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mc:AlternateContent xmlns:mc="http://schemas.openxmlformats.org/markup-compatibility/2006">
    <mc:Choice Requires="x15">
      <x15ac:absPath xmlns:x15ac="http://schemas.microsoft.com/office/spreadsheetml/2010/11/ac" url="I:\GESTAO\3) Carteira Recomendada\Carteira Recomendada\"/>
    </mc:Choice>
  </mc:AlternateContent>
  <xr:revisionPtr revIDLastSave="0" documentId="13_ncr:1_{822B1BD5-06AA-475D-9F4E-003563CAE062}" xr6:coauthVersionLast="47" xr6:coauthVersionMax="47" xr10:uidLastSave="{00000000-0000-0000-0000-000000000000}"/>
  <bookViews>
    <workbookView xWindow="28680" yWindow="-120" windowWidth="29040" windowHeight="15840" tabRatio="857" firstSheet="1" activeTab="1" xr2:uid="{EAE16046-CBDD-FF47-BD5A-93D2786FDCCF}"/>
  </bookViews>
  <sheets>
    <sheet name="Inicio" sheetId="24" state="hidden" r:id="rId1"/>
    <sheet name="Criação de Portfólio" sheetId="57" r:id="rId2"/>
    <sheet name="Portfólio Final MFO" sheetId="65" r:id="rId3"/>
    <sheet name="Portfólio Final AAI" sheetId="69" r:id="rId4"/>
    <sheet name="Asset Allocation Estrutural" sheetId="60" r:id="rId5"/>
    <sheet name="Asset Allocation Tatico" sheetId="44" r:id="rId6"/>
    <sheet name="Produtos Selecionados" sheetId="55" r:id="rId7"/>
    <sheet name="Portfólios Modelo MFO" sheetId="45" r:id="rId8"/>
    <sheet name="Portfólios Modelo AAI" sheetId="62" r:id="rId9"/>
    <sheet name="Fund Guide" sheetId="72" r:id="rId10"/>
    <sheet name="Fund Guide DB" sheetId="52" r:id="rId11"/>
    <sheet name="RF &amp; RV Guide" sheetId="59" r:id="rId12"/>
    <sheet name="Taxas Diárias" sheetId="70" r:id="rId13"/>
    <sheet name="Sheet1" sheetId="73" r:id="rId14"/>
    <sheet name="Classificação" sheetId="54" r:id="rId15"/>
    <sheet name="Disclaimer" sheetId="68" r:id="rId16"/>
  </sheets>
  <functionGroups builtInGroupCount="19"/>
  <externalReferences>
    <externalReference r:id="rId17"/>
    <externalReference r:id="rId18"/>
  </externalReferences>
  <definedNames>
    <definedName name="_xlnm._FilterDatabase" localSheetId="9" hidden="1">'Fund Guide'!$B$4:$AT$1170</definedName>
    <definedName name="_xlnm._FilterDatabase" localSheetId="10" hidden="1">'Fund Guide DB'!$C$4:$AN$1170</definedName>
    <definedName name="Add_Linha_em">"RF Pós,RF Pré,RF Inflação - Debêntures/Infra/Tesouro,RF Inflação - CP,MM Low Vol,MM High Vol,MM Long &amp; Short,Ações Long Bias,Ações Long Only,Ações Internacionais,Imobiliário,Cambial,Outros"</definedName>
    <definedName name="Alternativos">OFFSET(Classificação!$AA$27,1,,COUNTA(Classificação!$AA:$AA)-COUNTA(Classificação!$AA$1:$AA$27))</definedName>
    <definedName name="aprovado">OFFSET([1]Classificações!$J$2,1,,COUNTA([1]Classificações!$J:$J)-COUNTA([1]Classificações!$J$1:$J$2))</definedName>
    <definedName name="Arbitragem">OFFSET(Classificação!$X$27,1,,COUNTA(Classificação!$X:$X)-COUNTA(Classificação!$X$1:$X$27))</definedName>
    <definedName name="China" localSheetId="9">OFFSET(Classificação!$AB$27,1,,COUNTA(Classificação!$AB:$AB)-COUNTA(Classificação!$AB$1:$AB$27))</definedName>
    <definedName name="China">OFFSET(Classificação!$AB$27,1,,COUNTA(Classificação!$AB:$AB)-COUNTA(Classificação!$AB$1:$AB$27))</definedName>
    <definedName name="classe">OFFSET([1]Classificações!$B$2,1,,COUNTA([1]Classificações!$B:$B)-COUNTA([1]Classificações!$B$1:$B$2))</definedName>
    <definedName name="credito">OFFSET([1]Classificações!$G$2,1,,COUNTA([1]Classificações!$G:$G)-COUNTA([1]Classificações!$G$1:$G$2))</definedName>
    <definedName name="duration">OFFSET([1]Classificações!$E$2,1,,COUNTA([1]Classificações!$E:$E)-COUNTA([1]Classificações!$E$1:$E$2))</definedName>
    <definedName name="EM" localSheetId="9">OFFSET(Classificação!$AF$27,1,,COUNTA(Classificação!$AF:$AF)-COUNTA(Classificação!$AF$1:$AF$27))</definedName>
    <definedName name="EM">OFFSET(Classificação!$AF$27,1,,COUNTA(Classificação!$AF:$AF)-COUNTA(Classificação!$AF$1:$AF$27))</definedName>
    <definedName name="estilo">OFFSET([1]Classificações!$D$2,1,,COUNTA([1]Classificações!$D:$D)-COUNTA([1]Classificações!$D$1:$D$2))</definedName>
    <definedName name="estrategia">OFFSET([1]Classificações!$C$2,1,,COUNTA([1]Classificações!$C:$C)-COUNTA([1]Classificações!$C$1:$C$2))</definedName>
    <definedName name="EUA" localSheetId="9">OFFSET(Classificação!$AC$27,1,,COUNTA(Classificação!$AC:$AC)-COUNTA(Classificação!$AC$1:$AC$27))</definedName>
    <definedName name="EUA">OFFSET(Classificação!$AC$27,1,,COUNTA(Classificação!$AC:$AC)-COUNTA(Classificação!$AC$1:$AC$27))</definedName>
    <definedName name="Europa" localSheetId="9">OFFSET(Classificação!$AD$27,1,,COUNTA(Classificação!$AD:$AD)-COUNTA(Classificação!$AD$1:$AD$27))</definedName>
    <definedName name="Europa">OFFSET(Classificação!$AD$27,1,,COUNTA(Classificação!$AD:$AD)-COUNTA(Classificação!$AD$1:$AD$27))</definedName>
    <definedName name="ExternalData_1" localSheetId="10" hidden="1">'Fund Guide DB'!$B$4:$AT$1402</definedName>
    <definedName name="geografia">OFFSET([1]Classificações!$H$2,1,,COUNTA([1]Classificações!$H:$H)-COUNTA([1]Classificações!$H$1:$H$2))</definedName>
    <definedName name="Global" localSheetId="9">OFFSET(Classificação!$AE$27,1,,COUNTA(Classificação!$AE:$AE)-COUNTA(Classificação!$AE$1:$AE$27))</definedName>
    <definedName name="Global">OFFSET(Classificação!$AE$27,1,,COUNTA(Classificação!$AE:$AE)-COUNTA(Classificação!$AE$1:$AE$27))</definedName>
    <definedName name="Inflação_Curta" localSheetId="9">OFFSET(Classificação!$N$27,1,,COUNTA(Classificação!$N:$N)-COUNTA(Classificação!$N$1:$N$27))</definedName>
    <definedName name="Inflação_Curta">OFFSET(Classificação!$N$27,1,,COUNTA(Classificação!$N:$N)-COUNTA(Classificação!$N$1:$N$27))</definedName>
    <definedName name="Inflação_Longa" localSheetId="9">OFFSET(Classificação!$P$27,1,,COUNTA(Classificação!$P:$P)-COUNTA(Classificação!$P$1:$P$27))</definedName>
    <definedName name="Inflação_Longa">OFFSET(Classificação!$P$27,1,,COUNTA(Classificação!$P:$P)-COUNTA(Classificação!$P$1:$P$27))</definedName>
    <definedName name="Inflação_Média" localSheetId="9">OFFSET(Classificação!$O$27,1,,COUNTA(Classificação!$O:$O)-COUNTA(Classificação!$O$1:$O$27))</definedName>
    <definedName name="Inflação_Média">OFFSET(Classificação!$O$27,1,,COUNTA(Classificação!$O:$O)-COUNTA(Classificação!$O$1:$O$27))</definedName>
    <definedName name="Long_Bias" localSheetId="9">OFFSET(Classificação!$Z$27,1,,COUNTA(Classificação!$Z:$Z)-COUNTA(Classificação!$Z$1:$Z$27))</definedName>
    <definedName name="Long_Bias">OFFSET(Classificação!$Z$27,1,,COUNTA(Classificação!$Z:$Z)-COUNTA(Classificação!$Z$1:$Z$27))</definedName>
    <definedName name="Long_Only" localSheetId="9">OFFSET(Classificação!$Y$27,1,,COUNTA(Classificação!$Y:$Y)-COUNTA(Classificação!$Y$1:$Y$27))</definedName>
    <definedName name="Long_Only">OFFSET(Classificação!$Y$27,1,,COUNTA(Classificação!$Y:$Y)-COUNTA(Classificação!$Y$1:$Y$27))</definedName>
    <definedName name="Long_Short" localSheetId="9">OFFSET(Classificação!$V$27,1,,COUNTA(Classificação!$V:$V)-COUNTA(Classificação!$V$1:$V$27))</definedName>
    <definedName name="Long_Short">OFFSET(Classificação!$V$27,1,,COUNTA(Classificação!$V:$V)-COUNTA(Classificação!$V$1:$V$27))</definedName>
    <definedName name="Macro" localSheetId="9">OFFSET(Classificação!$T$27,1,,COUNTA(Classificação!$T:$T)-COUNTA(Classificação!$T$1:$T$27))</definedName>
    <definedName name="Macro">OFFSET(Classificação!$T$27,1,,COUNTA(Classificação!$T:$T)-COUNTA(Classificação!$T$1:$T$27))</definedName>
    <definedName name="moeda">OFFSET([1]Classificações!$I$2,1,,COUNTA([1]Classificações!$I:$I)-COUNTA([1]Classificações!$I$1:$I$2))</definedName>
    <definedName name="Multiestratégia" localSheetId="9">OFFSET(Classificação!$W$27,1,,COUNTA(Classificação!$W:$W)-COUNTA(Classificação!$W$1:$W$27))</definedName>
    <definedName name="Multiestratégia">OFFSET(Classificação!$W$27,1,,COUNTA(Classificação!$W:$W)-COUNTA(Classificação!$W$1:$W$27))</definedName>
    <definedName name="Pós_fixado" localSheetId="9">OFFSET(Classificação!$M$27,1,,COUNTA(Classificação!$M:$M)-COUNTA(Classificação!$M$1:$M$27))</definedName>
    <definedName name="Pós_fixado">OFFSET(Classificação!$M$27,1,,COUNTA(Classificação!$M:$M)-COUNTA(Classificação!$M$1:$M$27))</definedName>
    <definedName name="Pré_Curta" localSheetId="9">OFFSET(Classificação!$Q$27,1,,COUNTA(Classificação!$Q:$Q)-COUNTA(Classificação!$Q$1:$Q$27))</definedName>
    <definedName name="Pré_Curta">OFFSET(Classificação!$Q$27,1,,COUNTA(Classificação!$Q:$Q)-COUNTA(Classificação!$Q$1:$Q$27))</definedName>
    <definedName name="Pré_Longa" localSheetId="9">OFFSET(Classificação!$S$27,1,,COUNTA(Classificação!$S:$S)-COUNTA(Classificação!$S$1:$S$27))</definedName>
    <definedName name="Pré_Longa">OFFSET(Classificação!$S$27,1,,COUNTA(Classificação!$S:$S)-COUNTA(Classificação!$S$1:$S$27))</definedName>
    <definedName name="Pré_Média" localSheetId="9">OFFSET(Classificação!$R$27,1,,COUNTA(Classificação!$R:$R)-COUNTA(Classificação!$R$1:$R$27))</definedName>
    <definedName name="Pré_Média">OFFSET(Classificação!$R$27,1,,COUNTA(Classificação!$R:$R)-COUNTA(Classificação!$R$1:$R$27))</definedName>
    <definedName name="Quant" localSheetId="9">OFFSET(Classificação!$U$27,1,,COUNTA(Classificação!$U:$U)-COUNTA(Classificação!$U$1:$U$27))</definedName>
    <definedName name="Quant" localSheetId="12">OFFSET(Classificação!$U$27,1,,COUNTA(Classificação!$U:$U)-COUNTA(Classificação!$U$1:$U$27))</definedName>
    <definedName name="Quant">OFFSET(Classificação!$U$27,1,,COUNTA(Classificação!$U:$U)-COUNTA(Classificação!$U$1:$U$27))</definedName>
    <definedName name="status">OFFSET([1]Classificações!$J$2,1,,COUNTA([1]Classificações!$J:$J)-COUNTA([1]Classificações!$J$1:$J$2))</definedName>
    <definedName name="strategies" localSheetId="9">OFFSET(Classificação!$L$28,,,COUNTA(Classificação!$L:$L)-COUNTA(Classificação!$L$1:$L$27))</definedName>
    <definedName name="strategies">OFFSET(Classificação!$L$28,,,COUNTA(Classificação!$L:$L)-COUNTA(Classificação!$L$1:$L$27))</definedName>
    <definedName name="volatilidade">OFFSET([1]Classificações!$F$2,1,,COUNTA([1]Classificações!$F:$F)-COUNTA([1]Classificações!$F$1:$F$2))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Z74" i="57" l="1"/>
  <c r="Y74" i="57"/>
  <c r="X74" i="57"/>
  <c r="W74" i="57"/>
  <c r="V74" i="57"/>
  <c r="U74" i="57"/>
  <c r="T74" i="57"/>
  <c r="S74" i="57"/>
  <c r="R74" i="57"/>
  <c r="Q74" i="57"/>
  <c r="O74" i="57"/>
  <c r="M74" i="57"/>
  <c r="K74" i="57"/>
  <c r="J74" i="57"/>
  <c r="I74" i="57"/>
  <c r="H74" i="57"/>
  <c r="G74" i="57"/>
  <c r="F74" i="57"/>
  <c r="Z65" i="57"/>
  <c r="Y65" i="57"/>
  <c r="X65" i="57"/>
  <c r="W65" i="57"/>
  <c r="V65" i="57"/>
  <c r="U65" i="57"/>
  <c r="T65" i="57"/>
  <c r="S65" i="57"/>
  <c r="R65" i="57"/>
  <c r="Q65" i="57"/>
  <c r="O65" i="57"/>
  <c r="M65" i="57"/>
  <c r="K65" i="57"/>
  <c r="J65" i="57"/>
  <c r="I65" i="57"/>
  <c r="H65" i="57"/>
  <c r="G65" i="57"/>
  <c r="F65" i="57"/>
  <c r="Z64" i="57"/>
  <c r="Y64" i="57"/>
  <c r="X64" i="57"/>
  <c r="W64" i="57"/>
  <c r="V64" i="57"/>
  <c r="U64" i="57"/>
  <c r="T64" i="57"/>
  <c r="S64" i="57"/>
  <c r="R64" i="57"/>
  <c r="Q64" i="57"/>
  <c r="O64" i="57"/>
  <c r="M64" i="57"/>
  <c r="K64" i="57"/>
  <c r="J64" i="57"/>
  <c r="I64" i="57"/>
  <c r="H64" i="57"/>
  <c r="G64" i="57"/>
  <c r="F64" i="57"/>
  <c r="Z63" i="57"/>
  <c r="Y63" i="57"/>
  <c r="X63" i="57"/>
  <c r="W63" i="57"/>
  <c r="V63" i="57"/>
  <c r="U63" i="57"/>
  <c r="T63" i="57"/>
  <c r="S63" i="57"/>
  <c r="R63" i="57"/>
  <c r="Q63" i="57"/>
  <c r="O63" i="57"/>
  <c r="M63" i="57"/>
  <c r="K63" i="57"/>
  <c r="J63" i="57"/>
  <c r="I63" i="57"/>
  <c r="H63" i="57"/>
  <c r="G63" i="57"/>
  <c r="F63" i="57"/>
  <c r="Z54" i="57"/>
  <c r="Y54" i="57"/>
  <c r="X54" i="57"/>
  <c r="W54" i="57"/>
  <c r="V54" i="57"/>
  <c r="U54" i="57"/>
  <c r="T54" i="57"/>
  <c r="S54" i="57"/>
  <c r="R54" i="57"/>
  <c r="Q54" i="57"/>
  <c r="O54" i="57"/>
  <c r="M54" i="57"/>
  <c r="H54" i="57"/>
  <c r="G54" i="57"/>
  <c r="F54" i="57"/>
  <c r="Z50" i="57"/>
  <c r="Y50" i="57"/>
  <c r="X50" i="57"/>
  <c r="W50" i="57"/>
  <c r="V50" i="57"/>
  <c r="U50" i="57"/>
  <c r="T50" i="57"/>
  <c r="S50" i="57"/>
  <c r="R50" i="57"/>
  <c r="Q50" i="57"/>
  <c r="O50" i="57"/>
  <c r="M50" i="57"/>
  <c r="H50" i="57"/>
  <c r="G50" i="57"/>
  <c r="F50" i="57"/>
  <c r="Z44" i="57"/>
  <c r="Y44" i="57"/>
  <c r="X44" i="57"/>
  <c r="W44" i="57"/>
  <c r="V44" i="57"/>
  <c r="U44" i="57"/>
  <c r="T44" i="57"/>
  <c r="S44" i="57"/>
  <c r="R44" i="57"/>
  <c r="Q44" i="57"/>
  <c r="O44" i="57"/>
  <c r="M44" i="57"/>
  <c r="H44" i="57"/>
  <c r="G44" i="57"/>
  <c r="F44" i="57"/>
  <c r="Z40" i="57"/>
  <c r="Y40" i="57"/>
  <c r="X40" i="57"/>
  <c r="W40" i="57"/>
  <c r="V40" i="57"/>
  <c r="U40" i="57"/>
  <c r="T40" i="57"/>
  <c r="S40" i="57"/>
  <c r="R40" i="57"/>
  <c r="Q40" i="57"/>
  <c r="O40" i="57"/>
  <c r="M40" i="57"/>
  <c r="H40" i="57"/>
  <c r="F40" i="57"/>
  <c r="Z39" i="57"/>
  <c r="Y39" i="57"/>
  <c r="X39" i="57"/>
  <c r="W39" i="57"/>
  <c r="V39" i="57"/>
  <c r="U39" i="57"/>
  <c r="T39" i="57"/>
  <c r="S39" i="57"/>
  <c r="R39" i="57"/>
  <c r="Q39" i="57"/>
  <c r="O39" i="57"/>
  <c r="M39" i="57"/>
  <c r="H39" i="57"/>
  <c r="G39" i="57"/>
  <c r="F39" i="57"/>
  <c r="Z38" i="57"/>
  <c r="Y38" i="57"/>
  <c r="X38" i="57"/>
  <c r="W38" i="57"/>
  <c r="V38" i="57"/>
  <c r="U38" i="57"/>
  <c r="T38" i="57"/>
  <c r="S38" i="57"/>
  <c r="R38" i="57"/>
  <c r="Q38" i="57"/>
  <c r="O38" i="57"/>
  <c r="M38" i="57"/>
  <c r="H38" i="57"/>
  <c r="G38" i="57"/>
  <c r="F38" i="57"/>
  <c r="Z37" i="57"/>
  <c r="Y37" i="57"/>
  <c r="X37" i="57"/>
  <c r="W37" i="57"/>
  <c r="V37" i="57"/>
  <c r="U37" i="57"/>
  <c r="T37" i="57"/>
  <c r="S37" i="57"/>
  <c r="R37" i="57"/>
  <c r="Q37" i="57"/>
  <c r="O37" i="57"/>
  <c r="M37" i="57"/>
  <c r="H37" i="57"/>
  <c r="G37" i="57"/>
  <c r="F37" i="57"/>
  <c r="Z28" i="57"/>
  <c r="Y28" i="57"/>
  <c r="X28" i="57"/>
  <c r="W28" i="57"/>
  <c r="V28" i="57"/>
  <c r="U28" i="57"/>
  <c r="T28" i="57"/>
  <c r="S28" i="57"/>
  <c r="R28" i="57"/>
  <c r="Q28" i="57"/>
  <c r="O28" i="57"/>
  <c r="M28" i="57"/>
  <c r="K28" i="57"/>
  <c r="J28" i="57"/>
  <c r="I28" i="57"/>
  <c r="H28" i="57"/>
  <c r="G28" i="57"/>
  <c r="F28" i="57"/>
  <c r="Z27" i="57"/>
  <c r="Y27" i="57"/>
  <c r="X27" i="57"/>
  <c r="W27" i="57"/>
  <c r="V27" i="57"/>
  <c r="U27" i="57"/>
  <c r="T27" i="57"/>
  <c r="S27" i="57"/>
  <c r="R27" i="57"/>
  <c r="Q27" i="57"/>
  <c r="O27" i="57"/>
  <c r="M27" i="57"/>
  <c r="H27" i="57"/>
  <c r="F27" i="57"/>
  <c r="Z26" i="57"/>
  <c r="Y26" i="57"/>
  <c r="X26" i="57"/>
  <c r="W26" i="57"/>
  <c r="V26" i="57"/>
  <c r="U26" i="57"/>
  <c r="T26" i="57"/>
  <c r="S26" i="57"/>
  <c r="R26" i="57"/>
  <c r="Q26" i="57"/>
  <c r="O26" i="57"/>
  <c r="M26" i="57"/>
  <c r="K26" i="57"/>
  <c r="J26" i="57"/>
  <c r="I26" i="57"/>
  <c r="H26" i="57"/>
  <c r="G26" i="57"/>
  <c r="F26" i="57"/>
  <c r="Z25" i="57"/>
  <c r="Y25" i="57"/>
  <c r="X25" i="57"/>
  <c r="W25" i="57"/>
  <c r="V25" i="57"/>
  <c r="U25" i="57"/>
  <c r="T25" i="57"/>
  <c r="S25" i="57"/>
  <c r="R25" i="57"/>
  <c r="Q25" i="57"/>
  <c r="O25" i="57"/>
  <c r="M25" i="57"/>
  <c r="K25" i="57"/>
  <c r="J25" i="57"/>
  <c r="I25" i="57"/>
  <c r="H25" i="57"/>
  <c r="G25" i="57"/>
  <c r="F25" i="57"/>
  <c r="Z24" i="57"/>
  <c r="Y24" i="57"/>
  <c r="X24" i="57"/>
  <c r="W24" i="57"/>
  <c r="V24" i="57"/>
  <c r="U24" i="57"/>
  <c r="T24" i="57"/>
  <c r="S24" i="57"/>
  <c r="R24" i="57"/>
  <c r="Q24" i="57"/>
  <c r="O24" i="57"/>
  <c r="M24" i="57"/>
  <c r="K24" i="57"/>
  <c r="J24" i="57"/>
  <c r="I24" i="57"/>
  <c r="H24" i="57"/>
  <c r="G24" i="57"/>
  <c r="F24" i="57"/>
  <c r="Z23" i="57"/>
  <c r="Y23" i="57"/>
  <c r="X23" i="57"/>
  <c r="W23" i="57"/>
  <c r="V23" i="57"/>
  <c r="U23" i="57"/>
  <c r="T23" i="57"/>
  <c r="S23" i="57"/>
  <c r="R23" i="57"/>
  <c r="Q23" i="57"/>
  <c r="O23" i="57"/>
  <c r="M23" i="57"/>
  <c r="K23" i="57"/>
  <c r="J23" i="57"/>
  <c r="I23" i="57"/>
  <c r="H23" i="57"/>
  <c r="G23" i="57"/>
  <c r="F23" i="57"/>
  <c r="Z22" i="57"/>
  <c r="Y22" i="57"/>
  <c r="X22" i="57"/>
  <c r="W22" i="57"/>
  <c r="V22" i="57"/>
  <c r="U22" i="57"/>
  <c r="T22" i="57"/>
  <c r="S22" i="57"/>
  <c r="R22" i="57"/>
  <c r="Q22" i="57"/>
  <c r="O22" i="57"/>
  <c r="M22" i="57"/>
  <c r="K22" i="57"/>
  <c r="J22" i="57"/>
  <c r="I22" i="57"/>
  <c r="H22" i="57"/>
  <c r="G22" i="57"/>
  <c r="F22" i="57"/>
  <c r="Z21" i="57"/>
  <c r="Y21" i="57"/>
  <c r="X21" i="57"/>
  <c r="W21" i="57"/>
  <c r="V21" i="57"/>
  <c r="U21" i="57"/>
  <c r="T21" i="57"/>
  <c r="S21" i="57"/>
  <c r="R21" i="57"/>
  <c r="Q21" i="57"/>
  <c r="O21" i="57"/>
  <c r="M21" i="57"/>
  <c r="K21" i="57"/>
  <c r="J21" i="57"/>
  <c r="I21" i="57"/>
  <c r="H21" i="57"/>
  <c r="G21" i="57"/>
  <c r="F21" i="57"/>
  <c r="Z20" i="57"/>
  <c r="Y20" i="57"/>
  <c r="X20" i="57"/>
  <c r="W20" i="57"/>
  <c r="V20" i="57"/>
  <c r="U20" i="57"/>
  <c r="T20" i="57"/>
  <c r="S20" i="57"/>
  <c r="R20" i="57"/>
  <c r="Q20" i="57"/>
  <c r="O20" i="57"/>
  <c r="M20" i="57"/>
  <c r="K20" i="57"/>
  <c r="J20" i="57"/>
  <c r="I20" i="57"/>
  <c r="H20" i="57"/>
  <c r="G20" i="57"/>
  <c r="F20" i="57"/>
  <c r="Z19" i="57"/>
  <c r="Y19" i="57"/>
  <c r="X19" i="57"/>
  <c r="W19" i="57"/>
  <c r="V19" i="57"/>
  <c r="U19" i="57"/>
  <c r="T19" i="57"/>
  <c r="S19" i="57"/>
  <c r="R19" i="57"/>
  <c r="Q19" i="57"/>
  <c r="O19" i="57"/>
  <c r="M19" i="57"/>
  <c r="K19" i="57"/>
  <c r="J19" i="57"/>
  <c r="I19" i="57"/>
  <c r="H19" i="57"/>
  <c r="G19" i="57"/>
  <c r="F19" i="57"/>
  <c r="Z18" i="57"/>
  <c r="Y18" i="57"/>
  <c r="X18" i="57"/>
  <c r="W18" i="57"/>
  <c r="V18" i="57"/>
  <c r="U18" i="57"/>
  <c r="T18" i="57"/>
  <c r="S18" i="57"/>
  <c r="R18" i="57"/>
  <c r="Q18" i="57"/>
  <c r="O18" i="57"/>
  <c r="M18" i="57"/>
  <c r="K18" i="57"/>
  <c r="J18" i="57"/>
  <c r="I18" i="57"/>
  <c r="H18" i="57"/>
  <c r="G18" i="57"/>
  <c r="F18" i="57"/>
  <c r="Z17" i="57"/>
  <c r="Y17" i="57"/>
  <c r="X17" i="57"/>
  <c r="W17" i="57"/>
  <c r="V17" i="57"/>
  <c r="U17" i="57"/>
  <c r="T17" i="57"/>
  <c r="S17" i="57"/>
  <c r="R17" i="57"/>
  <c r="Q17" i="57"/>
  <c r="O17" i="57"/>
  <c r="M17" i="57"/>
  <c r="H17" i="57"/>
  <c r="G17" i="57"/>
  <c r="F17" i="57"/>
  <c r="Z16" i="57"/>
  <c r="Y16" i="57"/>
  <c r="X16" i="57"/>
  <c r="W16" i="57"/>
  <c r="V16" i="57"/>
  <c r="U16" i="57"/>
  <c r="T16" i="57"/>
  <c r="S16" i="57"/>
  <c r="R16" i="57"/>
  <c r="Q16" i="57"/>
  <c r="O16" i="57"/>
  <c r="M16" i="57"/>
  <c r="H16" i="57"/>
  <c r="G16" i="57"/>
  <c r="F16" i="57"/>
  <c r="Z15" i="57"/>
  <c r="Y15" i="57"/>
  <c r="X15" i="57"/>
  <c r="W15" i="57"/>
  <c r="V15" i="57"/>
  <c r="U15" i="57"/>
  <c r="T15" i="57"/>
  <c r="S15" i="57"/>
  <c r="R15" i="57"/>
  <c r="Q15" i="57"/>
  <c r="O15" i="57"/>
  <c r="M15" i="57"/>
  <c r="H15" i="57"/>
  <c r="G15" i="57"/>
  <c r="F15" i="57"/>
  <c r="Z14" i="57"/>
  <c r="Y14" i="57"/>
  <c r="X14" i="57"/>
  <c r="W14" i="57"/>
  <c r="V14" i="57"/>
  <c r="U14" i="57"/>
  <c r="T14" i="57"/>
  <c r="S14" i="57"/>
  <c r="R14" i="57"/>
  <c r="Q14" i="57"/>
  <c r="O14" i="57"/>
  <c r="M14" i="57"/>
  <c r="H14" i="57"/>
  <c r="G14" i="57"/>
  <c r="F14" i="57"/>
  <c r="Z110" i="57" l="1"/>
  <c r="Y110" i="57"/>
  <c r="X110" i="57"/>
  <c r="W110" i="57"/>
  <c r="V110" i="57"/>
  <c r="U110" i="57"/>
  <c r="T110" i="57"/>
  <c r="S110" i="57"/>
  <c r="R110" i="57"/>
  <c r="Q110" i="57"/>
  <c r="K110" i="57"/>
  <c r="J110" i="57"/>
  <c r="I110" i="57"/>
  <c r="H110" i="57"/>
  <c r="G110" i="57"/>
  <c r="F110" i="57"/>
  <c r="Z107" i="57"/>
  <c r="Y107" i="57"/>
  <c r="X107" i="57"/>
  <c r="W107" i="57"/>
  <c r="V107" i="57"/>
  <c r="U107" i="57"/>
  <c r="T107" i="57"/>
  <c r="S107" i="57"/>
  <c r="R107" i="57"/>
  <c r="Q107" i="57"/>
  <c r="K107" i="57"/>
  <c r="J107" i="57"/>
  <c r="I107" i="57"/>
  <c r="H107" i="57"/>
  <c r="G107" i="57"/>
  <c r="F107" i="57"/>
  <c r="Z104" i="57"/>
  <c r="Y104" i="57"/>
  <c r="X104" i="57"/>
  <c r="W104" i="57"/>
  <c r="V104" i="57"/>
  <c r="U104" i="57"/>
  <c r="T104" i="57"/>
  <c r="S104" i="57"/>
  <c r="R104" i="57"/>
  <c r="Q104" i="57"/>
  <c r="K104" i="57"/>
  <c r="J104" i="57"/>
  <c r="I104" i="57"/>
  <c r="H104" i="57"/>
  <c r="G104" i="57"/>
  <c r="F104" i="57"/>
  <c r="Z101" i="57"/>
  <c r="Y101" i="57"/>
  <c r="X101" i="57"/>
  <c r="W101" i="57"/>
  <c r="V101" i="57"/>
  <c r="U101" i="57"/>
  <c r="T101" i="57"/>
  <c r="S101" i="57"/>
  <c r="R101" i="57"/>
  <c r="Q101" i="57"/>
  <c r="K101" i="57"/>
  <c r="J101" i="57"/>
  <c r="I101" i="57"/>
  <c r="H101" i="57"/>
  <c r="G101" i="57"/>
  <c r="F101" i="57"/>
  <c r="Z98" i="57"/>
  <c r="Y98" i="57"/>
  <c r="X98" i="57"/>
  <c r="W98" i="57"/>
  <c r="V98" i="57"/>
  <c r="U98" i="57"/>
  <c r="T98" i="57"/>
  <c r="S98" i="57"/>
  <c r="R98" i="57"/>
  <c r="Q98" i="57"/>
  <c r="K98" i="57"/>
  <c r="J98" i="57"/>
  <c r="I98" i="57"/>
  <c r="H98" i="57"/>
  <c r="G98" i="57"/>
  <c r="F98" i="57"/>
  <c r="Z93" i="57"/>
  <c r="Y93" i="57"/>
  <c r="X93" i="57"/>
  <c r="W93" i="57"/>
  <c r="V93" i="57"/>
  <c r="U93" i="57"/>
  <c r="T93" i="57"/>
  <c r="S93" i="57"/>
  <c r="R93" i="57"/>
  <c r="Q93" i="57"/>
  <c r="K93" i="57"/>
  <c r="J93" i="57"/>
  <c r="I93" i="57"/>
  <c r="H93" i="57"/>
  <c r="G93" i="57"/>
  <c r="F93" i="57"/>
  <c r="Z90" i="57"/>
  <c r="Y90" i="57"/>
  <c r="X90" i="57"/>
  <c r="W90" i="57"/>
  <c r="V90" i="57"/>
  <c r="U90" i="57"/>
  <c r="T90" i="57"/>
  <c r="S90" i="57"/>
  <c r="R90" i="57"/>
  <c r="Q90" i="57"/>
  <c r="K90" i="57"/>
  <c r="J90" i="57"/>
  <c r="I90" i="57"/>
  <c r="H90" i="57"/>
  <c r="G90" i="57"/>
  <c r="F90" i="57"/>
  <c r="Z87" i="57"/>
  <c r="Y87" i="57"/>
  <c r="X87" i="57"/>
  <c r="W87" i="57"/>
  <c r="V87" i="57"/>
  <c r="U87" i="57"/>
  <c r="T87" i="57"/>
  <c r="S87" i="57"/>
  <c r="R87" i="57"/>
  <c r="Q87" i="57"/>
  <c r="K87" i="57"/>
  <c r="J87" i="57"/>
  <c r="I87" i="57"/>
  <c r="H87" i="57"/>
  <c r="G87" i="57"/>
  <c r="F87" i="57"/>
  <c r="Z80" i="57"/>
  <c r="Y80" i="57"/>
  <c r="X80" i="57"/>
  <c r="W80" i="57"/>
  <c r="V80" i="57"/>
  <c r="U80" i="57"/>
  <c r="T80" i="57"/>
  <c r="S80" i="57"/>
  <c r="R80" i="57"/>
  <c r="Q80" i="57"/>
  <c r="K80" i="57"/>
  <c r="J80" i="57"/>
  <c r="I80" i="57"/>
  <c r="H80" i="57"/>
  <c r="G80" i="57"/>
  <c r="F80" i="57"/>
  <c r="Z77" i="57"/>
  <c r="Y77" i="57"/>
  <c r="X77" i="57"/>
  <c r="W77" i="57"/>
  <c r="V77" i="57"/>
  <c r="U77" i="57"/>
  <c r="T77" i="57"/>
  <c r="S77" i="57"/>
  <c r="R77" i="57"/>
  <c r="Q77" i="57"/>
  <c r="K77" i="57"/>
  <c r="J77" i="57"/>
  <c r="I77" i="57"/>
  <c r="H77" i="57"/>
  <c r="G77" i="57"/>
  <c r="F77" i="57"/>
  <c r="Z73" i="57"/>
  <c r="Y73" i="57"/>
  <c r="X73" i="57"/>
  <c r="W73" i="57"/>
  <c r="V73" i="57"/>
  <c r="U73" i="57"/>
  <c r="T73" i="57"/>
  <c r="S73" i="57"/>
  <c r="R73" i="57"/>
  <c r="Q73" i="57"/>
  <c r="K73" i="57"/>
  <c r="J73" i="57"/>
  <c r="I73" i="57"/>
  <c r="H73" i="57"/>
  <c r="G73" i="57"/>
  <c r="F73" i="57"/>
  <c r="Z70" i="57"/>
  <c r="Y70" i="57"/>
  <c r="X70" i="57"/>
  <c r="W70" i="57"/>
  <c r="V70" i="57"/>
  <c r="U70" i="57"/>
  <c r="T70" i="57"/>
  <c r="S70" i="57"/>
  <c r="R70" i="57"/>
  <c r="Q70" i="57"/>
  <c r="K70" i="57"/>
  <c r="J70" i="57"/>
  <c r="I70" i="57"/>
  <c r="H70" i="57"/>
  <c r="G70" i="57"/>
  <c r="F70" i="57"/>
  <c r="Z62" i="57"/>
  <c r="Y62" i="57"/>
  <c r="X62" i="57"/>
  <c r="W62" i="57"/>
  <c r="V62" i="57"/>
  <c r="U62" i="57"/>
  <c r="T62" i="57"/>
  <c r="S62" i="57"/>
  <c r="R62" i="57"/>
  <c r="Q62" i="57"/>
  <c r="K62" i="57"/>
  <c r="J62" i="57"/>
  <c r="I62" i="57"/>
  <c r="H62" i="57"/>
  <c r="G62" i="57"/>
  <c r="F62" i="57"/>
  <c r="Z57" i="57"/>
  <c r="Y57" i="57"/>
  <c r="X57" i="57"/>
  <c r="W57" i="57"/>
  <c r="V57" i="57"/>
  <c r="U57" i="57"/>
  <c r="T57" i="57"/>
  <c r="S57" i="57"/>
  <c r="R57" i="57"/>
  <c r="Q57" i="57"/>
  <c r="K57" i="57"/>
  <c r="J57" i="57"/>
  <c r="I57" i="57"/>
  <c r="H57" i="57"/>
  <c r="G57" i="57"/>
  <c r="F57" i="57"/>
  <c r="Z53" i="57"/>
  <c r="Y53" i="57"/>
  <c r="X53" i="57"/>
  <c r="W53" i="57"/>
  <c r="V53" i="57"/>
  <c r="U53" i="57"/>
  <c r="T53" i="57"/>
  <c r="S53" i="57"/>
  <c r="R53" i="57"/>
  <c r="Q53" i="57"/>
  <c r="H53" i="57"/>
  <c r="G53" i="57"/>
  <c r="F53" i="57"/>
  <c r="Z49" i="57"/>
  <c r="Y49" i="57"/>
  <c r="X49" i="57"/>
  <c r="W49" i="57"/>
  <c r="V49" i="57"/>
  <c r="U49" i="57"/>
  <c r="T49" i="57"/>
  <c r="S49" i="57"/>
  <c r="R49" i="57"/>
  <c r="Q49" i="57"/>
  <c r="H49" i="57"/>
  <c r="G49" i="57"/>
  <c r="F49" i="57"/>
  <c r="Z43" i="57"/>
  <c r="Y43" i="57"/>
  <c r="X43" i="57"/>
  <c r="W43" i="57"/>
  <c r="V43" i="57"/>
  <c r="U43" i="57"/>
  <c r="T43" i="57"/>
  <c r="S43" i="57"/>
  <c r="R43" i="57"/>
  <c r="Q43" i="57"/>
  <c r="H43" i="57"/>
  <c r="G43" i="57"/>
  <c r="F43" i="57"/>
  <c r="Z36" i="57"/>
  <c r="Y36" i="57"/>
  <c r="X36" i="57"/>
  <c r="W36" i="57"/>
  <c r="V36" i="57"/>
  <c r="U36" i="57"/>
  <c r="T36" i="57"/>
  <c r="S36" i="57"/>
  <c r="R36" i="57"/>
  <c r="Q36" i="57"/>
  <c r="H36" i="57"/>
  <c r="G36" i="57"/>
  <c r="F36" i="57"/>
  <c r="Z33" i="57"/>
  <c r="Y33" i="57"/>
  <c r="X33" i="57"/>
  <c r="W33" i="57"/>
  <c r="V33" i="57"/>
  <c r="U33" i="57"/>
  <c r="T33" i="57"/>
  <c r="S33" i="57"/>
  <c r="R33" i="57"/>
  <c r="Q33" i="57"/>
  <c r="K33" i="57"/>
  <c r="J33" i="57"/>
  <c r="I33" i="57"/>
  <c r="H33" i="57"/>
  <c r="G33" i="57"/>
  <c r="F33" i="57"/>
  <c r="Z13" i="57"/>
  <c r="Y13" i="57"/>
  <c r="X13" i="57"/>
  <c r="W13" i="57"/>
  <c r="V13" i="57"/>
  <c r="U13" i="57"/>
  <c r="T13" i="57"/>
  <c r="S13" i="57"/>
  <c r="R13" i="57"/>
  <c r="Q13" i="57"/>
  <c r="H13" i="57"/>
  <c r="G13" i="57"/>
  <c r="F13" i="57"/>
  <c r="AX2" i="72" l="1"/>
  <c r="BK2" i="72" l="1"/>
  <c r="BG2" i="72"/>
  <c r="BW2" i="72"/>
  <c r="BV2" i="72"/>
  <c r="BU2" i="72"/>
  <c r="BT2" i="72"/>
  <c r="BS2" i="72"/>
  <c r="BR2" i="72"/>
  <c r="BQ2" i="72"/>
  <c r="BP2" i="72"/>
  <c r="BO2" i="72"/>
  <c r="BN2" i="72"/>
  <c r="BM2" i="72"/>
  <c r="BL2" i="72"/>
  <c r="BJ2" i="72"/>
  <c r="BI2" i="72"/>
  <c r="BH2" i="72"/>
  <c r="BF2" i="72"/>
  <c r="BE2" i="72"/>
  <c r="BD2" i="72"/>
  <c r="BC2" i="72"/>
  <c r="BA2" i="72"/>
  <c r="AZ2" i="72"/>
  <c r="AY2" i="72"/>
  <c r="AW2" i="72"/>
  <c r="Y2" i="72"/>
  <c r="I49" i="70" l="1"/>
  <c r="I48" i="70"/>
  <c r="I47" i="70"/>
  <c r="I42" i="70"/>
  <c r="I41" i="70"/>
  <c r="I40" i="70"/>
  <c r="I24" i="70"/>
  <c r="I23" i="70"/>
  <c r="I22" i="70"/>
  <c r="I14" i="70"/>
  <c r="I13" i="70"/>
  <c r="I12" i="70"/>
  <c r="I11" i="70"/>
  <c r="I29" i="70"/>
  <c r="I30" i="70"/>
  <c r="I28" i="70"/>
  <c r="CD2" i="52"/>
  <c r="O77" i="57" l="1"/>
  <c r="O111" i="57"/>
  <c r="O110" i="57"/>
  <c r="M53" i="57"/>
  <c r="O34" i="57"/>
  <c r="O33" i="57"/>
  <c r="E11" i="59" l="1"/>
  <c r="H13" i="59" a="1"/>
  <c r="H40" i="59" a="1"/>
  <c r="H54" i="59" a="1"/>
  <c r="H35" i="59" a="1"/>
  <c r="J46" i="59" a="1"/>
  <c r="J35" i="59" a="1"/>
  <c r="H48" i="59" a="1"/>
  <c r="J28" i="59" a="1"/>
  <c r="J26" i="59" a="1"/>
  <c r="H26" i="59" a="1"/>
  <c r="J36" i="59" a="1"/>
  <c r="H41" i="59" a="1"/>
  <c r="H49" i="59" a="1"/>
  <c r="J34" i="59" a="1"/>
  <c r="H45" i="59" a="1"/>
  <c r="H25" i="59" a="1"/>
  <c r="J27" i="59" a="1"/>
  <c r="J62" i="59" a="1"/>
  <c r="H18" i="59" a="1"/>
  <c r="H47" i="59" a="1"/>
  <c r="J54" i="59" a="1"/>
  <c r="H63" i="59" a="1"/>
  <c r="H46" i="59" a="1"/>
  <c r="H36" i="59" a="1"/>
  <c r="H62" i="59" a="1"/>
  <c r="H27" i="59" a="1"/>
  <c r="H34" i="59" a="1"/>
  <c r="J45" i="59" a="1"/>
  <c r="H28" i="59" a="1"/>
  <c r="H19" i="59" a="1"/>
  <c r="H61" i="59" a="1"/>
  <c r="H55" i="59" a="1"/>
  <c r="H20" i="59" a="1"/>
  <c r="J55" i="59" a="1"/>
  <c r="J61" i="59" a="1"/>
  <c r="J63" i="59" a="1"/>
  <c r="J25" i="59" a="1"/>
  <c r="H12" i="59" a="1"/>
  <c r="H46" i="59" l="1"/>
  <c r="E46" i="59" s="1"/>
  <c r="H28" i="59"/>
  <c r="E28" i="59" s="1"/>
  <c r="H34" i="59"/>
  <c r="E34" i="59" s="1"/>
  <c r="H45" i="59"/>
  <c r="E45" i="59" s="1"/>
  <c r="H49" i="59"/>
  <c r="E49" i="59" s="1"/>
  <c r="H63" i="59"/>
  <c r="E63" i="59" s="1"/>
  <c r="H36" i="59"/>
  <c r="E36" i="59" s="1"/>
  <c r="H40" i="59"/>
  <c r="E40" i="59" s="1"/>
  <c r="H47" i="59"/>
  <c r="E47" i="59" s="1"/>
  <c r="H55" i="59"/>
  <c r="E55" i="59" s="1"/>
  <c r="H61" i="59"/>
  <c r="E61" i="59" s="1"/>
  <c r="H54" i="59"/>
  <c r="E54" i="59" s="1"/>
  <c r="H27" i="59"/>
  <c r="E27" i="59" s="1"/>
  <c r="H41" i="59"/>
  <c r="E41" i="59" s="1"/>
  <c r="H48" i="59"/>
  <c r="E48" i="59" s="1"/>
  <c r="H62" i="59"/>
  <c r="E62" i="59" s="1"/>
  <c r="H35" i="59"/>
  <c r="E35" i="59" s="1"/>
  <c r="H18" i="59"/>
  <c r="E18" i="59" s="1"/>
  <c r="H19" i="59"/>
  <c r="E19" i="59" s="1"/>
  <c r="H13" i="59"/>
  <c r="E13" i="59" s="1"/>
  <c r="H20" i="59"/>
  <c r="E20" i="59" s="1"/>
  <c r="H12" i="59"/>
  <c r="E12" i="59" s="1"/>
  <c r="H25" i="59"/>
  <c r="E25" i="59" s="1"/>
  <c r="H26" i="59"/>
  <c r="E26" i="59" s="1"/>
  <c r="J63" i="59"/>
  <c r="J61" i="59"/>
  <c r="J62" i="59"/>
  <c r="J54" i="59"/>
  <c r="J55" i="59"/>
  <c r="J34" i="59"/>
  <c r="J35" i="59"/>
  <c r="J36" i="59"/>
  <c r="J45" i="59"/>
  <c r="J46" i="59"/>
  <c r="J26" i="59"/>
  <c r="J28" i="59"/>
  <c r="J27" i="59"/>
  <c r="J25" i="59"/>
  <c r="M13" i="57" l="1"/>
  <c r="M110" i="57"/>
  <c r="M109" i="57"/>
  <c r="M107" i="57"/>
  <c r="M106" i="57"/>
  <c r="M104" i="57"/>
  <c r="M103" i="57"/>
  <c r="M101" i="57"/>
  <c r="M100" i="57"/>
  <c r="M98" i="57"/>
  <c r="M97" i="57"/>
  <c r="M95" i="57"/>
  <c r="M93" i="57"/>
  <c r="M92" i="57"/>
  <c r="M90" i="57"/>
  <c r="M89" i="57"/>
  <c r="M87" i="57"/>
  <c r="M86" i="57"/>
  <c r="M84" i="57"/>
  <c r="M80" i="57"/>
  <c r="M79" i="57"/>
  <c r="M77" i="57"/>
  <c r="M76" i="57"/>
  <c r="M73" i="57"/>
  <c r="M72" i="57"/>
  <c r="M70" i="57"/>
  <c r="M69" i="57"/>
  <c r="M67" i="57"/>
  <c r="M62" i="57"/>
  <c r="M61" i="57"/>
  <c r="M57" i="57"/>
  <c r="M56" i="57"/>
  <c r="M52" i="57"/>
  <c r="M49" i="57"/>
  <c r="M48" i="57"/>
  <c r="M46" i="57"/>
  <c r="M43" i="57"/>
  <c r="M42" i="57"/>
  <c r="M36" i="57"/>
  <c r="M35" i="57"/>
  <c r="M33" i="57"/>
  <c r="M32" i="57"/>
  <c r="M30" i="57"/>
  <c r="M12" i="57"/>
  <c r="F119" i="45" l="1"/>
  <c r="G119" i="45"/>
  <c r="V128" i="62" l="1"/>
  <c r="V127" i="62"/>
  <c r="V126" i="62"/>
  <c r="V125" i="62"/>
  <c r="V124" i="62"/>
  <c r="V123" i="62"/>
  <c r="V122" i="62"/>
  <c r="V121" i="62"/>
  <c r="V117" i="62"/>
  <c r="T117" i="62"/>
  <c r="R117" i="62"/>
  <c r="P117" i="62"/>
  <c r="N117" i="62"/>
  <c r="L117" i="62"/>
  <c r="J117" i="62"/>
  <c r="I117" i="62"/>
  <c r="H117" i="62"/>
  <c r="G117" i="62"/>
  <c r="F117" i="62"/>
  <c r="V114" i="62"/>
  <c r="T114" i="62"/>
  <c r="R114" i="62"/>
  <c r="P114" i="62"/>
  <c r="N114" i="62"/>
  <c r="L114" i="62"/>
  <c r="J114" i="62"/>
  <c r="I114" i="62"/>
  <c r="H114" i="62"/>
  <c r="G114" i="62"/>
  <c r="F114" i="62"/>
  <c r="V113" i="62"/>
  <c r="T113" i="62"/>
  <c r="R113" i="62"/>
  <c r="P113" i="62"/>
  <c r="N113" i="62"/>
  <c r="L113" i="62"/>
  <c r="J113" i="62"/>
  <c r="I113" i="62"/>
  <c r="H113" i="62"/>
  <c r="G113" i="62"/>
  <c r="F113" i="62"/>
  <c r="V116" i="62"/>
  <c r="T116" i="62"/>
  <c r="R116" i="62"/>
  <c r="P116" i="62"/>
  <c r="N116" i="62"/>
  <c r="L116" i="62"/>
  <c r="J116" i="62"/>
  <c r="I116" i="62"/>
  <c r="H116" i="62"/>
  <c r="G116" i="62"/>
  <c r="F116" i="62"/>
  <c r="V111" i="62"/>
  <c r="T111" i="62"/>
  <c r="R111" i="62"/>
  <c r="P111" i="62"/>
  <c r="N111" i="62"/>
  <c r="L111" i="62"/>
  <c r="J111" i="62"/>
  <c r="I111" i="62"/>
  <c r="H111" i="62"/>
  <c r="G111" i="62"/>
  <c r="F111" i="62"/>
  <c r="V112" i="62"/>
  <c r="T112" i="62"/>
  <c r="R112" i="62"/>
  <c r="P112" i="62"/>
  <c r="N112" i="62"/>
  <c r="L112" i="62"/>
  <c r="J112" i="62"/>
  <c r="I112" i="62"/>
  <c r="H112" i="62"/>
  <c r="G112" i="62"/>
  <c r="F112" i="62"/>
  <c r="V115" i="62"/>
  <c r="T115" i="62"/>
  <c r="R115" i="62"/>
  <c r="P115" i="62"/>
  <c r="N115" i="62"/>
  <c r="L115" i="62"/>
  <c r="J115" i="62"/>
  <c r="I115" i="62"/>
  <c r="H115" i="62"/>
  <c r="G115" i="62"/>
  <c r="F115" i="62"/>
  <c r="V118" i="62"/>
  <c r="T118" i="62"/>
  <c r="R118" i="62"/>
  <c r="P118" i="62"/>
  <c r="N118" i="62"/>
  <c r="L118" i="62"/>
  <c r="J118" i="62"/>
  <c r="I118" i="62"/>
  <c r="H118" i="62"/>
  <c r="G118" i="62"/>
  <c r="F118" i="62"/>
  <c r="V22" i="62" l="1"/>
  <c r="T22" i="62"/>
  <c r="R22" i="62"/>
  <c r="P22" i="62"/>
  <c r="N22" i="62"/>
  <c r="L22" i="62"/>
  <c r="J22" i="62"/>
  <c r="I22" i="62"/>
  <c r="H22" i="62"/>
  <c r="G22" i="62"/>
  <c r="F22" i="62"/>
  <c r="G135" i="45"/>
  <c r="G134" i="45"/>
  <c r="G131" i="45"/>
  <c r="G130" i="45"/>
  <c r="G127" i="45"/>
  <c r="G126" i="45"/>
  <c r="G123" i="45"/>
  <c r="G122" i="45"/>
  <c r="G118" i="45"/>
  <c r="G113" i="45"/>
  <c r="G112" i="45"/>
  <c r="G109" i="45"/>
  <c r="G108" i="45"/>
  <c r="G107" i="45"/>
  <c r="G106" i="45"/>
  <c r="G103" i="45"/>
  <c r="G102" i="45"/>
  <c r="G101" i="45"/>
  <c r="G94" i="45"/>
  <c r="G93" i="45"/>
  <c r="G90" i="45"/>
  <c r="G89" i="45"/>
  <c r="G86" i="45"/>
  <c r="G85" i="45"/>
  <c r="G82" i="45"/>
  <c r="G81" i="45"/>
  <c r="G76" i="45"/>
  <c r="G75" i="45"/>
  <c r="G74" i="45"/>
  <c r="G73" i="45"/>
  <c r="G72" i="45"/>
  <c r="G71" i="45"/>
  <c r="G70" i="45"/>
  <c r="G69" i="45"/>
  <c r="G68" i="45"/>
  <c r="G67" i="45"/>
  <c r="G66" i="45"/>
  <c r="G65" i="45"/>
  <c r="G60" i="45"/>
  <c r="G59" i="45"/>
  <c r="G36" i="45"/>
  <c r="G35" i="45"/>
  <c r="G30" i="45"/>
  <c r="G29" i="45"/>
  <c r="G28" i="45"/>
  <c r="G27" i="45"/>
  <c r="G26" i="45"/>
  <c r="G25" i="45"/>
  <c r="G24" i="45"/>
  <c r="G23" i="45"/>
  <c r="G22" i="45"/>
  <c r="G21" i="45"/>
  <c r="G20" i="45"/>
  <c r="G19" i="45"/>
  <c r="G18" i="45"/>
  <c r="G12" i="45"/>
  <c r="F135" i="45"/>
  <c r="F134" i="45"/>
  <c r="F131" i="45"/>
  <c r="F130" i="45"/>
  <c r="F127" i="45"/>
  <c r="F126" i="45"/>
  <c r="F123" i="45"/>
  <c r="F122" i="45"/>
  <c r="F118" i="45"/>
  <c r="F113" i="45"/>
  <c r="F112" i="45"/>
  <c r="F109" i="45"/>
  <c r="F108" i="45"/>
  <c r="F107" i="45"/>
  <c r="F106" i="45"/>
  <c r="F103" i="45"/>
  <c r="F102" i="45"/>
  <c r="F101" i="45"/>
  <c r="F94" i="45"/>
  <c r="F93" i="45"/>
  <c r="F90" i="45"/>
  <c r="F89" i="45"/>
  <c r="F86" i="45"/>
  <c r="F85" i="45"/>
  <c r="F82" i="45"/>
  <c r="F81" i="45"/>
  <c r="F76" i="45"/>
  <c r="F75" i="45"/>
  <c r="F74" i="45"/>
  <c r="F73" i="45"/>
  <c r="F72" i="45"/>
  <c r="F71" i="45"/>
  <c r="F70" i="45"/>
  <c r="F69" i="45"/>
  <c r="F68" i="45"/>
  <c r="F67" i="45"/>
  <c r="F66" i="45"/>
  <c r="F65" i="45"/>
  <c r="F60" i="45"/>
  <c r="F59" i="45"/>
  <c r="F36" i="45"/>
  <c r="F35" i="45"/>
  <c r="F30" i="45"/>
  <c r="F29" i="45"/>
  <c r="F28" i="45"/>
  <c r="F27" i="45"/>
  <c r="F26" i="45"/>
  <c r="F25" i="45"/>
  <c r="F24" i="45"/>
  <c r="F23" i="45"/>
  <c r="F22" i="45"/>
  <c r="F21" i="45"/>
  <c r="F20" i="45"/>
  <c r="F19" i="45"/>
  <c r="F18" i="45"/>
  <c r="F12" i="45"/>
  <c r="G128" i="45"/>
  <c r="F128" i="45"/>
  <c r="G124" i="45"/>
  <c r="F124" i="45"/>
  <c r="G120" i="45"/>
  <c r="F120" i="45"/>
  <c r="G110" i="45"/>
  <c r="F110" i="45"/>
  <c r="G104" i="45"/>
  <c r="F104" i="45"/>
  <c r="G91" i="45"/>
  <c r="F91" i="45"/>
  <c r="G87" i="45"/>
  <c r="F87" i="45"/>
  <c r="G83" i="45"/>
  <c r="F83" i="45"/>
  <c r="G57" i="45"/>
  <c r="F57" i="45"/>
  <c r="G53" i="45"/>
  <c r="F53" i="45"/>
  <c r="DB2" i="52"/>
  <c r="DA2" i="52"/>
  <c r="CZ2" i="52"/>
  <c r="CX2" i="52"/>
  <c r="CW2" i="52"/>
  <c r="CV2" i="52"/>
  <c r="CU2" i="52"/>
  <c r="CT2" i="52"/>
  <c r="CS2" i="52"/>
  <c r="CY2" i="52"/>
  <c r="G154" i="62"/>
  <c r="G153" i="62"/>
  <c r="G150" i="62"/>
  <c r="G149" i="62"/>
  <c r="G146" i="62"/>
  <c r="G145" i="62"/>
  <c r="G142" i="62"/>
  <c r="G141" i="62"/>
  <c r="G138" i="62"/>
  <c r="G137" i="62"/>
  <c r="G132" i="62"/>
  <c r="G131" i="62"/>
  <c r="G128" i="62"/>
  <c r="G127" i="62"/>
  <c r="G126" i="62"/>
  <c r="G125" i="62"/>
  <c r="G124" i="62"/>
  <c r="G123" i="62"/>
  <c r="G122" i="62"/>
  <c r="G121" i="62"/>
  <c r="G110" i="62"/>
  <c r="G109" i="62"/>
  <c r="G108" i="62"/>
  <c r="G101" i="62"/>
  <c r="G100" i="62"/>
  <c r="G97" i="62"/>
  <c r="G96" i="62"/>
  <c r="G93" i="62"/>
  <c r="G92" i="62"/>
  <c r="G91" i="62"/>
  <c r="G90" i="62"/>
  <c r="G87" i="62"/>
  <c r="G86" i="62"/>
  <c r="G85" i="62"/>
  <c r="G80" i="62"/>
  <c r="G79" i="62"/>
  <c r="G78" i="62"/>
  <c r="G77" i="62"/>
  <c r="G76" i="62"/>
  <c r="G75" i="62"/>
  <c r="G74" i="62"/>
  <c r="G73" i="62"/>
  <c r="G72" i="62"/>
  <c r="G67" i="62"/>
  <c r="G66" i="62"/>
  <c r="G48" i="62"/>
  <c r="G47" i="62"/>
  <c r="G46" i="62"/>
  <c r="G43" i="62"/>
  <c r="G40" i="62"/>
  <c r="G39" i="62"/>
  <c r="G38" i="62"/>
  <c r="G37" i="62"/>
  <c r="G32" i="62"/>
  <c r="G31" i="62"/>
  <c r="G30" i="62"/>
  <c r="G29" i="62"/>
  <c r="G28" i="62"/>
  <c r="G27" i="62"/>
  <c r="G26" i="62"/>
  <c r="G25" i="62"/>
  <c r="G24" i="62"/>
  <c r="G23" i="62"/>
  <c r="G20" i="62"/>
  <c r="G21" i="62"/>
  <c r="G19" i="62"/>
  <c r="G18" i="62"/>
  <c r="G17" i="62"/>
  <c r="G12" i="62"/>
  <c r="F154" i="62"/>
  <c r="F153" i="62"/>
  <c r="F150" i="62"/>
  <c r="F149" i="62"/>
  <c r="F146" i="62"/>
  <c r="F145" i="62"/>
  <c r="F142" i="62"/>
  <c r="F141" i="62"/>
  <c r="F138" i="62"/>
  <c r="F137" i="62"/>
  <c r="F132" i="62"/>
  <c r="F131" i="62"/>
  <c r="F128" i="62"/>
  <c r="F127" i="62"/>
  <c r="F126" i="62"/>
  <c r="F125" i="62"/>
  <c r="F124" i="62"/>
  <c r="F123" i="62"/>
  <c r="F122" i="62"/>
  <c r="F121" i="62"/>
  <c r="F110" i="62"/>
  <c r="F109" i="62"/>
  <c r="F108" i="62"/>
  <c r="F101" i="62"/>
  <c r="F100" i="62"/>
  <c r="F97" i="62"/>
  <c r="F96" i="62"/>
  <c r="F93" i="62"/>
  <c r="F92" i="62"/>
  <c r="F91" i="62"/>
  <c r="F90" i="62"/>
  <c r="F87" i="62"/>
  <c r="F86" i="62"/>
  <c r="F85" i="62"/>
  <c r="F80" i="62"/>
  <c r="F79" i="62"/>
  <c r="F78" i="62"/>
  <c r="F77" i="62"/>
  <c r="F76" i="62"/>
  <c r="F75" i="62"/>
  <c r="F74" i="62"/>
  <c r="F73" i="62"/>
  <c r="F72" i="62"/>
  <c r="F67" i="62"/>
  <c r="F66" i="62"/>
  <c r="F48" i="62"/>
  <c r="F47" i="62"/>
  <c r="F46" i="62"/>
  <c r="F43" i="62"/>
  <c r="F40" i="62"/>
  <c r="F39" i="62"/>
  <c r="F38" i="62"/>
  <c r="F37" i="62"/>
  <c r="F32" i="62"/>
  <c r="F31" i="62"/>
  <c r="F30" i="62"/>
  <c r="F29" i="62"/>
  <c r="F28" i="62"/>
  <c r="F27" i="62"/>
  <c r="F26" i="62"/>
  <c r="F25" i="62"/>
  <c r="F24" i="62"/>
  <c r="F23" i="62"/>
  <c r="F20" i="62"/>
  <c r="F21" i="62"/>
  <c r="F19" i="62"/>
  <c r="F18" i="62"/>
  <c r="F17" i="62"/>
  <c r="F12" i="62"/>
  <c r="F147" i="62"/>
  <c r="F143" i="62"/>
  <c r="F139" i="62"/>
  <c r="F129" i="62"/>
  <c r="F119" i="62"/>
  <c r="F98" i="62"/>
  <c r="F94" i="62"/>
  <c r="F88" i="62"/>
  <c r="F64" i="62"/>
  <c r="F60" i="62"/>
  <c r="G147" i="62"/>
  <c r="G143" i="62"/>
  <c r="G139" i="62"/>
  <c r="G129" i="62"/>
  <c r="G119" i="62"/>
  <c r="G98" i="62"/>
  <c r="G94" i="62"/>
  <c r="G88" i="62"/>
  <c r="G64" i="62"/>
  <c r="G60" i="62"/>
  <c r="N91" i="62" l="1"/>
  <c r="P91" i="62"/>
  <c r="R91" i="62"/>
  <c r="T91" i="62"/>
  <c r="V91" i="62"/>
  <c r="L91" i="62"/>
  <c r="J91" i="62"/>
  <c r="I91" i="62"/>
  <c r="H91" i="62"/>
  <c r="V92" i="62"/>
  <c r="T92" i="62"/>
  <c r="R92" i="62"/>
  <c r="P92" i="62"/>
  <c r="N92" i="62"/>
  <c r="L92" i="62"/>
  <c r="J92" i="62"/>
  <c r="I92" i="62"/>
  <c r="H92" i="62"/>
  <c r="V80" i="62" l="1"/>
  <c r="T80" i="62"/>
  <c r="R80" i="62"/>
  <c r="P80" i="62"/>
  <c r="N80" i="62"/>
  <c r="L80" i="62"/>
  <c r="J80" i="62"/>
  <c r="I80" i="62"/>
  <c r="H80" i="62"/>
  <c r="V27" i="62" l="1"/>
  <c r="T27" i="62"/>
  <c r="R27" i="62"/>
  <c r="J27" i="62"/>
  <c r="I27" i="62"/>
  <c r="H27" i="62"/>
  <c r="L109" i="62" l="1"/>
  <c r="N109" i="62"/>
  <c r="P109" i="62"/>
  <c r="R109" i="62"/>
  <c r="T109" i="62"/>
  <c r="V86" i="62"/>
  <c r="T86" i="62"/>
  <c r="R86" i="62"/>
  <c r="P86" i="62"/>
  <c r="N86" i="62"/>
  <c r="L86" i="62"/>
  <c r="J86" i="62"/>
  <c r="I86" i="62"/>
  <c r="H86" i="62"/>
  <c r="T123" i="62"/>
  <c r="R123" i="62"/>
  <c r="P123" i="62"/>
  <c r="N123" i="62"/>
  <c r="L123" i="62"/>
  <c r="J123" i="62"/>
  <c r="I123" i="62"/>
  <c r="H123" i="62"/>
  <c r="T127" i="62"/>
  <c r="R127" i="62"/>
  <c r="P127" i="62"/>
  <c r="N127" i="62"/>
  <c r="L127" i="62"/>
  <c r="J127" i="62"/>
  <c r="I127" i="62"/>
  <c r="H127" i="62"/>
  <c r="T128" i="62"/>
  <c r="R128" i="62"/>
  <c r="P128" i="62"/>
  <c r="N128" i="62"/>
  <c r="L128" i="62"/>
  <c r="J128" i="62"/>
  <c r="I128" i="62"/>
  <c r="H128" i="62"/>
  <c r="T124" i="62"/>
  <c r="R124" i="62"/>
  <c r="P124" i="62"/>
  <c r="N124" i="62"/>
  <c r="L124" i="62"/>
  <c r="J124" i="62"/>
  <c r="I124" i="62"/>
  <c r="H124" i="62"/>
  <c r="V48" i="62" l="1"/>
  <c r="J48" i="62"/>
  <c r="I48" i="62"/>
  <c r="H48" i="62"/>
  <c r="V47" i="62"/>
  <c r="J47" i="62"/>
  <c r="I47" i="62"/>
  <c r="H47" i="62"/>
  <c r="V46" i="62"/>
  <c r="V39" i="62"/>
  <c r="T39" i="62"/>
  <c r="R39" i="62"/>
  <c r="P39" i="62"/>
  <c r="N39" i="62"/>
  <c r="L39" i="62"/>
  <c r="J39" i="62"/>
  <c r="I39" i="62"/>
  <c r="H39" i="62"/>
  <c r="V40" i="62"/>
  <c r="T40" i="62"/>
  <c r="R40" i="62"/>
  <c r="P40" i="62"/>
  <c r="N40" i="62"/>
  <c r="L40" i="62"/>
  <c r="J40" i="62"/>
  <c r="I40" i="62"/>
  <c r="H40" i="62"/>
  <c r="V43" i="62"/>
  <c r="V20" i="62"/>
  <c r="T20" i="62"/>
  <c r="J20" i="62"/>
  <c r="I20" i="62"/>
  <c r="H20" i="62"/>
  <c r="V21" i="62"/>
  <c r="T21" i="62"/>
  <c r="J21" i="62"/>
  <c r="I21" i="62"/>
  <c r="H21" i="62"/>
  <c r="V24" i="62"/>
  <c r="J24" i="62"/>
  <c r="I24" i="62"/>
  <c r="H24" i="62"/>
  <c r="H28" i="62"/>
  <c r="I28" i="62"/>
  <c r="J28" i="62"/>
  <c r="V28" i="62"/>
  <c r="V25" i="62"/>
  <c r="J25" i="62"/>
  <c r="I25" i="62"/>
  <c r="H25" i="62"/>
  <c r="V19" i="62"/>
  <c r="J19" i="62"/>
  <c r="I19" i="62"/>
  <c r="H19" i="62"/>
  <c r="V18" i="62"/>
  <c r="J18" i="62"/>
  <c r="I18" i="62"/>
  <c r="H18" i="62"/>
  <c r="J21" i="45"/>
  <c r="I21" i="45"/>
  <c r="H21" i="45"/>
  <c r="J20" i="45"/>
  <c r="I20" i="45"/>
  <c r="H20" i="45"/>
  <c r="J19" i="45"/>
  <c r="I19" i="45"/>
  <c r="H19" i="45"/>
  <c r="I46" i="62" l="1"/>
  <c r="J46" i="62"/>
  <c r="H46" i="62"/>
  <c r="I43" i="62"/>
  <c r="J43" i="62"/>
  <c r="H43" i="62"/>
  <c r="BE2" i="52" l="1"/>
  <c r="D77" i="59" l="1"/>
  <c r="CC2" i="52"/>
  <c r="N10" i="57" l="1"/>
  <c r="V154" i="62" l="1"/>
  <c r="V153" i="62"/>
  <c r="V150" i="62"/>
  <c r="V149" i="62"/>
  <c r="V146" i="62"/>
  <c r="V145" i="62"/>
  <c r="V142" i="62"/>
  <c r="V141" i="62"/>
  <c r="V138" i="62"/>
  <c r="V137" i="62"/>
  <c r="V132" i="62"/>
  <c r="V131" i="62"/>
  <c r="V110" i="62"/>
  <c r="V109" i="62"/>
  <c r="V108" i="62"/>
  <c r="V101" i="62"/>
  <c r="V100" i="62"/>
  <c r="V97" i="62"/>
  <c r="V96" i="62"/>
  <c r="V93" i="62"/>
  <c r="V90" i="62"/>
  <c r="V85" i="62"/>
  <c r="V87" i="62"/>
  <c r="V79" i="62"/>
  <c r="V78" i="62"/>
  <c r="V77" i="62"/>
  <c r="V76" i="62"/>
  <c r="V75" i="62"/>
  <c r="V74" i="62"/>
  <c r="V73" i="62"/>
  <c r="V72" i="62"/>
  <c r="V67" i="62"/>
  <c r="V66" i="62"/>
  <c r="V38" i="62"/>
  <c r="V37" i="62"/>
  <c r="V32" i="62"/>
  <c r="V31" i="62"/>
  <c r="V30" i="62"/>
  <c r="V29" i="62"/>
  <c r="V26" i="62"/>
  <c r="V23" i="62"/>
  <c r="V17" i="62"/>
  <c r="V12" i="62"/>
  <c r="CP2" i="52"/>
  <c r="CH2" i="52"/>
  <c r="CO2" i="52"/>
  <c r="CM2" i="52"/>
  <c r="S207" i="62" l="1"/>
  <c r="Q207" i="62"/>
  <c r="O207" i="62"/>
  <c r="M207" i="62"/>
  <c r="K207" i="62"/>
  <c r="S205" i="62"/>
  <c r="Q205" i="62"/>
  <c r="O205" i="62"/>
  <c r="M205" i="62"/>
  <c r="K205" i="62"/>
  <c r="S203" i="62"/>
  <c r="Q203" i="62"/>
  <c r="O203" i="62"/>
  <c r="M203" i="62"/>
  <c r="K203" i="62"/>
  <c r="S201" i="62"/>
  <c r="Q201" i="62"/>
  <c r="O201" i="62"/>
  <c r="M201" i="62"/>
  <c r="K201" i="62"/>
  <c r="S199" i="62"/>
  <c r="Q199" i="62"/>
  <c r="O199" i="62"/>
  <c r="M199" i="62"/>
  <c r="K199" i="62"/>
  <c r="S197" i="62"/>
  <c r="Q197" i="62"/>
  <c r="O197" i="62"/>
  <c r="M197" i="62"/>
  <c r="K197" i="62"/>
  <c r="S195" i="62"/>
  <c r="Q195" i="62"/>
  <c r="O195" i="62"/>
  <c r="M195" i="62"/>
  <c r="K195" i="62"/>
  <c r="S193" i="62"/>
  <c r="Q193" i="62"/>
  <c r="O193" i="62"/>
  <c r="M193" i="62"/>
  <c r="K193" i="62"/>
  <c r="S191" i="62"/>
  <c r="Q191" i="62"/>
  <c r="O191" i="62"/>
  <c r="M191" i="62"/>
  <c r="K191" i="62"/>
  <c r="S189" i="62"/>
  <c r="Q189" i="62"/>
  <c r="O189" i="62"/>
  <c r="M189" i="62"/>
  <c r="K189" i="62"/>
  <c r="S187" i="62"/>
  <c r="Q187" i="62"/>
  <c r="O187" i="62"/>
  <c r="M187" i="62"/>
  <c r="K187" i="62"/>
  <c r="S185" i="62"/>
  <c r="Q185" i="62"/>
  <c r="O185" i="62"/>
  <c r="M185" i="62"/>
  <c r="K185" i="62"/>
  <c r="S183" i="62"/>
  <c r="Q183" i="62"/>
  <c r="O183" i="62"/>
  <c r="M183" i="62"/>
  <c r="K183" i="62"/>
  <c r="S181" i="62"/>
  <c r="Q181" i="62"/>
  <c r="O181" i="62"/>
  <c r="M181" i="62"/>
  <c r="K181" i="62"/>
  <c r="S179" i="62"/>
  <c r="Q179" i="62"/>
  <c r="O179" i="62"/>
  <c r="M179" i="62"/>
  <c r="K179" i="62"/>
  <c r="S177" i="62"/>
  <c r="Q177" i="62"/>
  <c r="O177" i="62"/>
  <c r="M177" i="62"/>
  <c r="K177" i="62"/>
  <c r="S175" i="62"/>
  <c r="Q175" i="62"/>
  <c r="O175" i="62"/>
  <c r="M175" i="62"/>
  <c r="K175" i="62"/>
  <c r="S173" i="62"/>
  <c r="Q173" i="62"/>
  <c r="O173" i="62"/>
  <c r="M173" i="62"/>
  <c r="K173" i="62"/>
  <c r="S171" i="62"/>
  <c r="Q171" i="62"/>
  <c r="O171" i="62"/>
  <c r="M171" i="62"/>
  <c r="K171" i="62"/>
  <c r="S169" i="62"/>
  <c r="Q169" i="62"/>
  <c r="O169" i="62"/>
  <c r="M169" i="62"/>
  <c r="K169" i="62"/>
  <c r="S167" i="62"/>
  <c r="Q167" i="62"/>
  <c r="O167" i="62"/>
  <c r="M167" i="62"/>
  <c r="K167" i="62"/>
  <c r="S165" i="62"/>
  <c r="Q165" i="62"/>
  <c r="O165" i="62"/>
  <c r="M165" i="62"/>
  <c r="K165" i="62"/>
  <c r="T155" i="62"/>
  <c r="R155" i="62"/>
  <c r="P155" i="62"/>
  <c r="N155" i="62"/>
  <c r="L155" i="62"/>
  <c r="T154" i="62"/>
  <c r="R154" i="62"/>
  <c r="P154" i="62"/>
  <c r="N154" i="62"/>
  <c r="L154" i="62"/>
  <c r="J154" i="62"/>
  <c r="I154" i="62"/>
  <c r="H154" i="62"/>
  <c r="T153" i="62"/>
  <c r="R153" i="62"/>
  <c r="P153" i="62"/>
  <c r="N153" i="62"/>
  <c r="L153" i="62"/>
  <c r="J153" i="62"/>
  <c r="I153" i="62"/>
  <c r="H153" i="62"/>
  <c r="T151" i="62"/>
  <c r="R151" i="62"/>
  <c r="P151" i="62"/>
  <c r="N151" i="62"/>
  <c r="L151" i="62"/>
  <c r="T150" i="62"/>
  <c r="R150" i="62"/>
  <c r="P150" i="62"/>
  <c r="N150" i="62"/>
  <c r="L150" i="62"/>
  <c r="J150" i="62"/>
  <c r="I150" i="62"/>
  <c r="H150" i="62"/>
  <c r="T149" i="62"/>
  <c r="R149" i="62"/>
  <c r="P149" i="62"/>
  <c r="N149" i="62"/>
  <c r="L149" i="62"/>
  <c r="J149" i="62"/>
  <c r="I149" i="62"/>
  <c r="H149" i="62"/>
  <c r="T147" i="62"/>
  <c r="R147" i="62"/>
  <c r="P147" i="62"/>
  <c r="N147" i="62"/>
  <c r="L147" i="62"/>
  <c r="J147" i="62"/>
  <c r="I147" i="62"/>
  <c r="H147" i="62"/>
  <c r="T146" i="62"/>
  <c r="R146" i="62"/>
  <c r="P146" i="62"/>
  <c r="N146" i="62"/>
  <c r="L146" i="62"/>
  <c r="J146" i="62"/>
  <c r="I146" i="62"/>
  <c r="H146" i="62"/>
  <c r="T145" i="62"/>
  <c r="R145" i="62"/>
  <c r="R144" i="62" s="1"/>
  <c r="P145" i="62"/>
  <c r="P144" i="62" s="1"/>
  <c r="N145" i="62"/>
  <c r="L145" i="62"/>
  <c r="L144" i="62" s="1"/>
  <c r="J145" i="62"/>
  <c r="I145" i="62"/>
  <c r="H145" i="62"/>
  <c r="T143" i="62"/>
  <c r="R143" i="62"/>
  <c r="P143" i="62"/>
  <c r="N143" i="62"/>
  <c r="L143" i="62"/>
  <c r="J143" i="62"/>
  <c r="I143" i="62"/>
  <c r="H143" i="62"/>
  <c r="T142" i="62"/>
  <c r="R142" i="62"/>
  <c r="P142" i="62"/>
  <c r="N142" i="62"/>
  <c r="L142" i="62"/>
  <c r="J142" i="62"/>
  <c r="I142" i="62"/>
  <c r="H142" i="62"/>
  <c r="T141" i="62"/>
  <c r="R141" i="62"/>
  <c r="R140" i="62" s="1"/>
  <c r="P141" i="62"/>
  <c r="P140" i="62" s="1"/>
  <c r="N141" i="62"/>
  <c r="N140" i="62" s="1"/>
  <c r="L141" i="62"/>
  <c r="J141" i="62"/>
  <c r="I141" i="62"/>
  <c r="H141" i="62"/>
  <c r="T139" i="62"/>
  <c r="R139" i="62"/>
  <c r="P139" i="62"/>
  <c r="N139" i="62"/>
  <c r="L139" i="62"/>
  <c r="J139" i="62"/>
  <c r="I139" i="62"/>
  <c r="H139" i="62"/>
  <c r="T138" i="62"/>
  <c r="R138" i="62"/>
  <c r="P138" i="62"/>
  <c r="N138" i="62"/>
  <c r="L138" i="62"/>
  <c r="J138" i="62"/>
  <c r="I138" i="62"/>
  <c r="H138" i="62"/>
  <c r="L137" i="62"/>
  <c r="J137" i="62"/>
  <c r="I137" i="62"/>
  <c r="H137" i="62"/>
  <c r="T133" i="62"/>
  <c r="R133" i="62"/>
  <c r="P133" i="62"/>
  <c r="N133" i="62"/>
  <c r="L133" i="62"/>
  <c r="T132" i="62"/>
  <c r="R132" i="62"/>
  <c r="P132" i="62"/>
  <c r="N132" i="62"/>
  <c r="L132" i="62"/>
  <c r="J132" i="62"/>
  <c r="I132" i="62"/>
  <c r="H132" i="62"/>
  <c r="T131" i="62"/>
  <c r="R131" i="62"/>
  <c r="P131" i="62"/>
  <c r="N131" i="62"/>
  <c r="L131" i="62"/>
  <c r="J131" i="62"/>
  <c r="I131" i="62"/>
  <c r="H131" i="62"/>
  <c r="T129" i="62"/>
  <c r="R129" i="62"/>
  <c r="P129" i="62"/>
  <c r="N129" i="62"/>
  <c r="L129" i="62"/>
  <c r="J129" i="62"/>
  <c r="I129" i="62"/>
  <c r="H129" i="62"/>
  <c r="T126" i="62"/>
  <c r="R126" i="62"/>
  <c r="P126" i="62"/>
  <c r="N126" i="62"/>
  <c r="L126" i="62"/>
  <c r="J126" i="62"/>
  <c r="I126" i="62"/>
  <c r="H126" i="62"/>
  <c r="T125" i="62"/>
  <c r="R125" i="62"/>
  <c r="P125" i="62"/>
  <c r="N125" i="62"/>
  <c r="L125" i="62"/>
  <c r="J125" i="62"/>
  <c r="I125" i="62"/>
  <c r="H125" i="62"/>
  <c r="T122" i="62"/>
  <c r="R122" i="62"/>
  <c r="P122" i="62"/>
  <c r="N122" i="62"/>
  <c r="L122" i="62"/>
  <c r="J122" i="62"/>
  <c r="I122" i="62"/>
  <c r="H122" i="62"/>
  <c r="T121" i="62"/>
  <c r="T120" i="62" s="1"/>
  <c r="R121" i="62"/>
  <c r="P121" i="62"/>
  <c r="N121" i="62"/>
  <c r="N120" i="62" s="1"/>
  <c r="L121" i="62"/>
  <c r="J121" i="62"/>
  <c r="I121" i="62"/>
  <c r="H121" i="62"/>
  <c r="T119" i="62"/>
  <c r="R119" i="62"/>
  <c r="P119" i="62"/>
  <c r="N119" i="62"/>
  <c r="L119" i="62"/>
  <c r="J119" i="62"/>
  <c r="I119" i="62"/>
  <c r="H119" i="62"/>
  <c r="T110" i="62"/>
  <c r="R110" i="62"/>
  <c r="P110" i="62"/>
  <c r="N110" i="62"/>
  <c r="L110" i="62"/>
  <c r="J110" i="62"/>
  <c r="I110" i="62"/>
  <c r="H110" i="62"/>
  <c r="J109" i="62"/>
  <c r="I109" i="62"/>
  <c r="H109" i="62"/>
  <c r="T108" i="62"/>
  <c r="R108" i="62"/>
  <c r="P108" i="62"/>
  <c r="N108" i="62"/>
  <c r="L108" i="62"/>
  <c r="J108" i="62"/>
  <c r="I108" i="62"/>
  <c r="H108" i="62"/>
  <c r="T102" i="62"/>
  <c r="R102" i="62"/>
  <c r="P102" i="62"/>
  <c r="N102" i="62"/>
  <c r="L102" i="62"/>
  <c r="T101" i="62"/>
  <c r="R101" i="62"/>
  <c r="P101" i="62"/>
  <c r="N101" i="62"/>
  <c r="L101" i="62"/>
  <c r="J101" i="62"/>
  <c r="I101" i="62"/>
  <c r="H101" i="62"/>
  <c r="T100" i="62"/>
  <c r="R100" i="62"/>
  <c r="P100" i="62"/>
  <c r="N100" i="62"/>
  <c r="L100" i="62"/>
  <c r="J100" i="62"/>
  <c r="I100" i="62"/>
  <c r="H100" i="62"/>
  <c r="T98" i="62"/>
  <c r="R98" i="62"/>
  <c r="P98" i="62"/>
  <c r="N98" i="62"/>
  <c r="L98" i="62"/>
  <c r="J98" i="62"/>
  <c r="I98" i="62"/>
  <c r="H98" i="62"/>
  <c r="T97" i="62"/>
  <c r="R97" i="62"/>
  <c r="P97" i="62"/>
  <c r="N97" i="62"/>
  <c r="L97" i="62"/>
  <c r="J97" i="62"/>
  <c r="I97" i="62"/>
  <c r="H97" i="62"/>
  <c r="T96" i="62"/>
  <c r="R96" i="62"/>
  <c r="R95" i="62" s="1"/>
  <c r="P96" i="62"/>
  <c r="N96" i="62"/>
  <c r="L96" i="62"/>
  <c r="J96" i="62"/>
  <c r="I96" i="62"/>
  <c r="H96" i="62"/>
  <c r="T94" i="62"/>
  <c r="R94" i="62"/>
  <c r="P94" i="62"/>
  <c r="N94" i="62"/>
  <c r="L94" i="62"/>
  <c r="J94" i="62"/>
  <c r="I94" i="62"/>
  <c r="H94" i="62"/>
  <c r="T93" i="62"/>
  <c r="R93" i="62"/>
  <c r="P93" i="62"/>
  <c r="N93" i="62"/>
  <c r="L93" i="62"/>
  <c r="J93" i="62"/>
  <c r="I93" i="62"/>
  <c r="H93" i="62"/>
  <c r="T90" i="62"/>
  <c r="R90" i="62"/>
  <c r="P90" i="62"/>
  <c r="N90" i="62"/>
  <c r="L90" i="62"/>
  <c r="J90" i="62"/>
  <c r="I90" i="62"/>
  <c r="H90" i="62"/>
  <c r="T88" i="62"/>
  <c r="R88" i="62"/>
  <c r="P88" i="62"/>
  <c r="N88" i="62"/>
  <c r="L88" i="62"/>
  <c r="J88" i="62"/>
  <c r="I88" i="62"/>
  <c r="H88" i="62"/>
  <c r="T85" i="62"/>
  <c r="R85" i="62"/>
  <c r="P85" i="62"/>
  <c r="N85" i="62"/>
  <c r="L85" i="62"/>
  <c r="J85" i="62"/>
  <c r="I85" i="62"/>
  <c r="H85" i="62"/>
  <c r="T87" i="62"/>
  <c r="T84" i="62" s="1"/>
  <c r="R87" i="62"/>
  <c r="R84" i="62" s="1"/>
  <c r="P87" i="62"/>
  <c r="N87" i="62"/>
  <c r="L87" i="62"/>
  <c r="J87" i="62"/>
  <c r="I87" i="62"/>
  <c r="H87" i="62"/>
  <c r="S82" i="62"/>
  <c r="Q82" i="62"/>
  <c r="O82" i="62"/>
  <c r="M82" i="62"/>
  <c r="K82" i="62"/>
  <c r="T81" i="62"/>
  <c r="R81" i="62"/>
  <c r="P81" i="62"/>
  <c r="N81" i="62"/>
  <c r="L81" i="62"/>
  <c r="T79" i="62"/>
  <c r="R79" i="62"/>
  <c r="P79" i="62"/>
  <c r="N79" i="62"/>
  <c r="L79" i="62"/>
  <c r="J79" i="62"/>
  <c r="I79" i="62"/>
  <c r="H79" i="62"/>
  <c r="T78" i="62"/>
  <c r="R78" i="62"/>
  <c r="P78" i="62"/>
  <c r="N78" i="62"/>
  <c r="L78" i="62"/>
  <c r="J78" i="62"/>
  <c r="I78" i="62"/>
  <c r="H78" i="62"/>
  <c r="T77" i="62"/>
  <c r="R77" i="62"/>
  <c r="P77" i="62"/>
  <c r="N77" i="62"/>
  <c r="L77" i="62"/>
  <c r="J77" i="62"/>
  <c r="I77" i="62"/>
  <c r="H77" i="62"/>
  <c r="T76" i="62"/>
  <c r="R76" i="62"/>
  <c r="P76" i="62"/>
  <c r="N76" i="62"/>
  <c r="L76" i="62"/>
  <c r="J76" i="62"/>
  <c r="I76" i="62"/>
  <c r="H76" i="62"/>
  <c r="T75" i="62"/>
  <c r="R75" i="62"/>
  <c r="P75" i="62"/>
  <c r="N75" i="62"/>
  <c r="L75" i="62"/>
  <c r="J75" i="62"/>
  <c r="I75" i="62"/>
  <c r="H75" i="62"/>
  <c r="T74" i="62"/>
  <c r="R74" i="62"/>
  <c r="P74" i="62"/>
  <c r="N74" i="62"/>
  <c r="L74" i="62"/>
  <c r="J74" i="62"/>
  <c r="I74" i="62"/>
  <c r="H74" i="62"/>
  <c r="T73" i="62"/>
  <c r="R73" i="62"/>
  <c r="P73" i="62"/>
  <c r="N73" i="62"/>
  <c r="L73" i="62"/>
  <c r="J73" i="62"/>
  <c r="I73" i="62"/>
  <c r="H73" i="62"/>
  <c r="T72" i="62"/>
  <c r="R72" i="62"/>
  <c r="P72" i="62"/>
  <c r="N72" i="62"/>
  <c r="L72" i="62"/>
  <c r="J72" i="62"/>
  <c r="I72" i="62"/>
  <c r="H72" i="62"/>
  <c r="T68" i="62"/>
  <c r="R68" i="62"/>
  <c r="P68" i="62"/>
  <c r="N68" i="62"/>
  <c r="L68" i="62"/>
  <c r="T67" i="62"/>
  <c r="R67" i="62"/>
  <c r="P67" i="62"/>
  <c r="N67" i="62"/>
  <c r="L67" i="62"/>
  <c r="J67" i="62"/>
  <c r="I67" i="62"/>
  <c r="H67" i="62"/>
  <c r="T66" i="62"/>
  <c r="R66" i="62"/>
  <c r="P66" i="62"/>
  <c r="N66" i="62"/>
  <c r="L66" i="62"/>
  <c r="J66" i="62"/>
  <c r="I66" i="62"/>
  <c r="H66" i="62"/>
  <c r="T64" i="62"/>
  <c r="R64" i="62"/>
  <c r="P64" i="62"/>
  <c r="N64" i="62"/>
  <c r="L64" i="62"/>
  <c r="J64" i="62"/>
  <c r="I64" i="62"/>
  <c r="H64" i="62"/>
  <c r="T60" i="62"/>
  <c r="R60" i="62"/>
  <c r="P60" i="62"/>
  <c r="N60" i="62"/>
  <c r="L60" i="62"/>
  <c r="J60" i="62"/>
  <c r="I60" i="62"/>
  <c r="H60" i="62"/>
  <c r="T54" i="62"/>
  <c r="R54" i="62"/>
  <c r="P54" i="62"/>
  <c r="N54" i="62"/>
  <c r="L54" i="62"/>
  <c r="T50" i="62"/>
  <c r="R50" i="62"/>
  <c r="P50" i="62"/>
  <c r="N50" i="62"/>
  <c r="L50" i="62"/>
  <c r="T41" i="62"/>
  <c r="R41" i="62"/>
  <c r="P41" i="62"/>
  <c r="N41" i="62"/>
  <c r="L41" i="62"/>
  <c r="T38" i="62"/>
  <c r="R38" i="62"/>
  <c r="P38" i="62"/>
  <c r="N38" i="62"/>
  <c r="L38" i="62"/>
  <c r="J38" i="62"/>
  <c r="I38" i="62"/>
  <c r="H38" i="62"/>
  <c r="T37" i="62"/>
  <c r="R37" i="62"/>
  <c r="P37" i="62"/>
  <c r="N37" i="62"/>
  <c r="L37" i="62"/>
  <c r="J37" i="62"/>
  <c r="I37" i="62"/>
  <c r="H37" i="62"/>
  <c r="T33" i="62"/>
  <c r="R33" i="62"/>
  <c r="P33" i="62"/>
  <c r="N33" i="62"/>
  <c r="L33" i="62"/>
  <c r="T32" i="62"/>
  <c r="R32" i="62"/>
  <c r="P32" i="62"/>
  <c r="N32" i="62"/>
  <c r="J32" i="62"/>
  <c r="I32" i="62"/>
  <c r="H32" i="62"/>
  <c r="J31" i="62"/>
  <c r="I31" i="62"/>
  <c r="H31" i="62"/>
  <c r="T30" i="62"/>
  <c r="J30" i="62"/>
  <c r="I30" i="62"/>
  <c r="H30" i="62"/>
  <c r="J29" i="62"/>
  <c r="I29" i="62"/>
  <c r="H29" i="62"/>
  <c r="J26" i="62"/>
  <c r="I26" i="62"/>
  <c r="H26" i="62"/>
  <c r="T23" i="62"/>
  <c r="R23" i="62"/>
  <c r="J23" i="62"/>
  <c r="I23" i="62"/>
  <c r="H23" i="62"/>
  <c r="J17" i="62"/>
  <c r="I17" i="62"/>
  <c r="H17" i="62"/>
  <c r="T14" i="62"/>
  <c r="R14" i="62"/>
  <c r="T13" i="62"/>
  <c r="R13" i="62"/>
  <c r="L140" i="62" l="1"/>
  <c r="N95" i="62"/>
  <c r="P95" i="62"/>
  <c r="L84" i="62"/>
  <c r="N107" i="62"/>
  <c r="P120" i="62"/>
  <c r="R120" i="62"/>
  <c r="R107" i="62"/>
  <c r="T95" i="62"/>
  <c r="P89" i="62"/>
  <c r="L95" i="62"/>
  <c r="L107" i="62"/>
  <c r="T89" i="62"/>
  <c r="L120" i="62"/>
  <c r="T140" i="62"/>
  <c r="T107" i="62"/>
  <c r="L152" i="62"/>
  <c r="T144" i="62"/>
  <c r="R89" i="62"/>
  <c r="L89" i="62"/>
  <c r="T130" i="62"/>
  <c r="N152" i="62"/>
  <c r="N84" i="62"/>
  <c r="N148" i="62"/>
  <c r="R130" i="62"/>
  <c r="T152" i="62"/>
  <c r="T71" i="62"/>
  <c r="N89" i="62"/>
  <c r="P99" i="62"/>
  <c r="P84" i="62"/>
  <c r="R99" i="62"/>
  <c r="P107" i="62"/>
  <c r="T99" i="62"/>
  <c r="L71" i="62"/>
  <c r="L65" i="62"/>
  <c r="R71" i="62"/>
  <c r="N36" i="62"/>
  <c r="T36" i="62"/>
  <c r="P71" i="62"/>
  <c r="N99" i="62"/>
  <c r="L36" i="62"/>
  <c r="R36" i="62"/>
  <c r="T65" i="62"/>
  <c r="P148" i="62"/>
  <c r="L130" i="62"/>
  <c r="L136" i="62"/>
  <c r="N130" i="62"/>
  <c r="T148" i="62"/>
  <c r="P130" i="62"/>
  <c r="N71" i="62"/>
  <c r="L99" i="62"/>
  <c r="R65" i="62"/>
  <c r="P36" i="62"/>
  <c r="P152" i="62"/>
  <c r="N65" i="62"/>
  <c r="R152" i="62"/>
  <c r="N144" i="62"/>
  <c r="P65" i="62"/>
  <c r="R148" i="62"/>
  <c r="L148" i="62"/>
  <c r="CR2" i="52"/>
  <c r="CQ2" i="52"/>
  <c r="CN2" i="52"/>
  <c r="CL2" i="52"/>
  <c r="CK2" i="52"/>
  <c r="CJ2" i="52"/>
  <c r="CI2" i="52"/>
  <c r="CG2" i="52"/>
  <c r="CF2" i="52"/>
  <c r="CE2" i="52"/>
  <c r="DC2" i="52"/>
  <c r="N105" i="62" l="1"/>
  <c r="R105" i="62"/>
  <c r="T82" i="62"/>
  <c r="T69" i="62" s="1"/>
  <c r="L105" i="62"/>
  <c r="T105" i="62"/>
  <c r="R82" i="62"/>
  <c r="R69" i="62" s="1"/>
  <c r="L82" i="62"/>
  <c r="L69" i="62" s="1"/>
  <c r="N82" i="62"/>
  <c r="N69" i="62" s="1"/>
  <c r="P105" i="62"/>
  <c r="P82" i="62"/>
  <c r="P69" i="62" s="1"/>
  <c r="L134" i="62"/>
  <c r="H71" i="45"/>
  <c r="AB3" i="57"/>
  <c r="L103" i="62" l="1"/>
  <c r="D255" i="55"/>
  <c r="D247" i="55"/>
  <c r="D244" i="55"/>
  <c r="D239" i="55"/>
  <c r="D235" i="55"/>
  <c r="D230" i="55"/>
  <c r="D211" i="55"/>
  <c r="D187" i="55"/>
  <c r="D178" i="55"/>
  <c r="D174" i="55"/>
  <c r="D165" i="55"/>
  <c r="D159" i="55"/>
  <c r="D120" i="55"/>
  <c r="D115" i="55"/>
  <c r="D107" i="55"/>
  <c r="D97" i="55"/>
  <c r="D86" i="55"/>
  <c r="D74" i="55"/>
  <c r="D60" i="55"/>
  <c r="D10" i="55"/>
  <c r="H112" i="57" l="1"/>
  <c r="J135" i="45" l="1"/>
  <c r="I135" i="45"/>
  <c r="H135" i="45"/>
  <c r="J134" i="45"/>
  <c r="I134" i="45"/>
  <c r="H134" i="45"/>
  <c r="J131" i="45"/>
  <c r="I131" i="45"/>
  <c r="H131" i="45"/>
  <c r="J130" i="45"/>
  <c r="I130" i="45"/>
  <c r="H130" i="45"/>
  <c r="J127" i="45"/>
  <c r="I127" i="45"/>
  <c r="H127" i="45"/>
  <c r="J126" i="45"/>
  <c r="I126" i="45"/>
  <c r="H126" i="45"/>
  <c r="J123" i="45"/>
  <c r="I123" i="45"/>
  <c r="H123" i="45"/>
  <c r="J122" i="45"/>
  <c r="I122" i="45"/>
  <c r="H122" i="45"/>
  <c r="J119" i="45"/>
  <c r="I119" i="45"/>
  <c r="H119" i="45"/>
  <c r="J118" i="45"/>
  <c r="I118" i="45"/>
  <c r="H118" i="45"/>
  <c r="J113" i="45"/>
  <c r="I113" i="45"/>
  <c r="H113" i="45"/>
  <c r="J112" i="45"/>
  <c r="I112" i="45"/>
  <c r="H112" i="45"/>
  <c r="J109" i="45"/>
  <c r="I109" i="45"/>
  <c r="H109" i="45"/>
  <c r="J108" i="45"/>
  <c r="I108" i="45"/>
  <c r="H108" i="45"/>
  <c r="J107" i="45"/>
  <c r="I107" i="45"/>
  <c r="H107" i="45"/>
  <c r="J106" i="45"/>
  <c r="I106" i="45"/>
  <c r="H106" i="45"/>
  <c r="J103" i="45"/>
  <c r="I103" i="45"/>
  <c r="H103" i="45"/>
  <c r="J102" i="45"/>
  <c r="I102" i="45"/>
  <c r="H102" i="45"/>
  <c r="J101" i="45"/>
  <c r="I101" i="45"/>
  <c r="H101" i="45"/>
  <c r="J94" i="45"/>
  <c r="I94" i="45"/>
  <c r="H94" i="45"/>
  <c r="J93" i="45"/>
  <c r="I93" i="45"/>
  <c r="H93" i="45"/>
  <c r="J90" i="45"/>
  <c r="I90" i="45"/>
  <c r="H90" i="45"/>
  <c r="J89" i="45"/>
  <c r="I89" i="45"/>
  <c r="H89" i="45"/>
  <c r="J86" i="45"/>
  <c r="I86" i="45"/>
  <c r="H86" i="45"/>
  <c r="J85" i="45"/>
  <c r="I85" i="45"/>
  <c r="H85" i="45"/>
  <c r="J82" i="45"/>
  <c r="I82" i="45"/>
  <c r="H82" i="45"/>
  <c r="J81" i="45"/>
  <c r="I81" i="45"/>
  <c r="H81" i="45"/>
  <c r="J76" i="45"/>
  <c r="I76" i="45"/>
  <c r="H76" i="45"/>
  <c r="J75" i="45"/>
  <c r="I75" i="45"/>
  <c r="H75" i="45"/>
  <c r="J74" i="45"/>
  <c r="I74" i="45"/>
  <c r="H74" i="45"/>
  <c r="J73" i="45"/>
  <c r="I73" i="45"/>
  <c r="H73" i="45"/>
  <c r="J72" i="45"/>
  <c r="I72" i="45"/>
  <c r="H72" i="45"/>
  <c r="J71" i="45"/>
  <c r="I71" i="45"/>
  <c r="J70" i="45"/>
  <c r="I70" i="45"/>
  <c r="H70" i="45"/>
  <c r="J69" i="45"/>
  <c r="I69" i="45"/>
  <c r="H69" i="45"/>
  <c r="J68" i="45"/>
  <c r="I68" i="45"/>
  <c r="H68" i="45"/>
  <c r="J67" i="45"/>
  <c r="I67" i="45"/>
  <c r="H67" i="45"/>
  <c r="J66" i="45"/>
  <c r="I66" i="45"/>
  <c r="H66" i="45"/>
  <c r="J65" i="45"/>
  <c r="I65" i="45"/>
  <c r="H65" i="45"/>
  <c r="J60" i="45"/>
  <c r="I60" i="45"/>
  <c r="H60" i="45"/>
  <c r="J59" i="45"/>
  <c r="I59" i="45"/>
  <c r="H59" i="45"/>
  <c r="J36" i="45"/>
  <c r="I36" i="45"/>
  <c r="H36" i="45"/>
  <c r="J35" i="45"/>
  <c r="I35" i="45"/>
  <c r="H35" i="45"/>
  <c r="J30" i="45"/>
  <c r="I30" i="45"/>
  <c r="H30" i="45"/>
  <c r="J29" i="45"/>
  <c r="I29" i="45"/>
  <c r="H29" i="45"/>
  <c r="J28" i="45"/>
  <c r="I28" i="45"/>
  <c r="H28" i="45"/>
  <c r="J27" i="45"/>
  <c r="I27" i="45"/>
  <c r="H27" i="45"/>
  <c r="J25" i="45"/>
  <c r="I25" i="45"/>
  <c r="H25" i="45"/>
  <c r="J23" i="45"/>
  <c r="I23" i="45"/>
  <c r="H23" i="45"/>
  <c r="J22" i="45"/>
  <c r="I22" i="45"/>
  <c r="H22" i="45"/>
  <c r="J26" i="45"/>
  <c r="I26" i="45"/>
  <c r="H26" i="45"/>
  <c r="J18" i="45"/>
  <c r="I18" i="45"/>
  <c r="H18" i="45"/>
  <c r="J12" i="45"/>
  <c r="I12" i="45"/>
  <c r="H12" i="45"/>
  <c r="H24" i="45"/>
  <c r="I24" i="45"/>
  <c r="J24" i="45"/>
  <c r="H128" i="45"/>
  <c r="H124" i="45"/>
  <c r="H120" i="45"/>
  <c r="H110" i="45"/>
  <c r="H104" i="45"/>
  <c r="H91" i="45"/>
  <c r="H87" i="45"/>
  <c r="H83" i="45"/>
  <c r="H57" i="45"/>
  <c r="H53" i="45"/>
  <c r="I128" i="45"/>
  <c r="I124" i="45"/>
  <c r="I120" i="45"/>
  <c r="I110" i="45"/>
  <c r="I104" i="45"/>
  <c r="I91" i="45"/>
  <c r="I87" i="45"/>
  <c r="I83" i="45"/>
  <c r="I57" i="45"/>
  <c r="I53" i="45"/>
  <c r="I37" i="59" l="1"/>
  <c r="H37" i="59" a="1"/>
  <c r="H37" i="59" l="1"/>
  <c r="E37" i="59" s="1"/>
  <c r="J53" i="45"/>
  <c r="J57" i="45"/>
  <c r="J83" i="45"/>
  <c r="J87" i="45"/>
  <c r="J91" i="45"/>
  <c r="J104" i="45"/>
  <c r="J110" i="45"/>
  <c r="J120" i="45"/>
  <c r="J124" i="45"/>
  <c r="J128" i="45"/>
  <c r="T70" i="45" l="1"/>
  <c r="R70" i="45"/>
  <c r="P70" i="45"/>
  <c r="N70" i="45"/>
  <c r="L70" i="45"/>
  <c r="T103" i="45"/>
  <c r="R103" i="45"/>
  <c r="P103" i="45"/>
  <c r="N103" i="45"/>
  <c r="L103" i="45"/>
  <c r="AA17" i="60" l="1"/>
  <c r="Y17" i="60"/>
  <c r="W17" i="60"/>
  <c r="V17" i="60"/>
  <c r="T17" i="60"/>
  <c r="R17" i="60"/>
  <c r="Q17" i="60"/>
  <c r="O17" i="60"/>
  <c r="M17" i="60"/>
  <c r="L17" i="60"/>
  <c r="J17" i="60"/>
  <c r="H17" i="60"/>
  <c r="G17" i="60"/>
  <c r="E17" i="60"/>
  <c r="C17" i="60"/>
  <c r="AA15" i="60"/>
  <c r="Z15" i="60"/>
  <c r="Y15" i="60"/>
  <c r="X15" i="60"/>
  <c r="W15" i="60"/>
  <c r="V15" i="60"/>
  <c r="U15" i="60"/>
  <c r="T15" i="60"/>
  <c r="S15" i="60"/>
  <c r="R15" i="60"/>
  <c r="Q15" i="60"/>
  <c r="P15" i="60"/>
  <c r="O15" i="60"/>
  <c r="N15" i="60"/>
  <c r="M15" i="60"/>
  <c r="L15" i="60"/>
  <c r="K15" i="60"/>
  <c r="J15" i="60"/>
  <c r="I15" i="60"/>
  <c r="H15" i="60"/>
  <c r="G15" i="60"/>
  <c r="F15" i="60"/>
  <c r="E15" i="60"/>
  <c r="D15" i="60"/>
  <c r="C15" i="60"/>
  <c r="AA14" i="60"/>
  <c r="Z14" i="60"/>
  <c r="Y14" i="60"/>
  <c r="X14" i="60"/>
  <c r="W14" i="60"/>
  <c r="V14" i="60"/>
  <c r="U14" i="60"/>
  <c r="T14" i="60"/>
  <c r="S14" i="60"/>
  <c r="R14" i="60"/>
  <c r="Q14" i="60"/>
  <c r="P14" i="60"/>
  <c r="O14" i="60"/>
  <c r="N14" i="60"/>
  <c r="M14" i="60"/>
  <c r="L14" i="60"/>
  <c r="K14" i="60"/>
  <c r="J14" i="60"/>
  <c r="I14" i="60"/>
  <c r="H14" i="60"/>
  <c r="G14" i="60"/>
  <c r="F14" i="60"/>
  <c r="E14" i="60"/>
  <c r="D14" i="60"/>
  <c r="C14" i="60"/>
  <c r="AA13" i="60"/>
  <c r="Z13" i="60"/>
  <c r="Y13" i="60"/>
  <c r="X13" i="60"/>
  <c r="W13" i="60"/>
  <c r="V13" i="60"/>
  <c r="U13" i="60"/>
  <c r="T13" i="60"/>
  <c r="S13" i="60"/>
  <c r="R13" i="60"/>
  <c r="Q13" i="60"/>
  <c r="P13" i="60"/>
  <c r="O13" i="60"/>
  <c r="N13" i="60"/>
  <c r="M13" i="60"/>
  <c r="L13" i="60"/>
  <c r="K13" i="60"/>
  <c r="J13" i="60"/>
  <c r="I13" i="60"/>
  <c r="H13" i="60"/>
  <c r="G13" i="60"/>
  <c r="F13" i="60"/>
  <c r="E13" i="60"/>
  <c r="D13" i="60"/>
  <c r="C13" i="60"/>
  <c r="AA12" i="60"/>
  <c r="Z12" i="60"/>
  <c r="Y12" i="60"/>
  <c r="X12" i="60"/>
  <c r="W12" i="60"/>
  <c r="V12" i="60"/>
  <c r="U12" i="60"/>
  <c r="T12" i="60"/>
  <c r="S12" i="60"/>
  <c r="R12" i="60"/>
  <c r="Q12" i="60"/>
  <c r="P12" i="60"/>
  <c r="O12" i="60"/>
  <c r="N12" i="60"/>
  <c r="M12" i="60"/>
  <c r="L12" i="60"/>
  <c r="K12" i="60"/>
  <c r="J12" i="60"/>
  <c r="I12" i="60"/>
  <c r="H12" i="60"/>
  <c r="G12" i="60"/>
  <c r="F12" i="60"/>
  <c r="E12" i="60"/>
  <c r="D12" i="60"/>
  <c r="C12" i="60"/>
  <c r="AA11" i="60"/>
  <c r="Z11" i="60"/>
  <c r="Y11" i="60"/>
  <c r="X11" i="60"/>
  <c r="W11" i="60"/>
  <c r="V11" i="60"/>
  <c r="U11" i="60"/>
  <c r="T11" i="60"/>
  <c r="S11" i="60"/>
  <c r="R11" i="60"/>
  <c r="Q11" i="60"/>
  <c r="P11" i="60"/>
  <c r="O11" i="60"/>
  <c r="N11" i="60"/>
  <c r="M11" i="60"/>
  <c r="L11" i="60"/>
  <c r="K11" i="60"/>
  <c r="J11" i="60"/>
  <c r="I11" i="60"/>
  <c r="H11" i="60"/>
  <c r="G11" i="60"/>
  <c r="F11" i="60"/>
  <c r="E11" i="60"/>
  <c r="D11" i="60"/>
  <c r="C11" i="60"/>
  <c r="AA10" i="60"/>
  <c r="Z10" i="60"/>
  <c r="Y10" i="60"/>
  <c r="X10" i="60"/>
  <c r="W10" i="60"/>
  <c r="V10" i="60"/>
  <c r="U10" i="60"/>
  <c r="T10" i="60"/>
  <c r="S10" i="60"/>
  <c r="R10" i="60"/>
  <c r="Q10" i="60"/>
  <c r="P10" i="60"/>
  <c r="O10" i="60"/>
  <c r="N10" i="60"/>
  <c r="M10" i="60"/>
  <c r="L10" i="60"/>
  <c r="K10" i="60"/>
  <c r="J10" i="60"/>
  <c r="I10" i="60"/>
  <c r="H10" i="60"/>
  <c r="G10" i="60"/>
  <c r="F10" i="60"/>
  <c r="E10" i="60"/>
  <c r="D10" i="60"/>
  <c r="C10" i="60"/>
  <c r="AA9" i="60"/>
  <c r="Z9" i="60"/>
  <c r="Y9" i="60"/>
  <c r="X9" i="60"/>
  <c r="W9" i="60"/>
  <c r="V9" i="60"/>
  <c r="U9" i="60"/>
  <c r="T9" i="60"/>
  <c r="S9" i="60"/>
  <c r="R9" i="60"/>
  <c r="Q9" i="60"/>
  <c r="P9" i="60"/>
  <c r="O9" i="60"/>
  <c r="N9" i="60"/>
  <c r="M9" i="60"/>
  <c r="L9" i="60"/>
  <c r="K9" i="60"/>
  <c r="J9" i="60"/>
  <c r="I9" i="60"/>
  <c r="H9" i="60"/>
  <c r="G9" i="60"/>
  <c r="F9" i="60"/>
  <c r="E9" i="60"/>
  <c r="D9" i="60"/>
  <c r="C9" i="60"/>
  <c r="AA8" i="60"/>
  <c r="Z8" i="60"/>
  <c r="Y8" i="60"/>
  <c r="X8" i="60"/>
  <c r="W8" i="60"/>
  <c r="V8" i="60"/>
  <c r="U8" i="60"/>
  <c r="T8" i="60"/>
  <c r="S8" i="60"/>
  <c r="R8" i="60"/>
  <c r="Q8" i="60"/>
  <c r="P8" i="60"/>
  <c r="O8" i="60"/>
  <c r="N8" i="60"/>
  <c r="M8" i="60"/>
  <c r="L8" i="60"/>
  <c r="K8" i="60"/>
  <c r="J8" i="60"/>
  <c r="I8" i="60"/>
  <c r="H8" i="60"/>
  <c r="G8" i="60"/>
  <c r="F8" i="60"/>
  <c r="E8" i="60"/>
  <c r="D8" i="60"/>
  <c r="C8" i="60"/>
  <c r="C63" i="60"/>
  <c r="W67" i="60"/>
  <c r="R67" i="60"/>
  <c r="M67" i="60"/>
  <c r="H67" i="60"/>
  <c r="C67" i="60"/>
  <c r="W65" i="60"/>
  <c r="R65" i="60"/>
  <c r="M65" i="60"/>
  <c r="H65" i="60"/>
  <c r="C65" i="60"/>
  <c r="W63" i="60"/>
  <c r="R63" i="60"/>
  <c r="M63" i="60"/>
  <c r="H63" i="60"/>
  <c r="W61" i="60"/>
  <c r="R61" i="60"/>
  <c r="M61" i="60"/>
  <c r="H61" i="60"/>
  <c r="C61" i="60"/>
  <c r="W59" i="60"/>
  <c r="R59" i="60"/>
  <c r="M59" i="60"/>
  <c r="H59" i="60"/>
  <c r="C59" i="60"/>
  <c r="W57" i="60"/>
  <c r="R57" i="60"/>
  <c r="M57" i="60"/>
  <c r="H57" i="60"/>
  <c r="C57" i="60"/>
  <c r="W55" i="60"/>
  <c r="R55" i="60"/>
  <c r="M55" i="60"/>
  <c r="H55" i="60"/>
  <c r="C55" i="60"/>
  <c r="W53" i="60"/>
  <c r="R53" i="60"/>
  <c r="M53" i="60"/>
  <c r="H53" i="60"/>
  <c r="C53" i="60"/>
  <c r="W51" i="60"/>
  <c r="R51" i="60"/>
  <c r="M51" i="60"/>
  <c r="H51" i="60"/>
  <c r="C51" i="60"/>
  <c r="W49" i="60"/>
  <c r="R49" i="60"/>
  <c r="M49" i="60"/>
  <c r="H49" i="60"/>
  <c r="C49" i="60"/>
  <c r="W47" i="60"/>
  <c r="R47" i="60"/>
  <c r="M47" i="60"/>
  <c r="H47" i="60"/>
  <c r="C47" i="60"/>
  <c r="W45" i="60"/>
  <c r="R45" i="60"/>
  <c r="M45" i="60"/>
  <c r="H45" i="60"/>
  <c r="C45" i="60"/>
  <c r="W43" i="60"/>
  <c r="R43" i="60"/>
  <c r="M43" i="60"/>
  <c r="H43" i="60"/>
  <c r="C43" i="60"/>
  <c r="W41" i="60"/>
  <c r="R41" i="60"/>
  <c r="M41" i="60"/>
  <c r="H41" i="60"/>
  <c r="C41" i="60"/>
  <c r="W39" i="60"/>
  <c r="R39" i="60"/>
  <c r="M39" i="60"/>
  <c r="H39" i="60"/>
  <c r="C39" i="60"/>
  <c r="W37" i="60"/>
  <c r="R37" i="60"/>
  <c r="M37" i="60"/>
  <c r="H37" i="60"/>
  <c r="C37" i="60"/>
  <c r="W35" i="60"/>
  <c r="R35" i="60"/>
  <c r="M35" i="60"/>
  <c r="H35" i="60"/>
  <c r="C35" i="60"/>
  <c r="W33" i="60"/>
  <c r="R33" i="60"/>
  <c r="M33" i="60"/>
  <c r="H33" i="60"/>
  <c r="C33" i="60"/>
  <c r="W31" i="60"/>
  <c r="R31" i="60"/>
  <c r="M31" i="60"/>
  <c r="H31" i="60"/>
  <c r="C31" i="60"/>
  <c r="W29" i="60"/>
  <c r="R29" i="60"/>
  <c r="M29" i="60"/>
  <c r="H29" i="60"/>
  <c r="C29" i="60"/>
  <c r="W27" i="60"/>
  <c r="R27" i="60"/>
  <c r="M27" i="60"/>
  <c r="H27" i="60"/>
  <c r="C27" i="60"/>
  <c r="W25" i="60"/>
  <c r="R25" i="60"/>
  <c r="M25" i="60"/>
  <c r="H25" i="60"/>
  <c r="C25" i="60"/>
  <c r="O13" i="57" l="1"/>
  <c r="O12" i="57" s="1"/>
  <c r="T107" i="45"/>
  <c r="R107" i="45"/>
  <c r="P107" i="45"/>
  <c r="N107" i="45"/>
  <c r="L107" i="45"/>
  <c r="R102" i="45"/>
  <c r="P102" i="45"/>
  <c r="N102" i="45"/>
  <c r="L102" i="45"/>
  <c r="T72" i="45"/>
  <c r="R72" i="45"/>
  <c r="P72" i="45"/>
  <c r="N72" i="45"/>
  <c r="L72" i="45"/>
  <c r="T68" i="45" l="1"/>
  <c r="R68" i="45"/>
  <c r="P68" i="45"/>
  <c r="N68" i="45"/>
  <c r="L68" i="45"/>
  <c r="T76" i="45"/>
  <c r="R76" i="45"/>
  <c r="P76" i="45"/>
  <c r="N76" i="45"/>
  <c r="L76" i="45"/>
  <c r="L47" i="54"/>
  <c r="O109" i="57" l="1"/>
  <c r="O106" i="57"/>
  <c r="E26" i="44"/>
  <c r="K148" i="62" s="1"/>
  <c r="G26" i="44"/>
  <c r="M148" i="62" s="1"/>
  <c r="I26" i="44"/>
  <c r="O148" i="62" s="1"/>
  <c r="K26" i="44"/>
  <c r="Q148" i="62" s="1"/>
  <c r="M26" i="44"/>
  <c r="S148" i="62" s="1"/>
  <c r="E27" i="44"/>
  <c r="K152" i="62" s="1"/>
  <c r="G27" i="44"/>
  <c r="M152" i="62" s="1"/>
  <c r="I27" i="44"/>
  <c r="O152" i="62" s="1"/>
  <c r="K27" i="44"/>
  <c r="Q152" i="62" s="1"/>
  <c r="M27" i="44"/>
  <c r="S152" i="62" s="1"/>
  <c r="T136" i="45" l="1"/>
  <c r="R136" i="45"/>
  <c r="P136" i="45"/>
  <c r="N136" i="45"/>
  <c r="L136" i="45"/>
  <c r="T135" i="45"/>
  <c r="R135" i="45"/>
  <c r="P135" i="45"/>
  <c r="N135" i="45"/>
  <c r="L135" i="45"/>
  <c r="T134" i="45"/>
  <c r="R134" i="45"/>
  <c r="P134" i="45"/>
  <c r="N134" i="45"/>
  <c r="L134" i="45"/>
  <c r="S133" i="45"/>
  <c r="Q133" i="45"/>
  <c r="O133" i="45"/>
  <c r="M133" i="45"/>
  <c r="K133" i="45"/>
  <c r="D92" i="59"/>
  <c r="L133" i="45" l="1"/>
  <c r="R133" i="45"/>
  <c r="T133" i="45"/>
  <c r="N133" i="45"/>
  <c r="P133" i="45"/>
  <c r="D89" i="59" l="1"/>
  <c r="D86" i="59"/>
  <c r="D83" i="59"/>
  <c r="D80" i="59"/>
  <c r="D73" i="59"/>
  <c r="O107" i="57" l="1"/>
  <c r="O104" i="57"/>
  <c r="O101" i="57"/>
  <c r="O100" i="57" s="1"/>
  <c r="O98" i="57"/>
  <c r="O97" i="57" s="1"/>
  <c r="O93" i="57"/>
  <c r="O90" i="57"/>
  <c r="O89" i="57" s="1"/>
  <c r="O87" i="57"/>
  <c r="O86" i="57" s="1"/>
  <c r="O80" i="57"/>
  <c r="O73" i="57"/>
  <c r="O72" i="57" s="1"/>
  <c r="O70" i="57"/>
  <c r="O69" i="57" s="1"/>
  <c r="O62" i="57"/>
  <c r="O61" i="57" s="1"/>
  <c r="O57" i="57"/>
  <c r="O53" i="57"/>
  <c r="O49" i="57"/>
  <c r="O43" i="57"/>
  <c r="O36" i="57"/>
  <c r="O103" i="57"/>
  <c r="O92" i="57"/>
  <c r="O79" i="57"/>
  <c r="O76" i="57"/>
  <c r="O56" i="57"/>
  <c r="O32" i="57"/>
  <c r="N59" i="57"/>
  <c r="O95" i="57" l="1"/>
  <c r="O84" i="57"/>
  <c r="O67" i="57"/>
  <c r="O42" i="57"/>
  <c r="O52" i="57"/>
  <c r="O48" i="57"/>
  <c r="O35" i="57"/>
  <c r="L44" i="54"/>
  <c r="L40" i="54"/>
  <c r="L36" i="54"/>
  <c r="L32" i="54"/>
  <c r="L29" i="54"/>
  <c r="T75" i="45"/>
  <c r="R75" i="45"/>
  <c r="P75" i="45"/>
  <c r="N75" i="45"/>
  <c r="L75" i="45"/>
  <c r="T74" i="45"/>
  <c r="R74" i="45"/>
  <c r="P74" i="45"/>
  <c r="N74" i="45"/>
  <c r="L74" i="45"/>
  <c r="T73" i="45"/>
  <c r="R73" i="45"/>
  <c r="P73" i="45"/>
  <c r="N73" i="45"/>
  <c r="L73" i="45"/>
  <c r="T69" i="45"/>
  <c r="R69" i="45"/>
  <c r="P69" i="45"/>
  <c r="N69" i="45"/>
  <c r="L69" i="45"/>
  <c r="T67" i="45"/>
  <c r="R67" i="45"/>
  <c r="P67" i="45"/>
  <c r="N67" i="45"/>
  <c r="L67" i="45"/>
  <c r="T71" i="45"/>
  <c r="R71" i="45"/>
  <c r="P71" i="45"/>
  <c r="N71" i="45"/>
  <c r="L71" i="45"/>
  <c r="T66" i="45"/>
  <c r="R66" i="45"/>
  <c r="P66" i="45"/>
  <c r="N66" i="45"/>
  <c r="L66" i="45"/>
  <c r="T65" i="45"/>
  <c r="R65" i="45"/>
  <c r="P65" i="45"/>
  <c r="N65" i="45"/>
  <c r="L65" i="45"/>
  <c r="O30" i="57" l="1"/>
  <c r="O46" i="57"/>
  <c r="L28" i="54"/>
  <c r="L30" i="54"/>
  <c r="L31" i="54"/>
  <c r="L33" i="54"/>
  <c r="L34" i="54"/>
  <c r="L35" i="54"/>
  <c r="L37" i="54"/>
  <c r="L38" i="54"/>
  <c r="L39" i="54"/>
  <c r="L41" i="54"/>
  <c r="L42" i="54"/>
  <c r="L43" i="54"/>
  <c r="L45" i="54"/>
  <c r="L46" i="54"/>
  <c r="M27" i="54" l="1" a="1"/>
  <c r="AE28" i="54" l="1" a="1"/>
  <c r="AE28" i="54" s="1"/>
  <c r="AZ27" i="54" s="1" a="1"/>
  <c r="AZ27" i="54" s="1"/>
  <c r="S28" i="54" a="1"/>
  <c r="S28" i="54" s="1"/>
  <c r="AN27" i="54" s="1" a="1"/>
  <c r="AN27" i="54" s="1"/>
  <c r="X28" i="54" a="1"/>
  <c r="X28" i="54" s="1"/>
  <c r="AS27" i="54" s="1" a="1"/>
  <c r="AS27" i="54" s="1"/>
  <c r="M27" i="54"/>
  <c r="M28" i="54" s="1" a="1"/>
  <c r="M28" i="54" s="1"/>
  <c r="AF28" i="54" a="1"/>
  <c r="AF28" i="54" s="1"/>
  <c r="BA27" i="54" s="1" a="1"/>
  <c r="BA27" i="54" s="1"/>
  <c r="Y28" i="54" a="1"/>
  <c r="Y28" i="54" s="1"/>
  <c r="AT27" i="54" s="1" a="1"/>
  <c r="AT27" i="54" s="1"/>
  <c r="W28" i="54" a="1"/>
  <c r="W28" i="54" s="1"/>
  <c r="AR27" i="54" s="1" a="1"/>
  <c r="AR27" i="54" s="1"/>
  <c r="AB28" i="54" a="1"/>
  <c r="AB28" i="54" s="1"/>
  <c r="AW27" i="54" s="1" a="1"/>
  <c r="AW27" i="54" s="1"/>
  <c r="O28" i="54" a="1"/>
  <c r="O28" i="54" s="1"/>
  <c r="AJ27" i="54" s="1" a="1"/>
  <c r="AJ27" i="54" s="1"/>
  <c r="Q28" i="54" a="1"/>
  <c r="Q28" i="54" s="1"/>
  <c r="AL27" i="54" s="1" a="1"/>
  <c r="AL27" i="54" s="1"/>
  <c r="V28" i="54" a="1"/>
  <c r="V28" i="54" s="1"/>
  <c r="AQ27" i="54" s="1" a="1"/>
  <c r="AQ27" i="54" s="1"/>
  <c r="T28" i="54" a="1"/>
  <c r="T28" i="54" s="1"/>
  <c r="AO27" i="54" s="1" a="1"/>
  <c r="AO27" i="54" s="1"/>
  <c r="N28" i="54" a="1"/>
  <c r="N28" i="54" s="1"/>
  <c r="AI27" i="54" s="1" a="1"/>
  <c r="AI27" i="54" s="1"/>
  <c r="Z28" i="54" a="1"/>
  <c r="Z28" i="54" s="1"/>
  <c r="AU27" i="54" s="1" a="1"/>
  <c r="AU27" i="54" s="1"/>
  <c r="AC28" i="54" a="1"/>
  <c r="AC28" i="54" s="1"/>
  <c r="AX27" i="54" s="1" a="1"/>
  <c r="AX27" i="54" s="1"/>
  <c r="R28" i="54" a="1"/>
  <c r="R28" i="54" s="1"/>
  <c r="AM27" i="54" s="1" a="1"/>
  <c r="AM27" i="54" s="1"/>
  <c r="U28" i="54" a="1"/>
  <c r="U28" i="54" s="1"/>
  <c r="AP27" i="54" s="1" a="1"/>
  <c r="AP27" i="54" s="1"/>
  <c r="AA28" i="54" a="1"/>
  <c r="AA28" i="54" s="1"/>
  <c r="AV27" i="54" s="1" a="1"/>
  <c r="AV27" i="54" s="1"/>
  <c r="AD28" i="54" a="1"/>
  <c r="AD28" i="54" s="1"/>
  <c r="AY27" i="54" s="1" a="1"/>
  <c r="AY27" i="54" s="1"/>
  <c r="P28" i="54" a="1"/>
  <c r="P28" i="54" s="1"/>
  <c r="AK27" i="54" s="1" a="1"/>
  <c r="AK27" i="54" s="1"/>
  <c r="AH27" i="54" l="1" a="1"/>
  <c r="AH27" i="54" s="1"/>
  <c r="M59" i="57"/>
  <c r="M82" i="57"/>
  <c r="M10" i="57"/>
  <c r="M112" i="57" l="1"/>
  <c r="T114" i="45"/>
  <c r="R114" i="45"/>
  <c r="P114" i="45"/>
  <c r="N114" i="45"/>
  <c r="L114" i="45"/>
  <c r="T77" i="45"/>
  <c r="R77" i="45"/>
  <c r="P77" i="45"/>
  <c r="N77" i="45"/>
  <c r="L77" i="45"/>
  <c r="T95" i="45"/>
  <c r="R95" i="45"/>
  <c r="P95" i="45"/>
  <c r="N95" i="45"/>
  <c r="L95" i="45"/>
  <c r="T61" i="45"/>
  <c r="R61" i="45"/>
  <c r="P61" i="45"/>
  <c r="N61" i="45"/>
  <c r="L61" i="45"/>
  <c r="T47" i="45"/>
  <c r="R47" i="45"/>
  <c r="P47" i="45"/>
  <c r="N47" i="45"/>
  <c r="L47" i="45"/>
  <c r="T43" i="45"/>
  <c r="R43" i="45"/>
  <c r="P43" i="45"/>
  <c r="N43" i="45"/>
  <c r="L43" i="45"/>
  <c r="T37" i="45"/>
  <c r="R37" i="45"/>
  <c r="P37" i="45"/>
  <c r="N37" i="45"/>
  <c r="L37" i="45"/>
  <c r="J12" i="62" l="1"/>
  <c r="H12" i="62"/>
  <c r="I12" i="62"/>
  <c r="E13" i="45"/>
  <c r="T13" i="59"/>
  <c r="T12" i="59"/>
  <c r="O82" i="57"/>
  <c r="O10" i="57"/>
  <c r="G13" i="45" l="1"/>
  <c r="F13" i="45"/>
  <c r="J13" i="45"/>
  <c r="H13" i="45"/>
  <c r="I13" i="45"/>
  <c r="D10" i="59"/>
  <c r="D24" i="59"/>
  <c r="D33" i="59"/>
  <c r="D44" i="59"/>
  <c r="D53" i="59"/>
  <c r="D60" i="59"/>
  <c r="D68" i="59"/>
  <c r="I66" i="59" l="1"/>
  <c r="I65" i="59"/>
  <c r="I64" i="59"/>
  <c r="I56" i="59"/>
  <c r="I57" i="59"/>
  <c r="I58" i="59"/>
  <c r="I38" i="59"/>
  <c r="I39" i="59"/>
  <c r="I31" i="59"/>
  <c r="I30" i="59"/>
  <c r="I29" i="59"/>
  <c r="I17" i="59"/>
  <c r="I16" i="59"/>
  <c r="I15" i="59"/>
  <c r="I14" i="59"/>
  <c r="H57" i="59" a="1"/>
  <c r="H39" i="59" a="1"/>
  <c r="H58" i="59" a="1"/>
  <c r="H66" i="59" a="1"/>
  <c r="H64" i="59" a="1"/>
  <c r="H29" i="59" a="1"/>
  <c r="H15" i="59" a="1"/>
  <c r="H14" i="59" a="1"/>
  <c r="H56" i="59" a="1"/>
  <c r="H16" i="59" a="1"/>
  <c r="H31" i="59" a="1"/>
  <c r="H17" i="59" a="1"/>
  <c r="H30" i="59" a="1"/>
  <c r="H65" i="59" a="1"/>
  <c r="H38" i="59" a="1"/>
  <c r="H15" i="59" l="1"/>
  <c r="E15" i="59" s="1"/>
  <c r="H29" i="59"/>
  <c r="E29" i="59" s="1"/>
  <c r="H38" i="59"/>
  <c r="E38" i="59" s="1"/>
  <c r="H58" i="59"/>
  <c r="E58" i="59" s="1"/>
  <c r="H57" i="59"/>
  <c r="E57" i="59" s="1"/>
  <c r="H64" i="59"/>
  <c r="E64" i="59" s="1"/>
  <c r="H56" i="59"/>
  <c r="E56" i="59" s="1"/>
  <c r="H30" i="59"/>
  <c r="E30" i="59" s="1"/>
  <c r="H65" i="59"/>
  <c r="E65" i="59" s="1"/>
  <c r="H39" i="59"/>
  <c r="E39" i="59" s="1"/>
  <c r="H31" i="59"/>
  <c r="E31" i="59" s="1"/>
  <c r="H66" i="59"/>
  <c r="E66" i="59" s="1"/>
  <c r="H14" i="59"/>
  <c r="E14" i="59" s="1"/>
  <c r="H16" i="59"/>
  <c r="E16" i="59" s="1"/>
  <c r="H17" i="59"/>
  <c r="E17" i="59" s="1"/>
  <c r="I50" i="57" l="1"/>
  <c r="K44" i="57"/>
  <c r="I38" i="57"/>
  <c r="K37" i="57"/>
  <c r="G27" i="57"/>
  <c r="K17" i="57"/>
  <c r="I14" i="57"/>
  <c r="J44" i="57"/>
  <c r="J37" i="57"/>
  <c r="J17" i="57"/>
  <c r="J38" i="57"/>
  <c r="K40" i="57"/>
  <c r="I37" i="57"/>
  <c r="K16" i="57"/>
  <c r="J14" i="57"/>
  <c r="J40" i="57"/>
  <c r="J16" i="57"/>
  <c r="K14" i="57"/>
  <c r="K54" i="57"/>
  <c r="I40" i="57"/>
  <c r="K39" i="57"/>
  <c r="K27" i="57"/>
  <c r="K15" i="57"/>
  <c r="J54" i="57"/>
  <c r="J39" i="57"/>
  <c r="J27" i="57"/>
  <c r="J15" i="57"/>
  <c r="I54" i="57"/>
  <c r="K50" i="57"/>
  <c r="G40" i="57"/>
  <c r="I39" i="57"/>
  <c r="K38" i="57"/>
  <c r="I27" i="57"/>
  <c r="I15" i="57"/>
  <c r="J50" i="57"/>
  <c r="K53" i="57"/>
  <c r="K49" i="57"/>
  <c r="K43" i="57"/>
  <c r="K36" i="57"/>
  <c r="K13" i="57"/>
  <c r="J53" i="57"/>
  <c r="J49" i="57"/>
  <c r="J43" i="57"/>
  <c r="J36" i="57"/>
  <c r="J13" i="57"/>
  <c r="I13" i="57"/>
  <c r="I53" i="57"/>
  <c r="I36" i="57"/>
  <c r="O59" i="57"/>
  <c r="AE3" i="57" l="1" a="1"/>
  <c r="AE3" i="57" s="1"/>
  <c r="N82" i="57"/>
  <c r="N112" i="57" s="1"/>
  <c r="AE2" i="57" s="1"/>
  <c r="E17" i="44"/>
  <c r="K61" i="62" s="1"/>
  <c r="L62" i="62" l="1"/>
  <c r="L63" i="62"/>
  <c r="L61" i="62" l="1"/>
  <c r="T87" i="45"/>
  <c r="T86" i="45"/>
  <c r="T85" i="45"/>
  <c r="R87" i="45"/>
  <c r="R86" i="45"/>
  <c r="R85" i="45"/>
  <c r="L87" i="45"/>
  <c r="L86" i="45"/>
  <c r="L85" i="45"/>
  <c r="N87" i="45"/>
  <c r="N86" i="45"/>
  <c r="N85" i="45"/>
  <c r="P87" i="45"/>
  <c r="P86" i="45"/>
  <c r="P85" i="45"/>
  <c r="S78" i="45"/>
  <c r="Q78" i="45"/>
  <c r="O78" i="45"/>
  <c r="M78" i="45"/>
  <c r="K78" i="45"/>
  <c r="T84" i="45" l="1"/>
  <c r="R84" i="45"/>
  <c r="N84" i="45"/>
  <c r="L84" i="45"/>
  <c r="P84" i="45"/>
  <c r="T102" i="45" l="1"/>
  <c r="T119" i="45"/>
  <c r="R119" i="45"/>
  <c r="P119" i="45"/>
  <c r="L119" i="45"/>
  <c r="T109" i="45"/>
  <c r="R109" i="45"/>
  <c r="P109" i="45"/>
  <c r="N109" i="45"/>
  <c r="L109" i="45"/>
  <c r="T108" i="45"/>
  <c r="R108" i="45"/>
  <c r="P108" i="45"/>
  <c r="N108" i="45"/>
  <c r="L108" i="45"/>
  <c r="L94" i="45"/>
  <c r="N94" i="45"/>
  <c r="P94" i="45"/>
  <c r="R94" i="45"/>
  <c r="T94" i="45"/>
  <c r="S129" i="45"/>
  <c r="Q129" i="45"/>
  <c r="O129" i="45"/>
  <c r="M25" i="44"/>
  <c r="K25" i="44"/>
  <c r="I25" i="44"/>
  <c r="G25" i="44"/>
  <c r="E25" i="44"/>
  <c r="M24" i="44"/>
  <c r="K24" i="44"/>
  <c r="I24" i="44"/>
  <c r="G24" i="44"/>
  <c r="E24" i="44"/>
  <c r="M23" i="44"/>
  <c r="K23" i="44"/>
  <c r="I23" i="44"/>
  <c r="G23" i="44"/>
  <c r="E23" i="44"/>
  <c r="M129" i="45"/>
  <c r="K129" i="45"/>
  <c r="K125" i="45" l="1"/>
  <c r="K144" i="62"/>
  <c r="M121" i="45"/>
  <c r="M140" i="62"/>
  <c r="S125" i="45"/>
  <c r="S144" i="62"/>
  <c r="Q121" i="45"/>
  <c r="Q140" i="62"/>
  <c r="O117" i="45"/>
  <c r="P118" i="45" s="1"/>
  <c r="O136" i="62"/>
  <c r="P137" i="62" s="1"/>
  <c r="P136" i="62" s="1"/>
  <c r="P134" i="62" s="1"/>
  <c r="P103" i="62" s="1"/>
  <c r="Q117" i="45"/>
  <c r="R118" i="45" s="1"/>
  <c r="Q136" i="62"/>
  <c r="R137" i="62" s="1"/>
  <c r="R136" i="62" s="1"/>
  <c r="R134" i="62" s="1"/>
  <c r="R103" i="62" s="1"/>
  <c r="M125" i="45"/>
  <c r="M144" i="62"/>
  <c r="O121" i="45"/>
  <c r="O140" i="62"/>
  <c r="K117" i="45"/>
  <c r="K136" i="62"/>
  <c r="M117" i="45"/>
  <c r="N119" i="45" s="1"/>
  <c r="M136" i="62"/>
  <c r="N137" i="62" s="1"/>
  <c r="N136" i="62" s="1"/>
  <c r="N134" i="62" s="1"/>
  <c r="N103" i="62" s="1"/>
  <c r="S117" i="45"/>
  <c r="T118" i="45" s="1"/>
  <c r="S136" i="62"/>
  <c r="T137" i="62" s="1"/>
  <c r="T136" i="62" s="1"/>
  <c r="T134" i="62" s="1"/>
  <c r="T103" i="62" s="1"/>
  <c r="O125" i="45"/>
  <c r="O144" i="62"/>
  <c r="S121" i="45"/>
  <c r="S140" i="62"/>
  <c r="K121" i="45"/>
  <c r="K140" i="62"/>
  <c r="Q125" i="45"/>
  <c r="Q144" i="62"/>
  <c r="M35" i="44"/>
  <c r="L35" i="44"/>
  <c r="M34" i="44"/>
  <c r="L34" i="44"/>
  <c r="M33" i="44"/>
  <c r="L33" i="44"/>
  <c r="M32" i="44"/>
  <c r="L32" i="44"/>
  <c r="K35" i="44"/>
  <c r="J35" i="44"/>
  <c r="K34" i="44"/>
  <c r="J34" i="44"/>
  <c r="K33" i="44"/>
  <c r="J33" i="44"/>
  <c r="K32" i="44"/>
  <c r="J32" i="44"/>
  <c r="I35" i="44"/>
  <c r="H35" i="44"/>
  <c r="I34" i="44"/>
  <c r="H34" i="44"/>
  <c r="I33" i="44"/>
  <c r="H33" i="44"/>
  <c r="I32" i="44"/>
  <c r="H32" i="44"/>
  <c r="G35" i="44"/>
  <c r="F35" i="44"/>
  <c r="G34" i="44"/>
  <c r="F34" i="44"/>
  <c r="G33" i="44"/>
  <c r="F33" i="44"/>
  <c r="G32" i="44"/>
  <c r="F32" i="44"/>
  <c r="E35" i="44"/>
  <c r="D35" i="44"/>
  <c r="E34" i="44"/>
  <c r="D34" i="44"/>
  <c r="E33" i="44"/>
  <c r="D33" i="44"/>
  <c r="E32" i="44"/>
  <c r="D32" i="44"/>
  <c r="M29" i="44"/>
  <c r="K29" i="44"/>
  <c r="I29" i="44"/>
  <c r="G29" i="44"/>
  <c r="E29" i="44"/>
  <c r="M22" i="44"/>
  <c r="L22" i="44"/>
  <c r="K22" i="44"/>
  <c r="J22" i="44"/>
  <c r="I22" i="44"/>
  <c r="H22" i="44"/>
  <c r="G22" i="44"/>
  <c r="F22" i="44"/>
  <c r="E22" i="44"/>
  <c r="K134" i="62" s="1"/>
  <c r="D22" i="44"/>
  <c r="M21" i="44"/>
  <c r="L21" i="44"/>
  <c r="K21" i="44"/>
  <c r="J21" i="44"/>
  <c r="I21" i="44"/>
  <c r="H21" i="44"/>
  <c r="G21" i="44"/>
  <c r="F21" i="44"/>
  <c r="E21" i="44"/>
  <c r="K105" i="62" s="1"/>
  <c r="D21" i="44"/>
  <c r="M20" i="44"/>
  <c r="L20" i="44"/>
  <c r="K20" i="44"/>
  <c r="J20" i="44"/>
  <c r="I20" i="44"/>
  <c r="H20" i="44"/>
  <c r="G20" i="44"/>
  <c r="F20" i="44"/>
  <c r="E20" i="44"/>
  <c r="K103" i="62" s="1"/>
  <c r="D20" i="44"/>
  <c r="M19" i="44"/>
  <c r="L19" i="44"/>
  <c r="K19" i="44"/>
  <c r="J19" i="44"/>
  <c r="I19" i="44"/>
  <c r="H19" i="44"/>
  <c r="G19" i="44"/>
  <c r="F19" i="44"/>
  <c r="E19" i="44"/>
  <c r="K69" i="62" s="1"/>
  <c r="D19" i="44"/>
  <c r="M18" i="44"/>
  <c r="L18" i="44"/>
  <c r="K18" i="44"/>
  <c r="J18" i="44"/>
  <c r="I18" i="44"/>
  <c r="H18" i="44"/>
  <c r="G18" i="44"/>
  <c r="F18" i="44"/>
  <c r="E18" i="44"/>
  <c r="D18" i="44"/>
  <c r="M17" i="44"/>
  <c r="L17" i="44"/>
  <c r="K17" i="44"/>
  <c r="J17" i="44"/>
  <c r="I17" i="44"/>
  <c r="H17" i="44"/>
  <c r="G17" i="44"/>
  <c r="F17" i="44"/>
  <c r="K54" i="45"/>
  <c r="D17" i="44"/>
  <c r="M16" i="44"/>
  <c r="L16" i="44"/>
  <c r="K16" i="44"/>
  <c r="J16" i="44"/>
  <c r="I16" i="44"/>
  <c r="H16" i="44"/>
  <c r="G16" i="44"/>
  <c r="F16" i="44"/>
  <c r="E16" i="44"/>
  <c r="D16" i="44"/>
  <c r="M15" i="44"/>
  <c r="L15" i="44"/>
  <c r="K15" i="44"/>
  <c r="J15" i="44"/>
  <c r="I15" i="44"/>
  <c r="H15" i="44"/>
  <c r="G15" i="44"/>
  <c r="F15" i="44"/>
  <c r="E15" i="44"/>
  <c r="D15" i="44"/>
  <c r="M14" i="44"/>
  <c r="L14" i="44"/>
  <c r="K14" i="44"/>
  <c r="J14" i="44"/>
  <c r="I14" i="44"/>
  <c r="H14" i="44"/>
  <c r="G14" i="44"/>
  <c r="F14" i="44"/>
  <c r="E14" i="44"/>
  <c r="D14" i="44"/>
  <c r="M13" i="44"/>
  <c r="L13" i="44"/>
  <c r="K13" i="44"/>
  <c r="J13" i="44"/>
  <c r="I13" i="44"/>
  <c r="H13" i="44"/>
  <c r="G13" i="44"/>
  <c r="F13" i="44"/>
  <c r="E13" i="44"/>
  <c r="D13" i="44"/>
  <c r="M12" i="44"/>
  <c r="L12" i="44"/>
  <c r="K12" i="44"/>
  <c r="J12" i="44"/>
  <c r="I12" i="44"/>
  <c r="H12" i="44"/>
  <c r="G12" i="44"/>
  <c r="F12" i="44"/>
  <c r="E12" i="44"/>
  <c r="D12" i="44"/>
  <c r="M11" i="44"/>
  <c r="L11" i="44"/>
  <c r="K11" i="44"/>
  <c r="J11" i="44"/>
  <c r="I11" i="44"/>
  <c r="H11" i="44"/>
  <c r="G11" i="44"/>
  <c r="F11" i="44"/>
  <c r="E11" i="44"/>
  <c r="K34" i="62" s="1"/>
  <c r="D11" i="44"/>
  <c r="M10" i="44"/>
  <c r="L10" i="44"/>
  <c r="K10" i="44"/>
  <c r="J10" i="44"/>
  <c r="I10" i="44"/>
  <c r="H10" i="44"/>
  <c r="G10" i="44"/>
  <c r="F10" i="44"/>
  <c r="E10" i="44"/>
  <c r="D10" i="44"/>
  <c r="M9" i="44"/>
  <c r="L9" i="44"/>
  <c r="K9" i="44"/>
  <c r="J9" i="44"/>
  <c r="I9" i="44"/>
  <c r="H9" i="44"/>
  <c r="G9" i="44"/>
  <c r="F9" i="44"/>
  <c r="E9" i="44"/>
  <c r="K9" i="62" s="1"/>
  <c r="D9" i="44"/>
  <c r="K157" i="62" l="1"/>
  <c r="K34" i="45"/>
  <c r="K36" i="62"/>
  <c r="Q9" i="45"/>
  <c r="Q9" i="62"/>
  <c r="O44" i="45"/>
  <c r="P46" i="45" s="1"/>
  <c r="O51" i="62"/>
  <c r="Q11" i="45"/>
  <c r="Q11" i="62"/>
  <c r="R20" i="62" s="1"/>
  <c r="M34" i="45"/>
  <c r="M36" i="62"/>
  <c r="S38" i="45"/>
  <c r="T40" i="45" s="1"/>
  <c r="S42" i="62"/>
  <c r="Q44" i="45"/>
  <c r="R46" i="45" s="1"/>
  <c r="Q51" i="62"/>
  <c r="M50" i="45"/>
  <c r="N52" i="45" s="1"/>
  <c r="M57" i="62"/>
  <c r="Q58" i="45"/>
  <c r="Q65" i="62"/>
  <c r="M96" i="45"/>
  <c r="M103" i="62"/>
  <c r="Q115" i="45"/>
  <c r="Q134" i="62"/>
  <c r="Q32" i="45"/>
  <c r="Q34" i="62"/>
  <c r="K44" i="45"/>
  <c r="L46" i="45" s="1"/>
  <c r="K51" i="62"/>
  <c r="O50" i="45"/>
  <c r="P52" i="45" s="1"/>
  <c r="O57" i="62"/>
  <c r="K58" i="45"/>
  <c r="K65" i="62"/>
  <c r="S58" i="45"/>
  <c r="S65" i="62"/>
  <c r="O96" i="45"/>
  <c r="O103" i="62"/>
  <c r="M98" i="45"/>
  <c r="M105" i="62"/>
  <c r="S115" i="45"/>
  <c r="S134" i="62"/>
  <c r="S34" i="45"/>
  <c r="S36" i="62"/>
  <c r="K50" i="45"/>
  <c r="L52" i="45" s="1"/>
  <c r="K57" i="62"/>
  <c r="Q54" i="45"/>
  <c r="R56" i="45" s="1"/>
  <c r="Q61" i="62"/>
  <c r="S96" i="45"/>
  <c r="S103" i="62"/>
  <c r="M9" i="45"/>
  <c r="M9" i="62"/>
  <c r="S11" i="45"/>
  <c r="S11" i="62"/>
  <c r="M38" i="45"/>
  <c r="N40" i="45" s="1"/>
  <c r="M42" i="62"/>
  <c r="S44" i="45"/>
  <c r="T46" i="45" s="1"/>
  <c r="S51" i="62"/>
  <c r="M54" i="45"/>
  <c r="N56" i="45" s="1"/>
  <c r="M61" i="62"/>
  <c r="Q62" i="45"/>
  <c r="Q69" i="62"/>
  <c r="O11" i="45"/>
  <c r="O11" i="62"/>
  <c r="P27" i="62" s="1"/>
  <c r="M48" i="45"/>
  <c r="M55" i="62"/>
  <c r="M62" i="45"/>
  <c r="M69" i="62"/>
  <c r="S54" i="45"/>
  <c r="T56" i="45" s="1"/>
  <c r="S61" i="62"/>
  <c r="O62" i="45"/>
  <c r="O69" i="62"/>
  <c r="S98" i="45"/>
  <c r="S105" i="62"/>
  <c r="S32" i="45"/>
  <c r="S34" i="62"/>
  <c r="O38" i="45"/>
  <c r="P40" i="45" s="1"/>
  <c r="O42" i="62"/>
  <c r="M44" i="45"/>
  <c r="N46" i="45" s="1"/>
  <c r="M51" i="62"/>
  <c r="K48" i="45"/>
  <c r="K55" i="62"/>
  <c r="S48" i="45"/>
  <c r="S55" i="62"/>
  <c r="Q50" i="45"/>
  <c r="R52" i="45" s="1"/>
  <c r="Q57" i="62"/>
  <c r="O54" i="45"/>
  <c r="P56" i="45" s="1"/>
  <c r="O61" i="62"/>
  <c r="M58" i="45"/>
  <c r="M65" i="62"/>
  <c r="S62" i="45"/>
  <c r="S69" i="62"/>
  <c r="Q96" i="45"/>
  <c r="Q103" i="62"/>
  <c r="O98" i="45"/>
  <c r="O105" i="62"/>
  <c r="M115" i="45"/>
  <c r="M134" i="62"/>
  <c r="M32" i="45"/>
  <c r="M34" i="62"/>
  <c r="Q38" i="45"/>
  <c r="R40" i="45" s="1"/>
  <c r="Q42" i="62"/>
  <c r="S50" i="45"/>
  <c r="T52" i="45" s="1"/>
  <c r="S57" i="62"/>
  <c r="O58" i="45"/>
  <c r="O65" i="62"/>
  <c r="Q98" i="45"/>
  <c r="Q105" i="62"/>
  <c r="O115" i="45"/>
  <c r="O134" i="62"/>
  <c r="S9" i="45"/>
  <c r="S9" i="62"/>
  <c r="O32" i="45"/>
  <c r="O34" i="62"/>
  <c r="K38" i="45"/>
  <c r="L40" i="45" s="1"/>
  <c r="K42" i="62"/>
  <c r="O48" i="45"/>
  <c r="O55" i="62"/>
  <c r="K11" i="45"/>
  <c r="K11" i="62"/>
  <c r="L27" i="62" s="1"/>
  <c r="O34" i="45"/>
  <c r="O36" i="62"/>
  <c r="Q48" i="45"/>
  <c r="Q55" i="62"/>
  <c r="O9" i="45"/>
  <c r="O9" i="62"/>
  <c r="M11" i="45"/>
  <c r="M11" i="62"/>
  <c r="N27" i="62" s="1"/>
  <c r="Q34" i="45"/>
  <c r="Q36" i="62"/>
  <c r="T28" i="45"/>
  <c r="R28" i="45"/>
  <c r="T15" i="45"/>
  <c r="T16" i="45"/>
  <c r="R15" i="45"/>
  <c r="R16" i="45"/>
  <c r="N30" i="45"/>
  <c r="P30" i="45"/>
  <c r="R23" i="45"/>
  <c r="R30" i="45"/>
  <c r="R22" i="45"/>
  <c r="T23" i="45"/>
  <c r="T29" i="45"/>
  <c r="T30" i="45"/>
  <c r="T22" i="45"/>
  <c r="K9" i="45"/>
  <c r="K98" i="45"/>
  <c r="K115" i="45"/>
  <c r="K32" i="45"/>
  <c r="K62" i="45"/>
  <c r="K96" i="45"/>
  <c r="T132" i="45"/>
  <c r="T131" i="45"/>
  <c r="T130" i="45"/>
  <c r="R132" i="45"/>
  <c r="R131" i="45"/>
  <c r="R130" i="45"/>
  <c r="P132" i="45"/>
  <c r="P131" i="45"/>
  <c r="P130" i="45"/>
  <c r="N132" i="45"/>
  <c r="N131" i="45"/>
  <c r="N130" i="45"/>
  <c r="L132" i="45"/>
  <c r="L131" i="45"/>
  <c r="L130" i="45"/>
  <c r="L128" i="45"/>
  <c r="L127" i="45"/>
  <c r="L126" i="45"/>
  <c r="N128" i="45"/>
  <c r="N127" i="45"/>
  <c r="N126" i="45"/>
  <c r="P128" i="45"/>
  <c r="P127" i="45"/>
  <c r="P126" i="45"/>
  <c r="R128" i="45"/>
  <c r="R127" i="45"/>
  <c r="R126" i="45"/>
  <c r="T128" i="45"/>
  <c r="T127" i="45"/>
  <c r="T126" i="45"/>
  <c r="T124" i="45"/>
  <c r="T123" i="45"/>
  <c r="R124" i="45"/>
  <c r="R123" i="45"/>
  <c r="P124" i="45"/>
  <c r="P123" i="45"/>
  <c r="N124" i="45"/>
  <c r="N123" i="45"/>
  <c r="N122" i="45"/>
  <c r="L124" i="45"/>
  <c r="L123" i="45"/>
  <c r="L122" i="45"/>
  <c r="L120" i="45"/>
  <c r="L118" i="45"/>
  <c r="N120" i="45"/>
  <c r="N118" i="45"/>
  <c r="P120" i="45"/>
  <c r="R120" i="45"/>
  <c r="T120" i="45"/>
  <c r="T113" i="45"/>
  <c r="T112" i="45"/>
  <c r="R113" i="45"/>
  <c r="R112" i="45"/>
  <c r="P113" i="45"/>
  <c r="P112" i="45"/>
  <c r="N113" i="45"/>
  <c r="N112" i="45"/>
  <c r="L113" i="45"/>
  <c r="L112" i="45"/>
  <c r="L110" i="45"/>
  <c r="L106" i="45"/>
  <c r="N110" i="45"/>
  <c r="N106" i="45"/>
  <c r="P110" i="45"/>
  <c r="P106" i="45"/>
  <c r="R110" i="45"/>
  <c r="R106" i="45"/>
  <c r="T110" i="45"/>
  <c r="T106" i="45"/>
  <c r="T104" i="45"/>
  <c r="T101" i="45"/>
  <c r="R104" i="45"/>
  <c r="R101" i="45"/>
  <c r="P104" i="45"/>
  <c r="P101" i="45"/>
  <c r="N104" i="45"/>
  <c r="N101" i="45"/>
  <c r="L104" i="45"/>
  <c r="L101" i="45"/>
  <c r="T93" i="45"/>
  <c r="R93" i="45"/>
  <c r="P93" i="45"/>
  <c r="N93" i="45"/>
  <c r="L93" i="45"/>
  <c r="T91" i="45"/>
  <c r="T90" i="45"/>
  <c r="T89" i="45"/>
  <c r="R91" i="45"/>
  <c r="R90" i="45"/>
  <c r="R89" i="45"/>
  <c r="P91" i="45"/>
  <c r="P90" i="45"/>
  <c r="P89" i="45"/>
  <c r="N91" i="45"/>
  <c r="N90" i="45"/>
  <c r="N89" i="45"/>
  <c r="L91" i="45"/>
  <c r="L90" i="45"/>
  <c r="L89" i="45"/>
  <c r="T83" i="45"/>
  <c r="T82" i="45"/>
  <c r="T81" i="45"/>
  <c r="R83" i="45"/>
  <c r="R82" i="45"/>
  <c r="R81" i="45"/>
  <c r="P83" i="45"/>
  <c r="P82" i="45"/>
  <c r="P81" i="45"/>
  <c r="N83" i="45"/>
  <c r="N82" i="45"/>
  <c r="N81" i="45"/>
  <c r="L83" i="45"/>
  <c r="L82" i="45"/>
  <c r="L81" i="45"/>
  <c r="T60" i="45"/>
  <c r="R60" i="45"/>
  <c r="P60" i="45"/>
  <c r="N60" i="45"/>
  <c r="L60" i="45"/>
  <c r="T57" i="45"/>
  <c r="R57" i="45"/>
  <c r="P57" i="45"/>
  <c r="N57" i="45"/>
  <c r="L57" i="45"/>
  <c r="L56" i="45"/>
  <c r="T53" i="45"/>
  <c r="R53" i="45"/>
  <c r="P53" i="45"/>
  <c r="N53" i="45"/>
  <c r="L53" i="45"/>
  <c r="T36" i="45"/>
  <c r="R36" i="45"/>
  <c r="P36" i="45"/>
  <c r="N36" i="45"/>
  <c r="T31" i="45"/>
  <c r="R31" i="45"/>
  <c r="P31" i="45"/>
  <c r="N31" i="45"/>
  <c r="L36" i="45"/>
  <c r="N47" i="62" l="1"/>
  <c r="N48" i="62"/>
  <c r="T47" i="62"/>
  <c r="T48" i="62"/>
  <c r="R47" i="62"/>
  <c r="R48" i="62"/>
  <c r="P47" i="62"/>
  <c r="P48" i="62"/>
  <c r="L47" i="62"/>
  <c r="L48" i="62"/>
  <c r="N43" i="62"/>
  <c r="N46" i="62"/>
  <c r="T43" i="62"/>
  <c r="T46" i="62"/>
  <c r="R43" i="62"/>
  <c r="R46" i="62"/>
  <c r="P43" i="62"/>
  <c r="P46" i="62"/>
  <c r="L43" i="62"/>
  <c r="L46" i="62"/>
  <c r="N21" i="62"/>
  <c r="N20" i="62"/>
  <c r="L21" i="62"/>
  <c r="L20" i="62"/>
  <c r="P21" i="62"/>
  <c r="P20" i="62"/>
  <c r="R24" i="62"/>
  <c r="R21" i="62"/>
  <c r="L28" i="62"/>
  <c r="L24" i="62"/>
  <c r="N28" i="62"/>
  <c r="N24" i="62"/>
  <c r="P28" i="62"/>
  <c r="P24" i="62"/>
  <c r="T28" i="62"/>
  <c r="T24" i="62"/>
  <c r="R30" i="62"/>
  <c r="R28" i="62"/>
  <c r="T31" i="62"/>
  <c r="T16" i="62"/>
  <c r="T15" i="62"/>
  <c r="R15" i="62"/>
  <c r="R16" i="62"/>
  <c r="N25" i="62"/>
  <c r="L25" i="62"/>
  <c r="P25" i="62"/>
  <c r="T25" i="62"/>
  <c r="R25" i="62"/>
  <c r="N18" i="62"/>
  <c r="N19" i="62"/>
  <c r="L18" i="62"/>
  <c r="L19" i="62"/>
  <c r="P18" i="62"/>
  <c r="P19" i="62"/>
  <c r="T18" i="62"/>
  <c r="T19" i="62"/>
  <c r="R18" i="62"/>
  <c r="R19" i="62"/>
  <c r="R20" i="45"/>
  <c r="R21" i="45"/>
  <c r="N20" i="45"/>
  <c r="N21" i="45"/>
  <c r="L20" i="45"/>
  <c r="L21" i="45"/>
  <c r="P20" i="45"/>
  <c r="P21" i="45"/>
  <c r="T20" i="45"/>
  <c r="T21" i="45"/>
  <c r="R13" i="45"/>
  <c r="R19" i="45"/>
  <c r="N13" i="45"/>
  <c r="N19" i="45"/>
  <c r="L28" i="45"/>
  <c r="L19" i="45"/>
  <c r="P25" i="45"/>
  <c r="P19" i="45"/>
  <c r="T13" i="45"/>
  <c r="T19" i="45"/>
  <c r="T27" i="45"/>
  <c r="T26" i="45"/>
  <c r="P28" i="45"/>
  <c r="P26" i="45"/>
  <c r="P23" i="45"/>
  <c r="P27" i="45"/>
  <c r="P16" i="45"/>
  <c r="P29" i="45"/>
  <c r="P13" i="45"/>
  <c r="M138" i="45"/>
  <c r="P22" i="45"/>
  <c r="P18" i="45"/>
  <c r="P24" i="45"/>
  <c r="P15" i="45"/>
  <c r="O138" i="45"/>
  <c r="Q138" i="45"/>
  <c r="L18" i="45"/>
  <c r="N23" i="45"/>
  <c r="L16" i="45"/>
  <c r="L27" i="45"/>
  <c r="N15" i="45"/>
  <c r="T25" i="45"/>
  <c r="T24" i="45"/>
  <c r="T18" i="45"/>
  <c r="Q157" i="62"/>
  <c r="L13" i="45"/>
  <c r="N29" i="45"/>
  <c r="L15" i="45"/>
  <c r="N24" i="45"/>
  <c r="N27" i="45"/>
  <c r="R25" i="45"/>
  <c r="R29" i="45"/>
  <c r="R27" i="45"/>
  <c r="N22" i="45"/>
  <c r="S138" i="45"/>
  <c r="R24" i="45"/>
  <c r="R18" i="45"/>
  <c r="R26" i="45"/>
  <c r="N59" i="62"/>
  <c r="N58" i="62"/>
  <c r="R26" i="62"/>
  <c r="R29" i="62"/>
  <c r="R31" i="62"/>
  <c r="R12" i="62"/>
  <c r="R17" i="62"/>
  <c r="S157" i="62"/>
  <c r="P52" i="62"/>
  <c r="P53" i="62"/>
  <c r="R53" i="62"/>
  <c r="R52" i="62"/>
  <c r="N26" i="45"/>
  <c r="N16" i="45"/>
  <c r="N28" i="45"/>
  <c r="N14" i="62"/>
  <c r="N12" i="62"/>
  <c r="N23" i="62"/>
  <c r="N29" i="62"/>
  <c r="N26" i="62"/>
  <c r="N13" i="62"/>
  <c r="N31" i="62"/>
  <c r="N15" i="62"/>
  <c r="N16" i="62"/>
  <c r="N30" i="62"/>
  <c r="N17" i="62"/>
  <c r="L26" i="62"/>
  <c r="L31" i="62"/>
  <c r="L16" i="62"/>
  <c r="L23" i="62"/>
  <c r="L15" i="62"/>
  <c r="L17" i="62"/>
  <c r="L32" i="62"/>
  <c r="L30" i="62"/>
  <c r="L14" i="62"/>
  <c r="L12" i="62"/>
  <c r="L13" i="62"/>
  <c r="L29" i="62"/>
  <c r="T58" i="62"/>
  <c r="T59" i="62"/>
  <c r="P62" i="62"/>
  <c r="P63" i="62"/>
  <c r="N52" i="62"/>
  <c r="N53" i="62"/>
  <c r="P31" i="62"/>
  <c r="P23" i="62"/>
  <c r="P29" i="62"/>
  <c r="P17" i="62"/>
  <c r="P26" i="62"/>
  <c r="P13" i="62"/>
  <c r="P14" i="62"/>
  <c r="P12" i="62"/>
  <c r="P15" i="62"/>
  <c r="P16" i="62"/>
  <c r="P30" i="62"/>
  <c r="N44" i="62"/>
  <c r="N49" i="62"/>
  <c r="N45" i="62"/>
  <c r="R62" i="62"/>
  <c r="R63" i="62"/>
  <c r="P59" i="62"/>
  <c r="P58" i="62"/>
  <c r="M157" i="62"/>
  <c r="T44" i="62"/>
  <c r="T49" i="62"/>
  <c r="T45" i="62"/>
  <c r="L45" i="62"/>
  <c r="L44" i="62"/>
  <c r="L49" i="62"/>
  <c r="N62" i="62"/>
  <c r="N63" i="62"/>
  <c r="N18" i="45"/>
  <c r="R49" i="62"/>
  <c r="R45" i="62"/>
  <c r="R44" i="62"/>
  <c r="R59" i="62"/>
  <c r="R58" i="62"/>
  <c r="P49" i="62"/>
  <c r="P44" i="62"/>
  <c r="P45" i="62"/>
  <c r="T62" i="62"/>
  <c r="T63" i="62"/>
  <c r="T26" i="62"/>
  <c r="T29" i="62"/>
  <c r="T12" i="62"/>
  <c r="T17" i="62"/>
  <c r="L58" i="62"/>
  <c r="L59" i="62"/>
  <c r="O157" i="62"/>
  <c r="L52" i="62"/>
  <c r="L53" i="62"/>
  <c r="T53" i="62"/>
  <c r="T52" i="62"/>
  <c r="N25" i="45"/>
  <c r="K138" i="45"/>
  <c r="P64" i="45"/>
  <c r="R64" i="45"/>
  <c r="L64" i="45"/>
  <c r="T64" i="45"/>
  <c r="N64" i="45"/>
  <c r="N12" i="45"/>
  <c r="P59" i="45"/>
  <c r="N59" i="45"/>
  <c r="T55" i="45"/>
  <c r="R55" i="45"/>
  <c r="P55" i="45"/>
  <c r="N55" i="45"/>
  <c r="T51" i="45"/>
  <c r="R51" i="45"/>
  <c r="P51" i="45"/>
  <c r="P100" i="45"/>
  <c r="R100" i="45"/>
  <c r="T122" i="45"/>
  <c r="R122" i="45"/>
  <c r="P122" i="45"/>
  <c r="L125" i="45"/>
  <c r="L121" i="45"/>
  <c r="L105" i="45"/>
  <c r="L51" i="62" l="1"/>
  <c r="N57" i="62"/>
  <c r="R57" i="62"/>
  <c r="P61" i="62"/>
  <c r="P51" i="62"/>
  <c r="T51" i="62"/>
  <c r="R61" i="62"/>
  <c r="N42" i="62"/>
  <c r="T61" i="62"/>
  <c r="R42" i="62"/>
  <c r="L42" i="62"/>
  <c r="P57" i="62"/>
  <c r="L57" i="62"/>
  <c r="L55" i="62" s="1"/>
  <c r="T11" i="62"/>
  <c r="N51" i="62"/>
  <c r="R51" i="62"/>
  <c r="R11" i="62"/>
  <c r="P11" i="62"/>
  <c r="N11" i="62"/>
  <c r="T57" i="62"/>
  <c r="T42" i="62"/>
  <c r="L11" i="62"/>
  <c r="P42" i="62"/>
  <c r="N61" i="62"/>
  <c r="L24" i="45"/>
  <c r="L22" i="45"/>
  <c r="L26" i="45"/>
  <c r="L23" i="45"/>
  <c r="L29" i="45"/>
  <c r="L30" i="45"/>
  <c r="L25" i="45"/>
  <c r="L31" i="45"/>
  <c r="R117" i="45"/>
  <c r="N117" i="45"/>
  <c r="T80" i="45"/>
  <c r="P105" i="45"/>
  <c r="R125" i="45"/>
  <c r="T125" i="45"/>
  <c r="P117" i="45"/>
  <c r="P121" i="45"/>
  <c r="N51" i="45"/>
  <c r="N50" i="45" s="1"/>
  <c r="T42" i="45"/>
  <c r="T41" i="45"/>
  <c r="R42" i="45"/>
  <c r="R41" i="45"/>
  <c r="P42" i="45"/>
  <c r="P41" i="45"/>
  <c r="N42" i="45"/>
  <c r="N41" i="45"/>
  <c r="L42" i="45"/>
  <c r="L41" i="45"/>
  <c r="T17" i="45"/>
  <c r="T14" i="45"/>
  <c r="T12" i="45"/>
  <c r="R17" i="45"/>
  <c r="R14" i="45"/>
  <c r="R12" i="45"/>
  <c r="P17" i="45"/>
  <c r="P14" i="45"/>
  <c r="P12" i="45"/>
  <c r="N17" i="45"/>
  <c r="N14" i="45"/>
  <c r="L12" i="45"/>
  <c r="L17" i="45"/>
  <c r="L14" i="45"/>
  <c r="N80" i="45"/>
  <c r="P88" i="45"/>
  <c r="N121" i="45"/>
  <c r="N58" i="45"/>
  <c r="P92" i="45"/>
  <c r="N54" i="45"/>
  <c r="T129" i="45"/>
  <c r="P129" i="45"/>
  <c r="L111" i="45"/>
  <c r="L88" i="45"/>
  <c r="N92" i="45"/>
  <c r="N125" i="45"/>
  <c r="L80" i="45"/>
  <c r="R80" i="45"/>
  <c r="N88" i="45"/>
  <c r="T88" i="45"/>
  <c r="R111" i="45"/>
  <c r="P58" i="45"/>
  <c r="T121" i="45"/>
  <c r="N129" i="45"/>
  <c r="R129" i="45"/>
  <c r="P80" i="45"/>
  <c r="R88" i="45"/>
  <c r="P54" i="45"/>
  <c r="P50" i="45"/>
  <c r="R54" i="45"/>
  <c r="P125" i="45"/>
  <c r="N111" i="45"/>
  <c r="T92" i="45"/>
  <c r="R50" i="45"/>
  <c r="T54" i="45"/>
  <c r="L129" i="45"/>
  <c r="T111" i="45"/>
  <c r="L92" i="45"/>
  <c r="R92" i="45"/>
  <c r="P111" i="45"/>
  <c r="T50" i="45"/>
  <c r="T105" i="45"/>
  <c r="T100" i="45"/>
  <c r="R105" i="45"/>
  <c r="R121" i="45"/>
  <c r="L117" i="45"/>
  <c r="N105" i="45"/>
  <c r="N100" i="45"/>
  <c r="L100" i="45"/>
  <c r="P55" i="62" l="1"/>
  <c r="R55" i="62"/>
  <c r="N55" i="62"/>
  <c r="P34" i="62"/>
  <c r="L34" i="62"/>
  <c r="L9" i="62" s="1"/>
  <c r="L157" i="62" s="1"/>
  <c r="T34" i="62"/>
  <c r="N34" i="62"/>
  <c r="R34" i="62"/>
  <c r="T55" i="62"/>
  <c r="N78" i="45"/>
  <c r="N62" i="45" s="1"/>
  <c r="R78" i="45"/>
  <c r="R62" i="45" s="1"/>
  <c r="T78" i="45"/>
  <c r="T62" i="45" s="1"/>
  <c r="L78" i="45"/>
  <c r="L62" i="45" s="1"/>
  <c r="P78" i="45"/>
  <c r="P62" i="45" s="1"/>
  <c r="T117" i="45"/>
  <c r="P98" i="45"/>
  <c r="R98" i="45"/>
  <c r="P11" i="45"/>
  <c r="N11" i="45"/>
  <c r="L98" i="45"/>
  <c r="T11" i="45"/>
  <c r="R11" i="45"/>
  <c r="T98" i="45"/>
  <c r="N98" i="45"/>
  <c r="R9" i="62" l="1"/>
  <c r="R157" i="62" s="1"/>
  <c r="P9" i="62"/>
  <c r="P157" i="62" s="1"/>
  <c r="N9" i="62"/>
  <c r="N157" i="62" s="1"/>
  <c r="T9" i="62"/>
  <c r="T157" i="62" s="1"/>
  <c r="L11" i="45"/>
  <c r="D31" i="44" l="1"/>
  <c r="L31" i="44"/>
  <c r="I31" i="44"/>
  <c r="P45" i="45"/>
  <c r="P44" i="45" s="1"/>
  <c r="P39" i="45"/>
  <c r="P38" i="45" s="1"/>
  <c r="P35" i="45"/>
  <c r="P34" i="45" s="1"/>
  <c r="N45" i="45"/>
  <c r="N44" i="45" s="1"/>
  <c r="N39" i="45"/>
  <c r="N38" i="45" s="1"/>
  <c r="N35" i="45"/>
  <c r="N34" i="45" s="1"/>
  <c r="L39" i="45"/>
  <c r="L38" i="45" s="1"/>
  <c r="T35" i="45" l="1"/>
  <c r="T34" i="45" s="1"/>
  <c r="R35" i="45"/>
  <c r="R34" i="45" s="1"/>
  <c r="L45" i="45"/>
  <c r="L44" i="45" s="1"/>
  <c r="T39" i="45"/>
  <c r="T38" i="45" s="1"/>
  <c r="R39" i="45"/>
  <c r="R38" i="45" s="1"/>
  <c r="T45" i="45"/>
  <c r="T44" i="45" s="1"/>
  <c r="R45" i="45"/>
  <c r="R44" i="45" s="1"/>
  <c r="T59" i="45"/>
  <c r="T58" i="45" s="1"/>
  <c r="R59" i="45"/>
  <c r="R58" i="45" s="1"/>
  <c r="R48" i="45" s="1"/>
  <c r="H31" i="44"/>
  <c r="K31" i="44"/>
  <c r="L35" i="45"/>
  <c r="L34" i="45" s="1"/>
  <c r="R115" i="45"/>
  <c r="R96" i="45" s="1"/>
  <c r="L115" i="45"/>
  <c r="L96" i="45" s="1"/>
  <c r="N115" i="45"/>
  <c r="N96" i="45" s="1"/>
  <c r="P115" i="45"/>
  <c r="P96" i="45" s="1"/>
  <c r="T115" i="45"/>
  <c r="T96" i="45" s="1"/>
  <c r="F31" i="44"/>
  <c r="J31" i="44"/>
  <c r="S188" i="45"/>
  <c r="Q188" i="45"/>
  <c r="O188" i="45"/>
  <c r="M188" i="45"/>
  <c r="K188" i="45"/>
  <c r="S186" i="45"/>
  <c r="Q186" i="45"/>
  <c r="O186" i="45"/>
  <c r="M186" i="45"/>
  <c r="K186" i="45"/>
  <c r="S184" i="45"/>
  <c r="Q184" i="45"/>
  <c r="O184" i="45"/>
  <c r="M184" i="45"/>
  <c r="K184" i="45"/>
  <c r="S182" i="45"/>
  <c r="Q182" i="45"/>
  <c r="O182" i="45"/>
  <c r="M182" i="45"/>
  <c r="K182" i="45"/>
  <c r="S180" i="45"/>
  <c r="Q180" i="45"/>
  <c r="O180" i="45"/>
  <c r="M180" i="45"/>
  <c r="K180" i="45"/>
  <c r="S178" i="45"/>
  <c r="Q178" i="45"/>
  <c r="O178" i="45"/>
  <c r="M178" i="45"/>
  <c r="K178" i="45"/>
  <c r="S176" i="45"/>
  <c r="Q176" i="45"/>
  <c r="O176" i="45"/>
  <c r="M176" i="45"/>
  <c r="K176" i="45"/>
  <c r="S174" i="45"/>
  <c r="Q174" i="45"/>
  <c r="O174" i="45"/>
  <c r="M174" i="45"/>
  <c r="K174" i="45"/>
  <c r="S172" i="45"/>
  <c r="Q172" i="45"/>
  <c r="O172" i="45"/>
  <c r="M172" i="45"/>
  <c r="K172" i="45"/>
  <c r="S170" i="45"/>
  <c r="Q170" i="45"/>
  <c r="O170" i="45"/>
  <c r="M170" i="45"/>
  <c r="K170" i="45"/>
  <c r="S168" i="45"/>
  <c r="Q168" i="45"/>
  <c r="O168" i="45"/>
  <c r="M168" i="45"/>
  <c r="K168" i="45"/>
  <c r="S166" i="45"/>
  <c r="Q166" i="45"/>
  <c r="O166" i="45"/>
  <c r="M166" i="45"/>
  <c r="K166" i="45"/>
  <c r="S164" i="45"/>
  <c r="Q164" i="45"/>
  <c r="O164" i="45"/>
  <c r="M164" i="45"/>
  <c r="K164" i="45"/>
  <c r="S162" i="45"/>
  <c r="Q162" i="45"/>
  <c r="O162" i="45"/>
  <c r="M162" i="45"/>
  <c r="K162" i="45"/>
  <c r="S160" i="45"/>
  <c r="Q160" i="45"/>
  <c r="O160" i="45"/>
  <c r="M160" i="45"/>
  <c r="K160" i="45"/>
  <c r="S158" i="45"/>
  <c r="Q158" i="45"/>
  <c r="O158" i="45"/>
  <c r="M158" i="45"/>
  <c r="K158" i="45"/>
  <c r="S156" i="45"/>
  <c r="Q156" i="45"/>
  <c r="O156" i="45"/>
  <c r="M156" i="45"/>
  <c r="K156" i="45"/>
  <c r="S154" i="45"/>
  <c r="Q154" i="45"/>
  <c r="O154" i="45"/>
  <c r="M154" i="45"/>
  <c r="K154" i="45"/>
  <c r="S152" i="45"/>
  <c r="Q152" i="45"/>
  <c r="O152" i="45"/>
  <c r="M152" i="45"/>
  <c r="K152" i="45"/>
  <c r="S150" i="45"/>
  <c r="Q150" i="45"/>
  <c r="O150" i="45"/>
  <c r="M150" i="45"/>
  <c r="K150" i="45"/>
  <c r="S148" i="45"/>
  <c r="Q148" i="45"/>
  <c r="O148" i="45"/>
  <c r="M148" i="45"/>
  <c r="K148" i="45"/>
  <c r="S146" i="45"/>
  <c r="Q146" i="45"/>
  <c r="O146" i="45"/>
  <c r="M146" i="45"/>
  <c r="K146" i="45"/>
  <c r="R32" i="45" l="1"/>
  <c r="L32" i="45"/>
  <c r="M31" i="44"/>
  <c r="N32" i="45" l="1"/>
  <c r="P32" i="45"/>
  <c r="T32" i="45" l="1"/>
  <c r="R9" i="45" l="1"/>
  <c r="R138" i="45" s="1"/>
  <c r="L59" i="45" l="1"/>
  <c r="L58" i="45" s="1"/>
  <c r="L51" i="45"/>
  <c r="L50" i="45" s="1"/>
  <c r="L55" i="45"/>
  <c r="L54" i="45" s="1"/>
  <c r="T48" i="45" l="1"/>
  <c r="T9" i="45" l="1"/>
  <c r="T138" i="45" s="1"/>
  <c r="L48" i="45"/>
  <c r="P48" i="45" l="1"/>
  <c r="N48" i="45"/>
  <c r="P9" i="45" l="1"/>
  <c r="P138" i="45" s="1"/>
  <c r="E31" i="44" l="1"/>
  <c r="L9" i="45" l="1"/>
  <c r="L138" i="45" s="1"/>
  <c r="G31" i="44" l="1"/>
  <c r="N9" i="45"/>
  <c r="N138" i="45" s="1"/>
  <c r="M8" i="44" l="1"/>
  <c r="K8" i="44"/>
  <c r="I8" i="44"/>
  <c r="G8" i="44"/>
  <c r="E8" i="44"/>
  <c r="AE4" i="57" l="1" a="1"/>
  <c r="AE4" i="57" s="1"/>
  <c r="R34" i="59"/>
  <c r="T34" i="59"/>
  <c r="R62" i="59"/>
  <c r="T62" i="59"/>
  <c r="R55" i="59"/>
  <c r="T55" i="59"/>
  <c r="T36" i="59"/>
  <c r="E44" i="62"/>
  <c r="R36" i="59"/>
  <c r="E40" i="45"/>
  <c r="T26" i="59"/>
  <c r="R26" i="59"/>
  <c r="T28" i="59"/>
  <c r="R28" i="59"/>
  <c r="T46" i="59"/>
  <c r="R46" i="59"/>
  <c r="T61" i="59"/>
  <c r="R61" i="59"/>
  <c r="R63" i="59"/>
  <c r="T63" i="59"/>
  <c r="H42" i="59"/>
  <c r="E49" i="62" s="1"/>
  <c r="R27" i="59"/>
  <c r="T27" i="59"/>
  <c r="R54" i="59"/>
  <c r="T54" i="59"/>
  <c r="T25" i="59"/>
  <c r="R25" i="59"/>
  <c r="R45" i="59"/>
  <c r="T45" i="59"/>
  <c r="F49" i="62" l="1"/>
  <c r="I49" i="62"/>
  <c r="G49" i="62"/>
  <c r="V49" i="62"/>
  <c r="J49" i="62"/>
  <c r="H49" i="62"/>
  <c r="J44" i="62"/>
  <c r="G44" i="62"/>
  <c r="F44" i="62"/>
  <c r="H44" i="62"/>
  <c r="V44" i="62"/>
  <c r="I44" i="62"/>
  <c r="E39" i="45"/>
  <c r="R35" i="59"/>
  <c r="T35" i="59"/>
  <c r="J40" i="45"/>
  <c r="H40" i="45"/>
  <c r="I40" i="45"/>
  <c r="F40" i="45"/>
  <c r="G40" i="45"/>
  <c r="I39" i="45" l="1"/>
  <c r="F39" i="45"/>
  <c r="H39" i="45"/>
  <c r="J39" i="45"/>
  <c r="G39" i="45"/>
  <c r="R57" i="59" l="1"/>
  <c r="T30" i="59" l="1"/>
  <c r="R56" i="59"/>
  <c r="T57" i="59"/>
  <c r="I49" i="57" s="1"/>
  <c r="R17" i="59"/>
  <c r="E51" i="45"/>
  <c r="F51" i="45" s="1"/>
  <c r="R14" i="59"/>
  <c r="E52" i="45"/>
  <c r="H52" i="45" s="1"/>
  <c r="E16" i="45"/>
  <c r="E15" i="62"/>
  <c r="R18" i="59"/>
  <c r="T18" i="59"/>
  <c r="I16" i="57" s="1"/>
  <c r="G51" i="45" l="1"/>
  <c r="R58" i="59"/>
  <c r="T58" i="59"/>
  <c r="R30" i="59"/>
  <c r="F59" i="62"/>
  <c r="I59" i="62"/>
  <c r="H59" i="62"/>
  <c r="J59" i="62"/>
  <c r="G59" i="62"/>
  <c r="V59" i="62"/>
  <c r="T17" i="59"/>
  <c r="T14" i="59"/>
  <c r="J58" i="62"/>
  <c r="V58" i="62"/>
  <c r="H58" i="62"/>
  <c r="G58" i="62"/>
  <c r="R31" i="59"/>
  <c r="T56" i="59"/>
  <c r="R29" i="59"/>
  <c r="T16" i="59"/>
  <c r="F58" i="62"/>
  <c r="T15" i="59"/>
  <c r="I58" i="62"/>
  <c r="I51" i="45"/>
  <c r="J51" i="45"/>
  <c r="H51" i="45"/>
  <c r="I52" i="45"/>
  <c r="R16" i="59"/>
  <c r="F14" i="62"/>
  <c r="G52" i="45"/>
  <c r="F52" i="45"/>
  <c r="J52" i="45"/>
  <c r="T29" i="59"/>
  <c r="E16" i="62"/>
  <c r="E17" i="45"/>
  <c r="R19" i="59"/>
  <c r="T19" i="59"/>
  <c r="I17" i="57" s="1"/>
  <c r="V15" i="62"/>
  <c r="I15" i="62"/>
  <c r="F15" i="62"/>
  <c r="G15" i="62"/>
  <c r="H15" i="62"/>
  <c r="J15" i="62"/>
  <c r="I16" i="45"/>
  <c r="F16" i="45"/>
  <c r="J16" i="45"/>
  <c r="H16" i="45"/>
  <c r="G16" i="45"/>
  <c r="H13" i="62" l="1"/>
  <c r="T31" i="59"/>
  <c r="R64" i="59"/>
  <c r="R15" i="59"/>
  <c r="E14" i="45"/>
  <c r="E15" i="45"/>
  <c r="F15" i="45" s="1"/>
  <c r="J14" i="62"/>
  <c r="G14" i="62"/>
  <c r="V14" i="62"/>
  <c r="H14" i="62"/>
  <c r="I14" i="62"/>
  <c r="G17" i="45"/>
  <c r="J17" i="45"/>
  <c r="I17" i="45"/>
  <c r="H17" i="45"/>
  <c r="F17" i="45"/>
  <c r="H16" i="62"/>
  <c r="J16" i="62"/>
  <c r="F16" i="62"/>
  <c r="G16" i="62"/>
  <c r="V16" i="62"/>
  <c r="I16" i="62"/>
  <c r="F13" i="62" l="1"/>
  <c r="G13" i="62"/>
  <c r="I15" i="45"/>
  <c r="V13" i="62"/>
  <c r="J13" i="62"/>
  <c r="I13" i="62"/>
  <c r="R37" i="59"/>
  <c r="T64" i="59"/>
  <c r="J15" i="45"/>
  <c r="E55" i="45"/>
  <c r="I55" i="45" s="1"/>
  <c r="H15" i="45"/>
  <c r="G15" i="45"/>
  <c r="I14" i="45"/>
  <c r="H14" i="45"/>
  <c r="F14" i="45"/>
  <c r="J14" i="45"/>
  <c r="G14" i="45"/>
  <c r="H62" i="62"/>
  <c r="T37" i="59"/>
  <c r="T39" i="59"/>
  <c r="R39" i="59"/>
  <c r="T20" i="59"/>
  <c r="R20" i="59"/>
  <c r="F55" i="45" l="1"/>
  <c r="G55" i="45"/>
  <c r="I62" i="62"/>
  <c r="J62" i="62"/>
  <c r="F62" i="62"/>
  <c r="G62" i="62"/>
  <c r="R65" i="59"/>
  <c r="V62" i="62"/>
  <c r="J55" i="45"/>
  <c r="H55" i="45"/>
  <c r="T65" i="59" l="1"/>
  <c r="R40" i="59"/>
  <c r="R38" i="59"/>
  <c r="V63" i="62"/>
  <c r="E56" i="45"/>
  <c r="H56" i="45" s="1"/>
  <c r="F63" i="62" l="1"/>
  <c r="G63" i="62"/>
  <c r="H63" i="62"/>
  <c r="I63" i="62"/>
  <c r="J63" i="62"/>
  <c r="G56" i="45"/>
  <c r="F56" i="45"/>
  <c r="I56" i="45"/>
  <c r="J56" i="45"/>
  <c r="T40" i="59"/>
  <c r="F45" i="62"/>
  <c r="E41" i="45"/>
  <c r="T66" i="59"/>
  <c r="T38" i="59"/>
  <c r="H45" i="62" l="1"/>
  <c r="G45" i="62"/>
  <c r="I45" i="62"/>
  <c r="V45" i="62"/>
  <c r="R66" i="59"/>
  <c r="J45" i="62"/>
  <c r="F41" i="45"/>
  <c r="J41" i="45"/>
  <c r="G41" i="45"/>
  <c r="I41" i="45"/>
  <c r="H41" i="45"/>
  <c r="E42" i="45"/>
  <c r="R41" i="59"/>
  <c r="T41" i="59"/>
  <c r="F42" i="45" l="1"/>
  <c r="G42" i="45"/>
  <c r="J42" i="45"/>
  <c r="I42" i="45"/>
  <c r="H42" i="45"/>
  <c r="T47" i="59" l="1"/>
  <c r="I43" i="57" s="1"/>
  <c r="E52" i="62"/>
  <c r="R47" i="59"/>
  <c r="E45" i="45"/>
  <c r="G45" i="45" l="1"/>
  <c r="H45" i="45"/>
  <c r="I45" i="45"/>
  <c r="F45" i="45"/>
  <c r="J45" i="45"/>
  <c r="J52" i="62"/>
  <c r="H52" i="62"/>
  <c r="I52" i="62"/>
  <c r="G52" i="62"/>
  <c r="F52" i="62"/>
  <c r="V52" i="62"/>
  <c r="E53" i="62" l="1"/>
  <c r="T48" i="59"/>
  <c r="I44" i="57" s="1"/>
  <c r="E46" i="45"/>
  <c r="R48" i="59"/>
  <c r="I112" i="57" l="1"/>
  <c r="J46" i="45"/>
  <c r="F46" i="45"/>
  <c r="H46" i="45"/>
  <c r="I46" i="45"/>
  <c r="G46" i="45"/>
  <c r="H53" i="62"/>
  <c r="I53" i="62"/>
  <c r="F53" i="62"/>
  <c r="V53" i="62"/>
  <c r="G53" i="62"/>
  <c r="J53" i="62"/>
  <c r="P161" i="62" l="1" a="1"/>
  <c r="P161" i="62" s="1"/>
  <c r="L161" i="62" a="1"/>
  <c r="L161" i="62" s="1"/>
  <c r="R161" i="62" a="1"/>
  <c r="R161" i="62" s="1"/>
  <c r="N161" i="62" a="1"/>
  <c r="N161" i="62" s="1"/>
  <c r="T161" i="62" a="1"/>
  <c r="T161" i="62" s="1"/>
  <c r="T159" i="62"/>
  <c r="N159" i="62"/>
  <c r="R159" i="62"/>
  <c r="L159" i="62"/>
  <c r="P159" i="62"/>
  <c r="T49" i="59"/>
  <c r="R49" i="59"/>
  <c r="T142" i="45" a="1"/>
  <c r="T142" i="45" s="1"/>
  <c r="P142" i="45" a="1"/>
  <c r="P142" i="45" s="1"/>
  <c r="R142" i="45" a="1"/>
  <c r="R142" i="45" s="1"/>
  <c r="N142" i="45" a="1"/>
  <c r="N142" i="45" s="1"/>
  <c r="L142" i="45" a="1"/>
  <c r="L142" i="45" s="1"/>
  <c r="P140" i="45"/>
  <c r="N140" i="45"/>
  <c r="R140" i="45"/>
  <c r="T140" i="45"/>
  <c r="L140" i="4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EAA7614-D55B-4682-AB87-E116B6D7121C}" keepAlive="1" name="Query - Tbl_CadastroFundos" description="Connection to the 'Tbl_CadastroFundos' query in the workbook." type="5" refreshedVersion="0" background="1">
    <dbPr connection="Provider=Microsoft.Mashup.OleDb.1;Data Source=$Workbook$;Location=Tbl_CadastroFundos;Extended Properties=&quot;&quot;" command="SELECT * FROM [Tbl_CadastroFundos]"/>
  </connection>
  <connection id="2" xr16:uid="{E7836F95-A169-4D36-9A17-3619AB04DA29}" keepAlive="1" name="Query - View_FundGuide" description="Connection to the 'View_FundGuide' query in the workbook." type="5" refreshedVersion="8" background="1" saveData="1">
    <dbPr connection="Provider=Microsoft.Mashup.OleDb.1;Data Source=$Workbook$;Location=View_FundGuide;Extended Properties=&quot;&quot;" command="SELECT * FROM [View_FundGuide]"/>
  </connection>
  <connection id="3" xr16:uid="{A5020E8D-E5F1-4A46-8024-BABD164C594B}" keepAlive="1" name="Query - View_FundGuide (2)" description="Connection to the 'View_FundGuide (2)' query in the workbook." type="5" refreshedVersion="8" background="1" saveData="1">
    <dbPr connection="Provider=Microsoft.Mashup.OleDb.1;Data Source=$Workbook$;Location=&quot;View_FundGuide (2)&quot;;Extended Properties=&quot;&quot;" command="SELECT * FROM [View_FundGuide (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<sst xmlns="http://schemas.openxmlformats.org/spreadsheetml/2006/main" count="60648" uniqueCount="2652">
  <si>
    <t>Início</t>
  </si>
  <si>
    <t>Descrição dos botões</t>
  </si>
  <si>
    <r>
      <rPr>
        <b/>
        <sz val="18"/>
        <color rgb="FF343A51"/>
        <rFont val="Calibri"/>
        <family val="2"/>
        <scheme val="minor"/>
      </rPr>
      <t xml:space="preserve">Input dos dados </t>
    </r>
    <r>
      <rPr>
        <sz val="18"/>
        <color rgb="FF343A51"/>
        <rFont val="Calibri"/>
        <family val="2"/>
        <scheme val="minor"/>
      </rPr>
      <t>para gerar carteira recomendada ou iniciar uma edição.</t>
    </r>
  </si>
  <si>
    <r>
      <t xml:space="preserve">Editar/montar uma carteira recomendada </t>
    </r>
    <r>
      <rPr>
        <sz val="18"/>
        <color rgb="FF343A51"/>
        <rFont val="Calibri"/>
        <family val="2"/>
        <scheme val="minor"/>
      </rPr>
      <t>para o cliente, com base nos inputs da aba "Gerar Carteira"</t>
    </r>
  </si>
  <si>
    <r>
      <t>Menu de produtos disponíveis</t>
    </r>
    <r>
      <rPr>
        <sz val="18"/>
        <color rgb="FF343A51"/>
        <rFont val="Calibri"/>
        <family val="2"/>
        <scheme val="minor"/>
      </rPr>
      <t>: Principal (fundos abertos + fechados) e Recomendado (apenas  fundos abertos)</t>
    </r>
    <r>
      <rPr>
        <b/>
        <sz val="18"/>
        <color rgb="FF343A51"/>
        <rFont val="Calibri"/>
        <family val="2"/>
        <scheme val="minor"/>
      </rPr>
      <t xml:space="preserve"> - além da Blacklist.</t>
    </r>
  </si>
  <si>
    <r>
      <t xml:space="preserve">Lista com todos os fundos </t>
    </r>
    <r>
      <rPr>
        <sz val="18"/>
        <color rgb="FF343A51"/>
        <rFont val="Calibri"/>
        <family val="2"/>
        <scheme val="minor"/>
      </rPr>
      <t>distribuídos pelo BTG (incluindo aqueles que não estão no Menu de Produtos B.Side)</t>
    </r>
  </si>
  <si>
    <r>
      <t xml:space="preserve">Ranges de alocação </t>
    </r>
    <r>
      <rPr>
        <sz val="18"/>
        <color rgb="FF343A51"/>
        <rFont val="Calibri"/>
        <family val="2"/>
        <scheme val="minor"/>
      </rPr>
      <t>de cada estratégia e classe de ativo</t>
    </r>
    <r>
      <rPr>
        <b/>
        <sz val="18"/>
        <color rgb="FF343A51"/>
        <rFont val="Calibri"/>
        <family val="2"/>
        <scheme val="minor"/>
      </rPr>
      <t xml:space="preserve"> por perfil de cliente</t>
    </r>
  </si>
  <si>
    <r>
      <t xml:space="preserve">Máscara </t>
    </r>
    <r>
      <rPr>
        <sz val="18"/>
        <color rgb="FF343A51"/>
        <rFont val="Calibri"/>
        <family val="2"/>
        <scheme val="minor"/>
      </rPr>
      <t>da carteira recomendada do cliente</t>
    </r>
    <r>
      <rPr>
        <b/>
        <sz val="18"/>
        <color rgb="FF343A51"/>
        <rFont val="Calibri"/>
        <family val="2"/>
        <scheme val="minor"/>
      </rPr>
      <t xml:space="preserve"> em formato de impressão. Pronto para salvar em PDF.</t>
    </r>
  </si>
  <si>
    <t>Moeda</t>
  </si>
  <si>
    <t>% Total</t>
  </si>
  <si>
    <t>R$</t>
  </si>
  <si>
    <t>Renda Fixa</t>
  </si>
  <si>
    <t>x</t>
  </si>
  <si>
    <t>Multimercado</t>
  </si>
  <si>
    <t>Renda Variável</t>
  </si>
  <si>
    <t>Alternativos</t>
  </si>
  <si>
    <t>Imobiliário</t>
  </si>
  <si>
    <t>Cambial</t>
  </si>
  <si>
    <t>EVEREST HIGH YIELD FIC FIM - CP E1</t>
  </si>
  <si>
    <t>IBIUNA CREDIT FIC FIM CP</t>
  </si>
  <si>
    <t>BTG PACTUAL CRED CORP PLUS FI RF CP</t>
  </si>
  <si>
    <t>GÁVEA MACRO FIC FIM</t>
  </si>
  <si>
    <t>O3 RETORNO GLOBAL FIC FIM</t>
  </si>
  <si>
    <t>O3 RETORNO GLOBAL QUALI FIC FIM</t>
  </si>
  <si>
    <t>GAUSS FIC FIM</t>
  </si>
  <si>
    <t>HELIUS LUX LONG BIASED FIC FIM</t>
  </si>
  <si>
    <t>VINLAND LONG BIAS FIC FIM</t>
  </si>
  <si>
    <t>OPPORTUNITY LONG BIASED FIC FIM</t>
  </si>
  <si>
    <t>OCCAM LONG BIASED FIC FIM</t>
  </si>
  <si>
    <t>TRUXT I VALOR FIC FIA</t>
  </si>
  <si>
    <t>BRASIL CAPITAL 30 FIC FIA</t>
  </si>
  <si>
    <t>CNPJ</t>
  </si>
  <si>
    <t>Status</t>
  </si>
  <si>
    <t>Liquidez (D+)</t>
  </si>
  <si>
    <t>-</t>
  </si>
  <si>
    <t>BTG PACTUAL CDB PLUS FI RF CP</t>
  </si>
  <si>
    <t>CAPTALYS PANORAMA FIC FIM CP</t>
  </si>
  <si>
    <t>VINCI VALOREM FIM</t>
  </si>
  <si>
    <t>WESTERN ASSET IMA-B5 ATIVO FI RF</t>
  </si>
  <si>
    <t>NEO PROVECTUS I FIC FIM</t>
  </si>
  <si>
    <t>VERDE FIC FIM ACCESS</t>
  </si>
  <si>
    <t>IBIUNA HEDGE STH FIC FIM</t>
  </si>
  <si>
    <t>DAHLIA GLOBAL ALLOCATION FIC FIM</t>
  </si>
  <si>
    <t>SHARP LONG BIASED FEEDER FIC FIA</t>
  </si>
  <si>
    <t>DAHLIA TOTAL RETURN FIC FIM</t>
  </si>
  <si>
    <t>SHARP EQUITY VALUE FEEDER FIC FIA</t>
  </si>
  <si>
    <t>ABSOLUTO PARTNERS II ACCESS FIC FIA</t>
  </si>
  <si>
    <t>FUNDSMITH GE BTG USD ACCESS FIA IE</t>
  </si>
  <si>
    <t>BRL</t>
  </si>
  <si>
    <t>USD</t>
  </si>
  <si>
    <t>BTG PACTUAL OURO FIM</t>
  </si>
  <si>
    <t>EXPLORITAS LATAM FIC FIA</t>
  </si>
  <si>
    <t>VISTA HEDGE FIC FIM</t>
  </si>
  <si>
    <t>VISTA MULTIESTRATÉGIA FIC FIM</t>
  </si>
  <si>
    <t>VERSA LONG BIASED FIM</t>
  </si>
  <si>
    <t>VISTA LONG BIASED FIC FIM</t>
  </si>
  <si>
    <t>VISTA FIC FIA</t>
  </si>
  <si>
    <t>Fundo</t>
  </si>
  <si>
    <t>3R RE FIA</t>
  </si>
  <si>
    <t>Itaú Unibanco</t>
  </si>
  <si>
    <t>IBOV</t>
  </si>
  <si>
    <t>4UM MARLIM DIVIDENDOS FIA</t>
  </si>
  <si>
    <t>4UM SMALL CAPS FIA</t>
  </si>
  <si>
    <t>A1 HEDGE FIC FIM</t>
  </si>
  <si>
    <t>CDI</t>
  </si>
  <si>
    <t>ABSOLUTE ALPHA GLOBAL FIC FIM</t>
  </si>
  <si>
    <t>ABSOLUTE ALPHA MARB FIC FIM</t>
  </si>
  <si>
    <t>ABSOLUTE VERTEX II FIC FIM</t>
  </si>
  <si>
    <t>AC2 ALL EQUITIES FIA</t>
  </si>
  <si>
    <t>AC2 ALL INVESTORS FIM</t>
  </si>
  <si>
    <t>AC2 ALL MARKETS FIC FIM</t>
  </si>
  <si>
    <t>ACCESS APEX EQUITY HEDGE FIC FIM</t>
  </si>
  <si>
    <t>ACE CAPITAL FIC FIM</t>
  </si>
  <si>
    <t>ADAM ADVANCED ACCESS IE FIC FIM CP</t>
  </si>
  <si>
    <t>ADAM MACRO STRATEGY II D60 FIC FIM</t>
  </si>
  <si>
    <t>ADAM MACRO STRATEGY II FIC FIM</t>
  </si>
  <si>
    <t>AF INVEST GERAES 30 FI RF CP</t>
  </si>
  <si>
    <t>ALASKA BLACK INSTITUCIONAL FIA</t>
  </si>
  <si>
    <t>ALFA AÇÕES PREMIUM FIA</t>
  </si>
  <si>
    <t>ALFA POLARIS FI RF CP</t>
  </si>
  <si>
    <t>ALFA SIRIUS FI RF CP</t>
  </si>
  <si>
    <t>ALGARVE ARROBA 3 FIM</t>
  </si>
  <si>
    <t>ANGÁ TOTAL RETURN FIM CP</t>
  </si>
  <si>
    <t>APEX AÇÕES 30 FIC FIA</t>
  </si>
  <si>
    <t>APEX EQUITY HEDGE FIM</t>
  </si>
  <si>
    <t>APEX INFINITY 8 LONG-BIASED FIC FIA</t>
  </si>
  <si>
    <t>APEX LONG BIASED 30 FIC FIM</t>
  </si>
  <si>
    <t>ARBOR GLOBAL EQUITIES USD FIA IE</t>
  </si>
  <si>
    <t>ARG HIKE FIC FIM</t>
  </si>
  <si>
    <t>ARTESANAL ACTUS FIC FIM CP</t>
  </si>
  <si>
    <t>ARTESANAL FI RF</t>
  </si>
  <si>
    <t>ARTESANAL FIC FIM</t>
  </si>
  <si>
    <t>ARX EXTRA FIC FIM</t>
  </si>
  <si>
    <t>ARX INCOME FIC FIA</t>
  </si>
  <si>
    <t>ARX LONG TERM FIC FIA</t>
  </si>
  <si>
    <t>ATALAYA ABSOLUTO FIC FIM</t>
  </si>
  <si>
    <t>ATHENA TOTAL RETURN FIC FIA</t>
  </si>
  <si>
    <t>ATHENA TOTAL RETURN II FIC FIA</t>
  </si>
  <si>
    <t>ATLAS ONE FIC FIA</t>
  </si>
  <si>
    <t>ATLAS ONE LONG BIAS FIC FIM</t>
  </si>
  <si>
    <t>AUGME 180 FIC FIM CP</t>
  </si>
  <si>
    <t>Augme Capital</t>
  </si>
  <si>
    <t>AUGME 90 FIC FIM CP</t>
  </si>
  <si>
    <t>AUGME PRO FIM CP</t>
  </si>
  <si>
    <t>AVANTGARDE MULTIFATORES FIA</t>
  </si>
  <si>
    <t>AZ QUEST ALTRO FIC FIM CP</t>
  </si>
  <si>
    <t>AZ QUEST EQUITY HEDGE FIC FIM</t>
  </si>
  <si>
    <t>AZ QUEST LOW VOL FIM</t>
  </si>
  <si>
    <t>AZ QUEST MULTI FIC FIM</t>
  </si>
  <si>
    <t>AZ QUEST MULTI MAX FIC FIM</t>
  </si>
  <si>
    <t>AZ QUEST SMALL MID CAPS FIC FIA</t>
  </si>
  <si>
    <t>AZ QUEST SUPRA FIC FIM CP</t>
  </si>
  <si>
    <t>AZ QUEST TOP LONG BIASED FIC FIA</t>
  </si>
  <si>
    <t>AZ QUEST TOTAL RETURN FIC FIM</t>
  </si>
  <si>
    <t>AZ QUEST VALORE FI RF CP</t>
  </si>
  <si>
    <t>B2 MULTIESTRATÉGIA FIC FIM CP</t>
  </si>
  <si>
    <t>BAHIA AM FIC FIM</t>
  </si>
  <si>
    <t>BAHIA AM LONG BIASED FIC FIM</t>
  </si>
  <si>
    <t>BAHIA AM LONG BIASED II FIC FIM</t>
  </si>
  <si>
    <t>BAHIA AM SMID CAPS VALOR FIC FIA</t>
  </si>
  <si>
    <t>BAHIA AM VALUATION FIC FIA</t>
  </si>
  <si>
    <t>BAYES LONG BIASED SISTEMATICO FIM</t>
  </si>
  <si>
    <t>BDR AVARGA FIM</t>
  </si>
  <si>
    <t>BEST IDEAS FIA</t>
  </si>
  <si>
    <t>BLP AÇÕES I FIC FIA</t>
  </si>
  <si>
    <t>BLP LSH2 FIC FIM</t>
  </si>
  <si>
    <t>BNP PARIBAS ACTION FIC FIA</t>
  </si>
  <si>
    <t>BNP PARIBAS PREMIUM EQUITIES FIC FIA</t>
  </si>
  <si>
    <t>BNP PARIBAS PREMIUM FIC FIM</t>
  </si>
  <si>
    <t>BNP PARIBAS SMALL CAPS FIA</t>
  </si>
  <si>
    <t>BOGARI VALUE D FIC FIA</t>
  </si>
  <si>
    <t>BOGARI VALUE FIC FIA</t>
  </si>
  <si>
    <t>BOGARI VALUE Q FIC FIA</t>
  </si>
  <si>
    <t>BRACCO FIM</t>
  </si>
  <si>
    <t>BRADESCO FIC FIA ESG GLOBAL BDR NIVEL I</t>
  </si>
  <si>
    <t>BRADESCO MULTIGESTORES GLOBAL FIXED INCOME ESG USD FIM IE</t>
  </si>
  <si>
    <t>BRASIL CAPITAL B 30 FIC FIA</t>
  </si>
  <si>
    <t>BRASIL CAPITAL FIC FIA</t>
  </si>
  <si>
    <t>BRASIL PLURAL HIGH YIELD FI RF CP</t>
  </si>
  <si>
    <t>BRAVE I FIC FIM CP</t>
  </si>
  <si>
    <t>BRESSER AÇÕES FIC FIA</t>
  </si>
  <si>
    <t>BRESSER HEDGE FIM</t>
  </si>
  <si>
    <t>BRESSER HEDGE PLUS FIM</t>
  </si>
  <si>
    <t>BRZ HIGH GRADE FI RF CP</t>
  </si>
  <si>
    <t>BTG AUTOINVEST MODERADO FIC FIM</t>
  </si>
  <si>
    <t>BTG AUTOINVEST SOFISTICADO FIC FIM</t>
  </si>
  <si>
    <t>BTG PACTUAL ABSOLUTO GLOBAL EQUITIES BRL IE FIA</t>
  </si>
  <si>
    <t>BTG PACTUAL ABSOLUTO GLOBAL EQUITIES USD IE FIC FIA</t>
  </si>
  <si>
    <t>BTG PACTUAL CAPITAL MARKETS FI RF</t>
  </si>
  <si>
    <t>BTG PACTUAL DISCOVERY FIM</t>
  </si>
  <si>
    <t>IMA-B</t>
  </si>
  <si>
    <t>BTG PACTUAL HEDGE FIM</t>
  </si>
  <si>
    <t>BTG PACTUAL HIGHLANDS FIC FIM</t>
  </si>
  <si>
    <t>BTG PACTUAL MULTIGESTOR GLOBAL EQUITIES BRL FIA IE</t>
  </si>
  <si>
    <t>BTG PACTUAL S&amp;P 500 BRL FIM</t>
  </si>
  <si>
    <t>BTGP ACCESS ADAM MACRO FIC FIM</t>
  </si>
  <si>
    <t>BUTIÁ EXCELLENCE FIC FIM</t>
  </si>
  <si>
    <t>BUTIÁ FUNDAMENTAL FIC FIA</t>
  </si>
  <si>
    <t>CA INDOSUEZ AGILITÉ FI RF CP</t>
  </si>
  <si>
    <t>CA INDOSUEZ ALLOCATION ACTION FIC FIA</t>
  </si>
  <si>
    <t>CA INDOSUEZ GRAND VITESSE FI RF CP</t>
  </si>
  <si>
    <t>CA INDOSUEZ VITESSE FI RF CP</t>
  </si>
  <si>
    <t>CANVAS DAKAR LONG BIAS FIC FIM</t>
  </si>
  <si>
    <t>CANVAS HIGH YIELD FIC FIM CP</t>
  </si>
  <si>
    <t>CANVAS VECTOR FIC FIM</t>
  </si>
  <si>
    <t>CAPSTONE MACRO FIC FIM</t>
  </si>
  <si>
    <t>CARDINAL PARTNERS FIA</t>
  </si>
  <si>
    <t>CHESS ALPHA FIC FIM</t>
  </si>
  <si>
    <t>CL4 CAPITAL FIA</t>
  </si>
  <si>
    <t>CLARITAS FI RF CP LP</t>
  </si>
  <si>
    <t>CLARITAS INFLAÇÃO INSTITUCIONAL FIM</t>
  </si>
  <si>
    <t>CLARITAS LONG BIAS FIC FIM</t>
  </si>
  <si>
    <t>CLARITAS LONG SHORT FIC FIM</t>
  </si>
  <si>
    <t>CLARITAS QUANT FIC FIM</t>
  </si>
  <si>
    <t>CLARITAS TOTAL RETURN FIC FIM</t>
  </si>
  <si>
    <t>CLAVE ACOES FIC FIA ACCESS</t>
  </si>
  <si>
    <t>CLAVE TOTAL RETURN FIC FIM ACCESS</t>
  </si>
  <si>
    <t>COMPASS LONG BIASED FIC FIM</t>
  </si>
  <si>
    <t>COMPASS NINETY ONE GLOBAL FRANCHISE BRL FIC FIA IE</t>
  </si>
  <si>
    <t>CONSTELLATION INSTITUCIONAL FIC FIA</t>
  </si>
  <si>
    <t>CTM ESTRATÉGIA FIA</t>
  </si>
  <si>
    <t>DAEMON NOUS GLOBAL FIC FIM</t>
  </si>
  <si>
    <t>DAHLIA AÇÕES FIC FIA</t>
  </si>
  <si>
    <t>DAO MULTIFACTOR FIM</t>
  </si>
  <si>
    <t>DAYCOVAL CLASSIC FI RF CP</t>
  </si>
  <si>
    <t>DAYCOVAL IBOVESPA ATIVO FIA</t>
  </si>
  <si>
    <t>DAYCOVAL MULTIESTRATÉGIA FIM</t>
  </si>
  <si>
    <t>DEX FIC FIA</t>
  </si>
  <si>
    <t>E2M ARB FIM</t>
  </si>
  <si>
    <t>E2M ESTRATÉGIA FIM</t>
  </si>
  <si>
    <t>ENTERCAPITAL TURING FIC FIM</t>
  </si>
  <si>
    <t>EOS TURMALINA FIA</t>
  </si>
  <si>
    <t>EQI FIC FIA</t>
  </si>
  <si>
    <t>EQI LIQUIDEZ FI RF</t>
  </si>
  <si>
    <t>EQI LONG BIAS FIC FIM</t>
  </si>
  <si>
    <t>EQI MACRO FIC FIM</t>
  </si>
  <si>
    <t>EQUITAS SELECTION INSTITUCIONAL FIC FIA</t>
  </si>
  <si>
    <t>EQUITAS SELECTION MÃO AMIGA FIC FIA</t>
  </si>
  <si>
    <t>EXES FIC FIM CP</t>
  </si>
  <si>
    <t>FACT TOTAL RETURN FIC FIM</t>
  </si>
  <si>
    <t>FAMA FIC FIA</t>
  </si>
  <si>
    <t>FATOR ACOES FIC FIA</t>
  </si>
  <si>
    <t>FCL OPPORTUNITIES FIA IE</t>
  </si>
  <si>
    <t>FINACAP MAURITSSTAD FIA</t>
  </si>
  <si>
    <t>FORPUS AÇÕES FIC FIA</t>
  </si>
  <si>
    <t>FRANKLIN INNOVATION FIC FIA IE</t>
  </si>
  <si>
    <t>FRONTIER LONG BIAS FIC FIA</t>
  </si>
  <si>
    <t>GAP ABSOLUTO FIC FIM</t>
  </si>
  <si>
    <t>GCB SMART CAPITAL FIM</t>
  </si>
  <si>
    <t>GIANT AXIS FIC FIM</t>
  </si>
  <si>
    <t>GIANT DARIUS FIC FIM</t>
  </si>
  <si>
    <t>GIANT SIGMA FIC FIM</t>
  </si>
  <si>
    <t>GIANT ZARATHUSTRA FIC FIM</t>
  </si>
  <si>
    <t>GOLD CAPITAL FIA</t>
  </si>
  <si>
    <t>GREENBAY CONVEX FIC FIM</t>
  </si>
  <si>
    <t>GROU ABSOLUTO FIC FIM</t>
  </si>
  <si>
    <t>GTI DIMONA BRASIL FIA</t>
  </si>
  <si>
    <t>GTI NIMROD FIA</t>
  </si>
  <si>
    <t>GUEPARDO ALLOCATION FIC FIA</t>
  </si>
  <si>
    <t>GUEPARDO C FIC FIA</t>
  </si>
  <si>
    <t>GUEPARDO FIM LP</t>
  </si>
  <si>
    <t>GUEPARDO INSTITUCIONAL FIC FIA</t>
  </si>
  <si>
    <t>HASHDEX OURO BITCOIN RISK PARITY FIC FIM</t>
  </si>
  <si>
    <t>HECTARE REAL ESTATE FIC FIM CP</t>
  </si>
  <si>
    <t>HGI CRÉDITO PRIVADO FIC FIM</t>
  </si>
  <si>
    <t>HOGAN ABSOLUTO FIM</t>
  </si>
  <si>
    <t>HOGAN HORIZONTE FIA</t>
  </si>
  <si>
    <t>I-TRACK FIM</t>
  </si>
  <si>
    <t>IBIUNA EQUITIES 30 FIC FIA</t>
  </si>
  <si>
    <t>IBIUNA EQUITIES FIC FIA</t>
  </si>
  <si>
    <t>IBIUNA HEDGE FIC FIM</t>
  </si>
  <si>
    <t>IBIUNA LONG BIASED FIC FIM</t>
  </si>
  <si>
    <t>IBIUNA LONG SHORT STLS FIC FIM</t>
  </si>
  <si>
    <t>ICATU VANGUARDA CREDIT PLUS FIC RF CP</t>
  </si>
  <si>
    <t>ICATU VANGUARDA DIVIDENDOS FIA</t>
  </si>
  <si>
    <t>INDIE FIC FIA</t>
  </si>
  <si>
    <t>INDIE PIPE I FIA</t>
  </si>
  <si>
    <t>INDIE PIPE II FIA</t>
  </si>
  <si>
    <t>INDIE PIPE III FIA</t>
  </si>
  <si>
    <t>IRIDIUM APOLLO FI RF CP LP</t>
  </si>
  <si>
    <t>ITAÚ OPTIMUS TITAN DISTRIB FIC FIM</t>
  </si>
  <si>
    <t>JANUS HENDERSON GL TECH FIC FIA IE</t>
  </si>
  <si>
    <t>JBI FOCUS FIC FIA</t>
  </si>
  <si>
    <t>JGP CORPORATE PLUS FIC FIM CP</t>
  </si>
  <si>
    <t>JGP EQUITY FIC FIM</t>
  </si>
  <si>
    <t>JGP ESG FIC FIA</t>
  </si>
  <si>
    <t>JGP HEDGE FIC FIM</t>
  </si>
  <si>
    <t>JGP LONG ONLY FIC FIA</t>
  </si>
  <si>
    <t>JGP MAX PLATAFORMAS FIC FIM</t>
  </si>
  <si>
    <t>JGP SELECT FIC FIM CP</t>
  </si>
  <si>
    <t>JGP STRATEGY FIC FIM</t>
  </si>
  <si>
    <t>KADIMA EQUITIES FIC FIA</t>
  </si>
  <si>
    <t>KADIMA II FIC FIM</t>
  </si>
  <si>
    <t>KADIMA LT FIM</t>
  </si>
  <si>
    <t>KAPITALO ALPHA GLOBAL FIC FIM</t>
  </si>
  <si>
    <t>KAPITALO GAIA FIC FIM</t>
  </si>
  <si>
    <t>KAPITALO K10 FIC FIM</t>
  </si>
  <si>
    <t>KAPITALO KAPPA FIN FIC FIM</t>
  </si>
  <si>
    <t>KAPITALO ZETA FIC FIM</t>
  </si>
  <si>
    <t>KINEA ATLAS II FIM</t>
  </si>
  <si>
    <t>KINEA OPORTUNIDADE FIRF CP</t>
  </si>
  <si>
    <t>KIRON FIC FIA</t>
  </si>
  <si>
    <t>KIRON II FIC FIA</t>
  </si>
  <si>
    <t>KIRON INSTITUCIONAL FIA</t>
  </si>
  <si>
    <t>KONDOR MACRO FIC FIM</t>
  </si>
  <si>
    <t>KP CP 35 FIC FIM</t>
  </si>
  <si>
    <t>KPR DIAGRAMA MACRO FIC FIM</t>
  </si>
  <si>
    <t>L2 ALPHA GLOBAL FIM CP</t>
  </si>
  <si>
    <t>LARUS FIC FIA</t>
  </si>
  <si>
    <t>LASP FUND FIA IE</t>
  </si>
  <si>
    <t>LEBLON AÇÕES FIC FIA</t>
  </si>
  <si>
    <t>LEGACY CAPITAL FIC FIM</t>
  </si>
  <si>
    <t>LEGACY CAPITAL II FIC FIM</t>
  </si>
  <si>
    <t>LEGACY CAPITAL P FIC FIM</t>
  </si>
  <si>
    <t>LIS VALUE FIA</t>
  </si>
  <si>
    <t>LOGOS LONG BIASED FIC FIM</t>
  </si>
  <si>
    <t>LOGOS TOTAL RETURN FIC FIM</t>
  </si>
  <si>
    <t>LUX FIA</t>
  </si>
  <si>
    <t>M CA FIC FIM CP</t>
  </si>
  <si>
    <t>M CA II FIC FIM CP</t>
  </si>
  <si>
    <t>M8 CREDIT OPPORTUNITIES FIC FIM CP</t>
  </si>
  <si>
    <t>M8 CREDIT STRATEGY PLUS FIC FIM CP</t>
  </si>
  <si>
    <t>MACRO CAPITAL ONE FIC FIM</t>
  </si>
  <si>
    <t>MAPFRE FIA</t>
  </si>
  <si>
    <t>MAPFRE INVERSION FIM</t>
  </si>
  <si>
    <t>MAR ABSOLUTO FIC FIM</t>
  </si>
  <si>
    <t>MAXWELL FIC FIM CP</t>
  </si>
  <si>
    <t>MHX MULTIPLICA FIC FIM CP</t>
  </si>
  <si>
    <t>MILES ACER LONG BIAS I FIC FIM</t>
  </si>
  <si>
    <t>MILES VIRTUS B FIC FIA</t>
  </si>
  <si>
    <t>MILES VIRTUS I FIC FIA</t>
  </si>
  <si>
    <t>MINT PARTNERSHIP FIA BDR NÍVEL I</t>
  </si>
  <si>
    <t>MOAT CAPITAL EQUITY HEDGE FIC FIM</t>
  </si>
  <si>
    <t>MOAT CAPITAL FIC FIA</t>
  </si>
  <si>
    <t>MOAT CAPITAL LONG BIAS FIC FIM</t>
  </si>
  <si>
    <t>MOGNO AMAZÔNIA FIC FIA</t>
  </si>
  <si>
    <t>MOGNO PANTANAL FIM CP</t>
  </si>
  <si>
    <t>MONGERAL AEGON FIA</t>
  </si>
  <si>
    <t>MORE BALANCEADO FIC FIM CP</t>
  </si>
  <si>
    <t>MORE CRÉDITO FIC FIM CP</t>
  </si>
  <si>
    <t>MOS FIA</t>
  </si>
  <si>
    <t>MURANO FIC FIM</t>
  </si>
  <si>
    <t>NAVI CRUISE FIC FIA</t>
  </si>
  <si>
    <t>NAVI INSTITUCIONAL FIC FIA</t>
  </si>
  <si>
    <t>NAVI LONG BIASED FIC FIM</t>
  </si>
  <si>
    <t>NAVI LONG SHORT FIC FIM</t>
  </si>
  <si>
    <t>NCH MARACANÃ FIA</t>
  </si>
  <si>
    <t>NEO FUTURE II FIC FIA</t>
  </si>
  <si>
    <t>NEO NAVITAS B FIC FIA</t>
  </si>
  <si>
    <t>NEO NAVITAS FIC FIA</t>
  </si>
  <si>
    <t>NEON SEGURANÇA FI RF</t>
  </si>
  <si>
    <t>NEON TURBO MAX FIM</t>
  </si>
  <si>
    <t>NEST FIA</t>
  </si>
  <si>
    <t>NOVUS RETORNO ABSOLUTO FIC FIM</t>
  </si>
  <si>
    <t>NW3 EVENT DRIVEN PLUS FIC FIM</t>
  </si>
  <si>
    <t>OAKTREE GLOBAL CREDIT USD FIC FIM IE</t>
  </si>
  <si>
    <t>OCCAM EQUITY HEDGE FIC FIM</t>
  </si>
  <si>
    <t>OCCAM FIC FIA</t>
  </si>
  <si>
    <t>OCEANA LONG BIASED ACCESS FIC FIA</t>
  </si>
  <si>
    <t>OCEANA SELECTION ACCESS FIC FIA</t>
  </si>
  <si>
    <t>OPPORTUNITY MARKET FIC FIM</t>
  </si>
  <si>
    <t>OPPORTUNITY MIDI FIC FIM</t>
  </si>
  <si>
    <t>OPPORTUNITY SELECTION FIC FIA</t>
  </si>
  <si>
    <t>OPPORTUNITY TOTAL FIC FIM</t>
  </si>
  <si>
    <t>ORGANON FIC FIA</t>
  </si>
  <si>
    <t>OURO PRETO AÇÕES FIA</t>
  </si>
  <si>
    <t>OURO PRETO REAL FIC FIRF LP</t>
  </si>
  <si>
    <t>PACIFICO MACRO FIC FIM</t>
  </si>
  <si>
    <t>PANAMBY INNO FIC FIM</t>
  </si>
  <si>
    <t>PANDHORA ESSENCIAL FIC FIM</t>
  </si>
  <si>
    <t>PANDHORA FEEDER I FIC FIM</t>
  </si>
  <si>
    <t>PANDHORA LONG BIAS FIC FIM</t>
  </si>
  <si>
    <t>PAVA FIA</t>
  </si>
  <si>
    <t>PERFIN EQUITY HEDGE FIC FIM</t>
  </si>
  <si>
    <t>PERFIN FORESIGHT FIC FIA</t>
  </si>
  <si>
    <t>PERFIN FORESIGHT INSTITUCIONAL FIC FIA</t>
  </si>
  <si>
    <t>PERSEVERA COMPASS FIC FIM</t>
  </si>
  <si>
    <t>PICINGUABA FIM CP</t>
  </si>
  <si>
    <t>PICTET GLOBAL MT SEL DOLAR FIC FIM IE</t>
  </si>
  <si>
    <t>PLURAL SMALL CAPS FIA</t>
  </si>
  <si>
    <t>PORTO SEGURO FIC FIA</t>
  </si>
  <si>
    <t>PORTO SEGURO IMA-B5 FIC FIRF LP</t>
  </si>
  <si>
    <t>PORTO SEGURO MACRO FIC FIM</t>
  </si>
  <si>
    <t>PORTO SEGURO SELECTA FIC FIA</t>
  </si>
  <si>
    <t>QUANTAMENTAL GEMS SMALL MID CAPS FIA</t>
  </si>
  <si>
    <t>QUANTAMENTAL HEDGE FIC FIM</t>
  </si>
  <si>
    <t>QUASAR ADVANTAGE FI RF CP LP</t>
  </si>
  <si>
    <t>QUASAR ADVANTAGE PLUS FI RF CP LP</t>
  </si>
  <si>
    <t>R&amp;C HEDGE FIM</t>
  </si>
  <si>
    <t>RBR REITS US DOLAR FIC FIA BDR NÍVEL I</t>
  </si>
  <si>
    <t>REACH FIA</t>
  </si>
  <si>
    <t>REACH TOTAL RETURN FIC FIA</t>
  </si>
  <si>
    <t>RIO ABSOLUTO FIM</t>
  </si>
  <si>
    <t>RIO ARBITRAGEM FIM</t>
  </si>
  <si>
    <t>RIO MACRO FIC FIM</t>
  </si>
  <si>
    <t>RIO VERDE SMALL CAPS FIA</t>
  </si>
  <si>
    <t>RIO VERDE VALOR PLUS FIA</t>
  </si>
  <si>
    <t>RIZA DAIKON FIC FIM CP</t>
  </si>
  <si>
    <t>RPS EQUITY HEDGE DIGITAL FIC FIM</t>
  </si>
  <si>
    <t>RPS LONG BIAS ACCESS FIC FIA</t>
  </si>
  <si>
    <t>RYO LONG BIASED FIC FIM</t>
  </si>
  <si>
    <t>RYO SELECTION FIC FIA</t>
  </si>
  <si>
    <t>SAFRA FERMAT FIC FIM</t>
  </si>
  <si>
    <t>SAFRA GALILEO FIC FIM</t>
  </si>
  <si>
    <t>SAFRA MAXWELL MACRO FIC FIM</t>
  </si>
  <si>
    <t>SAKS CBI HEDGE FIM</t>
  </si>
  <si>
    <t>SANTA FÉ AQUARIUS FIM</t>
  </si>
  <si>
    <t>SCHRODER CORE PLUS FIC FIA</t>
  </si>
  <si>
    <t>SEIVAL FGS AGRESSIVO FIC FIM</t>
  </si>
  <si>
    <t>SET FIA</t>
  </si>
  <si>
    <t>SHARP EQUITY VALUE INSTITUCIONAL FIA</t>
  </si>
  <si>
    <t>SHARP LONG BIASED FIC FIA ACCESS</t>
  </si>
  <si>
    <t>SHARP LONG SHORT FIM</t>
  </si>
  <si>
    <t>SKOPOS BLUE BIRDS FIA</t>
  </si>
  <si>
    <t>SMART FUND DEEP BLUE FIM</t>
  </si>
  <si>
    <t>SOLANA EQUITY HEDGE FIC FIM</t>
  </si>
  <si>
    <t>SOLIS ARGUS FIC FIA</t>
  </si>
  <si>
    <t>SOMMA FUNDAMENTAL FIA</t>
  </si>
  <si>
    <t>SOMMA SELECTION FIC FIA</t>
  </si>
  <si>
    <t>SPARTA CÍCLICO FIM</t>
  </si>
  <si>
    <t>SPARTA DEB INC INFLA FIC FIRF INFRA</t>
  </si>
  <si>
    <t>SPARTA TOP FIC RF CP LP</t>
  </si>
  <si>
    <t>SPX FALCON FIC FIA</t>
  </si>
  <si>
    <t>SPX SEAHAWK ACCESS FIC RF CP LP</t>
  </si>
  <si>
    <t>SQUADRA LB ACCESS FIC FIA</t>
  </si>
  <si>
    <t>STK LONG BIASED FIC FIA</t>
  </si>
  <si>
    <t>STK LONG ONLY FIA</t>
  </si>
  <si>
    <t>STOXOS FIA</t>
  </si>
  <si>
    <t>STUDIO 15 FIC FIA</t>
  </si>
  <si>
    <t>STUDIO 30 FIC FIA</t>
  </si>
  <si>
    <t>STUDIO FIC FIA</t>
  </si>
  <si>
    <t>SUL AMERICA EQUITIES FIA</t>
  </si>
  <si>
    <t>SULAMERICA CREDITO ESG FIRF CP LP</t>
  </si>
  <si>
    <t>SULAMERICA SAUDE E BIOTECNOLOGIA FIA</t>
  </si>
  <si>
    <t>TAGUS ABSOLUTO FIM</t>
  </si>
  <si>
    <t>TAGUS FUNDAMENTAL FIA</t>
  </si>
  <si>
    <t>TARPON GT FIC FIA</t>
  </si>
  <si>
    <t>TARPON WAHOO FIA</t>
  </si>
  <si>
    <t>TAVOLA ABSOLUTO FIC FIA</t>
  </si>
  <si>
    <t>TAVOLA EQUITY HEDGE FIM</t>
  </si>
  <si>
    <t>TG LIQUIDEZ I FI RF</t>
  </si>
  <si>
    <t>TORK 60 ACCESS FIC FIA</t>
  </si>
  <si>
    <t>TORK 60 FIC FIA</t>
  </si>
  <si>
    <t>TORK ACCESS FIC FIA</t>
  </si>
  <si>
    <t>TORK FIC FIA</t>
  </si>
  <si>
    <t>TORK LONG ONLY INSTITUCIONAL FIC FIA</t>
  </si>
  <si>
    <t>TRACK BOLSA AMERICANA FI MM</t>
  </si>
  <si>
    <t>TRAFALGAR VICTORY FIC FIM</t>
  </si>
  <si>
    <t>TRILHA FIC FIA</t>
  </si>
  <si>
    <t>TRIUS MACRO ADVANCED FIM</t>
  </si>
  <si>
    <t>TRIUS STAR FIA</t>
  </si>
  <si>
    <t>TRUXT I LONG BIAS FIC FIM</t>
  </si>
  <si>
    <t>TRUXT I LONG SHORT FIC FIM</t>
  </si>
  <si>
    <t>TRUXT I MACRO FIC FIM</t>
  </si>
  <si>
    <t>UJAY HEDGE FIC FIM</t>
  </si>
  <si>
    <t>V2 ALLOCATION FIC FIM CP</t>
  </si>
  <si>
    <t>V8 CASH FI RF CP</t>
  </si>
  <si>
    <t>V8 VANQUISH TERMO FI RF</t>
  </si>
  <si>
    <t>VALORA GUARDIAN FIC FIM CP</t>
  </si>
  <si>
    <t>VALORA GUARDIAN II FIC FIM CP</t>
  </si>
  <si>
    <t>VALORA OCEAN FIM CP IE</t>
  </si>
  <si>
    <t>VANQUISH RF ATIVO FI RF</t>
  </si>
  <si>
    <t>VENTOR AÇÕES FIA</t>
  </si>
  <si>
    <t>VENTOR DÓLAR HEDGE FIC FIM</t>
  </si>
  <si>
    <t>VENTOR HEDGE FIC FIM</t>
  </si>
  <si>
    <t>VENTOR IMA-B HEDGE FIM</t>
  </si>
  <si>
    <t>VENTURE VALUE FIA</t>
  </si>
  <si>
    <t>VERDE AM LONG BIAS FIC FIA</t>
  </si>
  <si>
    <t>VERSA FIT LONG BIASED FIM</t>
  </si>
  <si>
    <t>VERSA TRACKER FIM</t>
  </si>
  <si>
    <t>VINCI ATLAS FIC FIM</t>
  </si>
  <si>
    <t>VINCI MOSAICO FIA</t>
  </si>
  <si>
    <t>VINCI MULTIESTRATÉGIA FIM</t>
  </si>
  <si>
    <t>VINLAND LONG ONLY FIC FIA</t>
  </si>
  <si>
    <t>VINLAND MACRO PLUS FIC FIM</t>
  </si>
  <si>
    <t>VITIS CAPITAL LONG BIASED FIC FIM</t>
  </si>
  <si>
    <t>VOKIN GBV ACONCÁGUA FIC FIA</t>
  </si>
  <si>
    <t>VOKIN K2 LONG BIASED FIA</t>
  </si>
  <si>
    <t>VRB FIM</t>
  </si>
  <si>
    <t>WESTERN ASSET US INDEX 500 FIM</t>
  </si>
  <si>
    <t>WESTERN ASSET VALUATION FIA</t>
  </si>
  <si>
    <t>ZBN FORTUNO FI RF CP</t>
  </si>
  <si>
    <t>ZBN FORTUNO FIA BDR NIVEL I</t>
  </si>
  <si>
    <t>Exposição em USD</t>
  </si>
  <si>
    <t>Memória de Calculo</t>
  </si>
  <si>
    <t>Retorno carteira 2 anos</t>
  </si>
  <si>
    <t>Volatilidade carteira 2 anos (anualizada)</t>
  </si>
  <si>
    <t>Sharpe 2 anos</t>
  </si>
  <si>
    <t>Retorno CDI 2 anos</t>
  </si>
  <si>
    <t>Retorno IPCA 2 anos</t>
  </si>
  <si>
    <t>Retorno CDI (anualizado)</t>
  </si>
  <si>
    <t>Retorno IPCA (anualizado)</t>
  </si>
  <si>
    <t>Retorno carteira (anualizado)</t>
  </si>
  <si>
    <t>Retorno carteira em CDI+ (anualizado)</t>
  </si>
  <si>
    <t>Retorno carteira em IPCA+ (anualizado)</t>
  </si>
  <si>
    <t>PREMISSA: CDI</t>
  </si>
  <si>
    <t>PREMISSA: IPCA</t>
  </si>
  <si>
    <t>PREMISSA: Volatilidade</t>
  </si>
  <si>
    <t>PREMISSA: Sharpe</t>
  </si>
  <si>
    <t>Retorno alvo em CDI+ (anualizado)</t>
  </si>
  <si>
    <t>Retorno alvo em IPCA+ (anualizado)</t>
  </si>
  <si>
    <t>CLAVE ALPHA MACRO FIC FIM ACCESS</t>
  </si>
  <si>
    <t>051 ALOCAÇÃO AÇÕES FIA</t>
  </si>
  <si>
    <t>3R GENUS HEDGE FIM</t>
  </si>
  <si>
    <t>IVVB11</t>
  </si>
  <si>
    <t>QUASAR TROPOS FIA</t>
  </si>
  <si>
    <t>ATENA ACOES FIC FIA</t>
  </si>
  <si>
    <t>BLP LSH3 FIC FIA</t>
  </si>
  <si>
    <t>BRADESCO FIC FIA MULTIGESTORES ESG</t>
  </si>
  <si>
    <t>BV Asset</t>
  </si>
  <si>
    <t>MONGERAL AEGON INFLACAO REFERENCIADO IMA-B FIRF LP</t>
  </si>
  <si>
    <t>JOURNEY ENDURANCE JUROS REAIS DEB INC FIC INV INFRA RF</t>
  </si>
  <si>
    <t>WESTERN ASSET IMA-B ATIVO FIRF</t>
  </si>
  <si>
    <t>ALFA MIX - FIRF LP</t>
  </si>
  <si>
    <t>BNP PARIBAS SOBERANO FIC FIRF SIMPLES</t>
  </si>
  <si>
    <t>BV SOBERANO RENDA FIXA FI</t>
  </si>
  <si>
    <t>DAYCOVAL FI RENDA FIXA</t>
  </si>
  <si>
    <t>ITAU LEGEND RF LP DISTRIBUIDORES FIC FI</t>
  </si>
  <si>
    <t>BRADESCO FIRF  DÍVIDA EXTERNA CRÉDITO SOBERANO</t>
  </si>
  <si>
    <t>BV INSTITUCIONAL RENDA FIXA CREDITO PRIVADO FI</t>
  </si>
  <si>
    <t>CAPITANIA BWM FIM CP</t>
  </si>
  <si>
    <t>DAYCOVAL CLASSIC 30 FIRF CP</t>
  </si>
  <si>
    <t>EMPIRICA LOTUS HY FIC FIM CP</t>
  </si>
  <si>
    <t>EMPIRICA VOX IMPACTO FIC FIM CP</t>
  </si>
  <si>
    <t>FATOR WINNETOU FIRF LP CP</t>
  </si>
  <si>
    <t>GALAPAGOS IGUANA FIRF LIQUIDEZ TOP CP</t>
  </si>
  <si>
    <t>GRAN EMPIRICA LOTUS FIC FIM CP</t>
  </si>
  <si>
    <t>HOD MULTIPLICA HIGH YIELD 360 FIM CP</t>
  </si>
  <si>
    <t>HOD SPECIAL SITUATION FIM CP</t>
  </si>
  <si>
    <t>SELECT LIGHT FIRF CP LP</t>
  </si>
  <si>
    <t>SOLIS CAPITAL ANTARES LIGHT FIC FIM CP</t>
  </si>
  <si>
    <t>SPX SEAHAWK FIC FIRF CP LP</t>
  </si>
  <si>
    <t>SPX SEAHAWK GLOBAL FIC FIM CP</t>
  </si>
  <si>
    <t>UJAY HIGH YIELD FIC FIM CP</t>
  </si>
  <si>
    <t>INTERNACIONAL BONDS HY FIM IE CP LP</t>
  </si>
  <si>
    <t>OAKTREE GLOBAL CREDIT BRL FIC DE FIM IE</t>
  </si>
  <si>
    <t>BLACKROCK DYNAMIC HIGH INCOME FIC FIM</t>
  </si>
  <si>
    <t>BTG PACTUAL REFERENCE SEMICONDUTORES FIM</t>
  </si>
  <si>
    <t>VITREO AGRO FIM</t>
  </si>
  <si>
    <t>VITREO AGUA FIA</t>
  </si>
  <si>
    <t>VITREO BLOCKCHAIN ACOES FIA BDR NIVEL I</t>
  </si>
  <si>
    <t>VITREO CANABIDIOL FIA IE</t>
  </si>
  <si>
    <t>VITREO CANNABIS ATIVO FIM</t>
  </si>
  <si>
    <t>VITREO CARBONO FIM</t>
  </si>
  <si>
    <t>VITREO CRIPTO DEFI FIC FIM IE</t>
  </si>
  <si>
    <t>VITREO CRIPTO METALS BLEND FIC FIM</t>
  </si>
  <si>
    <t>VITREO CRIPTOMOEDAS P FIC FIM IE</t>
  </si>
  <si>
    <t>VITREO ENERGIA LIMPA FIA</t>
  </si>
  <si>
    <t>VITREO FOF COMMODITIES FIC FIM</t>
  </si>
  <si>
    <t>VITREO TECH GAMES FIA BDR NIVEL I</t>
  </si>
  <si>
    <t>VITREO URANIO FIM</t>
  </si>
  <si>
    <t>BRADESCO FIC FIM ESG GLOBAL</t>
  </si>
  <si>
    <t>DAYCOVAL FRF ALOCACAO DINAMICA</t>
  </si>
  <si>
    <t>FATOR PORTFOLIO PLUS  FIC DE FIM</t>
  </si>
  <si>
    <t>FIC FIM CP TITAN CAPITAL</t>
  </si>
  <si>
    <t>GÁVEA MACRO II FIC FIM</t>
  </si>
  <si>
    <t>GENOA CAPITAL RADAR FIC FIM</t>
  </si>
  <si>
    <t>GRIMPER BLANC FIC FIM</t>
  </si>
  <si>
    <t>HOD 120 FIC FIM CP</t>
  </si>
  <si>
    <t>K2 FIC FIM CP</t>
  </si>
  <si>
    <t>KINEA APOLO FIC FIM</t>
  </si>
  <si>
    <t>NEST INTEGRAL FIC FIM CP</t>
  </si>
  <si>
    <t>NEST LEVEL FIM</t>
  </si>
  <si>
    <t>PORTO SEGURO ALOCACAO FIC FIM</t>
  </si>
  <si>
    <t>ASA QUANT FIC FIM</t>
  </si>
  <si>
    <t>NCH SYSTEMATIC LONG SHORT FIA</t>
  </si>
  <si>
    <t>SAFRA KEPLER ADVANCED FIC FIM</t>
  </si>
  <si>
    <t>CITRINO GLOBAL FIM</t>
  </si>
  <si>
    <t>HOD GLOBAL 30 FIM</t>
  </si>
  <si>
    <t>LESTE GLOBAL MULTISTRATEGY PLUS FIC FIM IE</t>
  </si>
  <si>
    <t>LYXOR BRIDGEWATER ALL WEATHER SUSTAINABILITY BRL FIC FIM IE</t>
  </si>
  <si>
    <t>LYXOR BRIDGEWATER ALL WEATHER SUSTAINABILITY USD FIC FIM IE</t>
  </si>
  <si>
    <t>ARX MACRO 15 FIC FIM</t>
  </si>
  <si>
    <t>BRADESCO FIC DE FIM MULTIGESTORES PLUS</t>
  </si>
  <si>
    <t>BRADESCO FIC FIM MULTIGESTORES MAX</t>
  </si>
  <si>
    <t>GENOA CAPITAL ARPA FIC FIM</t>
  </si>
  <si>
    <t>KINITRO 30 FIC FIM</t>
  </si>
  <si>
    <t>RAPIER T FIM</t>
  </si>
  <si>
    <t>SPX NIMITZ FEEDER FIC DE FIM</t>
  </si>
  <si>
    <t>STERNA TOTAL RETURN FIC DE FIM</t>
  </si>
  <si>
    <t>T3 FIC FIM CP LONG BIASED</t>
  </si>
  <si>
    <t>UJAY FIC FIM CP 60</t>
  </si>
  <si>
    <t>UJAY VAULT FIM</t>
  </si>
  <si>
    <t>VERDE FIC FIM</t>
  </si>
  <si>
    <t>VITREO CARTEIRA UNIVERSA FIM</t>
  </si>
  <si>
    <t>VITREO FOF MELHORES FUNDOS FIC FIM CP</t>
  </si>
  <si>
    <t>WISE SELECTION FIC FIM CP</t>
  </si>
  <si>
    <t>RPS TOTAL RETURN RV DIGITAL D30 FIC FIM</t>
  </si>
  <si>
    <t>CLAVE CORTEX FIC FIM</t>
  </si>
  <si>
    <t>CAPITANIA REIT FIC FIM CP</t>
  </si>
  <si>
    <t>MAPFRE FI CAMBIAL</t>
  </si>
  <si>
    <t>SUL AMÉRICA FV FIA</t>
  </si>
  <si>
    <t>CHARLES RIVER FIA</t>
  </si>
  <si>
    <t>CONSTELLATION P II FIC FIA</t>
  </si>
  <si>
    <t>ESH PROSPERA FIA</t>
  </si>
  <si>
    <t>FATOR SINERGIA FIA</t>
  </si>
  <si>
    <t>FRONTIER LONG ONLY FIC FIA</t>
  </si>
  <si>
    <t>INDIE 2 FIC FIA</t>
  </si>
  <si>
    <t>JOULE VALUE CLASSIC FIC FIA</t>
  </si>
  <si>
    <t>LARUS SO I FIA</t>
  </si>
  <si>
    <t>LESTE ACOES SELECTION FIC FIA</t>
  </si>
  <si>
    <t>MONGERAL AEGON FIC FIA</t>
  </si>
  <si>
    <t>MOS INSTITUCIONAL FIA</t>
  </si>
  <si>
    <t>NAVI FENDER FIC FIA</t>
  </si>
  <si>
    <t>PERFIN UTILITIES FIC FIA</t>
  </si>
  <si>
    <t>ASA LONG BIASED FIC FIM</t>
  </si>
  <si>
    <t>GRIMPER MERU LONG BIAS FIC FIM</t>
  </si>
  <si>
    <t>KADIMA LONG BIAS FIM</t>
  </si>
  <si>
    <t>NEWFOUNDLAND EAGLE LB FIA</t>
  </si>
  <si>
    <t>OCEANA LONG BIAS FIC FIA</t>
  </si>
  <si>
    <t>OCEANA LONG BIASED FIC FIM</t>
  </si>
  <si>
    <t>RYO LONG BIASED FIC FIM ACCESS</t>
  </si>
  <si>
    <t>SAFARI 60 FIC FIM</t>
  </si>
  <si>
    <t>SAFRA ARQUIMEDES LONG BIAS FIC FIA BDR NIVEL I</t>
  </si>
  <si>
    <t>TRAFALGAR ROYAL LONG BIAS FIC FIA</t>
  </si>
  <si>
    <t>BTG PACTUAL REFERENCE GLOBAL TECH FIA</t>
  </si>
  <si>
    <t>ACCESS CHINA ADVANTAGE AG21 FIA IE</t>
  </si>
  <si>
    <t>ACCESS USA COMPANIES FIA IE</t>
  </si>
  <si>
    <t>BRADESCO CHINA FIA IE</t>
  </si>
  <si>
    <t>BRADESCO MULTIGESTORES GLOBAL EQUITY ESG USD FIA IE</t>
  </si>
  <si>
    <t>COMPASS NINETY ONE GLOBAL FRANCHISE BRL FIA - IE</t>
  </si>
  <si>
    <t>GUARDIAN HOGAN GLOBAL EQUITY II FIC FIM IE</t>
  </si>
  <si>
    <t>INVESCO GREATER CHINA EQUITY DOLAR FIC FIA IE</t>
  </si>
  <si>
    <t>NEWTON GLOBAL TECH FUND FIA IE</t>
  </si>
  <si>
    <t>NEXTEP GLOBAL EQUITIES FIA IE</t>
  </si>
  <si>
    <t>RBR REITS US EM REAIS FIC FIA BDR NIVEL I</t>
  </si>
  <si>
    <t>VITREO TECH ASIA FIA BDR NIVEL I</t>
  </si>
  <si>
    <t>VITREO TECH SELECT FIA BDR NIVEL I</t>
  </si>
  <si>
    <t>PLURAL FIA BDR NIVEL I</t>
  </si>
  <si>
    <t>PROPRIO CAPITAL FIA</t>
  </si>
  <si>
    <t>RIO BRAVO FUNDAMENTAL FIA</t>
  </si>
  <si>
    <t>RYO SELECTION FIC FIA ACCESS</t>
  </si>
  <si>
    <t>SOLANA ACOES FIC DE FIA</t>
  </si>
  <si>
    <t>SUL AMERICA EQUITIES 30 FIA</t>
  </si>
  <si>
    <t>SUL AMERICA SELECTION FIC FIA</t>
  </si>
  <si>
    <t>T3 FIC FIA LONG ONLY</t>
  </si>
  <si>
    <t>TORK LONG ONLY FEEDER I FIC FIA</t>
  </si>
  <si>
    <t>TRIGONO FLAGSHIP 90 SMALL CAPS FIC FIA</t>
  </si>
  <si>
    <t>TRIGONO HORIZON MICROCAP FIC FIA</t>
  </si>
  <si>
    <t>V2 EQUITIES FIC FIA</t>
  </si>
  <si>
    <t>VELT FIC FIA</t>
  </si>
  <si>
    <t>VERSA GENESIS FIA BDR NIVEL I</t>
  </si>
  <si>
    <t>BTG PACTUAL REFERENCE BIOTECH FIM</t>
  </si>
  <si>
    <t>VITREO BIOTECH AÇÕES FIA BDR NIVEL I</t>
  </si>
  <si>
    <t>VITREO CRIPTO NFT FIC FIM IE</t>
  </si>
  <si>
    <t>Sharpe 12M</t>
  </si>
  <si>
    <t>IBIUNA TOTAL CREDIT FIC FIM CP</t>
  </si>
  <si>
    <t>Long Only</t>
  </si>
  <si>
    <t>Brasil</t>
  </si>
  <si>
    <t>EUA</t>
  </si>
  <si>
    <t>Quant</t>
  </si>
  <si>
    <t>Global</t>
  </si>
  <si>
    <t>China</t>
  </si>
  <si>
    <t>Europa</t>
  </si>
  <si>
    <t>Long Bias</t>
  </si>
  <si>
    <t>Macro</t>
  </si>
  <si>
    <t>Descorrelacionados</t>
  </si>
  <si>
    <t>Long &amp; Short</t>
  </si>
  <si>
    <t>Arbitragem</t>
  </si>
  <si>
    <t>Multiestratégia</t>
  </si>
  <si>
    <t>Pós-fixado</t>
  </si>
  <si>
    <t>Inflação</t>
  </si>
  <si>
    <t>Volatilidade</t>
  </si>
  <si>
    <t>Estrutural</t>
  </si>
  <si>
    <t>Tática</t>
  </si>
  <si>
    <t>Drawdown Joesley Day</t>
  </si>
  <si>
    <t>Drawdown Covid</t>
  </si>
  <si>
    <t>Drawdown Greve Caminhon.</t>
  </si>
  <si>
    <t>Internacional</t>
  </si>
  <si>
    <t>% Classe</t>
  </si>
  <si>
    <t>IHFA</t>
  </si>
  <si>
    <t>S&amp;P 500</t>
  </si>
  <si>
    <t>IRF-M 1+</t>
  </si>
  <si>
    <t>IRF-M</t>
  </si>
  <si>
    <t>IRF-M 1</t>
  </si>
  <si>
    <t>IMA-B 5+</t>
  </si>
  <si>
    <t>IMA-B 5</t>
  </si>
  <si>
    <t>IMA-S</t>
  </si>
  <si>
    <t>Asset Allocation</t>
  </si>
  <si>
    <t>Perfil 1</t>
  </si>
  <si>
    <t>Perfil 3</t>
  </si>
  <si>
    <t>Perfil 4</t>
  </si>
  <si>
    <t>Perfil 5</t>
  </si>
  <si>
    <t>Perfil 2</t>
  </si>
  <si>
    <t>CAPITANIA PREMIUM FIC DE FIRF CP LP</t>
  </si>
  <si>
    <t>LESTE CREDIT FIM CP - IE</t>
  </si>
  <si>
    <t>ABSOLUTE PACE LB FIC FIA</t>
  </si>
  <si>
    <t>GARIN CÍCLICO LB FIM</t>
  </si>
  <si>
    <t>GAVEA MACRO PLUS II FIC FIM</t>
  </si>
  <si>
    <t>OCCAM RETORNO ABSOLUTO  FIC FIM</t>
  </si>
  <si>
    <t>SOLANA LS FIC FIM</t>
  </si>
  <si>
    <t>SPX NIMITZ FIC FIM ACCESS D</t>
  </si>
  <si>
    <t>VINLAND MACRO ACCESS FIC MM</t>
  </si>
  <si>
    <t>BOVA11</t>
  </si>
  <si>
    <t>Portfólios Modelo</t>
  </si>
  <si>
    <t>Administrador</t>
  </si>
  <si>
    <t>Benchmark</t>
  </si>
  <si>
    <t>Estratégia</t>
  </si>
  <si>
    <t>Estilo</t>
  </si>
  <si>
    <t>Geografia</t>
  </si>
  <si>
    <t>Previdência</t>
  </si>
  <si>
    <t>Ações Livre</t>
  </si>
  <si>
    <t>Renda Fixa Dívida Externa</t>
  </si>
  <si>
    <t>Pré-fixado</t>
  </si>
  <si>
    <t>Renda Fixa Duração Baixa Grau de Investimento</t>
  </si>
  <si>
    <t>CP Não Incentivado</t>
  </si>
  <si>
    <t>Multimercados Macro</t>
  </si>
  <si>
    <t>Ações Valor/Crescimento</t>
  </si>
  <si>
    <t>Ibovespa</t>
  </si>
  <si>
    <t>Ações Dividendos</t>
  </si>
  <si>
    <t>Multimercados Livre</t>
  </si>
  <si>
    <t>Renda Fixa Duração Livre Grau de Investimento</t>
  </si>
  <si>
    <t>Ações Índice Ativo</t>
  </si>
  <si>
    <t>Multimercados Estratégia Específica</t>
  </si>
  <si>
    <t>Referenciado</t>
  </si>
  <si>
    <t>Renda Fixa Duração Alta Grau de Investimento</t>
  </si>
  <si>
    <t>Multimercados Long and Short Direcional</t>
  </si>
  <si>
    <t>Renda Fixa Duração Livre Crédito Livre</t>
  </si>
  <si>
    <t>Renda Fixa Indexados</t>
  </si>
  <si>
    <t>Renda Fixa Duração Baixa Crédito Livre</t>
  </si>
  <si>
    <t>Multimercados Trading</t>
  </si>
  <si>
    <t>Multimercados Investimento no Exterior</t>
  </si>
  <si>
    <t>Renda Fixa Duração Livre Soberano</t>
  </si>
  <si>
    <t>Ações Small Caps</t>
  </si>
  <si>
    <t>Ações Sustentabilidade/Governança</t>
  </si>
  <si>
    <t>Renda Fixa Duração Alta Soberano</t>
  </si>
  <si>
    <t>Renda Fixa Simples</t>
  </si>
  <si>
    <t>Estruturados</t>
  </si>
  <si>
    <t>Multimercados Dinâmico</t>
  </si>
  <si>
    <t>Ações Investimento no Exterior</t>
  </si>
  <si>
    <t>Multimercados Juros e Moedas</t>
  </si>
  <si>
    <t>Top-Down</t>
  </si>
  <si>
    <t>USA</t>
  </si>
  <si>
    <t>Multimercados Long and Short Neutro</t>
  </si>
  <si>
    <t>Incentivado</t>
  </si>
  <si>
    <t>OCCAM FUNDO DE INVESTIMENTO CAMBIAL</t>
  </si>
  <si>
    <t>Ações Setoriais</t>
  </si>
  <si>
    <t>SUL AMÉRICA APOLLO FUNDO DE INVESTIMENTO MULTIMERCADO</t>
  </si>
  <si>
    <t>EM</t>
  </si>
  <si>
    <t>Ações Indexados</t>
  </si>
  <si>
    <t>Multimercados Balanceados</t>
  </si>
  <si>
    <t>Commodities</t>
  </si>
  <si>
    <t>LatAm</t>
  </si>
  <si>
    <t>Criptomoedas</t>
  </si>
  <si>
    <t>Não classificado</t>
  </si>
  <si>
    <t>Classe</t>
  </si>
  <si>
    <t>Duration</t>
  </si>
  <si>
    <t>Crédito</t>
  </si>
  <si>
    <t>Início do Fundo</t>
  </si>
  <si>
    <t>PL</t>
  </si>
  <si>
    <t>Retorno YTD</t>
  </si>
  <si>
    <t>Retorno %CDI YTD</t>
  </si>
  <si>
    <t>Retorno 12M</t>
  </si>
  <si>
    <t>Retorno %CDI 12M</t>
  </si>
  <si>
    <t>Retorno 24M</t>
  </si>
  <si>
    <t>Retorno %CDI 36M</t>
  </si>
  <si>
    <t>Volatilidade 12M</t>
  </si>
  <si>
    <t>Ativo</t>
  </si>
  <si>
    <t>Ações</t>
  </si>
  <si>
    <t>051 ALOCAÇÃO MODERADO FIC FIM CP</t>
  </si>
  <si>
    <t>3R RADIX FIA</t>
  </si>
  <si>
    <t>Banco Bradesco</t>
  </si>
  <si>
    <t>ABSOLUTE HEDGE FIC DE FIM</t>
  </si>
  <si>
    <t>ABSOLUTE VERTEX FIC FIM ACCESS</t>
  </si>
  <si>
    <t>ACADIAN CHINA A SHARES RMB FIC FIA IE</t>
  </si>
  <si>
    <t>CNH</t>
  </si>
  <si>
    <t>ACADIAN GLOBAL MANAGED VOLATILITY EQUITY FIC FIM IE</t>
  </si>
  <si>
    <t>ACCESS BALANCEADO FIC FIM</t>
  </si>
  <si>
    <t>Investidores profissionais</t>
  </si>
  <si>
    <t>ACCESS EQUITY WORLD FIM IE</t>
  </si>
  <si>
    <t>BNP Paribas</t>
  </si>
  <si>
    <t>ACCESS KAPITALO K10 FIC FIM</t>
  </si>
  <si>
    <t>ACCESS MULTIGESTOR ACOES FIC FIA</t>
  </si>
  <si>
    <t>ACCESS MULTIGESTOR GLOBAL EQUITIES USD FIA IE</t>
  </si>
  <si>
    <t>ADAM ADVANCED II FIC FIM CP IE</t>
  </si>
  <si>
    <t>ADAM MACRO II FIC FI MULT</t>
  </si>
  <si>
    <t>ADAM STRATEGY ACCESS FIC MM</t>
  </si>
  <si>
    <t>AF GLOBAL BONDS FI RF CP IE</t>
  </si>
  <si>
    <t>Santander Caceis</t>
  </si>
  <si>
    <t>AF INVEST FI RF CP GERAES</t>
  </si>
  <si>
    <t>Curta</t>
  </si>
  <si>
    <t>AF INVEST MINAS BDR NIVEL I FIA</t>
  </si>
  <si>
    <t>AFIRA VALOR FIA</t>
  </si>
  <si>
    <t>Banco Daycoval</t>
  </si>
  <si>
    <t>ALASKA BLACK FIC FIA - BDR NIVEL I</t>
  </si>
  <si>
    <t>ALASKA BLACK FIC FIA II- BDR NIVEL I</t>
  </si>
  <si>
    <t>ALASKA RANGE FIM</t>
  </si>
  <si>
    <t>ALFA GEMINI - FIC FUNDO INCENTIVADO DE INVESTIMENTO EM INFRA RF CP</t>
  </si>
  <si>
    <t>ALPHA KEY AÇÕES FIC FI</t>
  </si>
  <si>
    <t>ALPHA KEY INSTITUCIONAL FIC FIA</t>
  </si>
  <si>
    <t>ALPHATREE FIC FIM</t>
  </si>
  <si>
    <t>ÂMAGO LONG-BIASED FIC FIM</t>
  </si>
  <si>
    <t>ANGA HIGH YIELD FEEDER FIC FIRF CP II</t>
  </si>
  <si>
    <t>ANGA HIGH YIELD FIRF CP</t>
  </si>
  <si>
    <t>ANGA PORTFOLIO FIM CP</t>
  </si>
  <si>
    <t>APEX ACOES PLUS FIC FIA</t>
  </si>
  <si>
    <t>APEX INFINITY LB FIC FIA</t>
  </si>
  <si>
    <t>APEX LB FIC FIM</t>
  </si>
  <si>
    <t>APEX LONG BIASED ACCESS FIC MM</t>
  </si>
  <si>
    <t>APEX LONG BIASED II FIC FIM ACCESS</t>
  </si>
  <si>
    <t>AQR CORPORATE ARBITRAGE FIC FIM IE</t>
  </si>
  <si>
    <t>AQR LONG-BIASED EQUITIES IE FIC MM</t>
  </si>
  <si>
    <t>ARAZUL MATISSE FIM CP</t>
  </si>
  <si>
    <t>Banco Genial</t>
  </si>
  <si>
    <t>ARAZUL RENOIR FIA LB</t>
  </si>
  <si>
    <t>ARBOR GLOBAL EQUITIES BRL FIC FIA - BDR NÍVEL I</t>
  </si>
  <si>
    <t>ARCAH FIC FIM CP</t>
  </si>
  <si>
    <t>ARG FIM I</t>
  </si>
  <si>
    <t>ARMOR AXE FIC FIM</t>
  </si>
  <si>
    <t>ARMOR SWORD FIC FIM</t>
  </si>
  <si>
    <t>ARTESANAL CP FIC FIM</t>
  </si>
  <si>
    <t>ARTICA LONG TERM FIA</t>
  </si>
  <si>
    <t>ARX DENALI FIRF CP</t>
  </si>
  <si>
    <t>ARX ELBRUS FIC FI INFRAESTRUTURA RF</t>
  </si>
  <si>
    <t>ARX ELBRUS PRO FI INFRAESTRUTURA RF</t>
  </si>
  <si>
    <t>ARX EVEREST FIC FIRF CP</t>
  </si>
  <si>
    <t>ARX MACRO FIC FIM</t>
  </si>
  <si>
    <t>ARX VINSON FIC FI RF CP</t>
  </si>
  <si>
    <t>ASA  HEDGE FIC FIM</t>
  </si>
  <si>
    <t>ASTER FIC FIA</t>
  </si>
  <si>
    <t>ASTER FIC FIA BDR NIVEL I</t>
  </si>
  <si>
    <t>ATENA AÇÕES LONG BIAS FIC FIA</t>
  </si>
  <si>
    <t>ATENA HIGH YIELD FIC RF CP</t>
  </si>
  <si>
    <t>ATENA TAPYR FIC FIRF CP</t>
  </si>
  <si>
    <t>ATMOSPHERE GLOBAL TOTAL RETURN FIC FIM II</t>
  </si>
  <si>
    <t>AUGME 45 FIC FI RF CP</t>
  </si>
  <si>
    <t>AZ QUEST ACOES FIC FIA</t>
  </si>
  <si>
    <t>AZ QUEST AZIMUT EQUITY CHINA DOLAR FIC FIA IE</t>
  </si>
  <si>
    <t>AZ QUEST DEB INCENTIVADAS FIC FIM CP</t>
  </si>
  <si>
    <t>AZ QUEST LUCE FIC FIRF CP LP</t>
  </si>
  <si>
    <t>AZ QUEST TERMO FIRF</t>
  </si>
  <si>
    <t>BAHIA AM MARAÚ ACCESS FIC MM</t>
  </si>
  <si>
    <t>BAHIA AM MARAU FIC DE FIM</t>
  </si>
  <si>
    <t>BALANCED FIC FIM</t>
  </si>
  <si>
    <t>BAYES SISTEMATICO ACOES FIA</t>
  </si>
  <si>
    <t>BB AS. AÇÕES US BIOTECH BDR NVL I FICFI</t>
  </si>
  <si>
    <t>BB ASSET ACOES EQUIDADE FIC FI</t>
  </si>
  <si>
    <t>BB ASSET AÇÕES NORDEA GLOBAL CLIMATE AND ENVIROMENT IE FIC FI</t>
  </si>
  <si>
    <t>BB ASSET ACOES NORDEA GLOBAL DISRUPTION ESG IE FIC FI</t>
  </si>
  <si>
    <t>BB ASSET AGRO FIC FIA</t>
  </si>
  <si>
    <t>BB ASSET MULT NORDEA ALPHA 15 HEDGE LP IE FIC FI</t>
  </si>
  <si>
    <t>BB ASSET RF LP BONDS GLOBAIS HEDGE CP IE FIC FI</t>
  </si>
  <si>
    <t>BLACKROCK GLOBAL BOND FIC FIM IE</t>
  </si>
  <si>
    <t>BLACKROCK GLOBAL EVENT DRIVEN FIC FIM IE</t>
  </si>
  <si>
    <t>BLACKROCK WORLD TECH BRL ACS FIA IE</t>
  </si>
  <si>
    <t>BLP LSH1 FIC DE FIM</t>
  </si>
  <si>
    <t>BLUE ALPHA FEEDER B FIC DE FIM</t>
  </si>
  <si>
    <t>BLUEGRIFFIN GLOBAL EQUITIES FIC FIA IE</t>
  </si>
  <si>
    <t>BNP PARIBAS ACCESS EUROPE IE FIA</t>
  </si>
  <si>
    <t>BNP PARIBAS DIVERSIFIED DYNAMIC FIM IE</t>
  </si>
  <si>
    <t>BNP PARIBAS FIC FUNDOS INCENTIVADOS DE INVEST INFRA DEBEN INCEN RF</t>
  </si>
  <si>
    <t>BNP PARIBAS INFLAÇÃO FIC FI RF</t>
  </si>
  <si>
    <t>BNP PARIBAS MATCH DI FIRF REF CP</t>
  </si>
  <si>
    <t>BNP PARIBAS RF FI RENDA FIXA</t>
  </si>
  <si>
    <t>BNP PARIBAS RUBI FIC FI RF CP</t>
  </si>
  <si>
    <t>BNP PARIBAS TARGUS FIC FI RF CP</t>
  </si>
  <si>
    <t>BRADESCO ASSET FIC FI RF LP CP PLUS</t>
  </si>
  <si>
    <t>BRADESCO ASSET FIC FI RF REFERENCIADO DI</t>
  </si>
  <si>
    <t>BRADESCO ASSET FIC FIA CRESCIMENTO</t>
  </si>
  <si>
    <t>BRADESCO ASSET FIC FIA LONG ONLY</t>
  </si>
  <si>
    <t>BRADESCO ASSET FIC FIA SMALL CAPS</t>
  </si>
  <si>
    <t>BRADESCO ASSET FIC MM ALOCAÇÃO ARROJADA</t>
  </si>
  <si>
    <t>BRADESCO ASSET FICFIA DIVIDENDOS</t>
  </si>
  <si>
    <t>BRADESCO ASSET LONG BIASED FIC FIM</t>
  </si>
  <si>
    <t>BRADESCO FIC FIM ALOCACAO ALPHA</t>
  </si>
  <si>
    <t>BRADESCO FIC FIM EQUITY HEDGE</t>
  </si>
  <si>
    <t>BRADESCO FIC FIM OMEGA</t>
  </si>
  <si>
    <t>BRADESCO FIC FIM SIGMA</t>
  </si>
  <si>
    <t>BRADESCO SUSTENTABILIDADE FIA</t>
  </si>
  <si>
    <t>BRASIL PLURAL DEBÊNTURES INCENTIVADAS 30 CP FIC FIM</t>
  </si>
  <si>
    <t>BRASIL PLURAL DEBÊNTURES INCENTIVADAS HEDGE 30 CP FIC FIM</t>
  </si>
  <si>
    <t>BRASIL PLURAL YIELD FI REF DI</t>
  </si>
  <si>
    <t>BRAVE II HIGH YIELD FIM CP IE</t>
  </si>
  <si>
    <t>BRDR QUANT FIM</t>
  </si>
  <si>
    <t>BRESSER AÇOES II FIC FIA</t>
  </si>
  <si>
    <t>BTG CORP EM ESG FIM CP IE</t>
  </si>
  <si>
    <t>BTG CORP ESG FIRF CP LP</t>
  </si>
  <si>
    <t>BTG MULTIGESTOR TOTAL RETURN FIC FIM CP</t>
  </si>
  <si>
    <t>BTG MULTIGESTOR TOTAL RETURN PLUS FIC FIM CP IE</t>
  </si>
  <si>
    <t>BTG PACTUAL ABSOLUTO FIQ FIA</t>
  </si>
  <si>
    <t>BTG PACTUAL ABSOLUTO INST FIC FI ACOES</t>
  </si>
  <si>
    <t>BTG PACTUAL ABSOLUTO LS FIC FI ACOES</t>
  </si>
  <si>
    <t>BTG PACTUAL ALPHA FI ACOES</t>
  </si>
  <si>
    <t>BTG PACTUAL ANDROMEDA FIA</t>
  </si>
  <si>
    <t>BTG PACTUAL ANS RF FI RF CREDITO PRIVADO</t>
  </si>
  <si>
    <t>BTG PACTUAL CABI FIM CP IE</t>
  </si>
  <si>
    <t>BTG PACTUAL CRED CORP I FIC RF CP - LP</t>
  </si>
  <si>
    <t>BTG PACTUAL CREDITO CORPORATIVO IPCA FI RF CP</t>
  </si>
  <si>
    <t>BTG PACTUAL CREDITO ESTRUTURADO FIC FIM</t>
  </si>
  <si>
    <t>BTG PACTUAL DEBÊNTURES INCENTIVADAS FIC INFRA RENDA FIXA</t>
  </si>
  <si>
    <t>BTG PACTUAL DEBÊNTURES INCENTIVADAS INFLAÇÃO INFRA FIC RENDA FIXA</t>
  </si>
  <si>
    <t>BTG PACTUAL DIGITAL DOLAR FI CAMBIAL</t>
  </si>
  <si>
    <t>BTG PACTUAL DIVERSIFICAÇÃO AÇÕES GLOBAIS FIA BDR NÍVEL I</t>
  </si>
  <si>
    <t>BTG PACTUAL DIVIDENDOS FIC FI ACOES</t>
  </si>
  <si>
    <t>BTG PACTUAL EXPLORER FI MULTIMERCADO</t>
  </si>
  <si>
    <t>BTG PACTUAL FIA OPORTUNIDADES LISTADAS</t>
  </si>
  <si>
    <t>BTG PACTUAL FIC FI RF INFLATION</t>
  </si>
  <si>
    <t>BTG PACTUAL GLOBAL QUANTAMENTAL EQUITIES FIA IE</t>
  </si>
  <si>
    <t>BTG PACTUAL JUROS&amp;MOEDAS FIC FIM</t>
  </si>
  <si>
    <t>BTG PACTUAL MACRO HF FIM</t>
  </si>
  <si>
    <t>BTG PACTUAL OURO USD FI MM</t>
  </si>
  <si>
    <t>BTG PACTUAL REFERENCE BITCOIN 100 FIC FIM IE</t>
  </si>
  <si>
    <t>Temáticos</t>
  </si>
  <si>
    <t>BTG PACTUAL REFERENCE BITCOIN 20 FIM</t>
  </si>
  <si>
    <t>BTG PACTUAL REFERENCE ETHEREUM 20 FIM</t>
  </si>
  <si>
    <t>BTG PACTUAL REFERENCE IBOVESPA INDEXADO FIA</t>
  </si>
  <si>
    <t>BTG PACTUAL TESOURO IPCA GERAL FI RF REF</t>
  </si>
  <si>
    <t>Média</t>
  </si>
  <si>
    <t>Longa</t>
  </si>
  <si>
    <t>BTG PACTUAL TESOURO PRÉ FIXADO FIRF IRF-M 1+</t>
  </si>
  <si>
    <t>BTG PACTUAL YIELD FIRF REFERENCIADO DI CP</t>
  </si>
  <si>
    <t>BTG PACTUAL YIELD PLUS FIC RENDA FIXA CRÉDITO PRIVADO</t>
  </si>
  <si>
    <t>BTGP ACCESS GAVEA MACRO FIQ FI MM</t>
  </si>
  <si>
    <t>BTGP CORP EM ESG USD FIM CP IE</t>
  </si>
  <si>
    <t>BTGP LATAM CORP DEBT BRL FIM IE</t>
  </si>
  <si>
    <t>BTGP MFS MER PRUD CAP FIC FIM IE</t>
  </si>
  <si>
    <t>BTGP MOBIUS EMERGING MARKETS FIM IE</t>
  </si>
  <si>
    <t>BTGP MULTIGESTOR OFF FIC FIM CP IE</t>
  </si>
  <si>
    <t>BTGP SUSTENTABILIDADE ETF FI ACOES</t>
  </si>
  <si>
    <t>BTGP THUNDERBOLT FIC FIM CP IE ACS</t>
  </si>
  <si>
    <t>BTGP US RATES BRL FI MULTI CRED PRIV IE</t>
  </si>
  <si>
    <t>BUTIÁ DEBÊNTURES FI INFRAESTRUTURA RF LP</t>
  </si>
  <si>
    <t>BUTIA FUNDAMENTAL LONG B FIC FI MULT</t>
  </si>
  <si>
    <t>BUTIÁ TOP CP FIC FI RF</t>
  </si>
  <si>
    <t>BV CREDITO ATIVO RF CP LP FI</t>
  </si>
  <si>
    <t>BV DOLAR CAMBIAL FIC DE FI</t>
  </si>
  <si>
    <t>BV EQUITY HEDGE MULT FI</t>
  </si>
  <si>
    <t>BV FEDERAL RF REFERENCIADO DI FIC FI</t>
  </si>
  <si>
    <t>BV INFLATION RF FIC DE FI</t>
  </si>
  <si>
    <t>BV PLUS RF FUNDO INCENTIVADO DE INVESTIMENTO EM INFRAESTRUTURA</t>
  </si>
  <si>
    <t>BV USD SHORT CAMBIAL FIC</t>
  </si>
  <si>
    <t>BV VALUE SELECTION ACOES FIC FI</t>
  </si>
  <si>
    <t>CA INDO DI PREM FIC FIR REF</t>
  </si>
  <si>
    <t>CA INDOSUEZ AVANT-GARDE F01 FIC FIM CP</t>
  </si>
  <si>
    <t>CA INDOSUEZ BETON FIC FIM</t>
  </si>
  <si>
    <t>CA INDOSUEZ DEBÊNTURES INCENTIVADAS CP FIC FIM</t>
  </si>
  <si>
    <t>CANUMA CAPITAL USA REITS DOLAR FIC FIA BDR NIVEL I</t>
  </si>
  <si>
    <t>CANUMA CAPITAL USA REITS EM REAIS FIA BDR NIVEL I</t>
  </si>
  <si>
    <t>CANVAS ENDURO FIC FIM</t>
  </si>
  <si>
    <t>CAPITANIA ACCESS FUNDO DE INVESTIMENTO MULTIMERCADO CP LP</t>
  </si>
  <si>
    <t>CAPITÂNIA GOVERNANCE CP FIRF</t>
  </si>
  <si>
    <t>CAPITÂNIA INFRA 90 FIC DE FI INFRAESTRUTURA  RF CP</t>
  </si>
  <si>
    <t>CAPITÂNIA REIT 90 CP FIC FIM</t>
  </si>
  <si>
    <t>CAPITANIA TOP CP FIC RF</t>
  </si>
  <si>
    <t>CLARITAS ALOCACAO FIM CP</t>
  </si>
  <si>
    <t>CLARITAS HEDGE FIC FIM</t>
  </si>
  <si>
    <t>CLARITAS INSTITUCIONAL FIC FI</t>
  </si>
  <si>
    <t>CLARITAS VALOR FIC FIA</t>
  </si>
  <si>
    <t>COMPASS ESG CREDIT SELECTION FIC FIRF CP LP</t>
  </si>
  <si>
    <t>COMPASS NINETY ONE GLOBAL FRANCHISE FIC FIA IE</t>
  </si>
  <si>
    <t>CONSTANCIA ABSOLUTO FIM</t>
  </si>
  <si>
    <t>CONSTANCIA FUNDAMENTO FIA</t>
  </si>
  <si>
    <t>CONSTANTIA FIM CP</t>
  </si>
  <si>
    <t>CONSTELLATION 60 FIC ACOES</t>
  </si>
  <si>
    <t>CONSTELLATION COMPOUNDERS ESG FIC FIA ACCESS</t>
  </si>
  <si>
    <t>CONSTELLATION FIC FIA ACCESS</t>
  </si>
  <si>
    <t>CONSTELLATION INOVAÇÃO FIC FIA BDR NÍVEL I</t>
  </si>
  <si>
    <t>COX TOP BRASIL FIA</t>
  </si>
  <si>
    <t>DAYCOVAL DEBENTURES INCENTIVADAS CP FIM</t>
  </si>
  <si>
    <t>DAYCOVAL FIA BDR NIVEL I</t>
  </si>
  <si>
    <t>DAYCOVAL FUNDO DE INVESTIMENTO RENDA FIXA IRFM 1</t>
  </si>
  <si>
    <t>DAYCOVAL MULTIFUNDS FIC FIM</t>
  </si>
  <si>
    <t>E2M INTRUST FIA</t>
  </si>
  <si>
    <t>EFG NEW CAPITAL WEALTH NATIONS BOND FUND FIC FIM IE</t>
  </si>
  <si>
    <t>EMPIRICA LOTUS FIC FIM CP</t>
  </si>
  <si>
    <t>EMPIRICA LOTUS IPCA FIC FIM</t>
  </si>
  <si>
    <t>EOS MACRO FIM</t>
  </si>
  <si>
    <t>EQI LONG BIAS IQ FIC FIA</t>
  </si>
  <si>
    <t>EQUITAS SELECTION FIC DE FIA</t>
  </si>
  <si>
    <t>ESH THETA FIM</t>
  </si>
  <si>
    <t>Singulare Invest</t>
  </si>
  <si>
    <t>EVEREST SUMMIT FIC FIM - CP E2</t>
  </si>
  <si>
    <t>EXPLORITAS ALPHA AMÉRICA LATINA ACCESS FIC MM</t>
  </si>
  <si>
    <t>EXPLORITAS ALPHA AMERICA LATINA FIC FIM</t>
  </si>
  <si>
    <t>FABULA 87 FIC FIA</t>
  </si>
  <si>
    <t>FATOR DEBENTURES INCENTIVADAS FIM CP</t>
  </si>
  <si>
    <t>FI ACOES ADVANCED NI</t>
  </si>
  <si>
    <t>FIC FIM CP TITAN TI</t>
  </si>
  <si>
    <t>FIC FIM TOP GESTOR EQUITY HEDGE</t>
  </si>
  <si>
    <t>FIC FIM TOP GESTOR MACRO</t>
  </si>
  <si>
    <t>FINACAP FIM MULTIESTRATÉGIA CP</t>
  </si>
  <si>
    <t>FORPUS MULTIESTRATEGIA FIM LP</t>
  </si>
  <si>
    <t>FORPUS TECH FIC FIA BDR NIVEL I</t>
  </si>
  <si>
    <t>FRANKLIN K2 ALTERNATIVE STRAT FIC FIM IE</t>
  </si>
  <si>
    <t>FRANKLIN VALOR E LIQUIDEZ FVL FIA</t>
  </si>
  <si>
    <t>FRONTEIRA EFICIENTE FIC DE FIM</t>
  </si>
  <si>
    <t>FUNDSMITH GLOBAL EQUITY BTG PACTUAL ACCESS FIA IE</t>
  </si>
  <si>
    <t>GALAPAGOS ALTERNATIVOS GLOBAL MULTI FEEDER BRL FIM IE</t>
  </si>
  <si>
    <t>GALAPAGOS ALTERNATIVOS GLOBAL MULTI FEEDER USD FIC FIM IE</t>
  </si>
  <si>
    <t>GALAPAGOS DARWIN GLOBAL FIC FIM</t>
  </si>
  <si>
    <t>GALAPAGOS DRAGON FIC FIM CP</t>
  </si>
  <si>
    <t>GAMA BRIDGEWATER GLOBAL RISK PREMIUM USD FIC FIM IE</t>
  </si>
  <si>
    <t>GAP MULTIPORTFOLIO FIC FIM</t>
  </si>
  <si>
    <t>GARDE ATHOS LB FIC FIA</t>
  </si>
  <si>
    <t>GARDE DARTAGNAN ACCESS FIC MM</t>
  </si>
  <si>
    <t>GARDE D'ARTAGNAN FIC FIM</t>
  </si>
  <si>
    <t>GARDE PASCAL FIC FIM</t>
  </si>
  <si>
    <t>GARDE VALLON FIC FIM</t>
  </si>
  <si>
    <t>GARIN OR LB FIM</t>
  </si>
  <si>
    <t>GARIN SPECIAL FIM</t>
  </si>
  <si>
    <t>GAUSS INCOME FIC FIRF CP</t>
  </si>
  <si>
    <t>GAVEA MACRO DOLAR FIC FIM</t>
  </si>
  <si>
    <t>GEMM BRL FIM CP IE</t>
  </si>
  <si>
    <t>GENOA CAPITAL RADAR FIC FI MULT ACS</t>
  </si>
  <si>
    <t>GEO EMPRESAS GLOBAIS EM REAIS FIC FIA IE</t>
  </si>
  <si>
    <t>GEO EMPRESAS GLOBAIS FIC FIA IE</t>
  </si>
  <si>
    <t>GEO SMART BETA DE QUALIDADE EM DÓLARES FIC FIA IE</t>
  </si>
  <si>
    <t>GQG FEEDER FIC FIA IE USD</t>
  </si>
  <si>
    <t>GROU VALOR FIC FIA</t>
  </si>
  <si>
    <t>HALFELD OBJETIVO DAUERCAPITAL FIC FIM IE</t>
  </si>
  <si>
    <t>HALFELD PROATIVO DAUERCAPITAL FIC FIM</t>
  </si>
  <si>
    <t>HASHDEX 100 NASDAQ CRYPTO INDEX FIM</t>
  </si>
  <si>
    <t>HASHDEX 20 NASDAQ CRYPTO INDEX FIC FIM</t>
  </si>
  <si>
    <t>HASHDEX 40 NASDAQ CRYPTO INDEX FIC FIM</t>
  </si>
  <si>
    <t>HASHDEX BITCOIN FIC FIM</t>
  </si>
  <si>
    <t>Vórtx</t>
  </si>
  <si>
    <t>HIX CAPITAL FIA</t>
  </si>
  <si>
    <t>HIX CAPITAL INSTITUCIONAL FIA</t>
  </si>
  <si>
    <t>Trustee DTVM</t>
  </si>
  <si>
    <t>IBIUNA HEDGE STH FIC FIM ACCESS</t>
  </si>
  <si>
    <t>ICATU VANGUARDA CP FI RF LP</t>
  </si>
  <si>
    <t>ICATU VANGUARDA DOLAR FI CAMBIAL</t>
  </si>
  <si>
    <t>ICATU VANGUARDA FI RF INFLAÇÃO CP LP</t>
  </si>
  <si>
    <t>ICATU VANGUARDA MACRO MULTIMERCADO</t>
  </si>
  <si>
    <t>ICATU VANGUARDA PRE FIXADO FI RF LP</t>
  </si>
  <si>
    <t>IMPACTO VALUATION FIA BDR NIVEL I</t>
  </si>
  <si>
    <t>INTEGRAL SELECTION RF CP LP</t>
  </si>
  <si>
    <t>INTER CONSERVADOR FI RENDA FIXA CREDITO PRIVADO</t>
  </si>
  <si>
    <t>INTER CONSERVADOR PLUS FIRF LP</t>
  </si>
  <si>
    <t>INTER PREMIUM FIRF CP LP</t>
  </si>
  <si>
    <t>INTER TRAFALGAR FIM CREDITO PRIVADO</t>
  </si>
  <si>
    <t>INTER+ IBOVESPA ATIVO FIA</t>
  </si>
  <si>
    <t>IP ATLAS USD FIC FIA IE</t>
  </si>
  <si>
    <t>IP PARTICIPACOES FIC FIA BDR NIVEL I</t>
  </si>
  <si>
    <t>IP PARTICIPAÇÕES IPG FIC FIA BDR NIVEL I</t>
  </si>
  <si>
    <t>IP-VALUE HEDGE FIC FIM IE</t>
  </si>
  <si>
    <t>IRIDIUM PIONEER FUNDO INCENTIVADO DE INVESTIMENTO EM INFRAESTRUTURA RF</t>
  </si>
  <si>
    <t>ITAU ACOES ASGARD DISTRIBUIDORES FIC FIA</t>
  </si>
  <si>
    <t>ITAÚ AÇÕES EMERGENTES FX DISTRIBUIDORES FIC FIA IE</t>
  </si>
  <si>
    <t>ITAÚ AÇÕES EUROPA DISTRIBUIDORES FIC FI IE</t>
  </si>
  <si>
    <t>ITAU ACTION DEB INCE DIST FIC EM INF RF CP LP</t>
  </si>
  <si>
    <t>ITAÚ DISTRIBUIDORES  HEDGE PLUS II FICFIM</t>
  </si>
  <si>
    <t>ITAÚ DISTRIBUIDORES DUNAMIS ADVANCED FIC FIA</t>
  </si>
  <si>
    <t>ITAÚ DISTRIBUIDORES GLOBAL DINÂMICO PLUS FIC FIM</t>
  </si>
  <si>
    <t>ITAÚ DISTRIBUIDORES HUNTER TOTAL RETURN FIC FIM</t>
  </si>
  <si>
    <t>ITAÚ DISTRIBUIDORES LONG BIAS MM FICFIM</t>
  </si>
  <si>
    <t>ITAU PRIVILEGE RF REFERENCIADO DI DISTRIBUIDORES FIC</t>
  </si>
  <si>
    <t>ITAÚ US TECH DISTRIBUIDORES FIC FIA IE</t>
  </si>
  <si>
    <t>ITAVERA LONG BIASED FIC FIA</t>
  </si>
  <si>
    <t>JGP CORPORATE FIC FI RF CP LP</t>
  </si>
  <si>
    <t>JGP CREDITO ESG FIC FIM CP</t>
  </si>
  <si>
    <t>JGP DEBÊNTURES INCENTIVADAS FIC FI RF CP</t>
  </si>
  <si>
    <t>JGP DEBENTURES INCENTIVADAS JUROS REAIS FIC FIM CP</t>
  </si>
  <si>
    <t>JGP EQUITY FIC FIA</t>
  </si>
  <si>
    <t>JGP ESG INSTITUCIONAL FIC FIA</t>
  </si>
  <si>
    <t>JGP HEALTH CARE FIC FIA - IE</t>
  </si>
  <si>
    <t>JGP LONG ONLY INSTITUCIONAL FIA</t>
  </si>
  <si>
    <t>JGP MAX FIC FIM</t>
  </si>
  <si>
    <t>JGP SELECT PREMIUM FIM CP IE</t>
  </si>
  <si>
    <t>JGP STRATEGY ACCESS FIC MM</t>
  </si>
  <si>
    <t>JOURNEY CAPITAL ENDURANCE DEBENTURES INCENTIVADAS FIRF CP</t>
  </si>
  <si>
    <t>JP MORGAN DOLAR GLOBAL MACRO OPPORTUNITIES FIM IE</t>
  </si>
  <si>
    <t>JP MORGAN GLOBAL BOND OPPORTUNITIES FIC FIM CP IE - CLASSE A</t>
  </si>
  <si>
    <t>JP MORGAN GLOBAL INCOME ALLOCATION FIC FIM CP IE</t>
  </si>
  <si>
    <t>JP MORGAN GLOBAL MACRO OPPORTUNITIES FIC FIM IE</t>
  </si>
  <si>
    <t>JP MORGAN GLOBAL RESEARCH ENHANCED INDEX EQUITY FIA IE</t>
  </si>
  <si>
    <t>KADIMA FIC FIM</t>
  </si>
  <si>
    <t>KADIMA HIGH VOL FIC FIM</t>
  </si>
  <si>
    <t>KADIMA LONG SHORT PLUS FIC FIA</t>
  </si>
  <si>
    <t>KAIRÓS MACRO ACCESS FIC MM</t>
  </si>
  <si>
    <t>KAPITALO KAPPA ACCESS FIC MM</t>
  </si>
  <si>
    <t>KAPITALO KAPPA D FIQ FIM</t>
  </si>
  <si>
    <t>KAPITALO TARKUS FIC DE FIA</t>
  </si>
  <si>
    <t>KAPITALO ZETA II FIC FI MULT ACCESS</t>
  </si>
  <si>
    <t>KINEA CHRONOS FI MULTIMERCADO</t>
  </si>
  <si>
    <t>KINEA GAMA FIC FIA</t>
  </si>
  <si>
    <t>KINEA RF ABSOLUTO FI LP</t>
  </si>
  <si>
    <t>KÍNITRO FIA</t>
  </si>
  <si>
    <t>KINITRO TOP FIC FIM</t>
  </si>
  <si>
    <t>KP CRÉDITO PRIVADO FIC FIM</t>
  </si>
  <si>
    <t>LEBLON AÇÕES II INSTITUCIONAL FIC DE FIA</t>
  </si>
  <si>
    <t>LEGACY CAPITAL CREDIT FIC FIM CP</t>
  </si>
  <si>
    <t>LEGACY CAPITAL FIC FIM ACCESS</t>
  </si>
  <si>
    <t>LEGG MASON BRANDYWINE GLOBAL INCOME OPTIMISER FIM IE</t>
  </si>
  <si>
    <t>LEGG MASON CLEARBRIDGE US LARGE CAP GROWTH FIA IE</t>
  </si>
  <si>
    <t>LEGG MASON MARTIN CURRIE EUROPEAN UNCONSTRAINED - ESG FIA IE</t>
  </si>
  <si>
    <t>LEGG MASON MARTIN CURRIE GLOBAL FIA IE</t>
  </si>
  <si>
    <t>LEGG MASON RARE INFRASTRUCTURE VALUE FIA IE</t>
  </si>
  <si>
    <t>LEGG MASON ROYCE US SMALL CAP OPPORTUNITY FIA IE</t>
  </si>
  <si>
    <t>LESTE CP BRASIL FIC FIM CP IE</t>
  </si>
  <si>
    <t>LESTE CREDIT ABS I FIC FIM CP IE</t>
  </si>
  <si>
    <t>LESTE CREDIT ACCESS IE FIC MM CP</t>
  </si>
  <si>
    <t>LIFETIME GRAPHENE AÇÕES FIA</t>
  </si>
  <si>
    <t>LOGOS LB II FIC FIA</t>
  </si>
  <si>
    <t>LUXOR GLOBAL FIA IE</t>
  </si>
  <si>
    <t>M MACRO FIC DE FIM</t>
  </si>
  <si>
    <t>M SQUARE GLOBAL EQUITY MANAGERS FIC FIM IE</t>
  </si>
  <si>
    <t>M SQUARE GLOBAL EQUITY MANAGERS INSTITUCIONAL FIC FIM IE</t>
  </si>
  <si>
    <t>M8 CAPITAL PLUS FI RF CP LP</t>
  </si>
  <si>
    <t>M8 LIQUIDEZ FI RF DI</t>
  </si>
  <si>
    <t>MAG FI RENDA FIXA</t>
  </si>
  <si>
    <t>MAG FI RENDA FIXA CRÉDITO PRIVADO LP</t>
  </si>
  <si>
    <t>MAG GLOBAL SUSTAINABLE FIC FIM IE</t>
  </si>
  <si>
    <t>MAG MULTIESTRATEGIA FIM</t>
  </si>
  <si>
    <t>MAG TOP FIC FI RENDA FIXA CP LP</t>
  </si>
  <si>
    <t>MAG TOP PLUS FIC FI RF CP LP</t>
  </si>
  <si>
    <t>MAN AHL TARGET RISK BRL FIC FIM IE</t>
  </si>
  <si>
    <t>MAN AHL TARGET RISK USD FIC DE FIM IE</t>
  </si>
  <si>
    <t>MAPFRE FIA SMALL</t>
  </si>
  <si>
    <t>MAPFRE RENDA FIXA FI</t>
  </si>
  <si>
    <t>MERAKI EQUITY HEDGE FIC FIM</t>
  </si>
  <si>
    <t>MERAKI LB FIC FIM</t>
  </si>
  <si>
    <t>META VALOR AÇÕES</t>
  </si>
  <si>
    <t>MFS EUROPEAN RESEARCH EQUITY FIC FIA IE</t>
  </si>
  <si>
    <t>MILES ACER LONG BIAS ACCESS FIC MM</t>
  </si>
  <si>
    <t>MIRAE ASSET DISCOVERY AÇÕES DIVIDENDOS</t>
  </si>
  <si>
    <t>MIRAE ASSET IMA-B RF FI</t>
  </si>
  <si>
    <t>MIRAE ASSET MULTIMERCADO FI</t>
  </si>
  <si>
    <t>MODULO CORE FIA</t>
  </si>
  <si>
    <t>MODULO I FIC FIA</t>
  </si>
  <si>
    <t>MODULO INSTITUCIONAL FIC FIA BDR NÍVEL I</t>
  </si>
  <si>
    <t>MORE ACOES FIC FIA</t>
  </si>
  <si>
    <t>MORE JURO REAL INSTITUCIONAL RF FI</t>
  </si>
  <si>
    <t>MORE TOTAL RETURN FIC FIM CP</t>
  </si>
  <si>
    <t>MORGAN STANLEY GLOBAL INSIGHT FUND DOLAR FIC FIA IE</t>
  </si>
  <si>
    <t>MOS GLOBAL FIA IE</t>
  </si>
  <si>
    <t>NAVI HIGH INCOME FIC DE FUNDOS INCENTIVADOS INFRA RF</t>
  </si>
  <si>
    <t>NCH MARACANA LONG SHORT FIM</t>
  </si>
  <si>
    <t>NEBRASKA ATLAS FIA BDR NIVEL I</t>
  </si>
  <si>
    <t>NEO ARGO LONG AND SHORT FIC DE FIM</t>
  </si>
  <si>
    <t>NEO FUTURE FIC FIA</t>
  </si>
  <si>
    <t>NEO MULTI ESTRATEGIA 30 FEEDER FIC FIM</t>
  </si>
  <si>
    <t>NEST ABSOLUTE EQUITY HEDGE FIM</t>
  </si>
  <si>
    <t>NEXTEP GLOBAL EQUITIES PG FIC FIA BDR NIVEL I</t>
  </si>
  <si>
    <t>NORTE INSTITUCIONAL FIC FIA</t>
  </si>
  <si>
    <t>NORTE LONG BIAS FIC FIM</t>
  </si>
  <si>
    <t>NORTE LONG ONLY FIC FIA</t>
  </si>
  <si>
    <t>NOVUS CAPITAL INSTITUCIONAL FIC FIM</t>
  </si>
  <si>
    <t>NOVUS CAPITAL MACRO FIC FIM</t>
  </si>
  <si>
    <t>NOVUS MACRO D5 FUNDO FIC FIM</t>
  </si>
  <si>
    <t>OAKTREE CREDIT ACCESS IE FIC MM</t>
  </si>
  <si>
    <t>OCCAM EQUITY HEDGE FIC FIM ACCESS</t>
  </si>
  <si>
    <t>OCCAM INSTITUCIONAL FIC FIM II</t>
  </si>
  <si>
    <t>OCCAM LS PLUS FIC FIM</t>
  </si>
  <si>
    <t>OCCAM RETORNO ABSOLUTO ACCESS FIC MM</t>
  </si>
  <si>
    <t>OIKOS TOP GESTORES ACOES FIC FIA</t>
  </si>
  <si>
    <t>OPEN VISTA CIÊNCIAS MÉDICAS FIA IE</t>
  </si>
  <si>
    <t>OPEN VISTA PATRIMÔNIO GLOBAL FIM IE</t>
  </si>
  <si>
    <t>OPEN VISTA TECNOLOGIA GLOBAL FIA IE</t>
  </si>
  <si>
    <t>OPPORTUNITY GLOBAL EQUITY BRL FIA BDR I</t>
  </si>
  <si>
    <t>OPPORTUNITY GLOBAL EQUTY USD FIA BDR I</t>
  </si>
  <si>
    <t>ORAMA CORPORATE FIM CREDITO PRIVADO</t>
  </si>
  <si>
    <t>ORAMA DEBÊNTURES INCENTIVADAS CP FIM</t>
  </si>
  <si>
    <t>ÓRAMA MULTI CRED FIC FIM CP</t>
  </si>
  <si>
    <t>ORAMA OURO FIM</t>
  </si>
  <si>
    <t>ORI CAPITAL I FIA</t>
  </si>
  <si>
    <t>ORI CAPITAL II  FIC FIA</t>
  </si>
  <si>
    <t>OURO PRETO FIC FIM CP</t>
  </si>
  <si>
    <t>PACIFICO ACOES FIC FIA</t>
  </si>
  <si>
    <t>PACIFICO LB ACCESS FIC MM</t>
  </si>
  <si>
    <t>PACÍFICO LB FIC FIM</t>
  </si>
  <si>
    <t>PACIFICO MACRO ACCESS FIC MM</t>
  </si>
  <si>
    <t>PARAGON FIC FIM CP</t>
  </si>
  <si>
    <t>PARCITAS HEDGE FIC FIM</t>
  </si>
  <si>
    <t>PATRIA PIPE FEEDER FIC FIA</t>
  </si>
  <si>
    <t>PERFIN LONG SHORT PLUS FIQ FIM</t>
  </si>
  <si>
    <t>PERSEVERA NEMESIS FIC FIMM</t>
  </si>
  <si>
    <t>PERSHING SQUARE CAPITAL ACCESS FIA IE</t>
  </si>
  <si>
    <t>PICTET GLOBAL MEGATREND SELECTION IE FIC MM</t>
  </si>
  <si>
    <t>PIMCO GLOBAL FINANC CREDIT FIC FIM IE</t>
  </si>
  <si>
    <t>PIMCO INCOME DOLAR FIC FIM IE</t>
  </si>
  <si>
    <t>PIMCO INCOME FIC FIM IE</t>
  </si>
  <si>
    <t>PLURAL ESG CP 45 FIC FIRF</t>
  </si>
  <si>
    <t>PMC INCOME BRL ACCESS IE FIC MM</t>
  </si>
  <si>
    <t>POLO LONG BIAS FIM</t>
  </si>
  <si>
    <t>POLO NORTE I LONG SHORT FIC FIM</t>
  </si>
  <si>
    <t>POLO TOTAL CREDIT FIC FIM CP</t>
  </si>
  <si>
    <t>PORTO SEGURO CLÁSSICO RF FIC FI LP</t>
  </si>
  <si>
    <t>PORTO SEGURO FI REF DI CRÉDITO PRIVADO</t>
  </si>
  <si>
    <t>PORTO SEGURO IPE FIC RF CP LP</t>
  </si>
  <si>
    <t>PORTO SEGURO JURO REAL FIC FI RF LP</t>
  </si>
  <si>
    <t>PRATA FIM</t>
  </si>
  <si>
    <t>PRINCIPAL GLOBAL HIGH YIELD FIM IE</t>
  </si>
  <si>
    <t>PRUMO CAPITAL FIA</t>
  </si>
  <si>
    <t>PRUMO CAPITAL HOLDINGS FIA</t>
  </si>
  <si>
    <t>QUANTITAS FIA MONTECRISTO BDR NÍVEL I</t>
  </si>
  <si>
    <t>QUANTITAS FIC FIM MALLORCA</t>
  </si>
  <si>
    <t>QUANTITAS GALAPAGOS FIM</t>
  </si>
  <si>
    <t>QUASAR CREDITO HIGH YIELD FIC DE FIM CP</t>
  </si>
  <si>
    <t>QUASAR EMERGING MARKETS HY USD FIM CP IE</t>
  </si>
  <si>
    <t>QUASAR LATAM BONDS BRL FIM CP IE</t>
  </si>
  <si>
    <t>RB CAPITAL FIC FUNDO INCENT INV INFRA RF</t>
  </si>
  <si>
    <t>RB CAPITAL VITORIA DEB INCENT FIC FIM</t>
  </si>
  <si>
    <t>RBC GLOBAL CREDITS IE FIC MM</t>
  </si>
  <si>
    <t>RBR HIGH CONVICTIONS FIA</t>
  </si>
  <si>
    <t>REAL INVESTOR FIC FIA BDR NÍVEL I</t>
  </si>
  <si>
    <t>REAL INVESTOR FIC FIM</t>
  </si>
  <si>
    <t>RHINO FIC FIA</t>
  </si>
  <si>
    <t>RIO ACOES FIA</t>
  </si>
  <si>
    <t>RIO BRAVO CREDITO PRIVADO FIRF</t>
  </si>
  <si>
    <t>RIO BRAVO SISTEMÁTICO FIC FIM</t>
  </si>
  <si>
    <t>RIZA LOTUS FI RF DI</t>
  </si>
  <si>
    <t>RIZA MEYENII 180 FIC FIM CP</t>
  </si>
  <si>
    <t>RIZA PANAX III FIC FIM CP IE</t>
  </si>
  <si>
    <t>RPS FIC FIA SELECTION</t>
  </si>
  <si>
    <t>RPS GLOBAL MACRO FIC FIM</t>
  </si>
  <si>
    <t>RPS LONG BIAS SELECTION D30 FIC FIA</t>
  </si>
  <si>
    <t>RPS TOTAL RETURN DIGITAL D30 FIC FIM</t>
  </si>
  <si>
    <t>RPS TOTAL RETURN FIC FIM D30</t>
  </si>
  <si>
    <t>SAF GLOBAL WEALTH FIM</t>
  </si>
  <si>
    <t>SAFARI FIC FIM II</t>
  </si>
  <si>
    <t>SAFRA ARQUIMEDES FIA</t>
  </si>
  <si>
    <t>SAFRA CAPITAL MARKET SPECIAL FIC FIRF REF DI CP</t>
  </si>
  <si>
    <t>SAFRA CONSUMO AMERICANO FIA BDR-NÍVEL I PB</t>
  </si>
  <si>
    <t>SAFRA CONSUMO AMERICANO FIC FIA BDR - NIVEL I</t>
  </si>
  <si>
    <t>SAFRA GALILEO DISTRIBUIDORES FIC FIM</t>
  </si>
  <si>
    <t>SAFRA KEPLER EQUITY HEDGE FIM</t>
  </si>
  <si>
    <t>SANTA FÉ SCORPIUS FIA</t>
  </si>
  <si>
    <t>SCHRODER BEST IDEAS ESG FIA</t>
  </si>
  <si>
    <t>SCHRODER SUSTENTABILIDADE AÇÕES GLOBAIS</t>
  </si>
  <si>
    <t>SCHRODER TECH EQUITY LS IE FIC FIM</t>
  </si>
  <si>
    <t>SELEÇÃO SATURNO FIC FIM CP</t>
  </si>
  <si>
    <t>BRL Trust Investimentos</t>
  </si>
  <si>
    <t>SF2 TROPICO CASH FIM</t>
  </si>
  <si>
    <t>SFA FIC FIA BDR I</t>
  </si>
  <si>
    <t>SHARP IBOVESPA ATIVO FIA</t>
  </si>
  <si>
    <t>SHARP LONG SHORT 2X FIM</t>
  </si>
  <si>
    <t>SHARP LONG SHORT FIC FIM ACCESS</t>
  </si>
  <si>
    <t>SIMETRICA BR FIA</t>
  </si>
  <si>
    <t>SKOPOS INV AÇÕES ALPHA FIA</t>
  </si>
  <si>
    <t>SOLANA EQUITY HEDGE ACCESS FIC MM</t>
  </si>
  <si>
    <t>SOLIS CAPITAL ANTARES CP FIC FIM LP</t>
  </si>
  <si>
    <t>SOMMA BRASIL FIA</t>
  </si>
  <si>
    <t>SOMMA INSTITUCIONAL FIM</t>
  </si>
  <si>
    <t>SOMMA TORINO RF CP</t>
  </si>
  <si>
    <t>SPARTA DEBENTURES INCENTIVADAS FI RF CP</t>
  </si>
  <si>
    <t>SPARTA DINAMICO FIC FIM</t>
  </si>
  <si>
    <t>SPARTA MAX FIC FI RF CP LP</t>
  </si>
  <si>
    <t>SPARTA PREMIUM FIC FI RF</t>
  </si>
  <si>
    <t>SPARTA TOP INFLAÇÃO FIC FI RF CP LP</t>
  </si>
  <si>
    <t>SPX FALCON ACCESS FIC FIA</t>
  </si>
  <si>
    <t>SUL AMERICA CREDITO ATIVO FIRF CP</t>
  </si>
  <si>
    <t>SUL AMERICA EVOLUTION FIM</t>
  </si>
  <si>
    <t>SUL AMERICA EXCELLENCE FIRF CP</t>
  </si>
  <si>
    <t>SUL AMERICA FOCUS FUNDO DE FUNDOS FIC FIM</t>
  </si>
  <si>
    <t>SUL AMERICA INFLATIE FI RF CP</t>
  </si>
  <si>
    <t>SUL AMERICA RF ATIVO FI LP</t>
  </si>
  <si>
    <t>SUL AMÉRICA TOTAL ESG FIA</t>
  </si>
  <si>
    <t>SULAMÉRICA INFRA FUNDO INCENTIVADO DE INVESTIMENTO EM INFRA RF</t>
  </si>
  <si>
    <t>SUNO ACOES FIC FIA</t>
  </si>
  <si>
    <t>T. ROWE GLOBAL US SMALLER COMPANIES EQUITY FIC FIA IE</t>
  </si>
  <si>
    <t>TAGUS TOP FIC FIRF CP</t>
  </si>
  <si>
    <t>TARPON GT 90 FIC FIA</t>
  </si>
  <si>
    <t>TARPON GT INSTITUCIONAL FIC DE FIA</t>
  </si>
  <si>
    <t>TARPON US EQUITIES FIA</t>
  </si>
  <si>
    <t>TARPON US EQUITIES I FIA IE</t>
  </si>
  <si>
    <t>TARUA FIC FIA</t>
  </si>
  <si>
    <t>TAVOLA ABSOLUTO FIC FIA II</t>
  </si>
  <si>
    <t>TAVOLA ABSOLUTO FIC FIM II</t>
  </si>
  <si>
    <t>TÁVOLA ABSOLUTO FIM</t>
  </si>
  <si>
    <t>TAVOLA ABSOLUTO II ACCESS FIC MM</t>
  </si>
  <si>
    <t>TEMPLETON GLOBAL TOTAL RETURN FIC</t>
  </si>
  <si>
    <t>TENAX ACOES FIC FIA</t>
  </si>
  <si>
    <t>TENAX MACRO FIC FIM</t>
  </si>
  <si>
    <t>TENAX TOTAL RETURN FIC FIM</t>
  </si>
  <si>
    <t>TESOURO SELIC SIMPLES FI RF</t>
  </si>
  <si>
    <t>TRIGONO DELPHOS INCOME FIC FIA</t>
  </si>
  <si>
    <t>TRIGONO FLAGSHIP 60 SMALL CAPS FIC FIA</t>
  </si>
  <si>
    <t>TRIGONO FLAGSHIP SMALL CAPS FIC FIA</t>
  </si>
  <si>
    <t>TRIGONO POWER &amp; YIELD FIC FIA</t>
  </si>
  <si>
    <t>TRIGONO VERBIER FIC DE FIA</t>
  </si>
  <si>
    <t>TROPICO VALUE FIA</t>
  </si>
  <si>
    <t>TROPICO VEX FIM</t>
  </si>
  <si>
    <t>TROWE GLOBAL ALLOC DOLAR FIC FI MULTI IE</t>
  </si>
  <si>
    <t>TRUXT I VALOR INSTITUCIONAL FIC DE FIA</t>
  </si>
  <si>
    <t>TRUXT LONG BIAS FIC FIA ACCESS</t>
  </si>
  <si>
    <t>TRUXT LONG SHORT ACCESS FIC MM</t>
  </si>
  <si>
    <t>TRUXT MACRO ACCESS FIC MM</t>
  </si>
  <si>
    <t>UJAY LONG BIASED FIA</t>
  </si>
  <si>
    <t>ULTRA PERFORMANCE CTM FIA BDR NIVEL I</t>
  </si>
  <si>
    <t>V8 CHALLENGER FIM</t>
  </si>
  <si>
    <t>V8 ELVA DEBENTURES INCENTIVADAS FIC FIM CP</t>
  </si>
  <si>
    <t>V8 VEYRON SMART BETA FIA</t>
  </si>
  <si>
    <t>VALORA ABSOLUTE FIRF CREDITO PRIVADO LP</t>
  </si>
  <si>
    <t>VALORA HORIZON HIGH YIELD FIM CP</t>
  </si>
  <si>
    <t>VANQUISH JURO REAL FI RF IMAB</t>
  </si>
  <si>
    <t>VANQUISH RETORNO ABSOLUTO  INSTITUCIONAL FIM</t>
  </si>
  <si>
    <t>VELT FIC FIA ACCESS</t>
  </si>
  <si>
    <t>VENETO DYNAMIC FIA BDR NVL 1</t>
  </si>
  <si>
    <t>VERDE AM GLOBAL ALPHA FIC FIM CP IE</t>
  </si>
  <si>
    <t>VERDE AM MUNDI AÇÕES GLOBAIS BRL FIC FIA IE</t>
  </si>
  <si>
    <t>VERDE AM MUNDI ACOES GLOBAIS FIC FIA IE</t>
  </si>
  <si>
    <t>VERITAS CRATOS IBOVESPA INSTITUCIONAL FIA</t>
  </si>
  <si>
    <t>VERITAS GAIA INSTITUCIONAL CDI FIRF LP</t>
  </si>
  <si>
    <t>VERITAS IMPERIUM MULTIGESTAO FIC FIA</t>
  </si>
  <si>
    <t>VERSA INSTITUCIONAL FIA</t>
  </si>
  <si>
    <t>VINCI AUGURI SYNCHRONY CALIBRE FIC FIM</t>
  </si>
  <si>
    <t>VINCI INTERNACIONAL FIC FIM CP</t>
  </si>
  <si>
    <t>VINCI SELECAO FIA</t>
  </si>
  <si>
    <t>VINCI TOTAL RETURN FIC FIM</t>
  </si>
  <si>
    <t>VITREO COIN CRIPTO FIM</t>
  </si>
  <si>
    <t>VITREO COIN DEFI FIM</t>
  </si>
  <si>
    <t>VITREO COIN NFT FIM</t>
  </si>
  <si>
    <t>VITREO COIN SMART FIM</t>
  </si>
  <si>
    <t>VITREO CRIPTO SMART FIC FIM IE</t>
  </si>
  <si>
    <t>VITREO FOF MELHORES FUNDOS BLEND FIC FIM</t>
  </si>
  <si>
    <t>VITREO FOF MELHORES FUNDOS GLOBAL FIM IE</t>
  </si>
  <si>
    <t>VITREO FOF MELHORES FUNDOS NOVAS IDEIAS FIC FIM CP</t>
  </si>
  <si>
    <t>VITREO FRANKLIN W-ESG FI ACOES BDR NIVEL I</t>
  </si>
  <si>
    <t>VITREO METAVERSO ACOES FIA BDR NIVEL I</t>
  </si>
  <si>
    <t>VITREO OPORTUNIDADES DE UMA VIDA FIA</t>
  </si>
  <si>
    <t>VITREO PETROLEO FIM</t>
  </si>
  <si>
    <t>Asia</t>
  </si>
  <si>
    <t>VOTORANTIM FIC FI IRF-M 1+ RF LP</t>
  </si>
  <si>
    <t>VOTORANTIM FIRF CP</t>
  </si>
  <si>
    <t>VRB FIC FIA</t>
  </si>
  <si>
    <t>WESTERN ASSET ALPHA CREDIT RF CP</t>
  </si>
  <si>
    <t>WESTERN ASSET ATIVO MAX RF</t>
  </si>
  <si>
    <t>WESTERN ASSET DIVIDEND YIELD FIA</t>
  </si>
  <si>
    <t>WESTERN ASSET FIA BDR</t>
  </si>
  <si>
    <t>WESTERN ASSET GLOBAL EQUITIES FIA</t>
  </si>
  <si>
    <t>WESTERN ASSET HEDGE DOLAR FI CAMBIAL</t>
  </si>
  <si>
    <t>WESTERN ASSET MACRO STRATEGIES FICFIM IE</t>
  </si>
  <si>
    <t>WESTERN ASSET MULTITRADING H MULTIMERCADO FI</t>
  </si>
  <si>
    <t>WESTERN ASSET RF ATIVO FI</t>
  </si>
  <si>
    <t>WESTERN MACRO OPPORTUNITIES CLASSE DÓLAR FIM IE</t>
  </si>
  <si>
    <t>WMR TOTAL RETURN FIC DE FIM</t>
  </si>
  <si>
    <t>ZBN DIAMOND FIA - BDR NÍVEL I</t>
  </si>
  <si>
    <t>ACCESS ATMOS II FIC FI ACOES</t>
  </si>
  <si>
    <t>BB ASSET ATIVA PLUS FIC RENDA FIXA LP</t>
  </si>
  <si>
    <t>BB ASSET FIC RENDA FIXA CRÉDITO PRIVADO LP</t>
  </si>
  <si>
    <t>BRADESCO DEBÊNTURES INCENTIVADAS FIC INFRA RF</t>
  </si>
  <si>
    <t>BRADESCO DEBÊNTURES INCENTIVADAS INFLAÇÃO FIC FIM CP</t>
  </si>
  <si>
    <t>BRADESCO FIC RF CP LP INFLAÇÃO</t>
  </si>
  <si>
    <t>EMPIRICUS OENO VINHOS FINOS FIMM IE</t>
  </si>
  <si>
    <t>ENCORE ACOES FIC FIA</t>
  </si>
  <si>
    <t>ENCORE LONG BIAS FIC FIM</t>
  </si>
  <si>
    <t>ITAU GLOBAL DINAMICO RF DIST LP FICFI</t>
  </si>
  <si>
    <t>KAPITALO ZETA MERÍDIA FIQ FIM</t>
  </si>
  <si>
    <t>KINEA IPCA DINÂMICO II FICFI RF</t>
  </si>
  <si>
    <t>KP BZ EQUITIES FIA</t>
  </si>
  <si>
    <t>MANAGER JSS SUSTAINABLE EQT GLOBAL THEMATIC FUN</t>
  </si>
  <si>
    <t>MANAGER JSS SUSTAINABLE EQT GLOBAL THEMATIC USD</t>
  </si>
  <si>
    <t>NEST RF FIRF</t>
  </si>
  <si>
    <t>PERFIN UTILITIES ALOCADORES FIC FI MM</t>
  </si>
  <si>
    <t>ROOT CAPITAL CREDITO HG PLUS FIC FIM CP</t>
  </si>
  <si>
    <t>High Grade</t>
  </si>
  <si>
    <t>SKADE FIC FIA</t>
  </si>
  <si>
    <t>SPARTA DEB INCENTIVADAS 45 FIC FII INFRA RF</t>
  </si>
  <si>
    <t>SPX PATRIOT FIC FIA</t>
  </si>
  <si>
    <t>TRIGONO PULSAR BLEND FIC FIMM CP</t>
  </si>
  <si>
    <t>VINLAND RF ATIVO LP FIC FI</t>
  </si>
  <si>
    <t>WELLINGTON SCHRODER GAIA IE FIC FIM</t>
  </si>
  <si>
    <t>WELLINGTON SCHRODER GAIA USD IE FIM</t>
  </si>
  <si>
    <t>WHG CHINA MACRO FIC FIM CP</t>
  </si>
  <si>
    <t>WHG GLOBAL OPPORTUNITIES BRL FIA IE</t>
  </si>
  <si>
    <t>WHG GLOBAL OPPORTUNITIES USD FIC FIA IE</t>
  </si>
  <si>
    <t>WHG RF DINÂMICO FIC FIM CP</t>
  </si>
  <si>
    <t>Ref. Base:</t>
  </si>
  <si>
    <t>Bottom Up</t>
  </si>
  <si>
    <t>High vol</t>
  </si>
  <si>
    <t>High Yield</t>
  </si>
  <si>
    <t>FIE</t>
  </si>
  <si>
    <t>Sim</t>
  </si>
  <si>
    <t>Low vol</t>
  </si>
  <si>
    <t>FIFE</t>
  </si>
  <si>
    <t>Não</t>
  </si>
  <si>
    <t>EUR</t>
  </si>
  <si>
    <t>Private Equity</t>
  </si>
  <si>
    <t>Special Situations</t>
  </si>
  <si>
    <t>Real</t>
  </si>
  <si>
    <t>Retorno %CDI 24M</t>
  </si>
  <si>
    <t>Retorno 36M</t>
  </si>
  <si>
    <t>Taxa de Adm.</t>
  </si>
  <si>
    <t>RENDA FIXA</t>
  </si>
  <si>
    <t>Prev?</t>
  </si>
  <si>
    <t>PRODUTO</t>
  </si>
  <si>
    <t>MULTIMERCADO</t>
  </si>
  <si>
    <t>RENDA VARIÁVEL</t>
  </si>
  <si>
    <t>Baixa</t>
  </si>
  <si>
    <t>Alta</t>
  </si>
  <si>
    <t>Neutro</t>
  </si>
  <si>
    <t>Reativo</t>
  </si>
  <si>
    <t>Seleção:</t>
  </si>
  <si>
    <t>Fundos Selecionados</t>
  </si>
  <si>
    <t>xx</t>
  </si>
  <si>
    <t>Sub-Estratégia</t>
  </si>
  <si>
    <t>Small Caps</t>
  </si>
  <si>
    <t>Concat</t>
  </si>
  <si>
    <t>% do PL</t>
  </si>
  <si>
    <t>% da Estratégia</t>
  </si>
  <si>
    <t>Carteira Sugerida</t>
  </si>
  <si>
    <t>Performance</t>
  </si>
  <si>
    <t>Proxy de Performance</t>
  </si>
  <si>
    <t>% Benchmark</t>
  </si>
  <si>
    <t>Benchmark +</t>
  </si>
  <si>
    <t>Taxa</t>
  </si>
  <si>
    <t>CDI+</t>
  </si>
  <si>
    <t>%CDI</t>
  </si>
  <si>
    <t>Indexador</t>
  </si>
  <si>
    <t>IPCA+</t>
  </si>
  <si>
    <t>Vencimento</t>
  </si>
  <si>
    <t>NTN-B</t>
  </si>
  <si>
    <t>NTN-F</t>
  </si>
  <si>
    <t>Liquidez Diária</t>
  </si>
  <si>
    <t>Títulos Bancários - Liquidez Diária (102.5% CDI)</t>
  </si>
  <si>
    <t>Tipo</t>
  </si>
  <si>
    <t>Título Público</t>
  </si>
  <si>
    <t>LFT</t>
  </si>
  <si>
    <t>Selic+</t>
  </si>
  <si>
    <t>Características</t>
  </si>
  <si>
    <t xml:space="preserve">Volume: </t>
  </si>
  <si>
    <t>Inflação Longa (7-11)</t>
  </si>
  <si>
    <t>Pré Longa (6-10)</t>
  </si>
  <si>
    <t>Inflação Curta (0-4)</t>
  </si>
  <si>
    <t>Pré Curta (0-3)</t>
  </si>
  <si>
    <t>Renda Fixa Duração Média Grau de Investimento</t>
  </si>
  <si>
    <t>Renda Fixa Duração Média Crédito Livre</t>
  </si>
  <si>
    <t>Inflação Média (4-7)</t>
  </si>
  <si>
    <t>Pré Média (3-6)</t>
  </si>
  <si>
    <t>ESTRATÉGIAS</t>
  </si>
  <si>
    <t>AZ QUEST YIELD FIC FI RF LONGO PRAZO</t>
  </si>
  <si>
    <t>ITAU OPTIMUS RF LONGO PRAZO DISTRIBUIDORES FIC FI</t>
  </si>
  <si>
    <t>BTG PACTUAL TESOURO IPCA LONGO FI RF REF</t>
  </si>
  <si>
    <t>TESOURO IPCA CURTO RF</t>
  </si>
  <si>
    <t>MORE PREMIUM CREDITO CORPORATIVO RENDA FIXA CRÉDITO PRIVADO LONGO PRAZO</t>
  </si>
  <si>
    <t>ICATU VANGUARDA FIC FI INFLAÇÃO CURTO RF</t>
  </si>
  <si>
    <t>ICATU VANGUARDA FIC FI INFLAÇÃO LONGO RF</t>
  </si>
  <si>
    <t>PLURAL CRED CORP II FIC FIRF CP LONGO PRAZO</t>
  </si>
  <si>
    <t>ÓRAMA INFLAÇÃO FIRF IPCA LONGO PRAZO</t>
  </si>
  <si>
    <t>SUL AMÉRICA JURO REAL CURTO FI RF LP</t>
  </si>
  <si>
    <t>BB ASSET LONGO PRAZO MULTIESTRATÉGIA FIC FIM</t>
  </si>
  <si>
    <t>BV EAGLE RF LONGO PRAZO FI</t>
  </si>
  <si>
    <t>CTM HEDGE FIM LONGO PRAZO</t>
  </si>
  <si>
    <t>TRACK INFLAÇÃO CURTO FIRF LP</t>
  </si>
  <si>
    <t>KAD IMAB FIC FIRF LONGO PRAZO</t>
  </si>
  <si>
    <t xml:space="preserve"> </t>
  </si>
  <si>
    <t>y</t>
  </si>
  <si>
    <t>Renda Fixa e Variável Selecionados</t>
  </si>
  <si>
    <t>IBOV11</t>
  </si>
  <si>
    <t>XINA11</t>
  </si>
  <si>
    <t>EURP11</t>
  </si>
  <si>
    <t>WRLD11</t>
  </si>
  <si>
    <t>ETF</t>
  </si>
  <si>
    <t>ASIA11</t>
  </si>
  <si>
    <t>Perifl 2</t>
  </si>
  <si>
    <t>S/ Under</t>
  </si>
  <si>
    <t>Under</t>
  </si>
  <si>
    <t>Over</t>
  </si>
  <si>
    <t>S/ Over</t>
  </si>
  <si>
    <t>FIQ FIDC VIA MULTICREDITO - SENIOR</t>
  </si>
  <si>
    <t>ACS TB FIC FIA BDR NIVEL I</t>
  </si>
  <si>
    <t>ITAU PRECISION CP DISTRIBUIDORES FIC FIM</t>
  </si>
  <si>
    <t>TOTAL</t>
  </si>
  <si>
    <t>Repasse Adm.</t>
  </si>
  <si>
    <t>Liquidez</t>
  </si>
  <si>
    <t>Repasse Adm</t>
  </si>
  <si>
    <t>Exposição USD</t>
  </si>
  <si>
    <t>Início:</t>
  </si>
  <si>
    <t>Fim:</t>
  </si>
  <si>
    <t>Foco</t>
  </si>
  <si>
    <t>MFO</t>
  </si>
  <si>
    <t>Captação</t>
  </si>
  <si>
    <t>AAI</t>
  </si>
  <si>
    <t/>
  </si>
  <si>
    <t>Aplicação Mín.</t>
  </si>
  <si>
    <t>Data Ref.:</t>
  </si>
  <si>
    <t>Tipo de Investidor</t>
  </si>
  <si>
    <t>IG</t>
  </si>
  <si>
    <t>IQ</t>
  </si>
  <si>
    <t xml:space="preserve">Cliente: </t>
  </si>
  <si>
    <t>Perfil:</t>
  </si>
  <si>
    <t xml:space="preserve">em:  </t>
  </si>
  <si>
    <t>Portfólio Sugerido</t>
  </si>
  <si>
    <t>Nome Sobrenome Cliente</t>
  </si>
  <si>
    <t>Total</t>
  </si>
  <si>
    <t>Não informado</t>
  </si>
  <si>
    <t>Índice de preços</t>
  </si>
  <si>
    <t>Modal DTVM</t>
  </si>
  <si>
    <t>SPX RAPTOR FEEDER IE FIC FIM CP</t>
  </si>
  <si>
    <t>Títulos Bancários - 1 ano (118.0% CDI)</t>
  </si>
  <si>
    <t>Títulos Bancários - 2 anos (119.0% CDI)</t>
  </si>
  <si>
    <t>Títulos Corporativos - 2 anos (CDI+1.85%)</t>
  </si>
  <si>
    <t>Títulos Corporativos - 3 anos (CDI+1.90%)</t>
  </si>
  <si>
    <t>NTN-B 2026 (IPCA+5.65%)</t>
  </si>
  <si>
    <t>NTN-B 2028 (IPCA+5.60%)</t>
  </si>
  <si>
    <t>NTN-B 2030 (IPCA+5.55%)</t>
  </si>
  <si>
    <t>Títulos Bancários - 5 anos (IPCA+8.05%)</t>
  </si>
  <si>
    <t>Títulos Bancários - 2 anos (13.70%)</t>
  </si>
  <si>
    <t>Títulos Bancários - 3 anos (13.65%)</t>
  </si>
  <si>
    <t>Títulos Corporativos - 7 anos (IPCA+8.50%)</t>
  </si>
  <si>
    <t>Títulos Corporativos - 8 anos (IPCA+8.60%)</t>
  </si>
  <si>
    <t>Títulos Corporativos - 9 anos (IPCA+8.70%)</t>
  </si>
  <si>
    <t>Fulano da Silva</t>
  </si>
  <si>
    <t>Carteira de Ações B.Side</t>
  </si>
  <si>
    <t>Carteira de FII B.Side</t>
  </si>
  <si>
    <t>Ativo e Neutro</t>
  </si>
  <si>
    <t>BDIF11 (IMA-B+2.20%)</t>
  </si>
  <si>
    <t>Banco BTG Pactual</t>
  </si>
  <si>
    <t>BNY Mellon Banco</t>
  </si>
  <si>
    <t>Banco B3</t>
  </si>
  <si>
    <t>Banco do Brasil</t>
  </si>
  <si>
    <t>Banco Safra</t>
  </si>
  <si>
    <t>NTN-B 2024 (IPCA+6.50%)</t>
  </si>
  <si>
    <t>Títulos Corporativos - 4 anos (IPCA+8.25%)</t>
  </si>
  <si>
    <t>Títulos Corporativos - 5 anos (IPCA+8.35%)</t>
  </si>
  <si>
    <t>Títulos Corporativos - 6 anos (IPCA+8.45%)</t>
  </si>
  <si>
    <t>Aberto?</t>
  </si>
  <si>
    <t>Aberto p/ Captação?</t>
  </si>
  <si>
    <t>Títulos Bancários - 2 anos (12.95%)</t>
  </si>
  <si>
    <t>Títulos Bancários - 3 anos (12.95%)</t>
  </si>
  <si>
    <t>Títulos Bancários - 4 anos (13.25%)</t>
  </si>
  <si>
    <t>Títulos Bancários - 5 anos (13.60%)</t>
  </si>
  <si>
    <t>Títulos Corporativos - 4 anos (IPCA+7.75%)</t>
  </si>
  <si>
    <r>
      <rPr>
        <b/>
        <sz val="11"/>
        <color theme="1" tint="0.499984740745262"/>
        <rFont val="Calibri"/>
        <family val="2"/>
        <scheme val="minor"/>
      </rPr>
      <t xml:space="preserve">Disclaimer: </t>
    </r>
    <r>
      <rPr>
        <sz val="11"/>
        <color theme="1" tint="0.499984740745262"/>
        <rFont val="Calibri"/>
        <family val="2"/>
        <scheme val="minor"/>
      </rPr>
      <t xml:space="preserve">a liquidez de ativos de renda fixa não especificados acima (D+"-") não refletem a real liquidez dos eventuais ativos que virem a compor o portfolio do cliente, sendo apenas uma </t>
    </r>
    <r>
      <rPr>
        <i/>
        <sz val="11"/>
        <color theme="1" tint="0.499984740745262"/>
        <rFont val="Calibri"/>
        <family val="2"/>
        <scheme val="minor"/>
      </rPr>
      <t xml:space="preserve">proxy </t>
    </r>
    <r>
      <rPr>
        <sz val="11"/>
        <color theme="1" tint="0.499984740745262"/>
        <rFont val="Calibri"/>
        <family val="2"/>
        <scheme val="minor"/>
      </rPr>
      <t>do prazo até o vencimento do ativo. As taxas dos ativos de renda fixa descritos acima são meramente ilustrativos, referentes às taxas brutas de imposto de renda ou com "</t>
    </r>
    <r>
      <rPr>
        <i/>
        <sz val="11"/>
        <color theme="1" tint="0.499984740745262"/>
        <rFont val="Calibri"/>
        <family val="2"/>
        <scheme val="minor"/>
      </rPr>
      <t xml:space="preserve">gross up" </t>
    </r>
    <r>
      <rPr>
        <sz val="11"/>
        <color theme="1" tint="0.499984740745262"/>
        <rFont val="Calibri"/>
        <family val="2"/>
        <scheme val="minor"/>
      </rPr>
      <t>e não representam nenhuma garantia de alocação em taxa igual ou superior. O portfolio acima, não represanta qualquer recomendação de investimento por parte da B.Side Investimentos ("B.Side") ou do BTG Pactual (“BTG”). O portfolio acima é uma mera simulação de alocação, não configurando a abertura ou compromisso de início de relacionamento com o BTG ou com a B.Side e tampouco oferta de qualquer produto e/ou serviço. Além disso, os dados de performance histórica não representam garantia de performance futura. Ao optar por iniciar um relacionamento com o BTG ou a B.Side , o cliente deverá passar por todo o procedimento de abertura de conta com o preenchimento dos respectivos documentos previstos pela legislação aplicável e nossas políticas internas. Rentabilidade passada não representa garantia de rentabilidade futura. Leia o formulário de informações complementares, lâmina de informações essenciais e o regulamento antes de investir. Há ainda, riscos inerentes aos diversos mercados, podendo ocorrer possíveis variações do patrimônio investido, inclusive perda total do patrimônio. O BTG e a B.Side não assumem que os investidores vão obter lucros, nem se responsabiliza pelas perdas ocorridas. Esse material não deve ser reproduzido ou ter suas cópias circuladas sem sua prévia autorização. Apesar do presente material refletir as condições econômicas da época em que foi elaborada, não há segurança de que uma transação possa, de fato, ser contratada nos níveis aqui especificados, estando sujeitas às condições de fechamento da data de aplicação. Clientes devem, portanto, buscar informações, se acharem necessário, junto a provedores confiáveis. É recomendada a leitura cuidadosa dos termos de adesão ao investimento, bem como demais informações disponibilizadas pelo BTG ao aplicar seus recursos. As informações contidas nesta simulação não podem ser consideradas como única fonte de informações no processo decisório do investidor, que, antes de tomar qualquer decisão, deverá realizar uma avaliação minuciosa do produto e respectivos riscos, face aos seus objetivos pessoais e ao seu perfil de risco ("Suitability").</t>
    </r>
  </si>
  <si>
    <t>Taxas Diárias de RF</t>
  </si>
  <si>
    <t>Taxa Considerada</t>
  </si>
  <si>
    <t>Bancário</t>
  </si>
  <si>
    <t>PRE</t>
  </si>
  <si>
    <t>LFT 2025 - Liquidez Diária (Selic+)</t>
  </si>
  <si>
    <t>Títulos Bancários - Liquidez Diária (%CDI)</t>
  </si>
  <si>
    <t>Títulos Bancários - 6 meses (%CDI)</t>
  </si>
  <si>
    <t>Títulos Bancários - 1 ano (%CDI)</t>
  </si>
  <si>
    <t>Títulos Bancários - 2 anos (%CDI)</t>
  </si>
  <si>
    <t>Títulos Bancários - 3 anos (%CDI)</t>
  </si>
  <si>
    <t>Títulos Corporativos - 2 anos (CDI+)</t>
  </si>
  <si>
    <t>Títulos Corporativos - 3 anos (CDI+)</t>
  </si>
  <si>
    <t>Títulos Corporativos - 4 anos (CDI+)</t>
  </si>
  <si>
    <t>NTN-B 2023 (IPCA+)</t>
  </si>
  <si>
    <t>NTN-B 2024 (IPCA+)</t>
  </si>
  <si>
    <t>NTN-B 2025 (IPCA+)</t>
  </si>
  <si>
    <t>NTN-B 2026 (IPCA+)</t>
  </si>
  <si>
    <t>Títulos Bancários - 1 ano (IPCA+)</t>
  </si>
  <si>
    <t>Títulos Bancários - 2 anos (IPCA+)</t>
  </si>
  <si>
    <t>Títulos Bancários - 3 anos (IPCA+)</t>
  </si>
  <si>
    <t>NTN-B 2027 (IPCA+)</t>
  </si>
  <si>
    <t>NTN-B 2028 (IPCA+)</t>
  </si>
  <si>
    <t>NTN-B 2030 (IPCA+)</t>
  </si>
  <si>
    <t>Títulos Bancários - 4 anos (IPCA+)</t>
  </si>
  <si>
    <t>Títulos Bancários - 5 anos (IPCA+)</t>
  </si>
  <si>
    <t>Títulos Corporativos - 4 anos (IPCA+)</t>
  </si>
  <si>
    <t>Títulos Corporativos - 5 anos (IPCA+)</t>
  </si>
  <si>
    <t>Títulos Corporativos - 6 anos (IPCA+)</t>
  </si>
  <si>
    <t>NTN-B 2032 (IPCA+)</t>
  </si>
  <si>
    <t>NTN-B 2035 (IPCA+)</t>
  </si>
  <si>
    <t>Títulos Corporativos - 8 anos (IPCA+)</t>
  </si>
  <si>
    <t>Títulos Corporativos - 9 anos (IPCA+)</t>
  </si>
  <si>
    <t>Títulos Corporativos - 10 anos (IPCA+)</t>
  </si>
  <si>
    <t>NTN-F 2023 (PRE)</t>
  </si>
  <si>
    <t>NTN-F 2025 (PRE)</t>
  </si>
  <si>
    <t>Títulos Bancários - 1 ano (PRE)</t>
  </si>
  <si>
    <t>Títulos Bancários - 2 anos (PRE)</t>
  </si>
  <si>
    <t>Títulos Bancários - 3 anos (PRE)</t>
  </si>
  <si>
    <t>NTN-F 2027 (PRE)</t>
  </si>
  <si>
    <t>NTN-F 2029 (PRE)</t>
  </si>
  <si>
    <t>NTN-F 2031 (PRE)</t>
  </si>
  <si>
    <t>NTN-F 2033 (PRE)</t>
  </si>
  <si>
    <t>Títulos Bancários - 4 anos (PRE)</t>
  </si>
  <si>
    <t>Títulos Bancários - 5 anos (PRE)</t>
  </si>
  <si>
    <t>Títulos Bancários - 6 anos (PRE)</t>
  </si>
  <si>
    <t>Corporativo</t>
  </si>
  <si>
    <t>Data Ref.</t>
  </si>
  <si>
    <t>Títulos Corporativos - 8 anos (IPCA+8.30%)</t>
  </si>
  <si>
    <t>Títulos Corporativos - 9 anos (IPCA+8.35%)</t>
  </si>
  <si>
    <t>FIQ FIDC Via Multicrédito - Senior (CDI+2.50%)</t>
  </si>
  <si>
    <t>Títulos Corporativos - 2 anos (CDI+1.60%)</t>
  </si>
  <si>
    <t>Títulos Corporativos - 3 anos (CDI+1.65%)</t>
  </si>
  <si>
    <t>Títulos Corporativos - 8 anos (IPCA+8.35%)</t>
  </si>
  <si>
    <t>Títulos Corporativos - 9 anos (IPCA+8.40%)</t>
  </si>
  <si>
    <t>VIA FICFIDC MULTICRÉDITO (CDI+2.50%)</t>
  </si>
  <si>
    <t>ABSOLUTE PACE A IQ FIC AÇÕES PREVIDENCIÁRIO</t>
  </si>
  <si>
    <t>ABSOLUTE PACE LONG BIASED ADVISORY FIC AÇÕES</t>
  </si>
  <si>
    <t>ABSOLUTE PACE LONG BIASED CSHG FIC AÇÕES</t>
  </si>
  <si>
    <t>ABSOLUTE VERTEX CSHG FIC MULTIMERCADO</t>
  </si>
  <si>
    <t>ABSOLUTO PARTNERS II FIC AÇÕES</t>
  </si>
  <si>
    <t>ABSOLUTO PARTNERS INSTITUCIONAL II FIC AÇÕES</t>
  </si>
  <si>
    <t>ACCESS CHINA ADVANTAGE F22 IE FI AÇÕES</t>
  </si>
  <si>
    <t>ACCESS CHINA ADVANTAGE IE FI MULTIMERCADO CRÉDITO PRIVADO</t>
  </si>
  <si>
    <t>ADAM MACRO STRATEGY CSHG 60 FIC MULTIMERCADO</t>
  </si>
  <si>
    <t>ADAM MACRO STRATEGY CSHG FIC MULTIMERCADO</t>
  </si>
  <si>
    <t>APEX GLOBAL EQUITIES IE FIC AÇÕES</t>
  </si>
  <si>
    <t>ARMOR SHIELD FIC MULTIMERCADO</t>
  </si>
  <si>
    <t>ARX FIC AÇÕES</t>
  </si>
  <si>
    <t>ASTRO SMART FI AÇÕES</t>
  </si>
  <si>
    <t>ATMR III FIC AÇÕES</t>
  </si>
  <si>
    <t>AZ QUEST AZIMUT IMPACTO FI RF CRÉDITO PRIVADO</t>
  </si>
  <si>
    <t>BB IPCA III FI RF PREVIDENCIÁRIO CRÉDITO PRIVADO</t>
  </si>
  <si>
    <t>BB JUROS E MOEDAS FIC MULTIMERCADO LP</t>
  </si>
  <si>
    <t>BB TOP JUROS E MOEDAS FI MULTIMERCADO LP</t>
  </si>
  <si>
    <t>BNP PARIBAS MASTER SUSTENTÁVEL IS FI INFRA RF</t>
  </si>
  <si>
    <t>BNP PARIBAS TREA FI MULTIMERCADO</t>
  </si>
  <si>
    <t>BNY MELLON ARX LIQUIDEZ FI RF REFERENCIADO DI</t>
  </si>
  <si>
    <t>Renda Fixa Duração Baixa Soberano</t>
  </si>
  <si>
    <t>BOGARI VALUE B IE FI AÇÕES BDR NÍVEL I</t>
  </si>
  <si>
    <t>BOGARI VALUE Q ACCESS PREVIDÊNCIA FIC AÇÕES</t>
  </si>
  <si>
    <t>BP SPX PREV LONG BIAS PREV FIC MULTIMERCADO</t>
  </si>
  <si>
    <t>BRASIL CAPITAL CMPS I MASTER FI AÇÕES</t>
  </si>
  <si>
    <t>BRASIL CAPITAL PART FIC AÇÕES</t>
  </si>
  <si>
    <t>BRASIL PLURAL ESTRATÉGIA FIC AÇÕES</t>
  </si>
  <si>
    <t>BTG PACTUAL ABSOLUTO LS INSTITUCIONAL FIC MULTIMERCADO</t>
  </si>
  <si>
    <t>BTG PACTUAL CDB I FIC RF CRÉDITO PRIVADO</t>
  </si>
  <si>
    <t>BTG PACTUAL CRÉDITO CORPORATIVO PREV FI RF IPCA CRÉDITO PRIVADO</t>
  </si>
  <si>
    <t>BTG PACTUAL CRÉDITO CORPORATIVO PREVIDÊNCIA FI MULTIMERCADO CRÉDITO PRIVADO</t>
  </si>
  <si>
    <t>BTG PACTUAL CRÉDITO CORPORATIVO PREVIDÊNCIA FIC MULTIMERCADO CRÉDITO PRIVADO</t>
  </si>
  <si>
    <t>BTG PACTUAL DEBÊNTURES INCENTIVADAS MASTER FI INFRA RF</t>
  </si>
  <si>
    <t>BTG PACTUAL ECONOMIA REAL FEEDER FIC MULTIMERCADO</t>
  </si>
  <si>
    <t>BTG PACTUAL ECONOMIA REAL FEEDER I FI MULTIMERCADO</t>
  </si>
  <si>
    <t>BTG PACTUAL HIGHLANDS FI MULTIMERCADO</t>
  </si>
  <si>
    <t>BTG PACTUAL INDEX FI MULTIMERCADO</t>
  </si>
  <si>
    <t>BTG PACTUAL INVESTMAIS FI RF SIMPLES</t>
  </si>
  <si>
    <t>BTG PACTUAL MASTER CASH IE FI RF REFERENCIADO DI</t>
  </si>
  <si>
    <t>BTG PACTUAL PREVIDÊNCIA CONSERVADOR FIC MULTIMERCADO CRÉDITO PRIVADO</t>
  </si>
  <si>
    <t>BTG PACTUAL REFERENCE BITCOIN 100 IE FI MULTIMERCADO</t>
  </si>
  <si>
    <t>BTG PACTUAL REFERENCE OURO FIC MULTIMERCADO</t>
  </si>
  <si>
    <t>BTG PACTUAL REFERENCE OURO USD FIC MULTIMERCADO</t>
  </si>
  <si>
    <t>BTG PACTUAL TESOURO SELIC FI RF REFERENCIADO DI</t>
  </si>
  <si>
    <t>BTG PACTUAL TESOURO SELIC INSTITUCIONAL FI RF SIMPLES</t>
  </si>
  <si>
    <t>BTGP ACCESS IPORANGA MACRO 30 FIC MULTIMERCADO</t>
  </si>
  <si>
    <t>BTGP ACCESS OCEANA LONG BIASED FIC MULTIMERCADO</t>
  </si>
  <si>
    <t>BTGP ACCESS SPX NIMITZ FIC MULTIMERCADO</t>
  </si>
  <si>
    <t>BTGP MULTIGESTOR OFFSHORE MASTER IE FI MULTIMERCADO CRÉDITO PRIVADO</t>
  </si>
  <si>
    <t>BTGP RBC GLOBAL CREDITS COLABORADORES IE FIC MULTIMERCADO</t>
  </si>
  <si>
    <t>CANVAS DAKAR LONG BIAS CSHG FIC MULTIMERCADO</t>
  </si>
  <si>
    <t>CANVAS ENDURO 30 CSHG FIC MULTIMERCADO</t>
  </si>
  <si>
    <t>CANVAS VECTOR CSHG FIC MULTIMERCADO</t>
  </si>
  <si>
    <t>CARAMEL FI AÇÕES</t>
  </si>
  <si>
    <t>CHAMPION IE FI MULTIMERCADO CRÉDITO PRIVADO</t>
  </si>
  <si>
    <t>CLARITAS FIC RF CRÉDITO PRIVADO LP</t>
  </si>
  <si>
    <t>CLARITAS FOF MULTIGESTOR FIC MULTIMERCADO</t>
  </si>
  <si>
    <t>CLARITAS VALOR FI AÇÕES</t>
  </si>
  <si>
    <t>CONSTÂNCIA ICATU FI MULTIMERCADO PREVIDENCIÁRIO CRÉDITO PRIVADO</t>
  </si>
  <si>
    <t>CONSTELLATION 70 PREVIDÊNCIA FI MULTIMERCADO PREVIDENCIÁRIO</t>
  </si>
  <si>
    <t>CRESCERA GROWTH CAPITAL V PVT FI MULTIMERCADO</t>
  </si>
  <si>
    <t>CSHG AÇÕES FIC AÇÕES</t>
  </si>
  <si>
    <t>Credit Suisse Hedging-Griffo</t>
  </si>
  <si>
    <t>CSHG ALLOCATION ADAM MACRO FIC MULTIMERCADO</t>
  </si>
  <si>
    <t>CSHG ALLOCATION BAHIA AM LONG BIASED FIC MULTIMERCADO</t>
  </si>
  <si>
    <t>CSHG ALLOCATION BRASIL CAPITAL FIC AÇÕES</t>
  </si>
  <si>
    <t>CSHG ALLOCATION EQUITAS SELECTION FIC AÇÕES</t>
  </si>
  <si>
    <t>CSHG ALLOCATION IBIÚNA HEDGE STHG FIC MULTIMERCADO</t>
  </si>
  <si>
    <t>CSHG ALLOCATION KIRON FIC AÇÕES</t>
  </si>
  <si>
    <t>CSHG ALLOCATION LEGACY CAPITAL FIC MULTIMERCADO</t>
  </si>
  <si>
    <t>CSHG ALLOCATION MILES ACER LONG BIAS FIC MULTIMERCADO</t>
  </si>
  <si>
    <t>CSHG ALLOCATION MILES VIRTUS FIC AÇÕES</t>
  </si>
  <si>
    <t>CSHG ALLOCATION OCEANA LONG BIAS FIC AÇÕES</t>
  </si>
  <si>
    <t>CSHG ALLOCATION RPS LONG BIAS SELECTION FIC AÇÕES</t>
  </si>
  <si>
    <t>CSHG ALLOCATION SHARP LONG BIASED FIC AÇÕES</t>
  </si>
  <si>
    <t>CSHG ALLOCATION SPX FALCON FIC AÇÕES</t>
  </si>
  <si>
    <t>CSHG ALLOCATION SPX NIMITZ FIC MULTIMERCADO</t>
  </si>
  <si>
    <t>CSHG ALLOCATION SPX RAPTOR CSHG IE FIC MULTIMERCADO CRÉDITO PRIVADO</t>
  </si>
  <si>
    <t>CSHG ALLOCATION TORK 60 FIC AÇÕES</t>
  </si>
  <si>
    <t>CSHG ALLOCATION TORK FIC AÇÕES</t>
  </si>
  <si>
    <t>CSHG ALLOCATION TRUXT LONG BIAS FIC AÇÕES</t>
  </si>
  <si>
    <t>CSHG ALLOCATION TRUXT VALOR FIC AÇÕES</t>
  </si>
  <si>
    <t>CSHG ALLOCATION VERDE 14 FIC MULTIMERCADO</t>
  </si>
  <si>
    <t>CSHG ALLOCATION VERDE AM 60 FIC MULTIMERCADO</t>
  </si>
  <si>
    <t>CSHG ALLOCATION VERDE AM HORIZONTE IE FIC MULTIMERCADO CRÉDITO PRIVADO</t>
  </si>
  <si>
    <t>CSHG ALLOCATION VINLAND MACRO FIC MULTIMERCADO</t>
  </si>
  <si>
    <t>CSHG ALLOCATION VISTA MULTIESTRATÉGIA CSHG FIC MULTIMERCADO</t>
  </si>
  <si>
    <t>CSHG DI FI RF CURTO PRAZO</t>
  </si>
  <si>
    <t>CSHG FIC RF REFERENCIADO DI</t>
  </si>
  <si>
    <t>CSHG JURO REAL CURTO FIC RF</t>
  </si>
  <si>
    <t>CSHG JURO REAL FIC RF</t>
  </si>
  <si>
    <t>CSHG PORTFÓLIO FIXED INCOME STRATEGY FIC MULTIMERCADO CRÉDITO PRIVADO</t>
  </si>
  <si>
    <t>CSHG PORTFÓLIO LONG BIAS FIC MULTIMERCADO</t>
  </si>
  <si>
    <t>CSHG PORTFÓLIO MULTIESTRATÉGIA IA IE FIC MULTIMERCADO CRÉDITO PRIVADO</t>
  </si>
  <si>
    <t>CSHG PREFIXADO FIC RF</t>
  </si>
  <si>
    <t>CSHG PRIVATE FIC RF REFERENCIADO DI</t>
  </si>
  <si>
    <t>CSHG SELECTION FIC MULTIMERCADO CRÉDITO PRIVADO</t>
  </si>
  <si>
    <t>CSHG SOBERANO PRIVATE I FIC RF REFERENCIADO DI</t>
  </si>
  <si>
    <t>CSHG VERDE AM AÇÕES FIC AÇÕES</t>
  </si>
  <si>
    <t>CSHG VERDE AM ALPHA IE FIC MULTIMERCADO CRÉDITO PRIVADO</t>
  </si>
  <si>
    <t>CSHG VERDE AM LONG BIAS FIC AÇÕES</t>
  </si>
  <si>
    <t>CSHG VERDE AM MUNDI AÇÕES GLOBAIS IE FIC AÇÕES</t>
  </si>
  <si>
    <t>CSHG VERDE FIC MULTIMERCADO</t>
  </si>
  <si>
    <t>DAHLIA 100 PREVIDÊNCIA FIC MULTIMERCADO</t>
  </si>
  <si>
    <t>ELEKTRA IE FI AÇÕES</t>
  </si>
  <si>
    <t>FATOR MAX CORPORATIVO FIC MULTIMERCADO</t>
  </si>
  <si>
    <t>G5 ALLOCATION VC II IE FIC MULTIMERCADO CRÉDITO PRIVADO</t>
  </si>
  <si>
    <t>GALAPAGOS EVOLUTION FIC MULTIMERCADO CRÉDITO PRIVADO</t>
  </si>
  <si>
    <t>GARDE DARTAGNAN BNY FIC MULTIMERCADO</t>
  </si>
  <si>
    <t>GARÍN CÍCLICO LONG BIASED ÁGORA FIC MULTIMERCADO</t>
  </si>
  <si>
    <t>GAUSS CSHG FIC MULTIMERCADO</t>
  </si>
  <si>
    <t>GIANT HANABI FIC AÇÕES</t>
  </si>
  <si>
    <t>INDIE FOCUS FIC AÇÕES</t>
  </si>
  <si>
    <t>INTEGRAL FI RF CRÉDITO PRIVADO</t>
  </si>
  <si>
    <t>INVEXA BDR + FIC AÇÕES BDR NÍVEL I</t>
  </si>
  <si>
    <t>ITAÚ OPTIMUS FIC RF LP</t>
  </si>
  <si>
    <t>ITAÚ TRUSTEE SOBERANO FIC RF REFERENCIADO DI</t>
  </si>
  <si>
    <t>JGP BP FIC MULTIMERCADO PREVIDENCIÁRIO CRÉDITO PRIVADO</t>
  </si>
  <si>
    <t>KADIMA LONG SHORT PREVIDÊNCIA FI MULTIMERCADO</t>
  </si>
  <si>
    <t>KAPITALO K10 GLOBAL BP PREVIDÊNCIA FIC MULTIMERCADO</t>
  </si>
  <si>
    <t>LARUS ALL EQUITIES IE FIC AÇÕES</t>
  </si>
  <si>
    <t>LEGACY CAPITAL BS FIC MULTIMERCADO PREVIDENCIÁRIO</t>
  </si>
  <si>
    <t>LEGACY CAPITAL ICATU FIC MULTIMERCADO PREVIDENCIÁRIO</t>
  </si>
  <si>
    <t>LESTE CREDIT ACCESS CRÉDITO PRI FIC MULTIMERCADO</t>
  </si>
  <si>
    <t>MAESTRO FI AÇÕES BDR NÍVEL I</t>
  </si>
  <si>
    <t>MANAGER A1 HEDGE S FIC MULTIMERCADO</t>
  </si>
  <si>
    <t>MANAGER ABSOLUTE VERTEX FIC MULTIMERCADO</t>
  </si>
  <si>
    <t>MANAGER ABSOLUTE VERTEX S FIC MULTIMERCADO</t>
  </si>
  <si>
    <t>MANAGER ABSOLUTO PARTNERS FIC AÇÕES</t>
  </si>
  <si>
    <t>MANAGER ABSOLUTO PARTNERS II FIC AÇÕES</t>
  </si>
  <si>
    <t>MANAGER ACE CAPITAL FIC MULTIMERCADO</t>
  </si>
  <si>
    <t>MANAGER ADAM MACRO FIC MULTIMERCADO</t>
  </si>
  <si>
    <t>MANAGER ADAM MACRO STRATEGY 60 FIC MULTIMERCADO</t>
  </si>
  <si>
    <t>MANAGER ADAM MACRO STRATEGY FIC MULTIMERCADO</t>
  </si>
  <si>
    <t>MANAGER ALPHA KEY FIC AÇÕES</t>
  </si>
  <si>
    <t>MANAGER APEX INFINITY 8 LONG BIASED FIC AÇÕES</t>
  </si>
  <si>
    <t>MANAGER ATMOS FIC AÇÕES</t>
  </si>
  <si>
    <t>MANAGER BAHIA MARAÚ FIC MULTIMERCADO</t>
  </si>
  <si>
    <t>MANAGER BRASIL CAPITAL FIC AÇÕES</t>
  </si>
  <si>
    <t>MANAGER BW GLOBAL RISK PREMIUM USD IE FIC MULTIMERCADO</t>
  </si>
  <si>
    <t>MANAGER CANVAS ENDURO II FIC MULTIMERCADO</t>
  </si>
  <si>
    <t>MANAGER CLAVE MACRO FIC MULTIMERCADO</t>
  </si>
  <si>
    <t>MANAGER CONSTELLATION FIC AÇÕES</t>
  </si>
  <si>
    <t>MANAGER DAHLIA TOTAL RETURN FIC MULTIMERCADO</t>
  </si>
  <si>
    <t>MANAGER DC I FIC AÇÕES</t>
  </si>
  <si>
    <t>MANAGER EQUITAS SELECTION FIC AÇÕES</t>
  </si>
  <si>
    <t>MANAGER EXPLORITAS ALPHA AMÉRICA LATINA FIC MULTIMERCADO</t>
  </si>
  <si>
    <t>MANAGER GENOA CAPITAL RADAR FIC MULTIMERCADO</t>
  </si>
  <si>
    <t>MANAGER GEO EMPRESAS GLOBAIS EM REAIS IE FIC AÇÕES</t>
  </si>
  <si>
    <t>MANAGER GLOBAL MACRO OPPORTUNITIES IE FIC MULTIMERCADO</t>
  </si>
  <si>
    <t>MANAGER HIX CAPITAL FIC AÇÕES</t>
  </si>
  <si>
    <t>MANAGER IBIUNA HEDGE FIC MULTIMERCADO</t>
  </si>
  <si>
    <t>MANAGER IBIUNA HEDGE STH FIC MULTIMERCADO</t>
  </si>
  <si>
    <t>MANAGER JGP EQUITY FIC MULTIMERCADO</t>
  </si>
  <si>
    <t>MANAGER JGP STRATEGY FIC MULTIMERCADO</t>
  </si>
  <si>
    <t>MANAGER KAPITALO KAPPA FIC MULTIMERCADO</t>
  </si>
  <si>
    <t>MANAGER KAPITALO TARKUS FIC AÇÕES</t>
  </si>
  <si>
    <t>MANAGER KAPITALO ZETA FIC MULTIMERCADO</t>
  </si>
  <si>
    <t>MANAGER KINEA CHRONOS FIC MULTIMERCADO</t>
  </si>
  <si>
    <t>MANAGER KIRON FIC AÇÕES</t>
  </si>
  <si>
    <t>MANAGER LEGACY CAPITAL FIC MULTIMERCADO</t>
  </si>
  <si>
    <t>MANAGER LEGACY CAPITAL S FIC MULTIMERCADO</t>
  </si>
  <si>
    <t>MANAGER MILES ACER LONG BIAS FIC MULTIMERCADO</t>
  </si>
  <si>
    <t>MANAGER MILES VIRTUS FIC AÇÕES</t>
  </si>
  <si>
    <t>MANAGER MOAT CAPITAL FIC AÇÕES</t>
  </si>
  <si>
    <t>MANAGER NEO ARGO EQUITY HEDGE I FIC MULTIMERCADO</t>
  </si>
  <si>
    <t>MANAGER NEO ARGO LONG AND SHORT I FIC MULTIMERCADO</t>
  </si>
  <si>
    <t>MANAGER NÚCLEO FIC AÇÕES</t>
  </si>
  <si>
    <t>MANAGER OAKTREE GLOBAL CREDIT BRL IE FIC MULTIMERCADO</t>
  </si>
  <si>
    <t>MANAGER OCCAM EQUITY HEDGE FIC MULTIMERCADO</t>
  </si>
  <si>
    <t>MANAGER OCCAM RETORNO ABSOLUTO FIC MULTIMERCADO</t>
  </si>
  <si>
    <t>MANAGER OCEANA LONG BIASED FIC MULTIMERCADO</t>
  </si>
  <si>
    <t>MANAGER OCEANA LONG BIASED S FIC MULTIMERCADO</t>
  </si>
  <si>
    <t>MANAGER PACÍFICO MACRO FIC MULTIMERCADO</t>
  </si>
  <si>
    <t>MANAGER PMC INCOME IE FIC MULTIMERCADO</t>
  </si>
  <si>
    <t>MANAGER RPS EQUITY HEDGE D15 FIC MULTIMERCADO</t>
  </si>
  <si>
    <t>MANAGER SAFARI FIC MULTIMERCADO</t>
  </si>
  <si>
    <t>MANAGER SHARP LS 2X FIC MULTIMERCADO</t>
  </si>
  <si>
    <t>MANAGER SHARP LS FIC MULTIMERCADO</t>
  </si>
  <si>
    <t>MANAGER SOLANA LONG AND SHORT FIC MULTIMERCADO</t>
  </si>
  <si>
    <t>MANAGER SPX FALCON FIC AÇÕES</t>
  </si>
  <si>
    <t>MANAGER SPX NIMITZ FIC MULTIMERCADO</t>
  </si>
  <si>
    <t>MANAGER SPX RAPTOR 180 IE FIC MULTIMERCADO CRÉDITO PRIVADO</t>
  </si>
  <si>
    <t>MANAGER STK LONG BIASED FIC AÇÕES</t>
  </si>
  <si>
    <t>MANAGER TORK 60 S FIC AÇÕES</t>
  </si>
  <si>
    <t>MANAGER TORK FIC AÇÕES</t>
  </si>
  <si>
    <t>MANAGER TRUXT LONG BIAS FIC MULTIMERCADO</t>
  </si>
  <si>
    <t>MANAGER TRUXT LONG BIAS S FIC MULTIMERCADO</t>
  </si>
  <si>
    <t>MANAGER TRUXT LONG SHORT FIC MULTIMERCADO</t>
  </si>
  <si>
    <t>MANAGER TRUXT MACRO FIC MULTIMERCADO</t>
  </si>
  <si>
    <t>MANAGER TRUXT VALOR FIC AÇÕES</t>
  </si>
  <si>
    <t>MANAGER VELT FIC AÇÕES</t>
  </si>
  <si>
    <t>MANAGER VERDE 60 FIC MULTIMERCADO</t>
  </si>
  <si>
    <t>MANAGER VERDE FIC MULTIMERCADO</t>
  </si>
  <si>
    <t>MANAGER VERDE HORIZONTE IE FIC MULTIMERCADO CRÉDITO PRIVADO</t>
  </si>
  <si>
    <t>MANAGER WESTERN ASSET MACRO OPPORTUNITIES IE FIC MULTIMERCADO</t>
  </si>
  <si>
    <t>NOVUS AÇÕES INSTITUCIONAL FIC MULTIMERCADO</t>
  </si>
  <si>
    <t>OCCAM INSTITUCIONAL FIC MULTIMERCADO</t>
  </si>
  <si>
    <t>OCEANA SELECTION FIC AÇÕES</t>
  </si>
  <si>
    <t>OURINVEST PLURAL DEBÊNTURES INCENTIVADAS FIC MULTIMERCADO CRÉDITO PRIVADO</t>
  </si>
  <si>
    <t>PANORAMA CSHG FIC MULTIMERCADO CRÉDITO PRIVADO</t>
  </si>
  <si>
    <t>PS FUNDSMITH GLOBAL EQUITY BTG PACTUAL IE FI AÇÕES</t>
  </si>
  <si>
    <t>PSO BOLSAS FI MULTIMERCADO</t>
  </si>
  <si>
    <t>ROTTOVSKY IE FI MULTIMERCADO CRÉDITO PRIVADO</t>
  </si>
  <si>
    <t>SAFARI 30 II FIC MULTIMERCADO I</t>
  </si>
  <si>
    <t>SAFRA MANAGER APEX EQUITY HEDGE FIC MULTIMERCADO</t>
  </si>
  <si>
    <t>SCHRODER SUSTENTABILIDADE AÇÕES GLOBAIS USD IS IE FI AÇÕES</t>
  </si>
  <si>
    <t>SPX NIMITZ ACCESS D FIC MULTIMERCADO</t>
  </si>
  <si>
    <t>SPX PREV LONG BIAS ICATU QUALIFICADO FIC MULTIMERCADO</t>
  </si>
  <si>
    <t>SPX RAPTOR MASTER IE FI MULTIMERCADO CRÉDITO PRIVADO</t>
  </si>
  <si>
    <t>SQUADRA LONG BIASED FIC AÇÕES</t>
  </si>
  <si>
    <t>SQUADRA LONG ONLY FIC AÇÕES</t>
  </si>
  <si>
    <t>STUDIO ABSOLUTO FIC MULTIMERCADO</t>
  </si>
  <si>
    <t>SULAMÉRICA EXCLUSIVE FI RF REFERENCIADO DI</t>
  </si>
  <si>
    <t>T. ROWE US SMALLER COMPANIES EQUITY IE FI AÇÕES</t>
  </si>
  <si>
    <t>TENAX PART FIC MULTIMERCADO</t>
  </si>
  <si>
    <t>TESOURO SELIC OURINVEST SOBERANO FI RF SIMPLES</t>
  </si>
  <si>
    <t>TRÍGONO 70 PREVIDÊNCIA FIC MULTIMERCADO</t>
  </si>
  <si>
    <t>TRUXT MACRO CSHG FIC MULTIMERCADO</t>
  </si>
  <si>
    <t>V2 GLOBAL EQUITIES IE FI AÇÕES</t>
  </si>
  <si>
    <t>VALORA MOGNO FIC MULTIMERCADO CRÉDITO PRIVADO</t>
  </si>
  <si>
    <t>VENTOR PH II FIC MULTIMERCADO</t>
  </si>
  <si>
    <t>VERDE AM ALL PRISMA IE FIC MULTIMERCADO CRÉDITO PRIVADO</t>
  </si>
  <si>
    <t>VINCI AUGURI SYNCHRONY FIC MULTIMERCADO</t>
  </si>
  <si>
    <t>VINCI VALOREM ADVISORY XP SEGUROS PREV FI MULTIMERCADO</t>
  </si>
  <si>
    <t>VISTA HEDGE D30 FIC MULTIMERCADO</t>
  </si>
  <si>
    <t>VITREO AÇÕES EXTREMAS FI AÇÕES</t>
  </si>
  <si>
    <t>VITREO HIDROGÊNIO FI AÇÕES</t>
  </si>
  <si>
    <t>VITREO MONEY RIDER HF 4 ALL FI AÇÕES BDR NÍVEL I</t>
  </si>
  <si>
    <t>XP LONG TERM EQUITY FIC MULTIMERCADO</t>
  </si>
  <si>
    <t>ARX DENALI P FIRF CP</t>
  </si>
  <si>
    <t>Western Asset Us Index 500 FIM</t>
  </si>
  <si>
    <t>Vinci Valorem FIM</t>
  </si>
  <si>
    <t>Quantitas Galapagos FIM</t>
  </si>
  <si>
    <t>Daemon Nous Global FIC FIM</t>
  </si>
  <si>
    <t>Gávea Macro FIC FIM</t>
  </si>
  <si>
    <t>Genoa Capital Radar FIC FIM</t>
  </si>
  <si>
    <t>Ibiuna Hedge Sth FIC FIM</t>
  </si>
  <si>
    <t>Kapitalo Alpha Global FIC FIM</t>
  </si>
  <si>
    <t>Kapitalo K10 FIC FIM</t>
  </si>
  <si>
    <t>Legacy Capital FIC FIM Access</t>
  </si>
  <si>
    <t>Manager Genoa Capital Radar FIC Multimercado</t>
  </si>
  <si>
    <t>Clave Total Return FIC FIM Access</t>
  </si>
  <si>
    <t>Norte Long Bias FIC FIM</t>
  </si>
  <si>
    <t>Genoa Capital Arpa FIC FIM</t>
  </si>
  <si>
    <t>Giant Zarathustra FIC FIM</t>
  </si>
  <si>
    <t>Vinland Long Bias FIC FIM</t>
  </si>
  <si>
    <t>Vinland Macro Plus FIC FIM</t>
  </si>
  <si>
    <t>Capstone Macro FIC FIM</t>
  </si>
  <si>
    <t>Sf2 Tropico Cash FIM</t>
  </si>
  <si>
    <t>Vitreo Carbono FIM</t>
  </si>
  <si>
    <t>Vitreo Uranio FIM</t>
  </si>
  <si>
    <t>Giant Sigma FIC FIM</t>
  </si>
  <si>
    <t>Occam Equity Hedge FIC FIM Access</t>
  </si>
  <si>
    <t>Quantitas FIC FIM Mallorca</t>
  </si>
  <si>
    <t>Sharp Long Short FIM</t>
  </si>
  <si>
    <t>Claritas Quant FIC FIM</t>
  </si>
  <si>
    <t>Absolute Alpha Marb FIC FIM</t>
  </si>
  <si>
    <t>Absolute Alpha Global FIC FIM</t>
  </si>
  <si>
    <t>Itaú Distribuidores Global Dinâmico Plus FIC FIM</t>
  </si>
  <si>
    <t>Itaú Distribuidores Hunter Total Return FIC FIM</t>
  </si>
  <si>
    <t>Gauss FIC FIM</t>
  </si>
  <si>
    <t>Gavea Macro Dolar FIC FIM</t>
  </si>
  <si>
    <t>Tenax Macro FIC FIM</t>
  </si>
  <si>
    <t>Tenax Total Return FIC FIM</t>
  </si>
  <si>
    <t>Nw3 Event Driven Plus FIC FIM</t>
  </si>
  <si>
    <t>Ace Capital FIC FIM</t>
  </si>
  <si>
    <t>Clave Alpha Macro FIC FIM Access</t>
  </si>
  <si>
    <t>Mar Absoluto FIC FIM</t>
  </si>
  <si>
    <t>Dahlia Total Return FIC FIM</t>
  </si>
  <si>
    <t>Dahlia Global Allocation FIC FIM</t>
  </si>
  <si>
    <t>Occam Retorno Absoluto  FIC FIM</t>
  </si>
  <si>
    <t>Dao Multifactor FIM</t>
  </si>
  <si>
    <t>Helius Lux Long Biased FIC FIM</t>
  </si>
  <si>
    <t>Moat Capital Long Bias FIC FIM</t>
  </si>
  <si>
    <t>Vrb FIM</t>
  </si>
  <si>
    <t>Kapitalo Zeta FIC FIM</t>
  </si>
  <si>
    <t>Solana Equity Hedge FIC FIM</t>
  </si>
  <si>
    <t>Sharp Long Short 2X FIM</t>
  </si>
  <si>
    <t>INVESTIDOR PROFISSIONAL GESTÃO DE RECURSOS LTDA</t>
  </si>
  <si>
    <t>BNY MELLON SERVICOS FINANCEIROS DTVM S.A.</t>
  </si>
  <si>
    <t>Qualificado</t>
  </si>
  <si>
    <t>Índice de Preços ao Consumidor Amplo (IPCA/IBGE)</t>
  </si>
  <si>
    <t>0.00</t>
  </si>
  <si>
    <t>Fundo de Ações</t>
  </si>
  <si>
    <t>CREDIT SUISSE HEDGING-GRIFFO WEALTH MANAGEMENT S.A.</t>
  </si>
  <si>
    <t>CREDIT SUISSE HEDGING-GRIFFO CORRETORA DE VALORES S.A.</t>
  </si>
  <si>
    <t>Público Geral</t>
  </si>
  <si>
    <t>DI de um dia</t>
  </si>
  <si>
    <t>Fundo de Renda Fixa</t>
  </si>
  <si>
    <t>BRAM - BRADESCO ASSET MANAGEMENT S.A. DISTRIBUIDORA DE TITULOS E VALORES MOBILIARIOS</t>
  </si>
  <si>
    <t>BANCO BRADESCO S.A.</t>
  </si>
  <si>
    <t>OUTROS</t>
  </si>
  <si>
    <t>WESTERN ASSET MANAGEMENT COMPANY DTVM LIMITADA</t>
  </si>
  <si>
    <t>BANCO BNP PARIBAS BRASIL S/A</t>
  </si>
  <si>
    <t>Dólar comercial</t>
  </si>
  <si>
    <t>Fundo Cambial</t>
  </si>
  <si>
    <t>DAYCOVAL ASSET MANAGEMENT ADMINISTRACAO DE RECURSOS LTDA</t>
  </si>
  <si>
    <t>BANCO DAYCOVAL S.A.</t>
  </si>
  <si>
    <t>N</t>
  </si>
  <si>
    <t>FAR FATOR ADMINISTRAÇÃO DE RECURSOS LTDA</t>
  </si>
  <si>
    <t>BTG PACTUAL SERVIÇOS FINANCEIROS S/A DTVM</t>
  </si>
  <si>
    <t>Não se aplica</t>
  </si>
  <si>
    <t>Fundo Multimercado</t>
  </si>
  <si>
    <t>BTG PACTUAL ASSET MANAGEMENT S/A DTVM</t>
  </si>
  <si>
    <t>FAMA INVESTIMENTOS LTDA</t>
  </si>
  <si>
    <t>VERDE ASSET MANAGEMENT S.A.</t>
  </si>
  <si>
    <t>OPPORTUNITY GESTÃO DE INVESTIMENTOS E RECURSOS LTDA</t>
  </si>
  <si>
    <t>RAFTER GESTÃO DE INVESTIMENTOS LTDA</t>
  </si>
  <si>
    <t>BNP PARIBAS ASSET MANAGEMENT BRASIL LTDA</t>
  </si>
  <si>
    <t>FRANKLIN TEMPLETON INVESTIMENTOS (BRASIL) LTDA</t>
  </si>
  <si>
    <t>ARX INVESTIMENTOS LTDA</t>
  </si>
  <si>
    <t>VOTORANTIM ASSET MANAGEMENT DTVM LTDA</t>
  </si>
  <si>
    <t>JGP GESTÃO DE RECURSOS LTDA</t>
  </si>
  <si>
    <t>SANTA FE INVESTIMENTOS LTDA</t>
  </si>
  <si>
    <t>GAP GESTORA DE RECURSOS LTDA</t>
  </si>
  <si>
    <t>SUL AMÉRICA INVESTIMENTOS GESTORA DE RECURSOS S.A.</t>
  </si>
  <si>
    <t>SUL AMERICA INVESTIMENTOS DTVM S.A.</t>
  </si>
  <si>
    <t>BRESSER ADMINISTRAÇÃO DE RECURSOS LTDA</t>
  </si>
  <si>
    <t>CLARITAS ADMINISTRAÇÃO DE RECURSOS LTDA</t>
  </si>
  <si>
    <t>OPPORTUNITY HDF ADMINISTRADORA DE RECURSOS LTDA.</t>
  </si>
  <si>
    <t>HOGAN INVESTIMENTOS ADMINISTRAÇÃO DE RECURSOS LTDA</t>
  </si>
  <si>
    <t>POLO CAPITAL GESTÃO DE RECURSOS LTDA</t>
  </si>
  <si>
    <t>NOVUS CAPITAL GESTORA DE RECURSOS LTDA.</t>
  </si>
  <si>
    <t>INTRAG DTVM LTDA.</t>
  </si>
  <si>
    <t>RIO BRAVO INVESTIMENTOS LTDA</t>
  </si>
  <si>
    <t>BEM - DISTRIBUIDORA DE TITULOS E VALORES MOBILIARIOS LTDA.</t>
  </si>
  <si>
    <t>ACE CAPITAL GROU GESTORA DE RECURSOS LTDA.</t>
  </si>
  <si>
    <t>PORTO SEGURO INVESTIMENTOS LTDA</t>
  </si>
  <si>
    <t>AZ QUEST INVESTIMENTOS LTDA.</t>
  </si>
  <si>
    <t>TROPICO INVESTIMENTOS E PARTICIPACOES LTDA</t>
  </si>
  <si>
    <t>Índice Geral de Preços-Mercado (IGP-M)</t>
  </si>
  <si>
    <t>SHARP CAPITAL GESTORA DE RECURSOS LTDA</t>
  </si>
  <si>
    <t>ICATU VANGUARDA GESTÃO DE RECURSOS LTDA</t>
  </si>
  <si>
    <t>Índice de Mercado Andima NTN-B mais de 5 anos</t>
  </si>
  <si>
    <t>MAPFRE INVESTIMENTOS LTDA.</t>
  </si>
  <si>
    <t>META ASSET MANAGEMENT LTDA.</t>
  </si>
  <si>
    <t>IBrX</t>
  </si>
  <si>
    <t>JARDIM BOTANICO PARTNERS INVESTIMENTOS LTDA</t>
  </si>
  <si>
    <t>BB GESTAO DE RECURSOS DTVM S.A</t>
  </si>
  <si>
    <t>RIO PERFORMANCE GESTÃO DE RECURSOS LTDA</t>
  </si>
  <si>
    <t>SPARTA ADMINISTRADORA DE RECURSOS LTDA</t>
  </si>
  <si>
    <t>IMPACTO INVESTIMENTOS LTDA</t>
  </si>
  <si>
    <t>SANTANDER CACEIS BRASIL DISTRIBUIDORA DE TITULOS E VALORES MOBILIARIOS S.A</t>
  </si>
  <si>
    <t>GUEPARDO INVESTIMENTOS LTDA</t>
  </si>
  <si>
    <t>PLURAL INVESTIMENTOS GESTÃO DE RECURSOS LTDA.</t>
  </si>
  <si>
    <t>KADIMA GESTAO DE INVESTIMENTOS LTDA</t>
  </si>
  <si>
    <t>VENTOR INVESTIMENTOS LTDA.</t>
  </si>
  <si>
    <t>MOS GESTÃO DE INVESTIMENTOS LTDA</t>
  </si>
  <si>
    <t>RIO VERDE ADMINISTRADORA DE VALORES MOBILIÁRIOS LTDA - EPP</t>
  </si>
  <si>
    <t>BANCO ALFA DE INVESTIMENTO S.A.</t>
  </si>
  <si>
    <t>VELT PARTNERS INVESTIMENTOS LTDA</t>
  </si>
  <si>
    <t>PERFIN ADMINISTRAÇÃO DE RECURSOS LTDA</t>
  </si>
  <si>
    <t>NEO MULTIMERCADO GESTÃO DE RECURSOS LTDA</t>
  </si>
  <si>
    <t>GTI ADMINISTRAÇÃO DE RECURSOS LTDA</t>
  </si>
  <si>
    <t>SET INVESTIMENTOS GESTÃO DE ATIVOS LTDA.</t>
  </si>
  <si>
    <t>SQUADRA INVESTIMENTOS - GESTÃO DE RECURSOS LTDA.</t>
  </si>
  <si>
    <t>BTG PACTUAL WM GESTÃO DE RECURSOS LTDA</t>
  </si>
  <si>
    <t>BAHIA AM RENDA VARIÁVEL LTDA</t>
  </si>
  <si>
    <t>Índice de Mercado Andima todas NTN-B</t>
  </si>
  <si>
    <t>MURANO INVESTIMENTOS GESTÃO DE RECURSOS LTDA</t>
  </si>
  <si>
    <t>GAVEA INVESTIMENTOS LTDA</t>
  </si>
  <si>
    <t>Profissional</t>
  </si>
  <si>
    <t>ANGÁ ADMINISTRAÇÃO DE RECURSOS LTDA.</t>
  </si>
  <si>
    <t>BOGARI GESTÃO DE INVESTIMENTOS LTDA.</t>
  </si>
  <si>
    <t>4UM GESTÃO DE RECURSOS LTDA.</t>
  </si>
  <si>
    <t>FINACAP INVESTIMENTOS LTDA</t>
  </si>
  <si>
    <t>RC GESTÃO DE RECURSOS LTDA.</t>
  </si>
  <si>
    <t>AF INVEST ADMINISTRAÇÃO DE RECURSOS LTDA</t>
  </si>
  <si>
    <t>INTER ASSET GESTÃO DE RECURSOS LTDA.</t>
  </si>
  <si>
    <t>LEBLON EQUITIES GESTAO DE RECURSOS LTDA</t>
  </si>
  <si>
    <t>BC GESTÃO DE RECURSOS LTDA</t>
  </si>
  <si>
    <t>ARTESANAL INVESTIMENTOS LTDA</t>
  </si>
  <si>
    <t>GLOBAL X BRASIL GESTORA DE INVESTIMENTOS LTDA.</t>
  </si>
  <si>
    <t>SAFRA ASSET MANAGEMENT LTDA.</t>
  </si>
  <si>
    <t>SAFRA SERVIÇOS DE ADMINISTRAÇÃO FIDUCIÁRIA LTDA.</t>
  </si>
  <si>
    <t>ITAU UNIBANCO S.A.</t>
  </si>
  <si>
    <t>VALORA GESTÃO DE INVESTIMENTOS LTDA.</t>
  </si>
  <si>
    <t>MÓDULO CAPITAL GESTÃO DE RECURSOS LTDA</t>
  </si>
  <si>
    <t>GARIN INVESTIMENTOS LTDA</t>
  </si>
  <si>
    <t>NEXTEP INVESTIMENTOS LTDA.</t>
  </si>
  <si>
    <t>CONSTÂNCIA INVESTIMENTOS LTDA.</t>
  </si>
  <si>
    <t>STUDIO INVESTIMENTOS ADMINISTRADORA DE RECURSOS LTDA.</t>
  </si>
  <si>
    <t>SEIVAL INVESTIMENTOS LTDA.</t>
  </si>
  <si>
    <t>WARREN CORRETORA DE VALORES MOBILIÁRIOS E CÂMBIO LTDA.</t>
  </si>
  <si>
    <t>BIGUÁ CAPITAL GESTÃO DE RECURSOS LTDA</t>
  </si>
  <si>
    <t>OCCAM BRASIL GESTÃO DE RECURSOS LTDA.</t>
  </si>
  <si>
    <t>PLURAL GESTÃO DE RECURSOS LTDA</t>
  </si>
  <si>
    <t>SOMMA INVESTIMENTOS S.A.</t>
  </si>
  <si>
    <t>EQUITAS ADMINISTRACAO DE FUNDOS DE INVESTIMENTOS LTDA</t>
  </si>
  <si>
    <t>KAPITALO INVESTIMENTOS LTDA.</t>
  </si>
  <si>
    <t>MONGERAL AEGON INVESTIMENTOS LTDA</t>
  </si>
  <si>
    <t>NAVI CAPITAL ADMINISTRADORA E GESTORA DE RECURSOS FINANCEIROS LTDA.</t>
  </si>
  <si>
    <t>STK CAPITAL GESTORA DE RECURSOS LTDA.</t>
  </si>
  <si>
    <t>IBIUNA MACRO GESTÃO DE RECURSOS LTDA.</t>
  </si>
  <si>
    <t>SPX GESTÃO DE RECURSOS LTDA</t>
  </si>
  <si>
    <t>Índice de Mercado Andima NTN-B até 5 anos</t>
  </si>
  <si>
    <t>CONSTELLATION INVESTIMENTOS E PARTICIPAÇÕES LTDA</t>
  </si>
  <si>
    <t>OCEANA INVESTIMENTOS ADMINISTRADORA DE CARTEIRA DE VALORES MOBILIÁRIOS LTDA</t>
  </si>
  <si>
    <t>ALASKA INVESTIMENTOS LTDA.</t>
  </si>
  <si>
    <t>QUANTITAS GESTAO DE RECURSOS LTDA.</t>
  </si>
  <si>
    <t>VINCI EQUITIES GESTORA DE RECURSOS LTDA</t>
  </si>
  <si>
    <t>VINCI GESTORA DE RECURSOS LTDA</t>
  </si>
  <si>
    <t>CANVAS CAPITAL S.A.</t>
  </si>
  <si>
    <t>KONDOR ADMINISTRADORA E GESTORA DE RECURSOS FINANCEIROS LTDA.</t>
  </si>
  <si>
    <t>KÍNITRO CAPITAL GESTÃO DE RECURSOS DE TERCEIROS LTDA.</t>
  </si>
  <si>
    <t>IBIUNA AÇÕES GESTÃO DE RECURSOS LTDA.</t>
  </si>
  <si>
    <t>UJAY CAPITAL INVESTIMENTOS LTDA</t>
  </si>
  <si>
    <t>CA INDOSUEZ WEALTH (BRAZIL) S.A. DTVM</t>
  </si>
  <si>
    <t>CAPITANIA CAPITAL S.A.</t>
  </si>
  <si>
    <t>E2M INVESTIMENTOS LTDA.</t>
  </si>
  <si>
    <t>NOVA FUTURA CTVM LTDA</t>
  </si>
  <si>
    <t>PACIFICO GESTÃO DE RECURSOS LTDA</t>
  </si>
  <si>
    <t>ÓRAMA DISTRIBUIDORA DE TÍTULOS E VALORES MOBILIÁRIOS S.A.</t>
  </si>
  <si>
    <t>APEX CAPITAL LTDA</t>
  </si>
  <si>
    <t>TAG INVESTIMENTOS LTDA</t>
  </si>
  <si>
    <t>REAL INVESTOR GESTÃO DE RECURSOS LTDA</t>
  </si>
  <si>
    <t>SOLIS INVESTIMENTOS LTDA</t>
  </si>
  <si>
    <t>Multimercados</t>
  </si>
  <si>
    <t>MERCURY GESTÃO DE RECURSOS LTDA.</t>
  </si>
  <si>
    <t>VOKIN ADMINISTRAÇÃO DE RECURSOS LTDA</t>
  </si>
  <si>
    <t>NEO NAVITAS GESTÃO DE RECURSOS LTDA.</t>
  </si>
  <si>
    <t>LOGOS GESTÃO DE RECURSOS LTDA.</t>
  </si>
  <si>
    <t>OURO PRETO GESTÃO DE RECURSOS S.A.</t>
  </si>
  <si>
    <t>BANCO GENIAL S.A.</t>
  </si>
  <si>
    <t>MORE INVEST GESTORA DE RECURSOS LTDA.</t>
  </si>
  <si>
    <t>VINCI SOLUÇÕES DE INVESTIMENTOS LTDA</t>
  </si>
  <si>
    <t>TAGUS INVESTIMENTOS LTDA</t>
  </si>
  <si>
    <t>NEO FUTURE GESTÃO DE RECURSOS LTDA.</t>
  </si>
  <si>
    <t>Ouro 250 gramas</t>
  </si>
  <si>
    <t>SPX EQUITIES GESTÃO DE RECURSOS LTDA</t>
  </si>
  <si>
    <t>ATLAS ONE INVESTIMENTOS GESTÃO DE RECURSOS LTDA.</t>
  </si>
  <si>
    <t>SKOPOS INVESTIMENTOS LTDA</t>
  </si>
  <si>
    <t>HIX INVESTIMENTOS LTDA</t>
  </si>
  <si>
    <t>INDIE CAPITAL INVESTIMENTOS LTDA.</t>
  </si>
  <si>
    <t>ORGANON CAPITAL GESTÃO DE INVESTIMENTOS LTDA.</t>
  </si>
  <si>
    <t>INTEGRAL INVESTIMENTOS LTDA.</t>
  </si>
  <si>
    <t>AUGME CAPITAL GESTÃO DE RECURSOS LTDA.</t>
  </si>
  <si>
    <t>ZEITGEIST TECH INVESTIMENTOS LTDA</t>
  </si>
  <si>
    <t>PRÓPRIO CAPITAL GESTÃO DE RECURSOS LTDA</t>
  </si>
  <si>
    <t>CTM INVESTIMENTOS LTDA</t>
  </si>
  <si>
    <t>M SQUARE INVESTIMENTOS LTDA</t>
  </si>
  <si>
    <t>PRUMO CAPITAL GESTORA DE RECURSOS LTDA</t>
  </si>
  <si>
    <t>ABSOLUTE GESTAO DE INVESTIMENTOS LTDA</t>
  </si>
  <si>
    <t>FRONTIER CAPITAL GESTÃO DE RECURSOS LTDA</t>
  </si>
  <si>
    <t>QUASAR ASSET MANAGEMENT LTDA.</t>
  </si>
  <si>
    <t>AZ QUEST MZK INVESTIMENTOS MACRO E CRÉDITO LTDA.</t>
  </si>
  <si>
    <t>VERSA GESTORA DE RECURSOS LTDA.</t>
  </si>
  <si>
    <t>EMPIRICA INVESTIMENTOS GESTAO DE RECURSOS LTDA</t>
  </si>
  <si>
    <t>LUXOR INVESTIMENTOS LTDA</t>
  </si>
  <si>
    <t>SOLANA GESTORA DE RECURSOS LTDA</t>
  </si>
  <si>
    <t>GARDE ASSET MANAGEMENT GESTÃO DE RECURSOS LTDA</t>
  </si>
  <si>
    <t>BANCO J. SAFRA S.A.</t>
  </si>
  <si>
    <t>J. P. MORGAN ADMINISTRADORA DE CARTEIRAS BRASIL LTDA</t>
  </si>
  <si>
    <t>RPS CAPITAL ADMINISTRADORA DE RECURSOS LTDA</t>
  </si>
  <si>
    <t>CARDINAL PARTNERS INVESTIMENTOS LTDA.</t>
  </si>
  <si>
    <t>ARGUMENTO ADMINISTRAÇÃO DE CARTEIRA DE TITULOS E VALORES MOBILIÁRIOS LTDA</t>
  </si>
  <si>
    <t>ATHENA CAPITAL GESTÃO DE RECURSOS LTDA</t>
  </si>
  <si>
    <t>BSWM GESTÃO DE RECURSOS LTDA</t>
  </si>
  <si>
    <t>EXPLORITAS ADMINISTRACAO FINANCEIRA LTDA</t>
  </si>
  <si>
    <t>ITAVERÁ GESTÃO DE RECURSOS LTDA</t>
  </si>
  <si>
    <t>ATENA CAPITAL GESTÃO DE RECURSOS LTDA.</t>
  </si>
  <si>
    <t>ASA ASSET 2 GESTÃO DE RECURSOS LTDA.</t>
  </si>
  <si>
    <t>TÁVOLA CAPITAL GESTÃO DE RECURSOS LTDA.</t>
  </si>
  <si>
    <t>ARAZUL CAPITAL ASSET MANAGEMENT LTDA.</t>
  </si>
  <si>
    <t>GAUSS CAPITAL GESTORA DE RECURSOS LTDA</t>
  </si>
  <si>
    <t>CHARLES RIVER ADMINISTRADORA DE RECURSOS FINANCEIROS LTDA.</t>
  </si>
  <si>
    <t>REACH CAPITAL INVESTIMENTOS LTDA.</t>
  </si>
  <si>
    <t>V2 INVESTIMENTOS LTDA</t>
  </si>
  <si>
    <t>LESTE ADMINISTRAÇÃO DE RECURSOS LTDA.</t>
  </si>
  <si>
    <t>ABRADINVEST GESTAO DE RECURSOS FINANCEIROS LTDA</t>
  </si>
  <si>
    <t>ORI CAPITAL LTDA</t>
  </si>
  <si>
    <t>AC2 INVESTIMENTOS LTDA</t>
  </si>
  <si>
    <t>L3 GESTORA DE RECURSOS LTDA.</t>
  </si>
  <si>
    <t>JGP GESTÃO DE CREDITO LTDA</t>
  </si>
  <si>
    <t>Índice de Mercado Andima Geral</t>
  </si>
  <si>
    <t>ARBOR GESTÃO DE RECURSOS LTDA.</t>
  </si>
  <si>
    <t>FORPUS CAPITAL GESTÃO DE RECURSOS LTDA.</t>
  </si>
  <si>
    <t>QUASAR INTERNATIONAL GESTORA DE RECURSOS LTDA.</t>
  </si>
  <si>
    <t>MOAT CAPITAL GESTÃO DE RECURSOS LTDA</t>
  </si>
  <si>
    <t>NCH BRASIL GESTORA DE RECURSOS LTDA</t>
  </si>
  <si>
    <t>KINEA INVESTIMENTOS LTDA.</t>
  </si>
  <si>
    <t>3R GESTORA DE RECURSOS LTDA</t>
  </si>
  <si>
    <t>TPE GESTORA DE RECURSOS LTDA.</t>
  </si>
  <si>
    <t>LESTE CREDIT GESTAO DE RECURSOS LTDA</t>
  </si>
  <si>
    <t>CL4 CAPITAL GESTORA DE RECURSOS LTDA.</t>
  </si>
  <si>
    <t>BUTIÁ GESTÃO DE INVESTIMENTOS LTDA.</t>
  </si>
  <si>
    <t>PIMCO LATIN AMERICA ADMINISTRADORA DE CARTEIRAS LTDA</t>
  </si>
  <si>
    <t>LIS CAPITAL - ADMINISTRADORA E GESTORA DE RECURSOS FINANCEIROS LTDA.</t>
  </si>
  <si>
    <t>RB CAPITAL ASSET MANAGEMENT LTDA</t>
  </si>
  <si>
    <t>SAFARI CAPITAL GESTÃO DE RECURSOS LTDA.</t>
  </si>
  <si>
    <t>OPPORTUNITY ASSET ADMINISTRADORA DE RECURSOS DE TERCEIROS LTDA</t>
  </si>
  <si>
    <t>ADAMCAPITAL GESTÃO DE RECURSOS LTDA.</t>
  </si>
  <si>
    <t>PANDHORA INVESTIMENTOS LTDA.</t>
  </si>
  <si>
    <t>TERA INVESTIMENTOS LTDA.</t>
  </si>
  <si>
    <t>LIFETIME GESTORA DE RECURSOS LTDA.</t>
  </si>
  <si>
    <t>RAPIER INVESTIMENTOS E GESTÃO PATRIMONIAL LTDA.</t>
  </si>
  <si>
    <t>KIRON CAPITAL GESTÃO DE RECURSOS LTDA.</t>
  </si>
  <si>
    <t>Titan Capital Gestao de Recursos LTDA .</t>
  </si>
  <si>
    <t>FIDC</t>
  </si>
  <si>
    <t>CAPTALYS GESTÃO LTDA.</t>
  </si>
  <si>
    <t>TG CORE ASSET LTDA</t>
  </si>
  <si>
    <t>VORTX DISTRIBUIDORA DE TITULOS E VALORES MOBILIARIOS LTDA.</t>
  </si>
  <si>
    <t>QUATÁ GESTÃO DE RECURSOS LTDA</t>
  </si>
  <si>
    <t>BRL TRUST DISTRIBUIDORA DE TITULOS E VALORES MOBILIARIOS S.A.</t>
  </si>
  <si>
    <t>GAMA INVESTIMENTOS LTDA</t>
  </si>
  <si>
    <t>ESH CAPITAL INVESTIMENTOS LTDA</t>
  </si>
  <si>
    <t>INVEXA GESTAO DE INVESTIMENTOS LTDA</t>
  </si>
  <si>
    <t>CM CAPITAL MARKETS DTVM LTDA</t>
  </si>
  <si>
    <t>NW3 CAPITAL GESTÃO DE RECURSOS LTDA.</t>
  </si>
  <si>
    <t>KPR INVESTIMENTOS S/A</t>
  </si>
  <si>
    <t>NEST INTERNATIONAL ADMINISTRADORA DE CARTEIRA DE VALORES MOBILIÁRIOS LTDA</t>
  </si>
  <si>
    <t>FCL CAPITAL GESTÃO DE RECURSOS DE TERCEIROS LTDA.</t>
  </si>
  <si>
    <t>IRIDIUM GESTÃO DE RECURSOS LTDA.</t>
  </si>
  <si>
    <t>TRUXT INVESTIMENTOS LTDA.</t>
  </si>
  <si>
    <t>GIANT STEPS CAPITAL INVESTIMENTOS</t>
  </si>
  <si>
    <t>M8 PARTNERS GESTORA DE RECURSOS LTDA.</t>
  </si>
  <si>
    <t>MULTIPLICA CAPITAL ASSET MANAGEMENT LTDA.</t>
  </si>
  <si>
    <t>PLANNER TRUSTEE DISTRIBUIDORA DE TITULOS E VALORES MOBILIARIOS LTDA.</t>
  </si>
  <si>
    <t>IGUANA INVESTIMENTOS LTDA.</t>
  </si>
  <si>
    <t>ALGARVE GESTAO DE INVESTIMENTOS LTDA</t>
  </si>
  <si>
    <t>MILES CAPITAL LTDA.</t>
  </si>
  <si>
    <t>KP GESTÃO DE RECURSOS LTDA</t>
  </si>
  <si>
    <t>GEO CAPITAL GESTORA DE RECURSOS LTDA</t>
  </si>
  <si>
    <t>TRÍGONO CAPITAL LTDA.</t>
  </si>
  <si>
    <t>ÂMAGO GESTÃO DE INVESTIMENTOS LTDA</t>
  </si>
  <si>
    <t>VINLAND CAPITAL MANAGEMENT GESTORA DE RECURSOS LTDA.</t>
  </si>
  <si>
    <t>EUQUEROINVESTIR GESTÃO DE RECURSOS LTDA</t>
  </si>
  <si>
    <t>KAPITALO CICLO GESTORA DE RECURSOS FINANCEIROS LTDA</t>
  </si>
  <si>
    <t>DAHLIA CAPITAL GESTÃO DE RECURSOS LTDA.</t>
  </si>
  <si>
    <t>LEGACY CAPITAL GESTORA DE RECURSOS LTDA.</t>
  </si>
  <si>
    <t>CHESS CAPITAL LTDA.</t>
  </si>
  <si>
    <t>PERSEVERA GESTÃO DE RECURSOS LTDA.</t>
  </si>
  <si>
    <t>TORK CAPITAL GESTÃO DE RECURSOS LTDA</t>
  </si>
  <si>
    <t>SOMMA MULTI-FAMILY OFFICE LTDA.</t>
  </si>
  <si>
    <t>TRIUS CAPITAL GESTÃO DE INVESTIMENTOS E CONSULTORIA LTDA</t>
  </si>
  <si>
    <t>GARDE EQUITY GESTÃO DE RECURSOS LTDA.</t>
  </si>
  <si>
    <t>PARCITAS GESTÃO DE INVESTIMENTOS LTDA</t>
  </si>
  <si>
    <t>ASTRO GESTÃO DE RECURSOS LTDA</t>
  </si>
  <si>
    <t>HECTARE CAPITAL GESTORA DE RECURSOS LTDA.</t>
  </si>
  <si>
    <t>MAR ASSET MANAGEMENT GESTORA DE RECURSOS LTDA.</t>
  </si>
  <si>
    <t>SCHRODER INVESTMENT MANAGEMENT BRASIL LTDA.</t>
  </si>
  <si>
    <t>BLUELINE ASSET MANAGEMENT LTDA.</t>
  </si>
  <si>
    <t>V8 CAPITAL GESTÃO DE INVESTIMENTOS LTDA.</t>
  </si>
  <si>
    <t>XP GESTÃO DE RECURSOS LTDA</t>
  </si>
  <si>
    <t>FRONTEIRA - GESTÃO DE INVESTIMENTOS LTDA</t>
  </si>
  <si>
    <t>ARMOR GESTORA DE RECURSOS LTDA.</t>
  </si>
  <si>
    <t>BLACKROCK BRASIL GESTORA DE INVESTIMENTOS LTDA</t>
  </si>
  <si>
    <t>BRZ INVESTIMENTOS LTDA</t>
  </si>
  <si>
    <t>MACRO CAPITAL GESTAO DE RECURSOS LTDA</t>
  </si>
  <si>
    <t>AVANTGARDE ASSET MANAGEMENT GESTAO DE RECURSOS LTDA</t>
  </si>
  <si>
    <t>ABSOLUTO PARTNERS GESTÃO DE RECURSOS LTDA.</t>
  </si>
  <si>
    <t>GALÁPAGOS CAPITAL INVESTIMENTOS E PARTICIPAÇÕES LTDA.</t>
  </si>
  <si>
    <t>ACE CAPITAL GESTORA DE RECURSOS LTDA.</t>
  </si>
  <si>
    <t>SIMÉTRICA CONSULTORIA EM INVESTIMENTOS E PARTICIPAÇÕES LTDA.</t>
  </si>
  <si>
    <t>ÁFIRA GESTÃO DE RECURSOS LTDA.</t>
  </si>
  <si>
    <t>ENTERCAPITAL GESTÃO DE RECURSOS LTDA</t>
  </si>
  <si>
    <t>PÁTRIA INVESTIMENTOS LTDA.</t>
  </si>
  <si>
    <t>ROOT CAPITAL - GESTÃO DE RECURSOS LTDA</t>
  </si>
  <si>
    <t>ARTICA GESTÃO DE RECURSOS LTDA</t>
  </si>
  <si>
    <t>MINT CAPITAL GESTORA DE RECURSOS LTDA</t>
  </si>
  <si>
    <t>LARUS GESTORA DE RECURSOS LTDA.</t>
  </si>
  <si>
    <t>VITREO GESTÃO DE RECURSOS LTDA</t>
  </si>
  <si>
    <t>NEON INVESTIMENTOS LTDA</t>
  </si>
  <si>
    <t>SPX CRÉDITO GESTÃO DE RECURSOS LTDA.</t>
  </si>
  <si>
    <t>MOGNO CAPITAL INVESTIMENTOS LTDA.</t>
  </si>
  <si>
    <t>G5 ADMINISTRADORA DE RECURSOS LTDA.</t>
  </si>
  <si>
    <t>RIZA GESTORA DE RECURSOS LTDA.</t>
  </si>
  <si>
    <t>ALPHA KEY CAPITAL MANAGEMENT INVESTIMENTOS LTDA.</t>
  </si>
  <si>
    <t>BRAVE GESTORA DE RECURSOS LTDA.</t>
  </si>
  <si>
    <t>BLP GESTORA DE RECURSOS LTDA.</t>
  </si>
  <si>
    <t>DAEMON INVESTIMENTOS LTDA.</t>
  </si>
  <si>
    <t>ASSET1 INVESTIMENTOS S/A</t>
  </si>
  <si>
    <t>VITIS GESTÃO DE RECURSOS LTDA.</t>
  </si>
  <si>
    <t>CAPSTONE PARTNERS GESTÃO DE RECURSOS LTDA.</t>
  </si>
  <si>
    <t>SFA INVESTIMENTOS LTDA.</t>
  </si>
  <si>
    <t>VÊNETO GESTÃO DE RECURSOS LTDA</t>
  </si>
  <si>
    <t>BRDR GESTORA DE VALORES MOBILIÁRIOS LTDA.</t>
  </si>
  <si>
    <t>SIMPAUL CORRETORA DE CÂMBIO E VALORES MOBILIÁRIOS S.A.</t>
  </si>
  <si>
    <t>TRILHA INVESTIMENTOS LTDA</t>
  </si>
  <si>
    <t>L2 ADMINISTRADORA DE RECURSOS LTDA</t>
  </si>
  <si>
    <t>VCM GESTÃO DE CAPITAL LTDA</t>
  </si>
  <si>
    <t>GCB CAPITAL GESTÃO DE RECURSOS DE VALORES MOBILIÁRIOS LTDA.</t>
  </si>
  <si>
    <t>VANQUISH ASSET MANAGEMENT LTDA.</t>
  </si>
  <si>
    <t>GENOA CAPITAL GESTORA DE RECURSOS LTDA</t>
  </si>
  <si>
    <t>ZERO CINCO UM CAPITAL GESTÃO DE RECURSOS LTDA</t>
  </si>
  <si>
    <t>QUARTZ GESTÃO DE RECURSOS LTDA.</t>
  </si>
  <si>
    <t>COX GESTÃO DE RECURSOS LTDA</t>
  </si>
  <si>
    <t>IBIUNA CRÉDITO GESTÃO DE RECURSOS LTDA.</t>
  </si>
  <si>
    <t>EOS INVESTIMENTOS LTDA.</t>
  </si>
  <si>
    <t>ITAU DTVM S.A.</t>
  </si>
  <si>
    <t>MERAKI CAPITAL GESTÃO DE RECURSOS LTDA.</t>
  </si>
  <si>
    <t>EVEREST CAPITAL GESTORA DE RECURSOS LTDA.</t>
  </si>
  <si>
    <t>SINGULARE CORRETORA DE TITULOS E VALORES MOBILIARIOS S.A.</t>
  </si>
  <si>
    <t>EVEREST CAPITAL GESTORA DE RECURSOS LTDA</t>
  </si>
  <si>
    <t>HELIUS CAPITAL GESTÃO DE RECURSOS SA.</t>
  </si>
  <si>
    <t>BLUEGRIFFIN GESTÃO DE RECURSOS LTDA.</t>
  </si>
  <si>
    <t>EXES GESTORA DE RECURSOS LTDA.</t>
  </si>
  <si>
    <t>TARUÁ CAPITAL GESTORA DE RECURSOS LTDA.</t>
  </si>
  <si>
    <t>BDR INVESTIMENTOS LTDA.</t>
  </si>
  <si>
    <t>NEBRASKA CAPITAL GESTÃO DE RECURSOS LTDA</t>
  </si>
  <si>
    <t>CG INVESTIMENTOS BRAZIL LTDA.</t>
  </si>
  <si>
    <t>ALAMOS ADMINISTRADORA DE RECURSOS LTDA</t>
  </si>
  <si>
    <t>O3 GESTÃO DE RECURSOS LTDA</t>
  </si>
  <si>
    <t>OIKOS GESTÃO DE RECURSOS LTDA.</t>
  </si>
  <si>
    <t>RBR GESTÃO DE RECURSOS LTDA</t>
  </si>
  <si>
    <t>ATALAYA GESTÃO DE RECURSOS LTDA.</t>
  </si>
  <si>
    <t>RMB</t>
  </si>
  <si>
    <t>CATARINA CAPITAL CONSULTORIA E GESTÃO LTDA.</t>
  </si>
  <si>
    <t>ENCORE GESTÃO DE RECURSOS LTDA.</t>
  </si>
  <si>
    <t>NORTE ASSET MANAGEMENT GESTÃO DE RECURSOS S.A.</t>
  </si>
  <si>
    <t>GRIMPER CAPITAL GESTORA DE RECURSOS LTDA</t>
  </si>
  <si>
    <t>LESTE FINANCIAL SERVICES GESTÃO DE RECURSOS LTDA.</t>
  </si>
  <si>
    <t>ITAU UNIBANCO ASSET MANAGEMENT LTDA.</t>
  </si>
  <si>
    <t>DAO CAPITAL LTDA.</t>
  </si>
  <si>
    <t>RYO GESTÃO DE RECURSOS LTDA.</t>
  </si>
  <si>
    <t>GREENBAY INVESTIMENTOS LTDA.</t>
  </si>
  <si>
    <t>TOWER THREE RV GESTORA DE RECURSOS LTDA.</t>
  </si>
  <si>
    <t>ATMOSPHERE CAPITAL GESTAO DE RECURSOS LTDA.</t>
  </si>
  <si>
    <t>SUNO GESTORA DE RECURSOS LTDA</t>
  </si>
  <si>
    <t>TITAN CAPITAL GESTÃO DE RECURSOS LTDA.</t>
  </si>
  <si>
    <t>TRAFALGAR GESTÃO DE RECURSOS LTDA.</t>
  </si>
  <si>
    <t>DAUER CAPITAL INVESTIMENTOS LTDA</t>
  </si>
  <si>
    <t>CITRINO GESTÃO DE RECURSOS LTDA</t>
  </si>
  <si>
    <t>NEWFOUNDLAND MALIBU GESTORA DE RECURSOS LTDA.</t>
  </si>
  <si>
    <t>WEALTH HIGH GOVERNANCE CAPITAL LTDA.</t>
  </si>
  <si>
    <t>GARDE RF &amp; SISTEMÁTICA GESTÃO DE RECURSOS LTDA.</t>
  </si>
  <si>
    <t>ALPHATREE CAPITAL GESTÃO DE RECURSOS LTDA.</t>
  </si>
  <si>
    <t>CLAVE GESTORA DE RECURSOS LTDA.</t>
  </si>
  <si>
    <t>JOULE - GESTAO DE RECURSOS E VALORES MOBILIARIOS LTDA</t>
  </si>
  <si>
    <t>FABULA CAPITAL GESTÃO DE RECURSOS LTDA.</t>
  </si>
  <si>
    <t>ASTER INVESTIMENTOS S.A.</t>
  </si>
  <si>
    <t>JERA CAPITAL GESTAO DE RECURSOS LTDA</t>
  </si>
  <si>
    <t>INVEXA S/A</t>
  </si>
  <si>
    <t>CANUMA CAPITAL LTDA.</t>
  </si>
  <si>
    <t>TNAX CAPITAL LTDA.</t>
  </si>
  <si>
    <t>BTG PACTUAL GESTORA DE RECURSOS LTDA</t>
  </si>
  <si>
    <t>ATMOS CAPITAL GESTÃO DE RECURSOS LTDA</t>
  </si>
  <si>
    <t>Tesouro Selic Simples FI RF</t>
  </si>
  <si>
    <t>Itaú Optimus FIC RF LP</t>
  </si>
  <si>
    <t>Somma Torino RF CP</t>
  </si>
  <si>
    <t>Augme 180 FIC FIM CP</t>
  </si>
  <si>
    <t>Everest High Yield FIC FIM - CP E1</t>
  </si>
  <si>
    <t>Genoa Capital Radar FIC FI Mult Acs</t>
  </si>
  <si>
    <t>Spx Nimitz Feeder FIC de FIM</t>
  </si>
  <si>
    <t>Vinland Macro Access FIC MM</t>
  </si>
  <si>
    <t>Trigono Flagship Small Caps FIC FIA</t>
  </si>
  <si>
    <t>Trigono Delphos Income FIC FIA</t>
  </si>
  <si>
    <t>Truxt I Valor FIC FIA</t>
  </si>
  <si>
    <t>Neo Argo Long And Short FIC de FIM</t>
  </si>
  <si>
    <t>Sul America Excellence FIRF CP</t>
  </si>
  <si>
    <t>Porto Seguro FI REF DI Crédito Privado</t>
  </si>
  <si>
    <t>Capitania Premium FIC de FIRF CP LP</t>
  </si>
  <si>
    <t>Capitania Top CP FIC RF</t>
  </si>
  <si>
    <t>Ibiuna Credit FIC FIM CP</t>
  </si>
  <si>
    <t>Ibiuna Total Credit FIC FIM CP</t>
  </si>
  <si>
    <t>Porto Seguro Ipe FIC RF CP LP</t>
  </si>
  <si>
    <t>Sparta Top FIC RF CP LP</t>
  </si>
  <si>
    <t>Spx Seahawk Access FIC RF CP LP</t>
  </si>
  <si>
    <t>Spx Seahawk Global FIC FIM CP</t>
  </si>
  <si>
    <t>Absolute Hedge FIC de FIM</t>
  </si>
  <si>
    <t>Arcah FIC FIM CP</t>
  </si>
  <si>
    <t>Kapitalo Kappa Access FIC MM</t>
  </si>
  <si>
    <t>Tesouro Ipca Curto RF</t>
  </si>
  <si>
    <t>Bogari Value FIC FIA</t>
  </si>
  <si>
    <t>Fama FIC FIA</t>
  </si>
  <si>
    <t>Ip Participacoes FIC FIA BDR Nivel I</t>
  </si>
  <si>
    <t>Spx Falcon Access FIC FIA</t>
  </si>
  <si>
    <t>Tarpon Gt FIC FIA</t>
  </si>
  <si>
    <t>Trigono Verbier FIC de FIA</t>
  </si>
  <si>
    <t>Vrb FIC FIA</t>
  </si>
  <si>
    <t>Truxt Long Short Access FIC MM</t>
  </si>
  <si>
    <t>Forpus Ações FIC FIA</t>
  </si>
  <si>
    <t>Vinland Long Only FIC FIA</t>
  </si>
  <si>
    <t>Anga Portfolio FIM CP</t>
  </si>
  <si>
    <t>Quasar Tropos FIA</t>
  </si>
  <si>
    <t>Riza Lotus FI RF DI</t>
  </si>
  <si>
    <t>ARX Denali FIRF CP</t>
  </si>
  <si>
    <t>ARX Everest FIC FIRF CP</t>
  </si>
  <si>
    <t>ARX Vinson FIC FI RF CP</t>
  </si>
  <si>
    <t>BTG Pactual Cred Corp Plus FI RF CP</t>
  </si>
  <si>
    <t>Itau Optimus RF Longo Prazo Distribuidores FIC FI</t>
  </si>
  <si>
    <t>Leste Credit Access IE FIC MM CP</t>
  </si>
  <si>
    <t>ARX Elbrus FIC FI Infraestrutura RF</t>
  </si>
  <si>
    <t>Absolute Vertex II FIC FIM</t>
  </si>
  <si>
    <t>ARX Macro FIC FIM</t>
  </si>
  <si>
    <t>BTGp Access Gavea Macro FIQ FI MM</t>
  </si>
  <si>
    <t>Gávea Macro II FIC FIM</t>
  </si>
  <si>
    <t>Gavea Macro Plus II FIC FIM</t>
  </si>
  <si>
    <t>Itaú Distribuidores  Hedge Plus II FICfim</t>
  </si>
  <si>
    <t>Vinland RF Ativo LP FIC FI</t>
  </si>
  <si>
    <t>Access China Advantage Ag21 FIA IE</t>
  </si>
  <si>
    <t>ARX Income FIC FIA</t>
  </si>
  <si>
    <t>Newton Global Tech Fund FIA IE</t>
  </si>
  <si>
    <t>Access Atmos II FIC FI Acoes</t>
  </si>
  <si>
    <t>Solana LS FIC FIM</t>
  </si>
  <si>
    <t>ARX Denali P FIRF CP</t>
  </si>
  <si>
    <t>JGP Corporate FIC FI RF CP LP</t>
  </si>
  <si>
    <t>JGP Corporate Plus FIC FIM CP</t>
  </si>
  <si>
    <t>JGP Select FIC FIM CP</t>
  </si>
  <si>
    <t>JGP Select Premium FIM CP IE</t>
  </si>
  <si>
    <t>Leste CP Brasil FIC FIM CP IE</t>
  </si>
  <si>
    <t>Leste Credit Abs I FIC FIM CP IE</t>
  </si>
  <si>
    <t>BTG Pactual Debêntures Incentivadas Inflação Infra FIC Renda Fixa</t>
  </si>
  <si>
    <t>JGP Debêntures Incentivadas FIC FI RF CP</t>
  </si>
  <si>
    <t>JGP Debentures Incentivadas Juros Reais FIC FIM CP</t>
  </si>
  <si>
    <t>JGP Strategy Access FIC MM</t>
  </si>
  <si>
    <t>JGP Strategy FIC FIM</t>
  </si>
  <si>
    <t>BTG Pactual Tesouro Ipca Geral FI RF REF</t>
  </si>
  <si>
    <t>BTG Pactual Tesouro Ipca Longo FI RF REF</t>
  </si>
  <si>
    <t>Absoluto Partners II Access FIC FIA</t>
  </si>
  <si>
    <t>Oaktree Credit Access IE FIC MM</t>
  </si>
  <si>
    <t>BTGp Mobius Emerging Markets FIM IE</t>
  </si>
  <si>
    <t>Invesco Greater China Equity Dolar FIC FIA IE</t>
  </si>
  <si>
    <t>Ip Atlas Usd FIC FIA IE</t>
  </si>
  <si>
    <t>Blackrock Global Event Driven FIC FIM IE</t>
  </si>
  <si>
    <t>Pimco Income Dolar FIC FIM IE</t>
  </si>
  <si>
    <t>Pimco Income FIC FIM IE</t>
  </si>
  <si>
    <t>Código Anbima</t>
  </si>
  <si>
    <t>PL Média 12M</t>
  </si>
  <si>
    <t>Fundo Master</t>
  </si>
  <si>
    <t>Gestão</t>
  </si>
  <si>
    <t>Custodiante</t>
  </si>
  <si>
    <t>Público Alvo</t>
  </si>
  <si>
    <t>Aplicação Mínima</t>
  </si>
  <si>
    <t>Movimentação Mínima</t>
  </si>
  <si>
    <t>Saldo Mínimo</t>
  </si>
  <si>
    <t>Taxa de Performance</t>
  </si>
  <si>
    <t>Classificação CVM</t>
  </si>
  <si>
    <t>Classificação Anbima</t>
  </si>
  <si>
    <t>Repasse Taxa Adm. AAI</t>
  </si>
  <si>
    <t>Repasse Taxa Adm. Gestor</t>
  </si>
  <si>
    <t>Comentário</t>
  </si>
  <si>
    <t>Títulos Bancários - 6 meses (112.5% CDI)</t>
  </si>
  <si>
    <t>Títulos Bancários - 1 ano (115.0% CDI)</t>
  </si>
  <si>
    <t>Títulos Bancários - 2 anos (117.0% CDI)</t>
  </si>
  <si>
    <t>Títulos Bancários - 3 anos (116.0% CDI)</t>
  </si>
  <si>
    <t>Títulos Bancários - 1 ano (IPCA+8.50%)</t>
  </si>
  <si>
    <t>Títulos Bancários - 2 anos (IPCA+7.55%)</t>
  </si>
  <si>
    <t>Títulos Bancários - 3 anos (IPCA+6.95%)</t>
  </si>
  <si>
    <t>Títulos Bancários - 4 anos (IPCA+6.75%)</t>
  </si>
  <si>
    <t>Títulos Bancários - 5 anos (IPCA+6.80%)</t>
  </si>
  <si>
    <t>Títulos Corporativos - 4 anos (IPCA+7.70%)</t>
  </si>
  <si>
    <t>Títulos Bancários - 1 ano (14.35%)</t>
  </si>
  <si>
    <t>Títulos Bancários - 3 anos (12.85%)</t>
  </si>
  <si>
    <t>Títulos Bancários - 4 anos (12.95%)</t>
  </si>
  <si>
    <t>Títulos Bancários - 5 anos (13.05%)</t>
  </si>
  <si>
    <t>Títulos Bancários - 6 anos (12.85%)</t>
  </si>
  <si>
    <t>VIA FICFIDC MULTICRÉDITO SUBORDINADA MEZANINO 1</t>
  </si>
  <si>
    <t>Real Investor FIC FIA BDR Nível I</t>
  </si>
  <si>
    <t>Rps Long Bias Access FIC FIA</t>
  </si>
  <si>
    <t>Icatu Vanguarda CP FI RF LP</t>
  </si>
  <si>
    <t>BTG Pactual Debêntures Incentivadas FIC Infra Renda Fixa</t>
  </si>
  <si>
    <t>JGP Long Only FIC FIA</t>
  </si>
  <si>
    <t>Kinea Gama FIC FIA</t>
  </si>
  <si>
    <t>Sharp Long Biased Feeder FIC FIA</t>
  </si>
  <si>
    <t>Spx Patriot FIC FIA</t>
  </si>
  <si>
    <t>Truxt I Long Bias FIC FIM</t>
  </si>
  <si>
    <t>Truxt Long Bias FIC FIA Access</t>
  </si>
  <si>
    <t>Velt FIC FIA</t>
  </si>
  <si>
    <t>Constellation FIC FIA Access</t>
  </si>
  <si>
    <t>LFT 2025 - Liquidez Diária (Selic+0.09%)</t>
  </si>
  <si>
    <t>Títulos Corporativos - 4 anos (CDI+1.90%)</t>
  </si>
  <si>
    <t>NTN-B 2023 (IPCA+7.25%)</t>
  </si>
  <si>
    <t>NTN-B 2024 (IPCA+6.05%)</t>
  </si>
  <si>
    <t>NTN-B 2025 (IPCA+5.45%)</t>
  </si>
  <si>
    <t>NTN-B 2026 (IPCA+5.30%)</t>
  </si>
  <si>
    <t>NTN-B 2027 (IPCA+5.35%)</t>
  </si>
  <si>
    <t>NTN-B 2028 (IPCA+5.35%)</t>
  </si>
  <si>
    <t>NTN-B 2030 (IPCA+5.30%)</t>
  </si>
  <si>
    <t>Títulos Corporativos - 5 anos (IPCA+8.05%)</t>
  </si>
  <si>
    <t>Títulos Corporativos - 6 anos (IPCA+8.10%)</t>
  </si>
  <si>
    <t>NTN-B 2032 (IPCA+5.65%)</t>
  </si>
  <si>
    <t>NTN-B 2035 (IPCA+5.65%)</t>
  </si>
  <si>
    <t>Títulos Corporativos - 10 anos (IPCA+8.45%)</t>
  </si>
  <si>
    <t>NTN-F 2023 (13.50%)</t>
  </si>
  <si>
    <t>NTN-F 2025 (11.50%)</t>
  </si>
  <si>
    <t>NTN-F 2027 (11.35%)</t>
  </si>
  <si>
    <t>NTN-F 2029 (11.50%)</t>
  </si>
  <si>
    <t>NTN-F 2031 (11.55%)</t>
  </si>
  <si>
    <t>ARX ELBrus FIC FI Infraestrutura RF</t>
  </si>
  <si>
    <t>ARX ELBrus Pro FI Infraestrutura RF</t>
  </si>
  <si>
    <t>Garin Cíclico LB FIM</t>
  </si>
  <si>
    <t>Absolute Pace LB FIC FIA</t>
  </si>
  <si>
    <t>051 Capital</t>
  </si>
  <si>
    <t>BTG Pactual Serviços Financeiros</t>
  </si>
  <si>
    <t>Investidores qualificados</t>
  </si>
  <si>
    <t>3R Investimentos</t>
  </si>
  <si>
    <t>Intrag DTVM</t>
  </si>
  <si>
    <t>Investidores em geral</t>
  </si>
  <si>
    <t>4UM Investimentos</t>
  </si>
  <si>
    <t>BEM DTVM</t>
  </si>
  <si>
    <t>Asset1 Investimentos</t>
  </si>
  <si>
    <t>Absolute Investimentos</t>
  </si>
  <si>
    <t>BNY Mellon Serviços Financeiros</t>
  </si>
  <si>
    <t>Exclusivo previdenciário</t>
  </si>
  <si>
    <t>Previdência Ações Ativo</t>
  </si>
  <si>
    <t>Credit Suisse Hedging-Griffo Corretora</t>
  </si>
  <si>
    <t>Não definido</t>
  </si>
  <si>
    <t>BTG Pactual WM Gestão de Recursos</t>
  </si>
  <si>
    <t>Absoluto Partners</t>
  </si>
  <si>
    <t>AC2 Investimentos</t>
  </si>
  <si>
    <t>Gama Investimentos</t>
  </si>
  <si>
    <t>Não Informado</t>
  </si>
  <si>
    <t>BNP Paribas Asset Management</t>
  </si>
  <si>
    <t>Ace Capital</t>
  </si>
  <si>
    <t>Adam Capital</t>
  </si>
  <si>
    <t>Exclusivo</t>
  </si>
  <si>
    <t>AF Invest</t>
  </si>
  <si>
    <t>Renda Fixa Investimento no Exterior</t>
  </si>
  <si>
    <t>Áfira Investimentos</t>
  </si>
  <si>
    <t>Alaska Asset Management</t>
  </si>
  <si>
    <t>Banco Alfa de Investimento</t>
  </si>
  <si>
    <t>Algarve Investimentos</t>
  </si>
  <si>
    <t>Alpha Key Capital</t>
  </si>
  <si>
    <t>Alphatree Capital</t>
  </si>
  <si>
    <t>Âmago Capital</t>
  </si>
  <si>
    <t>IPCA</t>
  </si>
  <si>
    <t>Angá Asset Management</t>
  </si>
  <si>
    <t>Apex Capital</t>
  </si>
  <si>
    <t>BTG Pactual Asset Management</t>
  </si>
  <si>
    <t>Cardinal Partners</t>
  </si>
  <si>
    <t>Arbor Capital</t>
  </si>
  <si>
    <t>Mogno Capital</t>
  </si>
  <si>
    <t>Argumento Gestão de Investimentos</t>
  </si>
  <si>
    <t>Armor Capital</t>
  </si>
  <si>
    <t>Artesanal Investimentos</t>
  </si>
  <si>
    <t>Ártica Investimentos</t>
  </si>
  <si>
    <t>ARX Investimentos</t>
  </si>
  <si>
    <t>ASA Investments</t>
  </si>
  <si>
    <t>Aster Capital</t>
  </si>
  <si>
    <t>Majora Capital</t>
  </si>
  <si>
    <t>Atalaya Capital</t>
  </si>
  <si>
    <t>Atena Capital</t>
  </si>
  <si>
    <t>Athena Capital</t>
  </si>
  <si>
    <t>Atlas One</t>
  </si>
  <si>
    <t>IBX</t>
  </si>
  <si>
    <t>Atmosphere Capital</t>
  </si>
  <si>
    <t>Atmos Capital</t>
  </si>
  <si>
    <t>Avantgarde Asset Management</t>
  </si>
  <si>
    <t>AZ Quest Investimentos</t>
  </si>
  <si>
    <t>Álamos Gestão de Recursos</t>
  </si>
  <si>
    <t>Bahia Asset Management</t>
  </si>
  <si>
    <t>Lifetime Asset Management</t>
  </si>
  <si>
    <t>Bayes Capital Management</t>
  </si>
  <si>
    <t>BB Asset Management</t>
  </si>
  <si>
    <t>Exclusivo do administrador</t>
  </si>
  <si>
    <t>BDR Asset Management</t>
  </si>
  <si>
    <t>BlackRock</t>
  </si>
  <si>
    <t>Lato Capital</t>
  </si>
  <si>
    <t>BlueLine Asset Management</t>
  </si>
  <si>
    <t>Avin Asset</t>
  </si>
  <si>
    <t>Bogari Capital</t>
  </si>
  <si>
    <t>Previdência Multimercado Livre</t>
  </si>
  <si>
    <t>Galapagos Capital</t>
  </si>
  <si>
    <t>Bradesco Asset Management</t>
  </si>
  <si>
    <t>Brasil Capital</t>
  </si>
  <si>
    <t>Fundos Fechados de Ações</t>
  </si>
  <si>
    <t>IGP-M</t>
  </si>
  <si>
    <t>Plural</t>
  </si>
  <si>
    <t>Genial Investimentos</t>
  </si>
  <si>
    <t>Brave Asset Management</t>
  </si>
  <si>
    <t>BRDR Asset Management</t>
  </si>
  <si>
    <t>Warren</t>
  </si>
  <si>
    <t>Bresser Asset Management</t>
  </si>
  <si>
    <t>BRZ Investimentos</t>
  </si>
  <si>
    <t>Previdência Renda Fixa Duração Livre Crédito Livre</t>
  </si>
  <si>
    <t>BTG Pactual Gestora de Recursos</t>
  </si>
  <si>
    <t>Investidores não residentes</t>
  </si>
  <si>
    <t>Butiá Investimentos</t>
  </si>
  <si>
    <t>Dólar</t>
  </si>
  <si>
    <t>CA Indosuez Wealth Management</t>
  </si>
  <si>
    <t>Canuma Capital</t>
  </si>
  <si>
    <t>Canvas Capital</t>
  </si>
  <si>
    <t>Root Capital</t>
  </si>
  <si>
    <t>Capitânia Investimentos</t>
  </si>
  <si>
    <t>Renda Fixa Duração Alta Crédito Livre</t>
  </si>
  <si>
    <t>Capstone Partners</t>
  </si>
  <si>
    <t>Captalys</t>
  </si>
  <si>
    <t>BSWM Gestão de Recursos</t>
  </si>
  <si>
    <t>Não há</t>
  </si>
  <si>
    <t>Charles River</t>
  </si>
  <si>
    <t>Chess Capital</t>
  </si>
  <si>
    <t>Citrino Gestão de Recursos</t>
  </si>
  <si>
    <t>CL4 Capital</t>
  </si>
  <si>
    <t>Claritas Investimentos</t>
  </si>
  <si>
    <t>Investidores institucionais</t>
  </si>
  <si>
    <t>Clave Capital</t>
  </si>
  <si>
    <t>Compass Group Asset Management</t>
  </si>
  <si>
    <t>Constância Investimentos</t>
  </si>
  <si>
    <t>EQI Asset</t>
  </si>
  <si>
    <t>Constellation Asset Management</t>
  </si>
  <si>
    <t>Cox Capital Management</t>
  </si>
  <si>
    <t>Itaú DTVM</t>
  </si>
  <si>
    <t>IMA Geral</t>
  </si>
  <si>
    <t>Verde Asset Management</t>
  </si>
  <si>
    <t>CTM Investimentos</t>
  </si>
  <si>
    <t>Daemon Investimentos</t>
  </si>
  <si>
    <t>Dahlia Capital</t>
  </si>
  <si>
    <t>DAO Capital</t>
  </si>
  <si>
    <t>Daycoval Asset Management</t>
  </si>
  <si>
    <t>DEX Capital</t>
  </si>
  <si>
    <t>E2M Investimentos</t>
  </si>
  <si>
    <t>Nova Futura Investimentos</t>
  </si>
  <si>
    <t>Empírica Investimentos</t>
  </si>
  <si>
    <t>Empiricus Investimentos</t>
  </si>
  <si>
    <t>Encore Asset Management</t>
  </si>
  <si>
    <t>EnterCapital</t>
  </si>
  <si>
    <t>EOS Investimentos</t>
  </si>
  <si>
    <t>Equitas Investimentos</t>
  </si>
  <si>
    <t>Esh Capital</t>
  </si>
  <si>
    <t>Everest Asset Management</t>
  </si>
  <si>
    <t>Exes Gestora de Recursos</t>
  </si>
  <si>
    <t>Exploritas</t>
  </si>
  <si>
    <t>Fabula Capital</t>
  </si>
  <si>
    <t>Fact Investments</t>
  </si>
  <si>
    <t>Fama Investimentos</t>
  </si>
  <si>
    <t>Fator Administração de Recursos</t>
  </si>
  <si>
    <t>FCL Capital</t>
  </si>
  <si>
    <t>Titan Capital</t>
  </si>
  <si>
    <t>Valora Investimentos</t>
  </si>
  <si>
    <t>Finacap Investimentos</t>
  </si>
  <si>
    <t>Forpus Capital</t>
  </si>
  <si>
    <t>Franklin Templeton Investimentos</t>
  </si>
  <si>
    <t>Fronteira Invest</t>
  </si>
  <si>
    <t>Frontier Capital</t>
  </si>
  <si>
    <t>G5 Partners</t>
  </si>
  <si>
    <t>GAP Asset Management</t>
  </si>
  <si>
    <t>Garde Asset Management</t>
  </si>
  <si>
    <t>Garín Investimentos</t>
  </si>
  <si>
    <t>Gauss Capital</t>
  </si>
  <si>
    <t>Gávea Investimentos</t>
  </si>
  <si>
    <t>GCB Capital</t>
  </si>
  <si>
    <t>Genoa Capital</t>
  </si>
  <si>
    <t>GEO Capital</t>
  </si>
  <si>
    <t>Giant Steps Capital</t>
  </si>
  <si>
    <t>Trígono Capital</t>
  </si>
  <si>
    <t>Greenbay Investimentos</t>
  </si>
  <si>
    <t>Grimper Capital</t>
  </si>
  <si>
    <t>GTI Administração de Recursos</t>
  </si>
  <si>
    <t>Hogan Investimentos</t>
  </si>
  <si>
    <t>Guepardo Investimentos</t>
  </si>
  <si>
    <t>Dauer Capital</t>
  </si>
  <si>
    <t>Hashdex</t>
  </si>
  <si>
    <t>Hectare Capital</t>
  </si>
  <si>
    <t>Helius Capital</t>
  </si>
  <si>
    <t>HGI Capital</t>
  </si>
  <si>
    <t>Hix Capital</t>
  </si>
  <si>
    <t>Multiplica Capital</t>
  </si>
  <si>
    <t>CM Capital</t>
  </si>
  <si>
    <t>Ibiuna Investimentos</t>
  </si>
  <si>
    <t>Icatu Vanguarda</t>
  </si>
  <si>
    <t>Impacto Investimentos</t>
  </si>
  <si>
    <t>Indie Capital</t>
  </si>
  <si>
    <t>Integral Investimentos</t>
  </si>
  <si>
    <t>Inter Asset</t>
  </si>
  <si>
    <t>Invexa Capital</t>
  </si>
  <si>
    <t>3J Capital Partners</t>
  </si>
  <si>
    <t>IP Capital Partners</t>
  </si>
  <si>
    <t>Iridium Gestão de Recursos</t>
  </si>
  <si>
    <t>Itaú Asset Management</t>
  </si>
  <si>
    <t>Itaverá Investimentos</t>
  </si>
  <si>
    <t>Iguana Investimentos</t>
  </si>
  <si>
    <t>Jardim Botânico Investimentos</t>
  </si>
  <si>
    <t>JGP</t>
  </si>
  <si>
    <t>SulAmérica Investimentos</t>
  </si>
  <si>
    <t>Joule Asset Management</t>
  </si>
  <si>
    <t>Journey Capital</t>
  </si>
  <si>
    <t>JP Morgan Asset Management</t>
  </si>
  <si>
    <t>Kadima Asset Management</t>
  </si>
  <si>
    <t>Kapitalo Investimentos</t>
  </si>
  <si>
    <t>Kinea Investimentos</t>
  </si>
  <si>
    <t>Kínitro Capital</t>
  </si>
  <si>
    <t>Kiron Capital</t>
  </si>
  <si>
    <t>Kondor Invest</t>
  </si>
  <si>
    <t>KP Wealth</t>
  </si>
  <si>
    <t>KPR Investimentos</t>
  </si>
  <si>
    <t>L2 Capital Partners</t>
  </si>
  <si>
    <t>Larus Gestora de Recursos</t>
  </si>
  <si>
    <t>Quartz</t>
  </si>
  <si>
    <t>Leblon Equities</t>
  </si>
  <si>
    <t>Legacy Capital</t>
  </si>
  <si>
    <t>Western Asset</t>
  </si>
  <si>
    <t>Leste</t>
  </si>
  <si>
    <t>LIS Capital</t>
  </si>
  <si>
    <t>Logos Capital</t>
  </si>
  <si>
    <t>Luxor Investimentos</t>
  </si>
  <si>
    <t>More Invest</t>
  </si>
  <si>
    <t>Mercury Wealth Management</t>
  </si>
  <si>
    <t>M Square</t>
  </si>
  <si>
    <t>M8 Partners</t>
  </si>
  <si>
    <t>Macro Capital</t>
  </si>
  <si>
    <t>Jera Capital</t>
  </si>
  <si>
    <t>Mongeral Aegon Investimentos</t>
  </si>
  <si>
    <t>Safra Asset Management</t>
  </si>
  <si>
    <t>Investidores private</t>
  </si>
  <si>
    <t>MAPFRE Investimentos</t>
  </si>
  <si>
    <t>MAR Asset Management</t>
  </si>
  <si>
    <t>Meraki Capital</t>
  </si>
  <si>
    <t>Meta Asset Management</t>
  </si>
  <si>
    <t>Miles Capital</t>
  </si>
  <si>
    <t>Mint Capital</t>
  </si>
  <si>
    <t>Moat Capital</t>
  </si>
  <si>
    <t>Módulo Capital</t>
  </si>
  <si>
    <t>Mongeral Aegon Renda Variável</t>
  </si>
  <si>
    <t>MOS Capital</t>
  </si>
  <si>
    <t>Murano Investimentos</t>
  </si>
  <si>
    <t>Navi Capital</t>
  </si>
  <si>
    <t>NCH Capital Brasil</t>
  </si>
  <si>
    <t>Nebraska Capital</t>
  </si>
  <si>
    <t>NEO Investimentos</t>
  </si>
  <si>
    <t>Neon Investimentos</t>
  </si>
  <si>
    <t>Nest Asset Management</t>
  </si>
  <si>
    <t>Newfoundland Capital Management</t>
  </si>
  <si>
    <t>Catarina Capital</t>
  </si>
  <si>
    <t>Nextep Investimentos</t>
  </si>
  <si>
    <t>Norte Asset Management</t>
  </si>
  <si>
    <t>Novus Capital</t>
  </si>
  <si>
    <t>NW3 Capital</t>
  </si>
  <si>
    <t>O3 Capital</t>
  </si>
  <si>
    <t>Occam Brasil</t>
  </si>
  <si>
    <t>Oceana Investimentos</t>
  </si>
  <si>
    <t>Oikos</t>
  </si>
  <si>
    <t>Somma Multi-Family Office</t>
  </si>
  <si>
    <t>Opportunity</t>
  </si>
  <si>
    <t>Órama</t>
  </si>
  <si>
    <t>Ouro</t>
  </si>
  <si>
    <t>Organon Capital</t>
  </si>
  <si>
    <t>Ori Capital</t>
  </si>
  <si>
    <t>Ouro Preto Investimentos</t>
  </si>
  <si>
    <t>P8 Investimentos</t>
  </si>
  <si>
    <t>Panamby Capital</t>
  </si>
  <si>
    <t>Pandhora Investimentos</t>
  </si>
  <si>
    <t>Milenio Capital</t>
  </si>
  <si>
    <t>Parcitas Investimentos</t>
  </si>
  <si>
    <t>Pátria Investimentos</t>
  </si>
  <si>
    <t>Rafter Investimentos</t>
  </si>
  <si>
    <t>Perfin Investimentos</t>
  </si>
  <si>
    <t>Persevera Asset Management</t>
  </si>
  <si>
    <t>Trivèlla Investimentos</t>
  </si>
  <si>
    <t>PIMCO</t>
  </si>
  <si>
    <t>Polo Capital Management</t>
  </si>
  <si>
    <t>Porto Seguro Investimentos</t>
  </si>
  <si>
    <t>Próprio Capital</t>
  </si>
  <si>
    <t>Prumo Capital</t>
  </si>
  <si>
    <t>Quantitas Asset Management</t>
  </si>
  <si>
    <t>Quasar Asset Management</t>
  </si>
  <si>
    <t>RC Gestão de Recursos</t>
  </si>
  <si>
    <t>Rapier Investimentos</t>
  </si>
  <si>
    <t>RB Capital Asset Management</t>
  </si>
  <si>
    <t>RBR Asset Management</t>
  </si>
  <si>
    <t>Reach Capital</t>
  </si>
  <si>
    <t>Real Investor</t>
  </si>
  <si>
    <t>Rio Gestão de Recursos</t>
  </si>
  <si>
    <t>Rio Bravo Investimentos</t>
  </si>
  <si>
    <t>Rio Verde Investimentos</t>
  </si>
  <si>
    <t>Riza Asset Management</t>
  </si>
  <si>
    <t>RPS Capital</t>
  </si>
  <si>
    <t>Ryo Asset</t>
  </si>
  <si>
    <t>Safari Capital</t>
  </si>
  <si>
    <t>Saks Asset Management</t>
  </si>
  <si>
    <t>Santa Fé Investimentos</t>
  </si>
  <si>
    <t>Schroder Investment Management Brasil</t>
  </si>
  <si>
    <t>Seival Investimentos</t>
  </si>
  <si>
    <t>Quatá Investimentos</t>
  </si>
  <si>
    <t>Set Investimentos</t>
  </si>
  <si>
    <t>SFA Investimentos</t>
  </si>
  <si>
    <t>Sharp Capital</t>
  </si>
  <si>
    <t>Simétrica Investimentos</t>
  </si>
  <si>
    <t>Skade Capital</t>
  </si>
  <si>
    <t>Skopos Investimentos</t>
  </si>
  <si>
    <t>Solana Capital</t>
  </si>
  <si>
    <t>Solis Investimentos</t>
  </si>
  <si>
    <t>Somma Investimentos</t>
  </si>
  <si>
    <t>Sparta Fundos de Investimento</t>
  </si>
  <si>
    <t>SPX Capital</t>
  </si>
  <si>
    <t>Squadra Investimentos</t>
  </si>
  <si>
    <t>Sterna Capital</t>
  </si>
  <si>
    <t>STK Capital</t>
  </si>
  <si>
    <t>Studio Investimentos</t>
  </si>
  <si>
    <t>Focus Invest</t>
  </si>
  <si>
    <t>Suno Asset</t>
  </si>
  <si>
    <t>Tower Three</t>
  </si>
  <si>
    <t>Tagus Investimentos</t>
  </si>
  <si>
    <t>Tarpon Investimentos</t>
  </si>
  <si>
    <t>Taruá Capital</t>
  </si>
  <si>
    <t>Távola Capital</t>
  </si>
  <si>
    <t>Tenax Capital</t>
  </si>
  <si>
    <t>TG Core Asset</t>
  </si>
  <si>
    <t>Tork Capital</t>
  </si>
  <si>
    <t>Trafalgar Investimentos</t>
  </si>
  <si>
    <t>Trilha Investimentos</t>
  </si>
  <si>
    <t>Trius Capital</t>
  </si>
  <si>
    <t>Trópico Latin America Investments</t>
  </si>
  <si>
    <t>Truxt Investimentos</t>
  </si>
  <si>
    <t>UJAY Capital</t>
  </si>
  <si>
    <t>V2 Investimentos</t>
  </si>
  <si>
    <t>V8 Capital</t>
  </si>
  <si>
    <t>Vanquish Asset Management</t>
  </si>
  <si>
    <t>VELT Partners</t>
  </si>
  <si>
    <t>Vêneto Investimentos</t>
  </si>
  <si>
    <t>Ventor Investimentos</t>
  </si>
  <si>
    <t>Biguá Capital</t>
  </si>
  <si>
    <t>Veritas Capital Management</t>
  </si>
  <si>
    <t>Versa Asset Management</t>
  </si>
  <si>
    <t>160% do CDI</t>
  </si>
  <si>
    <t>Direito Creditório</t>
  </si>
  <si>
    <t>FIDC Fomento Mercantil</t>
  </si>
  <si>
    <t>Vinci Partners</t>
  </si>
  <si>
    <t>Previdência Multimercados Juros e Moedas</t>
  </si>
  <si>
    <t>Vinland Capital</t>
  </si>
  <si>
    <t>Vista Capital</t>
  </si>
  <si>
    <t>Vitis Capital</t>
  </si>
  <si>
    <t>Vokin Investimentos</t>
  </si>
  <si>
    <t>Tera Investimentos</t>
  </si>
  <si>
    <t>Wealth High Governance</t>
  </si>
  <si>
    <t>WMR Capital</t>
  </si>
  <si>
    <t>XP Asset Management</t>
  </si>
  <si>
    <t>Zamboni Asset</t>
  </si>
  <si>
    <t>Benchm.: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</si>
</sst>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_(* \(#,##0.00\);_(* &quot;-&quot;??_);_(@_)"/>
    <numFmt numFmtId="164" formatCode="0.0%"/>
    <numFmt numFmtId="165" formatCode="_-[$R$-416]\ * #,##0_-;\-[$R$-416]\ * #,##0_-;_-[$R$-416]\ * &quot;-&quot;_-;_-@_-"/>
    <numFmt numFmtId="166" formatCode="_-&quot;R$&quot;\ * #,##0.00_-;\-&quot;R$&quot;\ * #,##0.00_-;_-&quot;R$&quot;\ * &quot;-&quot;??_-;_-@_-"/>
    <numFmt numFmtId="167" formatCode="&quot; &quot;00&quot;.&quot;000&quot;.&quot;000&quot;/&quot;0000\-00"/>
    <numFmt numFmtId="168" formatCode="dd/mm/yyyy;@"/>
    <numFmt numFmtId="169" formatCode="dd/mm/yy"/>
    <numFmt numFmtId="170" formatCode="dd/mm/yy\ hh:mm;@"/>
    <numFmt numFmtId="171" formatCode="m/d/yyyy\ &quot;, &quot;h:mm"/>
    <numFmt numFmtId="172" formatCode="dd/mm/yyyy"/>
    <numFmt numFmtId="173" formatCode="_-&quot;R$&quot;\ * #,##0_-;\-&quot;R$&quot;\ * #,##0_-;_-&quot;R$&quot;\ * &quot;-&quot;??_-;_-@_-"/>
    <numFmt numFmtId="174" formatCode="0.0"/>
    <numFmt numFmtId="175" formatCode="yyyy"/>
    <numFmt numFmtId="176" formatCode="&quot;D+&quot;0"/>
  </numFmts>
  <fonts count="138">
    <font>
      <sz val="14"/>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b/>
      <sz val="14"/>
      <color theme="0"/>
      <name val="Calibri"/>
      <family val="2"/>
      <scheme val="minor"/>
    </font>
    <font>
      <sz val="14"/>
      <color theme="1"/>
      <name val="Sarabun Regular"/>
    </font>
    <font>
      <b/>
      <sz val="14"/>
      <color theme="1"/>
      <name val="Sarabun Regular"/>
    </font>
    <font>
      <sz val="14"/>
      <color theme="0"/>
      <name val="Sarabun Regular"/>
    </font>
    <font>
      <sz val="18"/>
      <color rgb="FF343A51"/>
      <name val="Calibri"/>
      <family val="2"/>
      <scheme val="minor"/>
    </font>
    <font>
      <b/>
      <sz val="18"/>
      <color rgb="FF343A51"/>
      <name val="Calibri"/>
      <family val="2"/>
      <scheme val="minor"/>
    </font>
    <font>
      <b/>
      <sz val="16"/>
      <color rgb="FF343A51"/>
      <name val="Archia Regular"/>
    </font>
    <font>
      <b/>
      <sz val="14"/>
      <color theme="1"/>
      <name val="Archia Regular"/>
    </font>
    <font>
      <sz val="14"/>
      <color theme="1"/>
      <name val="Archia Regular"/>
    </font>
    <font>
      <sz val="12"/>
      <color theme="1"/>
      <name val="Calibri"/>
      <family val="2"/>
      <scheme val="minor"/>
    </font>
    <font>
      <sz val="11"/>
      <color theme="0"/>
      <name val="Calibri"/>
      <family val="2"/>
      <scheme val="minor"/>
    </font>
    <font>
      <b/>
      <sz val="11"/>
      <color theme="1"/>
      <name val="Calibri"/>
      <family val="2"/>
      <scheme val="minor"/>
    </font>
    <font>
      <b/>
      <sz val="14"/>
      <color theme="1"/>
      <name val="Calibri"/>
      <family val="2"/>
      <scheme val="minor"/>
    </font>
    <font>
      <sz val="14"/>
      <color rgb="FF343A51"/>
      <name val="Calibri"/>
      <family val="2"/>
      <scheme val="minor"/>
    </font>
    <font>
      <b/>
      <sz val="14"/>
      <color theme="0"/>
      <name val="Archia Regular"/>
    </font>
    <font>
      <sz val="14"/>
      <color theme="0"/>
      <name val="Archia Regular"/>
    </font>
    <font>
      <b/>
      <sz val="14"/>
      <color rgb="FF343A51"/>
      <name val="Calibri"/>
      <family val="2"/>
      <scheme val="minor"/>
    </font>
    <font>
      <sz val="14"/>
      <color theme="0"/>
      <name val="Calibri"/>
      <family val="2"/>
      <scheme val="minor"/>
    </font>
    <font>
      <b/>
      <sz val="12"/>
      <color rgb="FF4E607B"/>
      <name val="Calibri"/>
      <family val="2"/>
      <scheme val="minor"/>
    </font>
    <font>
      <b/>
      <sz val="14"/>
      <color rgb="FF0000C0"/>
      <name val="Calibri"/>
      <family val="2"/>
      <scheme val="minor"/>
    </font>
    <font>
      <sz val="12"/>
      <color theme="0"/>
      <name val="Calibri"/>
      <family val="2"/>
      <scheme val="minor"/>
    </font>
    <font>
      <i/>
      <sz val="14"/>
      <color theme="1"/>
      <name val="Calibri"/>
      <family val="2"/>
      <scheme val="minor"/>
    </font>
    <font>
      <i/>
      <sz val="11"/>
      <color theme="1"/>
      <name val="Calibri"/>
      <family val="2"/>
      <scheme val="minor"/>
    </font>
    <font>
      <b/>
      <sz val="20"/>
      <color theme="1"/>
      <name val="Calibri"/>
      <family val="2"/>
      <scheme val="minor"/>
    </font>
    <font>
      <sz val="22"/>
      <color rgb="FF343A51"/>
      <name val="Archia SemiBold"/>
      <family val="3"/>
    </font>
    <font>
      <sz val="36"/>
      <color rgb="FF343A51"/>
      <name val="Archia Medium"/>
      <family val="3"/>
    </font>
    <font>
      <sz val="10"/>
      <color theme="1"/>
      <name val="Calibri"/>
      <family val="2"/>
      <scheme val="minor"/>
    </font>
    <font>
      <sz val="9"/>
      <color theme="0"/>
      <name val="Calibri"/>
      <family val="2"/>
      <scheme val="minor"/>
    </font>
    <font>
      <sz val="12"/>
      <color rgb="FF4E607B"/>
      <name val="Calibri"/>
      <family val="2"/>
      <scheme val="minor"/>
    </font>
    <font>
      <i/>
      <sz val="14"/>
      <color theme="0"/>
      <name val="Calibri"/>
      <family val="2"/>
      <scheme val="minor"/>
    </font>
    <font>
      <sz val="24"/>
      <color rgb="FF343A51"/>
      <name val="Archia Bold"/>
      <family val="3"/>
    </font>
    <font>
      <sz val="24"/>
      <color rgb="FF343A51"/>
      <name val="Archia SemiBold"/>
      <family val="3"/>
    </font>
    <font>
      <sz val="10"/>
      <color rgb="FFC00000"/>
      <name val="Calibri"/>
      <family val="2"/>
      <scheme val="minor"/>
    </font>
    <font>
      <i/>
      <sz val="12"/>
      <color theme="1"/>
      <name val="Calibri"/>
      <family val="2"/>
      <scheme val="minor"/>
    </font>
    <font>
      <b/>
      <sz val="12"/>
      <color theme="1"/>
      <name val="Calibri"/>
      <family val="2"/>
      <scheme val="minor"/>
    </font>
    <font>
      <sz val="12"/>
      <color rgb="FF0000C0"/>
      <name val="Calibri"/>
      <family val="2"/>
      <scheme val="minor"/>
    </font>
    <font>
      <b/>
      <sz val="12"/>
      <color theme="9" tint="-0.499984740745262"/>
      <name val="Calibri"/>
      <family val="2"/>
      <scheme val="minor"/>
    </font>
    <font>
      <sz val="12"/>
      <color theme="9" tint="-0.499984740745262"/>
      <name val="Calibri"/>
      <family val="2"/>
      <scheme val="minor"/>
    </font>
    <font>
      <sz val="12"/>
      <name val="Calibri"/>
      <family val="2"/>
      <scheme val="minor"/>
    </font>
    <font>
      <b/>
      <sz val="12"/>
      <name val="Calibri"/>
      <family val="2"/>
      <scheme val="minor"/>
    </font>
    <font>
      <b/>
      <sz val="11"/>
      <color rgb="FF4E607B"/>
      <name val="Calibri"/>
      <family val="2"/>
      <scheme val="minor"/>
    </font>
    <font>
      <sz val="11"/>
      <color rgb="FF0000C0"/>
      <name val="Calibri"/>
      <family val="2"/>
      <scheme val="minor"/>
    </font>
    <font>
      <b/>
      <sz val="11"/>
      <color rgb="FF0000C0"/>
      <name val="Calibri"/>
      <family val="2"/>
      <scheme val="minor"/>
    </font>
    <font>
      <sz val="14"/>
      <color theme="1"/>
      <name val="Archia Bold"/>
      <family val="3"/>
    </font>
    <font>
      <b/>
      <sz val="14"/>
      <color rgb="FF343A51"/>
      <name val="Archia Bold"/>
      <family val="3"/>
    </font>
    <font>
      <b/>
      <sz val="14"/>
      <color theme="1"/>
      <name val="Archia Bold"/>
      <family val="3"/>
    </font>
    <font>
      <b/>
      <sz val="11"/>
      <color theme="0" tint="-0.499984740745262"/>
      <name val="Calibri"/>
      <family val="2"/>
      <scheme val="minor"/>
    </font>
    <font>
      <sz val="12"/>
      <color theme="1"/>
      <name val="Archia Regular"/>
    </font>
    <font>
      <sz val="12"/>
      <color rgb="FF343A51"/>
      <name val="Calibri"/>
      <family val="2"/>
      <scheme val="minor"/>
    </font>
    <font>
      <sz val="12"/>
      <color rgb="FF343A51"/>
      <name val="Archia SemiBold"/>
      <family val="3"/>
    </font>
    <font>
      <b/>
      <sz val="12"/>
      <color theme="0"/>
      <name val="Calibri"/>
      <family val="2"/>
      <scheme val="minor"/>
    </font>
    <font>
      <b/>
      <sz val="12"/>
      <color rgb="FF343A51"/>
      <name val="Calibri"/>
      <family val="2"/>
      <scheme val="minor"/>
    </font>
    <font>
      <sz val="12"/>
      <color theme="1"/>
      <name val="Sarabun Regular"/>
    </font>
    <font>
      <b/>
      <sz val="12"/>
      <color theme="1"/>
      <name val="Sarabun Regular"/>
    </font>
    <font>
      <b/>
      <sz val="11"/>
      <color theme="3"/>
      <name val="Calibri"/>
      <family val="2"/>
      <scheme val="minor"/>
    </font>
    <font>
      <b/>
      <sz val="11"/>
      <color theme="0"/>
      <name val="Calibri"/>
      <family val="2"/>
      <scheme val="minor"/>
    </font>
    <font>
      <b/>
      <sz val="12"/>
      <color theme="3"/>
      <name val="Calibri"/>
      <family val="2"/>
      <scheme val="minor"/>
    </font>
    <font>
      <sz val="14"/>
      <color theme="0" tint="-0.34998626667073579"/>
      <name val="Sarabun Regular"/>
    </font>
    <font>
      <sz val="14"/>
      <color theme="0" tint="-0.34998626667073579"/>
      <name val="Archia Regular"/>
    </font>
    <font>
      <sz val="14"/>
      <color theme="0" tint="-0.34998626667073579"/>
      <name val="Calibri"/>
      <family val="2"/>
      <scheme val="minor"/>
    </font>
    <font>
      <b/>
      <sz val="14"/>
      <color theme="0" tint="-0.34998626667073579"/>
      <name val="Calibri"/>
      <family val="2"/>
      <scheme val="minor"/>
    </font>
    <font>
      <sz val="12"/>
      <color theme="0" tint="-0.34998626667073579"/>
      <name val="Sarabun Regular"/>
    </font>
    <font>
      <sz val="12"/>
      <color theme="0" tint="-0.34998626667073579"/>
      <name val="Calibri"/>
      <family val="2"/>
      <scheme val="minor"/>
    </font>
    <font>
      <sz val="12"/>
      <color theme="0" tint="-0.34998626667073579"/>
      <name val="Archia Regular"/>
    </font>
    <font>
      <b/>
      <u/>
      <sz val="12"/>
      <color theme="1"/>
      <name val="Calibri"/>
      <family val="2"/>
      <scheme val="minor"/>
    </font>
    <font>
      <sz val="11"/>
      <color theme="0" tint="-0.34998626667073579"/>
      <name val="Calibri"/>
      <family val="2"/>
      <scheme val="minor"/>
    </font>
    <font>
      <sz val="11"/>
      <name val="Calibri"/>
      <family val="2"/>
      <scheme val="minor"/>
    </font>
    <font>
      <b/>
      <sz val="11"/>
      <color theme="0" tint="-0.34998626667073579"/>
      <name val="Calibri"/>
      <family val="2"/>
      <scheme val="minor"/>
    </font>
    <font>
      <b/>
      <sz val="11"/>
      <color rgb="FF343A51"/>
      <name val="Calibri"/>
      <family val="2"/>
      <scheme val="minor"/>
    </font>
    <font>
      <sz val="11"/>
      <color theme="0" tint="-0.34998626667073579"/>
      <name val="Sarabun Regular"/>
    </font>
    <font>
      <sz val="11"/>
      <color theme="1"/>
      <name val="Sarabun Regular"/>
    </font>
    <font>
      <b/>
      <sz val="11"/>
      <color theme="1"/>
      <name val="Sarabun Regular"/>
    </font>
    <font>
      <b/>
      <sz val="12"/>
      <color theme="0" tint="-0.34998626667073579"/>
      <name val="Calibri"/>
      <family val="2"/>
      <scheme val="minor"/>
    </font>
    <font>
      <b/>
      <sz val="16"/>
      <color theme="1"/>
      <name val="Calibri"/>
      <family val="2"/>
      <scheme val="minor"/>
    </font>
    <font>
      <sz val="11"/>
      <color theme="0"/>
      <name val="Sarabun Regular"/>
    </font>
    <font>
      <b/>
      <sz val="9"/>
      <color theme="3"/>
      <name val="Calibri"/>
      <family val="2"/>
      <scheme val="minor"/>
    </font>
    <font>
      <b/>
      <sz val="9"/>
      <color theme="1"/>
      <name val="Calibri"/>
      <family val="2"/>
      <scheme val="minor"/>
    </font>
    <font>
      <sz val="8"/>
      <color theme="1"/>
      <name val="Calibri"/>
      <family val="2"/>
      <scheme val="minor"/>
    </font>
    <font>
      <sz val="8"/>
      <color rgb="FF343A51"/>
      <name val="Archia SemiBold"/>
      <family val="3"/>
    </font>
    <font>
      <b/>
      <sz val="8"/>
      <color theme="3"/>
      <name val="Calibri"/>
      <family val="2"/>
      <scheme val="minor"/>
    </font>
    <font>
      <sz val="8"/>
      <color theme="1"/>
      <name val="Archia Regular"/>
    </font>
    <font>
      <sz val="16"/>
      <color rgb="FF343A51"/>
      <name val="Archia Bold"/>
      <family val="3"/>
    </font>
    <font>
      <b/>
      <sz val="12"/>
      <color rgb="FF0000C0"/>
      <name val="Calibri"/>
      <family val="2"/>
      <scheme val="minor"/>
    </font>
    <font>
      <sz val="11"/>
      <color theme="4"/>
      <name val="Archia Medium"/>
      <family val="3"/>
    </font>
    <font>
      <sz val="8"/>
      <color rgb="FF343A51"/>
      <name val="Calibri"/>
      <family val="2"/>
      <scheme val="minor"/>
    </font>
    <font>
      <b/>
      <sz val="9"/>
      <color rgb="FF343A50"/>
      <name val="Calibri"/>
      <family val="2"/>
      <scheme val="minor"/>
    </font>
    <font>
      <sz val="8"/>
      <color theme="0"/>
      <name val="Calibri"/>
      <family val="2"/>
      <scheme val="minor"/>
    </font>
    <font>
      <b/>
      <sz val="9"/>
      <color rgb="FFFFFFFF"/>
      <name val="Calibri"/>
      <family val="2"/>
      <scheme val="minor"/>
    </font>
    <font>
      <sz val="14"/>
      <color rgb="FF000000"/>
      <name val="Calibri"/>
      <family val="2"/>
    </font>
    <font>
      <b/>
      <sz val="14"/>
      <color rgb="FF000000"/>
      <name val="Calibri"/>
      <family val="2"/>
    </font>
    <font>
      <sz val="11"/>
      <color theme="1" tint="0.499984740745262"/>
      <name val="Calibri"/>
      <family val="2"/>
      <scheme val="minor"/>
    </font>
    <font>
      <b/>
      <sz val="11"/>
      <color theme="1" tint="0.499984740745262"/>
      <name val="Calibri"/>
      <family val="2"/>
      <scheme val="minor"/>
    </font>
    <font>
      <sz val="10"/>
      <color rgb="FF000000"/>
      <name val="Calibri"/>
      <family val="2"/>
    </font>
    <font>
      <i/>
      <sz val="11"/>
      <color theme="1" tint="0.499984740745262"/>
      <name val="Calibri"/>
      <family val="2"/>
      <scheme val="minor"/>
    </font>
    <font>
      <sz val="22"/>
      <color theme="1"/>
      <name val="Archia SemiBold"/>
      <family val="3"/>
    </font>
    <font>
      <sz val="14"/>
      <name val="Calibri"/>
      <family val="2"/>
      <scheme val="minor"/>
    </font>
    <font>
      <b/>
      <sz val="14"/>
      <name val="Archia Bold"/>
      <family val="3"/>
    </font>
    <font>
      <b/>
      <sz val="11"/>
      <name val="Calibri"/>
      <family val="2"/>
      <scheme val="minor"/>
    </font>
    <font>
      <sz val="22"/>
      <name val="Archia SemiBold"/>
      <family val="3"/>
    </font>
    <font>
      <sz val="11"/>
      <color rgb="FF000076"/>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4"/>
      <color rgb="FFD9D9D9"/>
      <name val="Calibri"/>
      <family val="2"/>
      <scheme val="minor"/>
    </font>
    <font>
      <sz val="8"/>
      <name val="Calibri"/>
      <family val="2"/>
      <scheme val="minor"/>
    </font>
    <font>
      <sz val="10"/>
      <name val="Calibri"/>
      <family val="2"/>
      <scheme val="minor"/>
    </font>
  </fonts>
  <fills count="53">
    <fill>
      <patternFill patternType="none"/>
    </fill>
    <fill>
      <patternFill patternType="gray125"/>
    </fill>
    <fill>
      <patternFill patternType="solid">
        <fgColor rgb="FF343A51"/>
        <bgColor indexed="64"/>
      </patternFill>
    </fill>
    <fill>
      <patternFill patternType="solid">
        <fgColor theme="0" tint="-4.9989318521683403E-2"/>
        <bgColor indexed="64"/>
      </patternFill>
    </fill>
    <fill>
      <patternFill patternType="solid">
        <fgColor rgb="FF4E607B"/>
        <bgColor indexed="64"/>
      </patternFill>
    </fill>
    <fill>
      <patternFill patternType="solid">
        <fgColor theme="0" tint="-0.14999847407452621"/>
        <bgColor indexed="64"/>
      </patternFill>
    </fill>
    <fill>
      <patternFill patternType="solid">
        <fgColor rgb="FFFAB47A"/>
        <bgColor indexed="64"/>
      </patternFill>
    </fill>
    <fill>
      <patternFill patternType="solid">
        <fgColor rgb="FF00AEA3"/>
        <bgColor indexed="64"/>
      </patternFill>
    </fill>
    <fill>
      <patternFill patternType="solid">
        <fgColor rgb="FF5280FF"/>
        <bgColor indexed="64"/>
      </patternFill>
    </fill>
    <fill>
      <patternFill patternType="solid">
        <fgColor theme="0" tint="-0.34998626667073579"/>
        <bgColor indexed="64"/>
      </patternFill>
    </fill>
    <fill>
      <patternFill patternType="solid">
        <fgColor rgb="FF343A50"/>
        <bgColor indexed="64"/>
      </patternFill>
    </fill>
    <fill>
      <patternFill patternType="solid">
        <fgColor theme="9"/>
        <bgColor indexed="64"/>
      </patternFill>
    </fill>
    <fill>
      <patternFill patternType="solid">
        <fgColor theme="4"/>
        <bgColor indexed="64"/>
      </patternFill>
    </fill>
    <fill>
      <patternFill patternType="solid">
        <fgColor theme="0" tint="-0.249977111117893"/>
        <bgColor indexed="64"/>
      </patternFill>
    </fill>
    <fill>
      <patternFill patternType="solid">
        <fgColor theme="3"/>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rgb="FFD9D9D9"/>
        <bgColor indexed="64"/>
      </patternFill>
    </fill>
    <fill>
      <patternFill patternType="solid">
        <fgColor rgb="FFF4F4F4"/>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89">
    <border>
      <left/>
      <right/>
      <top/>
      <bottom/>
      <diagonal/>
    </border>
    <border>
      <left/>
      <right/>
      <top/>
      <bottom style="medium">
        <color theme="0"/>
      </bottom>
      <diagonal/>
    </border>
    <border>
      <left/>
      <right/>
      <top style="thin">
        <color theme="2" tint="-0.24994659260841701"/>
      </top>
      <bottom/>
      <diagonal/>
    </border>
    <border>
      <left/>
      <right/>
      <top/>
      <bottom style="medium">
        <color auto="1"/>
      </bottom>
      <diagonal/>
    </border>
    <border>
      <left/>
      <right/>
      <top/>
      <bottom style="thin">
        <color theme="2" tint="-0.2499465926084170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medium">
        <color auto="1"/>
      </top>
      <bottom/>
      <diagonal/>
    </border>
    <border>
      <left style="thin">
        <color auto="1"/>
      </left>
      <right/>
      <top/>
      <bottom style="medium">
        <color auto="1"/>
      </bottom>
      <diagonal/>
    </border>
    <border>
      <left style="thin">
        <color auto="1"/>
      </left>
      <right/>
      <top style="thin">
        <color auto="1"/>
      </top>
      <bottom style="double">
        <color auto="1"/>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right style="thin">
        <color theme="0" tint="-0.14990691854609822"/>
      </right>
      <top/>
      <bottom style="thin">
        <color theme="0" tint="-0.1498764000366222"/>
      </bottom>
      <diagonal/>
    </border>
    <border>
      <left style="thick">
        <color theme="0"/>
      </left>
      <right/>
      <top/>
      <bottom/>
      <diagonal/>
    </border>
    <border>
      <left/>
      <right style="thick">
        <color theme="0"/>
      </right>
      <top/>
      <bottom/>
      <diagonal/>
    </border>
    <border>
      <left style="thin">
        <color theme="0" tint="-0.14990691854609822"/>
      </left>
      <right style="thick">
        <color theme="0"/>
      </right>
      <top/>
      <bottom style="thin">
        <color theme="0" tint="-0.1498764000366222"/>
      </bottom>
      <diagonal/>
    </border>
    <border>
      <left style="thin">
        <color theme="0" tint="-0.14990691854609822"/>
      </left>
      <right/>
      <top/>
      <bottom style="thin">
        <color theme="0" tint="-0.1498764000366222"/>
      </bottom>
      <diagonal/>
    </border>
    <border>
      <left style="thick">
        <color theme="0"/>
      </left>
      <right/>
      <top style="thin">
        <color theme="0" tint="-0.1498764000366222"/>
      </top>
      <bottom/>
      <diagonal/>
    </border>
    <border>
      <left/>
      <right style="thick">
        <color theme="0"/>
      </right>
      <top style="thin">
        <color theme="0" tint="-0.1498764000366222"/>
      </top>
      <bottom/>
      <diagonal/>
    </border>
    <border>
      <left style="thick">
        <color theme="0"/>
      </left>
      <right/>
      <top/>
      <bottom style="medium">
        <color theme="0"/>
      </bottom>
      <diagonal/>
    </border>
    <border>
      <left/>
      <right/>
      <top style="medium">
        <color theme="0"/>
      </top>
      <bottom style="medium">
        <color theme="0"/>
      </bottom>
      <diagonal/>
    </border>
    <border>
      <left style="thick">
        <color theme="0"/>
      </left>
      <right/>
      <top style="medium">
        <color theme="0"/>
      </top>
      <bottom style="medium">
        <color theme="0"/>
      </bottom>
      <diagonal/>
    </border>
    <border>
      <left/>
      <right/>
      <top style="medium">
        <color theme="0"/>
      </top>
      <bottom/>
      <diagonal/>
    </border>
    <border>
      <left style="thick">
        <color theme="0"/>
      </left>
      <right/>
      <top style="medium">
        <color theme="0"/>
      </top>
      <bottom/>
      <diagonal/>
    </border>
    <border>
      <left/>
      <right/>
      <top/>
      <bottom style="thick">
        <color theme="0"/>
      </bottom>
      <diagonal/>
    </border>
    <border>
      <left style="thick">
        <color theme="0"/>
      </left>
      <right/>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diagonal/>
    </border>
    <border>
      <left style="thick">
        <color theme="0"/>
      </left>
      <right/>
      <top style="thick">
        <color theme="0"/>
      </top>
      <bottom/>
      <diagonal/>
    </border>
    <border>
      <left/>
      <right style="thick">
        <color theme="0"/>
      </right>
      <top style="thick">
        <color theme="0"/>
      </top>
      <bottom style="thick">
        <color theme="0"/>
      </bottom>
      <diagonal/>
    </border>
    <border>
      <left/>
      <right/>
      <top style="thin">
        <color theme="0" tint="-0.1498764000366222"/>
      </top>
      <bottom style="thick">
        <color theme="0"/>
      </bottom>
      <diagonal/>
    </border>
    <border>
      <left/>
      <right style="thick">
        <color theme="0"/>
      </right>
      <top/>
      <bottom style="thick">
        <color theme="0"/>
      </bottom>
      <diagonal/>
    </border>
    <border>
      <left/>
      <right style="thick">
        <color theme="0"/>
      </right>
      <top style="thick">
        <color theme="0"/>
      </top>
      <bottom/>
      <diagonal/>
    </border>
    <border>
      <left style="thick">
        <color theme="0"/>
      </left>
      <right/>
      <top style="medium">
        <color theme="0"/>
      </top>
      <bottom style="thick">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C00000"/>
      </top>
      <bottom style="thin">
        <color rgb="FFC00000"/>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medium">
        <color theme="0"/>
      </left>
      <right/>
      <top/>
      <bottom/>
      <diagonal/>
    </border>
    <border>
      <left style="thick">
        <color theme="0"/>
      </left>
      <right style="thick">
        <color theme="0"/>
      </right>
      <top/>
      <bottom/>
      <diagonal/>
    </border>
    <border>
      <left style="thick">
        <color theme="0"/>
      </left>
      <right style="thick">
        <color theme="0"/>
      </right>
      <top/>
      <bottom style="thin">
        <color theme="0" tint="-0.14996795556505021"/>
      </bottom>
      <diagonal/>
    </border>
    <border>
      <left style="thick">
        <color theme="0"/>
      </left>
      <right/>
      <top/>
      <bottom style="thin">
        <color theme="0" tint="-0.14996795556505021"/>
      </bottom>
      <diagonal/>
    </border>
    <border>
      <left/>
      <right/>
      <top/>
      <bottom style="thin">
        <color theme="0" tint="-0.1498764000366222"/>
      </bottom>
      <diagonal/>
    </border>
    <border>
      <left/>
      <right style="thick">
        <color theme="0"/>
      </right>
      <top/>
      <bottom style="thin">
        <color theme="0" tint="-0.1498764000366222"/>
      </bottom>
      <diagonal/>
    </border>
    <border>
      <left style="thin">
        <color auto="1"/>
      </left>
      <right/>
      <top/>
      <bottom style="double">
        <color auto="1"/>
      </bottom>
      <diagonal/>
    </border>
    <border>
      <left style="medium">
        <color theme="5"/>
      </left>
      <right style="medium">
        <color theme="5"/>
      </right>
      <top style="medium">
        <color theme="5"/>
      </top>
      <bottom style="medium">
        <color theme="5"/>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medium">
        <color rgb="FFFAB47A"/>
      </left>
      <right style="medium">
        <color rgb="FFFAB47A"/>
      </right>
      <top style="medium">
        <color rgb="FFFAB47A"/>
      </top>
      <bottom style="medium">
        <color rgb="FFFAB47A"/>
      </bottom>
      <diagonal/>
    </border>
    <border>
      <left style="medium">
        <color theme="4"/>
      </left>
      <right/>
      <top style="medium">
        <color theme="4"/>
      </top>
      <bottom style="medium">
        <color theme="4"/>
      </bottom>
      <diagonal/>
    </border>
    <border>
      <left/>
      <right/>
      <top style="medium">
        <color theme="4"/>
      </top>
      <bottom style="medium">
        <color theme="4"/>
      </bottom>
      <diagonal/>
    </border>
    <border>
      <left/>
      <right style="medium">
        <color theme="4"/>
      </right>
      <top style="medium">
        <color theme="4"/>
      </top>
      <bottom style="medium">
        <color theme="4"/>
      </bottom>
      <diagonal/>
    </border>
    <border>
      <left style="thick">
        <color theme="4"/>
      </left>
      <right/>
      <top style="medium">
        <color theme="4"/>
      </top>
      <bottom style="medium">
        <color theme="4"/>
      </bottom>
      <diagonal/>
    </border>
    <border>
      <left style="medium">
        <color theme="4"/>
      </left>
      <right/>
      <top style="medium">
        <color theme="4"/>
      </top>
      <bottom/>
      <diagonal/>
    </border>
    <border>
      <left/>
      <right style="medium">
        <color theme="4"/>
      </right>
      <top style="medium">
        <color theme="4"/>
      </top>
      <bottom/>
      <diagonal/>
    </border>
    <border>
      <left style="medium">
        <color theme="4"/>
      </left>
      <right/>
      <top/>
      <bottom style="medium">
        <color theme="4"/>
      </bottom>
      <diagonal/>
    </border>
    <border>
      <left/>
      <right style="medium">
        <color theme="4"/>
      </right>
      <top/>
      <bottom style="medium">
        <color theme="4"/>
      </bottom>
      <diagonal/>
    </border>
    <border>
      <left/>
      <right/>
      <top style="medium">
        <color theme="4"/>
      </top>
      <bottom/>
      <diagonal/>
    </border>
    <border>
      <left/>
      <right/>
      <top/>
      <bottom style="medium">
        <color theme="4"/>
      </bottom>
      <diagonal/>
    </border>
    <border>
      <left/>
      <right style="thick">
        <color rgb="FFFFFFFF"/>
      </right>
      <top/>
      <bottom/>
      <diagonal/>
    </border>
    <border>
      <left/>
      <right/>
      <top style="thin">
        <color rgb="FFD9D9D9"/>
      </top>
      <bottom style="thin">
        <color rgb="FFD9D9D9"/>
      </bottom>
      <diagonal/>
    </border>
    <border>
      <left/>
      <right/>
      <top style="thin">
        <color rgb="FFD9D9D9"/>
      </top>
      <bottom/>
      <diagonal/>
    </border>
    <border>
      <left/>
      <right/>
      <top/>
      <bottom style="thin">
        <color rgb="FFD9D9D9"/>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4"/>
      </left>
      <right/>
      <top/>
      <bottom/>
      <diagonal/>
    </border>
    <border>
      <left/>
      <right style="medium">
        <color theme="4"/>
      </right>
      <top/>
      <bottom/>
      <diagonal/>
    </border>
  </borders>
  <cellStyleXfs count="55">
    <xf numFmtId="0" fontId="0" fillId="0" borderId="0"/>
    <xf numFmtId="43" fontId="21" fillId="0" borderId="0" applyFont="0" applyFill="0" applyBorder="0" applyAlignment="0" applyProtection="0"/>
    <xf numFmtId="9" fontId="21" fillId="0" borderId="0" applyFont="0" applyFill="0" applyBorder="0" applyAlignment="0" applyProtection="0"/>
    <xf numFmtId="0" fontId="98" fillId="5" borderId="0">
      <alignment vertical="center"/>
      <protection locked="0"/>
    </xf>
    <xf numFmtId="9" fontId="99" fillId="0" borderId="11">
      <alignment horizontal="center" vertical="center"/>
      <protection locked="0"/>
    </xf>
    <xf numFmtId="164" fontId="99" fillId="0" borderId="11">
      <alignment horizontal="center" vertical="center"/>
      <protection locked="0"/>
    </xf>
    <xf numFmtId="39" fontId="99" fillId="0" borderId="11">
      <alignment horizontal="center" vertical="center"/>
      <protection locked="0"/>
    </xf>
    <xf numFmtId="176" fontId="99" fillId="0" borderId="11">
      <alignment horizontal="center" vertical="center"/>
      <protection locked="0"/>
    </xf>
    <xf numFmtId="0" fontId="99" fillId="0" borderId="11">
      <alignment horizontal="left" vertical="center"/>
      <protection locked="0"/>
    </xf>
    <xf numFmtId="0" fontId="98" fillId="3" borderId="0">
      <alignment horizontal="left" vertical="center"/>
      <protection locked="0"/>
    </xf>
    <xf numFmtId="0" fontId="97" fillId="17" borderId="0">
      <alignment vertical="center"/>
      <protection locked="0"/>
    </xf>
    <xf numFmtId="0" fontId="122" fillId="0" borderId="0" applyNumberFormat="0" applyFill="0" applyBorder="0" applyAlignment="0" applyProtection="0"/>
    <xf numFmtId="0" fontId="123" fillId="0" borderId="78" applyNumberFormat="0" applyFill="0" applyAlignment="0" applyProtection="0"/>
    <xf numFmtId="0" fontId="124" fillId="0" borderId="79" applyNumberFormat="0" applyFill="0" applyAlignment="0" applyProtection="0"/>
    <xf numFmtId="0" fontId="76" fillId="0" borderId="80" applyNumberFormat="0" applyFill="0" applyAlignment="0" applyProtection="0"/>
    <xf numFmtId="0" fontId="76" fillId="0" borderId="0" applyNumberFormat="0" applyFill="0" applyBorder="0" applyAlignment="0" applyProtection="0"/>
    <xf numFmtId="0" fontId="125" fillId="21" borderId="0" applyNumberFormat="0" applyBorder="0" applyAlignment="0" applyProtection="0"/>
    <xf numFmtId="0" fontId="126" fillId="22" borderId="0" applyNumberFormat="0" applyBorder="0" applyAlignment="0" applyProtection="0"/>
    <xf numFmtId="0" fontId="127" fillId="23" borderId="0" applyNumberFormat="0" applyBorder="0" applyAlignment="0" applyProtection="0"/>
    <xf numFmtId="0" fontId="128" fillId="24" borderId="81" applyNumberFormat="0" applyAlignment="0" applyProtection="0"/>
    <xf numFmtId="0" fontId="129" fillId="25" borderId="82" applyNumberFormat="0" applyAlignment="0" applyProtection="0"/>
    <xf numFmtId="0" fontId="130" fillId="25" borderId="81" applyNumberFormat="0" applyAlignment="0" applyProtection="0"/>
    <xf numFmtId="0" fontId="131" fillId="0" borderId="83" applyNumberFormat="0" applyFill="0" applyAlignment="0" applyProtection="0"/>
    <xf numFmtId="0" fontId="77" fillId="26" borderId="84" applyNumberFormat="0" applyAlignment="0" applyProtection="0"/>
    <xf numFmtId="0" fontId="132" fillId="0" borderId="0" applyNumberFormat="0" applyFill="0" applyBorder="0" applyAlignment="0" applyProtection="0"/>
    <xf numFmtId="0" fontId="133" fillId="0" borderId="0" applyNumberFormat="0" applyFill="0" applyBorder="0" applyAlignment="0" applyProtection="0"/>
    <xf numFmtId="0" fontId="33" fillId="0" borderId="86" applyNumberFormat="0" applyFill="0" applyAlignment="0" applyProtection="0"/>
    <xf numFmtId="0" fontId="32" fillId="28" borderId="0" applyNumberFormat="0" applyBorder="0" applyAlignment="0" applyProtection="0"/>
    <xf numFmtId="0" fontId="3" fillId="29"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32" fillId="32" borderId="0" applyNumberFormat="0" applyBorder="0" applyAlignment="0" applyProtection="0"/>
    <xf numFmtId="0" fontId="3" fillId="33" borderId="0" applyNumberFormat="0" applyBorder="0" applyAlignment="0" applyProtection="0"/>
    <xf numFmtId="0" fontId="3" fillId="34" borderId="0" applyNumberFormat="0" applyBorder="0" applyAlignment="0" applyProtection="0"/>
    <xf numFmtId="0" fontId="3" fillId="35" borderId="0" applyNumberFormat="0" applyBorder="0" applyAlignment="0" applyProtection="0"/>
    <xf numFmtId="0" fontId="32" fillId="36" borderId="0" applyNumberFormat="0" applyBorder="0" applyAlignment="0" applyProtection="0"/>
    <xf numFmtId="0" fontId="3" fillId="37" borderId="0" applyNumberFormat="0" applyBorder="0" applyAlignment="0" applyProtection="0"/>
    <xf numFmtId="0" fontId="3" fillId="38" borderId="0" applyNumberFormat="0" applyBorder="0" applyAlignment="0" applyProtection="0"/>
    <xf numFmtId="0" fontId="3" fillId="39" borderId="0" applyNumberFormat="0" applyBorder="0" applyAlignment="0" applyProtection="0"/>
    <xf numFmtId="0" fontId="32" fillId="40" borderId="0" applyNumberFormat="0" applyBorder="0" applyAlignment="0" applyProtection="0"/>
    <xf numFmtId="0" fontId="3" fillId="41" borderId="0" applyNumberFormat="0" applyBorder="0" applyAlignment="0" applyProtection="0"/>
    <xf numFmtId="0" fontId="3" fillId="42" borderId="0" applyNumberFormat="0" applyBorder="0" applyAlignment="0" applyProtection="0"/>
    <xf numFmtId="0" fontId="3" fillId="43" borderId="0" applyNumberFormat="0" applyBorder="0" applyAlignment="0" applyProtection="0"/>
    <xf numFmtId="0" fontId="32" fillId="44" borderId="0" applyNumberFormat="0" applyBorder="0" applyAlignment="0" applyProtection="0"/>
    <xf numFmtId="0" fontId="3" fillId="45" borderId="0" applyNumberFormat="0" applyBorder="0" applyAlignment="0" applyProtection="0"/>
    <xf numFmtId="0" fontId="3" fillId="46" borderId="0" applyNumberFormat="0" applyBorder="0" applyAlignment="0" applyProtection="0"/>
    <xf numFmtId="0" fontId="3" fillId="47" borderId="0" applyNumberFormat="0" applyBorder="0" applyAlignment="0" applyProtection="0"/>
    <xf numFmtId="0" fontId="32" fillId="48" borderId="0" applyNumberFormat="0" applyBorder="0" applyAlignment="0" applyProtection="0"/>
    <xf numFmtId="0" fontId="3" fillId="49" borderId="0" applyNumberFormat="0" applyBorder="0" applyAlignment="0" applyProtection="0"/>
    <xf numFmtId="0" fontId="3" fillId="50" borderId="0" applyNumberFormat="0" applyBorder="0" applyAlignment="0" applyProtection="0"/>
    <xf numFmtId="0" fontId="3" fillId="51" borderId="0" applyNumberFormat="0" applyBorder="0" applyAlignment="0" applyProtection="0"/>
    <xf numFmtId="0" fontId="134" fillId="0" borderId="0"/>
    <xf numFmtId="0" fontId="3" fillId="0" borderId="0"/>
    <xf numFmtId="0" fontId="3" fillId="27" borderId="85" applyNumberFormat="0" applyFont="0" applyAlignment="0" applyProtection="0"/>
    <xf numFmtId="0" fontId="3" fillId="0" borderId="0"/>
  </cellStyleXfs>
  <cellXfs count="791">
    <xf numFmtId="0" fontId="0" fillId="0" borderId="0" xfId="0"/>
    <xf numFmtId="0" fontId="0" fillId="0" borderId="0" xfId="0" applyAlignment="1">
      <alignment horizontal="center"/>
    </xf>
    <xf numFmtId="0" fontId="23" fillId="0" borderId="0" xfId="0" applyFont="1"/>
    <xf numFmtId="0" fontId="26" fillId="0" borderId="0" xfId="0" applyFont="1" applyAlignment="1">
      <alignment horizontal="center" vertical="center"/>
    </xf>
    <xf numFmtId="0" fontId="0" fillId="0" borderId="2" xfId="0" applyBorder="1"/>
    <xf numFmtId="43" fontId="0" fillId="0" borderId="0" xfId="1" applyFont="1"/>
    <xf numFmtId="0" fontId="0" fillId="0" borderId="4" xfId="0" applyBorder="1"/>
    <xf numFmtId="0" fontId="27" fillId="0" borderId="0" xfId="0" applyFont="1" applyAlignment="1">
      <alignment horizontal="center" vertical="center"/>
    </xf>
    <xf numFmtId="0" fontId="30" fillId="0" borderId="0" xfId="0" applyFont="1"/>
    <xf numFmtId="0" fontId="45" fillId="3" borderId="3" xfId="0" applyFont="1" applyFill="1" applyBorder="1" applyAlignment="1">
      <alignment horizontal="center"/>
    </xf>
    <xf numFmtId="0" fontId="48" fillId="0" borderId="0" xfId="0" applyFont="1" applyAlignment="1">
      <alignment horizontal="center"/>
    </xf>
    <xf numFmtId="0" fontId="23" fillId="0" borderId="0" xfId="0" applyFont="1" applyProtection="1">
      <protection locked="0"/>
    </xf>
    <xf numFmtId="0" fontId="24" fillId="0" borderId="0" xfId="0" applyFont="1" applyProtection="1">
      <protection locked="0"/>
    </xf>
    <xf numFmtId="1" fontId="30" fillId="0" borderId="0" xfId="1" applyNumberFormat="1" applyFont="1" applyProtection="1">
      <protection locked="0"/>
    </xf>
    <xf numFmtId="0" fontId="29" fillId="0" borderId="0" xfId="0" applyFont="1" applyProtection="1">
      <protection locked="0"/>
    </xf>
    <xf numFmtId="0" fontId="30" fillId="0" borderId="0" xfId="0" applyFont="1" applyProtection="1">
      <protection locked="0"/>
    </xf>
    <xf numFmtId="0" fontId="36" fillId="0" borderId="0" xfId="0" applyFont="1" applyAlignment="1" applyProtection="1">
      <alignment horizontal="center"/>
      <protection locked="0"/>
    </xf>
    <xf numFmtId="0" fontId="37" fillId="0" borderId="0" xfId="0" applyFont="1" applyAlignment="1" applyProtection="1">
      <alignment horizontal="center"/>
      <protection locked="0"/>
    </xf>
    <xf numFmtId="164" fontId="22" fillId="4" borderId="29" xfId="2" applyNumberFormat="1" applyFont="1" applyFill="1" applyBorder="1" applyAlignment="1" applyProtection="1">
      <alignment horizontal="center" vertical="center"/>
    </xf>
    <xf numFmtId="164" fontId="34" fillId="5" borderId="29" xfId="2" applyNumberFormat="1" applyFont="1" applyFill="1" applyBorder="1" applyAlignment="1" applyProtection="1">
      <alignment horizontal="center" vertical="center"/>
    </xf>
    <xf numFmtId="164" fontId="21" fillId="3" borderId="21" xfId="2" applyNumberFormat="1" applyFont="1" applyFill="1" applyBorder="1" applyAlignment="1" applyProtection="1">
      <alignment horizontal="center" vertical="center"/>
    </xf>
    <xf numFmtId="164" fontId="21" fillId="3" borderId="23" xfId="2" applyNumberFormat="1" applyFont="1" applyFill="1" applyBorder="1" applyAlignment="1" applyProtection="1">
      <alignment horizontal="center" vertical="center"/>
    </xf>
    <xf numFmtId="164" fontId="21" fillId="3" borderId="25" xfId="2" applyNumberFormat="1" applyFont="1" applyFill="1" applyBorder="1" applyAlignment="1" applyProtection="1">
      <alignment horizontal="center" vertical="center"/>
    </xf>
    <xf numFmtId="164" fontId="21" fillId="3" borderId="36" xfId="2" applyNumberFormat="1" applyFont="1" applyFill="1" applyBorder="1" applyAlignment="1" applyProtection="1">
      <alignment horizontal="center" vertical="center"/>
    </xf>
    <xf numFmtId="164" fontId="34" fillId="3" borderId="28" xfId="2" applyNumberFormat="1" applyFont="1" applyFill="1" applyBorder="1" applyAlignment="1" applyProtection="1">
      <alignment horizontal="center" vertical="center"/>
    </xf>
    <xf numFmtId="164" fontId="34" fillId="3" borderId="29" xfId="2" applyNumberFormat="1" applyFont="1" applyFill="1" applyBorder="1" applyAlignment="1" applyProtection="1">
      <alignment horizontal="center" vertical="center"/>
    </xf>
    <xf numFmtId="0" fontId="34" fillId="0" borderId="15" xfId="0" applyFont="1" applyBorder="1" applyAlignment="1">
      <alignment horizontal="center" vertical="center"/>
    </xf>
    <xf numFmtId="0" fontId="34" fillId="0" borderId="0" xfId="0" applyFont="1" applyAlignment="1">
      <alignment horizontal="center" vertical="center"/>
    </xf>
    <xf numFmtId="0" fontId="22" fillId="0" borderId="15" xfId="0" applyFont="1" applyBorder="1" applyAlignment="1">
      <alignment horizontal="center" vertical="center"/>
    </xf>
    <xf numFmtId="0" fontId="23" fillId="0" borderId="0" xfId="0" applyFont="1" applyAlignment="1" applyProtection="1">
      <alignment horizontal="center"/>
      <protection locked="0"/>
    </xf>
    <xf numFmtId="0" fontId="35" fillId="0" borderId="0" xfId="0" applyFont="1" applyAlignment="1" applyProtection="1">
      <alignment vertical="center"/>
      <protection locked="0"/>
    </xf>
    <xf numFmtId="0" fontId="34" fillId="0" borderId="0" xfId="0" applyFont="1" applyAlignment="1" applyProtection="1">
      <alignment horizontal="center" vertical="center"/>
      <protection locked="0"/>
    </xf>
    <xf numFmtId="164" fontId="22" fillId="4" borderId="28" xfId="2" applyNumberFormat="1" applyFont="1" applyFill="1" applyBorder="1" applyAlignment="1" applyProtection="1">
      <alignment horizontal="center" vertical="center"/>
    </xf>
    <xf numFmtId="164" fontId="34" fillId="5" borderId="28" xfId="2" applyNumberFormat="1" applyFont="1" applyFill="1" applyBorder="1" applyAlignment="1" applyProtection="1">
      <alignment horizontal="center" vertical="center"/>
    </xf>
    <xf numFmtId="164" fontId="21" fillId="3" borderId="1" xfId="2" applyNumberFormat="1" applyFont="1" applyFill="1" applyBorder="1" applyAlignment="1" applyProtection="1">
      <alignment horizontal="center" vertical="center"/>
    </xf>
    <xf numFmtId="1" fontId="23" fillId="0" borderId="0" xfId="1" applyNumberFormat="1" applyFont="1" applyProtection="1"/>
    <xf numFmtId="0" fontId="24" fillId="0" borderId="0" xfId="0" applyFont="1"/>
    <xf numFmtId="0" fontId="21" fillId="0" borderId="0" xfId="0" applyFont="1"/>
    <xf numFmtId="1" fontId="30" fillId="0" borderId="0" xfId="1" applyNumberFormat="1" applyFont="1" applyProtection="1"/>
    <xf numFmtId="0" fontId="53" fillId="0" borderId="0" xfId="0" applyFont="1"/>
    <xf numFmtId="0" fontId="46" fillId="0" borderId="0" xfId="0" applyFont="1"/>
    <xf numFmtId="0" fontId="29" fillId="0" borderId="0" xfId="0" applyFont="1"/>
    <xf numFmtId="0" fontId="36" fillId="0" borderId="0" xfId="0" applyFont="1" applyAlignment="1">
      <alignment horizontal="center"/>
    </xf>
    <xf numFmtId="0" fontId="37" fillId="0" borderId="0" xfId="0" applyFont="1" applyAlignment="1">
      <alignment horizontal="center"/>
    </xf>
    <xf numFmtId="1" fontId="30" fillId="0" borderId="0" xfId="1" applyNumberFormat="1" applyFont="1" applyAlignment="1" applyProtection="1">
      <alignment vertical="center"/>
    </xf>
    <xf numFmtId="0" fontId="30" fillId="0" borderId="0" xfId="0" applyFont="1" applyAlignment="1">
      <alignment vertical="center"/>
    </xf>
    <xf numFmtId="0" fontId="21" fillId="0" borderId="0" xfId="0" applyFont="1" applyAlignment="1">
      <alignment vertical="center"/>
    </xf>
    <xf numFmtId="1" fontId="0" fillId="0" borderId="0" xfId="1" applyNumberFormat="1" applyFont="1" applyAlignment="1" applyProtection="1">
      <alignment vertical="center"/>
    </xf>
    <xf numFmtId="0" fontId="38" fillId="0" borderId="15" xfId="0" applyFont="1" applyBorder="1" applyAlignment="1">
      <alignment horizontal="center" vertical="center"/>
    </xf>
    <xf numFmtId="0" fontId="35" fillId="0" borderId="16" xfId="0" applyFont="1" applyBorder="1" applyAlignment="1">
      <alignment horizontal="center" vertical="center"/>
    </xf>
    <xf numFmtId="0" fontId="38" fillId="0" borderId="0" xfId="0" applyFont="1" applyAlignment="1">
      <alignment horizontal="center" vertical="center"/>
    </xf>
    <xf numFmtId="0" fontId="35" fillId="0" borderId="0" xfId="0" applyFont="1" applyAlignment="1">
      <alignment horizontal="center" vertical="center"/>
    </xf>
    <xf numFmtId="1" fontId="39" fillId="0" borderId="0" xfId="1" applyNumberFormat="1" applyFont="1" applyFill="1" applyAlignment="1" applyProtection="1">
      <alignment horizontal="center" vertical="center"/>
    </xf>
    <xf numFmtId="164" fontId="22" fillId="2" borderId="14" xfId="2" applyNumberFormat="1" applyFont="1" applyFill="1" applyBorder="1" applyAlignment="1" applyProtection="1">
      <alignment horizontal="center" vertical="center" wrapText="1"/>
    </xf>
    <xf numFmtId="164" fontId="22" fillId="2" borderId="17" xfId="2" applyNumberFormat="1" applyFont="1" applyFill="1" applyBorder="1" applyAlignment="1" applyProtection="1">
      <alignment horizontal="center" vertical="center" wrapText="1"/>
    </xf>
    <xf numFmtId="164" fontId="22" fillId="2" borderId="18" xfId="2" applyNumberFormat="1" applyFont="1" applyFill="1" applyBorder="1" applyAlignment="1" applyProtection="1">
      <alignment horizontal="center" vertical="center" wrapText="1"/>
    </xf>
    <xf numFmtId="0" fontId="21" fillId="0" borderId="0" xfId="0" applyFont="1" applyAlignment="1">
      <alignment horizontal="center" vertical="center"/>
    </xf>
    <xf numFmtId="43" fontId="38" fillId="0" borderId="20" xfId="1" applyFont="1" applyFill="1" applyBorder="1" applyAlignment="1" applyProtection="1">
      <alignment horizontal="center" vertical="center" wrapText="1"/>
    </xf>
    <xf numFmtId="43" fontId="38" fillId="0" borderId="19" xfId="1" applyFont="1" applyFill="1" applyBorder="1" applyAlignment="1" applyProtection="1">
      <alignment horizontal="center" vertical="center" wrapText="1"/>
    </xf>
    <xf numFmtId="43" fontId="38" fillId="0" borderId="33" xfId="1" applyFont="1" applyFill="1" applyBorder="1" applyAlignment="1" applyProtection="1">
      <alignment horizontal="center" vertical="center" wrapText="1"/>
    </xf>
    <xf numFmtId="1" fontId="34" fillId="0" borderId="0" xfId="1" applyNumberFormat="1" applyFont="1" applyAlignment="1" applyProtection="1">
      <alignment vertical="center"/>
    </xf>
    <xf numFmtId="0" fontId="39" fillId="2" borderId="28" xfId="0" applyFont="1" applyFill="1" applyBorder="1" applyAlignment="1">
      <alignment vertical="center"/>
    </xf>
    <xf numFmtId="0" fontId="34" fillId="0" borderId="0" xfId="0" applyFont="1" applyAlignment="1">
      <alignment vertical="center"/>
    </xf>
    <xf numFmtId="1" fontId="40" fillId="0" borderId="0" xfId="1" applyNumberFormat="1" applyFont="1" applyAlignment="1" applyProtection="1">
      <alignment horizontal="center" vertical="center"/>
    </xf>
    <xf numFmtId="0" fontId="34" fillId="5" borderId="28" xfId="0" applyFont="1" applyFill="1" applyBorder="1" applyAlignment="1">
      <alignment vertical="center"/>
    </xf>
    <xf numFmtId="0" fontId="43" fillId="5" borderId="28" xfId="0" applyFont="1" applyFill="1" applyBorder="1" applyAlignment="1">
      <alignment horizontal="center" vertical="center"/>
    </xf>
    <xf numFmtId="1" fontId="50" fillId="0" borderId="0" xfId="1" applyNumberFormat="1" applyFont="1" applyAlignment="1" applyProtection="1">
      <alignment horizontal="center" vertical="center"/>
    </xf>
    <xf numFmtId="0" fontId="34" fillId="3" borderId="1" xfId="0" applyFont="1" applyFill="1" applyBorder="1" applyAlignment="1">
      <alignment horizontal="left" vertical="center" indent="1"/>
    </xf>
    <xf numFmtId="0" fontId="43" fillId="3" borderId="1" xfId="0" applyFont="1" applyFill="1" applyBorder="1" applyAlignment="1">
      <alignment horizontal="center" vertical="center"/>
    </xf>
    <xf numFmtId="0" fontId="34" fillId="3" borderId="22" xfId="0" applyFont="1" applyFill="1" applyBorder="1" applyAlignment="1">
      <alignment horizontal="left" vertical="center" indent="1"/>
    </xf>
    <xf numFmtId="0" fontId="43" fillId="3" borderId="22" xfId="0" applyFont="1" applyFill="1" applyBorder="1" applyAlignment="1">
      <alignment horizontal="center" vertical="center"/>
    </xf>
    <xf numFmtId="0" fontId="34" fillId="3" borderId="24" xfId="0" applyFont="1" applyFill="1" applyBorder="1" applyAlignment="1">
      <alignment horizontal="left" vertical="center" indent="1"/>
    </xf>
    <xf numFmtId="0" fontId="43" fillId="3" borderId="24" xfId="0" applyFont="1" applyFill="1" applyBorder="1" applyAlignment="1">
      <alignment horizontal="center" vertical="center"/>
    </xf>
    <xf numFmtId="0" fontId="51" fillId="2" borderId="28" xfId="0" applyFont="1" applyFill="1" applyBorder="1" applyAlignment="1">
      <alignment horizontal="center" vertical="center"/>
    </xf>
    <xf numFmtId="0" fontId="34" fillId="3" borderId="28" xfId="0" applyFont="1" applyFill="1" applyBorder="1" applyAlignment="1">
      <alignment vertical="center"/>
    </xf>
    <xf numFmtId="0" fontId="0" fillId="0" borderId="0" xfId="0" applyAlignment="1">
      <alignment vertical="center"/>
    </xf>
    <xf numFmtId="164" fontId="34" fillId="0" borderId="15" xfId="2" applyNumberFormat="1" applyFont="1" applyBorder="1" applyAlignment="1" applyProtection="1">
      <alignment vertical="center"/>
    </xf>
    <xf numFmtId="164" fontId="0" fillId="0" borderId="16" xfId="2" applyNumberFormat="1" applyFont="1" applyBorder="1" applyAlignment="1" applyProtection="1">
      <alignment vertical="center"/>
    </xf>
    <xf numFmtId="164" fontId="34" fillId="0" borderId="0" xfId="2" applyNumberFormat="1" applyFont="1" applyAlignment="1" applyProtection="1">
      <alignment vertical="center"/>
    </xf>
    <xf numFmtId="164" fontId="0" fillId="0" borderId="0" xfId="2" applyNumberFormat="1" applyFont="1" applyAlignment="1" applyProtection="1">
      <alignment vertical="center"/>
    </xf>
    <xf numFmtId="0" fontId="34" fillId="0" borderId="15" xfId="0" applyFont="1" applyBorder="1" applyAlignment="1">
      <alignment vertical="center"/>
    </xf>
    <xf numFmtId="0" fontId="34" fillId="0" borderId="16" xfId="0" applyFont="1" applyBorder="1" applyAlignment="1">
      <alignment vertical="center"/>
    </xf>
    <xf numFmtId="1" fontId="0" fillId="0" borderId="0" xfId="1" applyNumberFormat="1" applyFont="1" applyAlignment="1" applyProtection="1">
      <alignment horizontal="center" vertical="center"/>
    </xf>
    <xf numFmtId="0" fontId="0" fillId="0" borderId="0" xfId="0" applyAlignment="1">
      <alignment horizontal="center" vertical="center"/>
    </xf>
    <xf numFmtId="0" fontId="22" fillId="9" borderId="26" xfId="0" applyFont="1" applyFill="1" applyBorder="1" applyAlignment="1">
      <alignment vertical="center"/>
    </xf>
    <xf numFmtId="0" fontId="22" fillId="9" borderId="34" xfId="0" applyFont="1" applyFill="1" applyBorder="1" applyAlignment="1">
      <alignment vertical="center"/>
    </xf>
    <xf numFmtId="0" fontId="22" fillId="9" borderId="28" xfId="0" applyFont="1" applyFill="1" applyBorder="1" applyAlignment="1">
      <alignment vertical="center"/>
    </xf>
    <xf numFmtId="0" fontId="22" fillId="9" borderId="32" xfId="0" applyFont="1" applyFill="1" applyBorder="1" applyAlignment="1">
      <alignment vertical="center"/>
    </xf>
    <xf numFmtId="0" fontId="22" fillId="9" borderId="30" xfId="0" applyFont="1" applyFill="1" applyBorder="1" applyAlignment="1">
      <alignment vertical="center"/>
    </xf>
    <xf numFmtId="0" fontId="22" fillId="9" borderId="35" xfId="0" applyFont="1" applyFill="1" applyBorder="1" applyAlignment="1">
      <alignment vertical="center"/>
    </xf>
    <xf numFmtId="1" fontId="21" fillId="0" borderId="0" xfId="1" applyNumberFormat="1" applyFont="1" applyProtection="1"/>
    <xf numFmtId="0" fontId="34" fillId="0" borderId="0" xfId="0" applyFont="1" applyAlignment="1">
      <alignment horizontal="center"/>
    </xf>
    <xf numFmtId="0" fontId="41" fillId="0" borderId="0" xfId="0" applyFont="1" applyAlignment="1">
      <alignment horizontal="center"/>
    </xf>
    <xf numFmtId="0" fontId="21" fillId="0" borderId="0" xfId="0" applyFont="1" applyAlignment="1">
      <alignment horizontal="center"/>
    </xf>
    <xf numFmtId="0" fontId="34" fillId="0" borderId="0" xfId="0" applyFont="1"/>
    <xf numFmtId="2" fontId="41" fillId="0" borderId="0" xfId="0" applyNumberFormat="1" applyFont="1" applyAlignment="1">
      <alignment horizontal="center"/>
    </xf>
    <xf numFmtId="0" fontId="42" fillId="10" borderId="0" xfId="0" applyFont="1" applyFill="1" applyAlignment="1">
      <alignment horizontal="center" vertical="center" wrapText="1"/>
    </xf>
    <xf numFmtId="0" fontId="31" fillId="0" borderId="0" xfId="0" applyFont="1" applyAlignment="1">
      <alignment horizontal="center" vertical="center" wrapText="1"/>
    </xf>
    <xf numFmtId="166" fontId="48" fillId="0" borderId="0" xfId="2" applyNumberFormat="1" applyFont="1" applyBorder="1" applyAlignment="1">
      <alignment horizontal="center"/>
    </xf>
    <xf numFmtId="10" fontId="0" fillId="0" borderId="0" xfId="2" applyNumberFormat="1" applyFont="1" applyAlignment="1">
      <alignment horizontal="center"/>
    </xf>
    <xf numFmtId="2" fontId="0" fillId="0" borderId="0" xfId="0" applyNumberFormat="1"/>
    <xf numFmtId="0" fontId="48" fillId="0" borderId="0" xfId="0" applyFont="1" applyAlignment="1">
      <alignment horizontal="left"/>
    </xf>
    <xf numFmtId="165" fontId="48" fillId="0" borderId="0" xfId="0" applyNumberFormat="1" applyFont="1" applyAlignment="1">
      <alignment horizontal="left"/>
    </xf>
    <xf numFmtId="10" fontId="48" fillId="0" borderId="0" xfId="2" applyNumberFormat="1" applyFont="1" applyBorder="1" applyAlignment="1">
      <alignment horizontal="center"/>
    </xf>
    <xf numFmtId="171" fontId="55" fillId="0" borderId="0" xfId="0" applyNumberFormat="1" applyFont="1" applyAlignment="1">
      <alignment horizontal="center"/>
    </xf>
    <xf numFmtId="170" fontId="44" fillId="0" borderId="0" xfId="0" applyNumberFormat="1" applyFont="1" applyAlignment="1">
      <alignment horizontal="center"/>
    </xf>
    <xf numFmtId="0" fontId="56" fillId="0" borderId="37" xfId="0" applyFont="1" applyBorder="1"/>
    <xf numFmtId="0" fontId="56" fillId="0" borderId="38" xfId="0" applyFont="1" applyBorder="1"/>
    <xf numFmtId="0" fontId="56" fillId="0" borderId="38" xfId="0" applyFont="1" applyBorder="1" applyAlignment="1">
      <alignment horizontal="center"/>
    </xf>
    <xf numFmtId="0" fontId="56" fillId="0" borderId="39" xfId="0" applyFont="1" applyBorder="1"/>
    <xf numFmtId="0" fontId="56" fillId="0" borderId="7" xfId="0" applyFont="1" applyBorder="1"/>
    <xf numFmtId="0" fontId="56" fillId="0" borderId="7" xfId="0" applyFont="1" applyBorder="1" applyAlignment="1">
      <alignment horizontal="center"/>
    </xf>
    <xf numFmtId="0" fontId="31" fillId="0" borderId="40" xfId="0" applyFont="1" applyBorder="1"/>
    <xf numFmtId="0" fontId="31" fillId="0" borderId="0" xfId="0" applyFont="1"/>
    <xf numFmtId="0" fontId="56" fillId="0" borderId="0" xfId="0" applyFont="1" applyAlignment="1" applyProtection="1">
      <alignment vertical="center"/>
      <protection locked="0"/>
    </xf>
    <xf numFmtId="0" fontId="31" fillId="0" borderId="0" xfId="0" applyFont="1" applyProtection="1">
      <protection locked="0"/>
    </xf>
    <xf numFmtId="0" fontId="34" fillId="3" borderId="1" xfId="0" applyFont="1" applyFill="1" applyBorder="1" applyAlignment="1" applyProtection="1">
      <alignment horizontal="left" vertical="center" indent="1"/>
      <protection locked="0"/>
    </xf>
    <xf numFmtId="0" fontId="34" fillId="3" borderId="22" xfId="0" applyFont="1" applyFill="1" applyBorder="1" applyAlignment="1" applyProtection="1">
      <alignment horizontal="left" vertical="center" indent="1"/>
      <protection locked="0"/>
    </xf>
    <xf numFmtId="0" fontId="34" fillId="3" borderId="24" xfId="0" applyFont="1" applyFill="1" applyBorder="1" applyAlignment="1" applyProtection="1">
      <alignment horizontal="left" vertical="center" indent="1"/>
      <protection locked="0"/>
    </xf>
    <xf numFmtId="0" fontId="34" fillId="5" borderId="28" xfId="0" applyFont="1" applyFill="1" applyBorder="1" applyAlignment="1" applyProtection="1">
      <alignment vertical="center"/>
      <protection locked="0"/>
    </xf>
    <xf numFmtId="0" fontId="42" fillId="2" borderId="0" xfId="0" applyFont="1" applyFill="1" applyAlignment="1" applyProtection="1">
      <alignment horizontal="center" vertical="center"/>
      <protection locked="0"/>
    </xf>
    <xf numFmtId="1" fontId="0" fillId="0" borderId="0" xfId="1" applyNumberFormat="1" applyFont="1" applyAlignment="1" applyProtection="1">
      <alignment horizontal="center" vertical="center"/>
      <protection locked="0"/>
    </xf>
    <xf numFmtId="0" fontId="42" fillId="11" borderId="0" xfId="0" applyFont="1" applyFill="1" applyAlignment="1">
      <alignment horizontal="center" vertical="center" wrapText="1"/>
    </xf>
    <xf numFmtId="0" fontId="31" fillId="0" borderId="41" xfId="0" applyFont="1" applyBorder="1"/>
    <xf numFmtId="0" fontId="58" fillId="0" borderId="42" xfId="0" applyFont="1" applyBorder="1"/>
    <xf numFmtId="0" fontId="56" fillId="0" borderId="43" xfId="0" applyFont="1" applyBorder="1"/>
    <xf numFmtId="0" fontId="31" fillId="0" borderId="43" xfId="0" applyFont="1" applyBorder="1"/>
    <xf numFmtId="0" fontId="58" fillId="0" borderId="43" xfId="0" applyFont="1" applyBorder="1"/>
    <xf numFmtId="0" fontId="31" fillId="0" borderId="44" xfId="0" applyFont="1" applyBorder="1"/>
    <xf numFmtId="0" fontId="58" fillId="0" borderId="5" xfId="0" applyFont="1" applyBorder="1"/>
    <xf numFmtId="0" fontId="56" fillId="0" borderId="0" xfId="0" applyFont="1"/>
    <xf numFmtId="0" fontId="58" fillId="0" borderId="0" xfId="0" applyFont="1"/>
    <xf numFmtId="0" fontId="31" fillId="0" borderId="45" xfId="0" applyFont="1" applyBorder="1"/>
    <xf numFmtId="0" fontId="59" fillId="0" borderId="5" xfId="0" applyFont="1" applyBorder="1"/>
    <xf numFmtId="0" fontId="60" fillId="0" borderId="0" xfId="0" applyFont="1"/>
    <xf numFmtId="0" fontId="59" fillId="0" borderId="0" xfId="0" applyFont="1"/>
    <xf numFmtId="0" fontId="59" fillId="0" borderId="6" xfId="0" applyFont="1" applyBorder="1"/>
    <xf numFmtId="0" fontId="31" fillId="0" borderId="7" xfId="0" applyFont="1" applyBorder="1"/>
    <xf numFmtId="0" fontId="60" fillId="0" borderId="7" xfId="0" applyFont="1" applyBorder="1"/>
    <xf numFmtId="0" fontId="59" fillId="0" borderId="7" xfId="0" applyFont="1" applyBorder="1"/>
    <xf numFmtId="0" fontId="31" fillId="0" borderId="46" xfId="0" applyFont="1" applyBorder="1"/>
    <xf numFmtId="0" fontId="61" fillId="0" borderId="43" xfId="0" applyFont="1" applyBorder="1"/>
    <xf numFmtId="0" fontId="61" fillId="0" borderId="0" xfId="0" applyFont="1"/>
    <xf numFmtId="0" fontId="58" fillId="0" borderId="6" xfId="0" applyFont="1" applyBorder="1"/>
    <xf numFmtId="0" fontId="58" fillId="0" borderId="7" xfId="0" applyFont="1" applyBorder="1"/>
    <xf numFmtId="0" fontId="61" fillId="0" borderId="7" xfId="0" applyFont="1" applyBorder="1"/>
    <xf numFmtId="0" fontId="60" fillId="0" borderId="43" xfId="0" applyFont="1" applyBorder="1"/>
    <xf numFmtId="0" fontId="31" fillId="0" borderId="47" xfId="0" applyFont="1" applyBorder="1"/>
    <xf numFmtId="0" fontId="31" fillId="0" borderId="3" xfId="0" applyFont="1" applyBorder="1"/>
    <xf numFmtId="0" fontId="31" fillId="0" borderId="48" xfId="0" applyFont="1" applyBorder="1"/>
    <xf numFmtId="0" fontId="31" fillId="0" borderId="6" xfId="0" applyFont="1" applyBorder="1"/>
    <xf numFmtId="0" fontId="0" fillId="0" borderId="0" xfId="0" applyAlignment="1" applyProtection="1">
      <alignment vertical="center"/>
      <protection locked="0"/>
    </xf>
    <xf numFmtId="0" fontId="33" fillId="0" borderId="0" xfId="0" applyFont="1" applyAlignment="1" applyProtection="1">
      <alignment horizontal="left" vertical="center" indent="1"/>
      <protection locked="0"/>
    </xf>
    <xf numFmtId="0" fontId="33" fillId="0" borderId="0" xfId="0" applyFont="1" applyAlignment="1" applyProtection="1">
      <alignment vertical="center"/>
      <protection locked="0"/>
    </xf>
    <xf numFmtId="1" fontId="33" fillId="0" borderId="0" xfId="1" applyNumberFormat="1" applyFont="1" applyAlignment="1" applyProtection="1">
      <alignment horizontal="center" vertical="center"/>
      <protection locked="0"/>
    </xf>
    <xf numFmtId="0" fontId="33" fillId="5" borderId="0" xfId="0" applyFont="1" applyFill="1" applyAlignment="1" applyProtection="1">
      <alignment vertical="center"/>
      <protection locked="0"/>
    </xf>
    <xf numFmtId="0" fontId="33" fillId="5" borderId="0" xfId="0" applyFont="1" applyFill="1" applyAlignment="1" applyProtection="1">
      <alignment horizontal="center" vertical="center"/>
      <protection locked="0"/>
    </xf>
    <xf numFmtId="1" fontId="62" fillId="0" borderId="0" xfId="1" applyNumberFormat="1" applyFont="1" applyAlignment="1" applyProtection="1">
      <alignment horizontal="center" vertical="center"/>
      <protection locked="0"/>
    </xf>
    <xf numFmtId="0" fontId="33" fillId="3" borderId="0" xfId="0" applyFont="1" applyFill="1" applyAlignment="1" applyProtection="1">
      <alignment horizontal="left" vertical="center" indent="1"/>
      <protection locked="0"/>
    </xf>
    <xf numFmtId="0" fontId="33" fillId="3" borderId="0" xfId="0" applyFont="1" applyFill="1" applyAlignment="1" applyProtection="1">
      <alignment horizontal="center" vertical="center"/>
      <protection locked="0"/>
    </xf>
    <xf numFmtId="0" fontId="20" fillId="0" borderId="12" xfId="0" applyFont="1" applyBorder="1" applyAlignment="1" applyProtection="1">
      <alignment horizontal="left" indent="2"/>
      <protection locked="0"/>
    </xf>
    <xf numFmtId="0" fontId="20" fillId="0" borderId="12" xfId="0" applyFont="1" applyBorder="1" applyAlignment="1">
      <alignment horizontal="center"/>
    </xf>
    <xf numFmtId="167" fontId="20" fillId="0" borderId="12" xfId="0" applyNumberFormat="1" applyFont="1" applyBorder="1" applyAlignment="1">
      <alignment horizontal="center"/>
    </xf>
    <xf numFmtId="10" fontId="20" fillId="0" borderId="12" xfId="2" applyNumberFormat="1" applyFont="1" applyBorder="1" applyAlignment="1">
      <alignment horizontal="center"/>
    </xf>
    <xf numFmtId="0" fontId="20" fillId="0" borderId="0" xfId="0" applyFont="1" applyProtection="1">
      <protection locked="0"/>
    </xf>
    <xf numFmtId="0" fontId="63" fillId="0" borderId="13" xfId="0" applyFont="1" applyBorder="1" applyProtection="1">
      <protection locked="0"/>
    </xf>
    <xf numFmtId="0" fontId="20" fillId="0" borderId="0" xfId="0" applyFont="1" applyAlignment="1" applyProtection="1">
      <alignment horizontal="center"/>
      <protection locked="0"/>
    </xf>
    <xf numFmtId="0" fontId="20" fillId="0" borderId="0" xfId="0" applyFont="1" applyAlignment="1" applyProtection="1">
      <alignment vertical="center"/>
      <protection locked="0"/>
    </xf>
    <xf numFmtId="0" fontId="33" fillId="0" borderId="10" xfId="0" applyFont="1" applyBorder="1" applyProtection="1">
      <protection locked="0"/>
    </xf>
    <xf numFmtId="0" fontId="32" fillId="8" borderId="5" xfId="0" applyFont="1" applyFill="1" applyBorder="1" applyProtection="1">
      <protection locked="0"/>
    </xf>
    <xf numFmtId="0" fontId="32" fillId="6" borderId="5" xfId="0" applyFont="1" applyFill="1" applyBorder="1" applyProtection="1">
      <protection locked="0"/>
    </xf>
    <xf numFmtId="0" fontId="32" fillId="6" borderId="9" xfId="0" applyFont="1" applyFill="1" applyBorder="1" applyProtection="1">
      <protection locked="0"/>
    </xf>
    <xf numFmtId="0" fontId="32" fillId="7" borderId="5" xfId="0" applyFont="1" applyFill="1" applyBorder="1" applyProtection="1">
      <protection locked="0"/>
    </xf>
    <xf numFmtId="0" fontId="32" fillId="7" borderId="6" xfId="0" applyFont="1" applyFill="1" applyBorder="1" applyProtection="1">
      <protection locked="0"/>
    </xf>
    <xf numFmtId="0" fontId="33" fillId="0" borderId="0" xfId="0" applyFont="1" applyProtection="1">
      <protection locked="0"/>
    </xf>
    <xf numFmtId="0" fontId="32" fillId="8" borderId="9" xfId="0" applyFont="1" applyFill="1" applyBorder="1" applyProtection="1">
      <protection locked="0"/>
    </xf>
    <xf numFmtId="0" fontId="64" fillId="0" borderId="0" xfId="0" applyFont="1" applyAlignment="1" applyProtection="1">
      <alignment horizontal="left" vertical="center" indent="1"/>
      <protection locked="0"/>
    </xf>
    <xf numFmtId="173" fontId="33" fillId="5" borderId="0" xfId="0" applyNumberFormat="1" applyFont="1" applyFill="1" applyAlignment="1" applyProtection="1">
      <alignment vertical="center"/>
      <protection locked="0"/>
    </xf>
    <xf numFmtId="173" fontId="33" fillId="3" borderId="0" xfId="0" applyNumberFormat="1" applyFont="1" applyFill="1" applyAlignment="1" applyProtection="1">
      <alignment horizontal="left" vertical="center" indent="1"/>
      <protection locked="0"/>
    </xf>
    <xf numFmtId="0" fontId="0" fillId="0" borderId="0" xfId="0" applyProtection="1">
      <protection locked="0"/>
    </xf>
    <xf numFmtId="0" fontId="0" fillId="0" borderId="0" xfId="0" applyAlignment="1" applyProtection="1">
      <alignment horizontal="center"/>
      <protection locked="0"/>
    </xf>
    <xf numFmtId="0" fontId="65" fillId="0" borderId="0" xfId="0" applyFont="1" applyAlignment="1" applyProtection="1">
      <alignment vertical="center"/>
      <protection locked="0"/>
    </xf>
    <xf numFmtId="0" fontId="66" fillId="6" borderId="0" xfId="0" applyFont="1" applyFill="1" applyAlignment="1" applyProtection="1">
      <alignment vertical="center"/>
      <protection locked="0"/>
    </xf>
    <xf numFmtId="0" fontId="66" fillId="6" borderId="0" xfId="0" applyFont="1" applyFill="1" applyAlignment="1" applyProtection="1">
      <alignment horizontal="center" vertical="center"/>
      <protection locked="0"/>
    </xf>
    <xf numFmtId="0" fontId="20" fillId="0" borderId="0" xfId="0" applyFont="1" applyAlignment="1">
      <alignment horizontal="center"/>
    </xf>
    <xf numFmtId="167" fontId="20" fillId="0" borderId="0" xfId="0" applyNumberFormat="1" applyFont="1" applyAlignment="1">
      <alignment horizontal="center"/>
    </xf>
    <xf numFmtId="10" fontId="20" fillId="0" borderId="0" xfId="2" applyNumberFormat="1" applyFont="1" applyBorder="1" applyAlignment="1">
      <alignment horizontal="center"/>
    </xf>
    <xf numFmtId="166" fontId="20" fillId="0" borderId="0" xfId="2" applyNumberFormat="1" applyFont="1" applyBorder="1" applyAlignment="1">
      <alignment horizontal="center"/>
    </xf>
    <xf numFmtId="4" fontId="20" fillId="0" borderId="0" xfId="2" applyNumberFormat="1" applyFont="1" applyBorder="1" applyAlignment="1">
      <alignment horizontal="center"/>
    </xf>
    <xf numFmtId="39" fontId="20" fillId="0" borderId="0" xfId="2" applyNumberFormat="1" applyFont="1" applyBorder="1" applyAlignment="1">
      <alignment horizontal="center"/>
    </xf>
    <xf numFmtId="0" fontId="33" fillId="0" borderId="0" xfId="0" applyFont="1" applyAlignment="1" applyProtection="1">
      <alignment horizontal="center" vertical="center"/>
      <protection locked="0"/>
    </xf>
    <xf numFmtId="0" fontId="42" fillId="12" borderId="0" xfId="0" applyFont="1" applyFill="1" applyAlignment="1" applyProtection="1">
      <alignment horizontal="center" vertical="center"/>
      <protection locked="0"/>
    </xf>
    <xf numFmtId="0" fontId="33" fillId="0" borderId="0" xfId="0" applyFont="1" applyAlignment="1" applyProtection="1">
      <alignment horizontal="center"/>
      <protection locked="0"/>
    </xf>
    <xf numFmtId="0" fontId="34" fillId="0" borderId="0" xfId="0" applyFont="1" applyAlignment="1" applyProtection="1">
      <alignment horizontal="center"/>
      <protection locked="0"/>
    </xf>
    <xf numFmtId="0" fontId="56" fillId="0" borderId="0" xfId="0" applyFont="1" applyAlignment="1" applyProtection="1">
      <alignment horizontal="center"/>
      <protection locked="0"/>
    </xf>
    <xf numFmtId="0" fontId="67" fillId="0" borderId="0" xfId="0" applyFont="1" applyAlignment="1" applyProtection="1">
      <alignment horizontal="center" vertical="center"/>
      <protection locked="0"/>
    </xf>
    <xf numFmtId="0" fontId="42" fillId="13" borderId="0" xfId="0" applyFont="1" applyFill="1" applyAlignment="1" applyProtection="1">
      <alignment horizontal="center" vertical="center"/>
      <protection locked="0"/>
    </xf>
    <xf numFmtId="0" fontId="42" fillId="13" borderId="0" xfId="0" applyFont="1" applyFill="1" applyAlignment="1">
      <alignment horizontal="center" vertical="center" wrapText="1"/>
    </xf>
    <xf numFmtId="0" fontId="20" fillId="0" borderId="0" xfId="0" applyFont="1" applyAlignment="1" applyProtection="1">
      <alignment horizontal="left"/>
      <protection locked="0"/>
    </xf>
    <xf numFmtId="173" fontId="20" fillId="0" borderId="0" xfId="2" applyNumberFormat="1" applyFont="1" applyBorder="1" applyAlignment="1">
      <alignment horizontal="center"/>
    </xf>
    <xf numFmtId="0" fontId="68" fillId="0" borderId="0" xfId="0" applyFont="1" applyAlignment="1" applyProtection="1">
      <alignment horizontal="center" vertical="center"/>
      <protection locked="0"/>
    </xf>
    <xf numFmtId="172" fontId="33" fillId="5" borderId="0" xfId="0" applyNumberFormat="1" applyFont="1" applyFill="1" applyAlignment="1" applyProtection="1">
      <alignment vertical="center"/>
      <protection locked="0"/>
    </xf>
    <xf numFmtId="172" fontId="33" fillId="3" borderId="0" xfId="0" applyNumberFormat="1" applyFont="1" applyFill="1" applyAlignment="1" applyProtection="1">
      <alignment horizontal="left" vertical="center" indent="1"/>
      <protection locked="0"/>
    </xf>
    <xf numFmtId="0" fontId="19" fillId="0" borderId="12" xfId="0" applyFont="1" applyBorder="1" applyAlignment="1">
      <alignment horizontal="center"/>
    </xf>
    <xf numFmtId="0" fontId="19" fillId="0" borderId="12" xfId="0" applyFont="1" applyBorder="1" applyAlignment="1" applyProtection="1">
      <alignment horizontal="left" indent="2"/>
      <protection locked="0"/>
    </xf>
    <xf numFmtId="10" fontId="19" fillId="0" borderId="12" xfId="2" applyNumberFormat="1" applyFont="1" applyBorder="1" applyAlignment="1">
      <alignment horizontal="center"/>
    </xf>
    <xf numFmtId="10" fontId="20" fillId="0" borderId="0" xfId="2" applyNumberFormat="1" applyFont="1" applyAlignment="1" applyProtection="1">
      <alignment horizontal="center"/>
      <protection locked="0"/>
    </xf>
    <xf numFmtId="10" fontId="33" fillId="3" borderId="0" xfId="2" applyNumberFormat="1" applyFont="1" applyFill="1" applyBorder="1" applyAlignment="1" applyProtection="1">
      <alignment horizontal="center" vertical="center"/>
      <protection locked="0"/>
    </xf>
    <xf numFmtId="10" fontId="33" fillId="0" borderId="0" xfId="2" applyNumberFormat="1" applyFont="1" applyAlignment="1" applyProtection="1">
      <alignment horizontal="center" vertical="center"/>
      <protection locked="0"/>
    </xf>
    <xf numFmtId="10" fontId="33" fillId="5" borderId="0" xfId="2" applyNumberFormat="1" applyFont="1" applyFill="1" applyAlignment="1" applyProtection="1">
      <alignment horizontal="center" vertical="center"/>
      <protection locked="0"/>
    </xf>
    <xf numFmtId="10" fontId="62" fillId="0" borderId="0" xfId="2" applyNumberFormat="1" applyFont="1" applyAlignment="1" applyProtection="1">
      <alignment horizontal="center" vertical="center"/>
      <protection locked="0"/>
    </xf>
    <xf numFmtId="1" fontId="20" fillId="0" borderId="0" xfId="0" applyNumberFormat="1" applyFont="1" applyAlignment="1" applyProtection="1">
      <alignment horizontal="center"/>
      <protection locked="0"/>
    </xf>
    <xf numFmtId="1" fontId="33" fillId="3" borderId="0" xfId="0" applyNumberFormat="1" applyFont="1" applyFill="1" applyAlignment="1" applyProtection="1">
      <alignment horizontal="center" vertical="center"/>
      <protection locked="0"/>
    </xf>
    <xf numFmtId="1" fontId="33" fillId="5" borderId="0" xfId="0" applyNumberFormat="1" applyFont="1" applyFill="1" applyAlignment="1" applyProtection="1">
      <alignment horizontal="center" vertical="center"/>
      <protection locked="0"/>
    </xf>
    <xf numFmtId="0" fontId="18" fillId="0" borderId="12" xfId="0" applyFont="1" applyBorder="1" applyAlignment="1">
      <alignment horizontal="center"/>
    </xf>
    <xf numFmtId="175" fontId="20" fillId="0" borderId="12" xfId="0" applyNumberFormat="1" applyFont="1" applyBorder="1" applyAlignment="1">
      <alignment horizontal="center"/>
    </xf>
    <xf numFmtId="175" fontId="18" fillId="0" borderId="12" xfId="0" applyNumberFormat="1" applyFont="1" applyBorder="1" applyAlignment="1">
      <alignment horizontal="center"/>
    </xf>
    <xf numFmtId="10" fontId="18" fillId="0" borderId="12" xfId="2" applyNumberFormat="1" applyFont="1" applyBorder="1" applyAlignment="1">
      <alignment horizontal="center"/>
    </xf>
    <xf numFmtId="172" fontId="48" fillId="0" borderId="0" xfId="0" applyNumberFormat="1" applyFont="1" applyAlignment="1">
      <alignment horizontal="center"/>
    </xf>
    <xf numFmtId="0" fontId="17" fillId="0" borderId="12" xfId="0" applyFont="1" applyBorder="1" applyAlignment="1">
      <alignment horizontal="center"/>
    </xf>
    <xf numFmtId="0" fontId="31" fillId="0" borderId="0" xfId="0" applyFont="1" applyAlignment="1" applyProtection="1">
      <alignment vertical="center"/>
      <protection locked="0"/>
    </xf>
    <xf numFmtId="0" fontId="70" fillId="0" borderId="0" xfId="0" applyFont="1" applyAlignment="1" applyProtection="1">
      <alignment horizontal="center" vertical="center"/>
      <protection locked="0"/>
    </xf>
    <xf numFmtId="1" fontId="31" fillId="0" borderId="0" xfId="1" applyNumberFormat="1" applyFont="1" applyAlignment="1" applyProtection="1">
      <alignment vertical="center"/>
      <protection locked="0"/>
    </xf>
    <xf numFmtId="0" fontId="73" fillId="0" borderId="0" xfId="0" applyFont="1" applyAlignment="1" applyProtection="1">
      <alignment horizontal="center" vertical="center"/>
      <protection locked="0"/>
    </xf>
    <xf numFmtId="0" fontId="31" fillId="0" borderId="15" xfId="0" applyFont="1" applyBorder="1" applyAlignment="1" applyProtection="1">
      <alignment vertical="center"/>
      <protection locked="0"/>
    </xf>
    <xf numFmtId="0" fontId="31" fillId="0" borderId="16" xfId="0" applyFont="1" applyBorder="1" applyAlignment="1" applyProtection="1">
      <alignment vertical="center"/>
      <protection locked="0"/>
    </xf>
    <xf numFmtId="0" fontId="70" fillId="0" borderId="0" xfId="0" applyFont="1" applyAlignment="1" applyProtection="1">
      <alignment vertical="center"/>
      <protection locked="0"/>
    </xf>
    <xf numFmtId="0" fontId="79" fillId="0" borderId="0" xfId="0" applyFont="1" applyProtection="1">
      <protection locked="0"/>
    </xf>
    <xf numFmtId="0" fontId="80" fillId="0" borderId="0" xfId="0" applyFont="1" applyProtection="1">
      <protection locked="0"/>
    </xf>
    <xf numFmtId="0" fontId="84" fillId="0" borderId="0" xfId="0" applyFont="1" applyAlignment="1" applyProtection="1">
      <alignment vertical="center"/>
      <protection locked="0"/>
    </xf>
    <xf numFmtId="0" fontId="87" fillId="0" borderId="0" xfId="0" applyFont="1" applyProtection="1">
      <protection locked="0"/>
    </xf>
    <xf numFmtId="10" fontId="63" fillId="0" borderId="11" xfId="2" applyNumberFormat="1" applyFont="1" applyBorder="1" applyAlignment="1" applyProtection="1">
      <alignment horizontal="center"/>
      <protection locked="0"/>
    </xf>
    <xf numFmtId="9" fontId="63" fillId="0" borderId="11" xfId="2" applyFont="1" applyBorder="1" applyAlignment="1" applyProtection="1">
      <alignment horizontal="center"/>
      <protection locked="0"/>
    </xf>
    <xf numFmtId="0" fontId="89" fillId="0" borderId="0" xfId="0" applyFont="1" applyAlignment="1" applyProtection="1">
      <alignment vertical="center"/>
      <protection locked="0"/>
    </xf>
    <xf numFmtId="164" fontId="33" fillId="3" borderId="15" xfId="2" applyNumberFormat="1" applyFont="1" applyFill="1" applyBorder="1" applyAlignment="1" applyProtection="1">
      <alignment horizontal="center" vertical="center"/>
      <protection locked="0"/>
    </xf>
    <xf numFmtId="164" fontId="33" fillId="5" borderId="15" xfId="2" applyNumberFormat="1" applyFont="1" applyFill="1" applyBorder="1" applyAlignment="1" applyProtection="1">
      <alignment horizontal="center" vertical="center"/>
      <protection locked="0"/>
    </xf>
    <xf numFmtId="0" fontId="63" fillId="0" borderId="11" xfId="0" applyFont="1" applyBorder="1" applyAlignment="1" applyProtection="1">
      <alignment horizontal="left" indent="2"/>
      <protection locked="0"/>
    </xf>
    <xf numFmtId="164" fontId="64" fillId="3" borderId="15" xfId="2" applyNumberFormat="1" applyFont="1" applyFill="1" applyBorder="1" applyAlignment="1" applyProtection="1">
      <alignment horizontal="center" vertical="center"/>
      <protection locked="0"/>
    </xf>
    <xf numFmtId="0" fontId="87" fillId="0" borderId="0" xfId="0" applyFont="1" applyAlignment="1" applyProtection="1">
      <alignment vertical="center"/>
      <protection locked="0"/>
    </xf>
    <xf numFmtId="0" fontId="86" fillId="0" borderId="0" xfId="0" applyFont="1" applyAlignment="1">
      <alignment horizontal="center" vertical="center" wrapText="1"/>
    </xf>
    <xf numFmtId="0" fontId="56" fillId="0" borderId="0" xfId="0" applyFont="1" applyAlignment="1">
      <alignment horizontal="center" vertical="center" wrapText="1"/>
    </xf>
    <xf numFmtId="164" fontId="77" fillId="0" borderId="15" xfId="2" applyNumberFormat="1" applyFont="1" applyBorder="1" applyAlignment="1" applyProtection="1">
      <alignment horizontal="center" vertical="center"/>
      <protection locked="0"/>
    </xf>
    <xf numFmtId="10" fontId="77" fillId="0" borderId="0" xfId="2" applyNumberFormat="1" applyFont="1" applyBorder="1" applyAlignment="1" applyProtection="1">
      <alignment horizontal="center" vertical="center"/>
      <protection locked="0"/>
    </xf>
    <xf numFmtId="1" fontId="33" fillId="0" borderId="0" xfId="1" applyNumberFormat="1" applyFont="1" applyAlignment="1" applyProtection="1">
      <alignment vertical="center"/>
      <protection locked="0"/>
    </xf>
    <xf numFmtId="10" fontId="33" fillId="5" borderId="16" xfId="2" applyNumberFormat="1" applyFont="1" applyFill="1" applyBorder="1" applyAlignment="1" applyProtection="1">
      <alignment horizontal="center" vertical="center"/>
      <protection locked="0"/>
    </xf>
    <xf numFmtId="10" fontId="33" fillId="5" borderId="0" xfId="2" applyNumberFormat="1" applyFont="1" applyFill="1" applyBorder="1" applyAlignment="1" applyProtection="1">
      <alignment horizontal="center" vertical="center"/>
      <protection locked="0"/>
    </xf>
    <xf numFmtId="10" fontId="15" fillId="0" borderId="11" xfId="2" applyNumberFormat="1" applyFont="1" applyBorder="1" applyAlignment="1" applyProtection="1">
      <alignment horizontal="center"/>
      <protection locked="0"/>
    </xf>
    <xf numFmtId="0" fontId="15" fillId="0" borderId="0" xfId="0" applyFont="1" applyProtection="1">
      <protection locked="0"/>
    </xf>
    <xf numFmtId="9" fontId="15" fillId="0" borderId="13" xfId="2" applyFont="1" applyBorder="1" applyAlignment="1" applyProtection="1">
      <alignment horizontal="center"/>
      <protection locked="0"/>
    </xf>
    <xf numFmtId="10" fontId="15" fillId="0" borderId="13" xfId="2" applyNumberFormat="1" applyFont="1" applyBorder="1" applyAlignment="1" applyProtection="1">
      <alignment horizontal="center"/>
      <protection locked="0"/>
    </xf>
    <xf numFmtId="0" fontId="15" fillId="0" borderId="0" xfId="0" applyFont="1" applyAlignment="1" applyProtection="1">
      <alignment vertical="center"/>
      <protection locked="0"/>
    </xf>
    <xf numFmtId="164" fontId="33" fillId="0" borderId="15" xfId="2" applyNumberFormat="1" applyFont="1" applyBorder="1" applyAlignment="1" applyProtection="1">
      <alignment vertical="center"/>
      <protection locked="0"/>
    </xf>
    <xf numFmtId="164" fontId="15" fillId="0" borderId="16" xfId="2" applyNumberFormat="1" applyFont="1" applyBorder="1" applyAlignment="1" applyProtection="1">
      <alignment vertical="center"/>
      <protection locked="0"/>
    </xf>
    <xf numFmtId="164" fontId="33" fillId="0" borderId="0" xfId="2" applyNumberFormat="1" applyFont="1" applyAlignment="1" applyProtection="1">
      <alignment vertical="center"/>
      <protection locked="0"/>
    </xf>
    <xf numFmtId="164" fontId="15" fillId="0" borderId="0" xfId="2" applyNumberFormat="1" applyFont="1" applyAlignment="1" applyProtection="1">
      <alignment vertical="center"/>
      <protection locked="0"/>
    </xf>
    <xf numFmtId="0" fontId="33" fillId="0" borderId="15" xfId="0" applyFont="1" applyBorder="1" applyAlignment="1" applyProtection="1">
      <alignment vertical="center"/>
      <protection locked="0"/>
    </xf>
    <xf numFmtId="1" fontId="15" fillId="0" borderId="0" xfId="1" applyNumberFormat="1" applyFont="1" applyAlignment="1" applyProtection="1">
      <alignment vertical="center"/>
      <protection locked="0"/>
    </xf>
    <xf numFmtId="0" fontId="15" fillId="0" borderId="16" xfId="0" applyFont="1" applyBorder="1" applyAlignment="1" applyProtection="1">
      <alignment vertical="center"/>
      <protection locked="0"/>
    </xf>
    <xf numFmtId="0" fontId="77" fillId="0" borderId="15" xfId="0" applyFont="1" applyBorder="1" applyAlignment="1" applyProtection="1">
      <alignment horizontal="center" vertical="center"/>
      <protection locked="0"/>
    </xf>
    <xf numFmtId="0" fontId="77" fillId="0" borderId="16" xfId="0" applyFont="1" applyBorder="1" applyAlignment="1" applyProtection="1">
      <alignment horizontal="center" vertical="center"/>
      <protection locked="0"/>
    </xf>
    <xf numFmtId="0" fontId="77" fillId="0" borderId="0" xfId="0" applyFont="1" applyAlignment="1" applyProtection="1">
      <alignment horizontal="center" vertical="center"/>
      <protection locked="0"/>
    </xf>
    <xf numFmtId="1" fontId="15" fillId="0" borderId="0" xfId="1" applyNumberFormat="1" applyFont="1" applyProtection="1">
      <protection locked="0"/>
    </xf>
    <xf numFmtId="10" fontId="90" fillId="6" borderId="15" xfId="2" applyNumberFormat="1" applyFont="1" applyFill="1" applyBorder="1" applyAlignment="1" applyProtection="1">
      <alignment horizontal="center" vertical="center"/>
      <protection locked="0"/>
    </xf>
    <xf numFmtId="10" fontId="90" fillId="6" borderId="16" xfId="2" applyNumberFormat="1" applyFont="1" applyFill="1" applyBorder="1" applyAlignment="1" applyProtection="1">
      <alignment horizontal="center" vertical="center"/>
      <protection locked="0"/>
    </xf>
    <xf numFmtId="10" fontId="90" fillId="6" borderId="0" xfId="2" applyNumberFormat="1" applyFont="1" applyFill="1" applyBorder="1" applyAlignment="1" applyProtection="1">
      <alignment horizontal="center" vertical="center"/>
      <protection locked="0"/>
    </xf>
    <xf numFmtId="0" fontId="15" fillId="0" borderId="8" xfId="0" applyFont="1" applyBorder="1" applyProtection="1">
      <protection locked="0"/>
    </xf>
    <xf numFmtId="0" fontId="15" fillId="0" borderId="5" xfId="0" applyFont="1" applyBorder="1" applyProtection="1">
      <protection locked="0"/>
    </xf>
    <xf numFmtId="0" fontId="15" fillId="0" borderId="9" xfId="0" applyFont="1" applyBorder="1" applyProtection="1">
      <protection locked="0"/>
    </xf>
    <xf numFmtId="0" fontId="91" fillId="0" borderId="0" xfId="0" applyFont="1" applyProtection="1">
      <protection locked="0"/>
    </xf>
    <xf numFmtId="0" fontId="92" fillId="0" borderId="0" xfId="0" applyFont="1" applyProtection="1">
      <protection locked="0"/>
    </xf>
    <xf numFmtId="0" fontId="93" fillId="0" borderId="0" xfId="0" applyFont="1" applyProtection="1">
      <protection locked="0"/>
    </xf>
    <xf numFmtId="0" fontId="92" fillId="0" borderId="0" xfId="0" applyFont="1" applyAlignment="1" applyProtection="1">
      <alignment horizontal="center"/>
      <protection locked="0"/>
    </xf>
    <xf numFmtId="164" fontId="77" fillId="0" borderId="15" xfId="2" applyNumberFormat="1" applyFont="1" applyFill="1" applyBorder="1" applyAlignment="1" applyProtection="1">
      <alignment horizontal="center" vertical="center"/>
      <protection locked="0"/>
    </xf>
    <xf numFmtId="10" fontId="77" fillId="0" borderId="0" xfId="2" applyNumberFormat="1" applyFont="1" applyFill="1" applyBorder="1" applyAlignment="1" applyProtection="1">
      <alignment horizontal="center" vertical="center"/>
      <protection locked="0"/>
    </xf>
    <xf numFmtId="1" fontId="62" fillId="0" borderId="0" xfId="1" applyNumberFormat="1" applyFont="1" applyFill="1" applyAlignment="1" applyProtection="1">
      <alignment horizontal="center" vertical="center"/>
      <protection locked="0"/>
    </xf>
    <xf numFmtId="164" fontId="64" fillId="5" borderId="15" xfId="2" applyNumberFormat="1" applyFont="1" applyFill="1" applyBorder="1" applyAlignment="1" applyProtection="1">
      <alignment horizontal="center" vertical="center"/>
      <protection locked="0"/>
    </xf>
    <xf numFmtId="9" fontId="77" fillId="0" borderId="15" xfId="2" applyFont="1" applyBorder="1" applyAlignment="1" applyProtection="1">
      <alignment horizontal="center" vertical="center"/>
      <protection locked="0"/>
    </xf>
    <xf numFmtId="10" fontId="15" fillId="0" borderId="11" xfId="2" applyNumberFormat="1" applyFont="1" applyBorder="1" applyAlignment="1" applyProtection="1">
      <alignment horizontal="center"/>
    </xf>
    <xf numFmtId="0" fontId="73" fillId="0" borderId="15" xfId="0" applyFont="1" applyBorder="1" applyAlignment="1" applyProtection="1">
      <alignment horizontal="center" vertical="center"/>
      <protection locked="0"/>
    </xf>
    <xf numFmtId="0" fontId="70" fillId="0" borderId="16" xfId="0" applyFont="1" applyBorder="1" applyAlignment="1" applyProtection="1">
      <alignment horizontal="center" vertical="center"/>
      <protection locked="0"/>
    </xf>
    <xf numFmtId="0" fontId="84" fillId="0" borderId="0" xfId="0" applyFont="1" applyAlignment="1" applyProtection="1">
      <alignment horizontal="center" vertical="center"/>
      <protection locked="0"/>
    </xf>
    <xf numFmtId="164" fontId="72" fillId="2" borderId="15" xfId="2" applyNumberFormat="1" applyFont="1" applyFill="1" applyBorder="1" applyAlignment="1" applyProtection="1">
      <alignment horizontal="center" vertical="center"/>
      <protection locked="0"/>
    </xf>
    <xf numFmtId="164" fontId="72" fillId="2" borderId="16" xfId="2" applyNumberFormat="1" applyFont="1" applyFill="1" applyBorder="1" applyAlignment="1" applyProtection="1">
      <alignment horizontal="center" vertical="center" wrapText="1"/>
      <protection locked="0"/>
    </xf>
    <xf numFmtId="164" fontId="72" fillId="2" borderId="0" xfId="2" applyNumberFormat="1" applyFont="1" applyFill="1" applyBorder="1" applyAlignment="1" applyProtection="1">
      <alignment horizontal="center" vertical="center" wrapText="1"/>
      <protection locked="0"/>
    </xf>
    <xf numFmtId="0" fontId="42" fillId="0" borderId="0" xfId="0" applyFont="1" applyAlignment="1" applyProtection="1">
      <alignment horizontal="center" vertical="center"/>
      <protection locked="0"/>
    </xf>
    <xf numFmtId="1" fontId="42" fillId="0" borderId="0" xfId="1" applyNumberFormat="1" applyFont="1" applyFill="1" applyAlignment="1" applyProtection="1">
      <alignment horizontal="center" vertical="center"/>
      <protection locked="0"/>
    </xf>
    <xf numFmtId="0" fontId="94" fillId="0" borderId="0" xfId="0" applyFont="1" applyAlignment="1" applyProtection="1">
      <alignment vertical="center"/>
      <protection locked="0"/>
    </xf>
    <xf numFmtId="10" fontId="72" fillId="2" borderId="0" xfId="2" applyNumberFormat="1" applyFont="1" applyFill="1" applyBorder="1" applyAlignment="1" applyProtection="1">
      <alignment horizontal="center" vertical="center"/>
      <protection locked="0"/>
    </xf>
    <xf numFmtId="1" fontId="56" fillId="0" borderId="0" xfId="1" applyNumberFormat="1" applyFont="1" applyAlignment="1" applyProtection="1">
      <alignment vertical="center"/>
      <protection locked="0"/>
    </xf>
    <xf numFmtId="0" fontId="64" fillId="0" borderId="13" xfId="0" applyFont="1" applyBorder="1" applyAlignment="1" applyProtection="1">
      <alignment horizontal="left" vertical="center" indent="1"/>
      <protection locked="0"/>
    </xf>
    <xf numFmtId="9" fontId="63" fillId="0" borderId="13" xfId="2" applyFont="1" applyBorder="1" applyAlignment="1" applyProtection="1">
      <alignment horizontal="center"/>
      <protection locked="0"/>
    </xf>
    <xf numFmtId="9" fontId="63" fillId="0" borderId="0" xfId="2" applyFont="1" applyBorder="1" applyAlignment="1" applyProtection="1">
      <alignment horizontal="center"/>
      <protection locked="0"/>
    </xf>
    <xf numFmtId="0" fontId="14" fillId="0" borderId="12" xfId="0" applyFont="1" applyBorder="1" applyAlignment="1" applyProtection="1">
      <alignment horizontal="left" indent="2"/>
      <protection locked="0"/>
    </xf>
    <xf numFmtId="0" fontId="14" fillId="0" borderId="12" xfId="0" applyFont="1" applyBorder="1" applyAlignment="1">
      <alignment horizontal="center"/>
    </xf>
    <xf numFmtId="10" fontId="14" fillId="0" borderId="12" xfId="2" applyNumberFormat="1" applyFont="1" applyBorder="1" applyAlignment="1">
      <alignment horizontal="center"/>
    </xf>
    <xf numFmtId="173" fontId="14" fillId="0" borderId="12" xfId="2" applyNumberFormat="1" applyFont="1" applyBorder="1" applyAlignment="1">
      <alignment horizontal="center"/>
    </xf>
    <xf numFmtId="172" fontId="14" fillId="0" borderId="12" xfId="0" applyNumberFormat="1" applyFont="1" applyBorder="1" applyAlignment="1">
      <alignment horizontal="center"/>
    </xf>
    <xf numFmtId="0" fontId="14" fillId="0" borderId="0" xfId="0" applyFont="1" applyProtection="1">
      <protection locked="0"/>
    </xf>
    <xf numFmtId="1" fontId="23" fillId="0" borderId="0" xfId="1" applyNumberFormat="1" applyFont="1"/>
    <xf numFmtId="1" fontId="30" fillId="0" borderId="0" xfId="1" applyNumberFormat="1" applyFont="1"/>
    <xf numFmtId="1" fontId="30" fillId="0" borderId="0" xfId="1" applyNumberFormat="1" applyFont="1" applyAlignment="1">
      <alignment vertical="center"/>
    </xf>
    <xf numFmtId="1" fontId="0" fillId="0" borderId="0" xfId="1" applyNumberFormat="1" applyFont="1" applyAlignment="1">
      <alignment vertical="center"/>
    </xf>
    <xf numFmtId="1" fontId="39" fillId="0" borderId="0" xfId="1" applyNumberFormat="1" applyFont="1" applyFill="1" applyAlignment="1">
      <alignment horizontal="center" vertical="center"/>
    </xf>
    <xf numFmtId="164" fontId="22" fillId="2" borderId="15" xfId="2" quotePrefix="1" applyNumberFormat="1" applyFont="1" applyFill="1" applyBorder="1" applyAlignment="1">
      <alignment horizontal="center" vertical="center"/>
    </xf>
    <xf numFmtId="164" fontId="22" fillId="2" borderId="0" xfId="2" applyNumberFormat="1" applyFont="1" applyFill="1" applyBorder="1" applyAlignment="1">
      <alignment horizontal="center" vertical="center"/>
    </xf>
    <xf numFmtId="164" fontId="22" fillId="2" borderId="57" xfId="2" applyNumberFormat="1" applyFont="1" applyFill="1" applyBorder="1" applyAlignment="1">
      <alignment horizontal="center" vertical="center" wrapText="1"/>
    </xf>
    <xf numFmtId="164" fontId="22" fillId="2" borderId="58" xfId="2" quotePrefix="1" applyNumberFormat="1" applyFont="1" applyFill="1" applyBorder="1" applyAlignment="1">
      <alignment horizontal="center" vertical="center" wrapText="1"/>
    </xf>
    <xf numFmtId="164" fontId="22" fillId="2" borderId="57" xfId="2" quotePrefix="1" applyNumberFormat="1" applyFont="1" applyFill="1" applyBorder="1" applyAlignment="1">
      <alignment horizontal="center" vertical="center" wrapText="1"/>
    </xf>
    <xf numFmtId="0" fontId="39" fillId="0" borderId="0" xfId="0" applyFont="1" applyAlignment="1">
      <alignment horizontal="center" vertical="center"/>
    </xf>
    <xf numFmtId="1" fontId="34" fillId="0" borderId="0" xfId="1" applyNumberFormat="1" applyFont="1" applyAlignment="1">
      <alignment vertical="center"/>
    </xf>
    <xf numFmtId="164" fontId="22" fillId="4" borderId="29" xfId="2" applyNumberFormat="1" applyFont="1" applyFill="1" applyBorder="1" applyAlignment="1">
      <alignment horizontal="center" vertical="center"/>
    </xf>
    <xf numFmtId="164" fontId="22" fillId="4" borderId="28" xfId="2" applyNumberFormat="1" applyFont="1" applyFill="1" applyBorder="1" applyAlignment="1">
      <alignment horizontal="center" vertical="center"/>
    </xf>
    <xf numFmtId="164" fontId="22" fillId="2" borderId="28" xfId="2" applyNumberFormat="1" applyFont="1" applyFill="1" applyBorder="1" applyAlignment="1">
      <alignment horizontal="center" vertical="center"/>
    </xf>
    <xf numFmtId="1" fontId="40" fillId="0" borderId="0" xfId="1" applyNumberFormat="1" applyFont="1" applyAlignment="1">
      <alignment horizontal="center" vertical="center"/>
    </xf>
    <xf numFmtId="164" fontId="34" fillId="5" borderId="29" xfId="2" applyNumberFormat="1" applyFont="1" applyFill="1" applyBorder="1" applyAlignment="1">
      <alignment horizontal="center" vertical="center"/>
    </xf>
    <xf numFmtId="164" fontId="34" fillId="5" borderId="28" xfId="2" applyNumberFormat="1" applyFont="1" applyFill="1" applyBorder="1" applyAlignment="1">
      <alignment horizontal="center" vertical="center"/>
    </xf>
    <xf numFmtId="164" fontId="34" fillId="13" borderId="28" xfId="2" applyNumberFormat="1" applyFont="1" applyFill="1" applyBorder="1" applyAlignment="1">
      <alignment horizontal="center" vertical="center"/>
    </xf>
    <xf numFmtId="164" fontId="34" fillId="5" borderId="32" xfId="2" applyNumberFormat="1" applyFont="1" applyFill="1" applyBorder="1" applyAlignment="1">
      <alignment horizontal="center" vertical="center"/>
    </xf>
    <xf numFmtId="0" fontId="22" fillId="0" borderId="0" xfId="0" applyFont="1" applyAlignment="1">
      <alignment horizontal="center" vertical="center"/>
    </xf>
    <xf numFmtId="164" fontId="34" fillId="3" borderId="29" xfId="2" applyNumberFormat="1" applyFont="1" applyFill="1" applyBorder="1" applyAlignment="1">
      <alignment horizontal="center" vertical="center"/>
    </xf>
    <xf numFmtId="164" fontId="34" fillId="3" borderId="28" xfId="2" applyNumberFormat="1" applyFont="1" applyFill="1" applyBorder="1" applyAlignment="1">
      <alignment horizontal="center" vertical="center"/>
    </xf>
    <xf numFmtId="164" fontId="34" fillId="0" borderId="15" xfId="2" applyNumberFormat="1" applyFont="1" applyBorder="1" applyAlignment="1">
      <alignment vertical="center"/>
    </xf>
    <xf numFmtId="164" fontId="34" fillId="0" borderId="0" xfId="2" applyNumberFormat="1" applyFont="1" applyBorder="1" applyAlignment="1">
      <alignment vertical="center"/>
    </xf>
    <xf numFmtId="164" fontId="0" fillId="0" borderId="0" xfId="2" applyNumberFormat="1" applyFont="1" applyBorder="1" applyAlignment="1">
      <alignment vertical="center"/>
    </xf>
    <xf numFmtId="164" fontId="0" fillId="0" borderId="16" xfId="2" applyNumberFormat="1" applyFont="1" applyBorder="1" applyAlignment="1">
      <alignment vertical="center"/>
    </xf>
    <xf numFmtId="164" fontId="34" fillId="0" borderId="0" xfId="2" applyNumberFormat="1" applyFont="1" applyAlignment="1">
      <alignment vertical="center"/>
    </xf>
    <xf numFmtId="164" fontId="0" fillId="0" borderId="0" xfId="2" applyNumberFormat="1" applyFont="1" applyAlignment="1">
      <alignment vertical="center"/>
    </xf>
    <xf numFmtId="1" fontId="0" fillId="0" borderId="0" xfId="1" applyNumberFormat="1" applyFont="1"/>
    <xf numFmtId="0" fontId="95" fillId="0" borderId="59" xfId="0" applyFont="1" applyBorder="1"/>
    <xf numFmtId="0" fontId="22" fillId="0" borderId="16" xfId="0" applyFont="1" applyBorder="1" applyAlignment="1">
      <alignment horizontal="center" vertical="center"/>
    </xf>
    <xf numFmtId="0" fontId="39" fillId="8" borderId="5" xfId="0" applyFont="1" applyFill="1" applyBorder="1"/>
    <xf numFmtId="10" fontId="38" fillId="6" borderId="15" xfId="2" applyNumberFormat="1" applyFont="1" applyFill="1" applyBorder="1" applyAlignment="1">
      <alignment horizontal="center" vertical="center"/>
    </xf>
    <xf numFmtId="10" fontId="38" fillId="6" borderId="0" xfId="2" applyNumberFormat="1" applyFont="1" applyFill="1" applyBorder="1" applyAlignment="1">
      <alignment horizontal="center" vertical="center"/>
    </xf>
    <xf numFmtId="10" fontId="38" fillId="6" borderId="16" xfId="2" applyNumberFormat="1" applyFont="1" applyFill="1" applyBorder="1" applyAlignment="1">
      <alignment horizontal="center" vertical="center"/>
    </xf>
    <xf numFmtId="0" fontId="0" fillId="0" borderId="8" xfId="0" applyBorder="1"/>
    <xf numFmtId="0" fontId="0" fillId="0" borderId="5" xfId="0" applyBorder="1"/>
    <xf numFmtId="0" fontId="0" fillId="0" borderId="9" xfId="0" applyBorder="1"/>
    <xf numFmtId="0" fontId="39" fillId="6" borderId="5" xfId="0" applyFont="1" applyFill="1" applyBorder="1"/>
    <xf numFmtId="0" fontId="39" fillId="6" borderId="9" xfId="0" applyFont="1" applyFill="1" applyBorder="1"/>
    <xf numFmtId="0" fontId="39" fillId="7" borderId="5" xfId="0" applyFont="1" applyFill="1" applyBorder="1"/>
    <xf numFmtId="0" fontId="39" fillId="7" borderId="6" xfId="0" applyFont="1" applyFill="1" applyBorder="1"/>
    <xf numFmtId="0" fontId="95" fillId="0" borderId="10" xfId="0" applyFont="1" applyBorder="1"/>
    <xf numFmtId="0" fontId="39" fillId="8" borderId="9" xfId="0" applyFont="1" applyFill="1" applyBorder="1"/>
    <xf numFmtId="1" fontId="21" fillId="0" borderId="0" xfId="1" applyNumberFormat="1" applyFont="1"/>
    <xf numFmtId="2" fontId="34" fillId="0" borderId="0" xfId="0" applyNumberFormat="1" applyFont="1" applyAlignment="1">
      <alignment horizontal="center"/>
    </xf>
    <xf numFmtId="0" fontId="13" fillId="0" borderId="12" xfId="0" applyFont="1" applyBorder="1" applyAlignment="1">
      <alignment horizontal="center"/>
    </xf>
    <xf numFmtId="10" fontId="13" fillId="0" borderId="12" xfId="2" applyNumberFormat="1" applyFont="1" applyBorder="1" applyAlignment="1">
      <alignment horizontal="center"/>
    </xf>
    <xf numFmtId="1" fontId="13" fillId="0" borderId="12" xfId="0" applyNumberFormat="1" applyFont="1" applyBorder="1" applyAlignment="1">
      <alignment horizontal="center"/>
    </xf>
    <xf numFmtId="174" fontId="13" fillId="0" borderId="12" xfId="0" applyNumberFormat="1" applyFont="1" applyBorder="1" applyAlignment="1">
      <alignment horizontal="center"/>
    </xf>
    <xf numFmtId="164" fontId="72" fillId="2" borderId="16" xfId="2" applyNumberFormat="1" applyFont="1" applyFill="1" applyBorder="1" applyAlignment="1" applyProtection="1">
      <alignment horizontal="center" vertical="center"/>
      <protection locked="0"/>
    </xf>
    <xf numFmtId="0" fontId="46" fillId="0" borderId="0" xfId="0" applyFont="1" applyProtection="1">
      <protection locked="0"/>
    </xf>
    <xf numFmtId="0" fontId="73" fillId="6" borderId="0" xfId="0" applyFont="1" applyFill="1" applyAlignment="1" applyProtection="1">
      <alignment vertical="center"/>
      <protection locked="0"/>
    </xf>
    <xf numFmtId="0" fontId="42" fillId="2" borderId="0" xfId="0" applyFont="1" applyFill="1" applyAlignment="1" applyProtection="1">
      <alignment vertical="center"/>
      <protection locked="0"/>
    </xf>
    <xf numFmtId="0" fontId="30" fillId="0" borderId="0" xfId="0" applyFont="1" applyAlignment="1" applyProtection="1">
      <alignment horizontal="center"/>
      <protection locked="0"/>
    </xf>
    <xf numFmtId="0" fontId="31" fillId="0" borderId="0" xfId="0" applyFont="1" applyAlignment="1" applyProtection="1">
      <alignment horizontal="center" vertical="center"/>
      <protection locked="0"/>
    </xf>
    <xf numFmtId="164" fontId="72" fillId="12" borderId="15" xfId="2" applyNumberFormat="1" applyFont="1" applyFill="1" applyBorder="1" applyAlignment="1" applyProtection="1">
      <alignment horizontal="center" vertical="center"/>
      <protection locked="0"/>
    </xf>
    <xf numFmtId="10" fontId="72" fillId="12" borderId="0" xfId="2" applyNumberFormat="1" applyFont="1" applyFill="1" applyBorder="1" applyAlignment="1" applyProtection="1">
      <alignment horizontal="center" vertical="center"/>
      <protection locked="0"/>
    </xf>
    <xf numFmtId="0" fontId="72" fillId="12" borderId="0" xfId="0" applyFont="1" applyFill="1" applyAlignment="1" applyProtection="1">
      <alignment vertical="center"/>
      <protection locked="0"/>
    </xf>
    <xf numFmtId="164" fontId="72" fillId="2" borderId="0" xfId="2" applyNumberFormat="1" applyFont="1" applyFill="1" applyBorder="1" applyAlignment="1" applyProtection="1">
      <alignment horizontal="center" vertical="center"/>
      <protection locked="0"/>
    </xf>
    <xf numFmtId="0" fontId="11" fillId="0" borderId="12" xfId="0" applyFont="1" applyBorder="1" applyAlignment="1">
      <alignment horizontal="center"/>
    </xf>
    <xf numFmtId="0" fontId="42" fillId="14" borderId="0" xfId="0" applyFont="1" applyFill="1" applyAlignment="1">
      <alignment horizontal="center" vertical="center" wrapText="1"/>
    </xf>
    <xf numFmtId="0" fontId="42" fillId="14" borderId="60" xfId="0" applyFont="1" applyFill="1" applyBorder="1" applyAlignment="1">
      <alignment horizontal="center" vertical="center" wrapText="1"/>
    </xf>
    <xf numFmtId="0" fontId="42" fillId="15" borderId="0" xfId="0" applyFont="1" applyFill="1" applyAlignment="1">
      <alignment horizontal="center" vertical="center" wrapText="1"/>
    </xf>
    <xf numFmtId="0" fontId="48" fillId="0" borderId="61" xfId="0" applyFont="1" applyBorder="1"/>
    <xf numFmtId="167" fontId="48" fillId="0" borderId="62" xfId="0" applyNumberFormat="1" applyFont="1" applyBorder="1" applyAlignment="1">
      <alignment horizontal="center"/>
    </xf>
    <xf numFmtId="0" fontId="48" fillId="0" borderId="62" xfId="0" applyFont="1" applyBorder="1"/>
    <xf numFmtId="0" fontId="48" fillId="0" borderId="62" xfId="0" applyFont="1" applyBorder="1" applyAlignment="1">
      <alignment horizontal="center"/>
    </xf>
    <xf numFmtId="0" fontId="48" fillId="0" borderId="61" xfId="0" applyFont="1" applyBorder="1" applyAlignment="1">
      <alignment horizontal="center"/>
    </xf>
    <xf numFmtId="168" fontId="48" fillId="16" borderId="61" xfId="0" applyNumberFormat="1" applyFont="1" applyFill="1" applyBorder="1" applyAlignment="1">
      <alignment horizontal="center"/>
    </xf>
    <xf numFmtId="10" fontId="48" fillId="0" borderId="61" xfId="2" applyNumberFormat="1" applyFont="1" applyBorder="1" applyAlignment="1">
      <alignment horizontal="center"/>
    </xf>
    <xf numFmtId="0" fontId="48" fillId="0" borderId="61" xfId="0" applyFont="1" applyBorder="1" applyAlignment="1">
      <alignment horizontal="left"/>
    </xf>
    <xf numFmtId="168" fontId="48" fillId="0" borderId="61" xfId="0" applyNumberFormat="1" applyFont="1" applyBorder="1" applyAlignment="1">
      <alignment horizontal="center"/>
    </xf>
    <xf numFmtId="166" fontId="48" fillId="0" borderId="61" xfId="2" applyNumberFormat="1" applyFont="1" applyBorder="1" applyAlignment="1">
      <alignment horizontal="center"/>
    </xf>
    <xf numFmtId="4" fontId="48" fillId="0" borderId="61" xfId="2" applyNumberFormat="1" applyFont="1" applyBorder="1" applyAlignment="1">
      <alignment horizontal="center"/>
    </xf>
    <xf numFmtId="165" fontId="48" fillId="0" borderId="61" xfId="0" applyNumberFormat="1" applyFont="1" applyBorder="1" applyAlignment="1">
      <alignment horizontal="left"/>
    </xf>
    <xf numFmtId="0" fontId="42" fillId="15" borderId="63" xfId="0" applyFont="1" applyFill="1" applyBorder="1" applyAlignment="1">
      <alignment horizontal="center" vertical="center" wrapText="1"/>
    </xf>
    <xf numFmtId="10" fontId="48" fillId="0" borderId="61" xfId="2" applyNumberFormat="1" applyFont="1" applyBorder="1" applyAlignment="1">
      <alignment horizontal="left"/>
    </xf>
    <xf numFmtId="173" fontId="10" fillId="0" borderId="12" xfId="2" applyNumberFormat="1" applyFont="1" applyBorder="1" applyAlignment="1">
      <alignment horizontal="center"/>
    </xf>
    <xf numFmtId="0" fontId="25" fillId="0" borderId="0" xfId="0" applyFont="1" applyProtection="1">
      <protection locked="0"/>
    </xf>
    <xf numFmtId="0" fontId="37" fillId="0" borderId="0" xfId="0" applyFont="1" applyProtection="1">
      <protection locked="0"/>
    </xf>
    <xf numFmtId="0" fontId="42" fillId="0" borderId="0" xfId="0" applyFont="1" applyAlignment="1" applyProtection="1">
      <alignment vertical="center"/>
      <protection locked="0"/>
    </xf>
    <xf numFmtId="0" fontId="72" fillId="0" borderId="0" xfId="0" applyFont="1" applyAlignment="1" applyProtection="1">
      <alignment vertical="center"/>
      <protection locked="0"/>
    </xf>
    <xf numFmtId="0" fontId="77" fillId="0" borderId="0" xfId="0" applyFont="1" applyAlignment="1" applyProtection="1">
      <alignment vertical="center"/>
      <protection locked="0"/>
    </xf>
    <xf numFmtId="0" fontId="32" fillId="0" borderId="0" xfId="0" applyFont="1" applyAlignment="1" applyProtection="1">
      <alignment horizontal="center"/>
      <protection locked="0"/>
    </xf>
    <xf numFmtId="0" fontId="32" fillId="0" borderId="0" xfId="0" applyFont="1" applyProtection="1">
      <protection locked="0"/>
    </xf>
    <xf numFmtId="0" fontId="32" fillId="0" borderId="0" xfId="0" applyFont="1" applyAlignment="1" applyProtection="1">
      <alignment vertical="center"/>
      <protection locked="0"/>
    </xf>
    <xf numFmtId="0" fontId="96" fillId="0" borderId="0" xfId="0" applyFont="1" applyProtection="1">
      <protection locked="0"/>
    </xf>
    <xf numFmtId="0" fontId="49" fillId="0" borderId="0" xfId="0" applyFont="1" applyAlignment="1" applyProtection="1">
      <alignment horizontal="center" vertical="center" wrapText="1"/>
      <protection locked="0"/>
    </xf>
    <xf numFmtId="0" fontId="99" fillId="0" borderId="0" xfId="0" applyFont="1" applyAlignment="1" applyProtection="1">
      <alignment vertical="center"/>
      <protection locked="0"/>
    </xf>
    <xf numFmtId="0" fontId="101" fillId="0" borderId="0" xfId="0" applyFont="1" applyAlignment="1" applyProtection="1">
      <alignment horizontal="center" vertical="center"/>
      <protection locked="0"/>
    </xf>
    <xf numFmtId="0" fontId="63" fillId="0" borderId="11" xfId="0" applyFont="1" applyBorder="1" applyAlignment="1" applyProtection="1">
      <alignment horizontal="left" indent="1"/>
      <protection locked="0"/>
    </xf>
    <xf numFmtId="0" fontId="99" fillId="0" borderId="0" xfId="0" applyFont="1" applyAlignment="1" applyProtection="1">
      <alignment horizontal="center" vertical="center"/>
      <protection locked="0"/>
    </xf>
    <xf numFmtId="0" fontId="100" fillId="0" borderId="0" xfId="0" applyFont="1" applyAlignment="1" applyProtection="1">
      <alignment horizontal="center" vertical="center"/>
      <protection locked="0"/>
    </xf>
    <xf numFmtId="0" fontId="64" fillId="3" borderId="65" xfId="0" applyFont="1" applyFill="1" applyBorder="1" applyAlignment="1" applyProtection="1">
      <alignment horizontal="center" vertical="center"/>
      <protection locked="0"/>
    </xf>
    <xf numFmtId="166" fontId="64" fillId="3" borderId="66" xfId="0" applyNumberFormat="1" applyFont="1" applyFill="1" applyBorder="1" applyAlignment="1" applyProtection="1">
      <alignment horizontal="center" vertical="center"/>
      <protection locked="0"/>
    </xf>
    <xf numFmtId="0" fontId="64" fillId="3" borderId="67" xfId="0" applyFont="1" applyFill="1" applyBorder="1" applyAlignment="1" applyProtection="1">
      <alignment horizontal="center" vertical="center"/>
      <protection locked="0"/>
    </xf>
    <xf numFmtId="172" fontId="104" fillId="3" borderId="69" xfId="1" applyNumberFormat="1" applyFont="1" applyFill="1" applyBorder="1" applyAlignment="1" applyProtection="1">
      <alignment horizontal="center" vertical="center"/>
      <protection locked="0"/>
    </xf>
    <xf numFmtId="172" fontId="104" fillId="3" borderId="71" xfId="1" applyNumberFormat="1" applyFont="1" applyFill="1" applyBorder="1" applyAlignment="1" applyProtection="1">
      <alignment horizontal="center" vertical="center"/>
      <protection locked="0"/>
    </xf>
    <xf numFmtId="0" fontId="105" fillId="0" borderId="0" xfId="0" applyFont="1" applyAlignment="1" applyProtection="1">
      <alignment horizontal="left" indent="1"/>
      <protection locked="0"/>
    </xf>
    <xf numFmtId="0" fontId="107" fillId="6" borderId="0" xfId="0" applyFont="1" applyFill="1" applyAlignment="1" applyProtection="1">
      <alignment vertical="center"/>
      <protection locked="0"/>
    </xf>
    <xf numFmtId="10" fontId="107" fillId="6" borderId="0" xfId="0" applyNumberFormat="1" applyFont="1" applyFill="1" applyAlignment="1" applyProtection="1">
      <alignment horizontal="center" vertical="center"/>
      <protection locked="0"/>
    </xf>
    <xf numFmtId="0" fontId="107" fillId="6" borderId="0" xfId="0" applyFont="1" applyFill="1" applyAlignment="1" applyProtection="1">
      <alignment horizontal="center" vertical="center"/>
      <protection locked="0"/>
    </xf>
    <xf numFmtId="0" fontId="107" fillId="6" borderId="74" xfId="0" applyFont="1" applyFill="1" applyBorder="1" applyAlignment="1" applyProtection="1">
      <alignment horizontal="center" vertical="center"/>
      <protection locked="0"/>
    </xf>
    <xf numFmtId="0" fontId="98" fillId="19" borderId="0" xfId="0" applyFont="1" applyFill="1" applyAlignment="1" applyProtection="1">
      <alignment vertical="center"/>
      <protection locked="0"/>
    </xf>
    <xf numFmtId="10" fontId="98" fillId="19" borderId="0" xfId="0" applyNumberFormat="1" applyFont="1" applyFill="1" applyAlignment="1" applyProtection="1">
      <alignment horizontal="center" vertical="center"/>
      <protection locked="0"/>
    </xf>
    <xf numFmtId="0" fontId="98" fillId="19" borderId="0" xfId="0" applyFont="1" applyFill="1" applyAlignment="1" applyProtection="1">
      <alignment horizontal="center" vertical="center"/>
      <protection locked="0"/>
    </xf>
    <xf numFmtId="0" fontId="98" fillId="19" borderId="74" xfId="0" applyFont="1" applyFill="1" applyBorder="1" applyAlignment="1" applyProtection="1">
      <alignment horizontal="center" vertical="center"/>
      <protection locked="0"/>
    </xf>
    <xf numFmtId="0" fontId="99" fillId="0" borderId="76" xfId="0" applyFont="1" applyBorder="1" applyAlignment="1" applyProtection="1">
      <alignment vertical="center"/>
      <protection locked="0"/>
    </xf>
    <xf numFmtId="173" fontId="99" fillId="0" borderId="76" xfId="0" applyNumberFormat="1" applyFont="1" applyBorder="1" applyAlignment="1" applyProtection="1">
      <alignment vertical="center"/>
      <protection locked="0"/>
    </xf>
    <xf numFmtId="10" fontId="99" fillId="0" borderId="76" xfId="0" applyNumberFormat="1" applyFont="1" applyBorder="1" applyAlignment="1" applyProtection="1">
      <alignment horizontal="center" vertical="center"/>
      <protection locked="0"/>
    </xf>
    <xf numFmtId="9" fontId="99" fillId="0" borderId="76" xfId="0" applyNumberFormat="1" applyFont="1" applyBorder="1" applyAlignment="1" applyProtection="1">
      <alignment horizontal="center" vertical="center"/>
      <protection locked="0"/>
    </xf>
    <xf numFmtId="164" fontId="99" fillId="0" borderId="76" xfId="0" applyNumberFormat="1" applyFont="1" applyBorder="1" applyAlignment="1" applyProtection="1">
      <alignment horizontal="center" vertical="center"/>
      <protection locked="0"/>
    </xf>
    <xf numFmtId="2" fontId="99" fillId="0" borderId="76" xfId="0" applyNumberFormat="1" applyFont="1" applyBorder="1" applyAlignment="1" applyProtection="1">
      <alignment horizontal="center" vertical="center"/>
      <protection locked="0"/>
    </xf>
    <xf numFmtId="176" fontId="99" fillId="0" borderId="76" xfId="0" applyNumberFormat="1" applyFont="1" applyBorder="1" applyAlignment="1" applyProtection="1">
      <alignment horizontal="center" vertical="center"/>
      <protection locked="0"/>
    </xf>
    <xf numFmtId="0" fontId="99" fillId="0" borderId="75" xfId="0" applyFont="1" applyBorder="1" applyAlignment="1" applyProtection="1">
      <alignment vertical="center"/>
      <protection locked="0"/>
    </xf>
    <xf numFmtId="173" fontId="99" fillId="0" borderId="75" xfId="0" applyNumberFormat="1" applyFont="1" applyBorder="1" applyAlignment="1" applyProtection="1">
      <alignment vertical="center"/>
      <protection locked="0"/>
    </xf>
    <xf numFmtId="10" fontId="99" fillId="0" borderId="75" xfId="0" applyNumberFormat="1" applyFont="1" applyBorder="1" applyAlignment="1" applyProtection="1">
      <alignment horizontal="center" vertical="center"/>
      <protection locked="0"/>
    </xf>
    <xf numFmtId="9" fontId="99" fillId="0" borderId="75" xfId="0" applyNumberFormat="1" applyFont="1" applyBorder="1" applyAlignment="1" applyProtection="1">
      <alignment horizontal="center" vertical="center"/>
      <protection locked="0"/>
    </xf>
    <xf numFmtId="164" fontId="99" fillId="0" borderId="75" xfId="0" applyNumberFormat="1" applyFont="1" applyBorder="1" applyAlignment="1" applyProtection="1">
      <alignment horizontal="center" vertical="center"/>
      <protection locked="0"/>
    </xf>
    <xf numFmtId="2" fontId="99" fillId="0" borderId="75" xfId="0" applyNumberFormat="1" applyFont="1" applyBorder="1" applyAlignment="1" applyProtection="1">
      <alignment horizontal="center" vertical="center"/>
      <protection locked="0"/>
    </xf>
    <xf numFmtId="176" fontId="99" fillId="0" borderId="75" xfId="0" applyNumberFormat="1" applyFont="1" applyBorder="1" applyAlignment="1" applyProtection="1">
      <alignment horizontal="center" vertical="center"/>
      <protection locked="0"/>
    </xf>
    <xf numFmtId="173" fontId="107" fillId="6" borderId="0" xfId="0" applyNumberFormat="1" applyFont="1" applyFill="1" applyAlignment="1" applyProtection="1">
      <alignment vertical="center"/>
      <protection locked="0"/>
    </xf>
    <xf numFmtId="173" fontId="98" fillId="19" borderId="0" xfId="0" applyNumberFormat="1" applyFont="1" applyFill="1" applyAlignment="1" applyProtection="1">
      <alignment vertical="center"/>
      <protection locked="0"/>
    </xf>
    <xf numFmtId="0" fontId="99" fillId="0" borderId="77" xfId="0" applyFont="1" applyBorder="1" applyAlignment="1" applyProtection="1">
      <alignment vertical="center"/>
      <protection locked="0"/>
    </xf>
    <xf numFmtId="173" fontId="99" fillId="0" borderId="77" xfId="0" applyNumberFormat="1" applyFont="1" applyBorder="1" applyAlignment="1" applyProtection="1">
      <alignment vertical="center"/>
      <protection locked="0"/>
    </xf>
    <xf numFmtId="10" fontId="99" fillId="0" borderId="77" xfId="0" applyNumberFormat="1" applyFont="1" applyBorder="1" applyAlignment="1" applyProtection="1">
      <alignment horizontal="center" vertical="center"/>
      <protection locked="0"/>
    </xf>
    <xf numFmtId="9" fontId="99" fillId="0" borderId="77" xfId="0" applyNumberFormat="1" applyFont="1" applyBorder="1" applyAlignment="1" applyProtection="1">
      <alignment horizontal="center" vertical="center"/>
      <protection locked="0"/>
    </xf>
    <xf numFmtId="164" fontId="99" fillId="0" borderId="77" xfId="0" applyNumberFormat="1" applyFont="1" applyBorder="1" applyAlignment="1" applyProtection="1">
      <alignment horizontal="center" vertical="center"/>
      <protection locked="0"/>
    </xf>
    <xf numFmtId="2" fontId="99" fillId="0" borderId="77" xfId="0" applyNumberFormat="1" applyFont="1" applyBorder="1" applyAlignment="1" applyProtection="1">
      <alignment horizontal="center" vertical="center"/>
      <protection locked="0"/>
    </xf>
    <xf numFmtId="176" fontId="99" fillId="0" borderId="77" xfId="0" applyNumberFormat="1" applyFont="1" applyBorder="1" applyAlignment="1" applyProtection="1">
      <alignment horizontal="center" vertical="center"/>
      <protection locked="0"/>
    </xf>
    <xf numFmtId="0" fontId="98" fillId="20" borderId="0" xfId="0" applyFont="1" applyFill="1" applyAlignment="1" applyProtection="1">
      <alignment vertical="center"/>
      <protection locked="0"/>
    </xf>
    <xf numFmtId="0" fontId="98" fillId="20" borderId="0" xfId="0" applyFont="1" applyFill="1" applyAlignment="1" applyProtection="1">
      <alignment horizontal="center" vertical="center"/>
      <protection locked="0"/>
    </xf>
    <xf numFmtId="0" fontId="98" fillId="20" borderId="74" xfId="0" applyFont="1" applyFill="1" applyBorder="1" applyAlignment="1" applyProtection="1">
      <alignment horizontal="center" vertical="center"/>
      <protection locked="0"/>
    </xf>
    <xf numFmtId="173" fontId="98" fillId="20" borderId="0" xfId="0" applyNumberFormat="1" applyFont="1" applyFill="1" applyAlignment="1" applyProtection="1">
      <alignment vertical="center"/>
      <protection locked="0"/>
    </xf>
    <xf numFmtId="10" fontId="98" fillId="20" borderId="0" xfId="0" applyNumberFormat="1" applyFont="1" applyFill="1" applyAlignment="1" applyProtection="1">
      <alignment horizontal="center" vertical="center"/>
      <protection locked="0"/>
    </xf>
    <xf numFmtId="0" fontId="109" fillId="2" borderId="0" xfId="0" applyFont="1" applyFill="1" applyAlignment="1" applyProtection="1">
      <alignment vertical="center"/>
      <protection locked="0"/>
    </xf>
    <xf numFmtId="173" fontId="109" fillId="2" borderId="0" xfId="0" applyNumberFormat="1" applyFont="1" applyFill="1" applyAlignment="1" applyProtection="1">
      <alignment vertical="center"/>
      <protection locked="0"/>
    </xf>
    <xf numFmtId="10" fontId="109" fillId="2" borderId="0" xfId="0" applyNumberFormat="1" applyFont="1" applyFill="1" applyAlignment="1" applyProtection="1">
      <alignment horizontal="center" vertical="center"/>
      <protection locked="0"/>
    </xf>
    <xf numFmtId="0" fontId="109" fillId="2" borderId="0" xfId="0" applyFont="1" applyFill="1" applyAlignment="1" applyProtection="1">
      <alignment horizontal="center" vertical="center"/>
      <protection locked="0"/>
    </xf>
    <xf numFmtId="0" fontId="109" fillId="2" borderId="74" xfId="0" applyFont="1" applyFill="1" applyBorder="1" applyAlignment="1" applyProtection="1">
      <alignment horizontal="center" vertical="center"/>
      <protection locked="0"/>
    </xf>
    <xf numFmtId="0" fontId="103" fillId="0" borderId="0" xfId="0" applyFont="1" applyProtection="1">
      <protection locked="0"/>
    </xf>
    <xf numFmtId="173" fontId="99" fillId="0" borderId="0" xfId="0" applyNumberFormat="1" applyFont="1" applyAlignment="1" applyProtection="1">
      <alignment vertical="center"/>
      <protection locked="0"/>
    </xf>
    <xf numFmtId="10" fontId="99" fillId="0" borderId="0" xfId="0" applyNumberFormat="1" applyFont="1" applyAlignment="1" applyProtection="1">
      <alignment horizontal="center" vertical="center"/>
      <protection locked="0"/>
    </xf>
    <xf numFmtId="9" fontId="99" fillId="0" borderId="0" xfId="0" applyNumberFormat="1" applyFont="1" applyAlignment="1" applyProtection="1">
      <alignment horizontal="center" vertical="center"/>
      <protection locked="0"/>
    </xf>
    <xf numFmtId="164" fontId="99" fillId="0" borderId="0" xfId="0" applyNumberFormat="1" applyFont="1" applyAlignment="1" applyProtection="1">
      <alignment horizontal="center" vertical="center"/>
      <protection locked="0"/>
    </xf>
    <xf numFmtId="2" fontId="99" fillId="0" borderId="0" xfId="0" applyNumberFormat="1" applyFont="1" applyAlignment="1" applyProtection="1">
      <alignment horizontal="center" vertical="center"/>
      <protection locked="0"/>
    </xf>
    <xf numFmtId="176" fontId="99" fillId="0" borderId="0" xfId="0" applyNumberFormat="1" applyFont="1" applyAlignment="1" applyProtection="1">
      <alignment horizontal="center" vertical="center"/>
      <protection locked="0"/>
    </xf>
    <xf numFmtId="0" fontId="100" fillId="0" borderId="0" xfId="0" applyFont="1" applyAlignment="1" applyProtection="1">
      <alignment vertical="center"/>
      <protection locked="0"/>
    </xf>
    <xf numFmtId="0" fontId="107" fillId="0" borderId="0" xfId="0" applyFont="1" applyAlignment="1" applyProtection="1">
      <alignment vertical="center"/>
      <protection locked="0"/>
    </xf>
    <xf numFmtId="0" fontId="98" fillId="0" borderId="0" xfId="0" applyFont="1" applyAlignment="1" applyProtection="1">
      <alignment vertical="center"/>
      <protection locked="0"/>
    </xf>
    <xf numFmtId="0" fontId="109" fillId="0" borderId="0" xfId="0" applyFont="1" applyAlignment="1" applyProtection="1">
      <alignment vertical="center"/>
      <protection locked="0"/>
    </xf>
    <xf numFmtId="10" fontId="99" fillId="0" borderId="0" xfId="0" applyNumberFormat="1" applyFont="1" applyAlignment="1" applyProtection="1">
      <alignment vertical="center"/>
      <protection locked="0"/>
    </xf>
    <xf numFmtId="10" fontId="99" fillId="0" borderId="76" xfId="0" applyNumberFormat="1" applyFont="1" applyBorder="1" applyAlignment="1" applyProtection="1">
      <alignment vertical="center"/>
      <protection locked="0"/>
    </xf>
    <xf numFmtId="10" fontId="99" fillId="0" borderId="75" xfId="0" applyNumberFormat="1" applyFont="1" applyBorder="1" applyAlignment="1" applyProtection="1">
      <alignment vertical="center"/>
      <protection locked="0"/>
    </xf>
    <xf numFmtId="10" fontId="99" fillId="0" borderId="77" xfId="0" applyNumberFormat="1" applyFont="1" applyBorder="1" applyAlignment="1" applyProtection="1">
      <alignment vertical="center"/>
      <protection locked="0"/>
    </xf>
    <xf numFmtId="0" fontId="107" fillId="0" borderId="0" xfId="0" applyFont="1" applyAlignment="1" applyProtection="1">
      <alignment horizontal="center" vertical="center"/>
      <protection locked="0"/>
    </xf>
    <xf numFmtId="0" fontId="98" fillId="0" borderId="0" xfId="0" applyFont="1" applyAlignment="1" applyProtection="1">
      <alignment horizontal="center" vertical="center"/>
      <protection locked="0"/>
    </xf>
    <xf numFmtId="0" fontId="99" fillId="0" borderId="76" xfId="0" applyFont="1" applyBorder="1" applyAlignment="1" applyProtection="1">
      <alignment horizontal="center" vertical="center"/>
      <protection locked="0"/>
    </xf>
    <xf numFmtId="0" fontId="99" fillId="0" borderId="75" xfId="0" applyFont="1" applyBorder="1" applyAlignment="1" applyProtection="1">
      <alignment horizontal="center" vertical="center"/>
      <protection locked="0"/>
    </xf>
    <xf numFmtId="0" fontId="99" fillId="0" borderId="77" xfId="0" applyFont="1" applyBorder="1" applyAlignment="1" applyProtection="1">
      <alignment horizontal="center" vertical="center"/>
      <protection locked="0"/>
    </xf>
    <xf numFmtId="0" fontId="109" fillId="0" borderId="0" xfId="0" applyFont="1" applyAlignment="1" applyProtection="1">
      <alignment horizontal="center" vertical="center"/>
      <protection locked="0"/>
    </xf>
    <xf numFmtId="0" fontId="112" fillId="0" borderId="0" xfId="0" applyFont="1" applyAlignment="1">
      <alignment vertical="top" wrapText="1"/>
    </xf>
    <xf numFmtId="0" fontId="8" fillId="0" borderId="12" xfId="0" applyFont="1" applyBorder="1" applyAlignment="1" applyProtection="1">
      <alignment horizontal="left" indent="2"/>
      <protection locked="0"/>
    </xf>
    <xf numFmtId="0" fontId="8" fillId="0" borderId="12" xfId="0" applyFont="1" applyBorder="1" applyAlignment="1">
      <alignment horizontal="center"/>
    </xf>
    <xf numFmtId="172" fontId="8" fillId="0" borderId="12" xfId="0" applyNumberFormat="1" applyFont="1" applyBorder="1" applyAlignment="1">
      <alignment horizontal="center"/>
    </xf>
    <xf numFmtId="173" fontId="8" fillId="0" borderId="12" xfId="2" applyNumberFormat="1" applyFont="1" applyBorder="1" applyAlignment="1">
      <alignment horizontal="center"/>
    </xf>
    <xf numFmtId="10" fontId="8" fillId="0" borderId="12" xfId="2" applyNumberFormat="1" applyFont="1" applyBorder="1" applyAlignment="1">
      <alignment horizontal="center"/>
    </xf>
    <xf numFmtId="10" fontId="88" fillId="0" borderId="12" xfId="2" applyNumberFormat="1" applyFont="1" applyBorder="1" applyAlignment="1">
      <alignment horizontal="center"/>
    </xf>
    <xf numFmtId="10" fontId="7" fillId="0" borderId="12" xfId="2" applyNumberFormat="1" applyFont="1" applyBorder="1" applyAlignment="1">
      <alignment horizontal="center"/>
    </xf>
    <xf numFmtId="164" fontId="21" fillId="0" borderId="0" xfId="2" applyNumberFormat="1" applyFont="1" applyAlignment="1">
      <alignment vertical="center"/>
    </xf>
    <xf numFmtId="164" fontId="34" fillId="0" borderId="0" xfId="0" applyNumberFormat="1" applyFont="1" applyAlignment="1">
      <alignment vertical="center"/>
    </xf>
    <xf numFmtId="10" fontId="21" fillId="0" borderId="0" xfId="2" applyNumberFormat="1" applyFont="1" applyAlignment="1">
      <alignment vertical="center"/>
    </xf>
    <xf numFmtId="10" fontId="34" fillId="0" borderId="0" xfId="0" applyNumberFormat="1" applyFont="1" applyAlignment="1">
      <alignment vertical="center"/>
    </xf>
    <xf numFmtId="0" fontId="85" fillId="0" borderId="0" xfId="0" applyFont="1"/>
    <xf numFmtId="0" fontId="69" fillId="0" borderId="16" xfId="0" applyFont="1" applyBorder="1"/>
    <xf numFmtId="0" fontId="69" fillId="0" borderId="54" xfId="0" applyFont="1" applyBorder="1"/>
    <xf numFmtId="0" fontId="69" fillId="0" borderId="0" xfId="0" applyFont="1"/>
    <xf numFmtId="0" fontId="78" fillId="0" borderId="0" xfId="0" applyFont="1"/>
    <xf numFmtId="0" fontId="84" fillId="0" borderId="0" xfId="0" applyFont="1"/>
    <xf numFmtId="0" fontId="71" fillId="0" borderId="54" xfId="0" applyFont="1" applyBorder="1" applyAlignment="1">
      <alignment horizontal="left" vertical="center"/>
    </xf>
    <xf numFmtId="0" fontId="76" fillId="18" borderId="0" xfId="0" applyFont="1" applyFill="1" applyAlignment="1">
      <alignment horizontal="center" vertical="top"/>
    </xf>
    <xf numFmtId="0" fontId="76" fillId="0" borderId="0" xfId="0" applyFont="1" applyAlignment="1">
      <alignment horizontal="center" vertical="top"/>
    </xf>
    <xf numFmtId="0" fontId="31" fillId="0" borderId="68" xfId="0" applyFont="1" applyBorder="1" applyAlignment="1">
      <alignment horizontal="center" vertical="center"/>
    </xf>
    <xf numFmtId="0" fontId="31" fillId="0" borderId="72" xfId="0" applyFont="1" applyBorder="1"/>
    <xf numFmtId="0" fontId="31" fillId="0" borderId="15" xfId="0" applyFont="1" applyBorder="1"/>
    <xf numFmtId="166" fontId="64" fillId="3" borderId="65" xfId="0" applyNumberFormat="1" applyFont="1" applyFill="1" applyBorder="1" applyAlignment="1">
      <alignment horizontal="center" vertical="center"/>
    </xf>
    <xf numFmtId="166" fontId="64" fillId="0" borderId="0" xfId="0" applyNumberFormat="1" applyFont="1" applyAlignment="1">
      <alignment vertical="center"/>
    </xf>
    <xf numFmtId="0" fontId="31" fillId="0" borderId="0" xfId="0" applyFont="1" applyAlignment="1">
      <alignment horizontal="right" vertical="center"/>
    </xf>
    <xf numFmtId="0" fontId="31" fillId="0" borderId="73" xfId="0" applyFont="1" applyBorder="1"/>
    <xf numFmtId="0" fontId="72" fillId="0" borderId="0" xfId="0" applyFont="1" applyAlignment="1">
      <alignment horizontal="center" vertical="center"/>
    </xf>
    <xf numFmtId="1" fontId="31" fillId="0" borderId="0" xfId="1" applyNumberFormat="1" applyFont="1" applyFill="1" applyBorder="1" applyProtection="1"/>
    <xf numFmtId="1" fontId="31" fillId="0" borderId="0" xfId="1" applyNumberFormat="1" applyFont="1" applyProtection="1"/>
    <xf numFmtId="0" fontId="81" fillId="0" borderId="0" xfId="0" applyFont="1" applyAlignment="1">
      <alignment horizontal="center" vertical="center" wrapText="1"/>
    </xf>
    <xf numFmtId="0" fontId="38" fillId="6" borderId="0" xfId="0" applyFont="1" applyFill="1" applyAlignment="1">
      <alignment horizontal="center" vertical="center" wrapText="1"/>
    </xf>
    <xf numFmtId="0" fontId="0" fillId="0" borderId="0" xfId="0" applyAlignment="1">
      <alignment horizontal="center" vertical="center" wrapText="1"/>
    </xf>
    <xf numFmtId="0" fontId="84" fillId="0" borderId="0" xfId="0" applyFont="1" applyAlignment="1">
      <alignment vertical="center"/>
    </xf>
    <xf numFmtId="0" fontId="70" fillId="0" borderId="0" xfId="0" applyFont="1" applyAlignment="1">
      <alignment vertical="center"/>
    </xf>
    <xf numFmtId="0" fontId="31" fillId="0" borderId="0" xfId="0" applyFont="1" applyAlignment="1">
      <alignment vertical="center"/>
    </xf>
    <xf numFmtId="0" fontId="73" fillId="0" borderId="0" xfId="0" applyFont="1" applyAlignment="1">
      <alignment horizontal="center" vertical="center"/>
    </xf>
    <xf numFmtId="0" fontId="70" fillId="0" borderId="0" xfId="0" applyFont="1" applyAlignment="1">
      <alignment horizontal="center" vertical="center"/>
    </xf>
    <xf numFmtId="1" fontId="31" fillId="0" borderId="0" xfId="1" applyNumberFormat="1" applyFont="1" applyAlignment="1" applyProtection="1">
      <alignment vertical="center"/>
    </xf>
    <xf numFmtId="0" fontId="84" fillId="0" borderId="0" xfId="0" applyFont="1" applyAlignment="1">
      <alignment horizontal="center" vertical="center" wrapText="1"/>
    </xf>
    <xf numFmtId="164" fontId="42" fillId="2" borderId="16" xfId="2" applyNumberFormat="1" applyFont="1" applyFill="1" applyBorder="1" applyAlignment="1" applyProtection="1">
      <alignment horizontal="center" vertical="center" wrapText="1"/>
    </xf>
    <xf numFmtId="164" fontId="42" fillId="2" borderId="15" xfId="2" applyNumberFormat="1" applyFont="1" applyFill="1" applyBorder="1" applyAlignment="1" applyProtection="1">
      <alignment horizontal="center" vertical="center" wrapText="1"/>
    </xf>
    <xf numFmtId="0" fontId="42" fillId="0" borderId="0" xfId="0" applyFont="1" applyAlignment="1">
      <alignment horizontal="center" vertical="center" wrapText="1"/>
    </xf>
    <xf numFmtId="164" fontId="42" fillId="2" borderId="0" xfId="2" applyNumberFormat="1" applyFont="1" applyFill="1" applyBorder="1" applyAlignment="1" applyProtection="1">
      <alignment horizontal="center" vertical="center" wrapText="1"/>
    </xf>
    <xf numFmtId="0" fontId="31" fillId="0" borderId="16" xfId="0" applyFont="1" applyBorder="1" applyAlignment="1">
      <alignment vertical="center"/>
    </xf>
    <xf numFmtId="0" fontId="31" fillId="0" borderId="54" xfId="0" applyFont="1" applyBorder="1" applyAlignment="1">
      <alignment vertical="center"/>
    </xf>
    <xf numFmtId="0" fontId="31" fillId="0" borderId="15" xfId="0" applyFont="1" applyBorder="1" applyAlignment="1">
      <alignment vertical="center"/>
    </xf>
    <xf numFmtId="0" fontId="89" fillId="0" borderId="0" xfId="0" applyFont="1" applyAlignment="1">
      <alignment vertical="center"/>
    </xf>
    <xf numFmtId="0" fontId="32" fillId="2" borderId="16" xfId="0" applyFont="1" applyFill="1" applyBorder="1" applyAlignment="1">
      <alignment vertical="center"/>
    </xf>
    <xf numFmtId="164" fontId="77" fillId="2" borderId="54" xfId="2" applyNumberFormat="1" applyFont="1" applyFill="1" applyBorder="1" applyAlignment="1" applyProtection="1">
      <alignment horizontal="center" vertical="center"/>
    </xf>
    <xf numFmtId="164" fontId="77" fillId="2" borderId="15" xfId="2" applyNumberFormat="1" applyFont="1" applyFill="1" applyBorder="1" applyAlignment="1" applyProtection="1">
      <alignment horizontal="center" vertical="center"/>
    </xf>
    <xf numFmtId="0" fontId="33" fillId="0" borderId="0" xfId="0" applyFont="1" applyAlignment="1">
      <alignment vertical="center"/>
    </xf>
    <xf numFmtId="173" fontId="77" fillId="2" borderId="15" xfId="2" applyNumberFormat="1" applyFont="1" applyFill="1" applyBorder="1" applyAlignment="1" applyProtection="1">
      <alignment horizontal="center" vertical="center"/>
    </xf>
    <xf numFmtId="10" fontId="77" fillId="2" borderId="0" xfId="2" applyNumberFormat="1" applyFont="1" applyFill="1" applyBorder="1" applyAlignment="1" applyProtection="1">
      <alignment horizontal="center" vertical="center"/>
    </xf>
    <xf numFmtId="164" fontId="77" fillId="2" borderId="0" xfId="2" applyNumberFormat="1" applyFont="1" applyFill="1" applyBorder="1" applyAlignment="1" applyProtection="1">
      <alignment horizontal="center" vertical="center"/>
    </xf>
    <xf numFmtId="173" fontId="31" fillId="0" borderId="15" xfId="0" applyNumberFormat="1" applyFont="1" applyBorder="1" applyAlignment="1">
      <alignment vertical="center"/>
    </xf>
    <xf numFmtId="0" fontId="33" fillId="5" borderId="16" xfId="0" applyFont="1" applyFill="1" applyBorder="1" applyAlignment="1">
      <alignment vertical="center"/>
    </xf>
    <xf numFmtId="164" fontId="33" fillId="5" borderId="54" xfId="2" applyNumberFormat="1" applyFont="1" applyFill="1" applyBorder="1" applyAlignment="1" applyProtection="1">
      <alignment horizontal="center" vertical="center"/>
    </xf>
    <xf numFmtId="164" fontId="33" fillId="5" borderId="15" xfId="2" applyNumberFormat="1" applyFont="1" applyFill="1" applyBorder="1" applyAlignment="1" applyProtection="1">
      <alignment horizontal="center" vertical="center"/>
    </xf>
    <xf numFmtId="173" fontId="33" fillId="5" borderId="15" xfId="2" applyNumberFormat="1" applyFont="1" applyFill="1" applyBorder="1" applyAlignment="1" applyProtection="1">
      <alignment horizontal="center" vertical="center"/>
    </xf>
    <xf numFmtId="164" fontId="33" fillId="5" borderId="0" xfId="2" applyNumberFormat="1" applyFont="1" applyFill="1" applyBorder="1" applyAlignment="1" applyProtection="1">
      <alignment horizontal="center" vertical="center"/>
    </xf>
    <xf numFmtId="0" fontId="87" fillId="0" borderId="0" xfId="0" applyFont="1"/>
    <xf numFmtId="167" fontId="16" fillId="0" borderId="55" xfId="2" applyNumberFormat="1" applyFont="1" applyBorder="1" applyAlignment="1" applyProtection="1">
      <alignment horizontal="center"/>
    </xf>
    <xf numFmtId="176" fontId="16" fillId="0" borderId="55" xfId="2" applyNumberFormat="1" applyFont="1" applyBorder="1" applyAlignment="1" applyProtection="1">
      <alignment horizontal="center"/>
    </xf>
    <xf numFmtId="10" fontId="16" fillId="0" borderId="55" xfId="2" applyNumberFormat="1" applyFont="1" applyBorder="1" applyAlignment="1" applyProtection="1">
      <alignment horizontal="center"/>
    </xf>
    <xf numFmtId="10" fontId="16" fillId="0" borderId="56" xfId="2" applyNumberFormat="1" applyFont="1" applyBorder="1" applyAlignment="1" applyProtection="1">
      <alignment horizontal="center"/>
    </xf>
    <xf numFmtId="172" fontId="9" fillId="0" borderId="11" xfId="2" applyNumberFormat="1" applyFont="1" applyBorder="1" applyAlignment="1" applyProtection="1">
      <alignment horizontal="center"/>
    </xf>
    <xf numFmtId="0" fontId="16" fillId="0" borderId="0" xfId="0" applyFont="1"/>
    <xf numFmtId="173" fontId="16" fillId="0" borderId="11" xfId="2" applyNumberFormat="1" applyFont="1" applyBorder="1" applyAlignment="1" applyProtection="1">
      <alignment horizontal="center"/>
    </xf>
    <xf numFmtId="164" fontId="88" fillId="0" borderId="11" xfId="2" applyNumberFormat="1" applyFont="1" applyBorder="1" applyAlignment="1" applyProtection="1">
      <alignment horizontal="center"/>
    </xf>
    <xf numFmtId="10" fontId="16" fillId="0" borderId="11" xfId="2" applyNumberFormat="1" applyFont="1" applyBorder="1" applyAlignment="1" applyProtection="1">
      <alignment horizontal="center"/>
    </xf>
    <xf numFmtId="9" fontId="16" fillId="0" borderId="11" xfId="2" applyFont="1" applyBorder="1" applyAlignment="1" applyProtection="1">
      <alignment horizontal="center"/>
    </xf>
    <xf numFmtId="164" fontId="16" fillId="0" borderId="11" xfId="2" applyNumberFormat="1" applyFont="1" applyBorder="1" applyAlignment="1" applyProtection="1">
      <alignment horizontal="center"/>
    </xf>
    <xf numFmtId="39" fontId="16" fillId="0" borderId="11" xfId="2" applyNumberFormat="1" applyFont="1" applyBorder="1" applyAlignment="1" applyProtection="1">
      <alignment horizontal="center"/>
    </xf>
    <xf numFmtId="0" fontId="31" fillId="0" borderId="16" xfId="0" applyFont="1" applyBorder="1" applyAlignment="1">
      <alignment horizontal="left" vertical="center"/>
    </xf>
    <xf numFmtId="167" fontId="31" fillId="0" borderId="54" xfId="0" applyNumberFormat="1" applyFont="1" applyBorder="1" applyAlignment="1">
      <alignment vertical="center"/>
    </xf>
    <xf numFmtId="0" fontId="87" fillId="0" borderId="0" xfId="0" applyFont="1" applyAlignment="1">
      <alignment vertical="center"/>
    </xf>
    <xf numFmtId="0" fontId="16" fillId="0" borderId="16" xfId="0" applyFont="1" applyBorder="1" applyAlignment="1">
      <alignment vertical="center"/>
    </xf>
    <xf numFmtId="0" fontId="16" fillId="0" borderId="54" xfId="0" applyFont="1" applyBorder="1" applyAlignment="1">
      <alignment vertical="center"/>
    </xf>
    <xf numFmtId="0" fontId="16" fillId="0" borderId="15" xfId="0" applyFont="1" applyBorder="1" applyAlignment="1">
      <alignment vertical="center"/>
    </xf>
    <xf numFmtId="0" fontId="16" fillId="0" borderId="0" xfId="0" applyFont="1" applyAlignment="1">
      <alignment vertical="center"/>
    </xf>
    <xf numFmtId="173" fontId="16" fillId="0" borderId="15" xfId="0" applyNumberFormat="1" applyFont="1" applyBorder="1" applyAlignment="1">
      <alignment vertical="center"/>
    </xf>
    <xf numFmtId="0" fontId="63" fillId="0" borderId="0" xfId="0" applyFont="1" applyAlignment="1">
      <alignment vertical="center"/>
    </xf>
    <xf numFmtId="0" fontId="33" fillId="3" borderId="16" xfId="0" applyFont="1" applyFill="1" applyBorder="1" applyAlignment="1">
      <alignment horizontal="left" vertical="center" indent="1"/>
    </xf>
    <xf numFmtId="164" fontId="33" fillId="3" borderId="54" xfId="2" applyNumberFormat="1" applyFont="1" applyFill="1" applyBorder="1" applyAlignment="1" applyProtection="1">
      <alignment horizontal="center" vertical="center"/>
    </xf>
    <xf numFmtId="164" fontId="33" fillId="3" borderId="15" xfId="2" applyNumberFormat="1" applyFont="1" applyFill="1" applyBorder="1" applyAlignment="1" applyProtection="1">
      <alignment horizontal="center" vertical="center"/>
    </xf>
    <xf numFmtId="173" fontId="33" fillId="3" borderId="15" xfId="2" applyNumberFormat="1" applyFont="1" applyFill="1" applyBorder="1" applyAlignment="1" applyProtection="1">
      <alignment horizontal="center" vertical="center"/>
    </xf>
    <xf numFmtId="164" fontId="33" fillId="3" borderId="0" xfId="2" applyNumberFormat="1" applyFont="1" applyFill="1" applyBorder="1" applyAlignment="1" applyProtection="1">
      <alignment horizontal="center" vertical="center"/>
    </xf>
    <xf numFmtId="9" fontId="88" fillId="0" borderId="11" xfId="2" applyFont="1" applyBorder="1" applyAlignment="1" applyProtection="1">
      <alignment horizontal="center"/>
    </xf>
    <xf numFmtId="167" fontId="16" fillId="0" borderId="54" xfId="0" applyNumberFormat="1" applyFont="1" applyBorder="1" applyAlignment="1">
      <alignment vertical="center"/>
    </xf>
    <xf numFmtId="0" fontId="12" fillId="0" borderId="0" xfId="0" applyFont="1"/>
    <xf numFmtId="0" fontId="57" fillId="0" borderId="0" xfId="0" applyFont="1" applyAlignment="1">
      <alignment vertical="center"/>
    </xf>
    <xf numFmtId="164" fontId="64" fillId="3" borderId="54" xfId="2" applyNumberFormat="1" applyFont="1" applyFill="1" applyBorder="1" applyAlignment="1" applyProtection="1">
      <alignment horizontal="center" vertical="center"/>
    </xf>
    <xf numFmtId="164" fontId="64" fillId="3" borderId="15" xfId="2" applyNumberFormat="1" applyFont="1" applyFill="1" applyBorder="1" applyAlignment="1" applyProtection="1">
      <alignment horizontal="center" vertical="center"/>
    </xf>
    <xf numFmtId="164" fontId="64" fillId="3" borderId="0" xfId="2" applyNumberFormat="1" applyFont="1" applyFill="1" applyBorder="1" applyAlignment="1" applyProtection="1">
      <alignment horizontal="center" vertical="center"/>
    </xf>
    <xf numFmtId="167" fontId="31" fillId="0" borderId="0" xfId="0" applyNumberFormat="1" applyFont="1" applyAlignment="1">
      <alignment vertical="center"/>
    </xf>
    <xf numFmtId="0" fontId="77" fillId="2" borderId="0" xfId="0" applyFont="1" applyFill="1" applyAlignment="1">
      <alignment horizontal="left" vertical="center"/>
    </xf>
    <xf numFmtId="173" fontId="77" fillId="2" borderId="0" xfId="2" applyNumberFormat="1" applyFont="1" applyFill="1" applyBorder="1" applyAlignment="1" applyProtection="1">
      <alignment horizontal="center" vertical="center"/>
    </xf>
    <xf numFmtId="0" fontId="81" fillId="0" borderId="0" xfId="0" applyFont="1" applyAlignment="1">
      <alignment vertical="center"/>
    </xf>
    <xf numFmtId="0" fontId="82" fillId="0" borderId="0" xfId="0" applyFont="1" applyAlignment="1">
      <alignment vertical="center"/>
    </xf>
    <xf numFmtId="164" fontId="34" fillId="0" borderId="0" xfId="2" applyNumberFormat="1" applyFont="1" applyBorder="1" applyAlignment="1" applyProtection="1">
      <alignment vertical="center"/>
    </xf>
    <xf numFmtId="164" fontId="0" fillId="0" borderId="0" xfId="2" applyNumberFormat="1" applyFont="1" applyBorder="1" applyAlignment="1" applyProtection="1">
      <alignment vertical="center"/>
    </xf>
    <xf numFmtId="0" fontId="56" fillId="0" borderId="15" xfId="0" applyFont="1" applyBorder="1" applyAlignment="1">
      <alignment vertical="center"/>
    </xf>
    <xf numFmtId="10" fontId="56" fillId="0" borderId="0" xfId="0" applyNumberFormat="1" applyFont="1" applyAlignment="1">
      <alignment horizontal="center" vertical="center"/>
    </xf>
    <xf numFmtId="0" fontId="83" fillId="0" borderId="0" xfId="0" applyFont="1"/>
    <xf numFmtId="0" fontId="74" fillId="0" borderId="16" xfId="0" applyFont="1" applyBorder="1"/>
    <xf numFmtId="0" fontId="74" fillId="0" borderId="54" xfId="0" applyFont="1" applyBorder="1"/>
    <xf numFmtId="0" fontId="74" fillId="0" borderId="15" xfId="0" applyFont="1" applyBorder="1"/>
    <xf numFmtId="0" fontId="74" fillId="0" borderId="0" xfId="0" applyFont="1"/>
    <xf numFmtId="0" fontId="75" fillId="0" borderId="0" xfId="0" applyFont="1"/>
    <xf numFmtId="0" fontId="74" fillId="0" borderId="0" xfId="0" applyFont="1" applyAlignment="1">
      <alignment horizontal="center"/>
    </xf>
    <xf numFmtId="0" fontId="6" fillId="0" borderId="0" xfId="0" applyFont="1"/>
    <xf numFmtId="169" fontId="54" fillId="0" borderId="49" xfId="2" applyNumberFormat="1" applyFont="1" applyBorder="1" applyAlignment="1"/>
    <xf numFmtId="167" fontId="48" fillId="0" borderId="61" xfId="0" applyNumberFormat="1" applyFont="1" applyBorder="1" applyAlignment="1">
      <alignment horizontal="left"/>
    </xf>
    <xf numFmtId="10" fontId="48" fillId="0" borderId="0" xfId="2" applyNumberFormat="1" applyFont="1" applyFill="1" applyBorder="1" applyAlignment="1">
      <alignment horizontal="center"/>
    </xf>
    <xf numFmtId="0" fontId="49" fillId="0" borderId="0" xfId="0" applyFont="1" applyAlignment="1">
      <alignment horizontal="center" vertical="center" wrapText="1"/>
    </xf>
    <xf numFmtId="0" fontId="103" fillId="0" borderId="0" xfId="0" applyFont="1"/>
    <xf numFmtId="0" fontId="100" fillId="0" borderId="0" xfId="0" applyFont="1" applyAlignment="1">
      <alignment vertical="center"/>
    </xf>
    <xf numFmtId="0" fontId="99" fillId="0" borderId="0" xfId="0" applyFont="1" applyAlignment="1">
      <alignment vertical="center"/>
    </xf>
    <xf numFmtId="0" fontId="100" fillId="0" borderId="0" xfId="0" applyFont="1" applyAlignment="1">
      <alignment horizontal="center" vertical="center"/>
    </xf>
    <xf numFmtId="0" fontId="99" fillId="0" borderId="0" xfId="0" applyFont="1" applyAlignment="1">
      <alignment horizontal="center" vertical="center"/>
    </xf>
    <xf numFmtId="0" fontId="101" fillId="0" borderId="0" xfId="0" applyFont="1" applyAlignment="1">
      <alignment horizontal="center" vertical="center"/>
    </xf>
    <xf numFmtId="0" fontId="105" fillId="0" borderId="0" xfId="0" applyFont="1" applyAlignment="1">
      <alignment horizontal="left" indent="1"/>
    </xf>
    <xf numFmtId="0" fontId="103" fillId="0" borderId="0" xfId="0" applyFont="1" applyAlignment="1">
      <alignment vertical="center"/>
    </xf>
    <xf numFmtId="0" fontId="102" fillId="0" borderId="0" xfId="0" applyFont="1" applyAlignment="1">
      <alignment vertical="center"/>
    </xf>
    <xf numFmtId="0" fontId="102" fillId="0" borderId="0" xfId="0" applyFont="1" applyAlignment="1">
      <alignment horizontal="center" vertical="center"/>
    </xf>
    <xf numFmtId="0" fontId="108" fillId="0" borderId="0" xfId="0" applyFont="1" applyAlignment="1">
      <alignment horizontal="center" vertical="center" wrapText="1"/>
    </xf>
    <xf numFmtId="0" fontId="106" fillId="0" borderId="0" xfId="0" applyFont="1" applyAlignment="1">
      <alignment vertical="center"/>
    </xf>
    <xf numFmtId="0" fontId="106" fillId="0" borderId="0" xfId="0" applyFont="1" applyAlignment="1">
      <alignment horizontal="center" vertical="center"/>
    </xf>
    <xf numFmtId="164" fontId="49" fillId="2" borderId="0" xfId="2" applyNumberFormat="1" applyFont="1" applyFill="1" applyBorder="1" applyAlignment="1" applyProtection="1">
      <alignment horizontal="center" vertical="center" wrapText="1"/>
    </xf>
    <xf numFmtId="164" fontId="49" fillId="2" borderId="15" xfId="2" applyNumberFormat="1" applyFont="1" applyFill="1" applyBorder="1" applyAlignment="1" applyProtection="1">
      <alignment horizontal="center" vertical="center" wrapText="1"/>
    </xf>
    <xf numFmtId="0" fontId="20" fillId="0" borderId="0" xfId="0" applyFont="1"/>
    <xf numFmtId="0" fontId="33" fillId="0" borderId="0" xfId="0" applyFont="1" applyAlignment="1">
      <alignment horizontal="center"/>
    </xf>
    <xf numFmtId="0" fontId="56" fillId="0" borderId="0" xfId="0" applyFont="1" applyAlignment="1">
      <alignment horizontal="center"/>
    </xf>
    <xf numFmtId="0" fontId="31" fillId="0" borderId="50" xfId="0" applyFont="1" applyBorder="1" applyAlignment="1">
      <alignment horizontal="center" vertical="center"/>
    </xf>
    <xf numFmtId="14" fontId="31" fillId="0" borderId="0" xfId="0" applyNumberFormat="1" applyFont="1"/>
    <xf numFmtId="14" fontId="55" fillId="0" borderId="0" xfId="0" quotePrefix="1" applyNumberFormat="1" applyFont="1" applyAlignment="1">
      <alignment horizontal="right"/>
    </xf>
    <xf numFmtId="172" fontId="55" fillId="0" borderId="0" xfId="0" applyNumberFormat="1" applyFont="1" applyAlignment="1">
      <alignment horizontal="center"/>
    </xf>
    <xf numFmtId="1" fontId="0" fillId="0" borderId="0" xfId="1" applyNumberFormat="1" applyFont="1" applyAlignment="1" applyProtection="1">
      <alignment horizontal="center"/>
    </xf>
    <xf numFmtId="0" fontId="65" fillId="0" borderId="0" xfId="0" applyFont="1" applyAlignment="1">
      <alignment vertical="center"/>
    </xf>
    <xf numFmtId="0" fontId="67" fillId="0" borderId="0" xfId="0" applyFont="1" applyAlignment="1">
      <alignment horizontal="center" vertical="center"/>
    </xf>
    <xf numFmtId="0" fontId="66" fillId="6" borderId="0" xfId="0" applyFont="1" applyFill="1" applyAlignment="1">
      <alignment vertical="center"/>
    </xf>
    <xf numFmtId="0" fontId="66" fillId="6" borderId="0" xfId="0" applyFont="1" applyFill="1" applyAlignment="1">
      <alignment horizontal="center" vertical="center"/>
    </xf>
    <xf numFmtId="0" fontId="35" fillId="0" borderId="0" xfId="0" applyFont="1" applyAlignment="1">
      <alignment vertical="center"/>
    </xf>
    <xf numFmtId="0" fontId="56" fillId="0" borderId="0" xfId="0" applyFont="1" applyAlignment="1">
      <alignment vertical="center"/>
    </xf>
    <xf numFmtId="0" fontId="42" fillId="12" borderId="0" xfId="0" applyFont="1" applyFill="1" applyAlignment="1">
      <alignment horizontal="center" vertical="center"/>
    </xf>
    <xf numFmtId="0" fontId="42" fillId="2" borderId="0" xfId="0" applyFont="1" applyFill="1" applyAlignment="1">
      <alignment horizontal="center" vertical="center"/>
    </xf>
    <xf numFmtId="0" fontId="33" fillId="0" borderId="0" xfId="0" applyFont="1" applyAlignment="1">
      <alignment horizontal="center" vertical="center"/>
    </xf>
    <xf numFmtId="0" fontId="33" fillId="0" borderId="0" xfId="0" applyFont="1" applyAlignment="1">
      <alignment horizontal="left" vertical="center" indent="1"/>
    </xf>
    <xf numFmtId="1" fontId="33" fillId="0" borderId="0" xfId="1" applyNumberFormat="1" applyFont="1" applyAlignment="1" applyProtection="1">
      <alignment horizontal="center" vertical="center"/>
    </xf>
    <xf numFmtId="173" fontId="33" fillId="0" borderId="0" xfId="0" applyNumberFormat="1" applyFont="1" applyAlignment="1">
      <alignment vertical="center"/>
    </xf>
    <xf numFmtId="0" fontId="20" fillId="0" borderId="0" xfId="0" applyFont="1" applyAlignment="1">
      <alignment vertical="center"/>
    </xf>
    <xf numFmtId="0" fontId="33" fillId="5" borderId="0" xfId="0" applyFont="1" applyFill="1" applyAlignment="1">
      <alignment vertical="center"/>
    </xf>
    <xf numFmtId="0" fontId="33" fillId="5" borderId="0" xfId="0" applyFont="1" applyFill="1" applyAlignment="1">
      <alignment horizontal="center" vertical="center"/>
    </xf>
    <xf numFmtId="173" fontId="33" fillId="5" borderId="0" xfId="0" applyNumberFormat="1" applyFont="1" applyFill="1" applyAlignment="1">
      <alignment vertical="center"/>
    </xf>
    <xf numFmtId="172" fontId="33" fillId="5" borderId="0" xfId="0" applyNumberFormat="1" applyFont="1" applyFill="1" applyAlignment="1">
      <alignment vertical="center"/>
    </xf>
    <xf numFmtId="39" fontId="33" fillId="5" borderId="0" xfId="0" applyNumberFormat="1" applyFont="1" applyFill="1" applyAlignment="1">
      <alignment vertical="center"/>
    </xf>
    <xf numFmtId="0" fontId="20" fillId="0" borderId="12" xfId="0" applyFont="1" applyBorder="1" applyAlignment="1">
      <alignment horizontal="left" indent="2"/>
    </xf>
    <xf numFmtId="10" fontId="20" fillId="0" borderId="12" xfId="2" applyNumberFormat="1" applyFont="1" applyBorder="1" applyAlignment="1" applyProtection="1">
      <alignment horizontal="center"/>
    </xf>
    <xf numFmtId="173" fontId="20" fillId="0" borderId="12" xfId="2" applyNumberFormat="1" applyFont="1" applyBorder="1" applyAlignment="1" applyProtection="1">
      <alignment horizontal="center"/>
    </xf>
    <xf numFmtId="172" fontId="20" fillId="0" borderId="12" xfId="0" applyNumberFormat="1" applyFont="1" applyBorder="1" applyAlignment="1">
      <alignment horizontal="center"/>
    </xf>
    <xf numFmtId="10" fontId="48" fillId="0" borderId="12" xfId="2" applyNumberFormat="1" applyFont="1" applyBorder="1" applyAlignment="1" applyProtection="1">
      <alignment horizontal="center"/>
    </xf>
    <xf numFmtId="9" fontId="48" fillId="0" borderId="12" xfId="2" applyFont="1" applyBorder="1" applyAlignment="1" applyProtection="1">
      <alignment horizontal="center"/>
    </xf>
    <xf numFmtId="4" fontId="48" fillId="0" borderId="12" xfId="2" applyNumberFormat="1" applyFont="1" applyBorder="1" applyAlignment="1" applyProtection="1">
      <alignment horizontal="center"/>
    </xf>
    <xf numFmtId="0" fontId="63" fillId="0" borderId="13" xfId="0" applyFont="1" applyBorder="1"/>
    <xf numFmtId="172" fontId="33" fillId="0" borderId="0" xfId="0" applyNumberFormat="1" applyFont="1" applyAlignment="1">
      <alignment vertical="center"/>
    </xf>
    <xf numFmtId="0" fontId="68" fillId="0" borderId="0" xfId="0" applyFont="1" applyAlignment="1">
      <alignment horizontal="center" vertical="center"/>
    </xf>
    <xf numFmtId="1" fontId="62" fillId="0" borderId="0" xfId="1" applyNumberFormat="1" applyFont="1" applyAlignment="1" applyProtection="1">
      <alignment horizontal="center" vertical="center"/>
    </xf>
    <xf numFmtId="39" fontId="33" fillId="0" borderId="0" xfId="0" applyNumberFormat="1" applyFont="1" applyAlignment="1">
      <alignment vertical="center"/>
    </xf>
    <xf numFmtId="0" fontId="33" fillId="3" borderId="0" xfId="0" applyFont="1" applyFill="1" applyAlignment="1">
      <alignment horizontal="left" vertical="center" indent="1"/>
    </xf>
    <xf numFmtId="0" fontId="33" fillId="3" borderId="0" xfId="0" applyFont="1" applyFill="1" applyAlignment="1">
      <alignment horizontal="center" vertical="center"/>
    </xf>
    <xf numFmtId="173" fontId="33" fillId="3" borderId="0" xfId="0" applyNumberFormat="1" applyFont="1" applyFill="1" applyAlignment="1">
      <alignment horizontal="left" vertical="center" indent="1"/>
    </xf>
    <xf numFmtId="172" fontId="33" fillId="3" borderId="0" xfId="0" applyNumberFormat="1" applyFont="1" applyFill="1" applyAlignment="1">
      <alignment horizontal="left" vertical="center" indent="1"/>
    </xf>
    <xf numFmtId="39" fontId="33" fillId="3" borderId="0" xfId="0" applyNumberFormat="1" applyFont="1" applyFill="1" applyAlignment="1">
      <alignment horizontal="left" vertical="center" indent="1"/>
    </xf>
    <xf numFmtId="173" fontId="20" fillId="0" borderId="0" xfId="0" applyNumberFormat="1" applyFont="1"/>
    <xf numFmtId="172" fontId="20" fillId="0" borderId="0" xfId="0" applyNumberFormat="1" applyFont="1"/>
    <xf numFmtId="39" fontId="20" fillId="0" borderId="0" xfId="0" applyNumberFormat="1" applyFont="1"/>
    <xf numFmtId="173" fontId="66" fillId="6" borderId="0" xfId="0" applyNumberFormat="1" applyFont="1" applyFill="1" applyAlignment="1">
      <alignment vertical="center"/>
    </xf>
    <xf numFmtId="172" fontId="66" fillId="6" borderId="0" xfId="0" applyNumberFormat="1" applyFont="1" applyFill="1" applyAlignment="1">
      <alignment vertical="center"/>
    </xf>
    <xf numFmtId="1" fontId="40" fillId="0" borderId="0" xfId="1" applyNumberFormat="1" applyFont="1" applyFill="1" applyAlignment="1" applyProtection="1">
      <alignment horizontal="center" vertical="center"/>
    </xf>
    <xf numFmtId="173" fontId="34" fillId="0" borderId="0" xfId="0" applyNumberFormat="1" applyFont="1" applyAlignment="1">
      <alignment vertical="center"/>
    </xf>
    <xf numFmtId="0" fontId="19" fillId="0" borderId="0" xfId="0" applyFont="1" applyAlignment="1">
      <alignment vertical="center"/>
    </xf>
    <xf numFmtId="1" fontId="34" fillId="0" borderId="0" xfId="1" applyNumberFormat="1" applyFont="1" applyAlignment="1" applyProtection="1">
      <alignment horizontal="center" vertical="center"/>
    </xf>
    <xf numFmtId="1" fontId="20" fillId="0" borderId="0" xfId="1" applyNumberFormat="1" applyFont="1" applyAlignment="1" applyProtection="1">
      <alignment horizontal="center" vertical="center"/>
    </xf>
    <xf numFmtId="173" fontId="20" fillId="0" borderId="0" xfId="0" applyNumberFormat="1" applyFont="1" applyAlignment="1">
      <alignment vertical="center"/>
    </xf>
    <xf numFmtId="172" fontId="20" fillId="0" borderId="0" xfId="0" applyNumberFormat="1" applyFont="1" applyAlignment="1">
      <alignment vertical="center"/>
    </xf>
    <xf numFmtId="39" fontId="20" fillId="0" borderId="0" xfId="0" applyNumberFormat="1" applyFont="1" applyAlignment="1">
      <alignment vertical="center"/>
    </xf>
    <xf numFmtId="0" fontId="33" fillId="0" borderId="10" xfId="0" applyFont="1" applyBorder="1"/>
    <xf numFmtId="1" fontId="20" fillId="0" borderId="0" xfId="1" applyNumberFormat="1" applyFont="1" applyAlignment="1" applyProtection="1">
      <alignment horizontal="center"/>
    </xf>
    <xf numFmtId="0" fontId="32" fillId="8" borderId="5" xfId="0" applyFont="1" applyFill="1" applyBorder="1"/>
    <xf numFmtId="0" fontId="20" fillId="0" borderId="8" xfId="0" applyFont="1" applyBorder="1"/>
    <xf numFmtId="0" fontId="20" fillId="0" borderId="5" xfId="0" applyFont="1" applyBorder="1"/>
    <xf numFmtId="0" fontId="20" fillId="0" borderId="9" xfId="0" applyFont="1" applyBorder="1"/>
    <xf numFmtId="0" fontId="32" fillId="6" borderId="5" xfId="0" applyFont="1" applyFill="1" applyBorder="1"/>
    <xf numFmtId="0" fontId="32" fillId="6" borderId="9" xfId="0" applyFont="1" applyFill="1" applyBorder="1"/>
    <xf numFmtId="0" fontId="32" fillId="7" borderId="5" xfId="0" applyFont="1" applyFill="1" applyBorder="1"/>
    <xf numFmtId="0" fontId="32" fillId="7" borderId="6" xfId="0" applyFont="1" applyFill="1" applyBorder="1"/>
    <xf numFmtId="0" fontId="32" fillId="8" borderId="9" xfId="0" applyFont="1" applyFill="1" applyBorder="1"/>
    <xf numFmtId="0" fontId="31" fillId="2" borderId="0" xfId="0" applyFont="1" applyFill="1" applyAlignment="1" applyProtection="1">
      <alignment horizontal="center" vertical="center"/>
      <protection locked="0"/>
    </xf>
    <xf numFmtId="10" fontId="6" fillId="0" borderId="11" xfId="2" applyNumberFormat="1" applyFont="1" applyBorder="1" applyAlignment="1" applyProtection="1">
      <alignment horizontal="center"/>
      <protection locked="0"/>
    </xf>
    <xf numFmtId="0" fontId="6" fillId="0" borderId="11" xfId="0" applyFont="1" applyBorder="1" applyAlignment="1" applyProtection="1">
      <alignment horizontal="center"/>
      <protection locked="0"/>
    </xf>
    <xf numFmtId="0" fontId="6" fillId="0" borderId="13" xfId="0" applyFont="1" applyBorder="1" applyAlignment="1" applyProtection="1">
      <alignment horizontal="center"/>
      <protection locked="0"/>
    </xf>
    <xf numFmtId="0" fontId="33" fillId="0" borderId="13" xfId="0" applyFont="1" applyBorder="1" applyAlignment="1" applyProtection="1">
      <alignment horizontal="center" vertical="center"/>
      <protection locked="0"/>
    </xf>
    <xf numFmtId="0" fontId="6" fillId="0" borderId="0" xfId="0" applyFont="1" applyAlignment="1" applyProtection="1">
      <alignment horizontal="center" vertical="center"/>
      <protection locked="0"/>
    </xf>
    <xf numFmtId="0" fontId="31" fillId="12" borderId="0" xfId="0" applyFont="1" applyFill="1" applyAlignment="1" applyProtection="1">
      <alignment horizontal="center" vertical="center"/>
      <protection locked="0"/>
    </xf>
    <xf numFmtId="0" fontId="6" fillId="8" borderId="0" xfId="0" applyFont="1" applyFill="1" applyAlignment="1" applyProtection="1">
      <alignment horizontal="center"/>
      <protection locked="0"/>
    </xf>
    <xf numFmtId="0" fontId="6" fillId="0" borderId="0" xfId="0" applyFont="1" applyAlignment="1" applyProtection="1">
      <alignment horizontal="center"/>
      <protection locked="0"/>
    </xf>
    <xf numFmtId="0" fontId="6" fillId="6" borderId="0" xfId="0" applyFont="1" applyFill="1" applyAlignment="1" applyProtection="1">
      <alignment horizontal="center"/>
      <protection locked="0"/>
    </xf>
    <xf numFmtId="0" fontId="6" fillId="7" borderId="0" xfId="0" applyFont="1" applyFill="1" applyAlignment="1" applyProtection="1">
      <alignment horizontal="center"/>
      <protection locked="0"/>
    </xf>
    <xf numFmtId="0" fontId="116" fillId="0" borderId="0" xfId="0" applyFont="1" applyAlignment="1" applyProtection="1">
      <alignment horizontal="center"/>
      <protection locked="0"/>
    </xf>
    <xf numFmtId="0" fontId="56" fillId="6" borderId="0" xfId="0" applyFont="1" applyFill="1" applyAlignment="1" applyProtection="1">
      <alignment horizontal="center" vertical="center"/>
      <protection locked="0"/>
    </xf>
    <xf numFmtId="164" fontId="42" fillId="2" borderId="15" xfId="2" applyNumberFormat="1" applyFont="1" applyFill="1" applyBorder="1" applyAlignment="1" applyProtection="1">
      <alignment horizontal="center" wrapText="1"/>
    </xf>
    <xf numFmtId="10" fontId="5" fillId="0" borderId="11" xfId="2" applyNumberFormat="1" applyFont="1" applyBorder="1" applyAlignment="1" applyProtection="1">
      <alignment horizontal="center"/>
      <protection locked="0"/>
    </xf>
    <xf numFmtId="0" fontId="5" fillId="0" borderId="11" xfId="0" applyFont="1" applyBorder="1" applyAlignment="1" applyProtection="1">
      <alignment horizontal="center"/>
      <protection locked="0"/>
    </xf>
    <xf numFmtId="0" fontId="5" fillId="0" borderId="13" xfId="0" applyFont="1" applyBorder="1" applyAlignment="1" applyProtection="1">
      <alignment horizontal="center"/>
      <protection locked="0"/>
    </xf>
    <xf numFmtId="0" fontId="5" fillId="0" borderId="0" xfId="0" applyFont="1" applyAlignment="1" applyProtection="1">
      <alignment horizontal="center" vertical="center"/>
      <protection locked="0"/>
    </xf>
    <xf numFmtId="0" fontId="5" fillId="8" borderId="0" xfId="0" applyFont="1" applyFill="1" applyAlignment="1" applyProtection="1">
      <alignment horizontal="center"/>
      <protection locked="0"/>
    </xf>
    <xf numFmtId="0" fontId="5" fillId="0" borderId="0" xfId="0" applyFont="1" applyAlignment="1" applyProtection="1">
      <alignment horizontal="center"/>
      <protection locked="0"/>
    </xf>
    <xf numFmtId="0" fontId="5" fillId="6" borderId="0" xfId="0" applyFont="1" applyFill="1" applyAlignment="1" applyProtection="1">
      <alignment horizontal="center"/>
      <protection locked="0"/>
    </xf>
    <xf numFmtId="0" fontId="5" fillId="7" borderId="0" xfId="0" applyFont="1" applyFill="1" applyAlignment="1" applyProtection="1">
      <alignment horizontal="center"/>
      <protection locked="0"/>
    </xf>
    <xf numFmtId="0" fontId="5" fillId="0" borderId="12" xfId="0" applyFont="1" applyBorder="1" applyAlignment="1">
      <alignment horizontal="center"/>
    </xf>
    <xf numFmtId="10" fontId="64" fillId="5" borderId="0" xfId="2" applyNumberFormat="1" applyFont="1" applyFill="1" applyBorder="1" applyAlignment="1" applyProtection="1">
      <alignment horizontal="center" vertical="center"/>
      <protection locked="0"/>
    </xf>
    <xf numFmtId="10" fontId="64" fillId="3" borderId="0" xfId="2" applyNumberFormat="1" applyFont="1" applyFill="1" applyBorder="1" applyAlignment="1" applyProtection="1">
      <alignment horizontal="center" vertical="center"/>
      <protection locked="0"/>
    </xf>
    <xf numFmtId="0" fontId="4" fillId="0" borderId="0" xfId="0" applyFont="1" applyProtection="1">
      <protection locked="0"/>
    </xf>
    <xf numFmtId="0" fontId="88" fillId="0" borderId="0" xfId="0" applyFont="1" applyProtection="1">
      <protection locked="0"/>
    </xf>
    <xf numFmtId="0" fontId="88" fillId="0" borderId="0" xfId="0" applyFont="1" applyAlignment="1" applyProtection="1">
      <alignment horizontal="center"/>
      <protection locked="0"/>
    </xf>
    <xf numFmtId="0" fontId="117" fillId="0" borderId="0" xfId="0" applyFont="1" applyAlignment="1" applyProtection="1">
      <alignment horizontal="center"/>
      <protection locked="0"/>
    </xf>
    <xf numFmtId="0" fontId="117" fillId="0" borderId="0" xfId="0" applyFont="1" applyProtection="1">
      <protection locked="0"/>
    </xf>
    <xf numFmtId="0" fontId="117" fillId="0" borderId="0" xfId="0" applyFont="1" applyAlignment="1" applyProtection="1">
      <alignment vertical="center"/>
      <protection locked="0"/>
    </xf>
    <xf numFmtId="1" fontId="117" fillId="0" borderId="0" xfId="1" applyNumberFormat="1" applyFont="1" applyAlignment="1" applyProtection="1">
      <alignment horizontal="center" vertical="center"/>
      <protection locked="0"/>
    </xf>
    <xf numFmtId="0" fontId="118" fillId="6" borderId="0" xfId="0" applyFont="1" applyFill="1" applyAlignment="1" applyProtection="1">
      <alignment vertical="center"/>
      <protection locked="0"/>
    </xf>
    <xf numFmtId="0" fontId="118" fillId="6" borderId="0" xfId="0" applyFont="1" applyFill="1" applyAlignment="1" applyProtection="1">
      <alignment horizontal="center" vertical="center"/>
      <protection locked="0"/>
    </xf>
    <xf numFmtId="0" fontId="119" fillId="0" borderId="0" xfId="0" applyFont="1" applyAlignment="1" applyProtection="1">
      <alignment vertical="center"/>
      <protection locked="0"/>
    </xf>
    <xf numFmtId="0" fontId="4" fillId="0" borderId="12" xfId="0" applyFont="1" applyBorder="1" applyAlignment="1" applyProtection="1">
      <alignment horizontal="left" indent="2"/>
      <protection locked="0"/>
    </xf>
    <xf numFmtId="1" fontId="119" fillId="0" borderId="0" xfId="1" applyNumberFormat="1" applyFont="1" applyAlignment="1" applyProtection="1">
      <alignment horizontal="center" vertical="center"/>
      <protection locked="0"/>
    </xf>
    <xf numFmtId="174" fontId="88" fillId="0" borderId="12" xfId="0" applyNumberFormat="1" applyFont="1" applyBorder="1" applyAlignment="1">
      <alignment horizontal="center"/>
    </xf>
    <xf numFmtId="0" fontId="4" fillId="0" borderId="12" xfId="0" applyFont="1" applyBorder="1" applyAlignment="1">
      <alignment horizontal="center"/>
    </xf>
    <xf numFmtId="10" fontId="88" fillId="0" borderId="12" xfId="2" quotePrefix="1" applyNumberFormat="1" applyFont="1" applyBorder="1" applyAlignment="1">
      <alignment horizontal="center"/>
    </xf>
    <xf numFmtId="172" fontId="88" fillId="0" borderId="12" xfId="2" applyNumberFormat="1" applyFont="1" applyBorder="1" applyAlignment="1">
      <alignment horizontal="center"/>
    </xf>
    <xf numFmtId="1" fontId="121" fillId="0" borderId="12" xfId="0" applyNumberFormat="1" applyFont="1" applyBorder="1" applyAlignment="1">
      <alignment horizontal="center"/>
    </xf>
    <xf numFmtId="0" fontId="121" fillId="0" borderId="12" xfId="0" applyFont="1" applyBorder="1" applyAlignment="1">
      <alignment horizontal="center"/>
    </xf>
    <xf numFmtId="10" fontId="121" fillId="0" borderId="12" xfId="2" applyNumberFormat="1" applyFont="1" applyBorder="1" applyAlignment="1">
      <alignment horizontal="center"/>
    </xf>
    <xf numFmtId="174" fontId="3" fillId="0" borderId="12" xfId="0" applyNumberFormat="1" applyFont="1" applyBorder="1" applyAlignment="1">
      <alignment horizontal="center"/>
    </xf>
    <xf numFmtId="175" fontId="3" fillId="0" borderId="12" xfId="0" applyNumberFormat="1" applyFont="1" applyBorder="1" applyAlignment="1">
      <alignment horizontal="center"/>
    </xf>
    <xf numFmtId="164" fontId="3" fillId="0" borderId="12" xfId="2" applyNumberFormat="1" applyFont="1" applyBorder="1" applyAlignment="1">
      <alignment horizontal="center"/>
    </xf>
    <xf numFmtId="1" fontId="3" fillId="0" borderId="12" xfId="0" applyNumberFormat="1" applyFont="1" applyBorder="1" applyAlignment="1">
      <alignment horizontal="center"/>
    </xf>
    <xf numFmtId="0" fontId="3" fillId="0" borderId="12" xfId="0" applyFont="1" applyBorder="1" applyAlignment="1">
      <alignment horizontal="center"/>
    </xf>
    <xf numFmtId="10" fontId="3" fillId="0" borderId="12" xfId="2" applyNumberFormat="1" applyFont="1" applyBorder="1" applyAlignment="1">
      <alignment horizontal="center"/>
    </xf>
    <xf numFmtId="0" fontId="3" fillId="0" borderId="12" xfId="0" applyFont="1" applyBorder="1" applyAlignment="1" applyProtection="1">
      <alignment horizontal="left" indent="2"/>
      <protection locked="0"/>
    </xf>
    <xf numFmtId="0" fontId="2" fillId="0" borderId="0" xfId="0" applyFont="1" applyAlignment="1" applyProtection="1">
      <alignment horizontal="left"/>
      <protection locked="0"/>
    </xf>
    <xf numFmtId="0" fontId="2" fillId="0" borderId="0" xfId="0" applyFont="1" applyAlignment="1">
      <alignment horizontal="center"/>
    </xf>
    <xf numFmtId="10" fontId="2" fillId="0" borderId="0" xfId="2" applyNumberFormat="1" applyFont="1" applyBorder="1" applyAlignment="1">
      <alignment horizontal="center"/>
    </xf>
    <xf numFmtId="173" fontId="2" fillId="0" borderId="0" xfId="2" applyNumberFormat="1" applyFont="1" applyBorder="1" applyAlignment="1">
      <alignment horizontal="center"/>
    </xf>
    <xf numFmtId="39" fontId="2" fillId="0" borderId="0" xfId="2" applyNumberFormat="1" applyFont="1" applyBorder="1" applyAlignment="1">
      <alignment horizontal="center"/>
    </xf>
    <xf numFmtId="166" fontId="2" fillId="0" borderId="0" xfId="2" applyNumberFormat="1" applyFont="1" applyBorder="1" applyAlignment="1">
      <alignment horizontal="center"/>
    </xf>
    <xf numFmtId="4" fontId="2" fillId="0" borderId="0" xfId="2" applyNumberFormat="1" applyFont="1" applyBorder="1" applyAlignment="1">
      <alignment horizontal="center"/>
    </xf>
    <xf numFmtId="167" fontId="2" fillId="0" borderId="0" xfId="0" applyNumberFormat="1" applyFont="1" applyAlignment="1">
      <alignment horizontal="center"/>
    </xf>
    <xf numFmtId="0" fontId="135" fillId="0" borderId="0" xfId="0" applyFont="1" applyAlignment="1">
      <alignment horizontal="center"/>
    </xf>
    <xf numFmtId="10" fontId="135" fillId="0" borderId="0" xfId="2" applyNumberFormat="1" applyFont="1" applyAlignment="1">
      <alignment horizontal="center"/>
    </xf>
    <xf numFmtId="2" fontId="135" fillId="0" borderId="0" xfId="0" applyNumberFormat="1" applyFont="1" applyAlignment="1">
      <alignment horizontal="center"/>
    </xf>
    <xf numFmtId="2" fontId="48" fillId="0" borderId="61" xfId="2" applyNumberFormat="1" applyFont="1" applyBorder="1" applyAlignment="1">
      <alignment horizontal="center"/>
    </xf>
    <xf numFmtId="0" fontId="1" fillId="52" borderId="0" xfId="0" applyFont="1" applyFill="1" applyAlignment="1">
      <alignment horizontal="center"/>
    </xf>
    <xf numFmtId="10" fontId="2" fillId="52" borderId="0" xfId="2" applyNumberFormat="1" applyFont="1" applyFill="1" applyBorder="1" applyAlignment="1">
      <alignment horizontal="center"/>
    </xf>
    <xf numFmtId="0" fontId="48" fillId="0" borderId="61" xfId="2" applyNumberFormat="1" applyFont="1" applyBorder="1"/>
    <xf numFmtId="167" fontId="48" fillId="0" borderId="0" xfId="0" applyNumberFormat="1" applyFont="1" applyAlignment="1">
      <alignment horizontal="center"/>
    </xf>
    <xf numFmtId="0" fontId="48" fillId="0" borderId="0" xfId="2" applyNumberFormat="1" applyFont="1" applyBorder="1"/>
    <xf numFmtId="0" fontId="48" fillId="0" borderId="0" xfId="0" applyFont="1"/>
    <xf numFmtId="0" fontId="48" fillId="0" borderId="0" xfId="2" applyNumberFormat="1" applyFont="1" applyBorder="1" applyAlignment="1">
      <alignment horizontal="center"/>
    </xf>
    <xf numFmtId="168" fontId="48" fillId="16" borderId="61" xfId="2" applyNumberFormat="1" applyFont="1" applyFill="1" applyBorder="1" applyAlignment="1">
      <alignment horizontal="center"/>
    </xf>
    <xf numFmtId="9" fontId="48" fillId="0" borderId="61" xfId="2" applyFont="1" applyBorder="1" applyAlignment="1">
      <alignment horizontal="center"/>
    </xf>
    <xf numFmtId="0" fontId="48" fillId="0" borderId="61" xfId="2" applyNumberFormat="1" applyFont="1" applyBorder="1" applyAlignment="1">
      <alignment horizontal="center"/>
    </xf>
    <xf numFmtId="168" fontId="48" fillId="0" borderId="61" xfId="2" applyNumberFormat="1" applyFont="1" applyBorder="1" applyAlignment="1">
      <alignment horizontal="center"/>
    </xf>
    <xf numFmtId="10" fontId="137" fillId="0" borderId="61" xfId="2" applyNumberFormat="1" applyFont="1" applyBorder="1" applyAlignment="1">
      <alignment horizontal="center"/>
    </xf>
    <xf numFmtId="167" fontId="48" fillId="0" borderId="61" xfId="2" applyNumberFormat="1" applyFont="1" applyBorder="1" applyAlignment="1">
      <alignment horizontal="left"/>
    </xf>
    <xf numFmtId="0" fontId="48" fillId="0" borderId="61" xfId="2" applyNumberFormat="1" applyFont="1" applyBorder="1" applyAlignment="1">
      <alignment horizontal="left"/>
    </xf>
    <xf numFmtId="10" fontId="137" fillId="0" borderId="61" xfId="2" applyNumberFormat="1" applyFont="1" applyBorder="1" applyAlignment="1">
      <alignment horizontal="left"/>
    </xf>
    <xf numFmtId="165" fontId="48" fillId="0" borderId="61" xfId="2" applyNumberFormat="1" applyFont="1" applyBorder="1" applyAlignment="1">
      <alignment horizontal="left"/>
    </xf>
    <xf numFmtId="0" fontId="47" fillId="0" borderId="0" xfId="0" applyFont="1" applyAlignment="1">
      <alignment horizontal="left" vertical="center"/>
    </xf>
    <xf numFmtId="0" fontId="76" fillId="0" borderId="0" xfId="0" applyFont="1" applyAlignment="1">
      <alignment horizontal="center" vertical="top"/>
    </xf>
    <xf numFmtId="0" fontId="38" fillId="6" borderId="15" xfId="0" applyFont="1" applyFill="1" applyBorder="1" applyAlignment="1">
      <alignment horizontal="center" vertical="center" wrapText="1"/>
    </xf>
    <xf numFmtId="0" fontId="38" fillId="6" borderId="0" xfId="0" applyFont="1" applyFill="1" applyAlignment="1">
      <alignment horizontal="center" vertical="center" wrapText="1"/>
    </xf>
    <xf numFmtId="1" fontId="57" fillId="3" borderId="64" xfId="1" applyNumberFormat="1" applyFont="1" applyFill="1" applyBorder="1" applyAlignment="1" applyProtection="1">
      <alignment horizontal="left" vertical="center"/>
      <protection locked="0"/>
    </xf>
    <xf numFmtId="1" fontId="57" fillId="3" borderId="66" xfId="1" applyNumberFormat="1" applyFont="1" applyFill="1" applyBorder="1" applyAlignment="1" applyProtection="1">
      <alignment horizontal="left" vertical="center"/>
      <protection locked="0"/>
    </xf>
    <xf numFmtId="0" fontId="46" fillId="0" borderId="0" xfId="0" applyFont="1" applyAlignment="1">
      <alignment horizontal="center" vertical="center"/>
    </xf>
    <xf numFmtId="0" fontId="38" fillId="6" borderId="53" xfId="0" applyFont="1" applyFill="1" applyBorder="1" applyAlignment="1">
      <alignment horizontal="center" vertical="center" wrapText="1"/>
    </xf>
    <xf numFmtId="173" fontId="105" fillId="0" borderId="0" xfId="0" applyNumberFormat="1" applyFont="1" applyAlignment="1" applyProtection="1">
      <alignment horizontal="center"/>
      <protection locked="0"/>
    </xf>
    <xf numFmtId="0" fontId="28" fillId="6" borderId="15" xfId="0" applyFont="1" applyFill="1" applyBorder="1" applyAlignment="1">
      <alignment horizontal="center" vertical="center"/>
    </xf>
    <xf numFmtId="0" fontId="28" fillId="6" borderId="0" xfId="0" applyFont="1" applyFill="1" applyAlignment="1">
      <alignment horizontal="center" vertical="center"/>
    </xf>
    <xf numFmtId="0" fontId="52" fillId="6" borderId="0" xfId="0" applyFont="1" applyFill="1" applyAlignment="1">
      <alignment horizontal="center" vertical="center"/>
    </xf>
    <xf numFmtId="0" fontId="28" fillId="6" borderId="16" xfId="0" applyFont="1" applyFill="1" applyBorder="1" applyAlignment="1">
      <alignment horizontal="center" vertical="center"/>
    </xf>
    <xf numFmtId="164" fontId="22" fillId="9" borderId="29" xfId="2" applyNumberFormat="1" applyFont="1" applyFill="1" applyBorder="1" applyAlignment="1">
      <alignment horizontal="center" vertical="center"/>
    </xf>
    <xf numFmtId="164" fontId="22" fillId="9" borderId="28" xfId="2" applyNumberFormat="1" applyFont="1" applyFill="1" applyBorder="1" applyAlignment="1">
      <alignment horizontal="center" vertical="center"/>
    </xf>
    <xf numFmtId="164" fontId="22" fillId="9" borderId="32" xfId="2" applyNumberFormat="1" applyFont="1" applyFill="1" applyBorder="1" applyAlignment="1">
      <alignment horizontal="center" vertical="center"/>
    </xf>
    <xf numFmtId="164" fontId="22" fillId="9" borderId="27" xfId="2" applyNumberFormat="1" applyFont="1" applyFill="1" applyBorder="1" applyAlignment="1">
      <alignment horizontal="center" vertical="center"/>
    </xf>
    <xf numFmtId="164" fontId="22" fillId="9" borderId="26" xfId="2" applyNumberFormat="1" applyFont="1" applyFill="1" applyBorder="1" applyAlignment="1">
      <alignment horizontal="center" vertical="center"/>
    </xf>
    <xf numFmtId="164" fontId="22" fillId="9" borderId="34" xfId="2" applyNumberFormat="1" applyFont="1" applyFill="1" applyBorder="1" applyAlignment="1">
      <alignment horizontal="center" vertical="center"/>
    </xf>
    <xf numFmtId="164" fontId="22" fillId="9" borderId="31" xfId="2" applyNumberFormat="1" applyFont="1" applyFill="1" applyBorder="1" applyAlignment="1">
      <alignment horizontal="center" vertical="center"/>
    </xf>
    <xf numFmtId="164" fontId="22" fillId="9" borderId="30" xfId="2" applyNumberFormat="1" applyFont="1" applyFill="1" applyBorder="1" applyAlignment="1">
      <alignment horizontal="center" vertical="center"/>
    </xf>
    <xf numFmtId="164" fontId="22" fillId="9" borderId="35" xfId="2" applyNumberFormat="1" applyFont="1" applyFill="1" applyBorder="1" applyAlignment="1">
      <alignment horizontal="center" vertical="center"/>
    </xf>
    <xf numFmtId="0" fontId="52" fillId="6" borderId="16" xfId="0" applyFont="1" applyFill="1" applyBorder="1" applyAlignment="1">
      <alignment horizontal="center" vertical="center"/>
    </xf>
    <xf numFmtId="0" fontId="52" fillId="6" borderId="26" xfId="0" applyFont="1" applyFill="1" applyBorder="1" applyAlignment="1">
      <alignment horizontal="center" vertical="center"/>
    </xf>
    <xf numFmtId="0" fontId="52" fillId="6" borderId="34" xfId="0" applyFont="1" applyFill="1" applyBorder="1" applyAlignment="1">
      <alignment horizontal="center" vertical="center"/>
    </xf>
    <xf numFmtId="164" fontId="22" fillId="2" borderId="15" xfId="2" applyNumberFormat="1" applyFont="1" applyFill="1" applyBorder="1" applyAlignment="1" applyProtection="1">
      <alignment horizontal="center" vertical="center"/>
    </xf>
    <xf numFmtId="164" fontId="22" fillId="9" borderId="29" xfId="2" applyNumberFormat="1" applyFont="1" applyFill="1" applyBorder="1" applyAlignment="1" applyProtection="1">
      <alignment horizontal="center" vertical="center"/>
    </xf>
    <xf numFmtId="164" fontId="22" fillId="9" borderId="28" xfId="2" applyNumberFormat="1" applyFont="1" applyFill="1" applyBorder="1" applyAlignment="1" applyProtection="1">
      <alignment horizontal="center" vertical="center"/>
    </xf>
    <xf numFmtId="164" fontId="22" fillId="9" borderId="27" xfId="2" applyNumberFormat="1" applyFont="1" applyFill="1" applyBorder="1" applyAlignment="1" applyProtection="1">
      <alignment horizontal="center" vertical="center"/>
    </xf>
    <xf numFmtId="164" fontId="22" fillId="9" borderId="34" xfId="2" applyNumberFormat="1" applyFont="1" applyFill="1" applyBorder="1" applyAlignment="1" applyProtection="1">
      <alignment horizontal="center" vertical="center"/>
    </xf>
    <xf numFmtId="164" fontId="22" fillId="9" borderId="26" xfId="2" applyNumberFormat="1" applyFont="1" applyFill="1" applyBorder="1" applyAlignment="1" applyProtection="1">
      <alignment horizontal="center" vertical="center"/>
    </xf>
    <xf numFmtId="164" fontId="22" fillId="9" borderId="32" xfId="2" applyNumberFormat="1" applyFont="1" applyFill="1" applyBorder="1" applyAlignment="1" applyProtection="1">
      <alignment horizontal="center" vertical="center"/>
    </xf>
    <xf numFmtId="164" fontId="22" fillId="9" borderId="31" xfId="2" applyNumberFormat="1" applyFont="1" applyFill="1" applyBorder="1" applyAlignment="1" applyProtection="1">
      <alignment horizontal="center" vertical="center"/>
    </xf>
    <xf numFmtId="164" fontId="22" fillId="9" borderId="35" xfId="2" applyNumberFormat="1" applyFont="1" applyFill="1" applyBorder="1" applyAlignment="1" applyProtection="1">
      <alignment horizontal="center" vertical="center"/>
    </xf>
    <xf numFmtId="164" fontId="22" fillId="9" borderId="30" xfId="2" applyNumberFormat="1" applyFont="1" applyFill="1" applyBorder="1" applyAlignment="1" applyProtection="1">
      <alignment horizontal="center" vertical="center"/>
    </xf>
    <xf numFmtId="164" fontId="22" fillId="2" borderId="27" xfId="2" applyNumberFormat="1" applyFont="1" applyFill="1" applyBorder="1" applyAlignment="1" applyProtection="1">
      <alignment horizontal="center" vertical="center"/>
    </xf>
    <xf numFmtId="0" fontId="46" fillId="0" borderId="0" xfId="0" applyFont="1" applyAlignment="1">
      <alignment horizontal="left"/>
    </xf>
    <xf numFmtId="1" fontId="57" fillId="5" borderId="51" xfId="1" applyNumberFormat="1" applyFont="1" applyFill="1" applyBorder="1" applyAlignment="1" applyProtection="1">
      <alignment horizontal="center" vertical="center"/>
      <protection locked="0"/>
    </xf>
    <xf numFmtId="1" fontId="57" fillId="5" borderId="52" xfId="1" applyNumberFormat="1" applyFont="1" applyFill="1" applyBorder="1" applyAlignment="1" applyProtection="1">
      <alignment horizontal="center" vertical="center"/>
      <protection locked="0"/>
    </xf>
    <xf numFmtId="0" fontId="38" fillId="6" borderId="15" xfId="0" applyFont="1" applyFill="1" applyBorder="1" applyAlignment="1" applyProtection="1">
      <alignment horizontal="center" vertical="center"/>
      <protection locked="0"/>
    </xf>
    <xf numFmtId="0" fontId="38" fillId="6" borderId="16" xfId="0" applyFont="1" applyFill="1" applyBorder="1" applyAlignment="1" applyProtection="1">
      <alignment horizontal="center" vertical="center"/>
      <protection locked="0"/>
    </xf>
    <xf numFmtId="0" fontId="38" fillId="6" borderId="0" xfId="0" applyFont="1" applyFill="1" applyAlignment="1" applyProtection="1">
      <alignment horizontal="center" vertical="center"/>
      <protection locked="0"/>
    </xf>
    <xf numFmtId="171" fontId="55" fillId="0" borderId="0" xfId="0" applyNumberFormat="1" applyFont="1" applyAlignment="1">
      <alignment horizontal="center"/>
    </xf>
    <xf numFmtId="0" fontId="46" fillId="0" borderId="0" xfId="0" applyFont="1" applyAlignment="1" applyProtection="1">
      <alignment horizontal="left"/>
      <protection locked="0"/>
    </xf>
    <xf numFmtId="0" fontId="120" fillId="0" borderId="0" xfId="0" applyFont="1" applyAlignment="1" applyProtection="1">
      <alignment horizontal="left"/>
      <protection locked="0"/>
    </xf>
    <xf numFmtId="0" fontId="112" fillId="0" borderId="0" xfId="0" applyFont="1" applyAlignment="1">
      <alignment horizontal="center" vertical="top" wrapText="1"/>
    </xf>
    <xf numFmtId="0" fontId="31" fillId="0" borderId="87" xfId="0" applyFont="1" applyBorder="1" applyAlignment="1">
      <alignment horizontal="center" vertical="center"/>
    </xf>
    <xf numFmtId="0" fontId="31" fillId="0" borderId="0" xfId="0" applyFont="1" applyBorder="1"/>
    <xf numFmtId="172" fontId="104" fillId="3" borderId="88" xfId="1" applyNumberFormat="1" applyFont="1" applyFill="1" applyBorder="1" applyAlignment="1" applyProtection="1">
      <alignment horizontal="center" vertical="center"/>
      <protection locked="0"/>
    </xf>
    <xf numFmtId="0" fontId="31" fillId="0" borderId="0" xfId="0" applyFont="1" applyBorder="1" applyAlignment="1">
      <alignment vertical="center"/>
    </xf>
    <xf numFmtId="0" fontId="84" fillId="0" borderId="0" xfId="0" applyFont="1" applyBorder="1" applyAlignment="1">
      <alignment vertical="center"/>
    </xf>
    <xf numFmtId="0" fontId="31" fillId="0" borderId="70" xfId="0" applyFont="1" applyBorder="1" applyAlignment="1">
      <alignment horizontal="left" vertical="center"/>
    </xf>
  </cellXfs>
  <cellStyles count="55">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ativo" xfId="8" xr:uid="{94217F84-340F-45CF-983D-35B905561FAE}"/>
    <cellStyle name="Bad" xfId="17" builtinId="27" customBuiltin="1"/>
    <cellStyle name="Calculation" xfId="21" builtinId="22" customBuiltin="1"/>
    <cellStyle name="Check Cell" xfId="23" builtinId="23" customBuiltin="1"/>
    <cellStyle name="classe" xfId="10" xr:uid="{9160330A-8FCC-46BC-8D74-EF3B03C2502C}"/>
    <cellStyle name="Comma" xfId="1" builtinId="3"/>
    <cellStyle name="estrategia" xfId="3" xr:uid="{85406428-FE6B-4042-8D20-342837FBDCF4}"/>
    <cellStyle name="Explanatory Text" xfId="25" builtinId="53" customBuiltin="1"/>
    <cellStyle name="Good" xfId="16" builtinId="26" customBuiltin="1"/>
    <cellStyle name="Heading 1" xfId="12" builtinId="16" customBuiltin="1"/>
    <cellStyle name="Heading 2" xfId="13" builtinId="17" customBuiltin="1"/>
    <cellStyle name="Heading 3" xfId="14" builtinId="18" customBuiltin="1"/>
    <cellStyle name="Heading 4" xfId="15" builtinId="19" customBuiltin="1"/>
    <cellStyle name="Input" xfId="19" builtinId="20" customBuiltin="1"/>
    <cellStyle name="Linked Cell" xfId="22" builtinId="24" customBuiltin="1"/>
    <cellStyle name="liquidez" xfId="7" xr:uid="{6189A372-05F0-4976-9565-7B9FAC18C6DD}"/>
    <cellStyle name="Neutral" xfId="18" builtinId="28" customBuiltin="1"/>
    <cellStyle name="Normal" xfId="0" builtinId="0"/>
    <cellStyle name="Normal 2" xfId="52" xr:uid="{7A8958B8-6E21-4090-879D-7E77D4603851}"/>
    <cellStyle name="Normal 2 2" xfId="51" xr:uid="{656D4C02-6357-41B6-BEF0-5B596316CF3B}"/>
    <cellStyle name="Normal 3" xfId="54" xr:uid="{0DECBB42-B693-4280-ACBD-3877E9244C25}"/>
    <cellStyle name="Nota 2" xfId="53" xr:uid="{90880FD5-2858-47C2-9525-75C1B8E03709}"/>
    <cellStyle name="Output" xfId="20" builtinId="21" customBuiltin="1"/>
    <cellStyle name="Per cent" xfId="2" builtinId="5"/>
    <cellStyle name="retorno_%CDI" xfId="4" xr:uid="{01EB5255-2DFC-497D-B69C-3CB25C382C27}"/>
    <cellStyle name="sharpe" xfId="6" xr:uid="{AF88C02F-CD5B-4548-B286-CC9D1F87B217}"/>
    <cellStyle name="sub-estrategia" xfId="9" xr:uid="{11B09E9D-47B6-4989-A7C2-F516FA9755A5}"/>
    <cellStyle name="Title" xfId="11" builtinId="15" customBuiltin="1"/>
    <cellStyle name="Total" xfId="26" builtinId="25" customBuiltin="1"/>
    <cellStyle name="vol" xfId="5" xr:uid="{E657DBAD-D6D0-467F-821E-C7B669AF07C6}"/>
    <cellStyle name="Warning Text" xfId="24" builtinId="11" customBuiltin="1"/>
  </cellStyles>
  <dxfs count="1065">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b/>
        <i val="0"/>
        <color rgb="FFC00000"/>
      </font>
      <fill>
        <patternFill>
          <bgColor rgb="FFFFFF00"/>
        </patternFill>
      </fill>
    </dxf>
    <dxf>
      <fill>
        <patternFill>
          <bgColor rgb="FFFAFFB9"/>
        </patternFill>
      </fill>
    </dxf>
    <dxf>
      <font>
        <b/>
        <i val="0"/>
        <color rgb="FFC00000"/>
      </font>
      <fill>
        <patternFill>
          <bgColor rgb="FFFFFF00"/>
        </patternFill>
      </fill>
    </dxf>
    <dxf>
      <font>
        <b/>
        <i val="0"/>
        <color rgb="FFC00000"/>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sz val="10"/>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4" formatCode="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color auto="1"/>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2"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2"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color auto="1"/>
      </font>
      <numFmt numFmtId="14" formatCode="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border diagonalUp="0" diagonalDown="0">
        <left/>
        <right/>
        <top style="thin">
          <color theme="0" tint="-0.34998626667073579"/>
        </top>
        <bottom style="thin">
          <color theme="0" tint="-0.34998626667073579"/>
        </bottom>
        <vertical/>
        <horizontal/>
      </border>
    </dxf>
  </dxfs>
  <tableStyles count="0" defaultTableStyle="TableStyleMedium2" defaultPivotStyle="PivotStyleLight16"/>
  <colors>
    <mruColors>
      <color rgb="FFFAFFB9"/>
      <color rgb="FF000076"/>
      <color rgb="FF0000C0"/>
      <color rgb="FFFFC35C"/>
      <color rgb="FF343A51"/>
      <color rgb="FFFFFFCD"/>
      <color rgb="FFFAB47A"/>
      <color rgb="FF4E607B"/>
      <color rgb="FFFDD5D5"/>
      <color rgb="FFED5A6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190500</xdr:colOff>
      <xdr:row>15</xdr:row>
      <xdr:rowOff>95250</xdr:rowOff>
    </xdr:from>
    <xdr:to>
      <xdr:col>2</xdr:col>
      <xdr:colOff>76200</xdr:colOff>
      <xdr:row>17</xdr:row>
      <xdr:rowOff>195580</xdr:rowOff>
    </xdr:to>
    <xdr:sp macro="[0]!go_ranges" textlink="">
      <xdr:nvSpPr>
        <xdr:cNvPr id="2" name="Rounded Rectangle 1">
          <a:extLst>
            <a:ext uri="{FF2B5EF4-FFF2-40B4-BE49-F238E27FC236}">
              <a16:creationId xmlns:a16="http://schemas.microsoft.com/office/drawing/2014/main" id="{00000000-0008-0000-0000-000002000000}"/>
            </a:ext>
          </a:extLst>
        </xdr:cNvPr>
        <xdr:cNvSpPr/>
      </xdr:nvSpPr>
      <xdr:spPr>
        <a:xfrm>
          <a:off x="730250" y="3762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Ranges </a:t>
          </a:r>
        </a:p>
      </xdr:txBody>
    </xdr:sp>
    <xdr:clientData/>
  </xdr:twoCellAnchor>
  <xdr:twoCellAnchor>
    <xdr:from>
      <xdr:col>1</xdr:col>
      <xdr:colOff>174625</xdr:colOff>
      <xdr:row>9</xdr:row>
      <xdr:rowOff>88901</xdr:rowOff>
    </xdr:from>
    <xdr:to>
      <xdr:col>2</xdr:col>
      <xdr:colOff>60325</xdr:colOff>
      <xdr:row>11</xdr:row>
      <xdr:rowOff>158751</xdr:rowOff>
    </xdr:to>
    <xdr:sp macro="[0]!go_fundos_disponiveis" textlink="">
      <xdr:nvSpPr>
        <xdr:cNvPr id="7" name="Rounded Rectangle 6">
          <a:extLst>
            <a:ext uri="{FF2B5EF4-FFF2-40B4-BE49-F238E27FC236}">
              <a16:creationId xmlns:a16="http://schemas.microsoft.com/office/drawing/2014/main" id="{00000000-0008-0000-0000-000007000000}"/>
            </a:ext>
          </a:extLst>
        </xdr:cNvPr>
        <xdr:cNvSpPr/>
      </xdr:nvSpPr>
      <xdr:spPr>
        <a:xfrm>
          <a:off x="714375" y="2946401"/>
          <a:ext cx="4140200" cy="64135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Menu de Produtos</a:t>
          </a:r>
        </a:p>
      </xdr:txBody>
    </xdr:sp>
    <xdr:clientData/>
  </xdr:twoCellAnchor>
  <xdr:twoCellAnchor>
    <xdr:from>
      <xdr:col>1</xdr:col>
      <xdr:colOff>174625</xdr:colOff>
      <xdr:row>3</xdr:row>
      <xdr:rowOff>111125</xdr:rowOff>
    </xdr:from>
    <xdr:to>
      <xdr:col>2</xdr:col>
      <xdr:colOff>60325</xdr:colOff>
      <xdr:row>5</xdr:row>
      <xdr:rowOff>174626</xdr:rowOff>
    </xdr:to>
    <xdr:sp macro="[0]!go_gerar" textlink="">
      <xdr:nvSpPr>
        <xdr:cNvPr id="11" name="Rounded Rectangle 10">
          <a:extLst>
            <a:ext uri="{FF2B5EF4-FFF2-40B4-BE49-F238E27FC236}">
              <a16:creationId xmlns:a16="http://schemas.microsoft.com/office/drawing/2014/main" id="{00000000-0008-0000-0000-00000B000000}"/>
            </a:ext>
          </a:extLst>
        </xdr:cNvPr>
        <xdr:cNvSpPr/>
      </xdr:nvSpPr>
      <xdr:spPr>
        <a:xfrm>
          <a:off x="714375" y="1254125"/>
          <a:ext cx="4140200" cy="650876"/>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Gerar Carteira </a:t>
          </a:r>
        </a:p>
      </xdr:txBody>
    </xdr:sp>
    <xdr:clientData/>
  </xdr:twoCellAnchor>
  <xdr:twoCellAnchor>
    <xdr:from>
      <xdr:col>1</xdr:col>
      <xdr:colOff>174625</xdr:colOff>
      <xdr:row>18</xdr:row>
      <xdr:rowOff>95250</xdr:rowOff>
    </xdr:from>
    <xdr:to>
      <xdr:col>2</xdr:col>
      <xdr:colOff>60325</xdr:colOff>
      <xdr:row>20</xdr:row>
      <xdr:rowOff>158750</xdr:rowOff>
    </xdr:to>
    <xdr:sp macro="[0]!go_mascara" textlink="">
      <xdr:nvSpPr>
        <xdr:cNvPr id="13" name="Rounded Rectangle 12">
          <a:extLst>
            <a:ext uri="{FF2B5EF4-FFF2-40B4-BE49-F238E27FC236}">
              <a16:creationId xmlns:a16="http://schemas.microsoft.com/office/drawing/2014/main" id="{00000000-0008-0000-0000-00000D000000}"/>
            </a:ext>
          </a:extLst>
        </xdr:cNvPr>
        <xdr:cNvSpPr/>
      </xdr:nvSpPr>
      <xdr:spPr>
        <a:xfrm>
          <a:off x="714375" y="2095500"/>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Documento PDF </a:t>
          </a:r>
        </a:p>
      </xdr:txBody>
    </xdr:sp>
    <xdr:clientData/>
  </xdr:twoCellAnchor>
  <xdr:twoCellAnchor>
    <xdr:from>
      <xdr:col>1</xdr:col>
      <xdr:colOff>190500</xdr:colOff>
      <xdr:row>12</xdr:row>
      <xdr:rowOff>79375</xdr:rowOff>
    </xdr:from>
    <xdr:to>
      <xdr:col>2</xdr:col>
      <xdr:colOff>76200</xdr:colOff>
      <xdr:row>14</xdr:row>
      <xdr:rowOff>179705</xdr:rowOff>
    </xdr:to>
    <xdr:sp macro="[0]!go_fundos" textlink="">
      <xdr:nvSpPr>
        <xdr:cNvPr id="8" name="Rounded Rectangle 7">
          <a:extLst>
            <a:ext uri="{FF2B5EF4-FFF2-40B4-BE49-F238E27FC236}">
              <a16:creationId xmlns:a16="http://schemas.microsoft.com/office/drawing/2014/main" id="{00000000-0008-0000-0000-000008000000}"/>
            </a:ext>
          </a:extLst>
        </xdr:cNvPr>
        <xdr:cNvSpPr/>
      </xdr:nvSpPr>
      <xdr:spPr>
        <a:xfrm>
          <a:off x="730250" y="4524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Base Fundos BTG (todos) </a:t>
          </a:r>
        </a:p>
      </xdr:txBody>
    </xdr:sp>
    <xdr:clientData/>
  </xdr:twoCellAnchor>
  <xdr:twoCellAnchor>
    <xdr:from>
      <xdr:col>1</xdr:col>
      <xdr:colOff>174625</xdr:colOff>
      <xdr:row>6</xdr:row>
      <xdr:rowOff>95250</xdr:rowOff>
    </xdr:from>
    <xdr:to>
      <xdr:col>2</xdr:col>
      <xdr:colOff>60325</xdr:colOff>
      <xdr:row>8</xdr:row>
      <xdr:rowOff>158750</xdr:rowOff>
    </xdr:to>
    <xdr:sp macro="[0]!go_alocacao" textlink="">
      <xdr:nvSpPr>
        <xdr:cNvPr id="9" name="Rounded Rectangle 8">
          <a:extLst>
            <a:ext uri="{FF2B5EF4-FFF2-40B4-BE49-F238E27FC236}">
              <a16:creationId xmlns:a16="http://schemas.microsoft.com/office/drawing/2014/main" id="{00000000-0008-0000-0000-000009000000}"/>
            </a:ext>
          </a:extLst>
        </xdr:cNvPr>
        <xdr:cNvSpPr/>
      </xdr:nvSpPr>
      <xdr:spPr>
        <a:xfrm>
          <a:off x="714375" y="2905125"/>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Editar Carteira </a:t>
          </a:r>
        </a:p>
      </xdr:txBody>
    </xdr:sp>
    <xdr:clientData/>
  </xdr:twoCellAnchor>
  <xdr:twoCellAnchor editAs="oneCell">
    <xdr:from>
      <xdr:col>3</xdr:col>
      <xdr:colOff>11128375</xdr:colOff>
      <xdr:row>0</xdr:row>
      <xdr:rowOff>79375</xdr:rowOff>
    </xdr:from>
    <xdr:to>
      <xdr:col>4</xdr:col>
      <xdr:colOff>14870</xdr:colOff>
      <xdr:row>1</xdr:row>
      <xdr:rowOff>812281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6637000" y="79375"/>
          <a:ext cx="2808870" cy="10821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104775</xdr:colOff>
          <xdr:row>0</xdr:row>
          <xdr:rowOff>180975</xdr:rowOff>
        </xdr:from>
        <xdr:to>
          <xdr:col>21</xdr:col>
          <xdr:colOff>200025</xdr:colOff>
          <xdr:row>1</xdr:row>
          <xdr:rowOff>228600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100-00000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104775</xdr:colOff>
          <xdr:row>2</xdr:row>
          <xdr:rowOff>57150</xdr:rowOff>
        </xdr:from>
        <xdr:to>
          <xdr:col>21</xdr:col>
          <xdr:colOff>200025</xdr:colOff>
          <xdr:row>3</xdr:row>
          <xdr:rowOff>95250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100-00000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Remover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76200</xdr:rowOff>
        </xdr:from>
        <xdr:to>
          <xdr:col>16</xdr:col>
          <xdr:colOff>409575</xdr:colOff>
          <xdr:row>3</xdr:row>
          <xdr:rowOff>104775</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1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200025</xdr:colOff>
          <xdr:row>0</xdr:row>
          <xdr:rowOff>123825</xdr:rowOff>
        </xdr:from>
        <xdr:to>
          <xdr:col>29</xdr:col>
          <xdr:colOff>752475</xdr:colOff>
          <xdr:row>1</xdr:row>
          <xdr:rowOff>200025</xdr:rowOff>
        </xdr:to>
        <xdr:sp macro="" textlink="">
          <xdr:nvSpPr>
            <xdr:cNvPr id="9229" name="Button 13" hidden="1">
              <a:extLst>
                <a:ext uri="{63B3BB69-23CF-44E3-9099-C40C66FF867C}">
                  <a14:compatExt spid="_x0000_s9229"/>
                </a:ext>
                <a:ext uri="{FF2B5EF4-FFF2-40B4-BE49-F238E27FC236}">
                  <a16:creationId xmlns:a16="http://schemas.microsoft.com/office/drawing/2014/main" id="{00000000-0008-0000-0100-00000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Simular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266700</xdr:colOff>
          <xdr:row>0</xdr:row>
          <xdr:rowOff>180975</xdr:rowOff>
        </xdr:from>
        <xdr:to>
          <xdr:col>16</xdr:col>
          <xdr:colOff>400050</xdr:colOff>
          <xdr:row>2</xdr:row>
          <xdr:rowOff>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100-00000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Importar portfólio</a:t>
              </a:r>
              <a:r>
                <a:rPr lang="pt-BR" sz="1400" b="0" i="0" u="none" strike="noStrike" baseline="0">
                  <a:solidFill>
                    <a:srgbClr val="000000"/>
                  </a:solidFill>
                  <a:latin typeface="Calibri"/>
                  <a:cs typeface="Calibri"/>
                </a:rPr>
                <a:t> </a:t>
              </a:r>
            </a:p>
          </xdr:txBody>
        </xdr:sp>
        <xdr:clientData fPrintsWithSheet="0"/>
      </xdr:twoCellAnchor>
    </mc:Choice>
    <mc:Fallback/>
  </mc:AlternateContent>
  <xdr:twoCellAnchor editAs="oneCell">
    <xdr:from>
      <xdr:col>5</xdr:col>
      <xdr:colOff>226218</xdr:colOff>
      <xdr:row>0</xdr:row>
      <xdr:rowOff>166686</xdr:rowOff>
    </xdr:from>
    <xdr:to>
      <xdr:col>7</xdr:col>
      <xdr:colOff>133949</xdr:colOff>
      <xdr:row>3</xdr:row>
      <xdr:rowOff>157426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stretch>
          <a:fillRect/>
        </a:stretch>
      </xdr:blipFill>
      <xdr:spPr>
        <a:xfrm>
          <a:off x="3976687" y="166686"/>
          <a:ext cx="1836543" cy="705115"/>
        </a:xfrm>
        <a:prstGeom prst="rect">
          <a:avLst/>
        </a:prstGeom>
      </xdr:spPr>
    </xdr:pic>
    <xdr:clientData/>
  </xdr:twoCellAnchor>
  <mc:AlternateContent xmlns:mc="http://schemas.openxmlformats.org/markup-compatibility/2006">
    <mc:Choice xmlns:a14="http://schemas.microsoft.com/office/drawing/2010/main" Requires="a14">
      <xdr:twoCellAnchor>
        <xdr:from>
          <xdr:col>28</xdr:col>
          <xdr:colOff>200025</xdr:colOff>
          <xdr:row>2</xdr:row>
          <xdr:rowOff>38100</xdr:rowOff>
        </xdr:from>
        <xdr:to>
          <xdr:col>29</xdr:col>
          <xdr:colOff>752475</xdr:colOff>
          <xdr:row>3</xdr:row>
          <xdr:rowOff>114300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100-00001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11</xdr:col>
      <xdr:colOff>265823</xdr:colOff>
      <xdr:row>0</xdr:row>
      <xdr:rowOff>38100</xdr:rowOff>
    </xdr:from>
    <xdr:to>
      <xdr:col>17</xdr:col>
      <xdr:colOff>447675</xdr:colOff>
      <xdr:row>1</xdr:row>
      <xdr:rowOff>84876</xdr:rowOff>
    </xdr:to>
    <xdr:pic>
      <xdr:nvPicPr>
        <xdr:cNvPr id="2" name="Gráfico 2">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761873" y="38100"/>
          <a:ext cx="2982202" cy="475401"/>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28575</xdr:colOff>
          <xdr:row>0</xdr:row>
          <xdr:rowOff>104775</xdr:rowOff>
        </xdr:from>
        <xdr:to>
          <xdr:col>9</xdr:col>
          <xdr:colOff>466725</xdr:colOff>
          <xdr:row>0</xdr:row>
          <xdr:rowOff>390525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2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11</xdr:col>
      <xdr:colOff>466725</xdr:colOff>
      <xdr:row>0</xdr:row>
      <xdr:rowOff>19050</xdr:rowOff>
    </xdr:from>
    <xdr:to>
      <xdr:col>17</xdr:col>
      <xdr:colOff>409575</xdr:colOff>
      <xdr:row>1</xdr:row>
      <xdr:rowOff>133351</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9695" b="11353"/>
        <a:stretch/>
      </xdr:blipFill>
      <xdr:spPr>
        <a:xfrm>
          <a:off x="6962775" y="19050"/>
          <a:ext cx="2743200" cy="542926"/>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66675</xdr:colOff>
          <xdr:row>0</xdr:row>
          <xdr:rowOff>133350</xdr:rowOff>
        </xdr:from>
        <xdr:to>
          <xdr:col>9</xdr:col>
          <xdr:colOff>504825</xdr:colOff>
          <xdr:row>0</xdr:row>
          <xdr:rowOff>419100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24</xdr:col>
      <xdr:colOff>370680</xdr:colOff>
      <xdr:row>1</xdr:row>
      <xdr:rowOff>27782</xdr:rowOff>
    </xdr:from>
    <xdr:to>
      <xdr:col>27</xdr:col>
      <xdr:colOff>4569</xdr:colOff>
      <xdr:row>2</xdr:row>
      <xdr:rowOff>339990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8506280" y="84932"/>
          <a:ext cx="1862739" cy="70273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10</xdr:col>
      <xdr:colOff>420687</xdr:colOff>
      <xdr:row>1</xdr:row>
      <xdr:rowOff>15876</xdr:rowOff>
    </xdr:from>
    <xdr:to>
      <xdr:col>12</xdr:col>
      <xdr:colOff>554637</xdr:colOff>
      <xdr:row>2</xdr:row>
      <xdr:rowOff>328084</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8707437" y="75407"/>
          <a:ext cx="1848449" cy="70511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12</xdr:col>
      <xdr:colOff>407193</xdr:colOff>
      <xdr:row>1</xdr:row>
      <xdr:rowOff>302418</xdr:rowOff>
    </xdr:from>
    <xdr:to>
      <xdr:col>15</xdr:col>
      <xdr:colOff>42862</xdr:colOff>
      <xdr:row>3</xdr:row>
      <xdr:rowOff>35718</xdr:rowOff>
    </xdr:to>
    <xdr:sp macro="[0]!select_products" textlink="">
      <xdr:nvSpPr>
        <xdr:cNvPr id="3" name="Rectangle: Rounded Corners 2">
          <a:extLst>
            <a:ext uri="{FF2B5EF4-FFF2-40B4-BE49-F238E27FC236}">
              <a16:creationId xmlns:a16="http://schemas.microsoft.com/office/drawing/2014/main" id="{00000000-0008-0000-0600-000003000000}"/>
            </a:ext>
          </a:extLst>
        </xdr:cNvPr>
        <xdr:cNvSpPr/>
      </xdr:nvSpPr>
      <xdr:spPr>
        <a:xfrm>
          <a:off x="8646318" y="361949"/>
          <a:ext cx="1790700" cy="352425"/>
        </a:xfrm>
        <a:prstGeom prst="roundRect">
          <a:avLst/>
        </a:prstGeom>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latin typeface="Archia" panose="02000503000000020004" pitchFamily="50" charset="0"/>
            </a:rPr>
            <a:t>Atualizar Seleção</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14</xdr:col>
      <xdr:colOff>726281</xdr:colOff>
      <xdr:row>1</xdr:row>
      <xdr:rowOff>71438</xdr:rowOff>
    </xdr:from>
    <xdr:to>
      <xdr:col>19</xdr:col>
      <xdr:colOff>630114</xdr:colOff>
      <xdr:row>2</xdr:row>
      <xdr:rowOff>285749</xdr:rowOff>
    </xdr:to>
    <xdr:pic>
      <xdr:nvPicPr>
        <xdr:cNvPr id="3" name="Gráfico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751469" y="130969"/>
          <a:ext cx="3809083" cy="60721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17</xdr:col>
      <xdr:colOff>384967</xdr:colOff>
      <xdr:row>0</xdr:row>
      <xdr:rowOff>27782</xdr:rowOff>
    </xdr:from>
    <xdr:to>
      <xdr:col>19</xdr:col>
      <xdr:colOff>685603</xdr:colOff>
      <xdr:row>2</xdr:row>
      <xdr:rowOff>280459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767592" y="27782"/>
          <a:ext cx="1834161" cy="7003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74084</xdr:rowOff>
    </xdr:from>
    <xdr:to>
      <xdr:col>1</xdr:col>
      <xdr:colOff>2614083</xdr:colOff>
      <xdr:row>2</xdr:row>
      <xdr:rowOff>84668</xdr:rowOff>
    </xdr:to>
    <xdr:sp macro="[0]!copy_fund_guide_old" textlink="">
      <xdr:nvSpPr>
        <xdr:cNvPr id="2" name="Rectangle: Rounded Corners 1">
          <a:extLst>
            <a:ext uri="{FF2B5EF4-FFF2-40B4-BE49-F238E27FC236}">
              <a16:creationId xmlns:a16="http://schemas.microsoft.com/office/drawing/2014/main" id="{00000000-0008-0000-0900-000002000000}"/>
            </a:ext>
          </a:extLst>
        </xdr:cNvPr>
        <xdr:cNvSpPr/>
      </xdr:nvSpPr>
      <xdr:spPr>
        <a:xfrm>
          <a:off x="295275" y="74084"/>
          <a:ext cx="2614083" cy="353484"/>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0</xdr:row>
      <xdr:rowOff>74084</xdr:rowOff>
    </xdr:from>
    <xdr:to>
      <xdr:col>1</xdr:col>
      <xdr:colOff>2614083</xdr:colOff>
      <xdr:row>2</xdr:row>
      <xdr:rowOff>84668</xdr:rowOff>
    </xdr:to>
    <xdr:sp macro="[0]!FunGuideUpdate" textlink="">
      <xdr:nvSpPr>
        <xdr:cNvPr id="2" name="Rectangle: Rounded Corners 1">
          <a:extLst>
            <a:ext uri="{FF2B5EF4-FFF2-40B4-BE49-F238E27FC236}">
              <a16:creationId xmlns:a16="http://schemas.microsoft.com/office/drawing/2014/main" id="{00000000-0008-0000-0A00-000002000000}"/>
            </a:ext>
          </a:extLst>
        </xdr:cNvPr>
        <xdr:cNvSpPr/>
      </xdr:nvSpPr>
      <xdr:spPr>
        <a:xfrm>
          <a:off x="296333" y="74084"/>
          <a:ext cx="2614083" cy="359834"/>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xdr:from>
      <xdr:col>1</xdr:col>
      <xdr:colOff>2726532</xdr:colOff>
      <xdr:row>0</xdr:row>
      <xdr:rowOff>71438</xdr:rowOff>
    </xdr:from>
    <xdr:to>
      <xdr:col>1</xdr:col>
      <xdr:colOff>4429126</xdr:colOff>
      <xdr:row>2</xdr:row>
      <xdr:rowOff>82022</xdr:rowOff>
    </xdr:to>
    <xdr:sp macro="[0]!CleanColumn" textlink="">
      <xdr:nvSpPr>
        <xdr:cNvPr id="3" name="Rectangle: Rounded Corners 2">
          <a:extLst>
            <a:ext uri="{FF2B5EF4-FFF2-40B4-BE49-F238E27FC236}">
              <a16:creationId xmlns:a16="http://schemas.microsoft.com/office/drawing/2014/main" id="{00000000-0008-0000-0A00-000003000000}"/>
            </a:ext>
          </a:extLst>
        </xdr:cNvPr>
        <xdr:cNvSpPr/>
      </xdr:nvSpPr>
      <xdr:spPr>
        <a:xfrm>
          <a:off x="3024188" y="71438"/>
          <a:ext cx="1702594" cy="355865"/>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Clean Coluna</a:t>
          </a:r>
          <a:r>
            <a:rPr lang="pt-BR" sz="1100" baseline="0">
              <a:solidFill>
                <a:srgbClr val="343A51"/>
              </a:solidFill>
              <a:latin typeface="Archia Medium" panose="02000503000000020004" pitchFamily="50" charset="0"/>
            </a:rPr>
            <a:t> Status</a:t>
          </a:r>
          <a:endParaRPr lang="pt-BR" sz="1100">
            <a:solidFill>
              <a:srgbClr val="343A51"/>
            </a:solidFill>
            <a:latin typeface="Archia Medium" panose="02000503000000020004" pitchFamily="50"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22</xdr:col>
      <xdr:colOff>224367</xdr:colOff>
      <xdr:row>0</xdr:row>
      <xdr:rowOff>0</xdr:rowOff>
    </xdr:from>
    <xdr:to>
      <xdr:col>23</xdr:col>
      <xdr:colOff>746992</xdr:colOff>
      <xdr:row>3</xdr:row>
      <xdr:rowOff>24077</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16353367" y="0"/>
          <a:ext cx="1813792" cy="70141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8</xdr:col>
      <xdr:colOff>44824</xdr:colOff>
      <xdr:row>0</xdr:row>
      <xdr:rowOff>0</xdr:rowOff>
    </xdr:from>
    <xdr:to>
      <xdr:col>9</xdr:col>
      <xdr:colOff>988292</xdr:colOff>
      <xdr:row>3</xdr:row>
      <xdr:rowOff>24077</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5546912" y="0"/>
          <a:ext cx="1817527" cy="70763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11</xdr:col>
      <xdr:colOff>476250</xdr:colOff>
      <xdr:row>0</xdr:row>
      <xdr:rowOff>9525</xdr:rowOff>
    </xdr:from>
    <xdr:to>
      <xdr:col>17</xdr:col>
      <xdr:colOff>419100</xdr:colOff>
      <xdr:row>1</xdr:row>
      <xdr:rowOff>11397</xdr:rowOff>
    </xdr:to>
    <xdr:pic>
      <xdr:nvPicPr>
        <xdr:cNvPr id="6" name="Picture 5">
          <a:extLst>
            <a:ext uri="{FF2B5EF4-FFF2-40B4-BE49-F238E27FC236}">
              <a16:creationId xmlns:a16="http://schemas.microsoft.com/office/drawing/2014/main" id="{00000000-0008-0000-0F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72300" y="9525"/>
          <a:ext cx="2743200" cy="68767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ESTAO/5)%20Produtos/5.2)%20Fundos%20Abertos/5.2.2)%20Fund%20Guide/Fund_Guide_BSWM.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ESTAO/2)%20Asset%20Allocation/Asset%20Alloc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O USAR O ARQUIVO"/>
      <sheetName val="BTG"/>
      <sheetName val="Repasse AAI - 01.09.22"/>
      <sheetName val="Template Apresentação"/>
      <sheetName val="Fund Guide"/>
      <sheetName val="Input Manual"/>
      <sheetName val="Repasse Gestor - 01.09.22"/>
      <sheetName val="Database"/>
      <sheetName val="Classificaçõ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2">
          <cell r="B2" t="str">
            <v>Classe</v>
          </cell>
          <cell r="C2" t="str">
            <v>Estratégia</v>
          </cell>
          <cell r="D2" t="str">
            <v>Estilo</v>
          </cell>
          <cell r="E2" t="str">
            <v>Duration</v>
          </cell>
          <cell r="F2" t="str">
            <v>Volatilidade</v>
          </cell>
          <cell r="G2" t="str">
            <v>Crédito</v>
          </cell>
          <cell r="H2" t="str">
            <v>Geografia</v>
          </cell>
          <cell r="I2" t="str">
            <v>Moeda</v>
          </cell>
          <cell r="J2" t="str">
            <v>Status</v>
          </cell>
        </row>
        <row r="3">
          <cell r="B3" t="str">
            <v>Renda Variável</v>
          </cell>
          <cell r="C3" t="str">
            <v>Long Only</v>
          </cell>
          <cell r="D3" t="str">
            <v>Bottom Up</v>
          </cell>
          <cell r="E3" t="str">
            <v>Curta</v>
          </cell>
          <cell r="F3" t="str">
            <v>Alta</v>
          </cell>
          <cell r="G3" t="str">
            <v>High Yield</v>
          </cell>
          <cell r="H3" t="str">
            <v>Brasil</v>
          </cell>
          <cell r="I3" t="str">
            <v>BRL</v>
          </cell>
          <cell r="J3" t="str">
            <v>Ativo</v>
          </cell>
        </row>
        <row r="4">
          <cell r="B4" t="str">
            <v>Multimercado</v>
          </cell>
          <cell r="C4" t="str">
            <v>Long Bias</v>
          </cell>
          <cell r="D4" t="str">
            <v>Top-Down</v>
          </cell>
          <cell r="E4" t="str">
            <v>Média</v>
          </cell>
          <cell r="F4" t="str">
            <v>Média</v>
          </cell>
          <cell r="G4" t="str">
            <v>High Grade</v>
          </cell>
          <cell r="H4" t="str">
            <v>USA</v>
          </cell>
          <cell r="I4" t="str">
            <v>USD</v>
          </cell>
          <cell r="J4" t="str">
            <v>Neutro</v>
          </cell>
        </row>
        <row r="5">
          <cell r="B5" t="str">
            <v>Renda Fixa</v>
          </cell>
          <cell r="C5" t="str">
            <v>Alternativos</v>
          </cell>
          <cell r="D5" t="str">
            <v>Small Caps</v>
          </cell>
          <cell r="E5" t="str">
            <v>Longa</v>
          </cell>
          <cell r="F5" t="str">
            <v>Baixa</v>
          </cell>
          <cell r="G5" t="str">
            <v>-</v>
          </cell>
          <cell r="H5" t="str">
            <v>Global</v>
          </cell>
          <cell r="I5" t="str">
            <v>EUR</v>
          </cell>
          <cell r="J5" t="str">
            <v>Reativo</v>
          </cell>
        </row>
        <row r="6">
          <cell r="C6" t="str">
            <v>Macro</v>
          </cell>
          <cell r="D6" t="str">
            <v>Temáticos</v>
          </cell>
          <cell r="E6" t="str">
            <v>-</v>
          </cell>
          <cell r="F6" t="str">
            <v>-</v>
          </cell>
          <cell r="H6" t="str">
            <v>China</v>
          </cell>
          <cell r="I6" t="str">
            <v>CNH</v>
          </cell>
        </row>
        <row r="7">
          <cell r="C7" t="str">
            <v>Descorrelacionados</v>
          </cell>
          <cell r="D7" t="str">
            <v>Quant</v>
          </cell>
          <cell r="H7" t="str">
            <v>Europa</v>
          </cell>
          <cell r="I7" t="str">
            <v>-</v>
          </cell>
        </row>
        <row r="8">
          <cell r="C8" t="str">
            <v>Pós-fixado</v>
          </cell>
          <cell r="D8" t="str">
            <v>Private Equity</v>
          </cell>
          <cell r="H8" t="str">
            <v>LatAm</v>
          </cell>
        </row>
        <row r="9">
          <cell r="C9" t="str">
            <v>Pré-fixado</v>
          </cell>
          <cell r="D9" t="str">
            <v>Imobiliário</v>
          </cell>
          <cell r="H9" t="str">
            <v>EM</v>
          </cell>
        </row>
        <row r="10">
          <cell r="C10" t="str">
            <v>Inflação</v>
          </cell>
          <cell r="D10" t="str">
            <v>Cambial</v>
          </cell>
          <cell r="H10" t="str">
            <v>Asia</v>
          </cell>
        </row>
        <row r="11">
          <cell r="D11" t="str">
            <v>Commodities</v>
          </cell>
        </row>
        <row r="12">
          <cell r="D12" t="str">
            <v>Private Equity</v>
          </cell>
        </row>
        <row r="13">
          <cell r="D13" t="str">
            <v>Special Situations</v>
          </cell>
        </row>
        <row r="14">
          <cell r="D14" t="str">
            <v>Criptomoedas</v>
          </cell>
        </row>
        <row r="15">
          <cell r="D15" t="str">
            <v>Multiestratégia</v>
          </cell>
        </row>
        <row r="16">
          <cell r="D16" t="str">
            <v>Long &amp; Short</v>
          </cell>
        </row>
        <row r="17">
          <cell r="D17" t="str">
            <v>Arbitragem</v>
          </cell>
        </row>
        <row r="18">
          <cell r="D18" t="str">
            <v>Quant</v>
          </cell>
        </row>
        <row r="19">
          <cell r="D19" t="str">
            <v>Referenciado</v>
          </cell>
        </row>
        <row r="20">
          <cell r="D20" t="str">
            <v>Estruturados</v>
          </cell>
        </row>
        <row r="21">
          <cell r="D21" t="str">
            <v>Incentivado</v>
          </cell>
        </row>
        <row r="22">
          <cell r="D22" t="str">
            <v>CP Não Incentivado</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Gerar Carteira"/>
      <sheetName val="Base Carteiras"/>
      <sheetName val="Editar Carteira"/>
      <sheetName val="Base Fundos - Input"/>
      <sheetName val="Asset Allocation Estrutural"/>
      <sheetName val="Asset Allocation Tático"/>
      <sheetName val="Notches"/>
      <sheetName val="Classificação"/>
      <sheetName val="Sheet3"/>
      <sheetName val="Template"/>
      <sheetName val="Base Fundos BTG (todos)"/>
      <sheetName val="Menu de Produtos"/>
      <sheetName val="Ranges NT"/>
      <sheetName val="Carteira Recomendada"/>
      <sheetName val="Documento PDF"/>
      <sheetName val="Processo de Atualização"/>
    </sheetNames>
    <sheetDataSet>
      <sheetData sheetId="0"/>
      <sheetData sheetId="1"/>
      <sheetData sheetId="2"/>
      <sheetData sheetId="3"/>
      <sheetData sheetId="4"/>
      <sheetData sheetId="5">
        <row r="8">
          <cell r="C8">
            <v>0.85</v>
          </cell>
          <cell r="D8">
            <v>0.92500000000000004</v>
          </cell>
          <cell r="E8">
            <v>1</v>
          </cell>
          <cell r="F8">
            <v>1</v>
          </cell>
          <cell r="G8">
            <v>1</v>
          </cell>
          <cell r="H8">
            <v>0.73</v>
          </cell>
          <cell r="I8">
            <v>0.79</v>
          </cell>
          <cell r="J8">
            <v>0.85</v>
          </cell>
          <cell r="K8">
            <v>0.91</v>
          </cell>
          <cell r="L8">
            <v>0.97</v>
          </cell>
          <cell r="M8">
            <v>0.55000000000000004</v>
          </cell>
          <cell r="N8">
            <v>0.625</v>
          </cell>
          <cell r="O8">
            <v>0.7</v>
          </cell>
          <cell r="P8">
            <v>0.77500000000000002</v>
          </cell>
          <cell r="Q8">
            <v>0.85</v>
          </cell>
          <cell r="R8">
            <v>0.35000000000000003</v>
          </cell>
          <cell r="S8">
            <v>0.42499999999999999</v>
          </cell>
          <cell r="T8">
            <v>0.5</v>
          </cell>
          <cell r="U8">
            <v>0.57500000000000007</v>
          </cell>
          <cell r="V8">
            <v>0.65</v>
          </cell>
          <cell r="W8">
            <v>0.15</v>
          </cell>
          <cell r="X8">
            <v>0.22500000000000001</v>
          </cell>
          <cell r="Y8">
            <v>0.3</v>
          </cell>
          <cell r="Z8">
            <v>0.4</v>
          </cell>
          <cell r="AA8">
            <v>0.5</v>
          </cell>
        </row>
        <row r="9">
          <cell r="C9">
            <v>0.82</v>
          </cell>
          <cell r="D9">
            <v>0.83499999999999996</v>
          </cell>
          <cell r="E9">
            <v>0.85</v>
          </cell>
          <cell r="F9">
            <v>0.93</v>
          </cell>
          <cell r="G9">
            <v>0.96</v>
          </cell>
          <cell r="H9">
            <v>0.6</v>
          </cell>
          <cell r="I9">
            <v>0.65</v>
          </cell>
          <cell r="J9">
            <v>0.7</v>
          </cell>
          <cell r="K9">
            <v>0.77500000000000002</v>
          </cell>
          <cell r="L9">
            <v>0.85</v>
          </cell>
          <cell r="M9">
            <v>0.45</v>
          </cell>
          <cell r="N9">
            <v>0.52500000000000002</v>
          </cell>
          <cell r="O9">
            <v>0.6</v>
          </cell>
          <cell r="P9">
            <v>0.67500000000000004</v>
          </cell>
          <cell r="Q9">
            <v>0.75</v>
          </cell>
          <cell r="R9">
            <v>0.15</v>
          </cell>
          <cell r="S9">
            <v>0.22500000000000001</v>
          </cell>
          <cell r="T9">
            <v>0.30000000000000004</v>
          </cell>
          <cell r="U9">
            <v>0.375</v>
          </cell>
          <cell r="V9">
            <v>0.45</v>
          </cell>
          <cell r="W9">
            <v>0.08</v>
          </cell>
          <cell r="X9">
            <v>0.115</v>
          </cell>
          <cell r="Y9">
            <v>0.15</v>
          </cell>
          <cell r="Z9">
            <v>0.1</v>
          </cell>
          <cell r="AA9">
            <v>0.17</v>
          </cell>
        </row>
        <row r="10">
          <cell r="C10">
            <v>0.04</v>
          </cell>
          <cell r="D10">
            <v>9.5000000000000001E-2</v>
          </cell>
          <cell r="E10">
            <v>0.15</v>
          </cell>
          <cell r="F10">
            <v>0.16500000000000001</v>
          </cell>
          <cell r="G10">
            <v>0.18</v>
          </cell>
          <cell r="H10">
            <v>0.08</v>
          </cell>
          <cell r="I10">
            <v>0.115</v>
          </cell>
          <cell r="J10">
            <v>0.15</v>
          </cell>
          <cell r="K10">
            <v>0.185</v>
          </cell>
          <cell r="L10">
            <v>0.22</v>
          </cell>
          <cell r="M10">
            <v>0.05</v>
          </cell>
          <cell r="N10">
            <v>7.4999999999999997E-2</v>
          </cell>
          <cell r="O10">
            <v>0.1</v>
          </cell>
          <cell r="P10">
            <v>0.125</v>
          </cell>
          <cell r="Q10">
            <v>0.15</v>
          </cell>
          <cell r="R10">
            <v>0.1</v>
          </cell>
          <cell r="S10">
            <v>0.15</v>
          </cell>
          <cell r="T10">
            <v>0.2</v>
          </cell>
          <cell r="U10">
            <v>0.25</v>
          </cell>
          <cell r="V10">
            <v>0.3</v>
          </cell>
          <cell r="W10">
            <v>0.08</v>
          </cell>
          <cell r="X10">
            <v>0.115</v>
          </cell>
          <cell r="Y10">
            <v>0.15</v>
          </cell>
          <cell r="Z10">
            <v>0.185</v>
          </cell>
          <cell r="AA10">
            <v>0.22</v>
          </cell>
        </row>
        <row r="11">
          <cell r="C11">
            <v>0</v>
          </cell>
          <cell r="D11">
            <v>0</v>
          </cell>
          <cell r="E11">
            <v>0</v>
          </cell>
          <cell r="F11">
            <v>0.04</v>
          </cell>
          <cell r="G11">
            <v>0.06</v>
          </cell>
          <cell r="H11">
            <v>0</v>
          </cell>
          <cell r="I11">
            <v>0</v>
          </cell>
          <cell r="J11">
            <v>0</v>
          </cell>
          <cell r="K11">
            <v>0.05</v>
          </cell>
          <cell r="L11">
            <v>0.08</v>
          </cell>
          <cell r="M11">
            <v>0</v>
          </cell>
          <cell r="N11">
            <v>0</v>
          </cell>
          <cell r="O11">
            <v>0</v>
          </cell>
          <cell r="P11">
            <v>0.06</v>
          </cell>
          <cell r="Q11">
            <v>0.1</v>
          </cell>
          <cell r="R11">
            <v>0</v>
          </cell>
          <cell r="S11">
            <v>0</v>
          </cell>
          <cell r="T11">
            <v>0</v>
          </cell>
          <cell r="U11">
            <v>7.0000000000000007E-2</v>
          </cell>
          <cell r="V11">
            <v>0.12</v>
          </cell>
          <cell r="W11">
            <v>0</v>
          </cell>
          <cell r="X11">
            <v>0</v>
          </cell>
          <cell r="Y11">
            <v>0</v>
          </cell>
          <cell r="Z11">
            <v>0.08</v>
          </cell>
          <cell r="AA11">
            <v>0.15</v>
          </cell>
        </row>
        <row r="12">
          <cell r="C12">
            <v>0</v>
          </cell>
          <cell r="D12">
            <v>0</v>
          </cell>
          <cell r="E12">
            <v>0</v>
          </cell>
          <cell r="F12">
            <v>1.4999999999999999E-2</v>
          </cell>
          <cell r="G12">
            <v>0.03</v>
          </cell>
          <cell r="H12">
            <v>0.03</v>
          </cell>
          <cell r="I12">
            <v>6.5000000000000002E-2</v>
          </cell>
          <cell r="J12">
            <v>0.1</v>
          </cell>
          <cell r="K12">
            <v>0.13500000000000001</v>
          </cell>
          <cell r="L12">
            <v>0.17</v>
          </cell>
          <cell r="M12">
            <v>0.1</v>
          </cell>
          <cell r="N12">
            <v>0.15</v>
          </cell>
          <cell r="O12">
            <v>0.2</v>
          </cell>
          <cell r="P12">
            <v>0.25</v>
          </cell>
          <cell r="Q12">
            <v>0.3</v>
          </cell>
          <cell r="R12">
            <v>0.18</v>
          </cell>
          <cell r="S12">
            <v>0.23</v>
          </cell>
          <cell r="T12">
            <v>0.3</v>
          </cell>
          <cell r="U12">
            <v>0.37</v>
          </cell>
          <cell r="V12">
            <v>0.42</v>
          </cell>
          <cell r="W12">
            <v>0.25</v>
          </cell>
          <cell r="X12">
            <v>0.32500000000000001</v>
          </cell>
          <cell r="Y12">
            <v>0.35</v>
          </cell>
          <cell r="Z12">
            <v>0.375</v>
          </cell>
          <cell r="AA12">
            <v>0.4</v>
          </cell>
        </row>
        <row r="13">
          <cell r="C13">
            <v>0</v>
          </cell>
          <cell r="D13">
            <v>0</v>
          </cell>
          <cell r="E13">
            <v>0</v>
          </cell>
          <cell r="F13">
            <v>1.4999999999999999E-2</v>
          </cell>
          <cell r="G13">
            <v>0.03</v>
          </cell>
          <cell r="H13">
            <v>0</v>
          </cell>
          <cell r="I13">
            <v>2.5000000000000001E-2</v>
          </cell>
          <cell r="J13">
            <v>0.05</v>
          </cell>
          <cell r="K13">
            <v>7.4999999999999997E-2</v>
          </cell>
          <cell r="L13">
            <v>0.1</v>
          </cell>
          <cell r="M13">
            <v>0.03</v>
          </cell>
          <cell r="N13">
            <v>6.5000000000000002E-2</v>
          </cell>
          <cell r="O13">
            <v>0.1</v>
          </cell>
          <cell r="P13">
            <v>0.13500000000000001</v>
          </cell>
          <cell r="Q13">
            <v>0.17</v>
          </cell>
          <cell r="R13">
            <v>0.1</v>
          </cell>
          <cell r="S13">
            <v>0.15</v>
          </cell>
          <cell r="T13">
            <v>0.2</v>
          </cell>
          <cell r="U13">
            <v>0.25</v>
          </cell>
          <cell r="V13">
            <v>0.3</v>
          </cell>
          <cell r="W13">
            <v>0.25</v>
          </cell>
          <cell r="X13">
            <v>0.28999999999999998</v>
          </cell>
          <cell r="Y13">
            <v>0.35</v>
          </cell>
          <cell r="Z13">
            <v>0.375</v>
          </cell>
          <cell r="AA13">
            <v>0.4</v>
          </cell>
        </row>
        <row r="14">
          <cell r="C14">
            <v>0</v>
          </cell>
          <cell r="D14">
            <v>0</v>
          </cell>
          <cell r="E14">
            <v>0</v>
          </cell>
          <cell r="F14">
            <v>1.4999999999999999E-2</v>
          </cell>
          <cell r="G14">
            <v>0.03</v>
          </cell>
          <cell r="H14">
            <v>0.01</v>
          </cell>
          <cell r="I14">
            <v>0.02</v>
          </cell>
          <cell r="J14">
            <v>3.5000000000000003E-2</v>
          </cell>
          <cell r="K14">
            <v>0.05</v>
          </cell>
          <cell r="L14">
            <v>6.5000000000000002E-2</v>
          </cell>
          <cell r="M14">
            <v>0.02</v>
          </cell>
          <cell r="N14">
            <v>4.4999999999999998E-2</v>
          </cell>
          <cell r="O14">
            <v>7.0000000000000007E-2</v>
          </cell>
          <cell r="P14">
            <v>9.5000000000000001E-2</v>
          </cell>
          <cell r="Q14">
            <v>0.12</v>
          </cell>
          <cell r="R14">
            <v>0.09</v>
          </cell>
          <cell r="S14">
            <v>0.125</v>
          </cell>
          <cell r="T14">
            <v>0.16</v>
          </cell>
          <cell r="U14">
            <v>0.19500000000000001</v>
          </cell>
          <cell r="V14">
            <v>0.23</v>
          </cell>
          <cell r="W14">
            <v>0.17</v>
          </cell>
          <cell r="X14">
            <v>0.22</v>
          </cell>
          <cell r="Y14">
            <v>0.27</v>
          </cell>
          <cell r="Z14">
            <v>0.32</v>
          </cell>
          <cell r="AA14">
            <v>0.37</v>
          </cell>
        </row>
        <row r="15">
          <cell r="C15">
            <v>0</v>
          </cell>
          <cell r="D15">
            <v>0</v>
          </cell>
          <cell r="E15">
            <v>0</v>
          </cell>
          <cell r="F15">
            <v>1.4999999999999999E-2</v>
          </cell>
          <cell r="G15">
            <v>0.03</v>
          </cell>
          <cell r="H15">
            <v>0</v>
          </cell>
          <cell r="I15">
            <v>0.01</v>
          </cell>
          <cell r="J15">
            <v>1.4999999999999999E-2</v>
          </cell>
          <cell r="K15">
            <v>2.5000000000000001E-2</v>
          </cell>
          <cell r="L15">
            <v>3.5000000000000003E-2</v>
          </cell>
          <cell r="M15">
            <v>0</v>
          </cell>
          <cell r="N15">
            <v>0.02</v>
          </cell>
          <cell r="O15">
            <v>0.03</v>
          </cell>
          <cell r="P15">
            <v>0.04</v>
          </cell>
          <cell r="Q15">
            <v>0.05</v>
          </cell>
          <cell r="R15">
            <v>1.4999999999999999E-2</v>
          </cell>
          <cell r="S15">
            <v>2.5000000000000001E-2</v>
          </cell>
          <cell r="T15">
            <v>0.04</v>
          </cell>
          <cell r="U15">
            <v>5.5E-2</v>
          </cell>
          <cell r="V15">
            <v>7.0000000000000007E-2</v>
          </cell>
          <cell r="W15">
            <v>0.04</v>
          </cell>
          <cell r="X15">
            <v>0.06</v>
          </cell>
          <cell r="Y15">
            <v>0.08</v>
          </cell>
          <cell r="Z15">
            <v>0.1</v>
          </cell>
          <cell r="AA15">
            <v>0.12</v>
          </cell>
        </row>
        <row r="17">
          <cell r="C17">
            <v>0</v>
          </cell>
          <cell r="E17">
            <v>0</v>
          </cell>
          <cell r="G17">
            <v>6.0000000000000001E-3</v>
          </cell>
          <cell r="H17">
            <v>0</v>
          </cell>
          <cell r="J17">
            <v>0</v>
          </cell>
          <cell r="L17">
            <v>1.3000000000000001E-2</v>
          </cell>
          <cell r="M17">
            <v>0</v>
          </cell>
          <cell r="O17">
            <v>8.0000000000000071E-3</v>
          </cell>
          <cell r="Q17">
            <v>2.4E-2</v>
          </cell>
          <cell r="R17">
            <v>0</v>
          </cell>
          <cell r="T17">
            <v>1.8285714285714301E-2</v>
          </cell>
          <cell r="V17">
            <v>4.6000000000000006E-2</v>
          </cell>
          <cell r="W17">
            <v>0</v>
          </cell>
          <cell r="Y17">
            <v>3.0857142857142882E-2</v>
          </cell>
          <cell r="AA17">
            <v>7.3999999999999996E-2</v>
          </cell>
        </row>
      </sheetData>
      <sheetData sheetId="6">
        <row r="8">
          <cell r="G8" t="str">
            <v>setembro</v>
          </cell>
          <cell r="K8" t="str">
            <v>outubro</v>
          </cell>
          <cell r="O8" t="str">
            <v>outubro</v>
          </cell>
          <cell r="S8" t="str">
            <v>outubro</v>
          </cell>
          <cell r="W8" t="str">
            <v>outubro</v>
          </cell>
        </row>
        <row r="9">
          <cell r="D9">
            <v>1</v>
          </cell>
          <cell r="G9">
            <v>1</v>
          </cell>
          <cell r="H9">
            <v>0.85</v>
          </cell>
          <cell r="K9">
            <v>0.84000000000000008</v>
          </cell>
          <cell r="L9">
            <v>0.7</v>
          </cell>
          <cell r="O9">
            <v>0.67999999999999994</v>
          </cell>
          <cell r="P9">
            <v>0.5</v>
          </cell>
          <cell r="S9">
            <v>0.47</v>
          </cell>
          <cell r="T9">
            <v>0.3</v>
          </cell>
          <cell r="W9">
            <v>0.31</v>
          </cell>
        </row>
        <row r="10">
          <cell r="D10">
            <v>0.85</v>
          </cell>
          <cell r="G10">
            <v>0.82</v>
          </cell>
          <cell r="H10">
            <v>0.7</v>
          </cell>
          <cell r="K10">
            <v>0.64</v>
          </cell>
          <cell r="L10">
            <v>0.6</v>
          </cell>
          <cell r="O10">
            <v>0.52</v>
          </cell>
          <cell r="P10">
            <v>0.30000000000000004</v>
          </cell>
          <cell r="S10">
            <v>0.2</v>
          </cell>
          <cell r="T10">
            <v>0.15</v>
          </cell>
          <cell r="W10">
            <v>0.08</v>
          </cell>
        </row>
        <row r="11">
          <cell r="D11">
            <v>0.15</v>
          </cell>
          <cell r="G11">
            <v>0.15</v>
          </cell>
          <cell r="H11">
            <v>0.15</v>
          </cell>
          <cell r="K11">
            <v>0.15</v>
          </cell>
          <cell r="L11">
            <v>0.1</v>
          </cell>
          <cell r="O11">
            <v>0.1</v>
          </cell>
          <cell r="P11">
            <v>0.2</v>
          </cell>
          <cell r="S11">
            <v>0.2</v>
          </cell>
          <cell r="T11">
            <v>0.15</v>
          </cell>
          <cell r="W11">
            <v>0.15</v>
          </cell>
        </row>
        <row r="12">
          <cell r="D12"/>
          <cell r="G12">
            <v>0</v>
          </cell>
          <cell r="H12"/>
          <cell r="K12">
            <v>0</v>
          </cell>
          <cell r="L12"/>
          <cell r="O12">
            <v>0</v>
          </cell>
          <cell r="P12"/>
          <cell r="S12">
            <v>0</v>
          </cell>
          <cell r="T12"/>
          <cell r="W12">
            <v>0</v>
          </cell>
        </row>
        <row r="13">
          <cell r="D13"/>
          <cell r="G13">
            <v>0.11</v>
          </cell>
          <cell r="H13"/>
          <cell r="K13">
            <v>0.11</v>
          </cell>
          <cell r="L13"/>
          <cell r="O13">
            <v>7.4999999999999997E-2</v>
          </cell>
          <cell r="P13"/>
          <cell r="S13">
            <v>0.15</v>
          </cell>
          <cell r="T13"/>
          <cell r="W13">
            <v>0.11</v>
          </cell>
        </row>
        <row r="14">
          <cell r="D14"/>
          <cell r="G14">
            <v>0.04</v>
          </cell>
          <cell r="H14"/>
          <cell r="K14">
            <v>0.04</v>
          </cell>
          <cell r="L14"/>
          <cell r="O14">
            <v>2.5000000000000001E-2</v>
          </cell>
          <cell r="P14"/>
          <cell r="S14">
            <v>0.05</v>
          </cell>
          <cell r="T14"/>
          <cell r="W14">
            <v>0.04</v>
          </cell>
        </row>
        <row r="15">
          <cell r="D15">
            <v>0</v>
          </cell>
          <cell r="G15">
            <v>0.03</v>
          </cell>
          <cell r="H15">
            <v>0</v>
          </cell>
          <cell r="K15">
            <v>0.05</v>
          </cell>
          <cell r="L15">
            <v>0</v>
          </cell>
          <cell r="O15">
            <v>0.06</v>
          </cell>
          <cell r="P15">
            <v>0</v>
          </cell>
          <cell r="S15">
            <v>7.0000000000000007E-2</v>
          </cell>
          <cell r="T15">
            <v>0</v>
          </cell>
          <cell r="W15">
            <v>0.08</v>
          </cell>
        </row>
        <row r="16">
          <cell r="D16"/>
          <cell r="G16">
            <v>0.02</v>
          </cell>
          <cell r="H16"/>
          <cell r="K16">
            <v>3.5000000000000003E-2</v>
          </cell>
          <cell r="L16"/>
          <cell r="O16">
            <v>0.04</v>
          </cell>
          <cell r="P16"/>
          <cell r="S16">
            <v>4.4999999999999998E-2</v>
          </cell>
          <cell r="T16"/>
          <cell r="W16">
            <v>0.05</v>
          </cell>
        </row>
        <row r="17">
          <cell r="D17"/>
          <cell r="G17">
            <v>0.01</v>
          </cell>
          <cell r="H17"/>
          <cell r="K17">
            <v>1.4999999999999999E-2</v>
          </cell>
          <cell r="L17"/>
          <cell r="O17">
            <v>0.02</v>
          </cell>
          <cell r="P17"/>
          <cell r="S17">
            <v>2.5000000000000001E-2</v>
          </cell>
          <cell r="T17"/>
          <cell r="W17">
            <v>0.03</v>
          </cell>
        </row>
        <row r="18">
          <cell r="D18"/>
          <cell r="G18">
            <v>0</v>
          </cell>
          <cell r="H18"/>
          <cell r="K18">
            <v>0</v>
          </cell>
          <cell r="L18"/>
          <cell r="O18">
            <v>0</v>
          </cell>
          <cell r="P18"/>
          <cell r="S18">
            <v>0</v>
          </cell>
          <cell r="T18"/>
          <cell r="W18">
            <v>0</v>
          </cell>
        </row>
        <row r="19">
          <cell r="D19">
            <v>0</v>
          </cell>
          <cell r="G19">
            <v>0</v>
          </cell>
          <cell r="H19">
            <v>0.1</v>
          </cell>
          <cell r="K19">
            <v>0.12</v>
          </cell>
          <cell r="L19">
            <v>0.2</v>
          </cell>
          <cell r="O19">
            <v>0.23499999999999999</v>
          </cell>
          <cell r="P19">
            <v>0.3</v>
          </cell>
          <cell r="S19">
            <v>0.35</v>
          </cell>
          <cell r="T19">
            <v>0.35</v>
          </cell>
          <cell r="W19">
            <v>0.375</v>
          </cell>
        </row>
        <row r="20">
          <cell r="D20">
            <v>0</v>
          </cell>
          <cell r="G20">
            <v>0</v>
          </cell>
          <cell r="H20">
            <v>0.05</v>
          </cell>
          <cell r="K20">
            <v>0.04</v>
          </cell>
          <cell r="L20">
            <v>0.1</v>
          </cell>
          <cell r="O20">
            <v>8.5000000000000006E-2</v>
          </cell>
          <cell r="P20">
            <v>0.2</v>
          </cell>
          <cell r="S20">
            <v>0.18</v>
          </cell>
          <cell r="T20">
            <v>0.35</v>
          </cell>
          <cell r="W20">
            <v>0.315</v>
          </cell>
        </row>
        <row r="21">
          <cell r="D21">
            <v>0</v>
          </cell>
          <cell r="G21">
            <v>0</v>
          </cell>
          <cell r="H21">
            <v>3.5000000000000003E-2</v>
          </cell>
          <cell r="K21">
            <v>3.5000000000000003E-2</v>
          </cell>
          <cell r="L21">
            <v>7.0000000000000007E-2</v>
          </cell>
          <cell r="O21">
            <v>7.0000000000000007E-2</v>
          </cell>
          <cell r="P21">
            <v>0.16</v>
          </cell>
          <cell r="S21">
            <v>0.16</v>
          </cell>
          <cell r="T21">
            <v>0.27</v>
          </cell>
          <cell r="W21">
            <v>0.27</v>
          </cell>
        </row>
        <row r="22">
          <cell r="D22">
            <v>0</v>
          </cell>
          <cell r="G22">
            <v>0</v>
          </cell>
          <cell r="H22">
            <v>1.4999999999999999E-2</v>
          </cell>
          <cell r="K22">
            <v>5.0000000000000001E-3</v>
          </cell>
          <cell r="L22">
            <v>0.03</v>
          </cell>
          <cell r="O22">
            <v>1.4999999999999999E-2</v>
          </cell>
          <cell r="P22">
            <v>0.04</v>
          </cell>
          <cell r="S22">
            <v>0.02</v>
          </cell>
          <cell r="T22">
            <v>0.08</v>
          </cell>
          <cell r="W22">
            <v>4.4999999999999998E-2</v>
          </cell>
        </row>
        <row r="23">
          <cell r="G23">
            <v>0</v>
          </cell>
          <cell r="K23">
            <v>5.0000000000000001E-3</v>
          </cell>
          <cell r="O23">
            <v>1.4999999999999999E-2</v>
          </cell>
          <cell r="S23">
            <v>0.02</v>
          </cell>
          <cell r="W23">
            <v>4.4999999999999998E-2</v>
          </cell>
        </row>
        <row r="24">
          <cell r="G24">
            <v>0</v>
          </cell>
          <cell r="K24">
            <v>0</v>
          </cell>
          <cell r="O24">
            <v>0</v>
          </cell>
          <cell r="S24">
            <v>0</v>
          </cell>
          <cell r="W24">
            <v>0</v>
          </cell>
        </row>
        <row r="25">
          <cell r="G25">
            <v>0</v>
          </cell>
          <cell r="K25">
            <v>0</v>
          </cell>
          <cell r="O25">
            <v>0</v>
          </cell>
          <cell r="S25">
            <v>0</v>
          </cell>
          <cell r="W25">
            <v>0</v>
          </cell>
        </row>
        <row r="26">
          <cell r="G26">
            <v>0</v>
          </cell>
          <cell r="K26">
            <v>0</v>
          </cell>
          <cell r="O26">
            <v>0</v>
          </cell>
          <cell r="S26">
            <v>0</v>
          </cell>
          <cell r="W26">
            <v>0</v>
          </cell>
        </row>
        <row r="27">
          <cell r="G27">
            <v>0</v>
          </cell>
          <cell r="K27">
            <v>0</v>
          </cell>
          <cell r="O27">
            <v>0</v>
          </cell>
          <cell r="S27">
            <v>0</v>
          </cell>
          <cell r="W27">
            <v>0</v>
          </cell>
        </row>
        <row r="29">
          <cell r="G29">
            <v>0</v>
          </cell>
          <cell r="K29">
            <v>4.3750000000000013E-3</v>
          </cell>
          <cell r="O29">
            <v>8.7500000000000026E-3</v>
          </cell>
          <cell r="S29">
            <v>2.0000000000000004E-2</v>
          </cell>
          <cell r="W29">
            <v>3.3750000000000009E-2</v>
          </cell>
        </row>
        <row r="32">
          <cell r="D32">
            <v>1.03E-2</v>
          </cell>
          <cell r="E32"/>
          <cell r="H32">
            <v>2.549673119887582E-2</v>
          </cell>
          <cell r="I32"/>
          <cell r="L32">
            <v>3.8511103553590463E-2</v>
          </cell>
          <cell r="M32"/>
          <cell r="P32">
            <v>7.1044569470618588E-2</v>
          </cell>
          <cell r="Q32"/>
          <cell r="T32">
            <v>0.1007472074047638</v>
          </cell>
          <cell r="U32"/>
        </row>
        <row r="33">
          <cell r="D33">
            <v>-1.1299999999999999E-2</v>
          </cell>
          <cell r="E33"/>
          <cell r="H33">
            <v>-2.487761818750004E-2</v>
          </cell>
          <cell r="I33"/>
          <cell r="L33">
            <v>-3.4410577412473803E-2</v>
          </cell>
          <cell r="M33"/>
          <cell r="P33">
            <v>-6.1567684871044873E-2</v>
          </cell>
          <cell r="Q33"/>
          <cell r="T33">
            <v>-8.4679197825304156E-2</v>
          </cell>
          <cell r="U33"/>
        </row>
        <row r="34">
          <cell r="D34">
            <v>-2.5999999999999999E-3</v>
          </cell>
          <cell r="E34"/>
          <cell r="H34">
            <v>-1.4715015366541949E-2</v>
          </cell>
          <cell r="I34"/>
          <cell r="L34">
            <v>-2.5087452667099872E-2</v>
          </cell>
          <cell r="M34"/>
          <cell r="P34">
            <v>-5.0338995825054043E-2</v>
          </cell>
          <cell r="Q34"/>
          <cell r="T34">
            <v>-7.3337204704589043E-2</v>
          </cell>
          <cell r="U34"/>
        </row>
        <row r="35">
          <cell r="D35">
            <v>-1.8100000000000002E-2</v>
          </cell>
          <cell r="E35"/>
          <cell r="H35">
            <v>-6.1782246091973893E-2</v>
          </cell>
          <cell r="I35"/>
          <cell r="L35">
            <v>-9.9174515012422068E-2</v>
          </cell>
          <cell r="M35"/>
          <cell r="P35">
            <v>-0.18781977821096529</v>
          </cell>
          <cell r="Q35"/>
          <cell r="T35">
            <v>-0.26953467873068521</v>
          </cell>
          <cell r="U35"/>
        </row>
      </sheetData>
      <sheetData sheetId="7"/>
      <sheetData sheetId="8"/>
      <sheetData sheetId="9"/>
      <sheetData sheetId="10"/>
      <sheetData sheetId="11" refreshError="1"/>
      <sheetData sheetId="12" refreshError="1"/>
      <sheetData sheetId="13" refreshError="1"/>
      <sheetData sheetId="14" refreshError="1"/>
      <sheetData sheetId="15" refreshError="1"/>
      <sheetData sheetId="16"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831EDF1D-F8D0-47C4-8B32-DACCC56A16FE}" autoFormatId="16" applyNumberFormats="0" applyBorderFormats="0" applyFontFormats="0" applyPatternFormats="0" applyAlignmentFormats="0" applyWidthHeightFormats="0">
  <queryTableRefresh nextId="104">
    <queryTableFields count="45">
      <queryTableField id="46" name="Fundo" tableColumnId="1"/>
      <queryTableField id="2" name="CNPJ" tableColumnId="2"/>
      <queryTableField id="47" name="Classe" tableColumnId="3"/>
      <queryTableField id="48" name="Estratégia" tableColumnId="4"/>
      <queryTableField id="5" name="Estilo" tableColumnId="5"/>
      <queryTableField id="6" name="Duration" tableColumnId="6"/>
      <queryTableField id="7" name="Volatilidade" tableColumnId="7"/>
      <queryTableField id="49" name="Crédito" tableColumnId="8"/>
      <queryTableField id="9" name="Geografia" tableColumnId="9"/>
      <queryTableField id="10" name="Moeda" tableColumnId="10"/>
      <queryTableField id="50" name="Status" tableColumnId="11"/>
      <queryTableField id="12" name="Foco" tableColumnId="12"/>
      <queryTableField id="51" name="Código Anbima" tableColumnId="13"/>
      <queryTableField id="52" name="Aberto p/ Captação?" tableColumnId="14"/>
      <queryTableField id="53" name="Início do Fundo" tableColumnId="15"/>
      <queryTableField id="54" name="PL" tableColumnId="16"/>
      <queryTableField id="55" name="PL Média 12M" tableColumnId="17"/>
      <queryTableField id="56" name="Liquidez (D+)" tableColumnId="18"/>
      <queryTableField id="57" name="Retorno YTD" tableColumnId="19"/>
      <queryTableField id="20" name="Retorno %CDI YTD" tableColumnId="20"/>
      <queryTableField id="58" name="Retorno 12M" tableColumnId="21"/>
      <queryTableField id="22" name="Retorno %CDI 12M" tableColumnId="22"/>
      <queryTableField id="59" name="Retorno 24M" tableColumnId="23"/>
      <queryTableField id="24" name="Retorno %CDI 24M" tableColumnId="24"/>
      <queryTableField id="60" name="Retorno 36M" tableColumnId="25"/>
      <queryTableField id="26" name="Retorno %CDI 36M" tableColumnId="26"/>
      <queryTableField id="61" name="Volatilidade 12M" tableColumnId="27"/>
      <queryTableField id="62" name="Sharpe 12M" tableColumnId="28"/>
      <queryTableField id="63" name="Fundo Master" tableColumnId="29"/>
      <queryTableField id="64" name="Gestão" tableColumnId="30"/>
      <queryTableField id="31" name="Administrador" tableColumnId="31"/>
      <queryTableField id="65" name="Custodiante" tableColumnId="32"/>
      <queryTableField id="66" name="Público Alvo" tableColumnId="33"/>
      <queryTableField id="67" name="Aplicação Mínima" tableColumnId="34"/>
      <queryTableField id="68" name="Movimentação Mínima" tableColumnId="35"/>
      <queryTableField id="69" name="Saldo Mínimo" tableColumnId="36"/>
      <queryTableField id="70" name="Taxa de Adm." tableColumnId="37"/>
      <queryTableField id="71" name="Taxa de Performance" tableColumnId="38"/>
      <queryTableField id="39" name="Benchmark" tableColumnId="39"/>
      <queryTableField id="72" name="Prev?" tableColumnId="40"/>
      <queryTableField id="73" name="Classificação CVM" tableColumnId="41"/>
      <queryTableField id="74" name="Classificação Anbima" tableColumnId="42"/>
      <queryTableField id="75" name="Repasse Taxa Adm. AAI" tableColumnId="43"/>
      <queryTableField id="76" name="Repasse Taxa Adm. Gestor" tableColumnId="44"/>
      <queryTableField id="77" name="Comentário" tableColumnId="4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AEC690-9BC0-4473-BAFA-C468BCD593A8}" name="View_FundGuide_2" displayName="View_FundGuide_2" ref="B4:AT1402" tableType="queryTable" totalsRowShown="0">
  <autoFilter ref="B4:AT1402" xr:uid="{F8AEC690-9BC0-4473-BAFA-C468BCD593A8}"/>
  <tableColumns count="45">
    <tableColumn id="1" xr3:uid="{5BC8A88F-6F25-4118-80E3-F5353484D180}" uniqueName="1" name="Fundo" queryTableFieldId="46" dataDxfId="1064" dataCellStyle="Per cent"/>
    <tableColumn id="2" xr3:uid="{0C863822-EC45-4B6B-9F86-31973C8C8721}" uniqueName="2" name="CNPJ" queryTableFieldId="2" dataDxfId="1063"/>
    <tableColumn id="3" xr3:uid="{32D33DA1-F851-4545-8E65-C2A909F5DDD6}" uniqueName="3" name="Classe" queryTableFieldId="47" dataDxfId="1062" dataCellStyle="Per cent"/>
    <tableColumn id="4" xr3:uid="{33814ADE-6651-4A72-8CA2-3D652F5D9FC2}" uniqueName="4" name="Estratégia" queryTableFieldId="48" dataDxfId="1061" dataCellStyle="Per cent"/>
    <tableColumn id="5" xr3:uid="{E9C6756E-BCEB-487D-8C1C-FFD3EBC9EF3A}" uniqueName="5" name="Estilo" queryTableFieldId="5" dataDxfId="1060"/>
    <tableColumn id="6" xr3:uid="{E89A6076-01A3-4B44-A597-DDCDE524478F}" uniqueName="6" name="Duration" queryTableFieldId="6" dataDxfId="1059"/>
    <tableColumn id="7" xr3:uid="{8B250115-9CB6-49A4-8A95-9600975E59AC}" uniqueName="7" name="Volatilidade" queryTableFieldId="7" dataDxfId="1058"/>
    <tableColumn id="8" xr3:uid="{C80B4524-DB40-41D8-BBBA-3E2ADD654E7D}" uniqueName="8" name="Crédito" queryTableFieldId="49" dataDxfId="1057" dataCellStyle="Per cent"/>
    <tableColumn id="9" xr3:uid="{EFA584DB-B6E1-41B1-8D35-0FD5ABE780DB}" uniqueName="9" name="Geografia" queryTableFieldId="9" dataDxfId="1056"/>
    <tableColumn id="10" xr3:uid="{F5751591-3794-4B06-BCD5-802D07180A5A}" uniqueName="10" name="Moeda" queryTableFieldId="10" dataDxfId="1055"/>
    <tableColumn id="11" xr3:uid="{9A10E762-70E7-43DE-A215-FBDBF4B04DA9}" uniqueName="11" name="Status" queryTableFieldId="50" dataDxfId="1054" dataCellStyle="Per cent"/>
    <tableColumn id="12" xr3:uid="{89E6C5AC-C2EE-482E-ABC8-F8C88ABD67F0}" uniqueName="12" name="Foco" queryTableFieldId="12" dataDxfId="1053"/>
    <tableColumn id="13" xr3:uid="{A7AAB14B-D06A-41A3-BD39-6C6837B4A91B}" uniqueName="13" name="Código Anbima" queryTableFieldId="51" dataDxfId="1052" dataCellStyle="Per cent"/>
    <tableColumn id="14" xr3:uid="{6F434FDB-C9B0-43B5-A9B9-B8D2B1CACFBC}" uniqueName="14" name="Aberto p/ Captação?" queryTableFieldId="52" dataDxfId="1051" dataCellStyle="Per cent"/>
    <tableColumn id="15" xr3:uid="{315E0FCA-59D7-47CB-B6D0-073DBB04648E}" uniqueName="15" name="Início do Fundo" queryTableFieldId="53" dataDxfId="1050" dataCellStyle="Per cent"/>
    <tableColumn id="16" xr3:uid="{DD6AEBB3-10F7-459D-B21B-D5FEC31D883C}" uniqueName="16" name="PL" queryTableFieldId="54" dataDxfId="1049" dataCellStyle="Per cent"/>
    <tableColumn id="17" xr3:uid="{89AB58A8-DCCA-402F-9991-E1F027A87CC4}" uniqueName="17" name="PL Média 12M" queryTableFieldId="55" dataDxfId="1048" dataCellStyle="Per cent"/>
    <tableColumn id="18" xr3:uid="{43FC1087-1EA7-4EFD-B007-CB5898C24F47}" uniqueName="18" name="Liquidez (D+)" queryTableFieldId="56" dataDxfId="1047" dataCellStyle="Per cent"/>
    <tableColumn id="19" xr3:uid="{B8BFCB73-1284-4448-9573-5D69AED98B8A}" uniqueName="19" name="Retorno YTD" queryTableFieldId="57" dataDxfId="1046" dataCellStyle="Per cent"/>
    <tableColumn id="20" xr3:uid="{1AC8FC8C-851D-4FA6-BA03-ACFCBAE12B32}" uniqueName="20" name="Retorno %CDI YTD" queryTableFieldId="20" dataDxfId="1045" dataCellStyle="Per cent"/>
    <tableColumn id="21" xr3:uid="{C8CDA50D-23DE-4781-A595-50F5750CD810}" uniqueName="21" name="Retorno 12M" queryTableFieldId="58" dataDxfId="1044" dataCellStyle="Per cent"/>
    <tableColumn id="22" xr3:uid="{0B1F8C57-555F-4B00-A3EB-44A3F932135A}" uniqueName="22" name="Retorno %CDI 12M" queryTableFieldId="22" dataDxfId="1043" dataCellStyle="Per cent"/>
    <tableColumn id="23" xr3:uid="{03143559-2F01-4091-8E14-B7259A02619F}" uniqueName="23" name="Retorno 24M" queryTableFieldId="59" dataDxfId="1042" dataCellStyle="Per cent"/>
    <tableColumn id="24" xr3:uid="{693BE3A4-7818-484D-BAA7-AF9174713F51}" uniqueName="24" name="Retorno %CDI 24M" queryTableFieldId="24" dataDxfId="1041" dataCellStyle="Per cent"/>
    <tableColumn id="25" xr3:uid="{86B00059-3AF8-413A-A1F7-DFD0186C464F}" uniqueName="25" name="Retorno 36M" queryTableFieldId="60" dataDxfId="1040" dataCellStyle="Per cent"/>
    <tableColumn id="26" xr3:uid="{2DDCB451-062B-4A2B-BFAC-7F018BBCD190}" uniqueName="26" name="Retorno %CDI 36M" queryTableFieldId="26" dataDxfId="1039" dataCellStyle="Per cent"/>
    <tableColumn id="27" xr3:uid="{C21B423A-5BCB-4465-B5D2-6A91DA0FB68F}" uniqueName="27" name="Volatilidade 12M" queryTableFieldId="61" dataDxfId="1038" dataCellStyle="Per cent"/>
    <tableColumn id="28" xr3:uid="{17C9F3D3-EDAC-4EB6-AC41-D0AD38912460}" uniqueName="28" name="Sharpe 12M" queryTableFieldId="62" dataDxfId="1037" dataCellStyle="Per cent"/>
    <tableColumn id="29" xr3:uid="{DA11E708-38C0-431F-A560-308EBF9C3080}" uniqueName="29" name="Fundo Master" queryTableFieldId="63" dataDxfId="1036" dataCellStyle="Per cent"/>
    <tableColumn id="30" xr3:uid="{8587916B-D811-4335-A23D-9BC066A6C056}" uniqueName="30" name="Gestão" queryTableFieldId="64" dataDxfId="1035" dataCellStyle="Per cent"/>
    <tableColumn id="31" xr3:uid="{BD943EF5-D228-4235-A4E3-DC98B811EAF9}" uniqueName="31" name="Administrador" queryTableFieldId="31" dataDxfId="1034" dataCellStyle="Per cent"/>
    <tableColumn id="32" xr3:uid="{5C810BE7-4B69-4CA0-8FF6-1EE403FBE3D4}" uniqueName="32" name="Custodiante" queryTableFieldId="65" dataDxfId="1033" dataCellStyle="Per cent"/>
    <tableColumn id="33" xr3:uid="{3B6112D4-05F2-4576-8377-3AEFA466834D}" uniqueName="33" name="Público Alvo" queryTableFieldId="66" dataDxfId="1032" dataCellStyle="Per cent"/>
    <tableColumn id="34" xr3:uid="{2C4DCDC2-8315-4A89-B6C8-767E35D0D43B}" uniqueName="34" name="Aplicação Mínima" queryTableFieldId="67" dataDxfId="1031" dataCellStyle="Per cent"/>
    <tableColumn id="35" xr3:uid="{FF054144-7062-4EF4-BA2A-6FCC47D31E8E}" uniqueName="35" name="Movimentação Mínima" queryTableFieldId="68" dataDxfId="1030" dataCellStyle="Per cent"/>
    <tableColumn id="36" xr3:uid="{4A79F08C-A8FC-4691-8432-979774FD36D9}" uniqueName="36" name="Saldo Mínimo" queryTableFieldId="69" dataDxfId="1029" dataCellStyle="Per cent"/>
    <tableColumn id="37" xr3:uid="{4FDD3CE0-B44C-45C3-98A9-09E105DFB1C2}" uniqueName="37" name="Taxa de Adm." queryTableFieldId="70" dataDxfId="1028" dataCellStyle="Per cent"/>
    <tableColumn id="38" xr3:uid="{2C299457-205D-422B-960B-AA409FD5E640}" uniqueName="38" name="Taxa de Performance" queryTableFieldId="71" dataDxfId="1027" dataCellStyle="Per cent"/>
    <tableColumn id="39" xr3:uid="{A4AC947D-32B4-4642-9E7C-B8367A8BEA5F}" uniqueName="39" name="Benchmark" queryTableFieldId="39" dataDxfId="1026" dataCellStyle="Per cent"/>
    <tableColumn id="40" xr3:uid="{2547F12A-7336-4FEE-A93C-7B62E632C692}" uniqueName="40" name="Prev?" queryTableFieldId="72" dataDxfId="1025" dataCellStyle="Per cent"/>
    <tableColumn id="41" xr3:uid="{E3694973-3244-488B-97B1-1872679A5319}" uniqueName="41" name="Classificação CVM" queryTableFieldId="73" dataDxfId="1024" dataCellStyle="Per cent"/>
    <tableColumn id="42" xr3:uid="{5D65350F-839D-40F2-ADB1-3B102B0CFE82}" uniqueName="42" name="Classificação Anbima" queryTableFieldId="74" dataDxfId="1023" dataCellStyle="Per cent"/>
    <tableColumn id="43" xr3:uid="{A3A60361-42E6-4D92-9288-D53F8C0800AE}" uniqueName="43" name="Repasse Taxa Adm. AAI" queryTableFieldId="75" dataDxfId="1022" dataCellStyle="Per cent"/>
    <tableColumn id="44" xr3:uid="{C557B01A-9965-4336-A74A-A36FCAF4C06B}" uniqueName="44" name="Repasse Taxa Adm. Gestor" queryTableFieldId="76" dataDxfId="1021" dataCellStyle="Per cent"/>
    <tableColumn id="45" xr3:uid="{449EF8A3-BBAF-4A0E-AFA7-50BA08C46751}" uniqueName="45" name="Comentário" queryTableFieldId="77" dataDxfId="1020" dataCellStyle="Per cent"/>
  </tableColumns>
  <tableStyleInfo showFirstColumn="0" showLastColumn="0" showRowStripes="1" showColumnStripes="0"/>
</table>
</file>

<file path=xl/theme/theme1.xml><?xml version="1.0" encoding="utf-8"?>
<a:theme xmlns:a="http://schemas.openxmlformats.org/drawingml/2006/main" name="Office Theme">
  <a:themeElements>
    <a:clrScheme name="B.Side 1">
      <a:dk1>
        <a:sysClr val="windowText" lastClr="000000"/>
      </a:dk1>
      <a:lt1>
        <a:sysClr val="window" lastClr="FFFFFF"/>
      </a:lt1>
      <a:dk2>
        <a:srgbClr val="343A50"/>
      </a:dk2>
      <a:lt2>
        <a:srgbClr val="F2F2F2"/>
      </a:lt2>
      <a:accent1>
        <a:srgbClr val="58687F"/>
      </a:accent1>
      <a:accent2>
        <a:srgbClr val="FAB47A"/>
      </a:accent2>
      <a:accent3>
        <a:srgbClr val="ED8B56"/>
      </a:accent3>
      <a:accent4>
        <a:srgbClr val="ED5A6E"/>
      </a:accent4>
      <a:accent5>
        <a:srgbClr val="00AEA3"/>
      </a:accent5>
      <a:accent6>
        <a:srgbClr val="5280FF"/>
      </a:accent6>
      <a:hlink>
        <a:srgbClr val="5280FF"/>
      </a:hlink>
      <a:folHlink>
        <a:srgbClr val="A580F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0A56-E668-8C4F-A86D-D7239C78638D}">
  <sheetPr codeName="Sheet12">
    <tabColor theme="0" tint="-0.249977111117893"/>
  </sheetPr>
  <dimension ref="B1:I21"/>
  <sheetViews>
    <sheetView showGridLines="0" zoomScale="60" zoomScaleNormal="60" workbookViewId="0">
      <selection activeCell="B40" sqref="B40"/>
    </sheetView>
  </sheetViews>
  <sheetFormatPr defaultColWidth="11.09765625" defaultRowHeight="18.75"/>
  <cols>
    <col min="1" max="1" width="6" customWidth="1"/>
    <col min="2" max="2" width="47.8984375" customWidth="1"/>
    <col min="3" max="3" width="4" customWidth="1"/>
    <col min="4" max="4" width="146.09765625" customWidth="1"/>
  </cols>
  <sheetData>
    <row r="1" spans="2:9" ht="27.75" customHeight="1"/>
    <row r="2" spans="2:9" ht="72.75" customHeight="1">
      <c r="B2" s="739" t="s">
        <v>0</v>
      </c>
    </row>
    <row r="3" spans="2:9" ht="25.5" customHeight="1" thickBot="1">
      <c r="B3" s="739"/>
      <c r="D3" s="9" t="s">
        <v>1</v>
      </c>
    </row>
    <row r="4" spans="2:9" ht="21" customHeight="1"/>
    <row r="5" spans="2:9" ht="25.5" customHeight="1">
      <c r="D5" s="3" t="s">
        <v>2</v>
      </c>
    </row>
    <row r="6" spans="2:9" ht="21" customHeight="1"/>
    <row r="7" spans="2:9" ht="21" customHeight="1">
      <c r="B7" s="4"/>
      <c r="C7" s="4"/>
      <c r="D7" s="4"/>
    </row>
    <row r="8" spans="2:9" ht="25.5" customHeight="1">
      <c r="D8" s="7" t="s">
        <v>3</v>
      </c>
    </row>
    <row r="9" spans="2:9" ht="21" customHeight="1"/>
    <row r="10" spans="2:9" ht="21" customHeight="1">
      <c r="B10" s="4"/>
      <c r="C10" s="4"/>
      <c r="D10" s="4"/>
    </row>
    <row r="11" spans="2:9" ht="23.25">
      <c r="D11" s="7" t="s">
        <v>4</v>
      </c>
      <c r="I11" s="5"/>
    </row>
    <row r="13" spans="2:9">
      <c r="B13" s="4"/>
      <c r="C13" s="4"/>
      <c r="D13" s="4"/>
    </row>
    <row r="14" spans="2:9" ht="23.25">
      <c r="D14" s="7" t="s">
        <v>5</v>
      </c>
    </row>
    <row r="15" spans="2:9">
      <c r="B15" s="6"/>
      <c r="C15" s="6"/>
      <c r="D15" s="6"/>
    </row>
    <row r="16" spans="2:9">
      <c r="B16" s="4"/>
      <c r="C16" s="4"/>
      <c r="D16" s="4"/>
    </row>
    <row r="17" spans="2:4" ht="23.25">
      <c r="D17" s="7" t="s">
        <v>6</v>
      </c>
    </row>
    <row r="19" spans="2:4" ht="21" customHeight="1">
      <c r="B19" s="4"/>
      <c r="C19" s="4"/>
      <c r="D19" s="4"/>
    </row>
    <row r="20" spans="2:4" ht="25.5" customHeight="1">
      <c r="D20" s="7" t="s">
        <v>7</v>
      </c>
    </row>
    <row r="21" spans="2:4" ht="21" customHeight="1"/>
  </sheetData>
  <mergeCells count="1">
    <mergeCell ref="B2:B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1F7BB-FC62-412C-85A4-C2471D88901C}">
  <sheetPr codeName="Sheet21">
    <tabColor theme="5"/>
  </sheetPr>
  <dimension ref="B1:AG114"/>
  <sheetViews>
    <sheetView showGridLines="0" tabSelected="1" zoomScale="80" zoomScaleNormal="80" workbookViewId="0">
      <pane ySplit="8" topLeftCell="A9" activePane="bottomLeft" state="frozen"/>
      <selection pane="bottomLeft" activeCell="H21" sqref="H21"/>
    </sheetView>
  </sheetViews>
  <sheetFormatPr defaultColWidth="10.69921875" defaultRowHeight="27"/>
  <cols>
    <col min="1" max="1" width="1.19921875" style="570" customWidth="1"/>
    <col min="2" max="4" width="2.09765625" style="566" customWidth="1"/>
    <col min="5" max="5" width="33.69921875" style="567" customWidth="1"/>
    <col min="6" max="6" width="13.796875" style="568" customWidth="1"/>
    <col min="7" max="7" width="6.5" style="568" customWidth="1"/>
    <col min="8" max="8" width="5.8984375" style="568" customWidth="1"/>
    <col min="9" max="9" width="7.69921875" style="569" customWidth="1"/>
    <col min="10" max="10" width="7.8984375" style="570" customWidth="1"/>
    <col min="11" max="11" width="8.09765625" style="570" customWidth="1"/>
    <col min="12" max="12" width="1.3984375" style="570" customWidth="1"/>
    <col min="13" max="13" width="13.5" style="571" customWidth="1"/>
    <col min="14" max="14" width="6.19921875" style="570" customWidth="1"/>
    <col min="15" max="15" width="7.8984375" style="571" customWidth="1"/>
    <col min="16" max="16" width="1.3984375" style="570" customWidth="1"/>
    <col min="17" max="17" width="6.296875" style="572" customWidth="1"/>
    <col min="18" max="18" width="7.3984375" style="570" customWidth="1"/>
    <col min="19" max="19" width="6.296875" style="572" customWidth="1"/>
    <col min="20" max="20" width="7.59765625" style="570" customWidth="1"/>
    <col min="21" max="21" width="6.296875" style="572" customWidth="1"/>
    <col min="22" max="22" width="7.59765625" style="570" customWidth="1"/>
    <col min="23" max="23" width="6.296875" style="572" customWidth="1"/>
    <col min="24" max="24" width="8.8984375" style="570" customWidth="1"/>
    <col min="25" max="25" width="9.296875" style="572" customWidth="1"/>
    <col min="26" max="26" width="5.5" style="570" customWidth="1"/>
    <col min="27" max="27" width="1.3984375" style="570" customWidth="1"/>
    <col min="28" max="28" width="9.19921875" style="570" customWidth="1"/>
    <col min="29" max="29" width="10" style="570" customWidth="1"/>
    <col min="30" max="30" width="9.59765625" style="570" customWidth="1"/>
    <col min="31" max="31" width="21.19921875" style="570" customWidth="1"/>
    <col min="32" max="32" width="10.5" style="570" customWidth="1"/>
    <col min="33" max="16384" width="10.69921875" style="570"/>
  </cols>
  <sheetData>
    <row r="1" spans="2:32" s="476" customFormat="1" ht="18.95" customHeight="1" thickBot="1">
      <c r="B1" s="473"/>
      <c r="C1" s="473"/>
      <c r="D1" s="473"/>
      <c r="E1" s="474"/>
      <c r="F1" s="475"/>
      <c r="Y1" s="477"/>
    </row>
    <row r="2" spans="2:32" s="113" customFormat="1" ht="18.95" customHeight="1" thickBot="1">
      <c r="B2" s="478"/>
      <c r="C2" s="478"/>
      <c r="D2" s="478"/>
      <c r="E2" s="745" t="s">
        <v>1433</v>
      </c>
      <c r="F2" s="479"/>
      <c r="J2" s="480" t="s">
        <v>1430</v>
      </c>
      <c r="K2" s="481" t="s">
        <v>1431</v>
      </c>
      <c r="L2" s="740" t="s">
        <v>1371</v>
      </c>
      <c r="M2" s="740"/>
      <c r="N2" s="476"/>
      <c r="Z2" s="482" t="s">
        <v>1418</v>
      </c>
      <c r="AA2" s="483"/>
      <c r="AB2" s="396">
        <v>43831</v>
      </c>
      <c r="AE2" s="113" t="str">
        <f>IF(ROUND(N112,2)&lt;&gt;1, "O portfólio não totaliza 100%", "")</f>
        <v/>
      </c>
      <c r="AF2" s="476"/>
    </row>
    <row r="3" spans="2:32" s="113" customFormat="1" ht="18.95" customHeight="1" thickBot="1">
      <c r="B3" s="478"/>
      <c r="C3" s="478"/>
      <c r="D3" s="478"/>
      <c r="E3" s="745"/>
      <c r="F3" s="479"/>
      <c r="G3" s="479"/>
      <c r="H3" s="484"/>
      <c r="J3" s="395" t="s">
        <v>1423</v>
      </c>
      <c r="K3" s="393" t="s">
        <v>643</v>
      </c>
      <c r="L3" s="485"/>
      <c r="M3" s="394">
        <v>10000000</v>
      </c>
      <c r="O3" s="486"/>
      <c r="V3" s="487" t="s">
        <v>1432</v>
      </c>
      <c r="W3" s="743" t="s">
        <v>1372</v>
      </c>
      <c r="X3" s="744"/>
      <c r="Z3" s="785" t="s">
        <v>1419</v>
      </c>
      <c r="AA3" s="786"/>
      <c r="AB3" s="787">
        <f ca="1">TODAY()</f>
        <v>44848</v>
      </c>
      <c r="AE3" s="113" t="str" cm="1">
        <f t="array" aca="1" ref="AE3" ca="1">IF(SUM(IF($K:$K="Não", 1, 0))&gt;0, "Aviso - há fundos fechados na carteira", "")</f>
        <v/>
      </c>
      <c r="AF3" s="476"/>
    </row>
    <row r="4" spans="2:32" s="113" customFormat="1" ht="18.75" customHeight="1" thickBot="1">
      <c r="B4" s="478"/>
      <c r="C4" s="478"/>
      <c r="D4" s="478"/>
      <c r="E4" s="745"/>
      <c r="M4" s="489"/>
      <c r="N4" s="489"/>
      <c r="O4" s="489"/>
      <c r="Q4" s="490"/>
      <c r="S4" s="491"/>
      <c r="U4" s="491"/>
      <c r="W4" s="491"/>
      <c r="Y4" s="491"/>
      <c r="Z4" s="790" t="s">
        <v>2651</v>
      </c>
      <c r="AA4" s="488"/>
      <c r="AB4" s="397" t="s">
        <v>64</v>
      </c>
      <c r="AE4" s="113" t="str" cm="1">
        <f t="array" aca="1" ref="AE4" ca="1">IF(COUNT(IF(IF(IF(LEN($J$12:$J$112)&gt;1, $J$12:$J$112,0)&gt;$AB$2, 1,0) - (IF(IF($J$12:$J$112&gt;$AB$2, $AB$12:$AB$112,0)&lt;&gt;0, 1,0) + IF(IF($J$12:$J$112&gt;$AB$2, $AC$12:$AC$112,0)&lt;&gt;0, 1,0) + IF(IF($J$12:$J$112&gt;$AB$2, $AD$12:$AD$112,0)&lt;&gt;0, 1,0))&gt;0, 1))&gt;0, "Aviso - há fundos com histórico inferior ao período de simulação. Adicione uma Proxy de Performance.", "")</f>
        <v/>
      </c>
      <c r="AF4" s="476"/>
    </row>
    <row r="5" spans="2:32" s="788" customFormat="1" ht="5.25" customHeight="1">
      <c r="B5" s="789"/>
      <c r="C5" s="789"/>
      <c r="D5" s="789"/>
    </row>
    <row r="6" spans="2:32" s="494" customFormat="1" ht="24" customHeight="1">
      <c r="B6" s="492"/>
      <c r="C6" s="492"/>
      <c r="D6" s="492"/>
      <c r="E6" s="493"/>
      <c r="F6" s="741" t="s">
        <v>1370</v>
      </c>
      <c r="G6" s="742"/>
      <c r="H6" s="742"/>
      <c r="I6" s="742"/>
      <c r="J6" s="742"/>
      <c r="K6" s="493"/>
      <c r="M6" s="741" t="s">
        <v>1351</v>
      </c>
      <c r="N6" s="742"/>
      <c r="O6" s="742"/>
      <c r="Q6" s="746" t="s">
        <v>1352</v>
      </c>
      <c r="R6" s="742"/>
      <c r="S6" s="742"/>
      <c r="T6" s="742"/>
      <c r="U6" s="742"/>
      <c r="V6" s="742"/>
      <c r="W6" s="742"/>
      <c r="X6" s="742"/>
      <c r="Y6" s="742"/>
      <c r="Z6" s="742"/>
      <c r="AB6" s="741" t="s">
        <v>1353</v>
      </c>
      <c r="AC6" s="742"/>
      <c r="AD6" s="742"/>
    </row>
    <row r="7" spans="2:32" s="497" customFormat="1" ht="5.25" customHeight="1">
      <c r="B7" s="495"/>
      <c r="C7" s="495"/>
      <c r="D7" s="495"/>
      <c r="E7" s="496"/>
      <c r="M7" s="498"/>
      <c r="N7" s="499"/>
      <c r="O7" s="498"/>
      <c r="Q7" s="500"/>
      <c r="S7" s="500"/>
      <c r="U7" s="500"/>
      <c r="W7" s="500"/>
      <c r="Y7" s="500"/>
    </row>
    <row r="8" spans="2:32" s="504" customFormat="1" ht="31.5">
      <c r="B8" s="501"/>
      <c r="C8" s="501"/>
      <c r="D8" s="501"/>
      <c r="E8" s="502" t="s">
        <v>717</v>
      </c>
      <c r="F8" s="503" t="s">
        <v>31</v>
      </c>
      <c r="G8" s="503" t="s">
        <v>33</v>
      </c>
      <c r="H8" s="503" t="s">
        <v>8</v>
      </c>
      <c r="I8" s="503" t="s">
        <v>1414</v>
      </c>
      <c r="J8" s="503" t="s">
        <v>708</v>
      </c>
      <c r="K8" s="673" t="s">
        <v>1468</v>
      </c>
      <c r="M8" s="503" t="s">
        <v>10</v>
      </c>
      <c r="N8" s="505" t="s">
        <v>1349</v>
      </c>
      <c r="O8" s="505" t="s">
        <v>1350</v>
      </c>
      <c r="Q8" s="503" t="s">
        <v>710</v>
      </c>
      <c r="R8" s="505" t="s">
        <v>711</v>
      </c>
      <c r="S8" s="503" t="s">
        <v>712</v>
      </c>
      <c r="T8" s="505" t="s">
        <v>713</v>
      </c>
      <c r="U8" s="503" t="s">
        <v>714</v>
      </c>
      <c r="V8" s="505" t="s">
        <v>1331</v>
      </c>
      <c r="W8" s="503" t="s">
        <v>1332</v>
      </c>
      <c r="X8" s="505" t="s">
        <v>715</v>
      </c>
      <c r="Y8" s="503" t="s">
        <v>716</v>
      </c>
      <c r="Z8" s="505" t="s">
        <v>605</v>
      </c>
      <c r="AB8" s="503" t="s">
        <v>656</v>
      </c>
      <c r="AC8" s="505" t="s">
        <v>1354</v>
      </c>
      <c r="AD8" s="505" t="s">
        <v>1355</v>
      </c>
    </row>
    <row r="9" spans="2:32" s="497" customFormat="1" ht="5.25" customHeight="1">
      <c r="B9" s="495"/>
      <c r="C9" s="495"/>
      <c r="D9" s="495"/>
      <c r="E9" s="506"/>
      <c r="F9" s="507"/>
      <c r="G9" s="507"/>
      <c r="H9" s="507"/>
      <c r="I9" s="508"/>
      <c r="J9" s="508"/>
      <c r="K9" s="508"/>
      <c r="M9" s="508"/>
      <c r="Q9" s="508"/>
      <c r="S9" s="508"/>
      <c r="U9" s="508"/>
      <c r="W9" s="508"/>
      <c r="Y9" s="508"/>
      <c r="AB9" s="508"/>
    </row>
    <row r="10" spans="2:32" s="513" customFormat="1" ht="14.25" customHeight="1">
      <c r="B10" s="509"/>
      <c r="C10" s="509"/>
      <c r="D10" s="509" t="s">
        <v>1397</v>
      </c>
      <c r="E10" s="510" t="s">
        <v>11</v>
      </c>
      <c r="F10" s="511"/>
      <c r="G10" s="511"/>
      <c r="H10" s="511"/>
      <c r="I10" s="512"/>
      <c r="J10" s="512"/>
      <c r="K10" s="512"/>
      <c r="M10" s="514">
        <f>IFERROR(IF(M12+M30+M46=0, 0,M12+M30+M46),"")</f>
        <v>8400000</v>
      </c>
      <c r="N10" s="515">
        <f>N12+N30+N46</f>
        <v>0.84000000000000008</v>
      </c>
      <c r="O10" s="516">
        <f>O12+O30+O46</f>
        <v>0.84000000000000008</v>
      </c>
      <c r="Q10" s="512"/>
      <c r="R10" s="516"/>
      <c r="S10" s="512"/>
      <c r="T10" s="516"/>
      <c r="U10" s="512"/>
      <c r="V10" s="516"/>
      <c r="W10" s="512"/>
      <c r="X10" s="516"/>
      <c r="Y10" s="512"/>
      <c r="Z10" s="516"/>
      <c r="AB10" s="512"/>
      <c r="AC10" s="516"/>
      <c r="AD10" s="516"/>
    </row>
    <row r="11" spans="2:32" s="497" customFormat="1" ht="5.25" customHeight="1">
      <c r="B11" s="495"/>
      <c r="C11" s="495"/>
      <c r="D11" s="495"/>
      <c r="E11" s="506"/>
      <c r="F11" s="507"/>
      <c r="G11" s="507"/>
      <c r="H11" s="507"/>
      <c r="I11" s="508"/>
      <c r="J11" s="508"/>
      <c r="K11" s="508"/>
      <c r="M11" s="517"/>
      <c r="Q11" s="508"/>
      <c r="S11" s="508"/>
      <c r="U11" s="508"/>
      <c r="W11" s="508"/>
      <c r="Y11" s="508"/>
      <c r="AB11" s="508"/>
    </row>
    <row r="12" spans="2:32" s="513" customFormat="1" ht="14.25" customHeight="1">
      <c r="B12" s="509"/>
      <c r="C12" s="509" t="s">
        <v>12</v>
      </c>
      <c r="D12" s="509" t="s">
        <v>12</v>
      </c>
      <c r="E12" s="518" t="s">
        <v>620</v>
      </c>
      <c r="F12" s="519"/>
      <c r="G12" s="519"/>
      <c r="H12" s="519"/>
      <c r="I12" s="520"/>
      <c r="J12" s="520"/>
      <c r="K12" s="520"/>
      <c r="M12" s="521">
        <f>IFERROR(IF(N12=0, 0, N12*$M$3),0)</f>
        <v>6400000</v>
      </c>
      <c r="N12" s="683">
        <v>0.64</v>
      </c>
      <c r="O12" s="522">
        <f>IF(N12=0,0,ROUND(SUM(O13:O29)*N12,3))</f>
        <v>0.64</v>
      </c>
      <c r="Q12" s="520"/>
      <c r="R12" s="522"/>
      <c r="S12" s="520"/>
      <c r="T12" s="522"/>
      <c r="U12" s="520"/>
      <c r="V12" s="522"/>
      <c r="W12" s="520"/>
      <c r="X12" s="522"/>
      <c r="Y12" s="520"/>
      <c r="Z12" s="522"/>
      <c r="AB12" s="520"/>
      <c r="AC12" s="522"/>
      <c r="AD12" s="522"/>
    </row>
    <row r="13" spans="2:32" s="529" customFormat="1" ht="14.25" customHeight="1">
      <c r="B13" s="523"/>
      <c r="C13" s="523"/>
      <c r="D13" s="523"/>
      <c r="E13" s="390" t="s">
        <v>1365</v>
      </c>
      <c r="F13" s="524" t="str">
        <f ca="1">IF($E13="", "", IFERROR(INDEX(OFFSET('Fund Guide'!$B$4,1,MATCH(F$8,OFFSET('Fund Guide'!$B$4,,,,COUNTA('Fund Guide'!5:5)),0)-1,COUNTA('Fund Guide'!$B:$B)-COUNTA('Fund Guide'!$B$1:$B$4)),MATCH($E13,OFFSET('Fund Guide'!$B$4,1,,COUNTA('Fund Guide'!$B:$B)-COUNTA('Fund Guide'!$B$1:$B$4)),0)),"-"))</f>
        <v>-</v>
      </c>
      <c r="G13" s="525">
        <f ca="1">IF($E13="", "", IFERROR(INDEX(OFFSET('Fund Guide'!$B$4,1,MATCH(G$8,OFFSET('Fund Guide'!$B$4,,,,COUNTA('Fund Guide'!$4:$4)),0)-1,COUNTA('Fund Guide'!$B:$B)-COUNTA('Fund Guide'!$B$1:$B$4)),MATCH($E13,OFFSET('Fund Guide'!$B$4,1,,COUNTA('Fund Guide'!$B:$B)-COUNTA('Fund Guide'!$B$1:$B$4)),0)),
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IFERROR(OFFSET('RF &amp; RV Guide'!$E$8,2+MATCH($E13, OFFSET('RF &amp; RV Guide'!$E$8,3,,COUNTA('RF &amp; RV Guide'!$E:$E)-COUNTA('RF &amp; RV Guide'!$E$1:$E$8)), 0),-1+MATCH(G$8, OFFSET('RF &amp; RV Guide'!$E$8,,,,COUNTA('RF &amp; RV Guide'!$8:$8)-COUNTA('RF &amp; RV Guide'!$A$8:$E$8)),0)),"-"))))))))</f>
        <v>0</v>
      </c>
      <c r="H13" s="526" t="str">
        <f ca="1">IF($E13="", "", IFERROR(INDEX(OFFSET('Fund Guide'!$B$4,1,MATCH(H$8,OFFSET('Fund Guide'!$B$4,,,,COUNTA('Fund Guide'!5:5)),0)-1,COUNTA('Fund Guide'!$B:$B)-COUNTA('Fund Guide'!$B$1:$B$4)),MATCH($E13,OFFSET('Fund Guide'!$B$4,1,,COUNTA('Fund Guide'!$B:$B)-COUNTA('Fund Guide'!$B$1:$B$4)),0)),"BRL"))</f>
        <v>BRL</v>
      </c>
      <c r="I13" s="527">
        <f ca="1">IF($E13="", "", IFERROR(INDEX(OFFSET('Fund Guide'!$B$4,1,MATCH(IF($J$3="MFO", "Repasse Taxa Adm. Gestor", "Repasse Taxa Adm. AAI"),OFFSET('Fund Guide'!$B$4,,,,COUNTA('Fund Guide'!$4:$4)),0)-1,COUNTA('Fund Guide'!$B:$B)-COUNTA('Fund Guide'!$B$1:$B$4)),MATCH($E13,OFFSET('Fund Guide'!$B$4,1,,COUNTA('Fund Guide'!$B:$B)-COUNTA('Fund Guide'!$B$1:$B$4)),0)),
IFERROR(OFFSET('RF &amp; RV Guide'!$E$8,2+MATCH($E13, OFFSET('RF &amp; RV Guide'!$E$8,3,,COUNTA('RF &amp; RV Guide'!$E:$E)-COUNTA('RF &amp; RV Guide'!$E$1:$E$8)), 0),-1+MATCH(I$8, OFFSET('RF &amp; RV Guide'!$E$8,,,,COUNTA('RF &amp; RV Guide'!$8:$8)-COUNTA('RF &amp; RV Guide'!$A$8:$E$8)),0)),IFERROR(IF(FIND("tulo",$E13), 0.25%), "-"))))</f>
        <v>2.9999999999999997E-4</v>
      </c>
      <c r="J13" s="528" t="str">
        <f ca="1">IF($E13="", "", IFERROR(INDEX(OFFSET('Fund Guide'!$B$4,1,MATCH(J$8,OFFSET('Fund Guide'!$B$4,,,,COUNTA('Fund Guide'!$4:$4)),0)-1,COUNTA('Fund Guide'!$B:$B)-COUNTA('Fund Guide'!$B$1:$B$4)),MATCH($E13,OFFSET('Fund Guide'!$B$4,1,,COUNTA('Fund Guide'!$B:$B)-COUNTA('Fund Guide'!$B$1:$B$4)),0)),
IFERROR(OFFSET('RF &amp; RV Guide'!$E$8,2+MATCH($E13, OFFSET('RF &amp; RV Guide'!$E$8,3,,COUNTA('RF &amp; RV Guide'!$E:$E)-COUNTA('RF &amp; RV Guide'!$E$1:$E$8)), 0),-1+MATCH(J$8, OFFSET('RF &amp; RV Guide'!$E$8,,,,COUNTA('RF &amp; RV Guide'!$8:$8)-COUNTA('RF &amp; RV Guide'!$A$8:$E$8)),0)), "-")))</f>
        <v>-</v>
      </c>
      <c r="K13" s="528" t="str">
        <f ca="1">IF($E13="", "", IFERROR(INDEX(OFFSET('Fund Guide'!$B$4,1,MATCH(K$8,OFFSET('Fund Guide'!$B$4,,,,COUNTA('Fund Guide'!$4:$4)),0)-1,COUNTA('Fund Guide'!$B:$B)-COUNTA('Fund Guide'!$B$1:$B$4)),MATCH($E13,OFFSET('Fund Guide'!$B$4,1,,COUNTA('Fund Guide'!$B:$B)-COUNTA('Fund Guide'!$B$1:$B$4)),0)),
IFERROR(OFFSET('RF &amp; RV Guide'!$E$8,2+MATCH($E13, OFFSET('RF &amp; RV Guide'!$E$8,3,,COUNTA('RF &amp; RV Guide'!$E:$E)-COUNTA('RF &amp; RV Guide'!$E$1:$E$8)), 0),-1+MATCH("Captação", OFFSET('RF &amp; RV Guide'!$E$8,,,,COUNTA('RF &amp; RV Guide'!$8:$8)-COUNTA('RF &amp; RV Guide'!$A$8:$E$8)),0)), "-")))</f>
        <v>-</v>
      </c>
      <c r="M13" s="530">
        <f t="shared" ref="M13" si="0">IFERROR(IF(N13=0, "", N13*$M$3),0)</f>
        <v>576000</v>
      </c>
      <c r="N13" s="231">
        <v>5.7599999999999998E-2</v>
      </c>
      <c r="O13" s="531">
        <f t="shared" ref="O13" si="1">IFERROR(IF(N13=0, "", N13/N$12),0)</f>
        <v>0.09</v>
      </c>
      <c r="Q13" s="532" t="str">
        <f ca="1">IF($E13="", "", IFERROR(INDEX(OFFSET('Fund Guide'!$B$4,1,MATCH(Q$8,OFFSET('Fund Guide'!$B$4,,,,COUNTA('Fund Guide'!5:5)),0)-1,COUNTA('Fund Guide'!$B:$B)-COUNTA('Fund Guide'!$B$1:$B$4)),MATCH($E13,OFFSET('Fund Guide'!$B$4,1,,COUNTA('Fund Guide'!$B:$B)-COUNTA('Fund Guide'!$B$1:$B$4)),0)),"-"))</f>
        <v>-</v>
      </c>
      <c r="R13" s="533" t="str">
        <f ca="1">IF($E13="", "", IFERROR(INDEX(OFFSET('Fund Guide'!$B$4,1,MATCH(R$8,OFFSET('Fund Guide'!$B$4,,,,COUNTA('Fund Guide'!5:5)),0)-1,COUNTA('Fund Guide'!$B:$B)-COUNTA('Fund Guide'!$B$1:$B$4)),MATCH($E13,OFFSET('Fund Guide'!$B$4,1,,COUNTA('Fund Guide'!$B:$B)-COUNTA('Fund Guide'!$B$1:$B$4)),0)),"-"))</f>
        <v>-</v>
      </c>
      <c r="S13" s="532" t="str">
        <f ca="1">IF($E13="", "", IFERROR(INDEX(OFFSET('Fund Guide'!$B$4,1,MATCH(S$8,OFFSET('Fund Guide'!$B$4,,,,COUNTA('Fund Guide'!5:5)),0)-1,COUNTA('Fund Guide'!$B:$B)-COUNTA('Fund Guide'!$B$1:$B$4)),MATCH($E13,OFFSET('Fund Guide'!$B$4,1,,COUNTA('Fund Guide'!$B:$B)-COUNTA('Fund Guide'!$B$1:$B$4)),0)),"-"))</f>
        <v>-</v>
      </c>
      <c r="T13" s="533" t="str">
        <f ca="1">IF($E13="", "", IFERROR(INDEX(OFFSET('Fund Guide'!$B$4,1,MATCH(T$8,OFFSET('Fund Guide'!$B$4,,,,COUNTA('Fund Guide'!5:5)),0)-1,COUNTA('Fund Guide'!$B:$B)-COUNTA('Fund Guide'!$B$1:$B$4)),MATCH($E13,OFFSET('Fund Guide'!$B$4,1,,COUNTA('Fund Guide'!$B:$B)-COUNTA('Fund Guide'!$B$1:$B$4)),0)),"-"))</f>
        <v>-</v>
      </c>
      <c r="U13" s="532" t="str">
        <f ca="1">IF($E13="", "", IFERROR(INDEX(OFFSET('Fund Guide'!$B$4,1,MATCH(U$8,OFFSET('Fund Guide'!$B$4,,,,COUNTA('Fund Guide'!5:5)),0)-1,COUNTA('Fund Guide'!$B:$B)-COUNTA('Fund Guide'!$B$1:$B$4)),MATCH($E13,OFFSET('Fund Guide'!$B$4,1,,COUNTA('Fund Guide'!$B:$B)-COUNTA('Fund Guide'!$B$1:$B$4)),0)),"-"))</f>
        <v>-</v>
      </c>
      <c r="V13" s="533" t="str">
        <f ca="1">IF($E13="", "", IFERROR(INDEX(OFFSET('Fund Guide'!$B$4,1,MATCH(V$8,OFFSET('Fund Guide'!$B$4,,,,COUNTA('Fund Guide'!5:5)),0)-1,COUNTA('Fund Guide'!$B:$B)-COUNTA('Fund Guide'!$B$1:$B$4)),MATCH($E13,OFFSET('Fund Guide'!$B$4,1,,COUNTA('Fund Guide'!$B:$B)-COUNTA('Fund Guide'!$B$1:$B$4)),0)),"-"))</f>
        <v>-</v>
      </c>
      <c r="W13" s="532" t="str">
        <f ca="1">IF($E13="", "", IFERROR(INDEX(OFFSET('Fund Guide'!$B$4,1,MATCH(W$8,OFFSET('Fund Guide'!$B$4,,,,COUNTA('Fund Guide'!5:5)),0)-1,COUNTA('Fund Guide'!$B:$B)-COUNTA('Fund Guide'!$B$1:$B$4)),MATCH($E13,OFFSET('Fund Guide'!$B$4,1,,COUNTA('Fund Guide'!$B:$B)-COUNTA('Fund Guide'!$B$1:$B$4)),0)),"-"))</f>
        <v>-</v>
      </c>
      <c r="X13" s="533" t="str">
        <f ca="1">IF($E13="", "", IFERROR(INDEX(OFFSET('Fund Guide'!$B$4,1,MATCH(X$8,OFFSET('Fund Guide'!$B$4,,,,COUNTA('Fund Guide'!5:5)),0)-1,COUNTA('Fund Guide'!$B:$B)-COUNTA('Fund Guide'!$B$1:$B$4)),MATCH($E13,OFFSET('Fund Guide'!$B$4,1,,COUNTA('Fund Guide'!$B:$B)-COUNTA('Fund Guide'!$B$1:$B$4)),0)),"-"))</f>
        <v>-</v>
      </c>
      <c r="Y13" s="534" t="str">
        <f ca="1">IF($E13="", "", IFERROR(INDEX(OFFSET('Fund Guide'!$B$4,1,MATCH(Y$8,OFFSET('Fund Guide'!$B$4,,,,COUNTA('Fund Guide'!5:5)),0)-1,COUNTA('Fund Guide'!$B:$B)-COUNTA('Fund Guide'!$B$1:$B$4)),MATCH($E13,OFFSET('Fund Guide'!$B$4,1,,COUNTA('Fund Guide'!$B:$B)-COUNTA('Fund Guide'!$B$1:$B$4)),0)),"-"))</f>
        <v>-</v>
      </c>
      <c r="Z13" s="535" t="str">
        <f ca="1">IF($E13="", "", IFERROR(INDEX(OFFSET('Fund Guide'!$B$4,1,MATCH(Z$8,OFFSET('Fund Guide'!$B$4,,,,COUNTA('Fund Guide'!5:5)),0)-1,COUNTA('Fund Guide'!$B:$B)-COUNTA('Fund Guide'!$B$1:$B$4)),MATCH($E13,OFFSET('Fund Guide'!$B$4,1,,COUNTA('Fund Guide'!$B:$B)-COUNTA('Fund Guide'!$B$1:$B$4)),0)),"-"))</f>
        <v>-</v>
      </c>
      <c r="AB13" s="232"/>
      <c r="AC13" s="232"/>
      <c r="AD13" s="231"/>
    </row>
    <row r="14" spans="2:32" s="529" customFormat="1" ht="14.25" customHeight="1">
      <c r="B14" s="523"/>
      <c r="C14" s="523"/>
      <c r="D14" s="523"/>
      <c r="E14" s="390" t="s">
        <v>1440</v>
      </c>
      <c r="F14" s="524" t="str">
        <f ca="1">IF($E14="", "", IFERROR(INDEX(OFFSET('Fund Guide'!$B$4,1,MATCH(F$8,OFFSET('Fund Guide'!$B$4,,,,COUNTA('Fund Guide'!6:6)),0)-1,COUNTA('Fund Guide'!$B:$B)-COUNTA('Fund Guide'!$B$1:$B$4)),MATCH($E14,OFFSET('Fund Guide'!$B$4,1,,COUNTA('Fund Guide'!$B:$B)-COUNTA('Fund Guide'!$B$1:$B$4)),0)),"-"))</f>
        <v>-</v>
      </c>
      <c r="G14" s="525">
        <f ca="1">IF($E14="", "", IFERROR(INDEX(OFFSET('Fund Guide'!$B$4,1,MATCH(G$8,OFFSET('Fund Guide'!$B$4,,,,COUNTA('Fund Guide'!$4:$4)),0)-1,COUNTA('Fund Guide'!$B:$B)-COUNTA('Fund Guide'!$B$1:$B$4)),MATCH($E14,OFFSET('Fund Guide'!$B$4,1,,COUNTA('Fund Guide'!$B:$B)-COUNTA('Fund Guide'!$B$1:$B$4)),0)),
IF(OR(LEFT($E14,3)="NTN",LEFT($E14,3)="LFT"),DATE(_xlfn.NUMBERVALUE(RIGHT(LEFT($E14, FIND(" (", $E14)-1), 4)),8,15)-TODAY(),IFERROR(IF(FIND("ano",$E14)&gt;1,FLOOR(_xlfn.NUMBERVALUE(RIGHT(LEFT($E14,FIND(" ano",$E14)-1),FIND(" ano",$E14)-1-(FIND(" - ",$E14)+2)))*365,1)),IFERROR(IF(FIND("meses",$E14)&gt;1,FLOOR(_xlfn.NUMBERVALUE(RIGHT(LEFT($E14,FIND(" meses",$E14)-1),FIND(" meses",$E14)-1-(FIND(" - ",$E14)+2))),1)*(365/12)),IFERROR(IF(FIND("mês",$E14)&gt;1,FLOOR(_xlfn.NUMBERVALUE(RIGHT(LEFT($E14,FIND(" mês",$E14)-1),FIND(" mês",$E14)-1-(FIND(" - ",$E14)+2))),1)*(365/12)),IFERROR(IF(FIND("Diária", $E14)&gt;0, 0),
IFERROR(OFFSET('RF &amp; RV Guide'!$E$8,2+MATCH($E14, OFFSET('RF &amp; RV Guide'!$E$8,3,,COUNTA('RF &amp; RV Guide'!$E:$E)-COUNTA('RF &amp; RV Guide'!$E$1:$E$8)), 0),-1+MATCH(G$8, OFFSET('RF &amp; RV Guide'!$E$8,,,,COUNTA('RF &amp; RV Guide'!$8:$8)-COUNTA('RF &amp; RV Guide'!$A$8:$E$8)),0)),"-"))))))))</f>
        <v>365</v>
      </c>
      <c r="H14" s="526" t="str">
        <f ca="1">IF($E14="", "", IFERROR(INDEX(OFFSET('Fund Guide'!$B$4,1,MATCH(H$8,OFFSET('Fund Guide'!$B$4,,,,COUNTA('Fund Guide'!6:6)),0)-1,COUNTA('Fund Guide'!$B:$B)-COUNTA('Fund Guide'!$B$1:$B$4)),MATCH($E14,OFFSET('Fund Guide'!$B$4,1,,COUNTA('Fund Guide'!$B:$B)-COUNTA('Fund Guide'!$B$1:$B$4)),0)),"BRL"))</f>
        <v>BRL</v>
      </c>
      <c r="I14" s="527">
        <f ca="1">IF($E14="", "", IFERROR(INDEX(OFFSET('Fund Guide'!$B$4,1,MATCH(IF($J$3="MFO", "Repasse Taxa Adm. Gestor", "Repasse Taxa Adm. AAI"),OFFSET('Fund Guide'!$B$4,,,,COUNTA('Fund Guide'!$4:$4)),0)-1,COUNTA('Fund Guide'!$B:$B)-COUNTA('Fund Guide'!$B$1:$B$4)),MATCH($E14,OFFSET('Fund Guide'!$B$4,1,,COUNTA('Fund Guide'!$B:$B)-COUNTA('Fund Guide'!$B$1:$B$4)),0)),
IFERROR(OFFSET('RF &amp; RV Guide'!$E$8,2+MATCH($E14, OFFSET('RF &amp; RV Guide'!$E$8,3,,COUNTA('RF &amp; RV Guide'!$E:$E)-COUNTA('RF &amp; RV Guide'!$E$1:$E$8)), 0),-1+MATCH(I$8, OFFSET('RF &amp; RV Guide'!$E$8,,,,COUNTA('RF &amp; RV Guide'!$8:$8)-COUNTA('RF &amp; RV Guide'!$A$8:$E$8)),0)),IFERROR(IF(FIND("tulo",$E14), 0.25%), "-"))))</f>
        <v>2.5000000000000001E-3</v>
      </c>
      <c r="J14" s="528" t="str">
        <f ca="1">IF($E14="", "", IFERROR(INDEX(OFFSET('Fund Guide'!$B$4,1,MATCH(J$8,OFFSET('Fund Guide'!$B$4,,,,COUNTA('Fund Guide'!$4:$4)),0)-1,COUNTA('Fund Guide'!$B:$B)-COUNTA('Fund Guide'!$B$1:$B$4)),MATCH($E14,OFFSET('Fund Guide'!$B$4,1,,COUNTA('Fund Guide'!$B:$B)-COUNTA('Fund Guide'!$B$1:$B$4)),0)),
IFERROR(OFFSET('RF &amp; RV Guide'!$E$8,2+MATCH($E14, OFFSET('RF &amp; RV Guide'!$E$8,3,,COUNTA('RF &amp; RV Guide'!$E:$E)-COUNTA('RF &amp; RV Guide'!$E$1:$E$8)), 0),-1+MATCH(J$8, OFFSET('RF &amp; RV Guide'!$E$8,,,,COUNTA('RF &amp; RV Guide'!$8:$8)-COUNTA('RF &amp; RV Guide'!$A$8:$E$8)),0)), "-")))</f>
        <v>-</v>
      </c>
      <c r="K14" s="528" t="str">
        <f ca="1">IF($E14="", "", IFERROR(INDEX(OFFSET('Fund Guide'!$B$4,1,MATCH(K$8,OFFSET('Fund Guide'!$B$4,,,,COUNTA('Fund Guide'!$4:$4)),0)-1,COUNTA('Fund Guide'!$B:$B)-COUNTA('Fund Guide'!$B$1:$B$4)),MATCH($E14,OFFSET('Fund Guide'!$B$4,1,,COUNTA('Fund Guide'!$B:$B)-COUNTA('Fund Guide'!$B$1:$B$4)),0)),
IFERROR(OFFSET('RF &amp; RV Guide'!$E$8,2+MATCH($E14, OFFSET('RF &amp; RV Guide'!$E$8,3,,COUNTA('RF &amp; RV Guide'!$E:$E)-COUNTA('RF &amp; RV Guide'!$E$1:$E$8)), 0),-1+MATCH("Captação", OFFSET('RF &amp; RV Guide'!$E$8,,,,COUNTA('RF &amp; RV Guide'!$8:$8)-COUNTA('RF &amp; RV Guide'!$A$8:$E$8)),0)), "-")))</f>
        <v>-</v>
      </c>
      <c r="M14" s="530">
        <f t="shared" ref="M14" si="2">IFERROR(IF(N14=0, "", N14*$M$3),0)</f>
        <v>512000</v>
      </c>
      <c r="N14" s="231">
        <v>5.1200000000000002E-2</v>
      </c>
      <c r="O14" s="531">
        <f t="shared" ref="O14" si="3">IFERROR(IF(N14=0, "", N14/N$12),0)</f>
        <v>0.08</v>
      </c>
      <c r="Q14" s="532" t="str">
        <f ca="1">IF($E14="", "", IFERROR(INDEX(OFFSET('Fund Guide'!$B$4,1,MATCH(Q$8,OFFSET('Fund Guide'!$B$4,,,,COUNTA('Fund Guide'!6:6)),0)-1,COUNTA('Fund Guide'!$B:$B)-COUNTA('Fund Guide'!$B$1:$B$4)),MATCH($E14,OFFSET('Fund Guide'!$B$4,1,,COUNTA('Fund Guide'!$B:$B)-COUNTA('Fund Guide'!$B$1:$B$4)),0)),"-"))</f>
        <v>-</v>
      </c>
      <c r="R14" s="533" t="str">
        <f ca="1">IF($E14="", "", IFERROR(INDEX(OFFSET('Fund Guide'!$B$4,1,MATCH(R$8,OFFSET('Fund Guide'!$B$4,,,,COUNTA('Fund Guide'!6:6)),0)-1,COUNTA('Fund Guide'!$B:$B)-COUNTA('Fund Guide'!$B$1:$B$4)),MATCH($E14,OFFSET('Fund Guide'!$B$4,1,,COUNTA('Fund Guide'!$B:$B)-COUNTA('Fund Guide'!$B$1:$B$4)),0)),"-"))</f>
        <v>-</v>
      </c>
      <c r="S14" s="532" t="str">
        <f ca="1">IF($E14="", "", IFERROR(INDEX(OFFSET('Fund Guide'!$B$4,1,MATCH(S$8,OFFSET('Fund Guide'!$B$4,,,,COUNTA('Fund Guide'!6:6)),0)-1,COUNTA('Fund Guide'!$B:$B)-COUNTA('Fund Guide'!$B$1:$B$4)),MATCH($E14,OFFSET('Fund Guide'!$B$4,1,,COUNTA('Fund Guide'!$B:$B)-COUNTA('Fund Guide'!$B$1:$B$4)),0)),"-"))</f>
        <v>-</v>
      </c>
      <c r="T14" s="533" t="str">
        <f ca="1">IF($E14="", "", IFERROR(INDEX(OFFSET('Fund Guide'!$B$4,1,MATCH(T$8,OFFSET('Fund Guide'!$B$4,,,,COUNTA('Fund Guide'!6:6)),0)-1,COUNTA('Fund Guide'!$B:$B)-COUNTA('Fund Guide'!$B$1:$B$4)),MATCH($E14,OFFSET('Fund Guide'!$B$4,1,,COUNTA('Fund Guide'!$B:$B)-COUNTA('Fund Guide'!$B$1:$B$4)),0)),"-"))</f>
        <v>-</v>
      </c>
      <c r="U14" s="532" t="str">
        <f ca="1">IF($E14="", "", IFERROR(INDEX(OFFSET('Fund Guide'!$B$4,1,MATCH(U$8,OFFSET('Fund Guide'!$B$4,,,,COUNTA('Fund Guide'!6:6)),0)-1,COUNTA('Fund Guide'!$B:$B)-COUNTA('Fund Guide'!$B$1:$B$4)),MATCH($E14,OFFSET('Fund Guide'!$B$4,1,,COUNTA('Fund Guide'!$B:$B)-COUNTA('Fund Guide'!$B$1:$B$4)),0)),"-"))</f>
        <v>-</v>
      </c>
      <c r="V14" s="533" t="str">
        <f ca="1">IF($E14="", "", IFERROR(INDEX(OFFSET('Fund Guide'!$B$4,1,MATCH(V$8,OFFSET('Fund Guide'!$B$4,,,,COUNTA('Fund Guide'!6:6)),0)-1,COUNTA('Fund Guide'!$B:$B)-COUNTA('Fund Guide'!$B$1:$B$4)),MATCH($E14,OFFSET('Fund Guide'!$B$4,1,,COUNTA('Fund Guide'!$B:$B)-COUNTA('Fund Guide'!$B$1:$B$4)),0)),"-"))</f>
        <v>-</v>
      </c>
      <c r="W14" s="532" t="str">
        <f ca="1">IF($E14="", "", IFERROR(INDEX(OFFSET('Fund Guide'!$B$4,1,MATCH(W$8,OFFSET('Fund Guide'!$B$4,,,,COUNTA('Fund Guide'!6:6)),0)-1,COUNTA('Fund Guide'!$B:$B)-COUNTA('Fund Guide'!$B$1:$B$4)),MATCH($E14,OFFSET('Fund Guide'!$B$4,1,,COUNTA('Fund Guide'!$B:$B)-COUNTA('Fund Guide'!$B$1:$B$4)),0)),"-"))</f>
        <v>-</v>
      </c>
      <c r="X14" s="533" t="str">
        <f ca="1">IF($E14="", "", IFERROR(INDEX(OFFSET('Fund Guide'!$B$4,1,MATCH(X$8,OFFSET('Fund Guide'!$B$4,,,,COUNTA('Fund Guide'!6:6)),0)-1,COUNTA('Fund Guide'!$B:$B)-COUNTA('Fund Guide'!$B$1:$B$4)),MATCH($E14,OFFSET('Fund Guide'!$B$4,1,,COUNTA('Fund Guide'!$B:$B)-COUNTA('Fund Guide'!$B$1:$B$4)),0)),"-"))</f>
        <v>-</v>
      </c>
      <c r="Y14" s="534" t="str">
        <f ca="1">IF($E14="", "", IFERROR(INDEX(OFFSET('Fund Guide'!$B$4,1,MATCH(Y$8,OFFSET('Fund Guide'!$B$4,,,,COUNTA('Fund Guide'!6:6)),0)-1,COUNTA('Fund Guide'!$B:$B)-COUNTA('Fund Guide'!$B$1:$B$4)),MATCH($E14,OFFSET('Fund Guide'!$B$4,1,,COUNTA('Fund Guide'!$B:$B)-COUNTA('Fund Guide'!$B$1:$B$4)),0)),"-"))</f>
        <v>-</v>
      </c>
      <c r="Z14" s="535" t="str">
        <f ca="1">IF($E14="", "", IFERROR(INDEX(OFFSET('Fund Guide'!$B$4,1,MATCH(Z$8,OFFSET('Fund Guide'!$B$4,,,,COUNTA('Fund Guide'!6:6)),0)-1,COUNTA('Fund Guide'!$B:$B)-COUNTA('Fund Guide'!$B$1:$B$4)),MATCH($E14,OFFSET('Fund Guide'!$B$4,1,,COUNTA('Fund Guide'!$B:$B)-COUNTA('Fund Guide'!$B$1:$B$4)),0)),"-"))</f>
        <v>-</v>
      </c>
      <c r="AB14" s="232"/>
      <c r="AC14" s="232"/>
      <c r="AD14" s="231"/>
    </row>
    <row r="15" spans="2:32" s="529" customFormat="1" ht="14.25" customHeight="1">
      <c r="B15" s="523"/>
      <c r="C15" s="523"/>
      <c r="D15" s="523"/>
      <c r="E15" s="390" t="s">
        <v>1441</v>
      </c>
      <c r="F15" s="524" t="str">
        <f ca="1">IF($E15="", "", IFERROR(INDEX(OFFSET('Fund Guide'!$B$4,1,MATCH(F$8,OFFSET('Fund Guide'!$B$4,,,,COUNTA('Fund Guide'!7:7)),0)-1,COUNTA('Fund Guide'!$B:$B)-COUNTA('Fund Guide'!$B$1:$B$4)),MATCH($E15,OFFSET('Fund Guide'!$B$4,1,,COUNTA('Fund Guide'!$B:$B)-COUNTA('Fund Guide'!$B$1:$B$4)),0)),"-"))</f>
        <v>-</v>
      </c>
      <c r="G15" s="525">
        <f ca="1">IF($E15="", "", IFERROR(INDEX(OFFSET('Fund Guide'!$B$4,1,MATCH(G$8,OFFSET('Fund Guide'!$B$4,,,,COUNTA('Fund Guide'!$4:$4)),0)-1,COUNTA('Fund Guide'!$B:$B)-COUNTA('Fund Guide'!$B$1:$B$4)),MATCH($E15,OFFSET('Fund Guide'!$B$4,1,,COUNTA('Fund Guide'!$B:$B)-COUNTA('Fund Guide'!$B$1:$B$4)),0)),
IF(OR(LEFT($E15,3)="NTN",LEFT($E15,3)="LFT"),DATE(_xlfn.NUMBERVALUE(RIGHT(LEFT($E15, FIND(" (", $E15)-1), 4)),8,15)-TODAY(),IFERROR(IF(FIND("ano",$E15)&gt;1,FLOOR(_xlfn.NUMBERVALUE(RIGHT(LEFT($E15,FIND(" ano",$E15)-1),FIND(" ano",$E15)-1-(FIND(" - ",$E15)+2)))*365,1)),IFERROR(IF(FIND("meses",$E15)&gt;1,FLOOR(_xlfn.NUMBERVALUE(RIGHT(LEFT($E15,FIND(" meses",$E15)-1),FIND(" meses",$E15)-1-(FIND(" - ",$E15)+2))),1)*(365/12)),IFERROR(IF(FIND("mês",$E15)&gt;1,FLOOR(_xlfn.NUMBERVALUE(RIGHT(LEFT($E15,FIND(" mês",$E15)-1),FIND(" mês",$E15)-1-(FIND(" - ",$E15)+2))),1)*(365/12)),IFERROR(IF(FIND("Diária", $E15)&gt;0, 0),
IFERROR(OFFSET('RF &amp; RV Guide'!$E$8,2+MATCH($E15, OFFSET('RF &amp; RV Guide'!$E$8,3,,COUNTA('RF &amp; RV Guide'!$E:$E)-COUNTA('RF &amp; RV Guide'!$E$1:$E$8)), 0),-1+MATCH(G$8, OFFSET('RF &amp; RV Guide'!$E$8,,,,COUNTA('RF &amp; RV Guide'!$8:$8)-COUNTA('RF &amp; RV Guide'!$A$8:$E$8)),0)),"-"))))))))</f>
        <v>730</v>
      </c>
      <c r="H15" s="526" t="str">
        <f ca="1">IF($E15="", "", IFERROR(INDEX(OFFSET('Fund Guide'!$B$4,1,MATCH(H$8,OFFSET('Fund Guide'!$B$4,,,,COUNTA('Fund Guide'!7:7)),0)-1,COUNTA('Fund Guide'!$B:$B)-COUNTA('Fund Guide'!$B$1:$B$4)),MATCH($E15,OFFSET('Fund Guide'!$B$4,1,,COUNTA('Fund Guide'!$B:$B)-COUNTA('Fund Guide'!$B$1:$B$4)),0)),"BRL"))</f>
        <v>BRL</v>
      </c>
      <c r="I15" s="527">
        <f ca="1">IF($E15="", "", IFERROR(INDEX(OFFSET('Fund Guide'!$B$4,1,MATCH(IF($J$3="MFO", "Repasse Taxa Adm. Gestor", "Repasse Taxa Adm. AAI"),OFFSET('Fund Guide'!$B$4,,,,COUNTA('Fund Guide'!$4:$4)),0)-1,COUNTA('Fund Guide'!$B:$B)-COUNTA('Fund Guide'!$B$1:$B$4)),MATCH($E15,OFFSET('Fund Guide'!$B$4,1,,COUNTA('Fund Guide'!$B:$B)-COUNTA('Fund Guide'!$B$1:$B$4)),0)),
IFERROR(OFFSET('RF &amp; RV Guide'!$E$8,2+MATCH($E15, OFFSET('RF &amp; RV Guide'!$E$8,3,,COUNTA('RF &amp; RV Guide'!$E:$E)-COUNTA('RF &amp; RV Guide'!$E$1:$E$8)), 0),-1+MATCH(I$8, OFFSET('RF &amp; RV Guide'!$E$8,,,,COUNTA('RF &amp; RV Guide'!$8:$8)-COUNTA('RF &amp; RV Guide'!$A$8:$E$8)),0)),IFERROR(IF(FIND("tulo",$E15), 0.25%), "-"))))</f>
        <v>2.5000000000000001E-3</v>
      </c>
      <c r="J15" s="528" t="str">
        <f ca="1">IF($E15="", "", IFERROR(INDEX(OFFSET('Fund Guide'!$B$4,1,MATCH(J$8,OFFSET('Fund Guide'!$B$4,,,,COUNTA('Fund Guide'!$4:$4)),0)-1,COUNTA('Fund Guide'!$B:$B)-COUNTA('Fund Guide'!$B$1:$B$4)),MATCH($E15,OFFSET('Fund Guide'!$B$4,1,,COUNTA('Fund Guide'!$B:$B)-COUNTA('Fund Guide'!$B$1:$B$4)),0)),
IFERROR(OFFSET('RF &amp; RV Guide'!$E$8,2+MATCH($E15, OFFSET('RF &amp; RV Guide'!$E$8,3,,COUNTA('RF &amp; RV Guide'!$E:$E)-COUNTA('RF &amp; RV Guide'!$E$1:$E$8)), 0),-1+MATCH(J$8, OFFSET('RF &amp; RV Guide'!$E$8,,,,COUNTA('RF &amp; RV Guide'!$8:$8)-COUNTA('RF &amp; RV Guide'!$A$8:$E$8)),0)), "-")))</f>
        <v>-</v>
      </c>
      <c r="K15" s="528" t="str">
        <f ca="1">IF($E15="", "", IFERROR(INDEX(OFFSET('Fund Guide'!$B$4,1,MATCH(K$8,OFFSET('Fund Guide'!$B$4,,,,COUNTA('Fund Guide'!$4:$4)),0)-1,COUNTA('Fund Guide'!$B:$B)-COUNTA('Fund Guide'!$B$1:$B$4)),MATCH($E15,OFFSET('Fund Guide'!$B$4,1,,COUNTA('Fund Guide'!$B:$B)-COUNTA('Fund Guide'!$B$1:$B$4)),0)),
IFERROR(OFFSET('RF &amp; RV Guide'!$E$8,2+MATCH($E15, OFFSET('RF &amp; RV Guide'!$E$8,3,,COUNTA('RF &amp; RV Guide'!$E:$E)-COUNTA('RF &amp; RV Guide'!$E$1:$E$8)), 0),-1+MATCH("Captação", OFFSET('RF &amp; RV Guide'!$E$8,,,,COUNTA('RF &amp; RV Guide'!$8:$8)-COUNTA('RF &amp; RV Guide'!$A$8:$E$8)),0)), "-")))</f>
        <v>-</v>
      </c>
      <c r="M15" s="530">
        <f t="shared" ref="M15" si="4">IFERROR(IF(N15=0, "", N15*$M$3),0)</f>
        <v>512000</v>
      </c>
      <c r="N15" s="231">
        <v>5.1200000000000002E-2</v>
      </c>
      <c r="O15" s="531">
        <f t="shared" ref="O15" si="5">IFERROR(IF(N15=0, "", N15/N$12),0)</f>
        <v>0.08</v>
      </c>
      <c r="Q15" s="532" t="str">
        <f ca="1">IF($E15="", "", IFERROR(INDEX(OFFSET('Fund Guide'!$B$4,1,MATCH(Q$8,OFFSET('Fund Guide'!$B$4,,,,COUNTA('Fund Guide'!7:7)),0)-1,COUNTA('Fund Guide'!$B:$B)-COUNTA('Fund Guide'!$B$1:$B$4)),MATCH($E15,OFFSET('Fund Guide'!$B$4,1,,COUNTA('Fund Guide'!$B:$B)-COUNTA('Fund Guide'!$B$1:$B$4)),0)),"-"))</f>
        <v>-</v>
      </c>
      <c r="R15" s="533" t="str">
        <f ca="1">IF($E15="", "", IFERROR(INDEX(OFFSET('Fund Guide'!$B$4,1,MATCH(R$8,OFFSET('Fund Guide'!$B$4,,,,COUNTA('Fund Guide'!7:7)),0)-1,COUNTA('Fund Guide'!$B:$B)-COUNTA('Fund Guide'!$B$1:$B$4)),MATCH($E15,OFFSET('Fund Guide'!$B$4,1,,COUNTA('Fund Guide'!$B:$B)-COUNTA('Fund Guide'!$B$1:$B$4)),0)),"-"))</f>
        <v>-</v>
      </c>
      <c r="S15" s="532" t="str">
        <f ca="1">IF($E15="", "", IFERROR(INDEX(OFFSET('Fund Guide'!$B$4,1,MATCH(S$8,OFFSET('Fund Guide'!$B$4,,,,COUNTA('Fund Guide'!7:7)),0)-1,COUNTA('Fund Guide'!$B:$B)-COUNTA('Fund Guide'!$B$1:$B$4)),MATCH($E15,OFFSET('Fund Guide'!$B$4,1,,COUNTA('Fund Guide'!$B:$B)-COUNTA('Fund Guide'!$B$1:$B$4)),0)),"-"))</f>
        <v>-</v>
      </c>
      <c r="T15" s="533" t="str">
        <f ca="1">IF($E15="", "", IFERROR(INDEX(OFFSET('Fund Guide'!$B$4,1,MATCH(T$8,OFFSET('Fund Guide'!$B$4,,,,COUNTA('Fund Guide'!7:7)),0)-1,COUNTA('Fund Guide'!$B:$B)-COUNTA('Fund Guide'!$B$1:$B$4)),MATCH($E15,OFFSET('Fund Guide'!$B$4,1,,COUNTA('Fund Guide'!$B:$B)-COUNTA('Fund Guide'!$B$1:$B$4)),0)),"-"))</f>
        <v>-</v>
      </c>
      <c r="U15" s="532" t="str">
        <f ca="1">IF($E15="", "", IFERROR(INDEX(OFFSET('Fund Guide'!$B$4,1,MATCH(U$8,OFFSET('Fund Guide'!$B$4,,,,COUNTA('Fund Guide'!7:7)),0)-1,COUNTA('Fund Guide'!$B:$B)-COUNTA('Fund Guide'!$B$1:$B$4)),MATCH($E15,OFFSET('Fund Guide'!$B$4,1,,COUNTA('Fund Guide'!$B:$B)-COUNTA('Fund Guide'!$B$1:$B$4)),0)),"-"))</f>
        <v>-</v>
      </c>
      <c r="V15" s="533" t="str">
        <f ca="1">IF($E15="", "", IFERROR(INDEX(OFFSET('Fund Guide'!$B$4,1,MATCH(V$8,OFFSET('Fund Guide'!$B$4,,,,COUNTA('Fund Guide'!7:7)),0)-1,COUNTA('Fund Guide'!$B:$B)-COUNTA('Fund Guide'!$B$1:$B$4)),MATCH($E15,OFFSET('Fund Guide'!$B$4,1,,COUNTA('Fund Guide'!$B:$B)-COUNTA('Fund Guide'!$B$1:$B$4)),0)),"-"))</f>
        <v>-</v>
      </c>
      <c r="W15" s="532" t="str">
        <f ca="1">IF($E15="", "", IFERROR(INDEX(OFFSET('Fund Guide'!$B$4,1,MATCH(W$8,OFFSET('Fund Guide'!$B$4,,,,COUNTA('Fund Guide'!7:7)),0)-1,COUNTA('Fund Guide'!$B:$B)-COUNTA('Fund Guide'!$B$1:$B$4)),MATCH($E15,OFFSET('Fund Guide'!$B$4,1,,COUNTA('Fund Guide'!$B:$B)-COUNTA('Fund Guide'!$B$1:$B$4)),0)),"-"))</f>
        <v>-</v>
      </c>
      <c r="X15" s="533" t="str">
        <f ca="1">IF($E15="", "", IFERROR(INDEX(OFFSET('Fund Guide'!$B$4,1,MATCH(X$8,OFFSET('Fund Guide'!$B$4,,,,COUNTA('Fund Guide'!7:7)),0)-1,COUNTA('Fund Guide'!$B:$B)-COUNTA('Fund Guide'!$B$1:$B$4)),MATCH($E15,OFFSET('Fund Guide'!$B$4,1,,COUNTA('Fund Guide'!$B:$B)-COUNTA('Fund Guide'!$B$1:$B$4)),0)),"-"))</f>
        <v>-</v>
      </c>
      <c r="Y15" s="534" t="str">
        <f ca="1">IF($E15="", "", IFERROR(INDEX(OFFSET('Fund Guide'!$B$4,1,MATCH(Y$8,OFFSET('Fund Guide'!$B$4,,,,COUNTA('Fund Guide'!7:7)),0)-1,COUNTA('Fund Guide'!$B:$B)-COUNTA('Fund Guide'!$B$1:$B$4)),MATCH($E15,OFFSET('Fund Guide'!$B$4,1,,COUNTA('Fund Guide'!$B:$B)-COUNTA('Fund Guide'!$B$1:$B$4)),0)),"-"))</f>
        <v>-</v>
      </c>
      <c r="Z15" s="535" t="str">
        <f ca="1">IF($E15="", "", IFERROR(INDEX(OFFSET('Fund Guide'!$B$4,1,MATCH(Z$8,OFFSET('Fund Guide'!$B$4,,,,COUNTA('Fund Guide'!7:7)),0)-1,COUNTA('Fund Guide'!$B:$B)-COUNTA('Fund Guide'!$B$1:$B$4)),MATCH($E15,OFFSET('Fund Guide'!$B$4,1,,COUNTA('Fund Guide'!$B:$B)-COUNTA('Fund Guide'!$B$1:$B$4)),0)),"-"))</f>
        <v>-</v>
      </c>
      <c r="AB15" s="232"/>
      <c r="AC15" s="232"/>
      <c r="AD15" s="231"/>
    </row>
    <row r="16" spans="2:32" s="529" customFormat="1" ht="14.25" customHeight="1">
      <c r="B16" s="523"/>
      <c r="C16" s="523"/>
      <c r="D16" s="523"/>
      <c r="E16" s="390" t="s">
        <v>1525</v>
      </c>
      <c r="F16" s="524" t="str">
        <f ca="1">IF($E16="", "", IFERROR(INDEX(OFFSET('Fund Guide'!$B$4,1,MATCH(F$8,OFFSET('Fund Guide'!$B$4,,,,COUNTA('Fund Guide'!8:8)),0)-1,COUNTA('Fund Guide'!$B:$B)-COUNTA('Fund Guide'!$B$1:$B$4)),MATCH($E16,OFFSET('Fund Guide'!$B$4,1,,COUNTA('Fund Guide'!$B:$B)-COUNTA('Fund Guide'!$B$1:$B$4)),0)),"-"))</f>
        <v>-</v>
      </c>
      <c r="G16" s="525">
        <f ca="1">IF($E16="", "", IFERROR(INDEX(OFFSET('Fund Guide'!$B$4,1,MATCH(G$8,OFFSET('Fund Guide'!$B$4,,,,COUNTA('Fund Guide'!$4:$4)),0)-1,COUNTA('Fund Guide'!$B:$B)-COUNTA('Fund Guide'!$B$1:$B$4)),MATCH($E16,OFFSET('Fund Guide'!$B$4,1,,COUNTA('Fund Guide'!$B:$B)-COUNTA('Fund Guide'!$B$1:$B$4)),0)),
IF(OR(LEFT($E16,3)="NTN",LEFT($E16,3)="LFT"),DATE(_xlfn.NUMBERVALUE(RIGHT(LEFT($E16, FIND(" (", $E16)-1), 4)),8,15)-TODAY(),IFERROR(IF(FIND("ano",$E16)&gt;1,FLOOR(_xlfn.NUMBERVALUE(RIGHT(LEFT($E16,FIND(" ano",$E16)-1),FIND(" ano",$E16)-1-(FIND(" - ",$E16)+2)))*365,1)),IFERROR(IF(FIND("meses",$E16)&gt;1,FLOOR(_xlfn.NUMBERVALUE(RIGHT(LEFT($E16,FIND(" meses",$E16)-1),FIND(" meses",$E16)-1-(FIND(" - ",$E16)+2))),1)*(365/12)),IFERROR(IF(FIND("mês",$E16)&gt;1,FLOOR(_xlfn.NUMBERVALUE(RIGHT(LEFT($E16,FIND(" mês",$E16)-1),FIND(" mês",$E16)-1-(FIND(" - ",$E16)+2))),1)*(365/12)),IFERROR(IF(FIND("Diária", $E16)&gt;0, 0),
IFERROR(OFFSET('RF &amp; RV Guide'!$E$8,2+MATCH($E16, OFFSET('RF &amp; RV Guide'!$E$8,3,,COUNTA('RF &amp; RV Guide'!$E:$E)-COUNTA('RF &amp; RV Guide'!$E$1:$E$8)), 0),-1+MATCH(G$8, OFFSET('RF &amp; RV Guide'!$E$8,,,,COUNTA('RF &amp; RV Guide'!$8:$8)-COUNTA('RF &amp; RV Guide'!$A$8:$E$8)),0)),"-"))))))))</f>
        <v>730</v>
      </c>
      <c r="H16" s="526" t="str">
        <f ca="1">IF($E16="", "", IFERROR(INDEX(OFFSET('Fund Guide'!$B$4,1,MATCH(H$8,OFFSET('Fund Guide'!$B$4,,,,COUNTA('Fund Guide'!8:8)),0)-1,COUNTA('Fund Guide'!$B:$B)-COUNTA('Fund Guide'!$B$1:$B$4)),MATCH($E16,OFFSET('Fund Guide'!$B$4,1,,COUNTA('Fund Guide'!$B:$B)-COUNTA('Fund Guide'!$B$1:$B$4)),0)),"BRL"))</f>
        <v>BRL</v>
      </c>
      <c r="I16" s="527">
        <f ca="1">IF($E16="", "", IFERROR(INDEX(OFFSET('Fund Guide'!$B$4,1,MATCH(IF($J$3="MFO", "Repasse Taxa Adm. Gestor", "Repasse Taxa Adm. AAI"),OFFSET('Fund Guide'!$B$4,,,,COUNTA('Fund Guide'!$4:$4)),0)-1,COUNTA('Fund Guide'!$B:$B)-COUNTA('Fund Guide'!$B$1:$B$4)),MATCH($E16,OFFSET('Fund Guide'!$B$4,1,,COUNTA('Fund Guide'!$B:$B)-COUNTA('Fund Guide'!$B$1:$B$4)),0)),
IFERROR(OFFSET('RF &amp; RV Guide'!$E$8,2+MATCH($E16, OFFSET('RF &amp; RV Guide'!$E$8,3,,COUNTA('RF &amp; RV Guide'!$E:$E)-COUNTA('RF &amp; RV Guide'!$E$1:$E$8)), 0),-1+MATCH(I$8, OFFSET('RF &amp; RV Guide'!$E$8,,,,COUNTA('RF &amp; RV Guide'!$8:$8)-COUNTA('RF &amp; RV Guide'!$A$8:$E$8)),0)),IFERROR(IF(FIND("tulo",$E16), 0.25%), "-"))))</f>
        <v>2.5000000000000001E-3</v>
      </c>
      <c r="J16" s="528" t="str">
        <f ca="1">IF($E16="", "", IFERROR(INDEX(OFFSET('Fund Guide'!$B$4,1,MATCH(J$8,OFFSET('Fund Guide'!$B$4,,,,COUNTA('Fund Guide'!$4:$4)),0)-1,COUNTA('Fund Guide'!$B:$B)-COUNTA('Fund Guide'!$B$1:$B$4)),MATCH($E16,OFFSET('Fund Guide'!$B$4,1,,COUNTA('Fund Guide'!$B:$B)-COUNTA('Fund Guide'!$B$1:$B$4)),0)),
IFERROR(OFFSET('RF &amp; RV Guide'!$E$8,2+MATCH($E16, OFFSET('RF &amp; RV Guide'!$E$8,3,,COUNTA('RF &amp; RV Guide'!$E:$E)-COUNTA('RF &amp; RV Guide'!$E$1:$E$8)), 0),-1+MATCH(J$8, OFFSET('RF &amp; RV Guide'!$E$8,,,,COUNTA('RF &amp; RV Guide'!$8:$8)-COUNTA('RF &amp; RV Guide'!$A$8:$E$8)),0)), "-")))</f>
        <v>-</v>
      </c>
      <c r="K16" s="528" t="str">
        <f ca="1">IF($E16="", "", IFERROR(INDEX(OFFSET('Fund Guide'!$B$4,1,MATCH(K$8,OFFSET('Fund Guide'!$B$4,,,,COUNTA('Fund Guide'!$4:$4)),0)-1,COUNTA('Fund Guide'!$B:$B)-COUNTA('Fund Guide'!$B$1:$B$4)),MATCH($E16,OFFSET('Fund Guide'!$B$4,1,,COUNTA('Fund Guide'!$B:$B)-COUNTA('Fund Guide'!$B$1:$B$4)),0)),
IFERROR(OFFSET('RF &amp; RV Guide'!$E$8,2+MATCH($E16, OFFSET('RF &amp; RV Guide'!$E$8,3,,COUNTA('RF &amp; RV Guide'!$E:$E)-COUNTA('RF &amp; RV Guide'!$E$1:$E$8)), 0),-1+MATCH("Captação", OFFSET('RF &amp; RV Guide'!$E$8,,,,COUNTA('RF &amp; RV Guide'!$8:$8)-COUNTA('RF &amp; RV Guide'!$A$8:$E$8)),0)), "-")))</f>
        <v>-</v>
      </c>
      <c r="M16" s="530">
        <f t="shared" ref="M16" si="6">IFERROR(IF(N16=0, "", N16*$M$3),0)</f>
        <v>383999.99999999994</v>
      </c>
      <c r="N16" s="231">
        <v>3.8399999999999997E-2</v>
      </c>
      <c r="O16" s="531">
        <f t="shared" ref="O16" si="7">IFERROR(IF(N16=0, "", N16/N$12),0)</f>
        <v>5.9999999999999991E-2</v>
      </c>
      <c r="Q16" s="532" t="str">
        <f ca="1">IF($E16="", "", IFERROR(INDEX(OFFSET('Fund Guide'!$B$4,1,MATCH(Q$8,OFFSET('Fund Guide'!$B$4,,,,COUNTA('Fund Guide'!8:8)),0)-1,COUNTA('Fund Guide'!$B:$B)-COUNTA('Fund Guide'!$B$1:$B$4)),MATCH($E16,OFFSET('Fund Guide'!$B$4,1,,COUNTA('Fund Guide'!$B:$B)-COUNTA('Fund Guide'!$B$1:$B$4)),0)),"-"))</f>
        <v>-</v>
      </c>
      <c r="R16" s="533" t="str">
        <f ca="1">IF($E16="", "", IFERROR(INDEX(OFFSET('Fund Guide'!$B$4,1,MATCH(R$8,OFFSET('Fund Guide'!$B$4,,,,COUNTA('Fund Guide'!8:8)),0)-1,COUNTA('Fund Guide'!$B:$B)-COUNTA('Fund Guide'!$B$1:$B$4)),MATCH($E16,OFFSET('Fund Guide'!$B$4,1,,COUNTA('Fund Guide'!$B:$B)-COUNTA('Fund Guide'!$B$1:$B$4)),0)),"-"))</f>
        <v>-</v>
      </c>
      <c r="S16" s="532" t="str">
        <f ca="1">IF($E16="", "", IFERROR(INDEX(OFFSET('Fund Guide'!$B$4,1,MATCH(S$8,OFFSET('Fund Guide'!$B$4,,,,COUNTA('Fund Guide'!8:8)),0)-1,COUNTA('Fund Guide'!$B:$B)-COUNTA('Fund Guide'!$B$1:$B$4)),MATCH($E16,OFFSET('Fund Guide'!$B$4,1,,COUNTA('Fund Guide'!$B:$B)-COUNTA('Fund Guide'!$B$1:$B$4)),0)),"-"))</f>
        <v>-</v>
      </c>
      <c r="T16" s="533" t="str">
        <f ca="1">IF($E16="", "", IFERROR(INDEX(OFFSET('Fund Guide'!$B$4,1,MATCH(T$8,OFFSET('Fund Guide'!$B$4,,,,COUNTA('Fund Guide'!8:8)),0)-1,COUNTA('Fund Guide'!$B:$B)-COUNTA('Fund Guide'!$B$1:$B$4)),MATCH($E16,OFFSET('Fund Guide'!$B$4,1,,COUNTA('Fund Guide'!$B:$B)-COUNTA('Fund Guide'!$B$1:$B$4)),0)),"-"))</f>
        <v>-</v>
      </c>
      <c r="U16" s="532" t="str">
        <f ca="1">IF($E16="", "", IFERROR(INDEX(OFFSET('Fund Guide'!$B$4,1,MATCH(U$8,OFFSET('Fund Guide'!$B$4,,,,COUNTA('Fund Guide'!8:8)),0)-1,COUNTA('Fund Guide'!$B:$B)-COUNTA('Fund Guide'!$B$1:$B$4)),MATCH($E16,OFFSET('Fund Guide'!$B$4,1,,COUNTA('Fund Guide'!$B:$B)-COUNTA('Fund Guide'!$B$1:$B$4)),0)),"-"))</f>
        <v>-</v>
      </c>
      <c r="V16" s="533" t="str">
        <f ca="1">IF($E16="", "", IFERROR(INDEX(OFFSET('Fund Guide'!$B$4,1,MATCH(V$8,OFFSET('Fund Guide'!$B$4,,,,COUNTA('Fund Guide'!8:8)),0)-1,COUNTA('Fund Guide'!$B:$B)-COUNTA('Fund Guide'!$B$1:$B$4)),MATCH($E16,OFFSET('Fund Guide'!$B$4,1,,COUNTA('Fund Guide'!$B:$B)-COUNTA('Fund Guide'!$B$1:$B$4)),0)),"-"))</f>
        <v>-</v>
      </c>
      <c r="W16" s="532" t="str">
        <f ca="1">IF($E16="", "", IFERROR(INDEX(OFFSET('Fund Guide'!$B$4,1,MATCH(W$8,OFFSET('Fund Guide'!$B$4,,,,COUNTA('Fund Guide'!8:8)),0)-1,COUNTA('Fund Guide'!$B:$B)-COUNTA('Fund Guide'!$B$1:$B$4)),MATCH($E16,OFFSET('Fund Guide'!$B$4,1,,COUNTA('Fund Guide'!$B:$B)-COUNTA('Fund Guide'!$B$1:$B$4)),0)),"-"))</f>
        <v>-</v>
      </c>
      <c r="X16" s="533" t="str">
        <f ca="1">IF($E16="", "", IFERROR(INDEX(OFFSET('Fund Guide'!$B$4,1,MATCH(X$8,OFFSET('Fund Guide'!$B$4,,,,COUNTA('Fund Guide'!8:8)),0)-1,COUNTA('Fund Guide'!$B:$B)-COUNTA('Fund Guide'!$B$1:$B$4)),MATCH($E16,OFFSET('Fund Guide'!$B$4,1,,COUNTA('Fund Guide'!$B:$B)-COUNTA('Fund Guide'!$B$1:$B$4)),0)),"-"))</f>
        <v>-</v>
      </c>
      <c r="Y16" s="534" t="str">
        <f ca="1">IF($E16="", "", IFERROR(INDEX(OFFSET('Fund Guide'!$B$4,1,MATCH(Y$8,OFFSET('Fund Guide'!$B$4,,,,COUNTA('Fund Guide'!8:8)),0)-1,COUNTA('Fund Guide'!$B:$B)-COUNTA('Fund Guide'!$B$1:$B$4)),MATCH($E16,OFFSET('Fund Guide'!$B$4,1,,COUNTA('Fund Guide'!$B:$B)-COUNTA('Fund Guide'!$B$1:$B$4)),0)),"-"))</f>
        <v>-</v>
      </c>
      <c r="Z16" s="535" t="str">
        <f ca="1">IF($E16="", "", IFERROR(INDEX(OFFSET('Fund Guide'!$B$4,1,MATCH(Z$8,OFFSET('Fund Guide'!$B$4,,,,COUNTA('Fund Guide'!8:8)),0)-1,COUNTA('Fund Guide'!$B:$B)-COUNTA('Fund Guide'!$B$1:$B$4)),MATCH($E16,OFFSET('Fund Guide'!$B$4,1,,COUNTA('Fund Guide'!$B:$B)-COUNTA('Fund Guide'!$B$1:$B$4)),0)),"-"))</f>
        <v>-</v>
      </c>
      <c r="AB16" s="232"/>
      <c r="AC16" s="232"/>
      <c r="AD16" s="231"/>
    </row>
    <row r="17" spans="2:30" s="529" customFormat="1" ht="14.25" customHeight="1">
      <c r="B17" s="523"/>
      <c r="C17" s="523"/>
      <c r="D17" s="523"/>
      <c r="E17" s="390" t="s">
        <v>1526</v>
      </c>
      <c r="F17" s="524" t="str">
        <f ca="1">IF($E17="", "", IFERROR(INDEX(OFFSET('Fund Guide'!$B$4,1,MATCH(F$8,OFFSET('Fund Guide'!$B$4,,,,COUNTA('Fund Guide'!9:9)),0)-1,COUNTA('Fund Guide'!$B:$B)-COUNTA('Fund Guide'!$B$1:$B$4)),MATCH($E17,OFFSET('Fund Guide'!$B$4,1,,COUNTA('Fund Guide'!$B:$B)-COUNTA('Fund Guide'!$B$1:$B$4)),0)),"-"))</f>
        <v>-</v>
      </c>
      <c r="G17" s="525">
        <f ca="1">IF($E17="", "", IFERROR(INDEX(OFFSET('Fund Guide'!$B$4,1,MATCH(G$8,OFFSET('Fund Guide'!$B$4,,,,COUNTA('Fund Guide'!$4:$4)),0)-1,COUNTA('Fund Guide'!$B:$B)-COUNTA('Fund Guide'!$B$1:$B$4)),MATCH($E17,OFFSET('Fund Guide'!$B$4,1,,COUNTA('Fund Guide'!$B:$B)-COUNTA('Fund Guide'!$B$1:$B$4)),0)),
IF(OR(LEFT($E17,3)="NTN",LEFT($E17,3)="LFT"),DATE(_xlfn.NUMBERVALUE(RIGHT(LEFT($E17, FIND(" (", $E17)-1), 4)),8,15)-TODAY(),IFERROR(IF(FIND("ano",$E17)&gt;1,FLOOR(_xlfn.NUMBERVALUE(RIGHT(LEFT($E17,FIND(" ano",$E17)-1),FIND(" ano",$E17)-1-(FIND(" - ",$E17)+2)))*365,1)),IFERROR(IF(FIND("meses",$E17)&gt;1,FLOOR(_xlfn.NUMBERVALUE(RIGHT(LEFT($E17,FIND(" meses",$E17)-1),FIND(" meses",$E17)-1-(FIND(" - ",$E17)+2))),1)*(365/12)),IFERROR(IF(FIND("mês",$E17)&gt;1,FLOOR(_xlfn.NUMBERVALUE(RIGHT(LEFT($E17,FIND(" mês",$E17)-1),FIND(" mês",$E17)-1-(FIND(" - ",$E17)+2))),1)*(365/12)),IFERROR(IF(FIND("Diária", $E17)&gt;0, 0),
IFERROR(OFFSET('RF &amp; RV Guide'!$E$8,2+MATCH($E17, OFFSET('RF &amp; RV Guide'!$E$8,3,,COUNTA('RF &amp; RV Guide'!$E:$E)-COUNTA('RF &amp; RV Guide'!$E$1:$E$8)), 0),-1+MATCH(G$8, OFFSET('RF &amp; RV Guide'!$E$8,,,,COUNTA('RF &amp; RV Guide'!$8:$8)-COUNTA('RF &amp; RV Guide'!$A$8:$E$8)),0)),"-"))))))))</f>
        <v>1095</v>
      </c>
      <c r="H17" s="526" t="str">
        <f ca="1">IF($E17="", "", IFERROR(INDEX(OFFSET('Fund Guide'!$B$4,1,MATCH(H$8,OFFSET('Fund Guide'!$B$4,,,,COUNTA('Fund Guide'!9:9)),0)-1,COUNTA('Fund Guide'!$B:$B)-COUNTA('Fund Guide'!$B$1:$B$4)),MATCH($E17,OFFSET('Fund Guide'!$B$4,1,,COUNTA('Fund Guide'!$B:$B)-COUNTA('Fund Guide'!$B$1:$B$4)),0)),"BRL"))</f>
        <v>BRL</v>
      </c>
      <c r="I17" s="527">
        <f ca="1">IF($E17="", "", IFERROR(INDEX(OFFSET('Fund Guide'!$B$4,1,MATCH(IF($J$3="MFO", "Repasse Taxa Adm. Gestor", "Repasse Taxa Adm. AAI"),OFFSET('Fund Guide'!$B$4,,,,COUNTA('Fund Guide'!$4:$4)),0)-1,COUNTA('Fund Guide'!$B:$B)-COUNTA('Fund Guide'!$B$1:$B$4)),MATCH($E17,OFFSET('Fund Guide'!$B$4,1,,COUNTA('Fund Guide'!$B:$B)-COUNTA('Fund Guide'!$B$1:$B$4)),0)),
IFERROR(OFFSET('RF &amp; RV Guide'!$E$8,2+MATCH($E17, OFFSET('RF &amp; RV Guide'!$E$8,3,,COUNTA('RF &amp; RV Guide'!$E:$E)-COUNTA('RF &amp; RV Guide'!$E$1:$E$8)), 0),-1+MATCH(I$8, OFFSET('RF &amp; RV Guide'!$E$8,,,,COUNTA('RF &amp; RV Guide'!$8:$8)-COUNTA('RF &amp; RV Guide'!$A$8:$E$8)),0)),IFERROR(IF(FIND("tulo",$E17), 0.25%), "-"))))</f>
        <v>2.5000000000000001E-3</v>
      </c>
      <c r="J17" s="528" t="str">
        <f ca="1">IF($E17="", "", IFERROR(INDEX(OFFSET('Fund Guide'!$B$4,1,MATCH(J$8,OFFSET('Fund Guide'!$B$4,,,,COUNTA('Fund Guide'!$4:$4)),0)-1,COUNTA('Fund Guide'!$B:$B)-COUNTA('Fund Guide'!$B$1:$B$4)),MATCH($E17,OFFSET('Fund Guide'!$B$4,1,,COUNTA('Fund Guide'!$B:$B)-COUNTA('Fund Guide'!$B$1:$B$4)),0)),
IFERROR(OFFSET('RF &amp; RV Guide'!$E$8,2+MATCH($E17, OFFSET('RF &amp; RV Guide'!$E$8,3,,COUNTA('RF &amp; RV Guide'!$E:$E)-COUNTA('RF &amp; RV Guide'!$E$1:$E$8)), 0),-1+MATCH(J$8, OFFSET('RF &amp; RV Guide'!$E$8,,,,COUNTA('RF &amp; RV Guide'!$8:$8)-COUNTA('RF &amp; RV Guide'!$A$8:$E$8)),0)), "-")))</f>
        <v>-</v>
      </c>
      <c r="K17" s="528" t="str">
        <f ca="1">IF($E17="", "", IFERROR(INDEX(OFFSET('Fund Guide'!$B$4,1,MATCH(K$8,OFFSET('Fund Guide'!$B$4,,,,COUNTA('Fund Guide'!$4:$4)),0)-1,COUNTA('Fund Guide'!$B:$B)-COUNTA('Fund Guide'!$B$1:$B$4)),MATCH($E17,OFFSET('Fund Guide'!$B$4,1,,COUNTA('Fund Guide'!$B:$B)-COUNTA('Fund Guide'!$B$1:$B$4)),0)),
IFERROR(OFFSET('RF &amp; RV Guide'!$E$8,2+MATCH($E17, OFFSET('RF &amp; RV Guide'!$E$8,3,,COUNTA('RF &amp; RV Guide'!$E:$E)-COUNTA('RF &amp; RV Guide'!$E$1:$E$8)), 0),-1+MATCH("Captação", OFFSET('RF &amp; RV Guide'!$E$8,,,,COUNTA('RF &amp; RV Guide'!$8:$8)-COUNTA('RF &amp; RV Guide'!$A$8:$E$8)),0)), "-")))</f>
        <v>-</v>
      </c>
      <c r="M17" s="530">
        <f t="shared" ref="M17" si="8">IFERROR(IF(N17=0, "", N17*$M$3),0)</f>
        <v>383999.99999999994</v>
      </c>
      <c r="N17" s="231">
        <v>3.8399999999999997E-2</v>
      </c>
      <c r="O17" s="531">
        <f t="shared" ref="O17" si="9">IFERROR(IF(N17=0, "", N17/N$12),0)</f>
        <v>5.9999999999999991E-2</v>
      </c>
      <c r="Q17" s="532" t="str">
        <f ca="1">IF($E17="", "", IFERROR(INDEX(OFFSET('Fund Guide'!$B$4,1,MATCH(Q$8,OFFSET('Fund Guide'!$B$4,,,,COUNTA('Fund Guide'!9:9)),0)-1,COUNTA('Fund Guide'!$B:$B)-COUNTA('Fund Guide'!$B$1:$B$4)),MATCH($E17,OFFSET('Fund Guide'!$B$4,1,,COUNTA('Fund Guide'!$B:$B)-COUNTA('Fund Guide'!$B$1:$B$4)),0)),"-"))</f>
        <v>-</v>
      </c>
      <c r="R17" s="533" t="str">
        <f ca="1">IF($E17="", "", IFERROR(INDEX(OFFSET('Fund Guide'!$B$4,1,MATCH(R$8,OFFSET('Fund Guide'!$B$4,,,,COUNTA('Fund Guide'!9:9)),0)-1,COUNTA('Fund Guide'!$B:$B)-COUNTA('Fund Guide'!$B$1:$B$4)),MATCH($E17,OFFSET('Fund Guide'!$B$4,1,,COUNTA('Fund Guide'!$B:$B)-COUNTA('Fund Guide'!$B$1:$B$4)),0)),"-"))</f>
        <v>-</v>
      </c>
      <c r="S17" s="532" t="str">
        <f ca="1">IF($E17="", "", IFERROR(INDEX(OFFSET('Fund Guide'!$B$4,1,MATCH(S$8,OFFSET('Fund Guide'!$B$4,,,,COUNTA('Fund Guide'!9:9)),0)-1,COUNTA('Fund Guide'!$B:$B)-COUNTA('Fund Guide'!$B$1:$B$4)),MATCH($E17,OFFSET('Fund Guide'!$B$4,1,,COUNTA('Fund Guide'!$B:$B)-COUNTA('Fund Guide'!$B$1:$B$4)),0)),"-"))</f>
        <v>-</v>
      </c>
      <c r="T17" s="533" t="str">
        <f ca="1">IF($E17="", "", IFERROR(INDEX(OFFSET('Fund Guide'!$B$4,1,MATCH(T$8,OFFSET('Fund Guide'!$B$4,,,,COUNTA('Fund Guide'!9:9)),0)-1,COUNTA('Fund Guide'!$B:$B)-COUNTA('Fund Guide'!$B$1:$B$4)),MATCH($E17,OFFSET('Fund Guide'!$B$4,1,,COUNTA('Fund Guide'!$B:$B)-COUNTA('Fund Guide'!$B$1:$B$4)),0)),"-"))</f>
        <v>-</v>
      </c>
      <c r="U17" s="532" t="str">
        <f ca="1">IF($E17="", "", IFERROR(INDEX(OFFSET('Fund Guide'!$B$4,1,MATCH(U$8,OFFSET('Fund Guide'!$B$4,,,,COUNTA('Fund Guide'!9:9)),0)-1,COUNTA('Fund Guide'!$B:$B)-COUNTA('Fund Guide'!$B$1:$B$4)),MATCH($E17,OFFSET('Fund Guide'!$B$4,1,,COUNTA('Fund Guide'!$B:$B)-COUNTA('Fund Guide'!$B$1:$B$4)),0)),"-"))</f>
        <v>-</v>
      </c>
      <c r="V17" s="533" t="str">
        <f ca="1">IF($E17="", "", IFERROR(INDEX(OFFSET('Fund Guide'!$B$4,1,MATCH(V$8,OFFSET('Fund Guide'!$B$4,,,,COUNTA('Fund Guide'!9:9)),0)-1,COUNTA('Fund Guide'!$B:$B)-COUNTA('Fund Guide'!$B$1:$B$4)),MATCH($E17,OFFSET('Fund Guide'!$B$4,1,,COUNTA('Fund Guide'!$B:$B)-COUNTA('Fund Guide'!$B$1:$B$4)),0)),"-"))</f>
        <v>-</v>
      </c>
      <c r="W17" s="532" t="str">
        <f ca="1">IF($E17="", "", IFERROR(INDEX(OFFSET('Fund Guide'!$B$4,1,MATCH(W$8,OFFSET('Fund Guide'!$B$4,,,,COUNTA('Fund Guide'!9:9)),0)-1,COUNTA('Fund Guide'!$B:$B)-COUNTA('Fund Guide'!$B$1:$B$4)),MATCH($E17,OFFSET('Fund Guide'!$B$4,1,,COUNTA('Fund Guide'!$B:$B)-COUNTA('Fund Guide'!$B$1:$B$4)),0)),"-"))</f>
        <v>-</v>
      </c>
      <c r="X17" s="533" t="str">
        <f ca="1">IF($E17="", "", IFERROR(INDEX(OFFSET('Fund Guide'!$B$4,1,MATCH(X$8,OFFSET('Fund Guide'!$B$4,,,,COUNTA('Fund Guide'!9:9)),0)-1,COUNTA('Fund Guide'!$B:$B)-COUNTA('Fund Guide'!$B$1:$B$4)),MATCH($E17,OFFSET('Fund Guide'!$B$4,1,,COUNTA('Fund Guide'!$B:$B)-COUNTA('Fund Guide'!$B$1:$B$4)),0)),"-"))</f>
        <v>-</v>
      </c>
      <c r="Y17" s="534" t="str">
        <f ca="1">IF($E17="", "", IFERROR(INDEX(OFFSET('Fund Guide'!$B$4,1,MATCH(Y$8,OFFSET('Fund Guide'!$B$4,,,,COUNTA('Fund Guide'!9:9)),0)-1,COUNTA('Fund Guide'!$B:$B)-COUNTA('Fund Guide'!$B$1:$B$4)),MATCH($E17,OFFSET('Fund Guide'!$B$4,1,,COUNTA('Fund Guide'!$B:$B)-COUNTA('Fund Guide'!$B$1:$B$4)),0)),"-"))</f>
        <v>-</v>
      </c>
      <c r="Z17" s="535" t="str">
        <f ca="1">IF($E17="", "", IFERROR(INDEX(OFFSET('Fund Guide'!$B$4,1,MATCH(Z$8,OFFSET('Fund Guide'!$B$4,,,,COUNTA('Fund Guide'!9:9)),0)-1,COUNTA('Fund Guide'!$B:$B)-COUNTA('Fund Guide'!$B$1:$B$4)),MATCH($E17,OFFSET('Fund Guide'!$B$4,1,,COUNTA('Fund Guide'!$B:$B)-COUNTA('Fund Guide'!$B$1:$B$4)),0)),"-"))</f>
        <v>-</v>
      </c>
      <c r="AB17" s="232"/>
      <c r="AC17" s="232"/>
      <c r="AD17" s="231"/>
    </row>
    <row r="18" spans="2:30" s="529" customFormat="1" ht="14.25" customHeight="1">
      <c r="B18" s="523"/>
      <c r="C18" s="523"/>
      <c r="D18" s="523"/>
      <c r="E18" s="390" t="s">
        <v>2208</v>
      </c>
      <c r="F18" s="524">
        <f ca="1">IF($E18="", "", IFERROR(INDEX(OFFSET('Fund Guide'!$B$4,1,MATCH(F$8,OFFSET('Fund Guide'!$B$4,,,,COUNTA('Fund Guide'!10:10)),0)-1,COUNTA('Fund Guide'!$B:$B)-COUNTA('Fund Guide'!$B$1:$B$4)),MATCH($E18,OFFSET('Fund Guide'!$B$4,1,,COUNTA('Fund Guide'!$B:$B)-COUNTA('Fund Guide'!$B$1:$B$4)),0)),"-"))</f>
        <v>36498670000127</v>
      </c>
      <c r="G18" s="525">
        <f ca="1">IF($E18="", "", IFERROR(INDEX(OFFSET('Fund Guide'!$B$4,1,MATCH(G$8,OFFSET('Fund Guide'!$B$4,,,,COUNTA('Fund Guide'!$4:$4)),0)-1,COUNTA('Fund Guide'!$B:$B)-COUNTA('Fund Guide'!$B$1:$B$4)),MATCH($E18,OFFSET('Fund Guide'!$B$4,1,,COUNTA('Fund Guide'!$B:$B)-COUNTA('Fund Guide'!$B$1:$B$4)),0)),
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IFERROR(OFFSET('RF &amp; RV Guide'!$E$8,2+MATCH($E18, OFFSET('RF &amp; RV Guide'!$E$8,3,,COUNTA('RF &amp; RV Guide'!$E:$E)-COUNTA('RF &amp; RV Guide'!$E$1:$E$8)), 0),-1+MATCH(G$8, OFFSET('RF &amp; RV Guide'!$E$8,,,,COUNTA('RF &amp; RV Guide'!$8:$8)-COUNTA('RF &amp; RV Guide'!$A$8:$E$8)),0)),"-"))))))))</f>
        <v>0</v>
      </c>
      <c r="H18" s="526" t="str">
        <f ca="1">IF($E18="", "", IFERROR(INDEX(OFFSET('Fund Guide'!$B$4,1,MATCH(H$8,OFFSET('Fund Guide'!$B$4,,,,COUNTA('Fund Guide'!10:10)),0)-1,COUNTA('Fund Guide'!$B:$B)-COUNTA('Fund Guide'!$B$1:$B$4)),MATCH($E18,OFFSET('Fund Guide'!$B$4,1,,COUNTA('Fund Guide'!$B:$B)-COUNTA('Fund Guide'!$B$1:$B$4)),0)),"BRL"))</f>
        <v>BRL</v>
      </c>
      <c r="I18" s="527">
        <f ca="1">IF($E18="", "", IFERROR(INDEX(OFFSET('Fund Guide'!$B$4,1,MATCH(IF($J$3="MFO", "Repasse Taxa Adm. Gestor", "Repasse Taxa Adm. AAI"),OFFSET('Fund Guide'!$B$4,,,,COUNTA('Fund Guide'!$4:$4)),0)-1,COUNTA('Fund Guide'!$B:$B)-COUNTA('Fund Guide'!$B$1:$B$4)),MATCH($E18,OFFSET('Fund Guide'!$B$4,1,,COUNTA('Fund Guide'!$B:$B)-COUNTA('Fund Guide'!$B$1:$B$4)),0)),
IFERROR(OFFSET('RF &amp; RV Guide'!$E$8,2+MATCH($E18, OFFSET('RF &amp; RV Guide'!$E$8,3,,COUNTA('RF &amp; RV Guide'!$E:$E)-COUNTA('RF &amp; RV Guide'!$E$1:$E$8)), 0),-1+MATCH(I$8, OFFSET('RF &amp; RV Guide'!$E$8,,,,COUNTA('RF &amp; RV Guide'!$8:$8)-COUNTA('RF &amp; RV Guide'!$A$8:$E$8)),0)),IFERROR(IF(FIND("tulo",$E18), 0.25%), "-"))))</f>
        <v>6.9999999999999999E-4</v>
      </c>
      <c r="J18" s="528">
        <f ca="1">IF($E18="", "", IFERROR(INDEX(OFFSET('Fund Guide'!$B$4,1,MATCH(J$8,OFFSET('Fund Guide'!$B$4,,,,COUNTA('Fund Guide'!$4:$4)),0)-1,COUNTA('Fund Guide'!$B:$B)-COUNTA('Fund Guide'!$B$1:$B$4)),MATCH($E18,OFFSET('Fund Guide'!$B$4,1,,COUNTA('Fund Guide'!$B:$B)-COUNTA('Fund Guide'!$B$1:$B$4)),0)),
IFERROR(OFFSET('RF &amp; RV Guide'!$E$8,2+MATCH($E18, OFFSET('RF &amp; RV Guide'!$E$8,3,,COUNTA('RF &amp; RV Guide'!$E:$E)-COUNTA('RF &amp; RV Guide'!$E$1:$E$8)), 0),-1+MATCH(J$8, OFFSET('RF &amp; RV Guide'!$E$8,,,,COUNTA('RF &amp; RV Guide'!$8:$8)-COUNTA('RF &amp; RV Guide'!$A$8:$E$8)),0)), "-")))</f>
        <v>43907</v>
      </c>
      <c r="K18" s="528" t="str">
        <f ca="1">IF($E18="", "", IFERROR(INDEX(OFFSET('Fund Guide'!$B$4,1,MATCH(K$8,OFFSET('Fund Guide'!$B$4,,,,COUNTA('Fund Guide'!$4:$4)),0)-1,COUNTA('Fund Guide'!$B:$B)-COUNTA('Fund Guide'!$B$1:$B$4)),MATCH($E18,OFFSET('Fund Guide'!$B$4,1,,COUNTA('Fund Guide'!$B:$B)-COUNTA('Fund Guide'!$B$1:$B$4)),0)),
IFERROR(OFFSET('RF &amp; RV Guide'!$E$8,2+MATCH($E18, OFFSET('RF &amp; RV Guide'!$E$8,3,,COUNTA('RF &amp; RV Guide'!$E:$E)-COUNTA('RF &amp; RV Guide'!$E$1:$E$8)), 0),-1+MATCH("Captação", OFFSET('RF &amp; RV Guide'!$E$8,,,,COUNTA('RF &amp; RV Guide'!$8:$8)-COUNTA('RF &amp; RV Guide'!$A$8:$E$8)),0)), "-")))</f>
        <v>Sim</v>
      </c>
      <c r="M18" s="530">
        <f t="shared" ref="M18" si="10">IFERROR(IF(N18=0, "", N18*$M$3),0)</f>
        <v>640000</v>
      </c>
      <c r="N18" s="231">
        <v>6.4000000000000001E-2</v>
      </c>
      <c r="O18" s="531">
        <f t="shared" ref="O18" si="11">IFERROR(IF(N18=0, "", N18/N$12),0)</f>
        <v>0.1</v>
      </c>
      <c r="Q18" s="532">
        <f ca="1">IF($E18="", "", IFERROR(INDEX(OFFSET('Fund Guide'!$B$4,1,MATCH(Q$8,OFFSET('Fund Guide'!$B$4,,,,COUNTA('Fund Guide'!10:10)),0)-1,COUNTA('Fund Guide'!$B:$B)-COUNTA('Fund Guide'!$B$1:$B$4)),MATCH($E18,OFFSET('Fund Guide'!$B$4,1,,COUNTA('Fund Guide'!$B:$B)-COUNTA('Fund Guide'!$B$1:$B$4)),0)),"-"))</f>
        <v>8.7979298050510746E-2</v>
      </c>
      <c r="R18" s="533">
        <f ca="1">IF($E18="", "", IFERROR(INDEX(OFFSET('Fund Guide'!$B$4,1,MATCH(R$8,OFFSET('Fund Guide'!$B$4,,,,COUNTA('Fund Guide'!10:10)),0)-1,COUNTA('Fund Guide'!$B:$B)-COUNTA('Fund Guide'!$B$1:$B$4)),MATCH($E18,OFFSET('Fund Guide'!$B$4,1,,COUNTA('Fund Guide'!$B:$B)-COUNTA('Fund Guide'!$B$1:$B$4)),0)),"-"))</f>
        <v>1.1373255578187031</v>
      </c>
      <c r="S18" s="532">
        <f ca="1">IF($E18="", "", IFERROR(INDEX(OFFSET('Fund Guide'!$B$4,1,MATCH(S$8,OFFSET('Fund Guide'!$B$4,,,,COUNTA('Fund Guide'!10:10)),0)-1,COUNTA('Fund Guide'!$B:$B)-COUNTA('Fund Guide'!$B$1:$B$4)),MATCH($E18,OFFSET('Fund Guide'!$B$4,1,,COUNTA('Fund Guide'!$B:$B)-COUNTA('Fund Guide'!$B$1:$B$4)),0)),"-"))</f>
        <v>0.11759287150743969</v>
      </c>
      <c r="T18" s="533">
        <f ca="1">IF($E18="", "", IFERROR(INDEX(OFFSET('Fund Guide'!$B$4,1,MATCH(T$8,OFFSET('Fund Guide'!$B$4,,,,COUNTA('Fund Guide'!10:10)),0)-1,COUNTA('Fund Guide'!$B:$B)-COUNTA('Fund Guide'!$B$1:$B$4)),MATCH($E18,OFFSET('Fund Guide'!$B$4,1,,COUNTA('Fund Guide'!$B:$B)-COUNTA('Fund Guide'!$B$1:$B$4)),0)),"-"))</f>
        <v>1.1528033402075784</v>
      </c>
      <c r="U18" s="532">
        <f ca="1">IF($E18="", "", IFERROR(INDEX(OFFSET('Fund Guide'!$B$4,1,MATCH(U$8,OFFSET('Fund Guide'!$B$4,,,,COUNTA('Fund Guide'!10:10)),0)-1,COUNTA('Fund Guide'!$B:$B)-COUNTA('Fund Guide'!$B$1:$B$4)),MATCH($E18,OFFSET('Fund Guide'!$B$4,1,,COUNTA('Fund Guide'!$B:$B)-COUNTA('Fund Guide'!$B$1:$B$4)),0)),"-"))</f>
        <v>0.16955046761246106</v>
      </c>
      <c r="V18" s="533">
        <f ca="1">IF($E18="", "", IFERROR(INDEX(OFFSET('Fund Guide'!$B$4,1,MATCH(V$8,OFFSET('Fund Guide'!$B$4,,,,COUNTA('Fund Guide'!10:10)),0)-1,COUNTA('Fund Guide'!$B:$B)-COUNTA('Fund Guide'!$B$1:$B$4)),MATCH($E18,OFFSET('Fund Guide'!$B$4,1,,COUNTA('Fund Guide'!$B:$B)-COUNTA('Fund Guide'!$B$1:$B$4)),0)),"-"))</f>
        <v>1.2857319965364744</v>
      </c>
      <c r="W18" s="532" t="str">
        <f ca="1">IF($E18="", "", IFERROR(INDEX(OFFSET('Fund Guide'!$B$4,1,MATCH(W$8,OFFSET('Fund Guide'!$B$4,,,,COUNTA('Fund Guide'!10:10)),0)-1,COUNTA('Fund Guide'!$B:$B)-COUNTA('Fund Guide'!$B$1:$B$4)),MATCH($E18,OFFSET('Fund Guide'!$B$4,1,,COUNTA('Fund Guide'!$B:$B)-COUNTA('Fund Guide'!$B$1:$B$4)),0)),"-"))</f>
        <v/>
      </c>
      <c r="X18" s="533" t="str">
        <f ca="1">IF($E18="", "", IFERROR(INDEX(OFFSET('Fund Guide'!$B$4,1,MATCH(X$8,OFFSET('Fund Guide'!$B$4,,,,COUNTA('Fund Guide'!10:10)),0)-1,COUNTA('Fund Guide'!$B:$B)-COUNTA('Fund Guide'!$B$1:$B$4)),MATCH($E18,OFFSET('Fund Guide'!$B$4,1,,COUNTA('Fund Guide'!$B:$B)-COUNTA('Fund Guide'!$B$1:$B$4)),0)),"-"))</f>
        <v/>
      </c>
      <c r="Y18" s="534">
        <f ca="1">IF($E18="", "", IFERROR(INDEX(OFFSET('Fund Guide'!$B$4,1,MATCH(Y$8,OFFSET('Fund Guide'!$B$4,,,,COUNTA('Fund Guide'!10:10)),0)-1,COUNTA('Fund Guide'!$B:$B)-COUNTA('Fund Guide'!$B$1:$B$4)),MATCH($E18,OFFSET('Fund Guide'!$B$4,1,,COUNTA('Fund Guide'!$B:$B)-COUNTA('Fund Guide'!$B$1:$B$4)),0)),"-"))</f>
        <v>2.1216366482162208E-3</v>
      </c>
      <c r="Z18" s="535">
        <f ca="1">IF($E18="", "", IFERROR(INDEX(OFFSET('Fund Guide'!$B$4,1,MATCH(Z$8,OFFSET('Fund Guide'!$B$4,,,,COUNTA('Fund Guide'!10:10)),0)-1,COUNTA('Fund Guide'!$B:$B)-COUNTA('Fund Guide'!$B$1:$B$4)),MATCH($E18,OFFSET('Fund Guide'!$B$4,1,,COUNTA('Fund Guide'!$B:$B)-COUNTA('Fund Guide'!$B$1:$B$4)),0)),"-"))</f>
        <v>6.6231165394701339</v>
      </c>
      <c r="AB18" s="232" t="s">
        <v>64</v>
      </c>
      <c r="AC18" s="232">
        <v>1.1000000000000001</v>
      </c>
      <c r="AD18" s="231"/>
    </row>
    <row r="19" spans="2:30" s="529" customFormat="1" ht="14.25" customHeight="1">
      <c r="B19" s="523"/>
      <c r="C19" s="523"/>
      <c r="D19" s="523"/>
      <c r="E19" s="390" t="s">
        <v>2172</v>
      </c>
      <c r="F19" s="524">
        <f ca="1">IF($E19="", "", IFERROR(INDEX(OFFSET('Fund Guide'!$B$4,1,MATCH(F$8,OFFSET('Fund Guide'!$B$4,,,,COUNTA('Fund Guide'!11:11)),0)-1,COUNTA('Fund Guide'!$B:$B)-COUNTA('Fund Guide'!$B$1:$B$4)),MATCH($E19,OFFSET('Fund Guide'!$B$4,1,,COUNTA('Fund Guide'!$B:$B)-COUNTA('Fund Guide'!$B$1:$B$4)),0)),"-"))</f>
        <v>28206220000195</v>
      </c>
      <c r="G19" s="525">
        <f ca="1">IF($E19="", "", IFERROR(INDEX(OFFSET('Fund Guide'!$B$4,1,MATCH(G$8,OFFSET('Fund Guide'!$B$4,,,,COUNTA('Fund Guide'!$4:$4)),0)-1,COUNTA('Fund Guide'!$B:$B)-COUNTA('Fund Guide'!$B$1:$B$4)),MATCH($E19,OFFSET('Fund Guide'!$B$4,1,,COUNTA('Fund Guide'!$B:$B)-COUNTA('Fund Guide'!$B$1:$B$4)),0)),
IF(OR(LEFT($E19,3)="NTN",LEFT($E19,3)="LFT"),DATE(_xlfn.NUMBERVALUE(RIGHT(LEFT($E19, FIND(" (", $E19)-1), 4)),8,15)-TODAY(),IFERROR(IF(FIND("ano",$E19)&gt;1,FLOOR(_xlfn.NUMBERVALUE(RIGHT(LEFT($E19,FIND(" ano",$E19)-1),FIND(" ano",$E19)-1-(FIND(" - ",$E19)+2)))*365,1)),IFERROR(IF(FIND("meses",$E19)&gt;1,FLOOR(_xlfn.NUMBERVALUE(RIGHT(LEFT($E19,FIND(" meses",$E19)-1),FIND(" meses",$E19)-1-(FIND(" - ",$E19)+2))),1)*(365/12)),IFERROR(IF(FIND("mês",$E19)&gt;1,FLOOR(_xlfn.NUMBERVALUE(RIGHT(LEFT($E19,FIND(" mês",$E19)-1),FIND(" mês",$E19)-1-(FIND(" - ",$E19)+2))),1)*(365/12)),IFERROR(IF(FIND("Diária", $E19)&gt;0, 0),
IFERROR(OFFSET('RF &amp; RV Guide'!$E$8,2+MATCH($E19, OFFSET('RF &amp; RV Guide'!$E$8,3,,COUNTA('RF &amp; RV Guide'!$E:$E)-COUNTA('RF &amp; RV Guide'!$E$1:$E$8)), 0),-1+MATCH(G$8, OFFSET('RF &amp; RV Guide'!$E$8,,,,COUNTA('RF &amp; RV Guide'!$8:$8)-COUNTA('RF &amp; RV Guide'!$A$8:$E$8)),0)),"-"))))))))</f>
        <v>1</v>
      </c>
      <c r="H19" s="526" t="str">
        <f ca="1">IF($E19="", "", IFERROR(INDEX(OFFSET('Fund Guide'!$B$4,1,MATCH(H$8,OFFSET('Fund Guide'!$B$4,,,,COUNTA('Fund Guide'!11:11)),0)-1,COUNTA('Fund Guide'!$B:$B)-COUNTA('Fund Guide'!$B$1:$B$4)),MATCH($E19,OFFSET('Fund Guide'!$B$4,1,,COUNTA('Fund Guide'!$B:$B)-COUNTA('Fund Guide'!$B$1:$B$4)),0)),"BRL"))</f>
        <v>BRL</v>
      </c>
      <c r="I19" s="527">
        <f ca="1">IF($E19="", "", IFERROR(INDEX(OFFSET('Fund Guide'!$B$4,1,MATCH(IF($J$3="MFO", "Repasse Taxa Adm. Gestor", "Repasse Taxa Adm. AAI"),OFFSET('Fund Guide'!$B$4,,,,COUNTA('Fund Guide'!$4:$4)),0)-1,COUNTA('Fund Guide'!$B:$B)-COUNTA('Fund Guide'!$B$1:$B$4)),MATCH($E19,OFFSET('Fund Guide'!$B$4,1,,COUNTA('Fund Guide'!$B:$B)-COUNTA('Fund Guide'!$B$1:$B$4)),0)),
IFERROR(OFFSET('RF &amp; RV Guide'!$E$8,2+MATCH($E19, OFFSET('RF &amp; RV Guide'!$E$8,3,,COUNTA('RF &amp; RV Guide'!$E:$E)-COUNTA('RF &amp; RV Guide'!$E$1:$E$8)), 0),-1+MATCH(I$8, OFFSET('RF &amp; RV Guide'!$E$8,,,,COUNTA('RF &amp; RV Guide'!$8:$8)-COUNTA('RF &amp; RV Guide'!$A$8:$E$8)),0)),IFERROR(IF(FIND("tulo",$E19), 0.25%), "-"))))</f>
        <v>1.3333333333333333E-3</v>
      </c>
      <c r="J19" s="528">
        <f ca="1">IF($E19="", "", IFERROR(INDEX(OFFSET('Fund Guide'!$B$4,1,MATCH(J$8,OFFSET('Fund Guide'!$B$4,,,,COUNTA('Fund Guide'!$4:$4)),0)-1,COUNTA('Fund Guide'!$B:$B)-COUNTA('Fund Guide'!$B$1:$B$4)),MATCH($E19,OFFSET('Fund Guide'!$B$4,1,,COUNTA('Fund Guide'!$B:$B)-COUNTA('Fund Guide'!$B$1:$B$4)),0)),
IFERROR(OFFSET('RF &amp; RV Guide'!$E$8,2+MATCH($E19, OFFSET('RF &amp; RV Guide'!$E$8,3,,COUNTA('RF &amp; RV Guide'!$E:$E)-COUNTA('RF &amp; RV Guide'!$E$1:$E$8)), 0),-1+MATCH(J$8, OFFSET('RF &amp; RV Guide'!$E$8,,,,COUNTA('RF &amp; RV Guide'!$8:$8)-COUNTA('RF &amp; RV Guide'!$A$8:$E$8)),0)), "-")))</f>
        <v>43388</v>
      </c>
      <c r="K19" s="528" t="str">
        <f ca="1">IF($E19="", "", IFERROR(INDEX(OFFSET('Fund Guide'!$B$4,1,MATCH(K$8,OFFSET('Fund Guide'!$B$4,,,,COUNTA('Fund Guide'!$4:$4)),0)-1,COUNTA('Fund Guide'!$B:$B)-COUNTA('Fund Guide'!$B$1:$B$4)),MATCH($E19,OFFSET('Fund Guide'!$B$4,1,,COUNTA('Fund Guide'!$B:$B)-COUNTA('Fund Guide'!$B$1:$B$4)),0)),
IFERROR(OFFSET('RF &amp; RV Guide'!$E$8,2+MATCH($E19, OFFSET('RF &amp; RV Guide'!$E$8,3,,COUNTA('RF &amp; RV Guide'!$E:$E)-COUNTA('RF &amp; RV Guide'!$E$1:$E$8)), 0),-1+MATCH("Captação", OFFSET('RF &amp; RV Guide'!$E$8,,,,COUNTA('RF &amp; RV Guide'!$8:$8)-COUNTA('RF &amp; RV Guide'!$A$8:$E$8)),0)), "-")))</f>
        <v>Sim</v>
      </c>
      <c r="M19" s="530">
        <f t="shared" ref="M19" si="12">IFERROR(IF(N19=0, "", N19*$M$3),0)</f>
        <v>576000</v>
      </c>
      <c r="N19" s="231">
        <v>5.7599999999999998E-2</v>
      </c>
      <c r="O19" s="531">
        <f t="shared" ref="O19" si="13">IFERROR(IF(N19=0, "", N19/N$12),0)</f>
        <v>0.09</v>
      </c>
      <c r="Q19" s="532">
        <f ca="1">IF($E19="", "", IFERROR(INDEX(OFFSET('Fund Guide'!$B$4,1,MATCH(Q$8,OFFSET('Fund Guide'!$B$4,,,,COUNTA('Fund Guide'!11:11)),0)-1,COUNTA('Fund Guide'!$B:$B)-COUNTA('Fund Guide'!$B$1:$B$4)),MATCH($E19,OFFSET('Fund Guide'!$B$4,1,,COUNTA('Fund Guide'!$B:$B)-COUNTA('Fund Guide'!$B$1:$B$4)),0)),"-"))</f>
        <v>8.512216587379573E-2</v>
      </c>
      <c r="R19" s="533">
        <f ca="1">IF($E19="", "", IFERROR(INDEX(OFFSET('Fund Guide'!$B$4,1,MATCH(R$8,OFFSET('Fund Guide'!$B$4,,,,COUNTA('Fund Guide'!11:11)),0)-1,COUNTA('Fund Guide'!$B:$B)-COUNTA('Fund Guide'!$B$1:$B$4)),MATCH($E19,OFFSET('Fund Guide'!$B$4,1,,COUNTA('Fund Guide'!$B:$B)-COUNTA('Fund Guide'!$B$1:$B$4)),0)),"-"))</f>
        <v>1.1003908525113413</v>
      </c>
      <c r="S19" s="532">
        <f ca="1">IF($E19="", "", IFERROR(INDEX(OFFSET('Fund Guide'!$B$4,1,MATCH(S$8,OFFSET('Fund Guide'!$B$4,,,,COUNTA('Fund Guide'!11:11)),0)-1,COUNTA('Fund Guide'!$B:$B)-COUNTA('Fund Guide'!$B$1:$B$4)),MATCH($E19,OFFSET('Fund Guide'!$B$4,1,,COUNTA('Fund Guide'!$B:$B)-COUNTA('Fund Guide'!$B$1:$B$4)),0)),"-"))</f>
        <v>0.1148217267458993</v>
      </c>
      <c r="T19" s="533">
        <f ca="1">IF($E19="", "", IFERROR(INDEX(OFFSET('Fund Guide'!$B$4,1,MATCH(T$8,OFFSET('Fund Guide'!$B$4,,,,COUNTA('Fund Guide'!11:11)),0)-1,COUNTA('Fund Guide'!$B:$B)-COUNTA('Fund Guide'!$B$1:$B$4)),MATCH($E19,OFFSET('Fund Guide'!$B$4,1,,COUNTA('Fund Guide'!$B:$B)-COUNTA('Fund Guide'!$B$1:$B$4)),0)),"-"))</f>
        <v>1.1256368555699414</v>
      </c>
      <c r="U19" s="532">
        <f ca="1">IF($E19="", "", IFERROR(INDEX(OFFSET('Fund Guide'!$B$4,1,MATCH(U$8,OFFSET('Fund Guide'!$B$4,,,,COUNTA('Fund Guide'!11:11)),0)-1,COUNTA('Fund Guide'!$B:$B)-COUNTA('Fund Guide'!$B$1:$B$4)),MATCH($E19,OFFSET('Fund Guide'!$B$4,1,,COUNTA('Fund Guide'!$B:$B)-COUNTA('Fund Guide'!$B$1:$B$4)),0)),"-"))</f>
        <v>0.17349807109485571</v>
      </c>
      <c r="V19" s="533">
        <f ca="1">IF($E19="", "", IFERROR(INDEX(OFFSET('Fund Guide'!$B$4,1,MATCH(V$8,OFFSET('Fund Guide'!$B$4,,,,COUNTA('Fund Guide'!11:11)),0)-1,COUNTA('Fund Guide'!$B:$B)-COUNTA('Fund Guide'!$B$1:$B$4)),MATCH($E19,OFFSET('Fund Guide'!$B$4,1,,COUNTA('Fund Guide'!$B:$B)-COUNTA('Fund Guide'!$B$1:$B$4)),0)),"-"))</f>
        <v>1.3156673908672925</v>
      </c>
      <c r="W19" s="532">
        <f ca="1">IF($E19="", "", IFERROR(INDEX(OFFSET('Fund Guide'!$B$4,1,MATCH(W$8,OFFSET('Fund Guide'!$B$4,,,,COUNTA('Fund Guide'!11:11)),0)-1,COUNTA('Fund Guide'!$B:$B)-COUNTA('Fund Guide'!$B$1:$B$4)),MATCH($E19,OFFSET('Fund Guide'!$B$4,1,,COUNTA('Fund Guide'!$B:$B)-COUNTA('Fund Guide'!$B$1:$B$4)),0)),"-"))</f>
        <v>0.1993403250823651</v>
      </c>
      <c r="X19" s="533">
        <f ca="1">IF($E19="", "", IFERROR(INDEX(OFFSET('Fund Guide'!$B$4,1,MATCH(X$8,OFFSET('Fund Guide'!$B$4,,,,COUNTA('Fund Guide'!11:11)),0)-1,COUNTA('Fund Guide'!$B:$B)-COUNTA('Fund Guide'!$B$1:$B$4)),MATCH($E19,OFFSET('Fund Guide'!$B$4,1,,COUNTA('Fund Guide'!$B:$B)-COUNTA('Fund Guide'!$B$1:$B$4)),0)),"-"))</f>
        <v>1.1331150315617828</v>
      </c>
      <c r="Y19" s="534">
        <f ca="1">IF($E19="", "", IFERROR(INDEX(OFFSET('Fund Guide'!$B$4,1,MATCH(Y$8,OFFSET('Fund Guide'!$B$4,,,,COUNTA('Fund Guide'!11:11)),0)-1,COUNTA('Fund Guide'!$B:$B)-COUNTA('Fund Guide'!$B$1:$B$4)),MATCH($E19,OFFSET('Fund Guide'!$B$4,1,,COUNTA('Fund Guide'!$B:$B)-COUNTA('Fund Guide'!$B$1:$B$4)),0)),"-"))</f>
        <v>1.972851274573893E-3</v>
      </c>
      <c r="Z19" s="535">
        <f ca="1">IF($E19="", "", IFERROR(INDEX(OFFSET('Fund Guide'!$B$4,1,MATCH(Z$8,OFFSET('Fund Guide'!$B$4,,,,COUNTA('Fund Guide'!11:11)),0)-1,COUNTA('Fund Guide'!$B:$B)-COUNTA('Fund Guide'!$B$1:$B$4)),MATCH($E19,OFFSET('Fund Guide'!$B$4,1,,COUNTA('Fund Guide'!$B:$B)-COUNTA('Fund Guide'!$B$1:$B$4)),0)),"-"))</f>
        <v>5.8635014634831348</v>
      </c>
      <c r="AB19" s="232"/>
      <c r="AC19" s="232"/>
      <c r="AD19" s="231"/>
    </row>
    <row r="20" spans="2:30" s="529" customFormat="1" ht="14.25" customHeight="1">
      <c r="B20" s="523"/>
      <c r="C20" s="523"/>
      <c r="D20" s="523"/>
      <c r="E20" s="390" t="s">
        <v>2182</v>
      </c>
      <c r="F20" s="524">
        <f ca="1">IF($E20="", "", IFERROR(INDEX(OFFSET('Fund Guide'!$B$4,1,MATCH(F$8,OFFSET('Fund Guide'!$B$4,,,,COUNTA('Fund Guide'!12:12)),0)-1,COUNTA('Fund Guide'!$B:$B)-COUNTA('Fund Guide'!$B$1:$B$4)),MATCH($E20,OFFSET('Fund Guide'!$B$4,1,,COUNTA('Fund Guide'!$B:$B)-COUNTA('Fund Guide'!$B$1:$B$4)),0)),"-"))</f>
        <v>4899128000190</v>
      </c>
      <c r="G20" s="525">
        <f ca="1">IF($E20="", "", IFERROR(INDEX(OFFSET('Fund Guide'!$B$4,1,MATCH(G$8,OFFSET('Fund Guide'!$B$4,,,,COUNTA('Fund Guide'!$4:$4)),0)-1,COUNTA('Fund Guide'!$B:$B)-COUNTA('Fund Guide'!$B$1:$B$4)),MATCH($E20,OFFSET('Fund Guide'!$B$4,1,,COUNTA('Fund Guide'!$B:$B)-COUNTA('Fund Guide'!$B$1:$B$4)),0)),
IF(OR(LEFT($E20,3)="NTN",LEFT($E20,3)="LFT"),DATE(_xlfn.NUMBERVALUE(RIGHT(LEFT($E20, FIND(" (", $E20)-1), 4)),8,15)-TODAY(),IFERROR(IF(FIND("ano",$E20)&gt;1,FLOOR(_xlfn.NUMBERVALUE(RIGHT(LEFT($E20,FIND(" ano",$E20)-1),FIND(" ano",$E20)-1-(FIND(" - ",$E20)+2)))*365,1)),IFERROR(IF(FIND("meses",$E20)&gt;1,FLOOR(_xlfn.NUMBERVALUE(RIGHT(LEFT($E20,FIND(" meses",$E20)-1),FIND(" meses",$E20)-1-(FIND(" - ",$E20)+2))),1)*(365/12)),IFERROR(IF(FIND("mês",$E20)&gt;1,FLOOR(_xlfn.NUMBERVALUE(RIGHT(LEFT($E20,FIND(" mês",$E20)-1),FIND(" mês",$E20)-1-(FIND(" - ",$E20)+2))),1)*(365/12)),IFERROR(IF(FIND("Diária", $E20)&gt;0, 0),
IFERROR(OFFSET('RF &amp; RV Guide'!$E$8,2+MATCH($E20, OFFSET('RF &amp; RV Guide'!$E$8,3,,COUNTA('RF &amp; RV Guide'!$E:$E)-COUNTA('RF &amp; RV Guide'!$E$1:$E$8)), 0),-1+MATCH(G$8, OFFSET('RF &amp; RV Guide'!$E$8,,,,COUNTA('RF &amp; RV Guide'!$8:$8)-COUNTA('RF &amp; RV Guide'!$A$8:$E$8)),0)),"-"))))))))</f>
        <v>1</v>
      </c>
      <c r="H20" s="526" t="str">
        <f ca="1">IF($E20="", "", IFERROR(INDEX(OFFSET('Fund Guide'!$B$4,1,MATCH(H$8,OFFSET('Fund Guide'!$B$4,,,,COUNTA('Fund Guide'!12:12)),0)-1,COUNTA('Fund Guide'!$B:$B)-COUNTA('Fund Guide'!$B$1:$B$4)),MATCH($E20,OFFSET('Fund Guide'!$B$4,1,,COUNTA('Fund Guide'!$B:$B)-COUNTA('Fund Guide'!$B$1:$B$4)),0)),"BRL"))</f>
        <v>BRL</v>
      </c>
      <c r="I20" s="527">
        <f ca="1">IF($E20="", "", IFERROR(INDEX(OFFSET('Fund Guide'!$B$4,1,MATCH(IF($J$3="MFO", "Repasse Taxa Adm. Gestor", "Repasse Taxa Adm. AAI"),OFFSET('Fund Guide'!$B$4,,,,COUNTA('Fund Guide'!$4:$4)),0)-1,COUNTA('Fund Guide'!$B:$B)-COUNTA('Fund Guide'!$B$1:$B$4)),MATCH($E20,OFFSET('Fund Guide'!$B$4,1,,COUNTA('Fund Guide'!$B:$B)-COUNTA('Fund Guide'!$B$1:$B$4)),0)),
IFERROR(OFFSET('RF &amp; RV Guide'!$E$8,2+MATCH($E20, OFFSET('RF &amp; RV Guide'!$E$8,3,,COUNTA('RF &amp; RV Guide'!$E:$E)-COUNTA('RF &amp; RV Guide'!$E$1:$E$8)), 0),-1+MATCH(I$8, OFFSET('RF &amp; RV Guide'!$E$8,,,,COUNTA('RF &amp; RV Guide'!$8:$8)-COUNTA('RF &amp; RV Guide'!$A$8:$E$8)),0)),IFERROR(IF(FIND("tulo",$E20), 0.25%), "-"))))</f>
        <v>1E-3</v>
      </c>
      <c r="J20" s="528">
        <f ca="1">IF($E20="", "", IFERROR(INDEX(OFFSET('Fund Guide'!$B$4,1,MATCH(J$8,OFFSET('Fund Guide'!$B$4,,,,COUNTA('Fund Guide'!$4:$4)),0)-1,COUNTA('Fund Guide'!$B:$B)-COUNTA('Fund Guide'!$B$1:$B$4)),MATCH($E20,OFFSET('Fund Guide'!$B$4,1,,COUNTA('Fund Guide'!$B:$B)-COUNTA('Fund Guide'!$B$1:$B$4)),0)),
IFERROR(OFFSET('RF &amp; RV Guide'!$E$8,2+MATCH($E20, OFFSET('RF &amp; RV Guide'!$E$8,3,,COUNTA('RF &amp; RV Guide'!$E:$E)-COUNTA('RF &amp; RV Guide'!$E$1:$E$8)), 0),-1+MATCH(J$8, OFFSET('RF &amp; RV Guide'!$E$8,,,,COUNTA('RF &amp; RV Guide'!$8:$8)-COUNTA('RF &amp; RV Guide'!$A$8:$E$8)),0)), "-")))</f>
        <v>37428</v>
      </c>
      <c r="K20" s="528" t="str">
        <f ca="1">IF($E20="", "", IFERROR(INDEX(OFFSET('Fund Guide'!$B$4,1,MATCH(K$8,OFFSET('Fund Guide'!$B$4,,,,COUNTA('Fund Guide'!$4:$4)),0)-1,COUNTA('Fund Guide'!$B:$B)-COUNTA('Fund Guide'!$B$1:$B$4)),MATCH($E20,OFFSET('Fund Guide'!$B$4,1,,COUNTA('Fund Guide'!$B:$B)-COUNTA('Fund Guide'!$B$1:$B$4)),0)),
IFERROR(OFFSET('RF &amp; RV Guide'!$E$8,2+MATCH($E20, OFFSET('RF &amp; RV Guide'!$E$8,3,,COUNTA('RF &amp; RV Guide'!$E:$E)-COUNTA('RF &amp; RV Guide'!$E$1:$E$8)), 0),-1+MATCH("Captação", OFFSET('RF &amp; RV Guide'!$E$8,,,,COUNTA('RF &amp; RV Guide'!$8:$8)-COUNTA('RF &amp; RV Guide'!$A$8:$E$8)),0)), "-")))</f>
        <v>Sim</v>
      </c>
      <c r="M20" s="530">
        <f t="shared" ref="M20" si="14">IFERROR(IF(N20=0, "", N20*$M$3),0)</f>
        <v>576000</v>
      </c>
      <c r="N20" s="231">
        <v>5.7599999999999998E-2</v>
      </c>
      <c r="O20" s="531">
        <f t="shared" ref="O20" si="15">IFERROR(IF(N20=0, "", N20/N$12),0)</f>
        <v>0.09</v>
      </c>
      <c r="Q20" s="532">
        <f ca="1">IF($E20="", "", IFERROR(INDEX(OFFSET('Fund Guide'!$B$4,1,MATCH(Q$8,OFFSET('Fund Guide'!$B$4,,,,COUNTA('Fund Guide'!12:12)),0)-1,COUNTA('Fund Guide'!$B:$B)-COUNTA('Fund Guide'!$B$1:$B$4)),MATCH($E20,OFFSET('Fund Guide'!$B$4,1,,COUNTA('Fund Guide'!$B:$B)-COUNTA('Fund Guide'!$B$1:$B$4)),0)),"-"))</f>
        <v>8.5703242640660093E-2</v>
      </c>
      <c r="R20" s="533">
        <f ca="1">IF($E20="", "", IFERROR(INDEX(OFFSET('Fund Guide'!$B$4,1,MATCH(R$8,OFFSET('Fund Guide'!$B$4,,,,COUNTA('Fund Guide'!12:12)),0)-1,COUNTA('Fund Guide'!$B:$B)-COUNTA('Fund Guide'!$B$1:$B$4)),MATCH($E20,OFFSET('Fund Guide'!$B$4,1,,COUNTA('Fund Guide'!$B:$B)-COUNTA('Fund Guide'!$B$1:$B$4)),0)),"-"))</f>
        <v>1.1079025452919553</v>
      </c>
      <c r="S20" s="532">
        <f ca="1">IF($E20="", "", IFERROR(INDEX(OFFSET('Fund Guide'!$B$4,1,MATCH(S$8,OFFSET('Fund Guide'!$B$4,,,,COUNTA('Fund Guide'!12:12)),0)-1,COUNTA('Fund Guide'!$B:$B)-COUNTA('Fund Guide'!$B$1:$B$4)),MATCH($E20,OFFSET('Fund Guide'!$B$4,1,,COUNTA('Fund Guide'!$B:$B)-COUNTA('Fund Guide'!$B$1:$B$4)),0)),"-"))</f>
        <v>0.12042089039048776</v>
      </c>
      <c r="T20" s="533">
        <f ca="1">IF($E20="", "", IFERROR(INDEX(OFFSET('Fund Guide'!$B$4,1,MATCH(T$8,OFFSET('Fund Guide'!$B$4,,,,COUNTA('Fund Guide'!12:12)),0)-1,COUNTA('Fund Guide'!$B:$B)-COUNTA('Fund Guide'!$B$1:$B$4)),MATCH($E20,OFFSET('Fund Guide'!$B$4,1,,COUNTA('Fund Guide'!$B:$B)-COUNTA('Fund Guide'!$B$1:$B$4)),0)),"-"))</f>
        <v>1.1805273814079982</v>
      </c>
      <c r="U20" s="532">
        <f ca="1">IF($E20="", "", IFERROR(INDEX(OFFSET('Fund Guide'!$B$4,1,MATCH(U$8,OFFSET('Fund Guide'!$B$4,,,,COUNTA('Fund Guide'!12:12)),0)-1,COUNTA('Fund Guide'!$B:$B)-COUNTA('Fund Guide'!$B$1:$B$4)),MATCH($E20,OFFSET('Fund Guide'!$B$4,1,,COUNTA('Fund Guide'!$B:$B)-COUNTA('Fund Guide'!$B$1:$B$4)),0)),"-"))</f>
        <v>0.18232039581137105</v>
      </c>
      <c r="V20" s="533">
        <f ca="1">IF($E20="", "", IFERROR(INDEX(OFFSET('Fund Guide'!$B$4,1,MATCH(V$8,OFFSET('Fund Guide'!$B$4,,,,COUNTA('Fund Guide'!12:12)),0)-1,COUNTA('Fund Guide'!$B:$B)-COUNTA('Fund Guide'!$B$1:$B$4)),MATCH($E20,OFFSET('Fund Guide'!$B$4,1,,COUNTA('Fund Guide'!$B:$B)-COUNTA('Fund Guide'!$B$1:$B$4)),0)),"-"))</f>
        <v>1.3825686818609877</v>
      </c>
      <c r="W20" s="532">
        <f ca="1">IF($E20="", "", IFERROR(INDEX(OFFSET('Fund Guide'!$B$4,1,MATCH(W$8,OFFSET('Fund Guide'!$B$4,,,,COUNTA('Fund Guide'!12:12)),0)-1,COUNTA('Fund Guide'!$B:$B)-COUNTA('Fund Guide'!$B$1:$B$4)),MATCH($E20,OFFSET('Fund Guide'!$B$4,1,,COUNTA('Fund Guide'!$B:$B)-COUNTA('Fund Guide'!$B$1:$B$4)),0)),"-"))</f>
        <v>0.16809371745635571</v>
      </c>
      <c r="X20" s="533">
        <f ca="1">IF($E20="", "", IFERROR(INDEX(OFFSET('Fund Guide'!$B$4,1,MATCH(X$8,OFFSET('Fund Guide'!$B$4,,,,COUNTA('Fund Guide'!12:12)),0)-1,COUNTA('Fund Guide'!$B:$B)-COUNTA('Fund Guide'!$B$1:$B$4)),MATCH($E20,OFFSET('Fund Guide'!$B$4,1,,COUNTA('Fund Guide'!$B:$B)-COUNTA('Fund Guide'!$B$1:$B$4)),0)),"-"))</f>
        <v>0.95549918403211254</v>
      </c>
      <c r="Y20" s="534">
        <f ca="1">IF($E20="", "", IFERROR(INDEX(OFFSET('Fund Guide'!$B$4,1,MATCH(Y$8,OFFSET('Fund Guide'!$B$4,,,,COUNTA('Fund Guide'!12:12)),0)-1,COUNTA('Fund Guide'!$B:$B)-COUNTA('Fund Guide'!$B$1:$B$4)),MATCH($E20,OFFSET('Fund Guide'!$B$4,1,,COUNTA('Fund Guide'!$B:$B)-COUNTA('Fund Guide'!$B$1:$B$4)),0)),"-"))</f>
        <v>3.7050483216722854E-3</v>
      </c>
      <c r="Z20" s="535">
        <f ca="1">IF($E20="", "", IFERROR(INDEX(OFFSET('Fund Guide'!$B$4,1,MATCH(Z$8,OFFSET('Fund Guide'!$B$4,,,,COUNTA('Fund Guide'!12:12)),0)-1,COUNTA('Fund Guide'!$B:$B)-COUNTA('Fund Guide'!$B$1:$B$4)),MATCH($E20,OFFSET('Fund Guide'!$B$4,1,,COUNTA('Fund Guide'!$B:$B)-COUNTA('Fund Guide'!$B$1:$B$4)),0)),"-"))</f>
        <v>4.4762749372878279</v>
      </c>
      <c r="AB20" s="232"/>
      <c r="AC20" s="232"/>
      <c r="AD20" s="231"/>
    </row>
    <row r="21" spans="2:30" s="529" customFormat="1" ht="14.25" customHeight="1">
      <c r="B21" s="523"/>
      <c r="C21" s="523"/>
      <c r="D21" s="523"/>
      <c r="E21" s="390" t="s">
        <v>2186</v>
      </c>
      <c r="F21" s="524">
        <f ca="1">IF($E21="", "", IFERROR(INDEX(OFFSET('Fund Guide'!$B$4,1,MATCH(F$8,OFFSET('Fund Guide'!$B$4,,,,COUNTA('Fund Guide'!13:13)),0)-1,COUNTA('Fund Guide'!$B:$B)-COUNTA('Fund Guide'!$B$1:$B$4)),MATCH($E21,OFFSET('Fund Guide'!$B$4,1,,COUNTA('Fund Guide'!$B:$B)-COUNTA('Fund Guide'!$B$1:$B$4)),0)),"-"))</f>
        <v>37310657000165</v>
      </c>
      <c r="G21" s="525">
        <f ca="1">IF($E21="", "", IFERROR(INDEX(OFFSET('Fund Guide'!$B$4,1,MATCH(G$8,OFFSET('Fund Guide'!$B$4,,,,COUNTA('Fund Guide'!$4:$4)),0)-1,COUNTA('Fund Guide'!$B:$B)-COUNTA('Fund Guide'!$B$1:$B$4)),MATCH($E21,OFFSET('Fund Guide'!$B$4,1,,COUNTA('Fund Guide'!$B:$B)-COUNTA('Fund Guide'!$B$1:$B$4)),0)),
IF(OR(LEFT($E21,3)="NTN",LEFT($E21,3)="LFT"),DATE(_xlfn.NUMBERVALUE(RIGHT(LEFT($E21, FIND(" (", $E21)-1), 4)),8,15)-TODAY(),IFERROR(IF(FIND("ano",$E21)&gt;1,FLOOR(_xlfn.NUMBERVALUE(RIGHT(LEFT($E21,FIND(" ano",$E21)-1),FIND(" ano",$E21)-1-(FIND(" - ",$E21)+2)))*365,1)),IFERROR(IF(FIND("meses",$E21)&gt;1,FLOOR(_xlfn.NUMBERVALUE(RIGHT(LEFT($E21,FIND(" meses",$E21)-1),FIND(" meses",$E21)-1-(FIND(" - ",$E21)+2))),1)*(365/12)),IFERROR(IF(FIND("mês",$E21)&gt;1,FLOOR(_xlfn.NUMBERVALUE(RIGHT(LEFT($E21,FIND(" mês",$E21)-1),FIND(" mês",$E21)-1-(FIND(" - ",$E21)+2))),1)*(365/12)),IFERROR(IF(FIND("Diária", $E21)&gt;0, 0),
IFERROR(OFFSET('RF &amp; RV Guide'!$E$8,2+MATCH($E21, OFFSET('RF &amp; RV Guide'!$E$8,3,,COUNTA('RF &amp; RV Guide'!$E:$E)-COUNTA('RF &amp; RV Guide'!$E$1:$E$8)), 0),-1+MATCH(G$8, OFFSET('RF &amp; RV Guide'!$E$8,,,,COUNTA('RF &amp; RV Guide'!$8:$8)-COUNTA('RF &amp; RV Guide'!$A$8:$E$8)),0)),"-"))))))))</f>
        <v>31</v>
      </c>
      <c r="H21" s="526" t="str">
        <f ca="1">IF($E21="", "", IFERROR(INDEX(OFFSET('Fund Guide'!$B$4,1,MATCH(H$8,OFFSET('Fund Guide'!$B$4,,,,COUNTA('Fund Guide'!13:13)),0)-1,COUNTA('Fund Guide'!$B:$B)-COUNTA('Fund Guide'!$B$1:$B$4)),MATCH($E21,OFFSET('Fund Guide'!$B$4,1,,COUNTA('Fund Guide'!$B:$B)-COUNTA('Fund Guide'!$B$1:$B$4)),0)),"BRL"))</f>
        <v>BRL</v>
      </c>
      <c r="I21" s="527">
        <f ca="1">IF($E21="", "", IFERROR(INDEX(OFFSET('Fund Guide'!$B$4,1,MATCH(IF($J$3="MFO", "Repasse Taxa Adm. Gestor", "Repasse Taxa Adm. AAI"),OFFSET('Fund Guide'!$B$4,,,,COUNTA('Fund Guide'!$4:$4)),0)-1,COUNTA('Fund Guide'!$B:$B)-COUNTA('Fund Guide'!$B$1:$B$4)),MATCH($E21,OFFSET('Fund Guide'!$B$4,1,,COUNTA('Fund Guide'!$B:$B)-COUNTA('Fund Guide'!$B$1:$B$4)),0)),
IFERROR(OFFSET('RF &amp; RV Guide'!$E$8,2+MATCH($E21, OFFSET('RF &amp; RV Guide'!$E$8,3,,COUNTA('RF &amp; RV Guide'!$E:$E)-COUNTA('RF &amp; RV Guide'!$E$1:$E$8)), 0),-1+MATCH(I$8, OFFSET('RF &amp; RV Guide'!$E$8,,,,COUNTA('RF &amp; RV Guide'!$8:$8)-COUNTA('RF &amp; RV Guide'!$A$8:$E$8)),0)),IFERROR(IF(FIND("tulo",$E21), 0.25%), "-"))))</f>
        <v>1.5529333333333332E-3</v>
      </c>
      <c r="J21" s="528">
        <f ca="1">IF($E21="", "", IFERROR(INDEX(OFFSET('Fund Guide'!$B$4,1,MATCH(J$8,OFFSET('Fund Guide'!$B$4,,,,COUNTA('Fund Guide'!$4:$4)),0)-1,COUNTA('Fund Guide'!$B:$B)-COUNTA('Fund Guide'!$B$1:$B$4)),MATCH($E21,OFFSET('Fund Guide'!$B$4,1,,COUNTA('Fund Guide'!$B:$B)-COUNTA('Fund Guide'!$B$1:$B$4)),0)),
IFERROR(OFFSET('RF &amp; RV Guide'!$E$8,2+MATCH($E21, OFFSET('RF &amp; RV Guide'!$E$8,3,,COUNTA('RF &amp; RV Guide'!$E:$E)-COUNTA('RF &amp; RV Guide'!$E$1:$E$8)), 0),-1+MATCH(J$8, OFFSET('RF &amp; RV Guide'!$E$8,,,,COUNTA('RF &amp; RV Guide'!$8:$8)-COUNTA('RF &amp; RV Guide'!$A$8:$E$8)),0)), "-")))</f>
        <v>44043</v>
      </c>
      <c r="K21" s="528" t="str">
        <f ca="1">IF($E21="", "", IFERROR(INDEX(OFFSET('Fund Guide'!$B$4,1,MATCH(K$8,OFFSET('Fund Guide'!$B$4,,,,COUNTA('Fund Guide'!$4:$4)),0)-1,COUNTA('Fund Guide'!$B:$B)-COUNTA('Fund Guide'!$B$1:$B$4)),MATCH($E21,OFFSET('Fund Guide'!$B$4,1,,COUNTA('Fund Guide'!$B:$B)-COUNTA('Fund Guide'!$B$1:$B$4)),0)),
IFERROR(OFFSET('RF &amp; RV Guide'!$E$8,2+MATCH($E21, OFFSET('RF &amp; RV Guide'!$E$8,3,,COUNTA('RF &amp; RV Guide'!$E:$E)-COUNTA('RF &amp; RV Guide'!$E$1:$E$8)), 0),-1+MATCH("Captação", OFFSET('RF &amp; RV Guide'!$E$8,,,,COUNTA('RF &amp; RV Guide'!$8:$8)-COUNTA('RF &amp; RV Guide'!$A$8:$E$8)),0)), "-")))</f>
        <v>Sim</v>
      </c>
      <c r="M21" s="530">
        <f t="shared" ref="M21" si="16">IFERROR(IF(N21=0, "", N21*$M$3),0)</f>
        <v>256000</v>
      </c>
      <c r="N21" s="231">
        <v>2.5600000000000001E-2</v>
      </c>
      <c r="O21" s="531">
        <f t="shared" ref="O21" si="17">IFERROR(IF(N21=0, "", N21/N$12),0)</f>
        <v>0.04</v>
      </c>
      <c r="Q21" s="532">
        <f ca="1">IF($E21="", "", IFERROR(INDEX(OFFSET('Fund Guide'!$B$4,1,MATCH(Q$8,OFFSET('Fund Guide'!$B$4,,,,COUNTA('Fund Guide'!13:13)),0)-1,COUNTA('Fund Guide'!$B:$B)-COUNTA('Fund Guide'!$B$1:$B$4)),MATCH($E21,OFFSET('Fund Guide'!$B$4,1,,COUNTA('Fund Guide'!$B:$B)-COUNTA('Fund Guide'!$B$1:$B$4)),0)),"-"))</f>
        <v>8.418814540306796E-2</v>
      </c>
      <c r="R21" s="533">
        <f ca="1">IF($E21="", "", IFERROR(INDEX(OFFSET('Fund Guide'!$B$4,1,MATCH(R$8,OFFSET('Fund Guide'!$B$4,,,,COUNTA('Fund Guide'!13:13)),0)-1,COUNTA('Fund Guide'!$B:$B)-COUNTA('Fund Guide'!$B$1:$B$4)),MATCH($E21,OFFSET('Fund Guide'!$B$4,1,,COUNTA('Fund Guide'!$B:$B)-COUNTA('Fund Guide'!$B$1:$B$4)),0)),"-"))</f>
        <v>1.0883165875828502</v>
      </c>
      <c r="S21" s="532">
        <f ca="1">IF($E21="", "", IFERROR(INDEX(OFFSET('Fund Guide'!$B$4,1,MATCH(S$8,OFFSET('Fund Guide'!$B$4,,,,COUNTA('Fund Guide'!13:13)),0)-1,COUNTA('Fund Guide'!$B:$B)-COUNTA('Fund Guide'!$B$1:$B$4)),MATCH($E21,OFFSET('Fund Guide'!$B$4,1,,COUNTA('Fund Guide'!$B:$B)-COUNTA('Fund Guide'!$B$1:$B$4)),0)),"-"))</f>
        <v>0.11618289351949596</v>
      </c>
      <c r="T21" s="533">
        <f ca="1">IF($E21="", "", IFERROR(INDEX(OFFSET('Fund Guide'!$B$4,1,MATCH(T$8,OFFSET('Fund Guide'!$B$4,,,,COUNTA('Fund Guide'!13:13)),0)-1,COUNTA('Fund Guide'!$B:$B)-COUNTA('Fund Guide'!$B$1:$B$4)),MATCH($E21,OFFSET('Fund Guide'!$B$4,1,,COUNTA('Fund Guide'!$B:$B)-COUNTA('Fund Guide'!$B$1:$B$4)),0)),"-"))</f>
        <v>1.138980841332569</v>
      </c>
      <c r="U21" s="532">
        <f ca="1">IF($E21="", "", IFERROR(INDEX(OFFSET('Fund Guide'!$B$4,1,MATCH(U$8,OFFSET('Fund Guide'!$B$4,,,,COUNTA('Fund Guide'!13:13)),0)-1,COUNTA('Fund Guide'!$B:$B)-COUNTA('Fund Guide'!$B$1:$B$4)),MATCH($E21,OFFSET('Fund Guide'!$B$4,1,,COUNTA('Fund Guide'!$B:$B)-COUNTA('Fund Guide'!$B$1:$B$4)),0)),"-"))</f>
        <v>0.20154067573080225</v>
      </c>
      <c r="V21" s="533">
        <f ca="1">IF($E21="", "", IFERROR(INDEX(OFFSET('Fund Guide'!$B$4,1,MATCH(V$8,OFFSET('Fund Guide'!$B$4,,,,COUNTA('Fund Guide'!13:13)),0)-1,COUNTA('Fund Guide'!$B:$B)-COUNTA('Fund Guide'!$B$1:$B$4)),MATCH($E21,OFFSET('Fund Guide'!$B$4,1,,COUNTA('Fund Guide'!$B:$B)-COUNTA('Fund Guide'!$B$1:$B$4)),0)),"-"))</f>
        <v>1.5283195560566538</v>
      </c>
      <c r="W21" s="532" t="str">
        <f ca="1">IF($E21="", "", IFERROR(INDEX(OFFSET('Fund Guide'!$B$4,1,MATCH(W$8,OFFSET('Fund Guide'!$B$4,,,,COUNTA('Fund Guide'!13:13)),0)-1,COUNTA('Fund Guide'!$B:$B)-COUNTA('Fund Guide'!$B$1:$B$4)),MATCH($E21,OFFSET('Fund Guide'!$B$4,1,,COUNTA('Fund Guide'!$B:$B)-COUNTA('Fund Guide'!$B$1:$B$4)),0)),"-"))</f>
        <v/>
      </c>
      <c r="X21" s="533" t="str">
        <f ca="1">IF($E21="", "", IFERROR(INDEX(OFFSET('Fund Guide'!$B$4,1,MATCH(X$8,OFFSET('Fund Guide'!$B$4,,,,COUNTA('Fund Guide'!13:13)),0)-1,COUNTA('Fund Guide'!$B:$B)-COUNTA('Fund Guide'!$B$1:$B$4)),MATCH($E21,OFFSET('Fund Guide'!$B$4,1,,COUNTA('Fund Guide'!$B:$B)-COUNTA('Fund Guide'!$B$1:$B$4)),0)),"-"))</f>
        <v/>
      </c>
      <c r="Y21" s="534">
        <f ca="1">IF($E21="", "", IFERROR(INDEX(OFFSET('Fund Guide'!$B$4,1,MATCH(Y$8,OFFSET('Fund Guide'!$B$4,,,,COUNTA('Fund Guide'!13:13)),0)-1,COUNTA('Fund Guide'!$B:$B)-COUNTA('Fund Guide'!$B$1:$B$4)),MATCH($E21,OFFSET('Fund Guide'!$B$4,1,,COUNTA('Fund Guide'!$B:$B)-COUNTA('Fund Guide'!$B$1:$B$4)),0)),"-"))</f>
        <v>4.9303520050811653E-3</v>
      </c>
      <c r="Z21" s="535">
        <f ca="1">IF($E21="", "", IFERROR(INDEX(OFFSET('Fund Guide'!$B$4,1,MATCH(Z$8,OFFSET('Fund Guide'!$B$4,,,,COUNTA('Fund Guide'!13:13)),0)-1,COUNTA('Fund Guide'!$B:$B)-COUNTA('Fund Guide'!$B$1:$B$4)),MATCH($E21,OFFSET('Fund Guide'!$B$4,1,,COUNTA('Fund Guide'!$B:$B)-COUNTA('Fund Guide'!$B$1:$B$4)),0)),"-"))</f>
        <v>2.595906998936198</v>
      </c>
      <c r="AB21" s="232" t="s">
        <v>64</v>
      </c>
      <c r="AC21" s="232"/>
      <c r="AD21" s="231">
        <v>0.01</v>
      </c>
    </row>
    <row r="22" spans="2:30" s="529" customFormat="1" ht="14.25" customHeight="1">
      <c r="B22" s="523"/>
      <c r="C22" s="523"/>
      <c r="D22" s="523"/>
      <c r="E22" s="390" t="s">
        <v>2189</v>
      </c>
      <c r="F22" s="524">
        <f ca="1">IF($E22="", "", IFERROR(INDEX(OFFSET('Fund Guide'!$B$4,1,MATCH(F$8,OFFSET('Fund Guide'!$B$4,,,,COUNTA('Fund Guide'!14:14)),0)-1,COUNTA('Fund Guide'!$B:$B)-COUNTA('Fund Guide'!$B$1:$B$4)),MATCH($E22,OFFSET('Fund Guide'!$B$4,1,,COUNTA('Fund Guide'!$B:$B)-COUNTA('Fund Guide'!$B$1:$B$4)),0)),"-"))</f>
        <v>14188162000100</v>
      </c>
      <c r="G22" s="525">
        <f ca="1">IF($E22="", "", IFERROR(INDEX(OFFSET('Fund Guide'!$B$4,1,MATCH(G$8,OFFSET('Fund Guide'!$B$4,,,,COUNTA('Fund Guide'!$4:$4)),0)-1,COUNTA('Fund Guide'!$B:$B)-COUNTA('Fund Guide'!$B$1:$B$4)),MATCH($E22,OFFSET('Fund Guide'!$B$4,1,,COUNTA('Fund Guide'!$B:$B)-COUNTA('Fund Guide'!$B$1:$B$4)),0)),
IF(OR(LEFT($E22,3)="NTN",LEFT($E22,3)="LFT"),DATE(_xlfn.NUMBERVALUE(RIGHT(LEFT($E22, FIND(" (", $E22)-1), 4)),8,15)-TODAY(),IFERROR(IF(FIND("ano",$E22)&gt;1,FLOOR(_xlfn.NUMBERVALUE(RIGHT(LEFT($E22,FIND(" ano",$E22)-1),FIND(" ano",$E22)-1-(FIND(" - ",$E22)+2)))*365,1)),IFERROR(IF(FIND("meses",$E22)&gt;1,FLOOR(_xlfn.NUMBERVALUE(RIGHT(LEFT($E22,FIND(" meses",$E22)-1),FIND(" meses",$E22)-1-(FIND(" - ",$E22)+2))),1)*(365/12)),IFERROR(IF(FIND("mês",$E22)&gt;1,FLOOR(_xlfn.NUMBERVALUE(RIGHT(LEFT($E22,FIND(" mês",$E22)-1),FIND(" mês",$E22)-1-(FIND(" - ",$E22)+2))),1)*(365/12)),IFERROR(IF(FIND("Diária", $E22)&gt;0, 0),
IFERROR(OFFSET('RF &amp; RV Guide'!$E$8,2+MATCH($E22, OFFSET('RF &amp; RV Guide'!$E$8,3,,COUNTA('RF &amp; RV Guide'!$E:$E)-COUNTA('RF &amp; RV Guide'!$E$1:$E$8)), 0),-1+MATCH(G$8, OFFSET('RF &amp; RV Guide'!$E$8,,,,COUNTA('RF &amp; RV Guide'!$8:$8)-COUNTA('RF &amp; RV Guide'!$A$8:$E$8)),0)),"-"))))))))</f>
        <v>31</v>
      </c>
      <c r="H22" s="526" t="str">
        <f ca="1">IF($E22="", "", IFERROR(INDEX(OFFSET('Fund Guide'!$B$4,1,MATCH(H$8,OFFSET('Fund Guide'!$B$4,,,,COUNTA('Fund Guide'!14:14)),0)-1,COUNTA('Fund Guide'!$B:$B)-COUNTA('Fund Guide'!$B$1:$B$4)),MATCH($E22,OFFSET('Fund Guide'!$B$4,1,,COUNTA('Fund Guide'!$B:$B)-COUNTA('Fund Guide'!$B$1:$B$4)),0)),"BRL"))</f>
        <v>BRL</v>
      </c>
      <c r="I22" s="527">
        <f ca="1">IF($E22="", "", IFERROR(INDEX(OFFSET('Fund Guide'!$B$4,1,MATCH(IF($J$3="MFO", "Repasse Taxa Adm. Gestor", "Repasse Taxa Adm. AAI"),OFFSET('Fund Guide'!$B$4,,,,COUNTA('Fund Guide'!$4:$4)),0)-1,COUNTA('Fund Guide'!$B:$B)-COUNTA('Fund Guide'!$B$1:$B$4)),MATCH($E22,OFFSET('Fund Guide'!$B$4,1,,COUNTA('Fund Guide'!$B:$B)-COUNTA('Fund Guide'!$B$1:$B$4)),0)),
IFERROR(OFFSET('RF &amp; RV Guide'!$E$8,2+MATCH($E22, OFFSET('RF &amp; RV Guide'!$E$8,3,,COUNTA('RF &amp; RV Guide'!$E:$E)-COUNTA('RF &amp; RV Guide'!$E$1:$E$8)), 0),-1+MATCH(I$8, OFFSET('RF &amp; RV Guide'!$E$8,,,,COUNTA('RF &amp; RV Guide'!$8:$8)-COUNTA('RF &amp; RV Guide'!$A$8:$E$8)),0)),IFERROR(IF(FIND("tulo",$E22), 0.25%), "-"))))</f>
        <v>1.4E-3</v>
      </c>
      <c r="J22" s="528">
        <f ca="1">IF($E22="", "", IFERROR(INDEX(OFFSET('Fund Guide'!$B$4,1,MATCH(J$8,OFFSET('Fund Guide'!$B$4,,,,COUNTA('Fund Guide'!$4:$4)),0)-1,COUNTA('Fund Guide'!$B:$B)-COUNTA('Fund Guide'!$B$1:$B$4)),MATCH($E22,OFFSET('Fund Guide'!$B$4,1,,COUNTA('Fund Guide'!$B:$B)-COUNTA('Fund Guide'!$B$1:$B$4)),0)),
IFERROR(OFFSET('RF &amp; RV Guide'!$E$8,2+MATCH($E22, OFFSET('RF &amp; RV Guide'!$E$8,3,,COUNTA('RF &amp; RV Guide'!$E:$E)-COUNTA('RF &amp; RV Guide'!$E$1:$E$8)), 0),-1+MATCH(J$8, OFFSET('RF &amp; RV Guide'!$E$8,,,,COUNTA('RF &amp; RV Guide'!$8:$8)-COUNTA('RF &amp; RV Guide'!$A$8:$E$8)),0)), "-")))</f>
        <v>40946</v>
      </c>
      <c r="K22" s="528" t="str">
        <f ca="1">IF($E22="", "", IFERROR(INDEX(OFFSET('Fund Guide'!$B$4,1,MATCH(K$8,OFFSET('Fund Guide'!$B$4,,,,COUNTA('Fund Guide'!$4:$4)),0)-1,COUNTA('Fund Guide'!$B:$B)-COUNTA('Fund Guide'!$B$1:$B$4)),MATCH($E22,OFFSET('Fund Guide'!$B$4,1,,COUNTA('Fund Guide'!$B:$B)-COUNTA('Fund Guide'!$B$1:$B$4)),0)),
IFERROR(OFFSET('RF &amp; RV Guide'!$E$8,2+MATCH($E22, OFFSET('RF &amp; RV Guide'!$E$8,3,,COUNTA('RF &amp; RV Guide'!$E:$E)-COUNTA('RF &amp; RV Guide'!$E$1:$E$8)), 0),-1+MATCH("Captação", OFFSET('RF &amp; RV Guide'!$E$8,,,,COUNTA('RF &amp; RV Guide'!$8:$8)-COUNTA('RF &amp; RV Guide'!$A$8:$E$8)),0)), "-")))</f>
        <v>Sim</v>
      </c>
      <c r="M22" s="530">
        <f t="shared" ref="M22" si="18">IFERROR(IF(N22=0, "", N22*$M$3),0)</f>
        <v>256000</v>
      </c>
      <c r="N22" s="231">
        <v>2.5600000000000001E-2</v>
      </c>
      <c r="O22" s="531">
        <f t="shared" ref="O22" si="19">IFERROR(IF(N22=0, "", N22/N$12),0)</f>
        <v>0.04</v>
      </c>
      <c r="Q22" s="532">
        <f ca="1">IF($E22="", "", IFERROR(INDEX(OFFSET('Fund Guide'!$B$4,1,MATCH(Q$8,OFFSET('Fund Guide'!$B$4,,,,COUNTA('Fund Guide'!14:14)),0)-1,COUNTA('Fund Guide'!$B:$B)-COUNTA('Fund Guide'!$B$1:$B$4)),MATCH($E22,OFFSET('Fund Guide'!$B$4,1,,COUNTA('Fund Guide'!$B:$B)-COUNTA('Fund Guide'!$B$1:$B$4)),0)),"-"))</f>
        <v>8.8382998778722355E-2</v>
      </c>
      <c r="R22" s="533">
        <f ca="1">IF($E22="", "", IFERROR(INDEX(OFFSET('Fund Guide'!$B$4,1,MATCH(R$8,OFFSET('Fund Guide'!$B$4,,,,COUNTA('Fund Guide'!14:14)),0)-1,COUNTA('Fund Guide'!$B:$B)-COUNTA('Fund Guide'!$B$1:$B$4)),MATCH($E22,OFFSET('Fund Guide'!$B$4,1,,COUNTA('Fund Guide'!$B:$B)-COUNTA('Fund Guide'!$B$1:$B$4)),0)),"-"))</f>
        <v>1.1425442759271551</v>
      </c>
      <c r="S22" s="532">
        <f ca="1">IF($E22="", "", IFERROR(INDEX(OFFSET('Fund Guide'!$B$4,1,MATCH(S$8,OFFSET('Fund Guide'!$B$4,,,,COUNTA('Fund Guide'!14:14)),0)-1,COUNTA('Fund Guide'!$B:$B)-COUNTA('Fund Guide'!$B$1:$B$4)),MATCH($E22,OFFSET('Fund Guide'!$B$4,1,,COUNTA('Fund Guide'!$B:$B)-COUNTA('Fund Guide'!$B$1:$B$4)),0)),"-"))</f>
        <v>0.11991681146387312</v>
      </c>
      <c r="T22" s="533">
        <f ca="1">IF($E22="", "", IFERROR(INDEX(OFFSET('Fund Guide'!$B$4,1,MATCH(T$8,OFFSET('Fund Guide'!$B$4,,,,COUNTA('Fund Guide'!14:14)),0)-1,COUNTA('Fund Guide'!$B:$B)-COUNTA('Fund Guide'!$B$1:$B$4)),MATCH($E22,OFFSET('Fund Guide'!$B$4,1,,COUNTA('Fund Guide'!$B:$B)-COUNTA('Fund Guide'!$B$1:$B$4)),0)),"-"))</f>
        <v>1.1755857224206774</v>
      </c>
      <c r="U22" s="532">
        <f ca="1">IF($E22="", "", IFERROR(INDEX(OFFSET('Fund Guide'!$B$4,1,MATCH(U$8,OFFSET('Fund Guide'!$B$4,,,,COUNTA('Fund Guide'!14:14)),0)-1,COUNTA('Fund Guide'!$B:$B)-COUNTA('Fund Guide'!$B$1:$B$4)),MATCH($E22,OFFSET('Fund Guide'!$B$4,1,,COUNTA('Fund Guide'!$B:$B)-COUNTA('Fund Guide'!$B$1:$B$4)),0)),"-"))</f>
        <v>0.18813529101480819</v>
      </c>
      <c r="V22" s="533">
        <f ca="1">IF($E22="", "", IFERROR(INDEX(OFFSET('Fund Guide'!$B$4,1,MATCH(V$8,OFFSET('Fund Guide'!$B$4,,,,COUNTA('Fund Guide'!14:14)),0)-1,COUNTA('Fund Guide'!$B:$B)-COUNTA('Fund Guide'!$B$1:$B$4)),MATCH($E22,OFFSET('Fund Guide'!$B$4,1,,COUNTA('Fund Guide'!$B:$B)-COUNTA('Fund Guide'!$B$1:$B$4)),0)),"-"))</f>
        <v>1.4266640885257118</v>
      </c>
      <c r="W22" s="532">
        <f ca="1">IF($E22="", "", IFERROR(INDEX(OFFSET('Fund Guide'!$B$4,1,MATCH(W$8,OFFSET('Fund Guide'!$B$4,,,,COUNTA('Fund Guide'!14:14)),0)-1,COUNTA('Fund Guide'!$B:$B)-COUNTA('Fund Guide'!$B$1:$B$4)),MATCH($E22,OFFSET('Fund Guide'!$B$4,1,,COUNTA('Fund Guide'!$B:$B)-COUNTA('Fund Guide'!$B$1:$B$4)),0)),"-"))</f>
        <v>0.20483902159303802</v>
      </c>
      <c r="X22" s="533">
        <f ca="1">IF($E22="", "", IFERROR(INDEX(OFFSET('Fund Guide'!$B$4,1,MATCH(X$8,OFFSET('Fund Guide'!$B$4,,,,COUNTA('Fund Guide'!14:14)),0)-1,COUNTA('Fund Guide'!$B:$B)-COUNTA('Fund Guide'!$B$1:$B$4)),MATCH($E22,OFFSET('Fund Guide'!$B$4,1,,COUNTA('Fund Guide'!$B:$B)-COUNTA('Fund Guide'!$B$1:$B$4)),0)),"-"))</f>
        <v>1.1643714051413152</v>
      </c>
      <c r="Y22" s="534">
        <f ca="1">IF($E22="", "", IFERROR(INDEX(OFFSET('Fund Guide'!$B$4,1,MATCH(Y$8,OFFSET('Fund Guide'!$B$4,,,,COUNTA('Fund Guide'!14:14)),0)-1,COUNTA('Fund Guide'!$B:$B)-COUNTA('Fund Guide'!$B$1:$B$4)),MATCH($E22,OFFSET('Fund Guide'!$B$4,1,,COUNTA('Fund Guide'!$B:$B)-COUNTA('Fund Guide'!$B$1:$B$4)),0)),"-"))</f>
        <v>1.8697067738675803E-3</v>
      </c>
      <c r="Z22" s="535">
        <f ca="1">IF($E22="", "", IFERROR(INDEX(OFFSET('Fund Guide'!$B$4,1,MATCH(Z$8,OFFSET('Fund Guide'!$B$4,,,,COUNTA('Fund Guide'!14:14)),0)-1,COUNTA('Fund Guide'!$B:$B)-COUNTA('Fund Guide'!$B$1:$B$4)),MATCH($E22,OFFSET('Fund Guide'!$B$4,1,,COUNTA('Fund Guide'!$B:$B)-COUNTA('Fund Guide'!$B$1:$B$4)),0)),"-"))</f>
        <v>8.6267691688853656</v>
      </c>
      <c r="AB22" s="232"/>
      <c r="AC22" s="232"/>
      <c r="AD22" s="231"/>
    </row>
    <row r="23" spans="2:30" s="529" customFormat="1" ht="14.25" customHeight="1">
      <c r="B23" s="523"/>
      <c r="C23" s="523"/>
      <c r="D23" s="523"/>
      <c r="E23" s="390" t="s">
        <v>2284</v>
      </c>
      <c r="F23" s="524">
        <f ca="1">IF($E23="", "", IFERROR(INDEX(OFFSET('Fund Guide'!$B$4,1,MATCH(F$8,OFFSET('Fund Guide'!$B$4,,,,COUNTA('Fund Guide'!15:15)),0)-1,COUNTA('Fund Guide'!$B:$B)-COUNTA('Fund Guide'!$B$1:$B$4)),MATCH($E23,OFFSET('Fund Guide'!$B$4,1,,COUNTA('Fund Guide'!$B:$B)-COUNTA('Fund Guide'!$B$1:$B$4)),0)),"-"))</f>
        <v>30934757000113</v>
      </c>
      <c r="G23" s="525">
        <f ca="1">IF($E23="", "", IFERROR(INDEX(OFFSET('Fund Guide'!$B$4,1,MATCH(G$8,OFFSET('Fund Guide'!$B$4,,,,COUNTA('Fund Guide'!$4:$4)),0)-1,COUNTA('Fund Guide'!$B:$B)-COUNTA('Fund Guide'!$B$1:$B$4)),MATCH($E23,OFFSET('Fund Guide'!$B$4,1,,COUNTA('Fund Guide'!$B:$B)-COUNTA('Fund Guide'!$B$1:$B$4)),0)),
IF(OR(LEFT($E23,3)="NTN",LEFT($E23,3)="LFT"),DATE(_xlfn.NUMBERVALUE(RIGHT(LEFT($E23, FIND(" (", $E23)-1), 4)),8,15)-TODAY(),IFERROR(IF(FIND("ano",$E23)&gt;1,FLOOR(_xlfn.NUMBERVALUE(RIGHT(LEFT($E23,FIND(" ano",$E23)-1),FIND(" ano",$E23)-1-(FIND(" - ",$E23)+2)))*365,1)),IFERROR(IF(FIND("meses",$E23)&gt;1,FLOOR(_xlfn.NUMBERVALUE(RIGHT(LEFT($E23,FIND(" meses",$E23)-1),FIND(" meses",$E23)-1-(FIND(" - ",$E23)+2))),1)*(365/12)),IFERROR(IF(FIND("mês",$E23)&gt;1,FLOOR(_xlfn.NUMBERVALUE(RIGHT(LEFT($E23,FIND(" mês",$E23)-1),FIND(" mês",$E23)-1-(FIND(" - ",$E23)+2))),1)*(365/12)),IFERROR(IF(FIND("Diária", $E23)&gt;0, 0),
IFERROR(OFFSET('RF &amp; RV Guide'!$E$8,2+MATCH($E23, OFFSET('RF &amp; RV Guide'!$E$8,3,,COUNTA('RF &amp; RV Guide'!$E:$E)-COUNTA('RF &amp; RV Guide'!$E$1:$E$8)), 0),-1+MATCH(G$8, OFFSET('RF &amp; RV Guide'!$E$8,,,,COUNTA('RF &amp; RV Guide'!$8:$8)-COUNTA('RF &amp; RV Guide'!$A$8:$E$8)),0)),"-"))))))))</f>
        <v>31</v>
      </c>
      <c r="H23" s="526" t="str">
        <f ca="1">IF($E23="", "", IFERROR(INDEX(OFFSET('Fund Guide'!$B$4,1,MATCH(H$8,OFFSET('Fund Guide'!$B$4,,,,COUNTA('Fund Guide'!15:15)),0)-1,COUNTA('Fund Guide'!$B:$B)-COUNTA('Fund Guide'!$B$1:$B$4)),MATCH($E23,OFFSET('Fund Guide'!$B$4,1,,COUNTA('Fund Guide'!$B:$B)-COUNTA('Fund Guide'!$B$1:$B$4)),0)),"BRL"))</f>
        <v>BRL</v>
      </c>
      <c r="I23" s="527">
        <f ca="1">IF($E23="", "", IFERROR(INDEX(OFFSET('Fund Guide'!$B$4,1,MATCH(IF($J$3="MFO", "Repasse Taxa Adm. Gestor", "Repasse Taxa Adm. AAI"),OFFSET('Fund Guide'!$B$4,,,,COUNTA('Fund Guide'!$4:$4)),0)-1,COUNTA('Fund Guide'!$B:$B)-COUNTA('Fund Guide'!$B$1:$B$4)),MATCH($E23,OFFSET('Fund Guide'!$B$4,1,,COUNTA('Fund Guide'!$B:$B)-COUNTA('Fund Guide'!$B$1:$B$4)),0)),
IFERROR(OFFSET('RF &amp; RV Guide'!$E$8,2+MATCH($E23, OFFSET('RF &amp; RV Guide'!$E$8,3,,COUNTA('RF &amp; RV Guide'!$E:$E)-COUNTA('RF &amp; RV Guide'!$E$1:$E$8)), 0),-1+MATCH(I$8, OFFSET('RF &amp; RV Guide'!$E$8,,,,COUNTA('RF &amp; RV Guide'!$8:$8)-COUNTA('RF &amp; RV Guide'!$A$8:$E$8)),0)),IFERROR(IF(FIND("tulo",$E23), 0.25%), "-"))))</f>
        <v>2.8E-3</v>
      </c>
      <c r="J23" s="528">
        <f ca="1">IF($E23="", "", IFERROR(INDEX(OFFSET('Fund Guide'!$B$4,1,MATCH(J$8,OFFSET('Fund Guide'!$B$4,,,,COUNTA('Fund Guide'!$4:$4)),0)-1,COUNTA('Fund Guide'!$B:$B)-COUNTA('Fund Guide'!$B$1:$B$4)),MATCH($E23,OFFSET('Fund Guide'!$B$4,1,,COUNTA('Fund Guide'!$B:$B)-COUNTA('Fund Guide'!$B$1:$B$4)),0)),
IFERROR(OFFSET('RF &amp; RV Guide'!$E$8,2+MATCH($E23, OFFSET('RF &amp; RV Guide'!$E$8,3,,COUNTA('RF &amp; RV Guide'!$E:$E)-COUNTA('RF &amp; RV Guide'!$E$1:$E$8)), 0),-1+MATCH(J$8, OFFSET('RF &amp; RV Guide'!$E$8,,,,COUNTA('RF &amp; RV Guide'!$8:$8)-COUNTA('RF &amp; RV Guide'!$A$8:$E$8)),0)), "-")))</f>
        <v>43437</v>
      </c>
      <c r="K23" s="528" t="str">
        <f ca="1">IF($E23="", "", IFERROR(INDEX(OFFSET('Fund Guide'!$B$4,1,MATCH(K$8,OFFSET('Fund Guide'!$B$4,,,,COUNTA('Fund Guide'!$4:$4)),0)-1,COUNTA('Fund Guide'!$B:$B)-COUNTA('Fund Guide'!$B$1:$B$4)),MATCH($E23,OFFSET('Fund Guide'!$B$4,1,,COUNTA('Fund Guide'!$B:$B)-COUNTA('Fund Guide'!$B$1:$B$4)),0)),
IFERROR(OFFSET('RF &amp; RV Guide'!$E$8,2+MATCH($E23, OFFSET('RF &amp; RV Guide'!$E$8,3,,COUNTA('RF &amp; RV Guide'!$E:$E)-COUNTA('RF &amp; RV Guide'!$E$1:$E$8)), 0),-1+MATCH("Captação", OFFSET('RF &amp; RV Guide'!$E$8,,,,COUNTA('RF &amp; RV Guide'!$8:$8)-COUNTA('RF &amp; RV Guide'!$A$8:$E$8)),0)), "-")))</f>
        <v>Sim</v>
      </c>
      <c r="M23" s="530">
        <f t="shared" ref="M23" si="20">IFERROR(IF(N23=0, "", N23*$M$3),0)</f>
        <v>256000</v>
      </c>
      <c r="N23" s="231">
        <v>2.5600000000000001E-2</v>
      </c>
      <c r="O23" s="531">
        <f t="shared" ref="O23" si="21">IFERROR(IF(N23=0, "", N23/N$12),0)</f>
        <v>0.04</v>
      </c>
      <c r="Q23" s="532">
        <f ca="1">IF($E23="", "", IFERROR(INDEX(OFFSET('Fund Guide'!$B$4,1,MATCH(Q$8,OFFSET('Fund Guide'!$B$4,,,,COUNTA('Fund Guide'!15:15)),0)-1,COUNTA('Fund Guide'!$B:$B)-COUNTA('Fund Guide'!$B$1:$B$4)),MATCH($E23,OFFSET('Fund Guide'!$B$4,1,,COUNTA('Fund Guide'!$B:$B)-COUNTA('Fund Guide'!$B$1:$B$4)),0)),"-"))</f>
        <v>8.8221821405476186E-2</v>
      </c>
      <c r="R23" s="533">
        <f ca="1">IF($E23="", "", IFERROR(INDEX(OFFSET('Fund Guide'!$B$4,1,MATCH(R$8,OFFSET('Fund Guide'!$B$4,,,,COUNTA('Fund Guide'!15:15)),0)-1,COUNTA('Fund Guide'!$B:$B)-COUNTA('Fund Guide'!$B$1:$B$4)),MATCH($E23,OFFSET('Fund Guide'!$B$4,1,,COUNTA('Fund Guide'!$B:$B)-COUNTA('Fund Guide'!$B$1:$B$4)),0)),"-"))</f>
        <v>1.1404607045643818</v>
      </c>
      <c r="S23" s="532">
        <f ca="1">IF($E23="", "", IFERROR(INDEX(OFFSET('Fund Guide'!$B$4,1,MATCH(S$8,OFFSET('Fund Guide'!$B$4,,,,COUNTA('Fund Guide'!15:15)),0)-1,COUNTA('Fund Guide'!$B:$B)-COUNTA('Fund Guide'!$B$1:$B$4)),MATCH($E23,OFFSET('Fund Guide'!$B$4,1,,COUNTA('Fund Guide'!$B:$B)-COUNTA('Fund Guide'!$B$1:$B$4)),0)),"-"))</f>
        <v>0.12148376632693458</v>
      </c>
      <c r="T23" s="533">
        <f ca="1">IF($E23="", "", IFERROR(INDEX(OFFSET('Fund Guide'!$B$4,1,MATCH(T$8,OFFSET('Fund Guide'!$B$4,,,,COUNTA('Fund Guide'!15:15)),0)-1,COUNTA('Fund Guide'!$B:$B)-COUNTA('Fund Guide'!$B$1:$B$4)),MATCH($E23,OFFSET('Fund Guide'!$B$4,1,,COUNTA('Fund Guide'!$B:$B)-COUNTA('Fund Guide'!$B$1:$B$4)),0)),"-"))</f>
        <v>1.1909471195609578</v>
      </c>
      <c r="U23" s="532">
        <f ca="1">IF($E23="", "", IFERROR(INDEX(OFFSET('Fund Guide'!$B$4,1,MATCH(U$8,OFFSET('Fund Guide'!$B$4,,,,COUNTA('Fund Guide'!15:15)),0)-1,COUNTA('Fund Guide'!$B:$B)-COUNTA('Fund Guide'!$B$1:$B$4)),MATCH($E23,OFFSET('Fund Guide'!$B$4,1,,COUNTA('Fund Guide'!$B:$B)-COUNTA('Fund Guide'!$B$1:$B$4)),0)),"-"))</f>
        <v>0.22907325882411378</v>
      </c>
      <c r="V23" s="533">
        <f ca="1">IF($E23="", "", IFERROR(INDEX(OFFSET('Fund Guide'!$B$4,1,MATCH(V$8,OFFSET('Fund Guide'!$B$4,,,,COUNTA('Fund Guide'!15:15)),0)-1,COUNTA('Fund Guide'!$B:$B)-COUNTA('Fund Guide'!$B$1:$B$4)),MATCH($E23,OFFSET('Fund Guide'!$B$4,1,,COUNTA('Fund Guide'!$B:$B)-COUNTA('Fund Guide'!$B$1:$B$4)),0)),"-"))</f>
        <v>1.7371041352374199</v>
      </c>
      <c r="W23" s="532">
        <f ca="1">IF($E23="", "", IFERROR(INDEX(OFFSET('Fund Guide'!$B$4,1,MATCH(W$8,OFFSET('Fund Guide'!$B$4,,,,COUNTA('Fund Guide'!15:15)),0)-1,COUNTA('Fund Guide'!$B:$B)-COUNTA('Fund Guide'!$B$1:$B$4)),MATCH($E23,OFFSET('Fund Guide'!$B$4,1,,COUNTA('Fund Guide'!$B:$B)-COUNTA('Fund Guide'!$B$1:$B$4)),0)),"-"))</f>
        <v>0.21080751951568599</v>
      </c>
      <c r="X23" s="533">
        <f ca="1">IF($E23="", "", IFERROR(INDEX(OFFSET('Fund Guide'!$B$4,1,MATCH(X$8,OFFSET('Fund Guide'!$B$4,,,,COUNTA('Fund Guide'!15:15)),0)-1,COUNTA('Fund Guide'!$B:$B)-COUNTA('Fund Guide'!$B$1:$B$4)),MATCH($E23,OFFSET('Fund Guide'!$B$4,1,,COUNTA('Fund Guide'!$B:$B)-COUNTA('Fund Guide'!$B$1:$B$4)),0)),"-"))</f>
        <v>1.1982982822506172</v>
      </c>
      <c r="Y23" s="534">
        <f ca="1">IF($E23="", "", IFERROR(INDEX(OFFSET('Fund Guide'!$B$4,1,MATCH(Y$8,OFFSET('Fund Guide'!$B$4,,,,COUNTA('Fund Guide'!15:15)),0)-1,COUNTA('Fund Guide'!$B:$B)-COUNTA('Fund Guide'!$B$1:$B$4)),MATCH($E23,OFFSET('Fund Guide'!$B$4,1,,COUNTA('Fund Guide'!$B:$B)-COUNTA('Fund Guide'!$B$1:$B$4)),0)),"-"))</f>
        <v>4.9637686692548377E-3</v>
      </c>
      <c r="Z23" s="535">
        <f ca="1">IF($E23="", "", IFERROR(INDEX(OFFSET('Fund Guide'!$B$4,1,MATCH(Z$8,OFFSET('Fund Guide'!$B$4,,,,COUNTA('Fund Guide'!15:15)),0)-1,COUNTA('Fund Guide'!$B:$B)-COUNTA('Fund Guide'!$B$1:$B$4)),MATCH($E23,OFFSET('Fund Guide'!$B$4,1,,COUNTA('Fund Guide'!$B:$B)-COUNTA('Fund Guide'!$B$1:$B$4)),0)),"-"))</f>
        <v>3.5333791346232402</v>
      </c>
      <c r="AB23" s="232"/>
      <c r="AC23" s="232"/>
      <c r="AD23" s="231"/>
    </row>
    <row r="24" spans="2:30" s="529" customFormat="1" ht="14.25" customHeight="1">
      <c r="B24" s="523"/>
      <c r="C24" s="523"/>
      <c r="D24" s="523"/>
      <c r="E24" s="390" t="s">
        <v>2184</v>
      </c>
      <c r="F24" s="524">
        <f ca="1">IF($E24="", "", IFERROR(INDEX(OFFSET('Fund Guide'!$B$4,1,MATCH(F$8,OFFSET('Fund Guide'!$B$4,,,,COUNTA('Fund Guide'!16:16)),0)-1,COUNTA('Fund Guide'!$B:$B)-COUNTA('Fund Guide'!$B$1:$B$4)),MATCH($E24,OFFSET('Fund Guide'!$B$4,1,,COUNTA('Fund Guide'!$B:$B)-COUNTA('Fund Guide'!$B$1:$B$4)),0)),"-"))</f>
        <v>20146294000171</v>
      </c>
      <c r="G24" s="525">
        <f ca="1">IF($E24="", "", IFERROR(INDEX(OFFSET('Fund Guide'!$B$4,1,MATCH(G$8,OFFSET('Fund Guide'!$B$4,,,,COUNTA('Fund Guide'!$4:$4)),0)-1,COUNTA('Fund Guide'!$B:$B)-COUNTA('Fund Guide'!$B$1:$B$4)),MATCH($E24,OFFSET('Fund Guide'!$B$4,1,,COUNTA('Fund Guide'!$B:$B)-COUNTA('Fund Guide'!$B$1:$B$4)),0)),
IF(OR(LEFT($E24,3)="NTN",LEFT($E24,3)="LFT"),DATE(_xlfn.NUMBERVALUE(RIGHT(LEFT($E24, FIND(" (", $E24)-1), 4)),8,15)-TODAY(),IFERROR(IF(FIND("ano",$E24)&gt;1,FLOOR(_xlfn.NUMBERVALUE(RIGHT(LEFT($E24,FIND(" ano",$E24)-1),FIND(" ano",$E24)-1-(FIND(" - ",$E24)+2)))*365,1)),IFERROR(IF(FIND("meses",$E24)&gt;1,FLOOR(_xlfn.NUMBERVALUE(RIGHT(LEFT($E24,FIND(" meses",$E24)-1),FIND(" meses",$E24)-1-(FIND(" - ",$E24)+2))),1)*(365/12)),IFERROR(IF(FIND("mês",$E24)&gt;1,FLOOR(_xlfn.NUMBERVALUE(RIGHT(LEFT($E24,FIND(" mês",$E24)-1),FIND(" mês",$E24)-1-(FIND(" - ",$E24)+2))),1)*(365/12)),IFERROR(IF(FIND("Diária", $E24)&gt;0, 0),
IFERROR(OFFSET('RF &amp; RV Guide'!$E$8,2+MATCH($E24, OFFSET('RF &amp; RV Guide'!$E$8,3,,COUNTA('RF &amp; RV Guide'!$E:$E)-COUNTA('RF &amp; RV Guide'!$E$1:$E$8)), 0),-1+MATCH(G$8, OFFSET('RF &amp; RV Guide'!$E$8,,,,COUNTA('RF &amp; RV Guide'!$8:$8)-COUNTA('RF &amp; RV Guide'!$A$8:$E$8)),0)),"-"))))))))</f>
        <v>45</v>
      </c>
      <c r="H24" s="526" t="str">
        <f ca="1">IF($E24="", "", IFERROR(INDEX(OFFSET('Fund Guide'!$B$4,1,MATCH(H$8,OFFSET('Fund Guide'!$B$4,,,,COUNTA('Fund Guide'!16:16)),0)-1,COUNTA('Fund Guide'!$B:$B)-COUNTA('Fund Guide'!$B$1:$B$4)),MATCH($E24,OFFSET('Fund Guide'!$B$4,1,,COUNTA('Fund Guide'!$B:$B)-COUNTA('Fund Guide'!$B$1:$B$4)),0)),"BRL"))</f>
        <v>BRL</v>
      </c>
      <c r="I24" s="527">
        <f ca="1">IF($E24="", "", IFERROR(INDEX(OFFSET('Fund Guide'!$B$4,1,MATCH(IF($J$3="MFO", "Repasse Taxa Adm. Gestor", "Repasse Taxa Adm. AAI"),OFFSET('Fund Guide'!$B$4,,,,COUNTA('Fund Guide'!$4:$4)),0)-1,COUNTA('Fund Guide'!$B:$B)-COUNTA('Fund Guide'!$B$1:$B$4)),MATCH($E24,OFFSET('Fund Guide'!$B$4,1,,COUNTA('Fund Guide'!$B:$B)-COUNTA('Fund Guide'!$B$1:$B$4)),0)),
IFERROR(OFFSET('RF &amp; RV Guide'!$E$8,2+MATCH($E24, OFFSET('RF &amp; RV Guide'!$E$8,3,,COUNTA('RF &amp; RV Guide'!$E:$E)-COUNTA('RF &amp; RV Guide'!$E$1:$E$8)), 0),-1+MATCH(I$8, OFFSET('RF &amp; RV Guide'!$E$8,,,,COUNTA('RF &amp; RV Guide'!$8:$8)-COUNTA('RF &amp; RV Guide'!$A$8:$E$8)),0)),IFERROR(IF(FIND("tulo",$E24), 0.25%), "-"))))</f>
        <v>1.6499999999999998E-3</v>
      </c>
      <c r="J24" s="528">
        <f ca="1">IF($E24="", "", IFERROR(INDEX(OFFSET('Fund Guide'!$B$4,1,MATCH(J$8,OFFSET('Fund Guide'!$B$4,,,,COUNTA('Fund Guide'!$4:$4)),0)-1,COUNTA('Fund Guide'!$B:$B)-COUNTA('Fund Guide'!$B$1:$B$4)),MATCH($E24,OFFSET('Fund Guide'!$B$4,1,,COUNTA('Fund Guide'!$B:$B)-COUNTA('Fund Guide'!$B$1:$B$4)),0)),
IFERROR(OFFSET('RF &amp; RV Guide'!$E$8,2+MATCH($E24, OFFSET('RF &amp; RV Guide'!$E$8,3,,COUNTA('RF &amp; RV Guide'!$E:$E)-COUNTA('RF &amp; RV Guide'!$E$1:$E$8)), 0),-1+MATCH(J$8, OFFSET('RF &amp; RV Guide'!$E$8,,,,COUNTA('RF &amp; RV Guide'!$8:$8)-COUNTA('RF &amp; RV Guide'!$A$8:$E$8)),0)), "-")))</f>
        <v>41949</v>
      </c>
      <c r="K24" s="528" t="str">
        <f ca="1">IF($E24="", "", IFERROR(INDEX(OFFSET('Fund Guide'!$B$4,1,MATCH(K$8,OFFSET('Fund Guide'!$B$4,,,,COUNTA('Fund Guide'!$4:$4)),0)-1,COUNTA('Fund Guide'!$B:$B)-COUNTA('Fund Guide'!$B$1:$B$4)),MATCH($E24,OFFSET('Fund Guide'!$B$4,1,,COUNTA('Fund Guide'!$B:$B)-COUNTA('Fund Guide'!$B$1:$B$4)),0)),
IFERROR(OFFSET('RF &amp; RV Guide'!$E$8,2+MATCH($E24, OFFSET('RF &amp; RV Guide'!$E$8,3,,COUNTA('RF &amp; RV Guide'!$E:$E)-COUNTA('RF &amp; RV Guide'!$E$1:$E$8)), 0),-1+MATCH("Captação", OFFSET('RF &amp; RV Guide'!$E$8,,,,COUNTA('RF &amp; RV Guide'!$8:$8)-COUNTA('RF &amp; RV Guide'!$A$8:$E$8)),0)), "-")))</f>
        <v>Sim</v>
      </c>
      <c r="M24" s="530">
        <f t="shared" ref="M24" si="22">IFERROR(IF(N24=0, "", N24*$M$3),0)</f>
        <v>256000</v>
      </c>
      <c r="N24" s="231">
        <v>2.5600000000000001E-2</v>
      </c>
      <c r="O24" s="531">
        <f t="shared" ref="O24" si="23">IFERROR(IF(N24=0, "", N24/N$12),0)</f>
        <v>0.04</v>
      </c>
      <c r="Q24" s="532">
        <f ca="1">IF($E24="", "", IFERROR(INDEX(OFFSET('Fund Guide'!$B$4,1,MATCH(Q$8,OFFSET('Fund Guide'!$B$4,,,,COUNTA('Fund Guide'!16:16)),0)-1,COUNTA('Fund Guide'!$B:$B)-COUNTA('Fund Guide'!$B$1:$B$4)),MATCH($E24,OFFSET('Fund Guide'!$B$4,1,,COUNTA('Fund Guide'!$B:$B)-COUNTA('Fund Guide'!$B$1:$B$4)),0)),"-"))</f>
        <v>9.1821324721498954E-2</v>
      </c>
      <c r="R24" s="533">
        <f ca="1">IF($E24="", "", IFERROR(INDEX(OFFSET('Fund Guide'!$B$4,1,MATCH(R$8,OFFSET('Fund Guide'!$B$4,,,,COUNTA('Fund Guide'!16:16)),0)-1,COUNTA('Fund Guide'!$B:$B)-COUNTA('Fund Guide'!$B$1:$B$4)),MATCH($E24,OFFSET('Fund Guide'!$B$4,1,,COUNTA('Fund Guide'!$B:$B)-COUNTA('Fund Guide'!$B$1:$B$4)),0)),"-"))</f>
        <v>1.1869921864865893</v>
      </c>
      <c r="S24" s="532">
        <f ca="1">IF($E24="", "", IFERROR(INDEX(OFFSET('Fund Guide'!$B$4,1,MATCH(S$8,OFFSET('Fund Guide'!$B$4,,,,COUNTA('Fund Guide'!16:16)),0)-1,COUNTA('Fund Guide'!$B:$B)-COUNTA('Fund Guide'!$B$1:$B$4)),MATCH($E24,OFFSET('Fund Guide'!$B$4,1,,COUNTA('Fund Guide'!$B:$B)-COUNTA('Fund Guide'!$B$1:$B$4)),0)),"-"))</f>
        <v>0.12198386307616826</v>
      </c>
      <c r="T24" s="533">
        <f ca="1">IF($E24="", "", IFERROR(INDEX(OFFSET('Fund Guide'!$B$4,1,MATCH(T$8,OFFSET('Fund Guide'!$B$4,,,,COUNTA('Fund Guide'!16:16)),0)-1,COUNTA('Fund Guide'!$B:$B)-COUNTA('Fund Guide'!$B$1:$B$4)),MATCH($E24,OFFSET('Fund Guide'!$B$4,1,,COUNTA('Fund Guide'!$B:$B)-COUNTA('Fund Guide'!$B$1:$B$4)),0)),"-"))</f>
        <v>1.1958497398945982</v>
      </c>
      <c r="U24" s="532">
        <f ca="1">IF($E24="", "", IFERROR(INDEX(OFFSET('Fund Guide'!$B$4,1,MATCH(U$8,OFFSET('Fund Guide'!$B$4,,,,COUNTA('Fund Guide'!16:16)),0)-1,COUNTA('Fund Guide'!$B:$B)-COUNTA('Fund Guide'!$B$1:$B$4)),MATCH($E24,OFFSET('Fund Guide'!$B$4,1,,COUNTA('Fund Guide'!$B:$B)-COUNTA('Fund Guide'!$B$1:$B$4)),0)),"-"))</f>
        <v>0.20738254328053496</v>
      </c>
      <c r="V24" s="533">
        <f ca="1">IF($E24="", "", IFERROR(INDEX(OFFSET('Fund Guide'!$B$4,1,MATCH(V$8,OFFSET('Fund Guide'!$B$4,,,,COUNTA('Fund Guide'!16:16)),0)-1,COUNTA('Fund Guide'!$B:$B)-COUNTA('Fund Guide'!$B$1:$B$4)),MATCH($E24,OFFSET('Fund Guide'!$B$4,1,,COUNTA('Fund Guide'!$B:$B)-COUNTA('Fund Guide'!$B$1:$B$4)),0)),"-"))</f>
        <v>1.5726194989231486</v>
      </c>
      <c r="W24" s="532">
        <f ca="1">IF($E24="", "", IFERROR(INDEX(OFFSET('Fund Guide'!$B$4,1,MATCH(W$8,OFFSET('Fund Guide'!$B$4,,,,COUNTA('Fund Guide'!16:16)),0)-1,COUNTA('Fund Guide'!$B:$B)-COUNTA('Fund Guide'!$B$1:$B$4)),MATCH($E24,OFFSET('Fund Guide'!$B$4,1,,COUNTA('Fund Guide'!$B:$B)-COUNTA('Fund Guide'!$B$1:$B$4)),0)),"-"))</f>
        <v>0.25090202378730875</v>
      </c>
      <c r="X24" s="533">
        <f ca="1">IF($E24="", "", IFERROR(INDEX(OFFSET('Fund Guide'!$B$4,1,MATCH(X$8,OFFSET('Fund Guide'!$B$4,,,,COUNTA('Fund Guide'!16:16)),0)-1,COUNTA('Fund Guide'!$B:$B)-COUNTA('Fund Guide'!$B$1:$B$4)),MATCH($E24,OFFSET('Fund Guide'!$B$4,1,,COUNTA('Fund Guide'!$B:$B)-COUNTA('Fund Guide'!$B$1:$B$4)),0)),"-"))</f>
        <v>1.4262084426981934</v>
      </c>
      <c r="Y24" s="534">
        <f ca="1">IF($E24="", "", IFERROR(INDEX(OFFSET('Fund Guide'!$B$4,1,MATCH(Y$8,OFFSET('Fund Guide'!$B$4,,,,COUNTA('Fund Guide'!16:16)),0)-1,COUNTA('Fund Guide'!$B:$B)-COUNTA('Fund Guide'!$B$1:$B$4)),MATCH($E24,OFFSET('Fund Guide'!$B$4,1,,COUNTA('Fund Guide'!$B:$B)-COUNTA('Fund Guide'!$B$1:$B$4)),0)),"-"))</f>
        <v>5.7699651418286037E-3</v>
      </c>
      <c r="Z24" s="535">
        <f ca="1">IF($E24="", "", IFERROR(INDEX(OFFSET('Fund Guide'!$B$4,1,MATCH(Z$8,OFFSET('Fund Guide'!$B$4,,,,COUNTA('Fund Guide'!16:16)),0)-1,COUNTA('Fund Guide'!$B:$B)-COUNTA('Fund Guide'!$B$1:$B$4)),MATCH($E24,OFFSET('Fund Guide'!$B$4,1,,COUNTA('Fund Guide'!$B:$B)-COUNTA('Fund Guide'!$B$1:$B$4)),0)),"-"))</f>
        <v>3.1177340564059275</v>
      </c>
      <c r="AB24" s="232"/>
      <c r="AC24" s="232"/>
      <c r="AD24" s="231"/>
    </row>
    <row r="25" spans="2:30" s="529" customFormat="1" ht="14.25" customHeight="1">
      <c r="B25" s="523"/>
      <c r="C25" s="523"/>
      <c r="D25" s="523"/>
      <c r="E25" s="390" t="s">
        <v>2190</v>
      </c>
      <c r="F25" s="524">
        <f ca="1">IF($E25="", "", IFERROR(INDEX(OFFSET('Fund Guide'!$B$4,1,MATCH(F$8,OFFSET('Fund Guide'!$B$4,,,,COUNTA('Fund Guide'!17:17)),0)-1,COUNTA('Fund Guide'!$B:$B)-COUNTA('Fund Guide'!$B$1:$B$4)),MATCH($E25,OFFSET('Fund Guide'!$B$4,1,,COUNTA('Fund Guide'!$B:$B)-COUNTA('Fund Guide'!$B$1:$B$4)),0)),"-"))</f>
        <v>35343590000130</v>
      </c>
      <c r="G25" s="525">
        <f ca="1">IF($E25="", "", IFERROR(INDEX(OFFSET('Fund Guide'!$B$4,1,MATCH(G$8,OFFSET('Fund Guide'!$B$4,,,,COUNTA('Fund Guide'!$4:$4)),0)-1,COUNTA('Fund Guide'!$B:$B)-COUNTA('Fund Guide'!$B$1:$B$4)),MATCH($E25,OFFSET('Fund Guide'!$B$4,1,,COUNTA('Fund Guide'!$B:$B)-COUNTA('Fund Guide'!$B$1:$B$4)),0)),
IF(OR(LEFT($E25,3)="NTN",LEFT($E25,3)="LFT"),DATE(_xlfn.NUMBERVALUE(RIGHT(LEFT($E25, FIND(" (", $E25)-1), 4)),8,15)-TODAY(),IFERROR(IF(FIND("ano",$E25)&gt;1,FLOOR(_xlfn.NUMBERVALUE(RIGHT(LEFT($E25,FIND(" ano",$E25)-1),FIND(" ano",$E25)-1-(FIND(" - ",$E25)+2)))*365,1)),IFERROR(IF(FIND("meses",$E25)&gt;1,FLOOR(_xlfn.NUMBERVALUE(RIGHT(LEFT($E25,FIND(" meses",$E25)-1),FIND(" meses",$E25)-1-(FIND(" - ",$E25)+2))),1)*(365/12)),IFERROR(IF(FIND("mês",$E25)&gt;1,FLOOR(_xlfn.NUMBERVALUE(RIGHT(LEFT($E25,FIND(" mês",$E25)-1),FIND(" mês",$E25)-1-(FIND(" - ",$E25)+2))),1)*(365/12)),IFERROR(IF(FIND("Diária", $E25)&gt;0, 0),
IFERROR(OFFSET('RF &amp; RV Guide'!$E$8,2+MATCH($E25, OFFSET('RF &amp; RV Guide'!$E$8,3,,COUNTA('RF &amp; RV Guide'!$E:$E)-COUNTA('RF &amp; RV Guide'!$E$1:$E$8)), 0),-1+MATCH(G$8, OFFSET('RF &amp; RV Guide'!$E$8,,,,COUNTA('RF &amp; RV Guide'!$8:$8)-COUNTA('RF &amp; RV Guide'!$A$8:$E$8)),0)),"-"))))))))</f>
        <v>46</v>
      </c>
      <c r="H25" s="526" t="str">
        <f ca="1">IF($E25="", "", IFERROR(INDEX(OFFSET('Fund Guide'!$B$4,1,MATCH(H$8,OFFSET('Fund Guide'!$B$4,,,,COUNTA('Fund Guide'!17:17)),0)-1,COUNTA('Fund Guide'!$B:$B)-COUNTA('Fund Guide'!$B$1:$B$4)),MATCH($E25,OFFSET('Fund Guide'!$B$4,1,,COUNTA('Fund Guide'!$B:$B)-COUNTA('Fund Guide'!$B$1:$B$4)),0)),"BRL"))</f>
        <v>BRL</v>
      </c>
      <c r="I25" s="527">
        <f ca="1">IF($E25="", "", IFERROR(INDEX(OFFSET('Fund Guide'!$B$4,1,MATCH(IF($J$3="MFO", "Repasse Taxa Adm. Gestor", "Repasse Taxa Adm. AAI"),OFFSET('Fund Guide'!$B$4,,,,COUNTA('Fund Guide'!$4:$4)),0)-1,COUNTA('Fund Guide'!$B:$B)-COUNTA('Fund Guide'!$B$1:$B$4)),MATCH($E25,OFFSET('Fund Guide'!$B$4,1,,COUNTA('Fund Guide'!$B:$B)-COUNTA('Fund Guide'!$B$1:$B$4)),0)),
IFERROR(OFFSET('RF &amp; RV Guide'!$E$8,2+MATCH($E25, OFFSET('RF &amp; RV Guide'!$E$8,3,,COUNTA('RF &amp; RV Guide'!$E:$E)-COUNTA('RF &amp; RV Guide'!$E$1:$E$8)), 0),-1+MATCH(I$8, OFFSET('RF &amp; RV Guide'!$E$8,,,,COUNTA('RF &amp; RV Guide'!$8:$8)-COUNTA('RF &amp; RV Guide'!$A$8:$E$8)),0)),IFERROR(IF(FIND("tulo",$E25), 0.25%), "-"))))</f>
        <v>1.3998000000000001E-3</v>
      </c>
      <c r="J25" s="528">
        <f ca="1">IF($E25="", "", IFERROR(INDEX(OFFSET('Fund Guide'!$B$4,1,MATCH(J$8,OFFSET('Fund Guide'!$B$4,,,,COUNTA('Fund Guide'!$4:$4)),0)-1,COUNTA('Fund Guide'!$B:$B)-COUNTA('Fund Guide'!$B$1:$B$4)),MATCH($E25,OFFSET('Fund Guide'!$B$4,1,,COUNTA('Fund Guide'!$B:$B)-COUNTA('Fund Guide'!$B$1:$B$4)),0)),
IFERROR(OFFSET('RF &amp; RV Guide'!$E$8,2+MATCH($E25, OFFSET('RF &amp; RV Guide'!$E$8,3,,COUNTA('RF &amp; RV Guide'!$E:$E)-COUNTA('RF &amp; RV Guide'!$E$1:$E$8)), 0),-1+MATCH(J$8, OFFSET('RF &amp; RV Guide'!$E$8,,,,COUNTA('RF &amp; RV Guide'!$8:$8)-COUNTA('RF &amp; RV Guide'!$A$8:$E$8)),0)), "-")))</f>
        <v>43819</v>
      </c>
      <c r="K25" s="528" t="str">
        <f ca="1">IF($E25="", "", IFERROR(INDEX(OFFSET('Fund Guide'!$B$4,1,MATCH(K$8,OFFSET('Fund Guide'!$B$4,,,,COUNTA('Fund Guide'!$4:$4)),0)-1,COUNTA('Fund Guide'!$B:$B)-COUNTA('Fund Guide'!$B$1:$B$4)),MATCH($E25,OFFSET('Fund Guide'!$B$4,1,,COUNTA('Fund Guide'!$B:$B)-COUNTA('Fund Guide'!$B$1:$B$4)),0)),
IFERROR(OFFSET('RF &amp; RV Guide'!$E$8,2+MATCH($E25, OFFSET('RF &amp; RV Guide'!$E$8,3,,COUNTA('RF &amp; RV Guide'!$E:$E)-COUNTA('RF &amp; RV Guide'!$E$1:$E$8)), 0),-1+MATCH("Captação", OFFSET('RF &amp; RV Guide'!$E$8,,,,COUNTA('RF &amp; RV Guide'!$8:$8)-COUNTA('RF &amp; RV Guide'!$A$8:$E$8)),0)), "-")))</f>
        <v>Sim</v>
      </c>
      <c r="M25" s="530">
        <f t="shared" ref="M25" si="24">IFERROR(IF(N25=0, "", N25*$M$3),0)</f>
        <v>256000</v>
      </c>
      <c r="N25" s="231">
        <v>2.5600000000000001E-2</v>
      </c>
      <c r="O25" s="531">
        <f t="shared" ref="O25" si="25">IFERROR(IF(N25=0, "", N25/N$12),0)</f>
        <v>0.04</v>
      </c>
      <c r="Q25" s="532">
        <f ca="1">IF($E25="", "", IFERROR(INDEX(OFFSET('Fund Guide'!$B$4,1,MATCH(Q$8,OFFSET('Fund Guide'!$B$4,,,,COUNTA('Fund Guide'!17:17)),0)-1,COUNTA('Fund Guide'!$B:$B)-COUNTA('Fund Guide'!$B$1:$B$4)),MATCH($E25,OFFSET('Fund Guide'!$B$4,1,,COUNTA('Fund Guide'!$B:$B)-COUNTA('Fund Guide'!$B$1:$B$4)),0)),"-"))</f>
        <v>8.7590871946483295E-2</v>
      </c>
      <c r="R25" s="533">
        <f ca="1">IF($E25="", "", IFERROR(INDEX(OFFSET('Fund Guide'!$B$4,1,MATCH(R$8,OFFSET('Fund Guide'!$B$4,,,,COUNTA('Fund Guide'!17:17)),0)-1,COUNTA('Fund Guide'!$B:$B)-COUNTA('Fund Guide'!$B$1:$B$4)),MATCH($E25,OFFSET('Fund Guide'!$B$4,1,,COUNTA('Fund Guide'!$B:$B)-COUNTA('Fund Guide'!$B$1:$B$4)),0)),"-"))</f>
        <v>1.1323042977584019</v>
      </c>
      <c r="S25" s="532">
        <f ca="1">IF($E25="", "", IFERROR(INDEX(OFFSET('Fund Guide'!$B$4,1,MATCH(S$8,OFFSET('Fund Guide'!$B$4,,,,COUNTA('Fund Guide'!17:17)),0)-1,COUNTA('Fund Guide'!$B:$B)-COUNTA('Fund Guide'!$B$1:$B$4)),MATCH($E25,OFFSET('Fund Guide'!$B$4,1,,COUNTA('Fund Guide'!$B:$B)-COUNTA('Fund Guide'!$B$1:$B$4)),0)),"-"))</f>
        <v>0.11726759377364049</v>
      </c>
      <c r="T25" s="533">
        <f ca="1">IF($E25="", "", IFERROR(INDEX(OFFSET('Fund Guide'!$B$4,1,MATCH(T$8,OFFSET('Fund Guide'!$B$4,,,,COUNTA('Fund Guide'!17:17)),0)-1,COUNTA('Fund Guide'!$B:$B)-COUNTA('Fund Guide'!$B$1:$B$4)),MATCH($E25,OFFSET('Fund Guide'!$B$4,1,,COUNTA('Fund Guide'!$B:$B)-COUNTA('Fund Guide'!$B$1:$B$4)),0)),"-"))</f>
        <v>1.1496145307737078</v>
      </c>
      <c r="U25" s="532">
        <f ca="1">IF($E25="", "", IFERROR(INDEX(OFFSET('Fund Guide'!$B$4,1,MATCH(U$8,OFFSET('Fund Guide'!$B$4,,,,COUNTA('Fund Guide'!17:17)),0)-1,COUNTA('Fund Guide'!$B:$B)-COUNTA('Fund Guide'!$B$1:$B$4)),MATCH($E25,OFFSET('Fund Guide'!$B$4,1,,COUNTA('Fund Guide'!$B:$B)-COUNTA('Fund Guide'!$B$1:$B$4)),0)),"-"))</f>
        <v>0.18845601082839525</v>
      </c>
      <c r="V25" s="533">
        <f ca="1">IF($E25="", "", IFERROR(INDEX(OFFSET('Fund Guide'!$B$4,1,MATCH(V$8,OFFSET('Fund Guide'!$B$4,,,,COUNTA('Fund Guide'!17:17)),0)-1,COUNTA('Fund Guide'!$B:$B)-COUNTA('Fund Guide'!$B$1:$B$4)),MATCH($E25,OFFSET('Fund Guide'!$B$4,1,,COUNTA('Fund Guide'!$B:$B)-COUNTA('Fund Guide'!$B$1:$B$4)),0)),"-"))</f>
        <v>1.4290961651342802</v>
      </c>
      <c r="W25" s="532" t="str">
        <f ca="1">IF($E25="", "", IFERROR(INDEX(OFFSET('Fund Guide'!$B$4,1,MATCH(W$8,OFFSET('Fund Guide'!$B$4,,,,COUNTA('Fund Guide'!17:17)),0)-1,COUNTA('Fund Guide'!$B:$B)-COUNTA('Fund Guide'!$B$1:$B$4)),MATCH($E25,OFFSET('Fund Guide'!$B$4,1,,COUNTA('Fund Guide'!$B:$B)-COUNTA('Fund Guide'!$B$1:$B$4)),0)),"-"))</f>
        <v/>
      </c>
      <c r="X25" s="533" t="str">
        <f ca="1">IF($E25="", "", IFERROR(INDEX(OFFSET('Fund Guide'!$B$4,1,MATCH(X$8,OFFSET('Fund Guide'!$B$4,,,,COUNTA('Fund Guide'!17:17)),0)-1,COUNTA('Fund Guide'!$B:$B)-COUNTA('Fund Guide'!$B$1:$B$4)),MATCH($E25,OFFSET('Fund Guide'!$B$4,1,,COUNTA('Fund Guide'!$B:$B)-COUNTA('Fund Guide'!$B$1:$B$4)),0)),"-"))</f>
        <v/>
      </c>
      <c r="Y25" s="534">
        <f ca="1">IF($E25="", "", IFERROR(INDEX(OFFSET('Fund Guide'!$B$4,1,MATCH(Y$8,OFFSET('Fund Guide'!$B$4,,,,COUNTA('Fund Guide'!17:17)),0)-1,COUNTA('Fund Guide'!$B:$B)-COUNTA('Fund Guide'!$B$1:$B$4)),MATCH($E25,OFFSET('Fund Guide'!$B$4,1,,COUNTA('Fund Guide'!$B:$B)-COUNTA('Fund Guide'!$B$1:$B$4)),0)),"-"))</f>
        <v>2.2269542501345972E-3</v>
      </c>
      <c r="Z25" s="535">
        <f ca="1">IF($E25="", "", IFERROR(INDEX(OFFSET('Fund Guide'!$B$4,1,MATCH(Z$8,OFFSET('Fund Guide'!$B$4,,,,COUNTA('Fund Guide'!17:17)),0)-1,COUNTA('Fund Guide'!$B:$B)-COUNTA('Fund Guide'!$B$1:$B$4)),MATCH($E25,OFFSET('Fund Guide'!$B$4,1,,COUNTA('Fund Guide'!$B:$B)-COUNTA('Fund Guide'!$B$1:$B$4)),0)),"-"))</f>
        <v>6.1792257396061698</v>
      </c>
      <c r="AB25" s="232" t="s">
        <v>64</v>
      </c>
      <c r="AC25" s="232"/>
      <c r="AD25" s="231">
        <v>0.01</v>
      </c>
    </row>
    <row r="26" spans="2:30" s="529" customFormat="1" ht="14.25" customHeight="1">
      <c r="B26" s="523"/>
      <c r="C26" s="523"/>
      <c r="D26" s="523"/>
      <c r="E26" s="390" t="s">
        <v>2174</v>
      </c>
      <c r="F26" s="524">
        <f ca="1">IF($E26="", "", IFERROR(INDEX(OFFSET('Fund Guide'!$B$4,1,MATCH(F$8,OFFSET('Fund Guide'!$B$4,,,,COUNTA('Fund Guide'!18:18)),0)-1,COUNTA('Fund Guide'!$B:$B)-COUNTA('Fund Guide'!$B$1:$B$4)),MATCH($E26,OFFSET('Fund Guide'!$B$4,1,,COUNTA('Fund Guide'!$B:$B)-COUNTA('Fund Guide'!$B$1:$B$4)),0)),"-"))</f>
        <v>37806055000101</v>
      </c>
      <c r="G26" s="525">
        <f ca="1">IF($E26="", "", IFERROR(INDEX(OFFSET('Fund Guide'!$B$4,1,MATCH(G$8,OFFSET('Fund Guide'!$B$4,,,,COUNTA('Fund Guide'!$4:$4)),0)-1,COUNTA('Fund Guide'!$B:$B)-COUNTA('Fund Guide'!$B$1:$B$4)),MATCH($E26,OFFSET('Fund Guide'!$B$4,1,,COUNTA('Fund Guide'!$B:$B)-COUNTA('Fund Guide'!$B$1:$B$4)),0)),
IF(OR(LEFT($E26,3)="NTN",LEFT($E26,3)="LFT"),DATE(_xlfn.NUMBERVALUE(RIGHT(LEFT($E26, FIND(" (", $E26)-1), 4)),8,15)-TODAY(),IFERROR(IF(FIND("ano",$E26)&gt;1,FLOOR(_xlfn.NUMBERVALUE(RIGHT(LEFT($E26,FIND(" ano",$E26)-1),FIND(" ano",$E26)-1-(FIND(" - ",$E26)+2)))*365,1)),IFERROR(IF(FIND("meses",$E26)&gt;1,FLOOR(_xlfn.NUMBERVALUE(RIGHT(LEFT($E26,FIND(" meses",$E26)-1),FIND(" meses",$E26)-1-(FIND(" - ",$E26)+2))),1)*(365/12)),IFERROR(IF(FIND("mês",$E26)&gt;1,FLOOR(_xlfn.NUMBERVALUE(RIGHT(LEFT($E26,FIND(" mês",$E26)-1),FIND(" mês",$E26)-1-(FIND(" - ",$E26)+2))),1)*(365/12)),IFERROR(IF(FIND("Diária", $E26)&gt;0, 0),
IFERROR(OFFSET('RF &amp; RV Guide'!$E$8,2+MATCH($E26, OFFSET('RF &amp; RV Guide'!$E$8,3,,COUNTA('RF &amp; RV Guide'!$E:$E)-COUNTA('RF &amp; RV Guide'!$E$1:$E$8)), 0),-1+MATCH(G$8, OFFSET('RF &amp; RV Guide'!$E$8,,,,COUNTA('RF &amp; RV Guide'!$8:$8)-COUNTA('RF &amp; RV Guide'!$A$8:$E$8)),0)),"-"))))))))</f>
        <v>91</v>
      </c>
      <c r="H26" s="526" t="str">
        <f ca="1">IF($E26="", "", IFERROR(INDEX(OFFSET('Fund Guide'!$B$4,1,MATCH(H$8,OFFSET('Fund Guide'!$B$4,,,,COUNTA('Fund Guide'!18:18)),0)-1,COUNTA('Fund Guide'!$B:$B)-COUNTA('Fund Guide'!$B$1:$B$4)),MATCH($E26,OFFSET('Fund Guide'!$B$4,1,,COUNTA('Fund Guide'!$B:$B)-COUNTA('Fund Guide'!$B$1:$B$4)),0)),"BRL"))</f>
        <v>BRL</v>
      </c>
      <c r="I26" s="527">
        <f ca="1">IF($E26="", "", IFERROR(INDEX(OFFSET('Fund Guide'!$B$4,1,MATCH(IF($J$3="MFO", "Repasse Taxa Adm. Gestor", "Repasse Taxa Adm. AAI"),OFFSET('Fund Guide'!$B$4,,,,COUNTA('Fund Guide'!$4:$4)),0)-1,COUNTA('Fund Guide'!$B:$B)-COUNTA('Fund Guide'!$B$1:$B$4)),MATCH($E26,OFFSET('Fund Guide'!$B$4,1,,COUNTA('Fund Guide'!$B:$B)-COUNTA('Fund Guide'!$B$1:$B$4)),0)),
IFERROR(OFFSET('RF &amp; RV Guide'!$E$8,2+MATCH($E26, OFFSET('RF &amp; RV Guide'!$E$8,3,,COUNTA('RF &amp; RV Guide'!$E:$E)-COUNTA('RF &amp; RV Guide'!$E$1:$E$8)), 0),-1+MATCH(I$8, OFFSET('RF &amp; RV Guide'!$E$8,,,,COUNTA('RF &amp; RV Guide'!$8:$8)-COUNTA('RF &amp; RV Guide'!$A$8:$E$8)),0)),IFERROR(IF(FIND("tulo",$E26), 0.25%), "-"))))</f>
        <v>1.0500000000000001E-2</v>
      </c>
      <c r="J26" s="528">
        <f ca="1">IF($E26="", "", IFERROR(INDEX(OFFSET('Fund Guide'!$B$4,1,MATCH(J$8,OFFSET('Fund Guide'!$B$4,,,,COUNTA('Fund Guide'!$4:$4)),0)-1,COUNTA('Fund Guide'!$B:$B)-COUNTA('Fund Guide'!$B$1:$B$4)),MATCH($E26,OFFSET('Fund Guide'!$B$4,1,,COUNTA('Fund Guide'!$B:$B)-COUNTA('Fund Guide'!$B$1:$B$4)),0)),
IFERROR(OFFSET('RF &amp; RV Guide'!$E$8,2+MATCH($E26, OFFSET('RF &amp; RV Guide'!$E$8,3,,COUNTA('RF &amp; RV Guide'!$E:$E)-COUNTA('RF &amp; RV Guide'!$E$1:$E$8)), 0),-1+MATCH(J$8, OFFSET('RF &amp; RV Guide'!$E$8,,,,COUNTA('RF &amp; RV Guide'!$8:$8)-COUNTA('RF &amp; RV Guide'!$A$8:$E$8)),0)), "-")))</f>
        <v>44069</v>
      </c>
      <c r="K26" s="528" t="str">
        <f ca="1">IF($E26="", "", IFERROR(INDEX(OFFSET('Fund Guide'!$B$4,1,MATCH(K$8,OFFSET('Fund Guide'!$B$4,,,,COUNTA('Fund Guide'!$4:$4)),0)-1,COUNTA('Fund Guide'!$B:$B)-COUNTA('Fund Guide'!$B$1:$B$4)),MATCH($E26,OFFSET('Fund Guide'!$B$4,1,,COUNTA('Fund Guide'!$B:$B)-COUNTA('Fund Guide'!$B$1:$B$4)),0)),
IFERROR(OFFSET('RF &amp; RV Guide'!$E$8,2+MATCH($E26, OFFSET('RF &amp; RV Guide'!$E$8,3,,COUNTA('RF &amp; RV Guide'!$E:$E)-COUNTA('RF &amp; RV Guide'!$E$1:$E$8)), 0),-1+MATCH("Captação", OFFSET('RF &amp; RV Guide'!$E$8,,,,COUNTA('RF &amp; RV Guide'!$8:$8)-COUNTA('RF &amp; RV Guide'!$A$8:$E$8)),0)), "-")))</f>
        <v>Sim</v>
      </c>
      <c r="M26" s="530">
        <f t="shared" ref="M26" si="26">IFERROR(IF(N26=0, "", N26*$M$3),0)</f>
        <v>320000</v>
      </c>
      <c r="N26" s="231">
        <v>3.2000000000000001E-2</v>
      </c>
      <c r="O26" s="531">
        <f t="shared" ref="O26" si="27">IFERROR(IF(N26=0, "", N26/N$12),0)</f>
        <v>0.05</v>
      </c>
      <c r="Q26" s="532">
        <f ca="1">IF($E26="", "", IFERROR(INDEX(OFFSET('Fund Guide'!$B$4,1,MATCH(Q$8,OFFSET('Fund Guide'!$B$4,,,,COUNTA('Fund Guide'!18:18)),0)-1,COUNTA('Fund Guide'!$B:$B)-COUNTA('Fund Guide'!$B$1:$B$4)),MATCH($E26,OFFSET('Fund Guide'!$B$4,1,,COUNTA('Fund Guide'!$B:$B)-COUNTA('Fund Guide'!$B$1:$B$4)),0)),"-"))</f>
        <v>9.9779881428285089E-2</v>
      </c>
      <c r="R26" s="533">
        <f ca="1">IF($E26="", "", IFERROR(INDEX(OFFSET('Fund Guide'!$B$4,1,MATCH(R$8,OFFSET('Fund Guide'!$B$4,,,,COUNTA('Fund Guide'!18:18)),0)-1,COUNTA('Fund Guide'!$B:$B)-COUNTA('Fund Guide'!$B$1:$B$4)),MATCH($E26,OFFSET('Fund Guide'!$B$4,1,,COUNTA('Fund Guide'!$B:$B)-COUNTA('Fund Guide'!$B$1:$B$4)),0)),"-"))</f>
        <v>1.2898740023971993</v>
      </c>
      <c r="S26" s="532">
        <f ca="1">IF($E26="", "", IFERROR(INDEX(OFFSET('Fund Guide'!$B$4,1,MATCH(S$8,OFFSET('Fund Guide'!$B$4,,,,COUNTA('Fund Guide'!18:18)),0)-1,COUNTA('Fund Guide'!$B:$B)-COUNTA('Fund Guide'!$B$1:$B$4)),MATCH($E26,OFFSET('Fund Guide'!$B$4,1,,COUNTA('Fund Guide'!$B:$B)-COUNTA('Fund Guide'!$B$1:$B$4)),0)),"-"))</f>
        <v>0.13875957348128964</v>
      </c>
      <c r="T26" s="533">
        <f ca="1">IF($E26="", "", IFERROR(INDEX(OFFSET('Fund Guide'!$B$4,1,MATCH(T$8,OFFSET('Fund Guide'!$B$4,,,,COUNTA('Fund Guide'!18:18)),0)-1,COUNTA('Fund Guide'!$B:$B)-COUNTA('Fund Guide'!$B$1:$B$4)),MATCH($E26,OFFSET('Fund Guide'!$B$4,1,,COUNTA('Fund Guide'!$B:$B)-COUNTA('Fund Guide'!$B$1:$B$4)),0)),"-"))</f>
        <v>1.3603077953997353</v>
      </c>
      <c r="U26" s="532">
        <f ca="1">IF($E26="", "", IFERROR(INDEX(OFFSET('Fund Guide'!$B$4,1,MATCH(U$8,OFFSET('Fund Guide'!$B$4,,,,COUNTA('Fund Guide'!18:18)),0)-1,COUNTA('Fund Guide'!$B:$B)-COUNTA('Fund Guide'!$B$1:$B$4)),MATCH($E26,OFFSET('Fund Guide'!$B$4,1,,COUNTA('Fund Guide'!$B:$B)-COUNTA('Fund Guide'!$B$1:$B$4)),0)),"-"))</f>
        <v>0.19455520917035862</v>
      </c>
      <c r="V26" s="533">
        <f ca="1">IF($E26="", "", IFERROR(INDEX(OFFSET('Fund Guide'!$B$4,1,MATCH(V$8,OFFSET('Fund Guide'!$B$4,,,,COUNTA('Fund Guide'!18:18)),0)-1,COUNTA('Fund Guide'!$B:$B)-COUNTA('Fund Guide'!$B$1:$B$4)),MATCH($E26,OFFSET('Fund Guide'!$B$4,1,,COUNTA('Fund Guide'!$B:$B)-COUNTA('Fund Guide'!$B$1:$B$4)),0)),"-"))</f>
        <v>1.475347494145113</v>
      </c>
      <c r="W26" s="532" t="str">
        <f ca="1">IF($E26="", "", IFERROR(INDEX(OFFSET('Fund Guide'!$B$4,1,MATCH(W$8,OFFSET('Fund Guide'!$B$4,,,,COUNTA('Fund Guide'!18:18)),0)-1,COUNTA('Fund Guide'!$B:$B)-COUNTA('Fund Guide'!$B$1:$B$4)),MATCH($E26,OFFSET('Fund Guide'!$B$4,1,,COUNTA('Fund Guide'!$B:$B)-COUNTA('Fund Guide'!$B$1:$B$4)),0)),"-"))</f>
        <v/>
      </c>
      <c r="X26" s="533" t="str">
        <f ca="1">IF($E26="", "", IFERROR(INDEX(OFFSET('Fund Guide'!$B$4,1,MATCH(X$8,OFFSET('Fund Guide'!$B$4,,,,COUNTA('Fund Guide'!18:18)),0)-1,COUNTA('Fund Guide'!$B:$B)-COUNTA('Fund Guide'!$B$1:$B$4)),MATCH($E26,OFFSET('Fund Guide'!$B$4,1,,COUNTA('Fund Guide'!$B:$B)-COUNTA('Fund Guide'!$B$1:$B$4)),0)),"-"))</f>
        <v/>
      </c>
      <c r="Y26" s="534">
        <f ca="1">IF($E26="", "", IFERROR(INDEX(OFFSET('Fund Guide'!$B$4,1,MATCH(Y$8,OFFSET('Fund Guide'!$B$4,,,,COUNTA('Fund Guide'!18:18)),0)-1,COUNTA('Fund Guide'!$B:$B)-COUNTA('Fund Guide'!$B$1:$B$4)),MATCH($E26,OFFSET('Fund Guide'!$B$4,1,,COUNTA('Fund Guide'!$B:$B)-COUNTA('Fund Guide'!$B$1:$B$4)),0)),"-"))</f>
        <v>1.402393455777768E-3</v>
      </c>
      <c r="Z26" s="535">
        <f ca="1">IF($E26="", "", IFERROR(INDEX(OFFSET('Fund Guide'!$B$4,1,MATCH(Z$8,OFFSET('Fund Guide'!$B$4,,,,COUNTA('Fund Guide'!18:18)),0)-1,COUNTA('Fund Guide'!$B:$B)-COUNTA('Fund Guide'!$B$1:$B$4)),MATCH($E26,OFFSET('Fund Guide'!$B$4,1,,COUNTA('Fund Guide'!$B:$B)-COUNTA('Fund Guide'!$B$1:$B$4)),0)),"-"))</f>
        <v>23.404266386728597</v>
      </c>
      <c r="AB26" s="232" t="s">
        <v>64</v>
      </c>
      <c r="AC26" s="232"/>
      <c r="AD26" s="231">
        <v>0.03</v>
      </c>
    </row>
    <row r="27" spans="2:30" s="529" customFormat="1" ht="14.25" customHeight="1">
      <c r="B27" s="523"/>
      <c r="C27" s="523"/>
      <c r="D27" s="523"/>
      <c r="E27" s="390" t="s">
        <v>1524</v>
      </c>
      <c r="F27" s="524" t="str">
        <f ca="1">IF($E27="", "", IFERROR(INDEX(OFFSET('Fund Guide'!$B$4,1,MATCH(F$8,OFFSET('Fund Guide'!$B$4,,,,COUNTA('Fund Guide'!19:19)),0)-1,COUNTA('Fund Guide'!$B:$B)-COUNTA('Fund Guide'!$B$1:$B$4)),MATCH($E27,OFFSET('Fund Guide'!$B$4,1,,COUNTA('Fund Guide'!$B:$B)-COUNTA('Fund Guide'!$B$1:$B$4)),0)),"-"))</f>
        <v>-</v>
      </c>
      <c r="G27" s="525">
        <f ca="1">IF($E27="", "", IFERROR(INDEX(OFFSET('Fund Guide'!$B$4,1,MATCH(G$8,OFFSET('Fund Guide'!$B$4,,,,COUNTA('Fund Guide'!$4:$4)),0)-1,COUNTA('Fund Guide'!$B:$B)-COUNTA('Fund Guide'!$B$1:$B$4)),MATCH($E27,OFFSET('Fund Guide'!$B$4,1,,COUNTA('Fund Guide'!$B:$B)-COUNTA('Fund Guide'!$B$1:$B$4)),0)),
IF(OR(LEFT($E27,3)="NTN",LEFT($E27,3)="LFT"),DATE(_xlfn.NUMBERVALUE(RIGHT(LEFT($E27, FIND(" (", $E27)-1), 4)),8,15)-TODAY(),IFERROR(IF(FIND("ano",$E27)&gt;1,FLOOR(_xlfn.NUMBERVALUE(RIGHT(LEFT($E27,FIND(" ano",$E27)-1),FIND(" ano",$E27)-1-(FIND(" - ",$E27)+2)))*365,1)),IFERROR(IF(FIND("meses",$E27)&gt;1,FLOOR(_xlfn.NUMBERVALUE(RIGHT(LEFT($E27,FIND(" meses",$E27)-1),FIND(" meses",$E27)-1-(FIND(" - ",$E27)+2))),1)*(365/12)),IFERROR(IF(FIND("mês",$E27)&gt;1,FLOOR(_xlfn.NUMBERVALUE(RIGHT(LEFT($E27,FIND(" mês",$E27)-1),FIND(" mês",$E27)-1-(FIND(" - ",$E27)+2))),1)*(365/12)),IFERROR(IF(FIND("Diária", $E27)&gt;0, 0),
IFERROR(OFFSET('RF &amp; RV Guide'!$E$8,2+MATCH($E27, OFFSET('RF &amp; RV Guide'!$E$8,3,,COUNTA('RF &amp; RV Guide'!$E:$E)-COUNTA('RF &amp; RV Guide'!$E$1:$E$8)), 0),-1+MATCH(G$8, OFFSET('RF &amp; RV Guide'!$E$8,,,,COUNTA('RF &amp; RV Guide'!$8:$8)-COUNTA('RF &amp; RV Guide'!$A$8:$E$8)),0)),"-"))))))))</f>
        <v>91</v>
      </c>
      <c r="H27" s="526" t="str">
        <f ca="1">IF($E27="", "", IFERROR(INDEX(OFFSET('Fund Guide'!$B$4,1,MATCH(H$8,OFFSET('Fund Guide'!$B$4,,,,COUNTA('Fund Guide'!19:19)),0)-1,COUNTA('Fund Guide'!$B:$B)-COUNTA('Fund Guide'!$B$1:$B$4)),MATCH($E27,OFFSET('Fund Guide'!$B$4,1,,COUNTA('Fund Guide'!$B:$B)-COUNTA('Fund Guide'!$B$1:$B$4)),0)),"BRL"))</f>
        <v>BRL</v>
      </c>
      <c r="I27" s="527">
        <f ca="1">IF($E27="", "", IFERROR(INDEX(OFFSET('Fund Guide'!$B$4,1,MATCH(IF($J$3="MFO", "Repasse Taxa Adm. Gestor", "Repasse Taxa Adm. AAI"),OFFSET('Fund Guide'!$B$4,,,,COUNTA('Fund Guide'!$4:$4)),0)-1,COUNTA('Fund Guide'!$B:$B)-COUNTA('Fund Guide'!$B$1:$B$4)),MATCH($E27,OFFSET('Fund Guide'!$B$4,1,,COUNTA('Fund Guide'!$B:$B)-COUNTA('Fund Guide'!$B$1:$B$4)),0)),
IFERROR(OFFSET('RF &amp; RV Guide'!$E$8,2+MATCH($E27, OFFSET('RF &amp; RV Guide'!$E$8,3,,COUNTA('RF &amp; RV Guide'!$E:$E)-COUNTA('RF &amp; RV Guide'!$E$1:$E$8)), 0),-1+MATCH(I$8, OFFSET('RF &amp; RV Guide'!$E$8,,,,COUNTA('RF &amp; RV Guide'!$8:$8)-COUNTA('RF &amp; RV Guide'!$A$8:$E$8)),0)),IFERROR(IF(FIND("tulo",$E27), 0.25%), "-"))))</f>
        <v>7.0000000000000001E-3</v>
      </c>
      <c r="J27" s="528" t="str">
        <f ca="1">IF($E27="", "", IFERROR(INDEX(OFFSET('Fund Guide'!$B$4,1,MATCH(J$8,OFFSET('Fund Guide'!$B$4,,,,COUNTA('Fund Guide'!$4:$4)),0)-1,COUNTA('Fund Guide'!$B:$B)-COUNTA('Fund Guide'!$B$1:$B$4)),MATCH($E27,OFFSET('Fund Guide'!$B$4,1,,COUNTA('Fund Guide'!$B:$B)-COUNTA('Fund Guide'!$B$1:$B$4)),0)),
IFERROR(OFFSET('RF &amp; RV Guide'!$E$8,2+MATCH($E27, OFFSET('RF &amp; RV Guide'!$E$8,3,,COUNTA('RF &amp; RV Guide'!$E:$E)-COUNTA('RF &amp; RV Guide'!$E$1:$E$8)), 0),-1+MATCH(J$8, OFFSET('RF &amp; RV Guide'!$E$8,,,,COUNTA('RF &amp; RV Guide'!$8:$8)-COUNTA('RF &amp; RV Guide'!$A$8:$E$8)),0)), "-")))</f>
        <v>-</v>
      </c>
      <c r="K27" s="528" t="str">
        <f ca="1">IF($E27="", "", IFERROR(INDEX(OFFSET('Fund Guide'!$B$4,1,MATCH(K$8,OFFSET('Fund Guide'!$B$4,,,,COUNTA('Fund Guide'!$4:$4)),0)-1,COUNTA('Fund Guide'!$B:$B)-COUNTA('Fund Guide'!$B$1:$B$4)),MATCH($E27,OFFSET('Fund Guide'!$B$4,1,,COUNTA('Fund Guide'!$B:$B)-COUNTA('Fund Guide'!$B$1:$B$4)),0)),
IFERROR(OFFSET('RF &amp; RV Guide'!$E$8,2+MATCH($E27, OFFSET('RF &amp; RV Guide'!$E$8,3,,COUNTA('RF &amp; RV Guide'!$E:$E)-COUNTA('RF &amp; RV Guide'!$E$1:$E$8)), 0),-1+MATCH("Captação", OFFSET('RF &amp; RV Guide'!$E$8,,,,COUNTA('RF &amp; RV Guide'!$8:$8)-COUNTA('RF &amp; RV Guide'!$A$8:$E$8)),0)), "-")))</f>
        <v>Sim</v>
      </c>
      <c r="M27" s="530">
        <f t="shared" ref="M27" si="28">IFERROR(IF(N27=0, "", N27*$M$3),0)</f>
        <v>320000</v>
      </c>
      <c r="N27" s="231">
        <v>3.2000000000000001E-2</v>
      </c>
      <c r="O27" s="531">
        <f t="shared" ref="O27" si="29">IFERROR(IF(N27=0, "", N27/N$12),0)</f>
        <v>0.05</v>
      </c>
      <c r="Q27" s="532" t="str">
        <f ca="1">IF($E27="", "", IFERROR(INDEX(OFFSET('Fund Guide'!$B$4,1,MATCH(Q$8,OFFSET('Fund Guide'!$B$4,,,,COUNTA('Fund Guide'!19:19)),0)-1,COUNTA('Fund Guide'!$B:$B)-COUNTA('Fund Guide'!$B$1:$B$4)),MATCH($E27,OFFSET('Fund Guide'!$B$4,1,,COUNTA('Fund Guide'!$B:$B)-COUNTA('Fund Guide'!$B$1:$B$4)),0)),"-"))</f>
        <v>-</v>
      </c>
      <c r="R27" s="533" t="str">
        <f ca="1">IF($E27="", "", IFERROR(INDEX(OFFSET('Fund Guide'!$B$4,1,MATCH(R$8,OFFSET('Fund Guide'!$B$4,,,,COUNTA('Fund Guide'!19:19)),0)-1,COUNTA('Fund Guide'!$B:$B)-COUNTA('Fund Guide'!$B$1:$B$4)),MATCH($E27,OFFSET('Fund Guide'!$B$4,1,,COUNTA('Fund Guide'!$B:$B)-COUNTA('Fund Guide'!$B$1:$B$4)),0)),"-"))</f>
        <v>-</v>
      </c>
      <c r="S27" s="532" t="str">
        <f ca="1">IF($E27="", "", IFERROR(INDEX(OFFSET('Fund Guide'!$B$4,1,MATCH(S$8,OFFSET('Fund Guide'!$B$4,,,,COUNTA('Fund Guide'!19:19)),0)-1,COUNTA('Fund Guide'!$B:$B)-COUNTA('Fund Guide'!$B$1:$B$4)),MATCH($E27,OFFSET('Fund Guide'!$B$4,1,,COUNTA('Fund Guide'!$B:$B)-COUNTA('Fund Guide'!$B$1:$B$4)),0)),"-"))</f>
        <v>-</v>
      </c>
      <c r="T27" s="533" t="str">
        <f ca="1">IF($E27="", "", IFERROR(INDEX(OFFSET('Fund Guide'!$B$4,1,MATCH(T$8,OFFSET('Fund Guide'!$B$4,,,,COUNTA('Fund Guide'!19:19)),0)-1,COUNTA('Fund Guide'!$B:$B)-COUNTA('Fund Guide'!$B$1:$B$4)),MATCH($E27,OFFSET('Fund Guide'!$B$4,1,,COUNTA('Fund Guide'!$B:$B)-COUNTA('Fund Guide'!$B$1:$B$4)),0)),"-"))</f>
        <v>-</v>
      </c>
      <c r="U27" s="532" t="str">
        <f ca="1">IF($E27="", "", IFERROR(INDEX(OFFSET('Fund Guide'!$B$4,1,MATCH(U$8,OFFSET('Fund Guide'!$B$4,,,,COUNTA('Fund Guide'!19:19)),0)-1,COUNTA('Fund Guide'!$B:$B)-COUNTA('Fund Guide'!$B$1:$B$4)),MATCH($E27,OFFSET('Fund Guide'!$B$4,1,,COUNTA('Fund Guide'!$B:$B)-COUNTA('Fund Guide'!$B$1:$B$4)),0)),"-"))</f>
        <v>-</v>
      </c>
      <c r="V27" s="533" t="str">
        <f ca="1">IF($E27="", "", IFERROR(INDEX(OFFSET('Fund Guide'!$B$4,1,MATCH(V$8,OFFSET('Fund Guide'!$B$4,,,,COUNTA('Fund Guide'!19:19)),0)-1,COUNTA('Fund Guide'!$B:$B)-COUNTA('Fund Guide'!$B$1:$B$4)),MATCH($E27,OFFSET('Fund Guide'!$B$4,1,,COUNTA('Fund Guide'!$B:$B)-COUNTA('Fund Guide'!$B$1:$B$4)),0)),"-"))</f>
        <v>-</v>
      </c>
      <c r="W27" s="532" t="str">
        <f ca="1">IF($E27="", "", IFERROR(INDEX(OFFSET('Fund Guide'!$B$4,1,MATCH(W$8,OFFSET('Fund Guide'!$B$4,,,,COUNTA('Fund Guide'!19:19)),0)-1,COUNTA('Fund Guide'!$B:$B)-COUNTA('Fund Guide'!$B$1:$B$4)),MATCH($E27,OFFSET('Fund Guide'!$B$4,1,,COUNTA('Fund Guide'!$B:$B)-COUNTA('Fund Guide'!$B$1:$B$4)),0)),"-"))</f>
        <v>-</v>
      </c>
      <c r="X27" s="533" t="str">
        <f ca="1">IF($E27="", "", IFERROR(INDEX(OFFSET('Fund Guide'!$B$4,1,MATCH(X$8,OFFSET('Fund Guide'!$B$4,,,,COUNTA('Fund Guide'!19:19)),0)-1,COUNTA('Fund Guide'!$B:$B)-COUNTA('Fund Guide'!$B$1:$B$4)),MATCH($E27,OFFSET('Fund Guide'!$B$4,1,,COUNTA('Fund Guide'!$B:$B)-COUNTA('Fund Guide'!$B$1:$B$4)),0)),"-"))</f>
        <v>-</v>
      </c>
      <c r="Y27" s="534" t="str">
        <f ca="1">IF($E27="", "", IFERROR(INDEX(OFFSET('Fund Guide'!$B$4,1,MATCH(Y$8,OFFSET('Fund Guide'!$B$4,,,,COUNTA('Fund Guide'!19:19)),0)-1,COUNTA('Fund Guide'!$B:$B)-COUNTA('Fund Guide'!$B$1:$B$4)),MATCH($E27,OFFSET('Fund Guide'!$B$4,1,,COUNTA('Fund Guide'!$B:$B)-COUNTA('Fund Guide'!$B$1:$B$4)),0)),"-"))</f>
        <v>-</v>
      </c>
      <c r="Z27" s="535" t="str">
        <f ca="1">IF($E27="", "", IFERROR(INDEX(OFFSET('Fund Guide'!$B$4,1,MATCH(Z$8,OFFSET('Fund Guide'!$B$4,,,,COUNTA('Fund Guide'!19:19)),0)-1,COUNTA('Fund Guide'!$B:$B)-COUNTA('Fund Guide'!$B$1:$B$4)),MATCH($E27,OFFSET('Fund Guide'!$B$4,1,,COUNTA('Fund Guide'!$B:$B)-COUNTA('Fund Guide'!$B$1:$B$4)),0)),"-"))</f>
        <v>-</v>
      </c>
      <c r="AB27" s="232"/>
      <c r="AC27" s="232"/>
      <c r="AD27" s="231"/>
    </row>
    <row r="28" spans="2:30" s="529" customFormat="1" ht="14.25" customHeight="1">
      <c r="B28" s="523"/>
      <c r="C28" s="523"/>
      <c r="D28" s="523"/>
      <c r="E28" s="390" t="s">
        <v>2214</v>
      </c>
      <c r="F28" s="524">
        <f ca="1">IF($E28="", "", IFERROR(INDEX(OFFSET('Fund Guide'!$B$4,1,MATCH(F$8,OFFSET('Fund Guide'!$B$4,,,,COUNTA('Fund Guide'!20:20)),0)-1,COUNTA('Fund Guide'!$B:$B)-COUNTA('Fund Guide'!$B$1:$B$4)),MATCH($E28,OFFSET('Fund Guide'!$B$4,1,,COUNTA('Fund Guide'!$B:$B)-COUNTA('Fund Guide'!$B$1:$B$4)),0)),"-"))</f>
        <v>30877877000126</v>
      </c>
      <c r="G28" s="525">
        <f ca="1">IF($E28="", "", IFERROR(INDEX(OFFSET('Fund Guide'!$B$4,1,MATCH(G$8,OFFSET('Fund Guide'!$B$4,,,,COUNTA('Fund Guide'!$4:$4)),0)-1,COUNTA('Fund Guide'!$B:$B)-COUNTA('Fund Guide'!$B$1:$B$4)),MATCH($E28,OFFSET('Fund Guide'!$B$4,1,,COUNTA('Fund Guide'!$B:$B)-COUNTA('Fund Guide'!$B$1:$B$4)),0)),
IF(OR(LEFT($E28,3)="NTN",LEFT($E28,3)="LFT"),DATE(_xlfn.NUMBERVALUE(RIGHT(LEFT($E28, FIND(" (", $E28)-1), 4)),8,15)-TODAY(),IFERROR(IF(FIND("ano",$E28)&gt;1,FLOOR(_xlfn.NUMBERVALUE(RIGHT(LEFT($E28,FIND(" ano",$E28)-1),FIND(" ano",$E28)-1-(FIND(" - ",$E28)+2)))*365,1)),IFERROR(IF(FIND("meses",$E28)&gt;1,FLOOR(_xlfn.NUMBERVALUE(RIGHT(LEFT($E28,FIND(" meses",$E28)-1),FIND(" meses",$E28)-1-(FIND(" - ",$E28)+2))),1)*(365/12)),IFERROR(IF(FIND("mês",$E28)&gt;1,FLOOR(_xlfn.NUMBERVALUE(RIGHT(LEFT($E28,FIND(" mês",$E28)-1),FIND(" mês",$E28)-1-(FIND(" - ",$E28)+2))),1)*(365/12)),IFERROR(IF(FIND("Diária", $E28)&gt;0, 0),
IFERROR(OFFSET('RF &amp; RV Guide'!$E$8,2+MATCH($E28, OFFSET('RF &amp; RV Guide'!$E$8,3,,COUNTA('RF &amp; RV Guide'!$E:$E)-COUNTA('RF &amp; RV Guide'!$E$1:$E$8)), 0),-1+MATCH(G$8, OFFSET('RF &amp; RV Guide'!$E$8,,,,COUNTA('RF &amp; RV Guide'!$8:$8)-COUNTA('RF &amp; RV Guide'!$A$8:$E$8)),0)),"-"))))))))</f>
        <v>271</v>
      </c>
      <c r="H28" s="526" t="str">
        <f ca="1">IF($E28="", "", IFERROR(INDEX(OFFSET('Fund Guide'!$B$4,1,MATCH(H$8,OFFSET('Fund Guide'!$B$4,,,,COUNTA('Fund Guide'!20:20)),0)-1,COUNTA('Fund Guide'!$B:$B)-COUNTA('Fund Guide'!$B$1:$B$4)),MATCH($E28,OFFSET('Fund Guide'!$B$4,1,,COUNTA('Fund Guide'!$B:$B)-COUNTA('Fund Guide'!$B$1:$B$4)),0)),"BRL"))</f>
        <v>BRL</v>
      </c>
      <c r="I28" s="527">
        <f ca="1">IF($E28="", "", IFERROR(INDEX(OFFSET('Fund Guide'!$B$4,1,MATCH(IF($J$3="MFO", "Repasse Taxa Adm. Gestor", "Repasse Taxa Adm. AAI"),OFFSET('Fund Guide'!$B$4,,,,COUNTA('Fund Guide'!$4:$4)),0)-1,COUNTA('Fund Guide'!$B:$B)-COUNTA('Fund Guide'!$B$1:$B$4)),MATCH($E28,OFFSET('Fund Guide'!$B$4,1,,COUNTA('Fund Guide'!$B:$B)-COUNTA('Fund Guide'!$B$1:$B$4)),0)),
IFERROR(OFFSET('RF &amp; RV Guide'!$E$8,2+MATCH($E28, OFFSET('RF &amp; RV Guide'!$E$8,3,,COUNTA('RF &amp; RV Guide'!$E:$E)-COUNTA('RF &amp; RV Guide'!$E$1:$E$8)), 0),-1+MATCH(I$8, OFFSET('RF &amp; RV Guide'!$E$8,,,,COUNTA('RF &amp; RV Guide'!$8:$8)-COUNTA('RF &amp; RV Guide'!$A$8:$E$8)),0)),IFERROR(IF(FIND("tulo",$E28), 0.25%), "-"))))</f>
        <v>6.6666666666666662E-3</v>
      </c>
      <c r="J28" s="528">
        <f ca="1">IF($E28="", "", IFERROR(INDEX(OFFSET('Fund Guide'!$B$4,1,MATCH(J$8,OFFSET('Fund Guide'!$B$4,,,,COUNTA('Fund Guide'!$4:$4)),0)-1,COUNTA('Fund Guide'!$B:$B)-COUNTA('Fund Guide'!$B$1:$B$4)),MATCH($E28,OFFSET('Fund Guide'!$B$4,1,,COUNTA('Fund Guide'!$B:$B)-COUNTA('Fund Guide'!$B$1:$B$4)),0)),
IFERROR(OFFSET('RF &amp; RV Guide'!$E$8,2+MATCH($E28, OFFSET('RF &amp; RV Guide'!$E$8,3,,COUNTA('RF &amp; RV Guide'!$E:$E)-COUNTA('RF &amp; RV Guide'!$E$1:$E$8)), 0),-1+MATCH(J$8, OFFSET('RF &amp; RV Guide'!$E$8,,,,COUNTA('RF &amp; RV Guide'!$8:$8)-COUNTA('RF &amp; RV Guide'!$A$8:$E$8)),0)), "-")))</f>
        <v>43311</v>
      </c>
      <c r="K28" s="528" t="str">
        <f ca="1">IF($E28="", "", IFERROR(INDEX(OFFSET('Fund Guide'!$B$4,1,MATCH(K$8,OFFSET('Fund Guide'!$B$4,,,,COUNTA('Fund Guide'!$4:$4)),0)-1,COUNTA('Fund Guide'!$B:$B)-COUNTA('Fund Guide'!$B$1:$B$4)),MATCH($E28,OFFSET('Fund Guide'!$B$4,1,,COUNTA('Fund Guide'!$B:$B)-COUNTA('Fund Guide'!$B$1:$B$4)),0)),
IFERROR(OFFSET('RF &amp; RV Guide'!$E$8,2+MATCH($E28, OFFSET('RF &amp; RV Guide'!$E$8,3,,COUNTA('RF &amp; RV Guide'!$E:$E)-COUNTA('RF &amp; RV Guide'!$E$1:$E$8)), 0),-1+MATCH("Captação", OFFSET('RF &amp; RV Guide'!$E$8,,,,COUNTA('RF &amp; RV Guide'!$8:$8)-COUNTA('RF &amp; RV Guide'!$A$8:$E$8)),0)), "-")))</f>
        <v>Sim</v>
      </c>
      <c r="M28" s="530">
        <f t="shared" ref="M28" si="30">IFERROR(IF(N28=0, "", N28*$M$3),0)</f>
        <v>320000</v>
      </c>
      <c r="N28" s="231">
        <v>3.2000000000000001E-2</v>
      </c>
      <c r="O28" s="531">
        <f t="shared" ref="O28" si="31">IFERROR(IF(N28=0, "", N28/N$12),0)</f>
        <v>0.05</v>
      </c>
      <c r="Q28" s="532">
        <f ca="1">IF($E28="", "", IFERROR(INDEX(OFFSET('Fund Guide'!$B$4,1,MATCH(Q$8,OFFSET('Fund Guide'!$B$4,,,,COUNTA('Fund Guide'!20:20)),0)-1,COUNTA('Fund Guide'!$B:$B)-COUNTA('Fund Guide'!$B$1:$B$4)),MATCH($E28,OFFSET('Fund Guide'!$B$4,1,,COUNTA('Fund Guide'!$B:$B)-COUNTA('Fund Guide'!$B$1:$B$4)),0)),"-"))</f>
        <v>9.4116528873928962E-2</v>
      </c>
      <c r="R28" s="533">
        <f ca="1">IF($E28="", "", IFERROR(INDEX(OFFSET('Fund Guide'!$B$4,1,MATCH(R$8,OFFSET('Fund Guide'!$B$4,,,,COUNTA('Fund Guide'!20:20)),0)-1,COUNTA('Fund Guide'!$B:$B)-COUNTA('Fund Guide'!$B$1:$B$4)),MATCH($E28,OFFSET('Fund Guide'!$B$4,1,,COUNTA('Fund Guide'!$B:$B)-COUNTA('Fund Guide'!$B$1:$B$4)),0)),"-"))</f>
        <v>1.2166627385461384</v>
      </c>
      <c r="S28" s="532">
        <f ca="1">IF($E28="", "", IFERROR(INDEX(OFFSET('Fund Guide'!$B$4,1,MATCH(S$8,OFFSET('Fund Guide'!$B$4,,,,COUNTA('Fund Guide'!20:20)),0)-1,COUNTA('Fund Guide'!$B:$B)-COUNTA('Fund Guide'!$B$1:$B$4)),MATCH($E28,OFFSET('Fund Guide'!$B$4,1,,COUNTA('Fund Guide'!$B:$B)-COUNTA('Fund Guide'!$B$1:$B$4)),0)),"-"))</f>
        <v>0.14697581971801466</v>
      </c>
      <c r="T28" s="533">
        <f ca="1">IF($E28="", "", IFERROR(INDEX(OFFSET('Fund Guide'!$B$4,1,MATCH(T$8,OFFSET('Fund Guide'!$B$4,,,,COUNTA('Fund Guide'!20:20)),0)-1,COUNTA('Fund Guide'!$B:$B)-COUNTA('Fund Guide'!$B$1:$B$4)),MATCH($E28,OFFSET('Fund Guide'!$B$4,1,,COUNTA('Fund Guide'!$B:$B)-COUNTA('Fund Guide'!$B$1:$B$4)),0)),"-"))</f>
        <v>1.4408544814721584</v>
      </c>
      <c r="U28" s="532">
        <f ca="1">IF($E28="", "", IFERROR(INDEX(OFFSET('Fund Guide'!$B$4,1,MATCH(U$8,OFFSET('Fund Guide'!$B$4,,,,COUNTA('Fund Guide'!20:20)),0)-1,COUNTA('Fund Guide'!$B:$B)-COUNTA('Fund Guide'!$B$1:$B$4)),MATCH($E28,OFFSET('Fund Guide'!$B$4,1,,COUNTA('Fund Guide'!$B:$B)-COUNTA('Fund Guide'!$B$1:$B$4)),0)),"-"))</f>
        <v>0.23379409328674017</v>
      </c>
      <c r="V28" s="533">
        <f ca="1">IF($E28="", "", IFERROR(INDEX(OFFSET('Fund Guide'!$B$4,1,MATCH(V$8,OFFSET('Fund Guide'!$B$4,,,,COUNTA('Fund Guide'!20:20)),0)-1,COUNTA('Fund Guide'!$B:$B)-COUNTA('Fund Guide'!$B$1:$B$4)),MATCH($E28,OFFSET('Fund Guide'!$B$4,1,,COUNTA('Fund Guide'!$B:$B)-COUNTA('Fund Guide'!$B$1:$B$4)),0)),"-"))</f>
        <v>1.7729030805569004</v>
      </c>
      <c r="W28" s="532">
        <f ca="1">IF($E28="", "", IFERROR(INDEX(OFFSET('Fund Guide'!$B$4,1,MATCH(W$8,OFFSET('Fund Guide'!$B$4,,,,COUNTA('Fund Guide'!20:20)),0)-1,COUNTA('Fund Guide'!$B:$B)-COUNTA('Fund Guide'!$B$1:$B$4)),MATCH($E28,OFFSET('Fund Guide'!$B$4,1,,COUNTA('Fund Guide'!$B:$B)-COUNTA('Fund Guide'!$B$1:$B$4)),0)),"-"))</f>
        <v>0.30961810397509959</v>
      </c>
      <c r="X28" s="533">
        <f ca="1">IF($E28="", "", IFERROR(INDEX(OFFSET('Fund Guide'!$B$4,1,MATCH(X$8,OFFSET('Fund Guide'!$B$4,,,,COUNTA('Fund Guide'!20:20)),0)-1,COUNTA('Fund Guide'!$B:$B)-COUNTA('Fund Guide'!$B$1:$B$4)),MATCH($E28,OFFSET('Fund Guide'!$B$4,1,,COUNTA('Fund Guide'!$B:$B)-COUNTA('Fund Guide'!$B$1:$B$4)),0)),"-"))</f>
        <v>1.759969677549609</v>
      </c>
      <c r="Y28" s="534">
        <f ca="1">IF($E28="", "", IFERROR(INDEX(OFFSET('Fund Guide'!$B$4,1,MATCH(Y$8,OFFSET('Fund Guide'!$B$4,,,,COUNTA('Fund Guide'!20:20)),0)-1,COUNTA('Fund Guide'!$B:$B)-COUNTA('Fund Guide'!$B$1:$B$4)),MATCH($E28,OFFSET('Fund Guide'!$B$4,1,,COUNTA('Fund Guide'!$B:$B)-COUNTA('Fund Guide'!$B$1:$B$4)),0)),"-"))</f>
        <v>7.7530159421063741E-3</v>
      </c>
      <c r="Z28" s="535">
        <f ca="1">IF($E28="", "", IFERROR(INDEX(OFFSET('Fund Guide'!$B$4,1,MATCH(Z$8,OFFSET('Fund Guide'!$B$4,,,,COUNTA('Fund Guide'!20:20)),0)-1,COUNTA('Fund Guide'!$B:$B)-COUNTA('Fund Guide'!$B$1:$B$4)),MATCH($E28,OFFSET('Fund Guide'!$B$4,1,,COUNTA('Fund Guide'!$B:$B)-COUNTA('Fund Guide'!$B$1:$B$4)),0)),"-"))</f>
        <v>5.1649348942836273</v>
      </c>
      <c r="AB28" s="232"/>
      <c r="AC28" s="232"/>
      <c r="AD28" s="231"/>
    </row>
    <row r="29" spans="2:30" s="497" customFormat="1" ht="5.25" customHeight="1">
      <c r="B29" s="495"/>
      <c r="C29" s="495"/>
      <c r="D29" s="495"/>
      <c r="E29" s="536"/>
      <c r="F29" s="537"/>
      <c r="G29" s="507"/>
      <c r="H29" s="507"/>
      <c r="I29" s="508"/>
      <c r="J29" s="508"/>
      <c r="K29" s="508"/>
      <c r="M29" s="517"/>
      <c r="Q29" s="508"/>
      <c r="S29" s="508"/>
      <c r="U29" s="508"/>
      <c r="W29" s="508"/>
      <c r="Y29" s="508"/>
      <c r="AB29" s="508"/>
    </row>
    <row r="30" spans="2:30" s="513" customFormat="1" ht="14.25" customHeight="1">
      <c r="B30" s="509"/>
      <c r="C30" s="509" t="s">
        <v>12</v>
      </c>
      <c r="D30" s="509" t="s">
        <v>12</v>
      </c>
      <c r="E30" s="518" t="s">
        <v>621</v>
      </c>
      <c r="F30" s="519"/>
      <c r="G30" s="519"/>
      <c r="H30" s="519"/>
      <c r="I30" s="520"/>
      <c r="J30" s="520"/>
      <c r="K30" s="520"/>
      <c r="M30" s="521">
        <f>IFERROR(IF(N30=0, 0, N30*$M$3),0)</f>
        <v>1500000.0000000002</v>
      </c>
      <c r="N30" s="683">
        <v>0.15000000000000002</v>
      </c>
      <c r="O30" s="522">
        <f>ROUND(O32+O35+O42,3)</f>
        <v>0.15</v>
      </c>
      <c r="Q30" s="520"/>
      <c r="R30" s="522"/>
      <c r="S30" s="520"/>
      <c r="T30" s="522"/>
      <c r="U30" s="520"/>
      <c r="V30" s="522"/>
      <c r="W30" s="520"/>
      <c r="X30" s="522"/>
      <c r="Y30" s="520"/>
      <c r="Z30" s="522"/>
      <c r="AB30" s="520"/>
      <c r="AC30" s="522"/>
      <c r="AD30" s="522"/>
    </row>
    <row r="31" spans="2:30" s="542" customFormat="1" ht="3" customHeight="1">
      <c r="B31" s="538"/>
      <c r="C31" s="538"/>
      <c r="D31" s="538"/>
      <c r="E31" s="539"/>
      <c r="F31" s="540"/>
      <c r="G31" s="540"/>
      <c r="H31" s="540"/>
      <c r="I31" s="541"/>
      <c r="J31" s="541"/>
      <c r="K31" s="541"/>
      <c r="M31" s="543"/>
      <c r="N31" s="544"/>
      <c r="Q31" s="541"/>
      <c r="S31" s="541"/>
      <c r="U31" s="541"/>
      <c r="W31" s="541"/>
      <c r="Y31" s="541"/>
      <c r="AB31" s="541"/>
    </row>
    <row r="32" spans="2:30" s="513" customFormat="1" ht="14.25" customHeight="1">
      <c r="B32" s="509"/>
      <c r="C32" s="509"/>
      <c r="D32" s="509" t="s">
        <v>12</v>
      </c>
      <c r="E32" s="545" t="s">
        <v>1374</v>
      </c>
      <c r="F32" s="546"/>
      <c r="G32" s="546"/>
      <c r="H32" s="546"/>
      <c r="I32" s="547"/>
      <c r="J32" s="547"/>
      <c r="K32" s="547"/>
      <c r="M32" s="548">
        <f>IFERROR(IF(N32=0, 0, N32*$M$3),0)</f>
        <v>0</v>
      </c>
      <c r="N32" s="684">
        <v>0</v>
      </c>
      <c r="O32" s="549">
        <f>IF(N32=0, 0, SUM(O33:O34)*N32)</f>
        <v>0</v>
      </c>
      <c r="Q32" s="547"/>
      <c r="R32" s="549"/>
      <c r="S32" s="547"/>
      <c r="T32" s="549"/>
      <c r="U32" s="547"/>
      <c r="V32" s="549"/>
      <c r="W32" s="547"/>
      <c r="X32" s="549"/>
      <c r="Y32" s="547"/>
      <c r="Z32" s="549"/>
      <c r="AB32" s="547"/>
      <c r="AC32" s="549"/>
      <c r="AD32" s="549"/>
    </row>
    <row r="33" spans="2:33" s="529" customFormat="1" ht="14.25" customHeight="1">
      <c r="B33" s="523"/>
      <c r="C33" s="523"/>
      <c r="D33" s="523"/>
      <c r="E33" s="390"/>
      <c r="F33" s="524" t="str">
        <f ca="1">IF($E33="", "", IFERROR(INDEX(OFFSET('Fund Guide'!$B$4,1,MATCH(F$8,OFFSET('Fund Guide'!$B$4,,,,COUNTA('Fund Guide'!10:10)),0)-1,COUNTA('Fund Guide'!$B:$B)-COUNTA('Fund Guide'!$B$1:$B$4)),MATCH($E33,OFFSET('Fund Guide'!$B$4,1,,COUNTA('Fund Guide'!$B:$B)-COUNTA('Fund Guide'!$B$1:$B$4)),0)),"-"))</f>
        <v/>
      </c>
      <c r="G33" s="525" t="str">
        <f ca="1">IF($E33="", "", IFERROR(INDEX(OFFSET('Fund Guide'!$B$4,1,MATCH(G$8,OFFSET('Fund Guide'!$B$4,,,,COUNTA('Fund Guide'!$4:$4)),0)-1,COUNTA('Fund Guide'!$B:$B)-COUNTA('Fund Guide'!$B$1:$B$4)),MATCH($E33,OFFSET('Fund Guide'!$B$4,1,,COUNTA('Fund Guide'!$B:$B)-COUNTA('Fund Guide'!$B$1:$B$4)),0)),
IF(OR(LEFT($E33,3)="NTN",LEFT($E33,3)="LFT"),DATE(_xlfn.NUMBERVALUE(RIGHT(LEFT($E33, FIND(" (", $E33)-1), 4)),8,15)-TODAY(),IFERROR(IF(FIND("ano",$E33)&gt;1,FLOOR(_xlfn.NUMBERVALUE(RIGHT(LEFT($E33,FIND(" ano",$E33)-1),FIND(" ano",$E33)-1-(FIND(" - ",$E33)+2)))*365,1)),IFERROR(IF(FIND("meses",$E33)&gt;1,FLOOR(_xlfn.NUMBERVALUE(RIGHT(LEFT($E33,FIND(" meses",$E33)-1),FIND(" meses",$E33)-1-(FIND(" - ",$E33)+2))),1)*(365/12)),IFERROR(IF(FIND("mês",$E33)&gt;1,FLOOR(_xlfn.NUMBERVALUE(RIGHT(LEFT($E33,FIND(" mês",$E33)-1),FIND(" mês",$E33)-1-(FIND(" - ",$E33)+2))),1)*(365/12)),IFERROR(IF(FIND("Diária", $E33)&gt;0, 0),
IFERROR(OFFSET('RF &amp; RV Guide'!$E$8,2+MATCH($E33, OFFSET('RF &amp; RV Guide'!$E$8,3,,COUNTA('RF &amp; RV Guide'!$E:$E)-COUNTA('RF &amp; RV Guide'!$E$1:$E$8)), 0),-1+MATCH(G$8, OFFSET('RF &amp; RV Guide'!$E$8,,,,COUNTA('RF &amp; RV Guide'!$8:$8)-COUNTA('RF &amp; RV Guide'!$A$8:$E$8)),0)),"-"))))))))</f>
        <v/>
      </c>
      <c r="H33" s="526" t="str">
        <f ca="1">IF($E33="", "", IFERROR(INDEX(OFFSET('Fund Guide'!$B$4,1,MATCH(H$8,OFFSET('Fund Guide'!$B$4,,,,COUNTA('Fund Guide'!24:24)),0)-1,COUNTA('Fund Guide'!$B:$B)-COUNTA('Fund Guide'!$B$1:$B$4)),MATCH($E33,OFFSET('Fund Guide'!$B$4,1,,COUNTA('Fund Guide'!$B:$B)-COUNTA('Fund Guide'!$B$1:$B$4)),0)),"BRL"))</f>
        <v/>
      </c>
      <c r="I33" s="527" t="str">
        <f ca="1">IF($E33="", "", IFERROR(INDEX(OFFSET('Fund Guide'!$B$4,1,MATCH(IF($J$3="MFO", "Repasse Taxa Adm. Gestor", "Repasse Taxa Adm. AAI"),OFFSET('Fund Guide'!$B$4,,,,COUNTA('Fund Guide'!$4:$4)),0)-1,COUNTA('Fund Guide'!$B:$B)-COUNTA('Fund Guide'!$B$1:$B$4)),MATCH($E33,OFFSET('Fund Guide'!$B$4,1,,COUNTA('Fund Guide'!$B:$B)-COUNTA('Fund Guide'!$B$1:$B$4)),0)),
IFERROR(OFFSET('RF &amp; RV Guide'!$E$8,2+MATCH($E33, OFFSET('RF &amp; RV Guide'!$E$8,3,,COUNTA('RF &amp; RV Guide'!$E:$E)-COUNTA('RF &amp; RV Guide'!$E$1:$E$8)), 0),-1+MATCH(I$8, OFFSET('RF &amp; RV Guide'!$E$8,,,,COUNTA('RF &amp; RV Guide'!$8:$8)-COUNTA('RF &amp; RV Guide'!$A$8:$E$8)),0)),IFERROR(IF(FIND("tulo",$E33), 0.25%), "-"))))</f>
        <v/>
      </c>
      <c r="J33" s="528" t="str">
        <f ca="1">IF($E33="", "", IFERROR(INDEX(OFFSET('Fund Guide'!$B$4,1,MATCH(J$8,OFFSET('Fund Guide'!$B$4,,,,COUNTA('Fund Guide'!$4:$4)),0)-1,COUNTA('Fund Guide'!$B:$B)-COUNTA('Fund Guide'!$B$1:$B$4)),MATCH($E33,OFFSET('Fund Guide'!$B$4,1,,COUNTA('Fund Guide'!$B:$B)-COUNTA('Fund Guide'!$B$1:$B$4)),0)),
IFERROR(OFFSET('RF &amp; RV Guide'!$E$8,2+MATCH($E33, OFFSET('RF &amp; RV Guide'!$E$8,3,,COUNTA('RF &amp; RV Guide'!$E:$E)-COUNTA('RF &amp; RV Guide'!$E$1:$E$8)), 0),-1+MATCH(J$8, OFFSET('RF &amp; RV Guide'!$E$8,,,,COUNTA('RF &amp; RV Guide'!$8:$8)-COUNTA('RF &amp; RV Guide'!$A$8:$E$8)),0)), "-")))</f>
        <v/>
      </c>
      <c r="K33" s="528" t="str">
        <f ca="1">IF($E33="", "", IFERROR(INDEX(OFFSET('Fund Guide'!$B$4,1,MATCH(K$8,OFFSET('Fund Guide'!$B$4,,,,COUNTA('Fund Guide'!$4:$4)),0)-1,COUNTA('Fund Guide'!$B:$B)-COUNTA('Fund Guide'!$B$1:$B$4)),MATCH($E33,OFFSET('Fund Guide'!$B$4,1,,COUNTA('Fund Guide'!$B:$B)-COUNTA('Fund Guide'!$B$1:$B$4)),0)),
IFERROR(OFFSET('RF &amp; RV Guide'!$E$8,2+MATCH($E33, OFFSET('RF &amp; RV Guide'!$E$8,3,,COUNTA('RF &amp; RV Guide'!$E:$E)-COUNTA('RF &amp; RV Guide'!$E$1:$E$8)), 0),-1+MATCH("Captação", OFFSET('RF &amp; RV Guide'!$E$8,,,,COUNTA('RF &amp; RV Guide'!$8:$8)-COUNTA('RF &amp; RV Guide'!$A$8:$E$8)),0)), "-")))</f>
        <v/>
      </c>
      <c r="M33" s="530" t="str">
        <f>IFERROR(IF(N33=0, "", N33*$M$3),0)</f>
        <v/>
      </c>
      <c r="N33" s="231"/>
      <c r="O33" s="550" t="str">
        <f>IFERROR(IF(N33=0, "", N33/N$32),0)</f>
        <v/>
      </c>
      <c r="Q33" s="532" t="str">
        <f ca="1">IF($E33="", "", IFERROR(INDEX(OFFSET('Fund Guide'!$B$4,1,MATCH(Q$8,OFFSET('Fund Guide'!$B$4,,,,COUNTA('Fund Guide'!10:10)),0)-1,COUNTA('Fund Guide'!$B:$B)-COUNTA('Fund Guide'!$B$1:$B$4)),MATCH($E33,OFFSET('Fund Guide'!$B$4,1,,COUNTA('Fund Guide'!$B:$B)-COUNTA('Fund Guide'!$B$1:$B$4)),0)),"-"))</f>
        <v/>
      </c>
      <c r="R33" s="533" t="str">
        <f ca="1">IF($E33="", "", IFERROR(INDEX(OFFSET('Fund Guide'!$B$4,1,MATCH(R$8,OFFSET('Fund Guide'!$B$4,,,,COUNTA('Fund Guide'!10:10)),0)-1,COUNTA('Fund Guide'!$B:$B)-COUNTA('Fund Guide'!$B$1:$B$4)),MATCH($E33,OFFSET('Fund Guide'!$B$4,1,,COUNTA('Fund Guide'!$B:$B)-COUNTA('Fund Guide'!$B$1:$B$4)),0)),"-"))</f>
        <v/>
      </c>
      <c r="S33" s="532" t="str">
        <f ca="1">IF($E33="", "", IFERROR(INDEX(OFFSET('Fund Guide'!$B$4,1,MATCH(S$8,OFFSET('Fund Guide'!$B$4,,,,COUNTA('Fund Guide'!10:10)),0)-1,COUNTA('Fund Guide'!$B:$B)-COUNTA('Fund Guide'!$B$1:$B$4)),MATCH($E33,OFFSET('Fund Guide'!$B$4,1,,COUNTA('Fund Guide'!$B:$B)-COUNTA('Fund Guide'!$B$1:$B$4)),0)),"-"))</f>
        <v/>
      </c>
      <c r="T33" s="533" t="str">
        <f ca="1">IF($E33="", "", IFERROR(INDEX(OFFSET('Fund Guide'!$B$4,1,MATCH(T$8,OFFSET('Fund Guide'!$B$4,,,,COUNTA('Fund Guide'!10:10)),0)-1,COUNTA('Fund Guide'!$B:$B)-COUNTA('Fund Guide'!$B$1:$B$4)),MATCH($E33,OFFSET('Fund Guide'!$B$4,1,,COUNTA('Fund Guide'!$B:$B)-COUNTA('Fund Guide'!$B$1:$B$4)),0)),"-"))</f>
        <v/>
      </c>
      <c r="U33" s="532" t="str">
        <f ca="1">IF($E33="", "", IFERROR(INDEX(OFFSET('Fund Guide'!$B$4,1,MATCH(U$8,OFFSET('Fund Guide'!$B$4,,,,COUNTA('Fund Guide'!10:10)),0)-1,COUNTA('Fund Guide'!$B:$B)-COUNTA('Fund Guide'!$B$1:$B$4)),MATCH($E33,OFFSET('Fund Guide'!$B$4,1,,COUNTA('Fund Guide'!$B:$B)-COUNTA('Fund Guide'!$B$1:$B$4)),0)),"-"))</f>
        <v/>
      </c>
      <c r="V33" s="533" t="str">
        <f ca="1">IF($E33="", "", IFERROR(INDEX(OFFSET('Fund Guide'!$B$4,1,MATCH(V$8,OFFSET('Fund Guide'!$B$4,,,,COUNTA('Fund Guide'!10:10)),0)-1,COUNTA('Fund Guide'!$B:$B)-COUNTA('Fund Guide'!$B$1:$B$4)),MATCH($E33,OFFSET('Fund Guide'!$B$4,1,,COUNTA('Fund Guide'!$B:$B)-COUNTA('Fund Guide'!$B$1:$B$4)),0)),"-"))</f>
        <v/>
      </c>
      <c r="W33" s="532" t="str">
        <f ca="1">IF($E33="", "", IFERROR(INDEX(OFFSET('Fund Guide'!$B$4,1,MATCH(W$8,OFFSET('Fund Guide'!$B$4,,,,COUNTA('Fund Guide'!10:10)),0)-1,COUNTA('Fund Guide'!$B:$B)-COUNTA('Fund Guide'!$B$1:$B$4)),MATCH($E33,OFFSET('Fund Guide'!$B$4,1,,COUNTA('Fund Guide'!$B:$B)-COUNTA('Fund Guide'!$B$1:$B$4)),0)),"-"))</f>
        <v/>
      </c>
      <c r="X33" s="533" t="str">
        <f ca="1">IF($E33="", "", IFERROR(INDEX(OFFSET('Fund Guide'!$B$4,1,MATCH(X$8,OFFSET('Fund Guide'!$B$4,,,,COUNTA('Fund Guide'!10:10)),0)-1,COUNTA('Fund Guide'!$B:$B)-COUNTA('Fund Guide'!$B$1:$B$4)),MATCH($E33,OFFSET('Fund Guide'!$B$4,1,,COUNTA('Fund Guide'!$B:$B)-COUNTA('Fund Guide'!$B$1:$B$4)),0)),"-"))</f>
        <v/>
      </c>
      <c r="Y33" s="534" t="str">
        <f ca="1">IF($E33="", "", IFERROR(INDEX(OFFSET('Fund Guide'!$B$4,1,MATCH(Y$8,OFFSET('Fund Guide'!$B$4,,,,COUNTA('Fund Guide'!10:10)),0)-1,COUNTA('Fund Guide'!$B:$B)-COUNTA('Fund Guide'!$B$1:$B$4)),MATCH($E33,OFFSET('Fund Guide'!$B$4,1,,COUNTA('Fund Guide'!$B:$B)-COUNTA('Fund Guide'!$B$1:$B$4)),0)),"-"))</f>
        <v/>
      </c>
      <c r="Z33" s="535" t="str">
        <f ca="1">IF($E33="", "", IFERROR(INDEX(OFFSET('Fund Guide'!$B$4,1,MATCH(Z$8,OFFSET('Fund Guide'!$B$4,,,,COUNTA('Fund Guide'!10:10)),0)-1,COUNTA('Fund Guide'!$B:$B)-COUNTA('Fund Guide'!$B$1:$B$4)),MATCH($E33,OFFSET('Fund Guide'!$B$4,1,,COUNTA('Fund Guide'!$B:$B)-COUNTA('Fund Guide'!$B$1:$B$4)),0)),"-"))</f>
        <v/>
      </c>
      <c r="AB33" s="232"/>
      <c r="AC33" s="232"/>
      <c r="AD33" s="231"/>
      <c r="AE33" s="573"/>
    </row>
    <row r="34" spans="2:33" s="542" customFormat="1" ht="4.5" customHeight="1">
      <c r="B34" s="538"/>
      <c r="C34" s="538"/>
      <c r="D34" s="538"/>
      <c r="E34" s="539"/>
      <c r="F34" s="551"/>
      <c r="G34" s="540"/>
      <c r="H34" s="540"/>
      <c r="I34" s="541"/>
      <c r="J34" s="541"/>
      <c r="K34" s="541"/>
      <c r="M34" s="543"/>
      <c r="O34" s="542" t="str">
        <f>IFERROR(IF(N34=0, "", N34/N$32),0)</f>
        <v/>
      </c>
      <c r="Q34" s="541"/>
      <c r="S34" s="541"/>
      <c r="U34" s="541"/>
      <c r="W34" s="541"/>
      <c r="Y34" s="541"/>
      <c r="AB34" s="541"/>
    </row>
    <row r="35" spans="2:33" s="513" customFormat="1" ht="14.25" customHeight="1">
      <c r="B35" s="509"/>
      <c r="C35" s="509"/>
      <c r="D35" s="509" t="s">
        <v>12</v>
      </c>
      <c r="E35" s="545" t="s">
        <v>1378</v>
      </c>
      <c r="F35" s="546"/>
      <c r="G35" s="546"/>
      <c r="H35" s="546"/>
      <c r="I35" s="547"/>
      <c r="J35" s="547"/>
      <c r="K35" s="547"/>
      <c r="M35" s="548">
        <f>IFERROR(IF(N35=0, 0, N35*$M$3),0)</f>
        <v>1100000.0000000002</v>
      </c>
      <c r="N35" s="684">
        <v>0.11000000000000001</v>
      </c>
      <c r="O35" s="549">
        <f>IF(N35=0, 0, SUM(O36:O41)*N35)</f>
        <v>0.11</v>
      </c>
      <c r="Q35" s="547"/>
      <c r="R35" s="549"/>
      <c r="S35" s="547"/>
      <c r="T35" s="549"/>
      <c r="U35" s="547"/>
      <c r="V35" s="549"/>
      <c r="W35" s="547"/>
      <c r="X35" s="549"/>
      <c r="Y35" s="547"/>
      <c r="Z35" s="549"/>
      <c r="AB35" s="547"/>
      <c r="AC35" s="549"/>
      <c r="AD35" s="549"/>
    </row>
    <row r="36" spans="2:33" s="529" customFormat="1" ht="15" customHeight="1">
      <c r="B36" s="523"/>
      <c r="C36" s="523"/>
      <c r="D36" s="523"/>
      <c r="E36" s="390" t="s">
        <v>1473</v>
      </c>
      <c r="F36" s="524" t="str">
        <f ca="1">IF($E36="", "", IFERROR(INDEX(OFFSET('Fund Guide'!$B$4,1,MATCH(F$8,OFFSET('Fund Guide'!$B$4,,,,COUNTA('Fund Guide'!12:12)),0)-1,COUNTA('Fund Guide'!$B:$B)-COUNTA('Fund Guide'!$B$1:$B$4)),MATCH($E36,OFFSET('Fund Guide'!$B$4,1,,COUNTA('Fund Guide'!$B:$B)-COUNTA('Fund Guide'!$B$1:$B$4)),0)),"-"))</f>
        <v>-</v>
      </c>
      <c r="G36" s="525">
        <f ca="1">IF($E36="", "", IFERROR(INDEX(OFFSET('Fund Guide'!$B$4,1,MATCH(G$8,OFFSET('Fund Guide'!$B$4,,,,COUNTA('Fund Guide'!$4:$4)),0)-1,COUNTA('Fund Guide'!$B:$B)-COUNTA('Fund Guide'!$B$1:$B$4)),MATCH($E36,OFFSET('Fund Guide'!$B$4,1,,COUNTA('Fund Guide'!$B:$B)-COUNTA('Fund Guide'!$B$1:$B$4)),0)),
IF(OR(LEFT($E36,3)="NTN",LEFT($E36,3)="LFT"),DATE(_xlfn.NUMBERVALUE(RIGHT(LEFT($E36, FIND(" (", $E36)-1), 4)),8,15)-TODAY(),IFERROR(IF(FIND("ano",$E36)&gt;1,FLOOR(_xlfn.NUMBERVALUE(RIGHT(LEFT($E36,FIND(" ano",$E36)-1),FIND(" ano",$E36)-1-(FIND(" - ",$E36)+2)))*365,1)),IFERROR(IF(FIND("meses",$E36)&gt;1,FLOOR(_xlfn.NUMBERVALUE(RIGHT(LEFT($E36,FIND(" meses",$E36)-1),FIND(" meses",$E36)-1-(FIND(" - ",$E36)+2))),1)*(365/12)),IFERROR(IF(FIND("mês",$E36)&gt;1,FLOOR(_xlfn.NUMBERVALUE(RIGHT(LEFT($E36,FIND(" mês",$E36)-1),FIND(" mês",$E36)-1-(FIND(" - ",$E36)+2))),1)*(365/12)),IFERROR(IF(FIND("Diária", $E36)&gt;0, 0),
IFERROR(OFFSET('RF &amp; RV Guide'!$E$8,2+MATCH($E36, OFFSET('RF &amp; RV Guide'!$E$8,3,,COUNTA('RF &amp; RV Guide'!$E:$E)-COUNTA('RF &amp; RV Guide'!$E$1:$E$8)), 0),-1+MATCH(G$8, OFFSET('RF &amp; RV Guide'!$E$8,,,,COUNTA('RF &amp; RV Guide'!$8:$8)-COUNTA('RF &amp; RV Guide'!$A$8:$E$8)),0)),"-"))))))))</f>
        <v>1460</v>
      </c>
      <c r="H36" s="526" t="str">
        <f ca="1">IF($E36="", "", IFERROR(INDEX(OFFSET('Fund Guide'!$B$4,1,MATCH(H$8,OFFSET('Fund Guide'!$B$4,,,,COUNTA('Fund Guide'!27:27)),0)-1,COUNTA('Fund Guide'!$B:$B)-COUNTA('Fund Guide'!$B$1:$B$4)),MATCH($E36,OFFSET('Fund Guide'!$B$4,1,,COUNTA('Fund Guide'!$B:$B)-COUNTA('Fund Guide'!$B$1:$B$4)),0)),"BRL"))</f>
        <v>BRL</v>
      </c>
      <c r="I36" s="527">
        <f ca="1">IF($E36="", "", IFERROR(INDEX(OFFSET('Fund Guide'!$B$4,1,MATCH(IF($J$3="MFO", "Repasse Taxa Adm. Gestor", "Repasse Taxa Adm. AAI"),OFFSET('Fund Guide'!$B$4,,,,COUNTA('Fund Guide'!$4:$4)),0)-1,COUNTA('Fund Guide'!$B:$B)-COUNTA('Fund Guide'!$B$1:$B$4)),MATCH($E36,OFFSET('Fund Guide'!$B$4,1,,COUNTA('Fund Guide'!$B:$B)-COUNTA('Fund Guide'!$B$1:$B$4)),0)),
IFERROR(OFFSET('RF &amp; RV Guide'!$E$8,2+MATCH($E36, OFFSET('RF &amp; RV Guide'!$E$8,3,,COUNTA('RF &amp; RV Guide'!$E:$E)-COUNTA('RF &amp; RV Guide'!$E$1:$E$8)), 0),-1+MATCH(I$8, OFFSET('RF &amp; RV Guide'!$E$8,,,,COUNTA('RF &amp; RV Guide'!$8:$8)-COUNTA('RF &amp; RV Guide'!$A$8:$E$8)),0)),IFERROR(IF(FIND("tulo",$E36), 0.25%), "-"))))</f>
        <v>2.5000000000000001E-3</v>
      </c>
      <c r="J36" s="528" t="str">
        <f ca="1">IF($E36="", "", IFERROR(INDEX(OFFSET('Fund Guide'!$B$4,1,MATCH(J$8,OFFSET('Fund Guide'!$B$4,,,,COUNTA('Fund Guide'!$4:$4)),0)-1,COUNTA('Fund Guide'!$B:$B)-COUNTA('Fund Guide'!$B$1:$B$4)),MATCH($E36,OFFSET('Fund Guide'!$B$4,1,,COUNTA('Fund Guide'!$B:$B)-COUNTA('Fund Guide'!$B$1:$B$4)),0)),
IFERROR(OFFSET('RF &amp; RV Guide'!$E$8,2+MATCH($E36, OFFSET('RF &amp; RV Guide'!$E$8,3,,COUNTA('RF &amp; RV Guide'!$E:$E)-COUNTA('RF &amp; RV Guide'!$E$1:$E$8)), 0),-1+MATCH(J$8, OFFSET('RF &amp; RV Guide'!$E$8,,,,COUNTA('RF &amp; RV Guide'!$8:$8)-COUNTA('RF &amp; RV Guide'!$A$8:$E$8)),0)), "-")))</f>
        <v>-</v>
      </c>
      <c r="K36" s="528" t="str">
        <f ca="1">IF($E36="", "", IFERROR(INDEX(OFFSET('Fund Guide'!$B$4,1,MATCH(K$8,OFFSET('Fund Guide'!$B$4,,,,COUNTA('Fund Guide'!$4:$4)),0)-1,COUNTA('Fund Guide'!$B:$B)-COUNTA('Fund Guide'!$B$1:$B$4)),MATCH($E36,OFFSET('Fund Guide'!$B$4,1,,COUNTA('Fund Guide'!$B:$B)-COUNTA('Fund Guide'!$B$1:$B$4)),0)),
IFERROR(OFFSET('RF &amp; RV Guide'!$E$8,2+MATCH($E36, OFFSET('RF &amp; RV Guide'!$E$8,3,,COUNTA('RF &amp; RV Guide'!$E:$E)-COUNTA('RF &amp; RV Guide'!$E$1:$E$8)), 0),-1+MATCH("Captação", OFFSET('RF &amp; RV Guide'!$E$8,,,,COUNTA('RF &amp; RV Guide'!$8:$8)-COUNTA('RF &amp; RV Guide'!$A$8:$E$8)),0)), "-")))</f>
        <v>-</v>
      </c>
      <c r="M36" s="530">
        <f t="shared" ref="M36" si="32">IFERROR(IF(N36=0, "", N36*$M$3),0)</f>
        <v>220000.00000000003</v>
      </c>
      <c r="N36" s="231">
        <v>2.2000000000000002E-2</v>
      </c>
      <c r="O36" s="550">
        <f t="shared" ref="O36" si="33">IFERROR(IF(N36=0, "", N36/N$35),0)</f>
        <v>0.19999999999999998</v>
      </c>
      <c r="Q36" s="532" t="str">
        <f ca="1">IF($E36="", "", IFERROR(INDEX(OFFSET('Fund Guide'!$B$4,1,MATCH(Q$8,OFFSET('Fund Guide'!$B$4,,,,COUNTA('Fund Guide'!12:12)),0)-1,COUNTA('Fund Guide'!$B:$B)-COUNTA('Fund Guide'!$B$1:$B$4)),MATCH($E36,OFFSET('Fund Guide'!$B$4,1,,COUNTA('Fund Guide'!$B:$B)-COUNTA('Fund Guide'!$B$1:$B$4)),0)),"-"))</f>
        <v>-</v>
      </c>
      <c r="R36" s="533" t="str">
        <f ca="1">IF($E36="", "", IFERROR(INDEX(OFFSET('Fund Guide'!$B$4,1,MATCH(R$8,OFFSET('Fund Guide'!$B$4,,,,COUNTA('Fund Guide'!12:12)),0)-1,COUNTA('Fund Guide'!$B:$B)-COUNTA('Fund Guide'!$B$1:$B$4)),MATCH($E36,OFFSET('Fund Guide'!$B$4,1,,COUNTA('Fund Guide'!$B:$B)-COUNTA('Fund Guide'!$B$1:$B$4)),0)),"-"))</f>
        <v>-</v>
      </c>
      <c r="S36" s="532" t="str">
        <f ca="1">IF($E36="", "", IFERROR(INDEX(OFFSET('Fund Guide'!$B$4,1,MATCH(S$8,OFFSET('Fund Guide'!$B$4,,,,COUNTA('Fund Guide'!12:12)),0)-1,COUNTA('Fund Guide'!$B:$B)-COUNTA('Fund Guide'!$B$1:$B$4)),MATCH($E36,OFFSET('Fund Guide'!$B$4,1,,COUNTA('Fund Guide'!$B:$B)-COUNTA('Fund Guide'!$B$1:$B$4)),0)),"-"))</f>
        <v>-</v>
      </c>
      <c r="T36" s="533" t="str">
        <f ca="1">IF($E36="", "", IFERROR(INDEX(OFFSET('Fund Guide'!$B$4,1,MATCH(T$8,OFFSET('Fund Guide'!$B$4,,,,COUNTA('Fund Guide'!12:12)),0)-1,COUNTA('Fund Guide'!$B:$B)-COUNTA('Fund Guide'!$B$1:$B$4)),MATCH($E36,OFFSET('Fund Guide'!$B$4,1,,COUNTA('Fund Guide'!$B:$B)-COUNTA('Fund Guide'!$B$1:$B$4)),0)),"-"))</f>
        <v>-</v>
      </c>
      <c r="U36" s="532" t="str">
        <f ca="1">IF($E36="", "", IFERROR(INDEX(OFFSET('Fund Guide'!$B$4,1,MATCH(U$8,OFFSET('Fund Guide'!$B$4,,,,COUNTA('Fund Guide'!12:12)),0)-1,COUNTA('Fund Guide'!$B:$B)-COUNTA('Fund Guide'!$B$1:$B$4)),MATCH($E36,OFFSET('Fund Guide'!$B$4,1,,COUNTA('Fund Guide'!$B:$B)-COUNTA('Fund Guide'!$B$1:$B$4)),0)),"-"))</f>
        <v>-</v>
      </c>
      <c r="V36" s="533" t="str">
        <f ca="1">IF($E36="", "", IFERROR(INDEX(OFFSET('Fund Guide'!$B$4,1,MATCH(V$8,OFFSET('Fund Guide'!$B$4,,,,COUNTA('Fund Guide'!12:12)),0)-1,COUNTA('Fund Guide'!$B:$B)-COUNTA('Fund Guide'!$B$1:$B$4)),MATCH($E36,OFFSET('Fund Guide'!$B$4,1,,COUNTA('Fund Guide'!$B:$B)-COUNTA('Fund Guide'!$B$1:$B$4)),0)),"-"))</f>
        <v>-</v>
      </c>
      <c r="W36" s="532" t="str">
        <f ca="1">IF($E36="", "", IFERROR(INDEX(OFFSET('Fund Guide'!$B$4,1,MATCH(W$8,OFFSET('Fund Guide'!$B$4,,,,COUNTA('Fund Guide'!12:12)),0)-1,COUNTA('Fund Guide'!$B:$B)-COUNTA('Fund Guide'!$B$1:$B$4)),MATCH($E36,OFFSET('Fund Guide'!$B$4,1,,COUNTA('Fund Guide'!$B:$B)-COUNTA('Fund Guide'!$B$1:$B$4)),0)),"-"))</f>
        <v>-</v>
      </c>
      <c r="X36" s="533" t="str">
        <f ca="1">IF($E36="", "", IFERROR(INDEX(OFFSET('Fund Guide'!$B$4,1,MATCH(X$8,OFFSET('Fund Guide'!$B$4,,,,COUNTA('Fund Guide'!12:12)),0)-1,COUNTA('Fund Guide'!$B:$B)-COUNTA('Fund Guide'!$B$1:$B$4)),MATCH($E36,OFFSET('Fund Guide'!$B$4,1,,COUNTA('Fund Guide'!$B:$B)-COUNTA('Fund Guide'!$B$1:$B$4)),0)),"-"))</f>
        <v>-</v>
      </c>
      <c r="Y36" s="534" t="str">
        <f ca="1">IF($E36="", "", IFERROR(INDEX(OFFSET('Fund Guide'!$B$4,1,MATCH(Y$8,OFFSET('Fund Guide'!$B$4,,,,COUNTA('Fund Guide'!12:12)),0)-1,COUNTA('Fund Guide'!$B:$B)-COUNTA('Fund Guide'!$B$1:$B$4)),MATCH($E36,OFFSET('Fund Guide'!$B$4,1,,COUNTA('Fund Guide'!$B:$B)-COUNTA('Fund Guide'!$B$1:$B$4)),0)),"-"))</f>
        <v>-</v>
      </c>
      <c r="Z36" s="535" t="str">
        <f ca="1">IF($E36="", "", IFERROR(INDEX(OFFSET('Fund Guide'!$B$4,1,MATCH(Z$8,OFFSET('Fund Guide'!$B$4,,,,COUNTA('Fund Guide'!12:12)),0)-1,COUNTA('Fund Guide'!$B:$B)-COUNTA('Fund Guide'!$B$1:$B$4)),MATCH($E36,OFFSET('Fund Guide'!$B$4,1,,COUNTA('Fund Guide'!$B:$B)-COUNTA('Fund Guide'!$B$1:$B$4)),0)),"-"))</f>
        <v>-</v>
      </c>
      <c r="AB36" s="232"/>
      <c r="AC36" s="232"/>
      <c r="AD36" s="231"/>
      <c r="AG36" s="552"/>
    </row>
    <row r="37" spans="2:33" s="529" customFormat="1" ht="15" customHeight="1">
      <c r="B37" s="523"/>
      <c r="C37" s="523"/>
      <c r="D37" s="523"/>
      <c r="E37" s="390" t="s">
        <v>1464</v>
      </c>
      <c r="F37" s="524" t="str">
        <f ca="1">IF($E37="", "", IFERROR(INDEX(OFFSET('Fund Guide'!$B$4,1,MATCH(F$8,OFFSET('Fund Guide'!$B$4,,,,COUNTA('Fund Guide'!13:13)),0)-1,COUNTA('Fund Guide'!$B:$B)-COUNTA('Fund Guide'!$B$1:$B$4)),MATCH($E37,OFFSET('Fund Guide'!$B$4,1,,COUNTA('Fund Guide'!$B:$B)-COUNTA('Fund Guide'!$B$1:$B$4)),0)),"-"))</f>
        <v>-</v>
      </c>
      <c r="G37" s="525">
        <f ca="1">IF($E37="", "", IFERROR(INDEX(OFFSET('Fund Guide'!$B$4,1,MATCH(G$8,OFFSET('Fund Guide'!$B$4,,,,COUNTA('Fund Guide'!$4:$4)),0)-1,COUNTA('Fund Guide'!$B:$B)-COUNTA('Fund Guide'!$B$1:$B$4)),MATCH($E37,OFFSET('Fund Guide'!$B$4,1,,COUNTA('Fund Guide'!$B:$B)-COUNTA('Fund Guide'!$B$1:$B$4)),0)),
IF(OR(LEFT($E37,3)="NTN",LEFT($E37,3)="LFT"),DATE(_xlfn.NUMBERVALUE(RIGHT(LEFT($E37, FIND(" (", $E37)-1), 4)),8,15)-TODAY(),IFERROR(IF(FIND("ano",$E37)&gt;1,FLOOR(_xlfn.NUMBERVALUE(RIGHT(LEFT($E37,FIND(" ano",$E37)-1),FIND(" ano",$E37)-1-(FIND(" - ",$E37)+2)))*365,1)),IFERROR(IF(FIND("meses",$E37)&gt;1,FLOOR(_xlfn.NUMBERVALUE(RIGHT(LEFT($E37,FIND(" meses",$E37)-1),FIND(" meses",$E37)-1-(FIND(" - ",$E37)+2))),1)*(365/12)),IFERROR(IF(FIND("mês",$E37)&gt;1,FLOOR(_xlfn.NUMBERVALUE(RIGHT(LEFT($E37,FIND(" mês",$E37)-1),FIND(" mês",$E37)-1-(FIND(" - ",$E37)+2))),1)*(365/12)),IFERROR(IF(FIND("Diária", $E37)&gt;0, 0),
IFERROR(OFFSET('RF &amp; RV Guide'!$E$8,2+MATCH($E37, OFFSET('RF &amp; RV Guide'!$E$8,3,,COUNTA('RF &amp; RV Guide'!$E:$E)-COUNTA('RF &amp; RV Guide'!$E$1:$E$8)), 0),-1+MATCH(G$8, OFFSET('RF &amp; RV Guide'!$E$8,,,,COUNTA('RF &amp; RV Guide'!$8:$8)-COUNTA('RF &amp; RV Guide'!$A$8:$E$8)),0)),"-"))))))))</f>
        <v>1460</v>
      </c>
      <c r="H37" s="526" t="str">
        <f ca="1">IF($E37="", "", IFERROR(INDEX(OFFSET('Fund Guide'!$B$4,1,MATCH(H$8,OFFSET('Fund Guide'!$B$4,,,,COUNTA('Fund Guide'!28:28)),0)-1,COUNTA('Fund Guide'!$B:$B)-COUNTA('Fund Guide'!$B$1:$B$4)),MATCH($E37,OFFSET('Fund Guide'!$B$4,1,,COUNTA('Fund Guide'!$B:$B)-COUNTA('Fund Guide'!$B$1:$B$4)),0)),"BRL"))</f>
        <v>BRL</v>
      </c>
      <c r="I37" s="527">
        <f ca="1">IF($E37="", "", IFERROR(INDEX(OFFSET('Fund Guide'!$B$4,1,MATCH(IF($J$3="MFO", "Repasse Taxa Adm. Gestor", "Repasse Taxa Adm. AAI"),OFFSET('Fund Guide'!$B$4,,,,COUNTA('Fund Guide'!$4:$4)),0)-1,COUNTA('Fund Guide'!$B:$B)-COUNTA('Fund Guide'!$B$1:$B$4)),MATCH($E37,OFFSET('Fund Guide'!$B$4,1,,COUNTA('Fund Guide'!$B:$B)-COUNTA('Fund Guide'!$B$1:$B$4)),0)),
IFERROR(OFFSET('RF &amp; RV Guide'!$E$8,2+MATCH($E37, OFFSET('RF &amp; RV Guide'!$E$8,3,,COUNTA('RF &amp; RV Guide'!$E:$E)-COUNTA('RF &amp; RV Guide'!$E$1:$E$8)), 0),-1+MATCH(I$8, OFFSET('RF &amp; RV Guide'!$E$8,,,,COUNTA('RF &amp; RV Guide'!$8:$8)-COUNTA('RF &amp; RV Guide'!$A$8:$E$8)),0)),IFERROR(IF(FIND("tulo",$E37), 0.25%), "-"))))</f>
        <v>2.5000000000000001E-3</v>
      </c>
      <c r="J37" s="528" t="str">
        <f ca="1">IF($E37="", "", IFERROR(INDEX(OFFSET('Fund Guide'!$B$4,1,MATCH(J$8,OFFSET('Fund Guide'!$B$4,,,,COUNTA('Fund Guide'!$4:$4)),0)-1,COUNTA('Fund Guide'!$B:$B)-COUNTA('Fund Guide'!$B$1:$B$4)),MATCH($E37,OFFSET('Fund Guide'!$B$4,1,,COUNTA('Fund Guide'!$B:$B)-COUNTA('Fund Guide'!$B$1:$B$4)),0)),
IFERROR(OFFSET('RF &amp; RV Guide'!$E$8,2+MATCH($E37, OFFSET('RF &amp; RV Guide'!$E$8,3,,COUNTA('RF &amp; RV Guide'!$E:$E)-COUNTA('RF &amp; RV Guide'!$E$1:$E$8)), 0),-1+MATCH(J$8, OFFSET('RF &amp; RV Guide'!$E$8,,,,COUNTA('RF &amp; RV Guide'!$8:$8)-COUNTA('RF &amp; RV Guide'!$A$8:$E$8)),0)), "-")))</f>
        <v>-</v>
      </c>
      <c r="K37" s="528" t="str">
        <f ca="1">IF($E37="", "", IFERROR(INDEX(OFFSET('Fund Guide'!$B$4,1,MATCH(K$8,OFFSET('Fund Guide'!$B$4,,,,COUNTA('Fund Guide'!$4:$4)),0)-1,COUNTA('Fund Guide'!$B:$B)-COUNTA('Fund Guide'!$B$1:$B$4)),MATCH($E37,OFFSET('Fund Guide'!$B$4,1,,COUNTA('Fund Guide'!$B:$B)-COUNTA('Fund Guide'!$B$1:$B$4)),0)),
IFERROR(OFFSET('RF &amp; RV Guide'!$E$8,2+MATCH($E37, OFFSET('RF &amp; RV Guide'!$E$8,3,,COUNTA('RF &amp; RV Guide'!$E:$E)-COUNTA('RF &amp; RV Guide'!$E$1:$E$8)), 0),-1+MATCH("Captação", OFFSET('RF &amp; RV Guide'!$E$8,,,,COUNTA('RF &amp; RV Guide'!$8:$8)-COUNTA('RF &amp; RV Guide'!$A$8:$E$8)),0)), "-")))</f>
        <v>-</v>
      </c>
      <c r="M37" s="530">
        <f t="shared" ref="M37" si="34">IFERROR(IF(N37=0, "", N37*$M$3),0)</f>
        <v>220000.00000000003</v>
      </c>
      <c r="N37" s="231">
        <v>2.2000000000000002E-2</v>
      </c>
      <c r="O37" s="550">
        <f t="shared" ref="O37" si="35">IFERROR(IF(N37=0, "", N37/N$35),0)</f>
        <v>0.19999999999999998</v>
      </c>
      <c r="Q37" s="532" t="str">
        <f ca="1">IF($E37="", "", IFERROR(INDEX(OFFSET('Fund Guide'!$B$4,1,MATCH(Q$8,OFFSET('Fund Guide'!$B$4,,,,COUNTA('Fund Guide'!13:13)),0)-1,COUNTA('Fund Guide'!$B:$B)-COUNTA('Fund Guide'!$B$1:$B$4)),MATCH($E37,OFFSET('Fund Guide'!$B$4,1,,COUNTA('Fund Guide'!$B:$B)-COUNTA('Fund Guide'!$B$1:$B$4)),0)),"-"))</f>
        <v>-</v>
      </c>
      <c r="R37" s="533" t="str">
        <f ca="1">IF($E37="", "", IFERROR(INDEX(OFFSET('Fund Guide'!$B$4,1,MATCH(R$8,OFFSET('Fund Guide'!$B$4,,,,COUNTA('Fund Guide'!13:13)),0)-1,COUNTA('Fund Guide'!$B:$B)-COUNTA('Fund Guide'!$B$1:$B$4)),MATCH($E37,OFFSET('Fund Guide'!$B$4,1,,COUNTA('Fund Guide'!$B:$B)-COUNTA('Fund Guide'!$B$1:$B$4)),0)),"-"))</f>
        <v>-</v>
      </c>
      <c r="S37" s="532" t="str">
        <f ca="1">IF($E37="", "", IFERROR(INDEX(OFFSET('Fund Guide'!$B$4,1,MATCH(S$8,OFFSET('Fund Guide'!$B$4,,,,COUNTA('Fund Guide'!13:13)),0)-1,COUNTA('Fund Guide'!$B:$B)-COUNTA('Fund Guide'!$B$1:$B$4)),MATCH($E37,OFFSET('Fund Guide'!$B$4,1,,COUNTA('Fund Guide'!$B:$B)-COUNTA('Fund Guide'!$B$1:$B$4)),0)),"-"))</f>
        <v>-</v>
      </c>
      <c r="T37" s="533" t="str">
        <f ca="1">IF($E37="", "", IFERROR(INDEX(OFFSET('Fund Guide'!$B$4,1,MATCH(T$8,OFFSET('Fund Guide'!$B$4,,,,COUNTA('Fund Guide'!13:13)),0)-1,COUNTA('Fund Guide'!$B:$B)-COUNTA('Fund Guide'!$B$1:$B$4)),MATCH($E37,OFFSET('Fund Guide'!$B$4,1,,COUNTA('Fund Guide'!$B:$B)-COUNTA('Fund Guide'!$B$1:$B$4)),0)),"-"))</f>
        <v>-</v>
      </c>
      <c r="U37" s="532" t="str">
        <f ca="1">IF($E37="", "", IFERROR(INDEX(OFFSET('Fund Guide'!$B$4,1,MATCH(U$8,OFFSET('Fund Guide'!$B$4,,,,COUNTA('Fund Guide'!13:13)),0)-1,COUNTA('Fund Guide'!$B:$B)-COUNTA('Fund Guide'!$B$1:$B$4)),MATCH($E37,OFFSET('Fund Guide'!$B$4,1,,COUNTA('Fund Guide'!$B:$B)-COUNTA('Fund Guide'!$B$1:$B$4)),0)),"-"))</f>
        <v>-</v>
      </c>
      <c r="V37" s="533" t="str">
        <f ca="1">IF($E37="", "", IFERROR(INDEX(OFFSET('Fund Guide'!$B$4,1,MATCH(V$8,OFFSET('Fund Guide'!$B$4,,,,COUNTA('Fund Guide'!13:13)),0)-1,COUNTA('Fund Guide'!$B:$B)-COUNTA('Fund Guide'!$B$1:$B$4)),MATCH($E37,OFFSET('Fund Guide'!$B$4,1,,COUNTA('Fund Guide'!$B:$B)-COUNTA('Fund Guide'!$B$1:$B$4)),0)),"-"))</f>
        <v>-</v>
      </c>
      <c r="W37" s="532" t="str">
        <f ca="1">IF($E37="", "", IFERROR(INDEX(OFFSET('Fund Guide'!$B$4,1,MATCH(W$8,OFFSET('Fund Guide'!$B$4,,,,COUNTA('Fund Guide'!13:13)),0)-1,COUNTA('Fund Guide'!$B:$B)-COUNTA('Fund Guide'!$B$1:$B$4)),MATCH($E37,OFFSET('Fund Guide'!$B$4,1,,COUNTA('Fund Guide'!$B:$B)-COUNTA('Fund Guide'!$B$1:$B$4)),0)),"-"))</f>
        <v>-</v>
      </c>
      <c r="X37" s="533" t="str">
        <f ca="1">IF($E37="", "", IFERROR(INDEX(OFFSET('Fund Guide'!$B$4,1,MATCH(X$8,OFFSET('Fund Guide'!$B$4,,,,COUNTA('Fund Guide'!13:13)),0)-1,COUNTA('Fund Guide'!$B:$B)-COUNTA('Fund Guide'!$B$1:$B$4)),MATCH($E37,OFFSET('Fund Guide'!$B$4,1,,COUNTA('Fund Guide'!$B:$B)-COUNTA('Fund Guide'!$B$1:$B$4)),0)),"-"))</f>
        <v>-</v>
      </c>
      <c r="Y37" s="534" t="str">
        <f ca="1">IF($E37="", "", IFERROR(INDEX(OFFSET('Fund Guide'!$B$4,1,MATCH(Y$8,OFFSET('Fund Guide'!$B$4,,,,COUNTA('Fund Guide'!13:13)),0)-1,COUNTA('Fund Guide'!$B:$B)-COUNTA('Fund Guide'!$B$1:$B$4)),MATCH($E37,OFFSET('Fund Guide'!$B$4,1,,COUNTA('Fund Guide'!$B:$B)-COUNTA('Fund Guide'!$B$1:$B$4)),0)),"-"))</f>
        <v>-</v>
      </c>
      <c r="Z37" s="535" t="str">
        <f ca="1">IF($E37="", "", IFERROR(INDEX(OFFSET('Fund Guide'!$B$4,1,MATCH(Z$8,OFFSET('Fund Guide'!$B$4,,,,COUNTA('Fund Guide'!13:13)),0)-1,COUNTA('Fund Guide'!$B:$B)-COUNTA('Fund Guide'!$B$1:$B$4)),MATCH($E37,OFFSET('Fund Guide'!$B$4,1,,COUNTA('Fund Guide'!$B:$B)-COUNTA('Fund Guide'!$B$1:$B$4)),0)),"-"))</f>
        <v>-</v>
      </c>
      <c r="AB37" s="232"/>
      <c r="AC37" s="232"/>
      <c r="AD37" s="231"/>
      <c r="AG37" s="552"/>
    </row>
    <row r="38" spans="2:33" s="529" customFormat="1" ht="15" customHeight="1">
      <c r="B38" s="523"/>
      <c r="C38" s="523"/>
      <c r="D38" s="523"/>
      <c r="E38" s="390" t="s">
        <v>1465</v>
      </c>
      <c r="F38" s="524" t="str">
        <f ca="1">IF($E38="", "", IFERROR(INDEX(OFFSET('Fund Guide'!$B$4,1,MATCH(F$8,OFFSET('Fund Guide'!$B$4,,,,COUNTA('Fund Guide'!14:14)),0)-1,COUNTA('Fund Guide'!$B:$B)-COUNTA('Fund Guide'!$B$1:$B$4)),MATCH($E38,OFFSET('Fund Guide'!$B$4,1,,COUNTA('Fund Guide'!$B:$B)-COUNTA('Fund Guide'!$B$1:$B$4)),0)),"-"))</f>
        <v>-</v>
      </c>
      <c r="G38" s="525">
        <f ca="1">IF($E38="", "", IFERROR(INDEX(OFFSET('Fund Guide'!$B$4,1,MATCH(G$8,OFFSET('Fund Guide'!$B$4,,,,COUNTA('Fund Guide'!$4:$4)),0)-1,COUNTA('Fund Guide'!$B:$B)-COUNTA('Fund Guide'!$B$1:$B$4)),MATCH($E38,OFFSET('Fund Guide'!$B$4,1,,COUNTA('Fund Guide'!$B:$B)-COUNTA('Fund Guide'!$B$1:$B$4)),0)),
IF(OR(LEFT($E38,3)="NTN",LEFT($E38,3)="LFT"),DATE(_xlfn.NUMBERVALUE(RIGHT(LEFT($E38, FIND(" (", $E38)-1), 4)),8,15)-TODAY(),IFERROR(IF(FIND("ano",$E38)&gt;1,FLOOR(_xlfn.NUMBERVALUE(RIGHT(LEFT($E38,FIND(" ano",$E38)-1),FIND(" ano",$E38)-1-(FIND(" - ",$E38)+2)))*365,1)),IFERROR(IF(FIND("meses",$E38)&gt;1,FLOOR(_xlfn.NUMBERVALUE(RIGHT(LEFT($E38,FIND(" meses",$E38)-1),FIND(" meses",$E38)-1-(FIND(" - ",$E38)+2))),1)*(365/12)),IFERROR(IF(FIND("mês",$E38)&gt;1,FLOOR(_xlfn.NUMBERVALUE(RIGHT(LEFT($E38,FIND(" mês",$E38)-1),FIND(" mês",$E38)-1-(FIND(" - ",$E38)+2))),1)*(365/12)),IFERROR(IF(FIND("Diária", $E38)&gt;0, 0),
IFERROR(OFFSET('RF &amp; RV Guide'!$E$8,2+MATCH($E38, OFFSET('RF &amp; RV Guide'!$E$8,3,,COUNTA('RF &amp; RV Guide'!$E:$E)-COUNTA('RF &amp; RV Guide'!$E$1:$E$8)), 0),-1+MATCH(G$8, OFFSET('RF &amp; RV Guide'!$E$8,,,,COUNTA('RF &amp; RV Guide'!$8:$8)-COUNTA('RF &amp; RV Guide'!$A$8:$E$8)),0)),"-"))))))))</f>
        <v>1825</v>
      </c>
      <c r="H38" s="526" t="str">
        <f ca="1">IF($E38="", "", IFERROR(INDEX(OFFSET('Fund Guide'!$B$4,1,MATCH(H$8,OFFSET('Fund Guide'!$B$4,,,,COUNTA('Fund Guide'!29:29)),0)-1,COUNTA('Fund Guide'!$B:$B)-COUNTA('Fund Guide'!$B$1:$B$4)),MATCH($E38,OFFSET('Fund Guide'!$B$4,1,,COUNTA('Fund Guide'!$B:$B)-COUNTA('Fund Guide'!$B$1:$B$4)),0)),"BRL"))</f>
        <v>BRL</v>
      </c>
      <c r="I38" s="527">
        <f ca="1">IF($E38="", "", IFERROR(INDEX(OFFSET('Fund Guide'!$B$4,1,MATCH(IF($J$3="MFO", "Repasse Taxa Adm. Gestor", "Repasse Taxa Adm. AAI"),OFFSET('Fund Guide'!$B$4,,,,COUNTA('Fund Guide'!$4:$4)),0)-1,COUNTA('Fund Guide'!$B:$B)-COUNTA('Fund Guide'!$B$1:$B$4)),MATCH($E38,OFFSET('Fund Guide'!$B$4,1,,COUNTA('Fund Guide'!$B:$B)-COUNTA('Fund Guide'!$B$1:$B$4)),0)),
IFERROR(OFFSET('RF &amp; RV Guide'!$E$8,2+MATCH($E38, OFFSET('RF &amp; RV Guide'!$E$8,3,,COUNTA('RF &amp; RV Guide'!$E:$E)-COUNTA('RF &amp; RV Guide'!$E$1:$E$8)), 0),-1+MATCH(I$8, OFFSET('RF &amp; RV Guide'!$E$8,,,,COUNTA('RF &amp; RV Guide'!$8:$8)-COUNTA('RF &amp; RV Guide'!$A$8:$E$8)),0)),IFERROR(IF(FIND("tulo",$E38), 0.25%), "-"))))</f>
        <v>2.5000000000000001E-3</v>
      </c>
      <c r="J38" s="528" t="str">
        <f ca="1">IF($E38="", "", IFERROR(INDEX(OFFSET('Fund Guide'!$B$4,1,MATCH(J$8,OFFSET('Fund Guide'!$B$4,,,,COUNTA('Fund Guide'!$4:$4)),0)-1,COUNTA('Fund Guide'!$B:$B)-COUNTA('Fund Guide'!$B$1:$B$4)),MATCH($E38,OFFSET('Fund Guide'!$B$4,1,,COUNTA('Fund Guide'!$B:$B)-COUNTA('Fund Guide'!$B$1:$B$4)),0)),
IFERROR(OFFSET('RF &amp; RV Guide'!$E$8,2+MATCH($E38, OFFSET('RF &amp; RV Guide'!$E$8,3,,COUNTA('RF &amp; RV Guide'!$E:$E)-COUNTA('RF &amp; RV Guide'!$E$1:$E$8)), 0),-1+MATCH(J$8, OFFSET('RF &amp; RV Guide'!$E$8,,,,COUNTA('RF &amp; RV Guide'!$8:$8)-COUNTA('RF &amp; RV Guide'!$A$8:$E$8)),0)), "-")))</f>
        <v>-</v>
      </c>
      <c r="K38" s="528" t="str">
        <f ca="1">IF($E38="", "", IFERROR(INDEX(OFFSET('Fund Guide'!$B$4,1,MATCH(K$8,OFFSET('Fund Guide'!$B$4,,,,COUNTA('Fund Guide'!$4:$4)),0)-1,COUNTA('Fund Guide'!$B:$B)-COUNTA('Fund Guide'!$B$1:$B$4)),MATCH($E38,OFFSET('Fund Guide'!$B$4,1,,COUNTA('Fund Guide'!$B:$B)-COUNTA('Fund Guide'!$B$1:$B$4)),0)),
IFERROR(OFFSET('RF &amp; RV Guide'!$E$8,2+MATCH($E38, OFFSET('RF &amp; RV Guide'!$E$8,3,,COUNTA('RF &amp; RV Guide'!$E:$E)-COUNTA('RF &amp; RV Guide'!$E$1:$E$8)), 0),-1+MATCH("Captação", OFFSET('RF &amp; RV Guide'!$E$8,,,,COUNTA('RF &amp; RV Guide'!$8:$8)-COUNTA('RF &amp; RV Guide'!$A$8:$E$8)),0)), "-")))</f>
        <v>-</v>
      </c>
      <c r="M38" s="530">
        <f t="shared" ref="M38" si="36">IFERROR(IF(N38=0, "", N38*$M$3),0)</f>
        <v>220000.00000000003</v>
      </c>
      <c r="N38" s="231">
        <v>2.2000000000000002E-2</v>
      </c>
      <c r="O38" s="550">
        <f t="shared" ref="O38" si="37">IFERROR(IF(N38=0, "", N38/N$35),0)</f>
        <v>0.19999999999999998</v>
      </c>
      <c r="Q38" s="532" t="str">
        <f ca="1">IF($E38="", "", IFERROR(INDEX(OFFSET('Fund Guide'!$B$4,1,MATCH(Q$8,OFFSET('Fund Guide'!$B$4,,,,COUNTA('Fund Guide'!14:14)),0)-1,COUNTA('Fund Guide'!$B:$B)-COUNTA('Fund Guide'!$B$1:$B$4)),MATCH($E38,OFFSET('Fund Guide'!$B$4,1,,COUNTA('Fund Guide'!$B:$B)-COUNTA('Fund Guide'!$B$1:$B$4)),0)),"-"))</f>
        <v>-</v>
      </c>
      <c r="R38" s="533" t="str">
        <f ca="1">IF($E38="", "", IFERROR(INDEX(OFFSET('Fund Guide'!$B$4,1,MATCH(R$8,OFFSET('Fund Guide'!$B$4,,,,COUNTA('Fund Guide'!14:14)),0)-1,COUNTA('Fund Guide'!$B:$B)-COUNTA('Fund Guide'!$B$1:$B$4)),MATCH($E38,OFFSET('Fund Guide'!$B$4,1,,COUNTA('Fund Guide'!$B:$B)-COUNTA('Fund Guide'!$B$1:$B$4)),0)),"-"))</f>
        <v>-</v>
      </c>
      <c r="S38" s="532" t="str">
        <f ca="1">IF($E38="", "", IFERROR(INDEX(OFFSET('Fund Guide'!$B$4,1,MATCH(S$8,OFFSET('Fund Guide'!$B$4,,,,COUNTA('Fund Guide'!14:14)),0)-1,COUNTA('Fund Guide'!$B:$B)-COUNTA('Fund Guide'!$B$1:$B$4)),MATCH($E38,OFFSET('Fund Guide'!$B$4,1,,COUNTA('Fund Guide'!$B:$B)-COUNTA('Fund Guide'!$B$1:$B$4)),0)),"-"))</f>
        <v>-</v>
      </c>
      <c r="T38" s="533" t="str">
        <f ca="1">IF($E38="", "", IFERROR(INDEX(OFFSET('Fund Guide'!$B$4,1,MATCH(T$8,OFFSET('Fund Guide'!$B$4,,,,COUNTA('Fund Guide'!14:14)),0)-1,COUNTA('Fund Guide'!$B:$B)-COUNTA('Fund Guide'!$B$1:$B$4)),MATCH($E38,OFFSET('Fund Guide'!$B$4,1,,COUNTA('Fund Guide'!$B:$B)-COUNTA('Fund Guide'!$B$1:$B$4)),0)),"-"))</f>
        <v>-</v>
      </c>
      <c r="U38" s="532" t="str">
        <f ca="1">IF($E38="", "", IFERROR(INDEX(OFFSET('Fund Guide'!$B$4,1,MATCH(U$8,OFFSET('Fund Guide'!$B$4,,,,COUNTA('Fund Guide'!14:14)),0)-1,COUNTA('Fund Guide'!$B:$B)-COUNTA('Fund Guide'!$B$1:$B$4)),MATCH($E38,OFFSET('Fund Guide'!$B$4,1,,COUNTA('Fund Guide'!$B:$B)-COUNTA('Fund Guide'!$B$1:$B$4)),0)),"-"))</f>
        <v>-</v>
      </c>
      <c r="V38" s="533" t="str">
        <f ca="1">IF($E38="", "", IFERROR(INDEX(OFFSET('Fund Guide'!$B$4,1,MATCH(V$8,OFFSET('Fund Guide'!$B$4,,,,COUNTA('Fund Guide'!14:14)),0)-1,COUNTA('Fund Guide'!$B:$B)-COUNTA('Fund Guide'!$B$1:$B$4)),MATCH($E38,OFFSET('Fund Guide'!$B$4,1,,COUNTA('Fund Guide'!$B:$B)-COUNTA('Fund Guide'!$B$1:$B$4)),0)),"-"))</f>
        <v>-</v>
      </c>
      <c r="W38" s="532" t="str">
        <f ca="1">IF($E38="", "", IFERROR(INDEX(OFFSET('Fund Guide'!$B$4,1,MATCH(W$8,OFFSET('Fund Guide'!$B$4,,,,COUNTA('Fund Guide'!14:14)),0)-1,COUNTA('Fund Guide'!$B:$B)-COUNTA('Fund Guide'!$B$1:$B$4)),MATCH($E38,OFFSET('Fund Guide'!$B$4,1,,COUNTA('Fund Guide'!$B:$B)-COUNTA('Fund Guide'!$B$1:$B$4)),0)),"-"))</f>
        <v>-</v>
      </c>
      <c r="X38" s="533" t="str">
        <f ca="1">IF($E38="", "", IFERROR(INDEX(OFFSET('Fund Guide'!$B$4,1,MATCH(X$8,OFFSET('Fund Guide'!$B$4,,,,COUNTA('Fund Guide'!14:14)),0)-1,COUNTA('Fund Guide'!$B:$B)-COUNTA('Fund Guide'!$B$1:$B$4)),MATCH($E38,OFFSET('Fund Guide'!$B$4,1,,COUNTA('Fund Guide'!$B:$B)-COUNTA('Fund Guide'!$B$1:$B$4)),0)),"-"))</f>
        <v>-</v>
      </c>
      <c r="Y38" s="534" t="str">
        <f ca="1">IF($E38="", "", IFERROR(INDEX(OFFSET('Fund Guide'!$B$4,1,MATCH(Y$8,OFFSET('Fund Guide'!$B$4,,,,COUNTA('Fund Guide'!14:14)),0)-1,COUNTA('Fund Guide'!$B:$B)-COUNTA('Fund Guide'!$B$1:$B$4)),MATCH($E38,OFFSET('Fund Guide'!$B$4,1,,COUNTA('Fund Guide'!$B:$B)-COUNTA('Fund Guide'!$B$1:$B$4)),0)),"-"))</f>
        <v>-</v>
      </c>
      <c r="Z38" s="535" t="str">
        <f ca="1">IF($E38="", "", IFERROR(INDEX(OFFSET('Fund Guide'!$B$4,1,MATCH(Z$8,OFFSET('Fund Guide'!$B$4,,,,COUNTA('Fund Guide'!14:14)),0)-1,COUNTA('Fund Guide'!$B:$B)-COUNTA('Fund Guide'!$B$1:$B$4)),MATCH($E38,OFFSET('Fund Guide'!$B$4,1,,COUNTA('Fund Guide'!$B:$B)-COUNTA('Fund Guide'!$B$1:$B$4)),0)),"-"))</f>
        <v>-</v>
      </c>
      <c r="AB38" s="232"/>
      <c r="AC38" s="232"/>
      <c r="AD38" s="231"/>
      <c r="AG38" s="552"/>
    </row>
    <row r="39" spans="2:33" s="529" customFormat="1" ht="15" customHeight="1">
      <c r="B39" s="523"/>
      <c r="C39" s="523"/>
      <c r="D39" s="523"/>
      <c r="E39" s="390" t="s">
        <v>1466</v>
      </c>
      <c r="F39" s="524" t="str">
        <f ca="1">IF($E39="", "", IFERROR(INDEX(OFFSET('Fund Guide'!$B$4,1,MATCH(F$8,OFFSET('Fund Guide'!$B$4,,,,COUNTA('Fund Guide'!15:15)),0)-1,COUNTA('Fund Guide'!$B:$B)-COUNTA('Fund Guide'!$B$1:$B$4)),MATCH($E39,OFFSET('Fund Guide'!$B$4,1,,COUNTA('Fund Guide'!$B:$B)-COUNTA('Fund Guide'!$B$1:$B$4)),0)),"-"))</f>
        <v>-</v>
      </c>
      <c r="G39" s="525">
        <f ca="1">IF($E39="", "", IFERROR(INDEX(OFFSET('Fund Guide'!$B$4,1,MATCH(G$8,OFFSET('Fund Guide'!$B$4,,,,COUNTA('Fund Guide'!$4:$4)),0)-1,COUNTA('Fund Guide'!$B:$B)-COUNTA('Fund Guide'!$B$1:$B$4)),MATCH($E39,OFFSET('Fund Guide'!$B$4,1,,COUNTA('Fund Guide'!$B:$B)-COUNTA('Fund Guide'!$B$1:$B$4)),0)),
IF(OR(LEFT($E39,3)="NTN",LEFT($E39,3)="LFT"),DATE(_xlfn.NUMBERVALUE(RIGHT(LEFT($E39, FIND(" (", $E39)-1), 4)),8,15)-TODAY(),IFERROR(IF(FIND("ano",$E39)&gt;1,FLOOR(_xlfn.NUMBERVALUE(RIGHT(LEFT($E39,FIND(" ano",$E39)-1),FIND(" ano",$E39)-1-(FIND(" - ",$E39)+2)))*365,1)),IFERROR(IF(FIND("meses",$E39)&gt;1,FLOOR(_xlfn.NUMBERVALUE(RIGHT(LEFT($E39,FIND(" meses",$E39)-1),FIND(" meses",$E39)-1-(FIND(" - ",$E39)+2))),1)*(365/12)),IFERROR(IF(FIND("mês",$E39)&gt;1,FLOOR(_xlfn.NUMBERVALUE(RIGHT(LEFT($E39,FIND(" mês",$E39)-1),FIND(" mês",$E39)-1-(FIND(" - ",$E39)+2))),1)*(365/12)),IFERROR(IF(FIND("Diária", $E39)&gt;0, 0),
IFERROR(OFFSET('RF &amp; RV Guide'!$E$8,2+MATCH($E39, OFFSET('RF &amp; RV Guide'!$E$8,3,,COUNTA('RF &amp; RV Guide'!$E:$E)-COUNTA('RF &amp; RV Guide'!$E$1:$E$8)), 0),-1+MATCH(G$8, OFFSET('RF &amp; RV Guide'!$E$8,,,,COUNTA('RF &amp; RV Guide'!$8:$8)-COUNTA('RF &amp; RV Guide'!$A$8:$E$8)),0)),"-"))))))))</f>
        <v>2190</v>
      </c>
      <c r="H39" s="526" t="str">
        <f ca="1">IF($E39="", "", IFERROR(INDEX(OFFSET('Fund Guide'!$B$4,1,MATCH(H$8,OFFSET('Fund Guide'!$B$4,,,,COUNTA('Fund Guide'!30:30)),0)-1,COUNTA('Fund Guide'!$B:$B)-COUNTA('Fund Guide'!$B$1:$B$4)),MATCH($E39,OFFSET('Fund Guide'!$B$4,1,,COUNTA('Fund Guide'!$B:$B)-COUNTA('Fund Guide'!$B$1:$B$4)),0)),"BRL"))</f>
        <v>BRL</v>
      </c>
      <c r="I39" s="527">
        <f ca="1">IF($E39="", "", IFERROR(INDEX(OFFSET('Fund Guide'!$B$4,1,MATCH(IF($J$3="MFO", "Repasse Taxa Adm. Gestor", "Repasse Taxa Adm. AAI"),OFFSET('Fund Guide'!$B$4,,,,COUNTA('Fund Guide'!$4:$4)),0)-1,COUNTA('Fund Guide'!$B:$B)-COUNTA('Fund Guide'!$B$1:$B$4)),MATCH($E39,OFFSET('Fund Guide'!$B$4,1,,COUNTA('Fund Guide'!$B:$B)-COUNTA('Fund Guide'!$B$1:$B$4)),0)),
IFERROR(OFFSET('RF &amp; RV Guide'!$E$8,2+MATCH($E39, OFFSET('RF &amp; RV Guide'!$E$8,3,,COUNTA('RF &amp; RV Guide'!$E:$E)-COUNTA('RF &amp; RV Guide'!$E$1:$E$8)), 0),-1+MATCH(I$8, OFFSET('RF &amp; RV Guide'!$E$8,,,,COUNTA('RF &amp; RV Guide'!$8:$8)-COUNTA('RF &amp; RV Guide'!$A$8:$E$8)),0)),IFERROR(IF(FIND("tulo",$E39), 0.25%), "-"))))</f>
        <v>2.5000000000000001E-3</v>
      </c>
      <c r="J39" s="528" t="str">
        <f ca="1">IF($E39="", "", IFERROR(INDEX(OFFSET('Fund Guide'!$B$4,1,MATCH(J$8,OFFSET('Fund Guide'!$B$4,,,,COUNTA('Fund Guide'!$4:$4)),0)-1,COUNTA('Fund Guide'!$B:$B)-COUNTA('Fund Guide'!$B$1:$B$4)),MATCH($E39,OFFSET('Fund Guide'!$B$4,1,,COUNTA('Fund Guide'!$B:$B)-COUNTA('Fund Guide'!$B$1:$B$4)),0)),
IFERROR(OFFSET('RF &amp; RV Guide'!$E$8,2+MATCH($E39, OFFSET('RF &amp; RV Guide'!$E$8,3,,COUNTA('RF &amp; RV Guide'!$E:$E)-COUNTA('RF &amp; RV Guide'!$E$1:$E$8)), 0),-1+MATCH(J$8, OFFSET('RF &amp; RV Guide'!$E$8,,,,COUNTA('RF &amp; RV Guide'!$8:$8)-COUNTA('RF &amp; RV Guide'!$A$8:$E$8)),0)), "-")))</f>
        <v>-</v>
      </c>
      <c r="K39" s="528" t="str">
        <f ca="1">IF($E39="", "", IFERROR(INDEX(OFFSET('Fund Guide'!$B$4,1,MATCH(K$8,OFFSET('Fund Guide'!$B$4,,,,COUNTA('Fund Guide'!$4:$4)),0)-1,COUNTA('Fund Guide'!$B:$B)-COUNTA('Fund Guide'!$B$1:$B$4)),MATCH($E39,OFFSET('Fund Guide'!$B$4,1,,COUNTA('Fund Guide'!$B:$B)-COUNTA('Fund Guide'!$B$1:$B$4)),0)),
IFERROR(OFFSET('RF &amp; RV Guide'!$E$8,2+MATCH($E39, OFFSET('RF &amp; RV Guide'!$E$8,3,,COUNTA('RF &amp; RV Guide'!$E:$E)-COUNTA('RF &amp; RV Guide'!$E$1:$E$8)), 0),-1+MATCH("Captação", OFFSET('RF &amp; RV Guide'!$E$8,,,,COUNTA('RF &amp; RV Guide'!$8:$8)-COUNTA('RF &amp; RV Guide'!$A$8:$E$8)),0)), "-")))</f>
        <v>-</v>
      </c>
      <c r="M39" s="530">
        <f t="shared" ref="M39" si="38">IFERROR(IF(N39=0, "", N39*$M$3),0)</f>
        <v>220000.00000000003</v>
      </c>
      <c r="N39" s="231">
        <v>2.2000000000000002E-2</v>
      </c>
      <c r="O39" s="550">
        <f t="shared" ref="O39" si="39">IFERROR(IF(N39=0, "", N39/N$35),0)</f>
        <v>0.19999999999999998</v>
      </c>
      <c r="Q39" s="532" t="str">
        <f ca="1">IF($E39="", "", IFERROR(INDEX(OFFSET('Fund Guide'!$B$4,1,MATCH(Q$8,OFFSET('Fund Guide'!$B$4,,,,COUNTA('Fund Guide'!15:15)),0)-1,COUNTA('Fund Guide'!$B:$B)-COUNTA('Fund Guide'!$B$1:$B$4)),MATCH($E39,OFFSET('Fund Guide'!$B$4,1,,COUNTA('Fund Guide'!$B:$B)-COUNTA('Fund Guide'!$B$1:$B$4)),0)),"-"))</f>
        <v>-</v>
      </c>
      <c r="R39" s="533" t="str">
        <f ca="1">IF($E39="", "", IFERROR(INDEX(OFFSET('Fund Guide'!$B$4,1,MATCH(R$8,OFFSET('Fund Guide'!$B$4,,,,COUNTA('Fund Guide'!15:15)),0)-1,COUNTA('Fund Guide'!$B:$B)-COUNTA('Fund Guide'!$B$1:$B$4)),MATCH($E39,OFFSET('Fund Guide'!$B$4,1,,COUNTA('Fund Guide'!$B:$B)-COUNTA('Fund Guide'!$B$1:$B$4)),0)),"-"))</f>
        <v>-</v>
      </c>
      <c r="S39" s="532" t="str">
        <f ca="1">IF($E39="", "", IFERROR(INDEX(OFFSET('Fund Guide'!$B$4,1,MATCH(S$8,OFFSET('Fund Guide'!$B$4,,,,COUNTA('Fund Guide'!15:15)),0)-1,COUNTA('Fund Guide'!$B:$B)-COUNTA('Fund Guide'!$B$1:$B$4)),MATCH($E39,OFFSET('Fund Guide'!$B$4,1,,COUNTA('Fund Guide'!$B:$B)-COUNTA('Fund Guide'!$B$1:$B$4)),0)),"-"))</f>
        <v>-</v>
      </c>
      <c r="T39" s="533" t="str">
        <f ca="1">IF($E39="", "", IFERROR(INDEX(OFFSET('Fund Guide'!$B$4,1,MATCH(T$8,OFFSET('Fund Guide'!$B$4,,,,COUNTA('Fund Guide'!15:15)),0)-1,COUNTA('Fund Guide'!$B:$B)-COUNTA('Fund Guide'!$B$1:$B$4)),MATCH($E39,OFFSET('Fund Guide'!$B$4,1,,COUNTA('Fund Guide'!$B:$B)-COUNTA('Fund Guide'!$B$1:$B$4)),0)),"-"))</f>
        <v>-</v>
      </c>
      <c r="U39" s="532" t="str">
        <f ca="1">IF($E39="", "", IFERROR(INDEX(OFFSET('Fund Guide'!$B$4,1,MATCH(U$8,OFFSET('Fund Guide'!$B$4,,,,COUNTA('Fund Guide'!15:15)),0)-1,COUNTA('Fund Guide'!$B:$B)-COUNTA('Fund Guide'!$B$1:$B$4)),MATCH($E39,OFFSET('Fund Guide'!$B$4,1,,COUNTA('Fund Guide'!$B:$B)-COUNTA('Fund Guide'!$B$1:$B$4)),0)),"-"))</f>
        <v>-</v>
      </c>
      <c r="V39" s="533" t="str">
        <f ca="1">IF($E39="", "", IFERROR(INDEX(OFFSET('Fund Guide'!$B$4,1,MATCH(V$8,OFFSET('Fund Guide'!$B$4,,,,COUNTA('Fund Guide'!15:15)),0)-1,COUNTA('Fund Guide'!$B:$B)-COUNTA('Fund Guide'!$B$1:$B$4)),MATCH($E39,OFFSET('Fund Guide'!$B$4,1,,COUNTA('Fund Guide'!$B:$B)-COUNTA('Fund Guide'!$B$1:$B$4)),0)),"-"))</f>
        <v>-</v>
      </c>
      <c r="W39" s="532" t="str">
        <f ca="1">IF($E39="", "", IFERROR(INDEX(OFFSET('Fund Guide'!$B$4,1,MATCH(W$8,OFFSET('Fund Guide'!$B$4,,,,COUNTA('Fund Guide'!15:15)),0)-1,COUNTA('Fund Guide'!$B:$B)-COUNTA('Fund Guide'!$B$1:$B$4)),MATCH($E39,OFFSET('Fund Guide'!$B$4,1,,COUNTA('Fund Guide'!$B:$B)-COUNTA('Fund Guide'!$B$1:$B$4)),0)),"-"))</f>
        <v>-</v>
      </c>
      <c r="X39" s="533" t="str">
        <f ca="1">IF($E39="", "", IFERROR(INDEX(OFFSET('Fund Guide'!$B$4,1,MATCH(X$8,OFFSET('Fund Guide'!$B$4,,,,COUNTA('Fund Guide'!15:15)),0)-1,COUNTA('Fund Guide'!$B:$B)-COUNTA('Fund Guide'!$B$1:$B$4)),MATCH($E39,OFFSET('Fund Guide'!$B$4,1,,COUNTA('Fund Guide'!$B:$B)-COUNTA('Fund Guide'!$B$1:$B$4)),0)),"-"))</f>
        <v>-</v>
      </c>
      <c r="Y39" s="534" t="str">
        <f ca="1">IF($E39="", "", IFERROR(INDEX(OFFSET('Fund Guide'!$B$4,1,MATCH(Y$8,OFFSET('Fund Guide'!$B$4,,,,COUNTA('Fund Guide'!15:15)),0)-1,COUNTA('Fund Guide'!$B:$B)-COUNTA('Fund Guide'!$B$1:$B$4)),MATCH($E39,OFFSET('Fund Guide'!$B$4,1,,COUNTA('Fund Guide'!$B:$B)-COUNTA('Fund Guide'!$B$1:$B$4)),0)),"-"))</f>
        <v>-</v>
      </c>
      <c r="Z39" s="535" t="str">
        <f ca="1">IF($E39="", "", IFERROR(INDEX(OFFSET('Fund Guide'!$B$4,1,MATCH(Z$8,OFFSET('Fund Guide'!$B$4,,,,COUNTA('Fund Guide'!15:15)),0)-1,COUNTA('Fund Guide'!$B:$B)-COUNTA('Fund Guide'!$B$1:$B$4)),MATCH($E39,OFFSET('Fund Guide'!$B$4,1,,COUNTA('Fund Guide'!$B:$B)-COUNTA('Fund Guide'!$B$1:$B$4)),0)),"-"))</f>
        <v>-</v>
      </c>
      <c r="AB39" s="232"/>
      <c r="AC39" s="232"/>
      <c r="AD39" s="231"/>
      <c r="AG39" s="552"/>
    </row>
    <row r="40" spans="2:33" s="529" customFormat="1" ht="15" customHeight="1">
      <c r="B40" s="523"/>
      <c r="C40" s="523"/>
      <c r="D40" s="523"/>
      <c r="E40" s="390" t="s">
        <v>1457</v>
      </c>
      <c r="F40" s="524" t="str">
        <f ca="1">IF($E40="", "", IFERROR(INDEX(OFFSET('Fund Guide'!$B$4,1,MATCH(F$8,OFFSET('Fund Guide'!$B$4,,,,COUNTA('Fund Guide'!16:16)),0)-1,COUNTA('Fund Guide'!$B:$B)-COUNTA('Fund Guide'!$B$1:$B$4)),MATCH($E40,OFFSET('Fund Guide'!$B$4,1,,COUNTA('Fund Guide'!$B:$B)-COUNTA('Fund Guide'!$B$1:$B$4)),0)),"-"))</f>
        <v>-</v>
      </c>
      <c r="G40" s="525">
        <f ca="1">IF($E40="", "", IFERROR(INDEX(OFFSET('Fund Guide'!$B$4,1,MATCH(G$8,OFFSET('Fund Guide'!$B$4,,,,COUNTA('Fund Guide'!$4:$4)),0)-1,COUNTA('Fund Guide'!$B:$B)-COUNTA('Fund Guide'!$B$1:$B$4)),MATCH($E40,OFFSET('Fund Guide'!$B$4,1,,COUNTA('Fund Guide'!$B:$B)-COUNTA('Fund Guide'!$B$1:$B$4)),0)),
IF(OR(LEFT($E40,3)="NTN",LEFT($E40,3)="LFT"),DATE(_xlfn.NUMBERVALUE(RIGHT(LEFT($E40, FIND(" (", $E40)-1), 4)),8,15)-TODAY(),IFERROR(IF(FIND("ano",$E40)&gt;1,FLOOR(_xlfn.NUMBERVALUE(RIGHT(LEFT($E40,FIND(" ano",$E40)-1),FIND(" ano",$E40)-1-(FIND(" - ",$E40)+2)))*365,1)),IFERROR(IF(FIND("meses",$E40)&gt;1,FLOOR(_xlfn.NUMBERVALUE(RIGHT(LEFT($E40,FIND(" meses",$E40)-1),FIND(" meses",$E40)-1-(FIND(" - ",$E40)+2))),1)*(365/12)),IFERROR(IF(FIND("mês",$E40)&gt;1,FLOOR(_xlfn.NUMBERVALUE(RIGHT(LEFT($E40,FIND(" mês",$E40)-1),FIND(" mês",$E40)-1-(FIND(" - ",$E40)+2))),1)*(365/12)),IFERROR(IF(FIND("Diária", $E40)&gt;0, 0),
IFERROR(OFFSET('RF &amp; RV Guide'!$E$8,2+MATCH($E40, OFFSET('RF &amp; RV Guide'!$E$8,3,,COUNTA('RF &amp; RV Guide'!$E:$E)-COUNTA('RF &amp; RV Guide'!$E$1:$E$8)), 0),-1+MATCH(G$8, OFFSET('RF &amp; RV Guide'!$E$8,,,,COUNTA('RF &amp; RV Guide'!$8:$8)-COUNTA('RF &amp; RV Guide'!$A$8:$E$8)),0)),"-"))))))))</f>
        <v>2</v>
      </c>
      <c r="H40" s="526" t="str">
        <f ca="1">IF($E40="", "", IFERROR(INDEX(OFFSET('Fund Guide'!$B$4,1,MATCH(H$8,OFFSET('Fund Guide'!$B$4,,,,COUNTA('Fund Guide'!31:31)),0)-1,COUNTA('Fund Guide'!$B:$B)-COUNTA('Fund Guide'!$B$1:$B$4)),MATCH($E40,OFFSET('Fund Guide'!$B$4,1,,COUNTA('Fund Guide'!$B:$B)-COUNTA('Fund Guide'!$B$1:$B$4)),0)),"BRL"))</f>
        <v>BRL</v>
      </c>
      <c r="I40" s="527" t="str">
        <f ca="1">IF($E40="", "", IFERROR(INDEX(OFFSET('Fund Guide'!$B$4,1,MATCH(IF($J$3="MFO", "Repasse Taxa Adm. Gestor", "Repasse Taxa Adm. AAI"),OFFSET('Fund Guide'!$B$4,,,,COUNTA('Fund Guide'!$4:$4)),0)-1,COUNTA('Fund Guide'!$B:$B)-COUNTA('Fund Guide'!$B$1:$B$4)),MATCH($E40,OFFSET('Fund Guide'!$B$4,1,,COUNTA('Fund Guide'!$B:$B)-COUNTA('Fund Guide'!$B$1:$B$4)),0)),
IFERROR(OFFSET('RF &amp; RV Guide'!$E$8,2+MATCH($E40, OFFSET('RF &amp; RV Guide'!$E$8,3,,COUNTA('RF &amp; RV Guide'!$E:$E)-COUNTA('RF &amp; RV Guide'!$E$1:$E$8)), 0),-1+MATCH(I$8, OFFSET('RF &amp; RV Guide'!$E$8,,,,COUNTA('RF &amp; RV Guide'!$8:$8)-COUNTA('RF &amp; RV Guide'!$A$8:$E$8)),0)),IFERROR(IF(FIND("tulo",$E40), 0.25%), "-"))))</f>
        <v>-</v>
      </c>
      <c r="J40" s="528" t="str">
        <f ca="1">IF($E40="", "", IFERROR(INDEX(OFFSET('Fund Guide'!$B$4,1,MATCH(J$8,OFFSET('Fund Guide'!$B$4,,,,COUNTA('Fund Guide'!$4:$4)),0)-1,COUNTA('Fund Guide'!$B:$B)-COUNTA('Fund Guide'!$B$1:$B$4)),MATCH($E40,OFFSET('Fund Guide'!$B$4,1,,COUNTA('Fund Guide'!$B:$B)-COUNTA('Fund Guide'!$B$1:$B$4)),0)),
IFERROR(OFFSET('RF &amp; RV Guide'!$E$8,2+MATCH($E40, OFFSET('RF &amp; RV Guide'!$E$8,3,,COUNTA('RF &amp; RV Guide'!$E:$E)-COUNTA('RF &amp; RV Guide'!$E$1:$E$8)), 0),-1+MATCH(J$8, OFFSET('RF &amp; RV Guide'!$E$8,,,,COUNTA('RF &amp; RV Guide'!$8:$8)-COUNTA('RF &amp; RV Guide'!$A$8:$E$8)),0)), "-")))</f>
        <v>-</v>
      </c>
      <c r="K40" s="528" t="str">
        <f ca="1">IF($E40="", "", IFERROR(INDEX(OFFSET('Fund Guide'!$B$4,1,MATCH(K$8,OFFSET('Fund Guide'!$B$4,,,,COUNTA('Fund Guide'!$4:$4)),0)-1,COUNTA('Fund Guide'!$B:$B)-COUNTA('Fund Guide'!$B$1:$B$4)),MATCH($E40,OFFSET('Fund Guide'!$B$4,1,,COUNTA('Fund Guide'!$B:$B)-COUNTA('Fund Guide'!$B$1:$B$4)),0)),
IFERROR(OFFSET('RF &amp; RV Guide'!$E$8,2+MATCH($E40, OFFSET('RF &amp; RV Guide'!$E$8,3,,COUNTA('RF &amp; RV Guide'!$E:$E)-COUNTA('RF &amp; RV Guide'!$E$1:$E$8)), 0),-1+MATCH("Captação", OFFSET('RF &amp; RV Guide'!$E$8,,,,COUNTA('RF &amp; RV Guide'!$8:$8)-COUNTA('RF &amp; RV Guide'!$A$8:$E$8)),0)), "-")))</f>
        <v>Sim</v>
      </c>
      <c r="M40" s="530">
        <f t="shared" ref="M40" si="40">IFERROR(IF(N40=0, "", N40*$M$3),0)</f>
        <v>220000.00000000003</v>
      </c>
      <c r="N40" s="231">
        <v>2.2000000000000002E-2</v>
      </c>
      <c r="O40" s="550">
        <f t="shared" ref="O40" si="41">IFERROR(IF(N40=0, "", N40/N$35),0)</f>
        <v>0.19999999999999998</v>
      </c>
      <c r="Q40" s="532" t="str">
        <f ca="1">IF($E40="", "", IFERROR(INDEX(OFFSET('Fund Guide'!$B$4,1,MATCH(Q$8,OFFSET('Fund Guide'!$B$4,,,,COUNTA('Fund Guide'!16:16)),0)-1,COUNTA('Fund Guide'!$B:$B)-COUNTA('Fund Guide'!$B$1:$B$4)),MATCH($E40,OFFSET('Fund Guide'!$B$4,1,,COUNTA('Fund Guide'!$B:$B)-COUNTA('Fund Guide'!$B$1:$B$4)),0)),"-"))</f>
        <v>-</v>
      </c>
      <c r="R40" s="533" t="str">
        <f ca="1">IF($E40="", "", IFERROR(INDEX(OFFSET('Fund Guide'!$B$4,1,MATCH(R$8,OFFSET('Fund Guide'!$B$4,,,,COUNTA('Fund Guide'!16:16)),0)-1,COUNTA('Fund Guide'!$B:$B)-COUNTA('Fund Guide'!$B$1:$B$4)),MATCH($E40,OFFSET('Fund Guide'!$B$4,1,,COUNTA('Fund Guide'!$B:$B)-COUNTA('Fund Guide'!$B$1:$B$4)),0)),"-"))</f>
        <v>-</v>
      </c>
      <c r="S40" s="532" t="str">
        <f ca="1">IF($E40="", "", IFERROR(INDEX(OFFSET('Fund Guide'!$B$4,1,MATCH(S$8,OFFSET('Fund Guide'!$B$4,,,,COUNTA('Fund Guide'!16:16)),0)-1,COUNTA('Fund Guide'!$B:$B)-COUNTA('Fund Guide'!$B$1:$B$4)),MATCH($E40,OFFSET('Fund Guide'!$B$4,1,,COUNTA('Fund Guide'!$B:$B)-COUNTA('Fund Guide'!$B$1:$B$4)),0)),"-"))</f>
        <v>-</v>
      </c>
      <c r="T40" s="533" t="str">
        <f ca="1">IF($E40="", "", IFERROR(INDEX(OFFSET('Fund Guide'!$B$4,1,MATCH(T$8,OFFSET('Fund Guide'!$B$4,,,,COUNTA('Fund Guide'!16:16)),0)-1,COUNTA('Fund Guide'!$B:$B)-COUNTA('Fund Guide'!$B$1:$B$4)),MATCH($E40,OFFSET('Fund Guide'!$B$4,1,,COUNTA('Fund Guide'!$B:$B)-COUNTA('Fund Guide'!$B$1:$B$4)),0)),"-"))</f>
        <v>-</v>
      </c>
      <c r="U40" s="532" t="str">
        <f ca="1">IF($E40="", "", IFERROR(INDEX(OFFSET('Fund Guide'!$B$4,1,MATCH(U$8,OFFSET('Fund Guide'!$B$4,,,,COUNTA('Fund Guide'!16:16)),0)-1,COUNTA('Fund Guide'!$B:$B)-COUNTA('Fund Guide'!$B$1:$B$4)),MATCH($E40,OFFSET('Fund Guide'!$B$4,1,,COUNTA('Fund Guide'!$B:$B)-COUNTA('Fund Guide'!$B$1:$B$4)),0)),"-"))</f>
        <v>-</v>
      </c>
      <c r="V40" s="533" t="str">
        <f ca="1">IF($E40="", "", IFERROR(INDEX(OFFSET('Fund Guide'!$B$4,1,MATCH(V$8,OFFSET('Fund Guide'!$B$4,,,,COUNTA('Fund Guide'!16:16)),0)-1,COUNTA('Fund Guide'!$B:$B)-COUNTA('Fund Guide'!$B$1:$B$4)),MATCH($E40,OFFSET('Fund Guide'!$B$4,1,,COUNTA('Fund Guide'!$B:$B)-COUNTA('Fund Guide'!$B$1:$B$4)),0)),"-"))</f>
        <v>-</v>
      </c>
      <c r="W40" s="532" t="str">
        <f ca="1">IF($E40="", "", IFERROR(INDEX(OFFSET('Fund Guide'!$B$4,1,MATCH(W$8,OFFSET('Fund Guide'!$B$4,,,,COUNTA('Fund Guide'!16:16)),0)-1,COUNTA('Fund Guide'!$B:$B)-COUNTA('Fund Guide'!$B$1:$B$4)),MATCH($E40,OFFSET('Fund Guide'!$B$4,1,,COUNTA('Fund Guide'!$B:$B)-COUNTA('Fund Guide'!$B$1:$B$4)),0)),"-"))</f>
        <v>-</v>
      </c>
      <c r="X40" s="533" t="str">
        <f ca="1">IF($E40="", "", IFERROR(INDEX(OFFSET('Fund Guide'!$B$4,1,MATCH(X$8,OFFSET('Fund Guide'!$B$4,,,,COUNTA('Fund Guide'!16:16)),0)-1,COUNTA('Fund Guide'!$B:$B)-COUNTA('Fund Guide'!$B$1:$B$4)),MATCH($E40,OFFSET('Fund Guide'!$B$4,1,,COUNTA('Fund Guide'!$B:$B)-COUNTA('Fund Guide'!$B$1:$B$4)),0)),"-"))</f>
        <v>-</v>
      </c>
      <c r="Y40" s="534" t="str">
        <f ca="1">IF($E40="", "", IFERROR(INDEX(OFFSET('Fund Guide'!$B$4,1,MATCH(Y$8,OFFSET('Fund Guide'!$B$4,,,,COUNTA('Fund Guide'!16:16)),0)-1,COUNTA('Fund Guide'!$B:$B)-COUNTA('Fund Guide'!$B$1:$B$4)),MATCH($E40,OFFSET('Fund Guide'!$B$4,1,,COUNTA('Fund Guide'!$B:$B)-COUNTA('Fund Guide'!$B$1:$B$4)),0)),"-"))</f>
        <v>-</v>
      </c>
      <c r="Z40" s="535" t="str">
        <f ca="1">IF($E40="", "", IFERROR(INDEX(OFFSET('Fund Guide'!$B$4,1,MATCH(Z$8,OFFSET('Fund Guide'!$B$4,,,,COUNTA('Fund Guide'!16:16)),0)-1,COUNTA('Fund Guide'!$B:$B)-COUNTA('Fund Guide'!$B$1:$B$4)),MATCH($E40,OFFSET('Fund Guide'!$B$4,1,,COUNTA('Fund Guide'!$B:$B)-COUNTA('Fund Guide'!$B$1:$B$4)),0)),"-"))</f>
        <v>-</v>
      </c>
      <c r="AB40" s="232"/>
      <c r="AC40" s="232"/>
      <c r="AD40" s="231"/>
      <c r="AG40" s="552"/>
    </row>
    <row r="41" spans="2:33" s="542" customFormat="1" ht="4.5" customHeight="1">
      <c r="B41" s="538"/>
      <c r="C41" s="538"/>
      <c r="D41" s="538"/>
      <c r="E41" s="539"/>
      <c r="F41" s="551"/>
      <c r="G41" s="540"/>
      <c r="H41" s="540"/>
      <c r="I41" s="541"/>
      <c r="J41" s="541"/>
      <c r="K41" s="541"/>
      <c r="M41" s="543"/>
      <c r="Q41" s="541"/>
      <c r="S41" s="541"/>
      <c r="U41" s="541"/>
      <c r="W41" s="541"/>
      <c r="Y41" s="541"/>
      <c r="AB41" s="541"/>
      <c r="AG41" s="552"/>
    </row>
    <row r="42" spans="2:33" s="513" customFormat="1" ht="14.25" customHeight="1">
      <c r="B42" s="509"/>
      <c r="C42" s="509"/>
      <c r="D42" s="509" t="s">
        <v>12</v>
      </c>
      <c r="E42" s="545" t="s">
        <v>1372</v>
      </c>
      <c r="F42" s="546"/>
      <c r="G42" s="546"/>
      <c r="H42" s="546"/>
      <c r="I42" s="547"/>
      <c r="J42" s="547"/>
      <c r="K42" s="547"/>
      <c r="M42" s="548">
        <f>IFERROR(IF(N42=0, 0, N42*$M$3),0)</f>
        <v>400000</v>
      </c>
      <c r="N42" s="684">
        <v>0.04</v>
      </c>
      <c r="O42" s="549">
        <f>IF(N42=0, 0, SUM(O43:O45)*N42)</f>
        <v>0.04</v>
      </c>
      <c r="Q42" s="547"/>
      <c r="R42" s="549"/>
      <c r="S42" s="547"/>
      <c r="T42" s="549"/>
      <c r="U42" s="547"/>
      <c r="V42" s="549"/>
      <c r="W42" s="547"/>
      <c r="X42" s="549"/>
      <c r="Y42" s="547"/>
      <c r="Z42" s="549"/>
      <c r="AB42" s="547"/>
      <c r="AC42" s="549"/>
      <c r="AD42" s="549"/>
    </row>
    <row r="43" spans="2:33" s="529" customFormat="1" ht="15" customHeight="1">
      <c r="B43" s="523"/>
      <c r="C43" s="523"/>
      <c r="D43" s="523"/>
      <c r="E43" s="390" t="s">
        <v>1527</v>
      </c>
      <c r="F43" s="524" t="str">
        <f ca="1">IF($E43="", "", IFERROR(INDEX(OFFSET('Fund Guide'!$B$4,1,MATCH(F$8,OFFSET('Fund Guide'!$B$4,,,,COUNTA('Fund Guide'!15:15)),0)-1,COUNTA('Fund Guide'!$B:$B)-COUNTA('Fund Guide'!$B$1:$B$4)),MATCH($E43,OFFSET('Fund Guide'!$B$4,1,,COUNTA('Fund Guide'!$B:$B)-COUNTA('Fund Guide'!$B$1:$B$4)),0)),"-"))</f>
        <v>-</v>
      </c>
      <c r="G43" s="525">
        <f ca="1">IF($E43="", "", IFERROR(INDEX(OFFSET('Fund Guide'!$B$4,1,MATCH(G$8,OFFSET('Fund Guide'!$B$4,,,,COUNTA('Fund Guide'!$4:$4)),0)-1,COUNTA('Fund Guide'!$B:$B)-COUNTA('Fund Guide'!$B$1:$B$4)),MATCH($E43,OFFSET('Fund Guide'!$B$4,1,,COUNTA('Fund Guide'!$B:$B)-COUNTA('Fund Guide'!$B$1:$B$4)),0)),
IF(OR(LEFT($E43,3)="NTN",LEFT($E43,3)="LFT"),DATE(_xlfn.NUMBERVALUE(RIGHT(LEFT($E43, FIND(" (", $E43)-1), 4)),8,15)-TODAY(),IFERROR(IF(FIND("ano",$E43)&gt;1,FLOOR(_xlfn.NUMBERVALUE(RIGHT(LEFT($E43,FIND(" ano",$E43)-1),FIND(" ano",$E43)-1-(FIND(" - ",$E43)+2)))*365,1)),IFERROR(IF(FIND("meses",$E43)&gt;1,FLOOR(_xlfn.NUMBERVALUE(RIGHT(LEFT($E43,FIND(" meses",$E43)-1),FIND(" meses",$E43)-1-(FIND(" - ",$E43)+2))),1)*(365/12)),IFERROR(IF(FIND("mês",$E43)&gt;1,FLOOR(_xlfn.NUMBERVALUE(RIGHT(LEFT($E43,FIND(" mês",$E43)-1),FIND(" mês",$E43)-1-(FIND(" - ",$E43)+2))),1)*(365/12)),IFERROR(IF(FIND("Diária", $E43)&gt;0, 0),
IFERROR(OFFSET('RF &amp; RV Guide'!$E$8,2+MATCH($E43, OFFSET('RF &amp; RV Guide'!$E$8,3,,COUNTA('RF &amp; RV Guide'!$E:$E)-COUNTA('RF &amp; RV Guide'!$E$1:$E$8)), 0),-1+MATCH(G$8, OFFSET('RF &amp; RV Guide'!$E$8,,,,COUNTA('RF &amp; RV Guide'!$8:$8)-COUNTA('RF &amp; RV Guide'!$A$8:$E$8)),0)),"-"))))))))</f>
        <v>2920</v>
      </c>
      <c r="H43" s="526" t="str">
        <f ca="1">IF($E43="", "", IFERROR(INDEX(OFFSET('Fund Guide'!$B$4,1,MATCH(H$8,OFFSET('Fund Guide'!$B$4,,,,COUNTA('Fund Guide'!33:33)),0)-1,COUNTA('Fund Guide'!$B:$B)-COUNTA('Fund Guide'!$B$1:$B$4)),MATCH($E43,OFFSET('Fund Guide'!$B$4,1,,COUNTA('Fund Guide'!$B:$B)-COUNTA('Fund Guide'!$B$1:$B$4)),0)),"BRL"))</f>
        <v>BRL</v>
      </c>
      <c r="I43" s="527">
        <f ca="1">IF($E43="", "", IFERROR(INDEX(OFFSET('Fund Guide'!$B$4,1,MATCH(IF($J$3="MFO", "Repasse Taxa Adm. Gestor", "Repasse Taxa Adm. AAI"),OFFSET('Fund Guide'!$B$4,,,,COUNTA('Fund Guide'!$4:$4)),0)-1,COUNTA('Fund Guide'!$B:$B)-COUNTA('Fund Guide'!$B$1:$B$4)),MATCH($E43,OFFSET('Fund Guide'!$B$4,1,,COUNTA('Fund Guide'!$B:$B)-COUNTA('Fund Guide'!$B$1:$B$4)),0)),
IFERROR(OFFSET('RF &amp; RV Guide'!$E$8,2+MATCH($E43, OFFSET('RF &amp; RV Guide'!$E$8,3,,COUNTA('RF &amp; RV Guide'!$E:$E)-COUNTA('RF &amp; RV Guide'!$E$1:$E$8)), 0),-1+MATCH(I$8, OFFSET('RF &amp; RV Guide'!$E$8,,,,COUNTA('RF &amp; RV Guide'!$8:$8)-COUNTA('RF &amp; RV Guide'!$A$8:$E$8)),0)),IFERROR(IF(FIND("tulo",$E43), 0.25%), "-"))))</f>
        <v>2.5000000000000001E-3</v>
      </c>
      <c r="J43" s="528" t="str">
        <f ca="1">IF($E43="", "", IFERROR(INDEX(OFFSET('Fund Guide'!$B$4,1,MATCH(J$8,OFFSET('Fund Guide'!$B$4,,,,COUNTA('Fund Guide'!$4:$4)),0)-1,COUNTA('Fund Guide'!$B:$B)-COUNTA('Fund Guide'!$B$1:$B$4)),MATCH($E43,OFFSET('Fund Guide'!$B$4,1,,COUNTA('Fund Guide'!$B:$B)-COUNTA('Fund Guide'!$B$1:$B$4)),0)),
IFERROR(OFFSET('RF &amp; RV Guide'!$E$8,2+MATCH($E43, OFFSET('RF &amp; RV Guide'!$E$8,3,,COUNTA('RF &amp; RV Guide'!$E:$E)-COUNTA('RF &amp; RV Guide'!$E$1:$E$8)), 0),-1+MATCH(J$8, OFFSET('RF &amp; RV Guide'!$E$8,,,,COUNTA('RF &amp; RV Guide'!$8:$8)-COUNTA('RF &amp; RV Guide'!$A$8:$E$8)),0)), "-")))</f>
        <v>-</v>
      </c>
      <c r="K43" s="528" t="str">
        <f ca="1">IF($E43="", "", IFERROR(INDEX(OFFSET('Fund Guide'!$B$4,1,MATCH(K$8,OFFSET('Fund Guide'!$B$4,,,,COUNTA('Fund Guide'!$4:$4)),0)-1,COUNTA('Fund Guide'!$B:$B)-COUNTA('Fund Guide'!$B$1:$B$4)),MATCH($E43,OFFSET('Fund Guide'!$B$4,1,,COUNTA('Fund Guide'!$B:$B)-COUNTA('Fund Guide'!$B$1:$B$4)),0)),
IFERROR(OFFSET('RF &amp; RV Guide'!$E$8,2+MATCH($E43, OFFSET('RF &amp; RV Guide'!$E$8,3,,COUNTA('RF &amp; RV Guide'!$E:$E)-COUNTA('RF &amp; RV Guide'!$E$1:$E$8)), 0),-1+MATCH("Captação", OFFSET('RF &amp; RV Guide'!$E$8,,,,COUNTA('RF &amp; RV Guide'!$8:$8)-COUNTA('RF &amp; RV Guide'!$A$8:$E$8)),0)), "-")))</f>
        <v>-</v>
      </c>
      <c r="M43" s="530">
        <f>IFERROR(IF(N43=0, "", N43*$M$3),0)</f>
        <v>200000</v>
      </c>
      <c r="N43" s="231">
        <v>0.02</v>
      </c>
      <c r="O43" s="550">
        <f>IFERROR(IF(N43=0, "", N43/N$42),0)</f>
        <v>0.5</v>
      </c>
      <c r="Q43" s="532" t="str">
        <f ca="1">IF($E43="", "", IFERROR(INDEX(OFFSET('Fund Guide'!$B$4,1,MATCH(Q$8,OFFSET('Fund Guide'!$B$4,,,,COUNTA('Fund Guide'!15:15)),0)-1,COUNTA('Fund Guide'!$B:$B)-COUNTA('Fund Guide'!$B$1:$B$4)),MATCH($E43,OFFSET('Fund Guide'!$B$4,1,,COUNTA('Fund Guide'!$B:$B)-COUNTA('Fund Guide'!$B$1:$B$4)),0)),"-"))</f>
        <v>-</v>
      </c>
      <c r="R43" s="533" t="str">
        <f ca="1">IF($E43="", "", IFERROR(INDEX(OFFSET('Fund Guide'!$B$4,1,MATCH(R$8,OFFSET('Fund Guide'!$B$4,,,,COUNTA('Fund Guide'!15:15)),0)-1,COUNTA('Fund Guide'!$B:$B)-COUNTA('Fund Guide'!$B$1:$B$4)),MATCH($E43,OFFSET('Fund Guide'!$B$4,1,,COUNTA('Fund Guide'!$B:$B)-COUNTA('Fund Guide'!$B$1:$B$4)),0)),"-"))</f>
        <v>-</v>
      </c>
      <c r="S43" s="532" t="str">
        <f ca="1">IF($E43="", "", IFERROR(INDEX(OFFSET('Fund Guide'!$B$4,1,MATCH(S$8,OFFSET('Fund Guide'!$B$4,,,,COUNTA('Fund Guide'!15:15)),0)-1,COUNTA('Fund Guide'!$B:$B)-COUNTA('Fund Guide'!$B$1:$B$4)),MATCH($E43,OFFSET('Fund Guide'!$B$4,1,,COUNTA('Fund Guide'!$B:$B)-COUNTA('Fund Guide'!$B$1:$B$4)),0)),"-"))</f>
        <v>-</v>
      </c>
      <c r="T43" s="533" t="str">
        <f ca="1">IF($E43="", "", IFERROR(INDEX(OFFSET('Fund Guide'!$B$4,1,MATCH(T$8,OFFSET('Fund Guide'!$B$4,,,,COUNTA('Fund Guide'!15:15)),0)-1,COUNTA('Fund Guide'!$B:$B)-COUNTA('Fund Guide'!$B$1:$B$4)),MATCH($E43,OFFSET('Fund Guide'!$B$4,1,,COUNTA('Fund Guide'!$B:$B)-COUNTA('Fund Guide'!$B$1:$B$4)),0)),"-"))</f>
        <v>-</v>
      </c>
      <c r="U43" s="532" t="str">
        <f ca="1">IF($E43="", "", IFERROR(INDEX(OFFSET('Fund Guide'!$B$4,1,MATCH(U$8,OFFSET('Fund Guide'!$B$4,,,,COUNTA('Fund Guide'!15:15)),0)-1,COUNTA('Fund Guide'!$B:$B)-COUNTA('Fund Guide'!$B$1:$B$4)),MATCH($E43,OFFSET('Fund Guide'!$B$4,1,,COUNTA('Fund Guide'!$B:$B)-COUNTA('Fund Guide'!$B$1:$B$4)),0)),"-"))</f>
        <v>-</v>
      </c>
      <c r="V43" s="533" t="str">
        <f ca="1">IF($E43="", "", IFERROR(INDEX(OFFSET('Fund Guide'!$B$4,1,MATCH(V$8,OFFSET('Fund Guide'!$B$4,,,,COUNTA('Fund Guide'!15:15)),0)-1,COUNTA('Fund Guide'!$B:$B)-COUNTA('Fund Guide'!$B$1:$B$4)),MATCH($E43,OFFSET('Fund Guide'!$B$4,1,,COUNTA('Fund Guide'!$B:$B)-COUNTA('Fund Guide'!$B$1:$B$4)),0)),"-"))</f>
        <v>-</v>
      </c>
      <c r="W43" s="532" t="str">
        <f ca="1">IF($E43="", "", IFERROR(INDEX(OFFSET('Fund Guide'!$B$4,1,MATCH(W$8,OFFSET('Fund Guide'!$B$4,,,,COUNTA('Fund Guide'!15:15)),0)-1,COUNTA('Fund Guide'!$B:$B)-COUNTA('Fund Guide'!$B$1:$B$4)),MATCH($E43,OFFSET('Fund Guide'!$B$4,1,,COUNTA('Fund Guide'!$B:$B)-COUNTA('Fund Guide'!$B$1:$B$4)),0)),"-"))</f>
        <v>-</v>
      </c>
      <c r="X43" s="533" t="str">
        <f ca="1">IF($E43="", "", IFERROR(INDEX(OFFSET('Fund Guide'!$B$4,1,MATCH(X$8,OFFSET('Fund Guide'!$B$4,,,,COUNTA('Fund Guide'!15:15)),0)-1,COUNTA('Fund Guide'!$B:$B)-COUNTA('Fund Guide'!$B$1:$B$4)),MATCH($E43,OFFSET('Fund Guide'!$B$4,1,,COUNTA('Fund Guide'!$B:$B)-COUNTA('Fund Guide'!$B$1:$B$4)),0)),"-"))</f>
        <v>-</v>
      </c>
      <c r="Y43" s="534" t="str">
        <f ca="1">IF($E43="", "", IFERROR(INDEX(OFFSET('Fund Guide'!$B$4,1,MATCH(Y$8,OFFSET('Fund Guide'!$B$4,,,,COUNTA('Fund Guide'!15:15)),0)-1,COUNTA('Fund Guide'!$B:$B)-COUNTA('Fund Guide'!$B$1:$B$4)),MATCH($E43,OFFSET('Fund Guide'!$B$4,1,,COUNTA('Fund Guide'!$B:$B)-COUNTA('Fund Guide'!$B$1:$B$4)),0)),"-"))</f>
        <v>-</v>
      </c>
      <c r="Z43" s="535" t="str">
        <f ca="1">IF($E43="", "", IFERROR(INDEX(OFFSET('Fund Guide'!$B$4,1,MATCH(Z$8,OFFSET('Fund Guide'!$B$4,,,,COUNTA('Fund Guide'!15:15)),0)-1,COUNTA('Fund Guide'!$B:$B)-COUNTA('Fund Guide'!$B$1:$B$4)),MATCH($E43,OFFSET('Fund Guide'!$B$4,1,,COUNTA('Fund Guide'!$B:$B)-COUNTA('Fund Guide'!$B$1:$B$4)),0)),"-"))</f>
        <v>-</v>
      </c>
      <c r="AB43" s="232"/>
      <c r="AC43" s="232"/>
      <c r="AD43" s="231"/>
      <c r="AG43" s="552"/>
    </row>
    <row r="44" spans="2:33" s="529" customFormat="1" ht="15" customHeight="1">
      <c r="B44" s="523"/>
      <c r="C44" s="523"/>
      <c r="D44" s="523"/>
      <c r="E44" s="390" t="s">
        <v>1528</v>
      </c>
      <c r="F44" s="524" t="str">
        <f ca="1">IF($E44="", "", IFERROR(INDEX(OFFSET('Fund Guide'!$B$4,1,MATCH(F$8,OFFSET('Fund Guide'!$B$4,,,,COUNTA('Fund Guide'!16:16)),0)-1,COUNTA('Fund Guide'!$B:$B)-COUNTA('Fund Guide'!$B$1:$B$4)),MATCH($E44,OFFSET('Fund Guide'!$B$4,1,,COUNTA('Fund Guide'!$B:$B)-COUNTA('Fund Guide'!$B$1:$B$4)),0)),"-"))</f>
        <v>-</v>
      </c>
      <c r="G44" s="525">
        <f ca="1">IF($E44="", "", IFERROR(INDEX(OFFSET('Fund Guide'!$B$4,1,MATCH(G$8,OFFSET('Fund Guide'!$B$4,,,,COUNTA('Fund Guide'!$4:$4)),0)-1,COUNTA('Fund Guide'!$B:$B)-COUNTA('Fund Guide'!$B$1:$B$4)),MATCH($E44,OFFSET('Fund Guide'!$B$4,1,,COUNTA('Fund Guide'!$B:$B)-COUNTA('Fund Guide'!$B$1:$B$4)),0)),
IF(OR(LEFT($E44,3)="NTN",LEFT($E44,3)="LFT"),DATE(_xlfn.NUMBERVALUE(RIGHT(LEFT($E44, FIND(" (", $E44)-1), 4)),8,15)-TODAY(),IFERROR(IF(FIND("ano",$E44)&gt;1,FLOOR(_xlfn.NUMBERVALUE(RIGHT(LEFT($E44,FIND(" ano",$E44)-1),FIND(" ano",$E44)-1-(FIND(" - ",$E44)+2)))*365,1)),IFERROR(IF(FIND("meses",$E44)&gt;1,FLOOR(_xlfn.NUMBERVALUE(RIGHT(LEFT($E44,FIND(" meses",$E44)-1),FIND(" meses",$E44)-1-(FIND(" - ",$E44)+2))),1)*(365/12)),IFERROR(IF(FIND("mês",$E44)&gt;1,FLOOR(_xlfn.NUMBERVALUE(RIGHT(LEFT($E44,FIND(" mês",$E44)-1),FIND(" mês",$E44)-1-(FIND(" - ",$E44)+2))),1)*(365/12)),IFERROR(IF(FIND("Diária", $E44)&gt;0, 0),
IFERROR(OFFSET('RF &amp; RV Guide'!$E$8,2+MATCH($E44, OFFSET('RF &amp; RV Guide'!$E$8,3,,COUNTA('RF &amp; RV Guide'!$E:$E)-COUNTA('RF &amp; RV Guide'!$E$1:$E$8)), 0),-1+MATCH(G$8, OFFSET('RF &amp; RV Guide'!$E$8,,,,COUNTA('RF &amp; RV Guide'!$8:$8)-COUNTA('RF &amp; RV Guide'!$A$8:$E$8)),0)),"-"))))))))</f>
        <v>3285</v>
      </c>
      <c r="H44" s="526" t="str">
        <f ca="1">IF($E44="", "", IFERROR(INDEX(OFFSET('Fund Guide'!$B$4,1,MATCH(H$8,OFFSET('Fund Guide'!$B$4,,,,COUNTA('Fund Guide'!34:34)),0)-1,COUNTA('Fund Guide'!$B:$B)-COUNTA('Fund Guide'!$B$1:$B$4)),MATCH($E44,OFFSET('Fund Guide'!$B$4,1,,COUNTA('Fund Guide'!$B:$B)-COUNTA('Fund Guide'!$B$1:$B$4)),0)),"BRL"))</f>
        <v>BRL</v>
      </c>
      <c r="I44" s="527">
        <f ca="1">IF($E44="", "", IFERROR(INDEX(OFFSET('Fund Guide'!$B$4,1,MATCH(IF($J$3="MFO", "Repasse Taxa Adm. Gestor", "Repasse Taxa Adm. AAI"),OFFSET('Fund Guide'!$B$4,,,,COUNTA('Fund Guide'!$4:$4)),0)-1,COUNTA('Fund Guide'!$B:$B)-COUNTA('Fund Guide'!$B$1:$B$4)),MATCH($E44,OFFSET('Fund Guide'!$B$4,1,,COUNTA('Fund Guide'!$B:$B)-COUNTA('Fund Guide'!$B$1:$B$4)),0)),
IFERROR(OFFSET('RF &amp; RV Guide'!$E$8,2+MATCH($E44, OFFSET('RF &amp; RV Guide'!$E$8,3,,COUNTA('RF &amp; RV Guide'!$E:$E)-COUNTA('RF &amp; RV Guide'!$E$1:$E$8)), 0),-1+MATCH(I$8, OFFSET('RF &amp; RV Guide'!$E$8,,,,COUNTA('RF &amp; RV Guide'!$8:$8)-COUNTA('RF &amp; RV Guide'!$A$8:$E$8)),0)),IFERROR(IF(FIND("tulo",$E44), 0.25%), "-"))))</f>
        <v>2.5000000000000001E-3</v>
      </c>
      <c r="J44" s="528" t="str">
        <f ca="1">IF($E44="", "", IFERROR(INDEX(OFFSET('Fund Guide'!$B$4,1,MATCH(J$8,OFFSET('Fund Guide'!$B$4,,,,COUNTA('Fund Guide'!$4:$4)),0)-1,COUNTA('Fund Guide'!$B:$B)-COUNTA('Fund Guide'!$B$1:$B$4)),MATCH($E44,OFFSET('Fund Guide'!$B$4,1,,COUNTA('Fund Guide'!$B:$B)-COUNTA('Fund Guide'!$B$1:$B$4)),0)),
IFERROR(OFFSET('RF &amp; RV Guide'!$E$8,2+MATCH($E44, OFFSET('RF &amp; RV Guide'!$E$8,3,,COUNTA('RF &amp; RV Guide'!$E:$E)-COUNTA('RF &amp; RV Guide'!$E$1:$E$8)), 0),-1+MATCH(J$8, OFFSET('RF &amp; RV Guide'!$E$8,,,,COUNTA('RF &amp; RV Guide'!$8:$8)-COUNTA('RF &amp; RV Guide'!$A$8:$E$8)),0)), "-")))</f>
        <v>-</v>
      </c>
      <c r="K44" s="528" t="str">
        <f ca="1">IF($E44="", "", IFERROR(INDEX(OFFSET('Fund Guide'!$B$4,1,MATCH(K$8,OFFSET('Fund Guide'!$B$4,,,,COUNTA('Fund Guide'!$4:$4)),0)-1,COUNTA('Fund Guide'!$B:$B)-COUNTA('Fund Guide'!$B$1:$B$4)),MATCH($E44,OFFSET('Fund Guide'!$B$4,1,,COUNTA('Fund Guide'!$B:$B)-COUNTA('Fund Guide'!$B$1:$B$4)),0)),
IFERROR(OFFSET('RF &amp; RV Guide'!$E$8,2+MATCH($E44, OFFSET('RF &amp; RV Guide'!$E$8,3,,COUNTA('RF &amp; RV Guide'!$E:$E)-COUNTA('RF &amp; RV Guide'!$E$1:$E$8)), 0),-1+MATCH("Captação", OFFSET('RF &amp; RV Guide'!$E$8,,,,COUNTA('RF &amp; RV Guide'!$8:$8)-COUNTA('RF &amp; RV Guide'!$A$8:$E$8)),0)), "-")))</f>
        <v>-</v>
      </c>
      <c r="M44" s="530">
        <f>IFERROR(IF(N44=0, "", N44*$M$3),0)</f>
        <v>200000</v>
      </c>
      <c r="N44" s="231">
        <v>0.02</v>
      </c>
      <c r="O44" s="550">
        <f>IFERROR(IF(N44=0, "", N44/N$42),0)</f>
        <v>0.5</v>
      </c>
      <c r="Q44" s="532" t="str">
        <f ca="1">IF($E44="", "", IFERROR(INDEX(OFFSET('Fund Guide'!$B$4,1,MATCH(Q$8,OFFSET('Fund Guide'!$B$4,,,,COUNTA('Fund Guide'!16:16)),0)-1,COUNTA('Fund Guide'!$B:$B)-COUNTA('Fund Guide'!$B$1:$B$4)),MATCH($E44,OFFSET('Fund Guide'!$B$4,1,,COUNTA('Fund Guide'!$B:$B)-COUNTA('Fund Guide'!$B$1:$B$4)),0)),"-"))</f>
        <v>-</v>
      </c>
      <c r="R44" s="533" t="str">
        <f ca="1">IF($E44="", "", IFERROR(INDEX(OFFSET('Fund Guide'!$B$4,1,MATCH(R$8,OFFSET('Fund Guide'!$B$4,,,,COUNTA('Fund Guide'!16:16)),0)-1,COUNTA('Fund Guide'!$B:$B)-COUNTA('Fund Guide'!$B$1:$B$4)),MATCH($E44,OFFSET('Fund Guide'!$B$4,1,,COUNTA('Fund Guide'!$B:$B)-COUNTA('Fund Guide'!$B$1:$B$4)),0)),"-"))</f>
        <v>-</v>
      </c>
      <c r="S44" s="532" t="str">
        <f ca="1">IF($E44="", "", IFERROR(INDEX(OFFSET('Fund Guide'!$B$4,1,MATCH(S$8,OFFSET('Fund Guide'!$B$4,,,,COUNTA('Fund Guide'!16:16)),0)-1,COUNTA('Fund Guide'!$B:$B)-COUNTA('Fund Guide'!$B$1:$B$4)),MATCH($E44,OFFSET('Fund Guide'!$B$4,1,,COUNTA('Fund Guide'!$B:$B)-COUNTA('Fund Guide'!$B$1:$B$4)),0)),"-"))</f>
        <v>-</v>
      </c>
      <c r="T44" s="533" t="str">
        <f ca="1">IF($E44="", "", IFERROR(INDEX(OFFSET('Fund Guide'!$B$4,1,MATCH(T$8,OFFSET('Fund Guide'!$B$4,,,,COUNTA('Fund Guide'!16:16)),0)-1,COUNTA('Fund Guide'!$B:$B)-COUNTA('Fund Guide'!$B$1:$B$4)),MATCH($E44,OFFSET('Fund Guide'!$B$4,1,,COUNTA('Fund Guide'!$B:$B)-COUNTA('Fund Guide'!$B$1:$B$4)),0)),"-"))</f>
        <v>-</v>
      </c>
      <c r="U44" s="532" t="str">
        <f ca="1">IF($E44="", "", IFERROR(INDEX(OFFSET('Fund Guide'!$B$4,1,MATCH(U$8,OFFSET('Fund Guide'!$B$4,,,,COUNTA('Fund Guide'!16:16)),0)-1,COUNTA('Fund Guide'!$B:$B)-COUNTA('Fund Guide'!$B$1:$B$4)),MATCH($E44,OFFSET('Fund Guide'!$B$4,1,,COUNTA('Fund Guide'!$B:$B)-COUNTA('Fund Guide'!$B$1:$B$4)),0)),"-"))</f>
        <v>-</v>
      </c>
      <c r="V44" s="533" t="str">
        <f ca="1">IF($E44="", "", IFERROR(INDEX(OFFSET('Fund Guide'!$B$4,1,MATCH(V$8,OFFSET('Fund Guide'!$B$4,,,,COUNTA('Fund Guide'!16:16)),0)-1,COUNTA('Fund Guide'!$B:$B)-COUNTA('Fund Guide'!$B$1:$B$4)),MATCH($E44,OFFSET('Fund Guide'!$B$4,1,,COUNTA('Fund Guide'!$B:$B)-COUNTA('Fund Guide'!$B$1:$B$4)),0)),"-"))</f>
        <v>-</v>
      </c>
      <c r="W44" s="532" t="str">
        <f ca="1">IF($E44="", "", IFERROR(INDEX(OFFSET('Fund Guide'!$B$4,1,MATCH(W$8,OFFSET('Fund Guide'!$B$4,,,,COUNTA('Fund Guide'!16:16)),0)-1,COUNTA('Fund Guide'!$B:$B)-COUNTA('Fund Guide'!$B$1:$B$4)),MATCH($E44,OFFSET('Fund Guide'!$B$4,1,,COUNTA('Fund Guide'!$B:$B)-COUNTA('Fund Guide'!$B$1:$B$4)),0)),"-"))</f>
        <v>-</v>
      </c>
      <c r="X44" s="533" t="str">
        <f ca="1">IF($E44="", "", IFERROR(INDEX(OFFSET('Fund Guide'!$B$4,1,MATCH(X$8,OFFSET('Fund Guide'!$B$4,,,,COUNTA('Fund Guide'!16:16)),0)-1,COUNTA('Fund Guide'!$B:$B)-COUNTA('Fund Guide'!$B$1:$B$4)),MATCH($E44,OFFSET('Fund Guide'!$B$4,1,,COUNTA('Fund Guide'!$B:$B)-COUNTA('Fund Guide'!$B$1:$B$4)),0)),"-"))</f>
        <v>-</v>
      </c>
      <c r="Y44" s="534" t="str">
        <f ca="1">IF($E44="", "", IFERROR(INDEX(OFFSET('Fund Guide'!$B$4,1,MATCH(Y$8,OFFSET('Fund Guide'!$B$4,,,,COUNTA('Fund Guide'!16:16)),0)-1,COUNTA('Fund Guide'!$B:$B)-COUNTA('Fund Guide'!$B$1:$B$4)),MATCH($E44,OFFSET('Fund Guide'!$B$4,1,,COUNTA('Fund Guide'!$B:$B)-COUNTA('Fund Guide'!$B$1:$B$4)),0)),"-"))</f>
        <v>-</v>
      </c>
      <c r="Z44" s="535" t="str">
        <f ca="1">IF($E44="", "", IFERROR(INDEX(OFFSET('Fund Guide'!$B$4,1,MATCH(Z$8,OFFSET('Fund Guide'!$B$4,,,,COUNTA('Fund Guide'!16:16)),0)-1,COUNTA('Fund Guide'!$B:$B)-COUNTA('Fund Guide'!$B$1:$B$4)),MATCH($E44,OFFSET('Fund Guide'!$B$4,1,,COUNTA('Fund Guide'!$B:$B)-COUNTA('Fund Guide'!$B$1:$B$4)),0)),"-"))</f>
        <v>-</v>
      </c>
      <c r="AB44" s="232"/>
      <c r="AC44" s="232"/>
      <c r="AD44" s="231"/>
      <c r="AG44" s="552"/>
    </row>
    <row r="45" spans="2:33" s="542" customFormat="1" ht="5.25" customHeight="1">
      <c r="B45" s="538"/>
      <c r="C45" s="538"/>
      <c r="D45" s="538"/>
      <c r="E45" s="539"/>
      <c r="F45" s="551"/>
      <c r="G45" s="540"/>
      <c r="H45" s="540"/>
      <c r="I45" s="541"/>
      <c r="J45" s="541"/>
      <c r="K45" s="541"/>
      <c r="M45" s="543"/>
      <c r="Q45" s="541"/>
      <c r="S45" s="541"/>
      <c r="U45" s="541"/>
      <c r="W45" s="541"/>
      <c r="Y45" s="541"/>
      <c r="AB45" s="541"/>
    </row>
    <row r="46" spans="2:33" s="513" customFormat="1" ht="14.25" customHeight="1">
      <c r="B46" s="509"/>
      <c r="C46" s="509" t="s">
        <v>12</v>
      </c>
      <c r="D46" s="509" t="s">
        <v>12</v>
      </c>
      <c r="E46" s="518" t="s">
        <v>663</v>
      </c>
      <c r="F46" s="519"/>
      <c r="G46" s="519"/>
      <c r="H46" s="519"/>
      <c r="I46" s="520"/>
      <c r="J46" s="520"/>
      <c r="K46" s="520"/>
      <c r="M46" s="521">
        <f>IFERROR(IF(N46=0, 0, N46*$M$3),0)</f>
        <v>500000</v>
      </c>
      <c r="N46" s="683">
        <v>0.05</v>
      </c>
      <c r="O46" s="522">
        <f>ROUND(O48+O52+O56,3)</f>
        <v>0.05</v>
      </c>
      <c r="Q46" s="520"/>
      <c r="R46" s="522"/>
      <c r="S46" s="520"/>
      <c r="T46" s="522"/>
      <c r="U46" s="520"/>
      <c r="V46" s="522"/>
      <c r="W46" s="520"/>
      <c r="X46" s="522"/>
      <c r="Y46" s="520"/>
      <c r="Z46" s="522"/>
      <c r="AB46" s="520"/>
      <c r="AC46" s="522"/>
      <c r="AD46" s="522"/>
    </row>
    <row r="47" spans="2:33" s="542" customFormat="1" ht="3" customHeight="1">
      <c r="B47" s="538"/>
      <c r="C47" s="538"/>
      <c r="D47" s="538"/>
      <c r="E47" s="539"/>
      <c r="F47" s="540"/>
      <c r="G47" s="540"/>
      <c r="H47" s="540"/>
      <c r="I47" s="541"/>
      <c r="J47" s="541"/>
      <c r="K47" s="541"/>
      <c r="M47" s="543"/>
      <c r="N47" s="544"/>
      <c r="Q47" s="541"/>
      <c r="S47" s="541"/>
      <c r="U47" s="541"/>
      <c r="W47" s="541"/>
      <c r="Y47" s="541"/>
      <c r="AB47" s="541"/>
    </row>
    <row r="48" spans="2:33" s="513" customFormat="1" ht="14.25" customHeight="1">
      <c r="B48" s="509"/>
      <c r="C48" s="509"/>
      <c r="D48" s="509" t="s">
        <v>12</v>
      </c>
      <c r="E48" s="545" t="s">
        <v>1375</v>
      </c>
      <c r="F48" s="546"/>
      <c r="G48" s="546"/>
      <c r="H48" s="546"/>
      <c r="I48" s="547"/>
      <c r="J48" s="547"/>
      <c r="K48" s="547"/>
      <c r="M48" s="548">
        <f>IFERROR(IF(N48=0, 0, N48*$M$3),0)</f>
        <v>350000.00000000006</v>
      </c>
      <c r="N48" s="684">
        <v>3.5000000000000003E-2</v>
      </c>
      <c r="O48" s="549">
        <f>IF(N48=0, 0, SUM(O49:O51)*N48)</f>
        <v>3.5000000000000003E-2</v>
      </c>
      <c r="Q48" s="547"/>
      <c r="R48" s="549"/>
      <c r="S48" s="547"/>
      <c r="T48" s="549"/>
      <c r="U48" s="547"/>
      <c r="V48" s="549"/>
      <c r="W48" s="547"/>
      <c r="X48" s="549"/>
      <c r="Y48" s="547"/>
      <c r="Z48" s="549"/>
      <c r="AB48" s="547"/>
      <c r="AC48" s="549"/>
      <c r="AD48" s="549"/>
    </row>
    <row r="49" spans="2:33" s="529" customFormat="1" ht="14.25" customHeight="1">
      <c r="B49" s="523"/>
      <c r="C49" s="523"/>
      <c r="D49" s="523"/>
      <c r="E49" s="390" t="s">
        <v>1469</v>
      </c>
      <c r="F49" s="524" t="str">
        <f ca="1">IF($E49="", "", IFERROR(INDEX(OFFSET('Fund Guide'!$B$4,1,MATCH(F$8,OFFSET('Fund Guide'!$B$4,,,,COUNTA('Fund Guide'!19:19)),0)-1,COUNTA('Fund Guide'!$B:$B)-COUNTA('Fund Guide'!$B$1:$B$4)),MATCH($E49,OFFSET('Fund Guide'!$B$4,1,,COUNTA('Fund Guide'!$B:$B)-COUNTA('Fund Guide'!$B$1:$B$4)),0)),"-"))</f>
        <v>-</v>
      </c>
      <c r="G49" s="525">
        <f ca="1">IF($E49="", "", IFERROR(INDEX(OFFSET('Fund Guide'!$B$4,1,MATCH(G$8,OFFSET('Fund Guide'!$B$4,,,,COUNTA('Fund Guide'!$4:$4)),0)-1,COUNTA('Fund Guide'!$B:$B)-COUNTA('Fund Guide'!$B$1:$B$4)),MATCH($E49,OFFSET('Fund Guide'!$B$4,1,,COUNTA('Fund Guide'!$B:$B)-COUNTA('Fund Guide'!$B$1:$B$4)),0)),
IF(OR(LEFT($E49,3)="NTN",LEFT($E49,3)="LFT"),DATE(_xlfn.NUMBERVALUE(RIGHT(LEFT($E49, FIND(" (", $E49)-1), 4)),8,15)-TODAY(),IFERROR(IF(FIND("ano",$E49)&gt;1,FLOOR(_xlfn.NUMBERVALUE(RIGHT(LEFT($E49,FIND(" ano",$E49)-1),FIND(" ano",$E49)-1-(FIND(" - ",$E49)+2)))*365,1)),IFERROR(IF(FIND("meses",$E49)&gt;1,FLOOR(_xlfn.NUMBERVALUE(RIGHT(LEFT($E49,FIND(" meses",$E49)-1),FIND(" meses",$E49)-1-(FIND(" - ",$E49)+2))),1)*(365/12)),IFERROR(IF(FIND("mês",$E49)&gt;1,FLOOR(_xlfn.NUMBERVALUE(RIGHT(LEFT($E49,FIND(" mês",$E49)-1),FIND(" mês",$E49)-1-(FIND(" - ",$E49)+2))),1)*(365/12)),IFERROR(IF(FIND("Diária", $E49)&gt;0, 0),
IFERROR(OFFSET('RF &amp; RV Guide'!$E$8,2+MATCH($E49, OFFSET('RF &amp; RV Guide'!$E$8,3,,COUNTA('RF &amp; RV Guide'!$E:$E)-COUNTA('RF &amp; RV Guide'!$E$1:$E$8)), 0),-1+MATCH(G$8, OFFSET('RF &amp; RV Guide'!$E$8,,,,COUNTA('RF &amp; RV Guide'!$8:$8)-COUNTA('RF &amp; RV Guide'!$A$8:$E$8)),0)),"-"))))))))</f>
        <v>730</v>
      </c>
      <c r="H49" s="526" t="str">
        <f ca="1">IF($E49="", "", IFERROR(INDEX(OFFSET('Fund Guide'!$B$4,1,MATCH(H$8,OFFSET('Fund Guide'!$B$4,,,,COUNTA('Fund Guide'!39:39)),0)-1,COUNTA('Fund Guide'!$B:$B)-COUNTA('Fund Guide'!$B$1:$B$4)),MATCH($E49,OFFSET('Fund Guide'!$B$4,1,,COUNTA('Fund Guide'!$B:$B)-COUNTA('Fund Guide'!$B$1:$B$4)),0)),"BRL"))</f>
        <v>BRL</v>
      </c>
      <c r="I49" s="527">
        <f ca="1">IF($E49="", "", IFERROR(INDEX(OFFSET('Fund Guide'!$B$4,1,MATCH(IF($J$3="MFO", "Repasse Taxa Adm. Gestor", "Repasse Taxa Adm. AAI"),OFFSET('Fund Guide'!$B$4,,,,COUNTA('Fund Guide'!$4:$4)),0)-1,COUNTA('Fund Guide'!$B:$B)-COUNTA('Fund Guide'!$B$1:$B$4)),MATCH($E49,OFFSET('Fund Guide'!$B$4,1,,COUNTA('Fund Guide'!$B:$B)-COUNTA('Fund Guide'!$B$1:$B$4)),0)),
IFERROR(OFFSET('RF &amp; RV Guide'!$E$8,2+MATCH($E49, OFFSET('RF &amp; RV Guide'!$E$8,3,,COUNTA('RF &amp; RV Guide'!$E:$E)-COUNTA('RF &amp; RV Guide'!$E$1:$E$8)), 0),-1+MATCH(I$8, OFFSET('RF &amp; RV Guide'!$E$8,,,,COUNTA('RF &amp; RV Guide'!$8:$8)-COUNTA('RF &amp; RV Guide'!$A$8:$E$8)),0)),IFERROR(IF(FIND("tulo",$E49), 0.25%), "-"))))</f>
        <v>2.5000000000000001E-3</v>
      </c>
      <c r="J49" s="528" t="str">
        <f ca="1">IF($E49="", "", IFERROR(INDEX(OFFSET('Fund Guide'!$B$4,1,MATCH(J$8,OFFSET('Fund Guide'!$B$4,,,,COUNTA('Fund Guide'!$4:$4)),0)-1,COUNTA('Fund Guide'!$B:$B)-COUNTA('Fund Guide'!$B$1:$B$4)),MATCH($E49,OFFSET('Fund Guide'!$B$4,1,,COUNTA('Fund Guide'!$B:$B)-COUNTA('Fund Guide'!$B$1:$B$4)),0)),
IFERROR(OFFSET('RF &amp; RV Guide'!$E$8,2+MATCH($E49, OFFSET('RF &amp; RV Guide'!$E$8,3,,COUNTA('RF &amp; RV Guide'!$E:$E)-COUNTA('RF &amp; RV Guide'!$E$1:$E$8)), 0),-1+MATCH(J$8, OFFSET('RF &amp; RV Guide'!$E$8,,,,COUNTA('RF &amp; RV Guide'!$8:$8)-COUNTA('RF &amp; RV Guide'!$A$8:$E$8)),0)), "-")))</f>
        <v>-</v>
      </c>
      <c r="K49" s="528" t="str">
        <f ca="1">IF($E49="", "", IFERROR(INDEX(OFFSET('Fund Guide'!$B$4,1,MATCH(K$8,OFFSET('Fund Guide'!$B$4,,,,COUNTA('Fund Guide'!$4:$4)),0)-1,COUNTA('Fund Guide'!$B:$B)-COUNTA('Fund Guide'!$B$1:$B$4)),MATCH($E49,OFFSET('Fund Guide'!$B$4,1,,COUNTA('Fund Guide'!$B:$B)-COUNTA('Fund Guide'!$B$1:$B$4)),0)),
IFERROR(OFFSET('RF &amp; RV Guide'!$E$8,2+MATCH($E49, OFFSET('RF &amp; RV Guide'!$E$8,3,,COUNTA('RF &amp; RV Guide'!$E:$E)-COUNTA('RF &amp; RV Guide'!$E$1:$E$8)), 0),-1+MATCH("Captação", OFFSET('RF &amp; RV Guide'!$E$8,,,,COUNTA('RF &amp; RV Guide'!$8:$8)-COUNTA('RF &amp; RV Guide'!$A$8:$E$8)),0)), "-")))</f>
        <v>-</v>
      </c>
      <c r="M49" s="530">
        <f>IFERROR(IF(N49=0, "", N49*$M$3),0)</f>
        <v>175000.00000000003</v>
      </c>
      <c r="N49" s="231">
        <v>1.7500000000000002E-2</v>
      </c>
      <c r="O49" s="550">
        <f>IFERROR(IF(N49=0, "", N49/N$48),0)</f>
        <v>0.5</v>
      </c>
      <c r="Q49" s="532" t="str">
        <f ca="1">IF($E49="", "", IFERROR(INDEX(OFFSET('Fund Guide'!$B$4,1,MATCH(Q$8,OFFSET('Fund Guide'!$B$4,,,,COUNTA('Fund Guide'!19:19)),0)-1,COUNTA('Fund Guide'!$B:$B)-COUNTA('Fund Guide'!$B$1:$B$4)),MATCH($E49,OFFSET('Fund Guide'!$B$4,1,,COUNTA('Fund Guide'!$B:$B)-COUNTA('Fund Guide'!$B$1:$B$4)),0)),"-"))</f>
        <v>-</v>
      </c>
      <c r="R49" s="533" t="str">
        <f ca="1">IF($E49="", "", IFERROR(INDEX(OFFSET('Fund Guide'!$B$4,1,MATCH(R$8,OFFSET('Fund Guide'!$B$4,,,,COUNTA('Fund Guide'!19:19)),0)-1,COUNTA('Fund Guide'!$B:$B)-COUNTA('Fund Guide'!$B$1:$B$4)),MATCH($E49,OFFSET('Fund Guide'!$B$4,1,,COUNTA('Fund Guide'!$B:$B)-COUNTA('Fund Guide'!$B$1:$B$4)),0)),"-"))</f>
        <v>-</v>
      </c>
      <c r="S49" s="532" t="str">
        <f ca="1">IF($E49="", "", IFERROR(INDEX(OFFSET('Fund Guide'!$B$4,1,MATCH(S$8,OFFSET('Fund Guide'!$B$4,,,,COUNTA('Fund Guide'!19:19)),0)-1,COUNTA('Fund Guide'!$B:$B)-COUNTA('Fund Guide'!$B$1:$B$4)),MATCH($E49,OFFSET('Fund Guide'!$B$4,1,,COUNTA('Fund Guide'!$B:$B)-COUNTA('Fund Guide'!$B$1:$B$4)),0)),"-"))</f>
        <v>-</v>
      </c>
      <c r="T49" s="533" t="str">
        <f ca="1">IF($E49="", "", IFERROR(INDEX(OFFSET('Fund Guide'!$B$4,1,MATCH(T$8,OFFSET('Fund Guide'!$B$4,,,,COUNTA('Fund Guide'!19:19)),0)-1,COUNTA('Fund Guide'!$B:$B)-COUNTA('Fund Guide'!$B$1:$B$4)),MATCH($E49,OFFSET('Fund Guide'!$B$4,1,,COUNTA('Fund Guide'!$B:$B)-COUNTA('Fund Guide'!$B$1:$B$4)),0)),"-"))</f>
        <v>-</v>
      </c>
      <c r="U49" s="532" t="str">
        <f ca="1">IF($E49="", "", IFERROR(INDEX(OFFSET('Fund Guide'!$B$4,1,MATCH(U$8,OFFSET('Fund Guide'!$B$4,,,,COUNTA('Fund Guide'!19:19)),0)-1,COUNTA('Fund Guide'!$B:$B)-COUNTA('Fund Guide'!$B$1:$B$4)),MATCH($E49,OFFSET('Fund Guide'!$B$4,1,,COUNTA('Fund Guide'!$B:$B)-COUNTA('Fund Guide'!$B$1:$B$4)),0)),"-"))</f>
        <v>-</v>
      </c>
      <c r="V49" s="533" t="str">
        <f ca="1">IF($E49="", "", IFERROR(INDEX(OFFSET('Fund Guide'!$B$4,1,MATCH(V$8,OFFSET('Fund Guide'!$B$4,,,,COUNTA('Fund Guide'!19:19)),0)-1,COUNTA('Fund Guide'!$B:$B)-COUNTA('Fund Guide'!$B$1:$B$4)),MATCH($E49,OFFSET('Fund Guide'!$B$4,1,,COUNTA('Fund Guide'!$B:$B)-COUNTA('Fund Guide'!$B$1:$B$4)),0)),"-"))</f>
        <v>-</v>
      </c>
      <c r="W49" s="532" t="str">
        <f ca="1">IF($E49="", "", IFERROR(INDEX(OFFSET('Fund Guide'!$B$4,1,MATCH(W$8,OFFSET('Fund Guide'!$B$4,,,,COUNTA('Fund Guide'!19:19)),0)-1,COUNTA('Fund Guide'!$B:$B)-COUNTA('Fund Guide'!$B$1:$B$4)),MATCH($E49,OFFSET('Fund Guide'!$B$4,1,,COUNTA('Fund Guide'!$B:$B)-COUNTA('Fund Guide'!$B$1:$B$4)),0)),"-"))</f>
        <v>-</v>
      </c>
      <c r="X49" s="533" t="str">
        <f ca="1">IF($E49="", "", IFERROR(INDEX(OFFSET('Fund Guide'!$B$4,1,MATCH(X$8,OFFSET('Fund Guide'!$B$4,,,,COUNTA('Fund Guide'!19:19)),0)-1,COUNTA('Fund Guide'!$B:$B)-COUNTA('Fund Guide'!$B$1:$B$4)),MATCH($E49,OFFSET('Fund Guide'!$B$4,1,,COUNTA('Fund Guide'!$B:$B)-COUNTA('Fund Guide'!$B$1:$B$4)),0)),"-"))</f>
        <v>-</v>
      </c>
      <c r="Y49" s="534" t="str">
        <f ca="1">IF($E49="", "", IFERROR(INDEX(OFFSET('Fund Guide'!$B$4,1,MATCH(Y$8,OFFSET('Fund Guide'!$B$4,,,,COUNTA('Fund Guide'!19:19)),0)-1,COUNTA('Fund Guide'!$B:$B)-COUNTA('Fund Guide'!$B$1:$B$4)),MATCH($E49,OFFSET('Fund Guide'!$B$4,1,,COUNTA('Fund Guide'!$B:$B)-COUNTA('Fund Guide'!$B$1:$B$4)),0)),"-"))</f>
        <v>-</v>
      </c>
      <c r="Z49" s="535" t="str">
        <f ca="1">IF($E49="", "", IFERROR(INDEX(OFFSET('Fund Guide'!$B$4,1,MATCH(Z$8,OFFSET('Fund Guide'!$B$4,,,,COUNTA('Fund Guide'!19:19)),0)-1,COUNTA('Fund Guide'!$B:$B)-COUNTA('Fund Guide'!$B$1:$B$4)),MATCH($E49,OFFSET('Fund Guide'!$B$4,1,,COUNTA('Fund Guide'!$B:$B)-COUNTA('Fund Guide'!$B$1:$B$4)),0)),"-"))</f>
        <v>-</v>
      </c>
      <c r="AB49" s="232"/>
      <c r="AC49" s="232"/>
      <c r="AD49" s="231"/>
      <c r="AG49" s="552"/>
    </row>
    <row r="50" spans="2:33" s="529" customFormat="1" ht="14.25" customHeight="1">
      <c r="B50" s="523"/>
      <c r="C50" s="523"/>
      <c r="D50" s="523"/>
      <c r="E50" s="390" t="s">
        <v>1470</v>
      </c>
      <c r="F50" s="524" t="str">
        <f ca="1">IF($E50="", "", IFERROR(INDEX(OFFSET('Fund Guide'!$B$4,1,MATCH(F$8,OFFSET('Fund Guide'!$B$4,,,,COUNTA('Fund Guide'!20:20)),0)-1,COUNTA('Fund Guide'!$B:$B)-COUNTA('Fund Guide'!$B$1:$B$4)),MATCH($E50,OFFSET('Fund Guide'!$B$4,1,,COUNTA('Fund Guide'!$B:$B)-COUNTA('Fund Guide'!$B$1:$B$4)),0)),"-"))</f>
        <v>-</v>
      </c>
      <c r="G50" s="525">
        <f ca="1">IF($E50="", "", IFERROR(INDEX(OFFSET('Fund Guide'!$B$4,1,MATCH(G$8,OFFSET('Fund Guide'!$B$4,,,,COUNTA('Fund Guide'!$4:$4)),0)-1,COUNTA('Fund Guide'!$B:$B)-COUNTA('Fund Guide'!$B$1:$B$4)),MATCH($E50,OFFSET('Fund Guide'!$B$4,1,,COUNTA('Fund Guide'!$B:$B)-COUNTA('Fund Guide'!$B$1:$B$4)),0)),
IF(OR(LEFT($E50,3)="NTN",LEFT($E50,3)="LFT"),DATE(_xlfn.NUMBERVALUE(RIGHT(LEFT($E50, FIND(" (", $E50)-1), 4)),8,15)-TODAY(),IFERROR(IF(FIND("ano",$E50)&gt;1,FLOOR(_xlfn.NUMBERVALUE(RIGHT(LEFT($E50,FIND(" ano",$E50)-1),FIND(" ano",$E50)-1-(FIND(" - ",$E50)+2)))*365,1)),IFERROR(IF(FIND("meses",$E50)&gt;1,FLOOR(_xlfn.NUMBERVALUE(RIGHT(LEFT($E50,FIND(" meses",$E50)-1),FIND(" meses",$E50)-1-(FIND(" - ",$E50)+2))),1)*(365/12)),IFERROR(IF(FIND("mês",$E50)&gt;1,FLOOR(_xlfn.NUMBERVALUE(RIGHT(LEFT($E50,FIND(" mês",$E50)-1),FIND(" mês",$E50)-1-(FIND(" - ",$E50)+2))),1)*(365/12)),IFERROR(IF(FIND("Diária", $E50)&gt;0, 0),
IFERROR(OFFSET('RF &amp; RV Guide'!$E$8,2+MATCH($E50, OFFSET('RF &amp; RV Guide'!$E$8,3,,COUNTA('RF &amp; RV Guide'!$E:$E)-COUNTA('RF &amp; RV Guide'!$E$1:$E$8)), 0),-1+MATCH(G$8, OFFSET('RF &amp; RV Guide'!$E$8,,,,COUNTA('RF &amp; RV Guide'!$8:$8)-COUNTA('RF &amp; RV Guide'!$A$8:$E$8)),0)),"-"))))))))</f>
        <v>1095</v>
      </c>
      <c r="H50" s="526" t="str">
        <f ca="1">IF($E50="", "", IFERROR(INDEX(OFFSET('Fund Guide'!$B$4,1,MATCH(H$8,OFFSET('Fund Guide'!$B$4,,,,COUNTA('Fund Guide'!40:40)),0)-1,COUNTA('Fund Guide'!$B:$B)-COUNTA('Fund Guide'!$B$1:$B$4)),MATCH($E50,OFFSET('Fund Guide'!$B$4,1,,COUNTA('Fund Guide'!$B:$B)-COUNTA('Fund Guide'!$B$1:$B$4)),0)),"BRL"))</f>
        <v>BRL</v>
      </c>
      <c r="I50" s="527">
        <f ca="1">IF($E50="", "", IFERROR(INDEX(OFFSET('Fund Guide'!$B$4,1,MATCH(IF($J$3="MFO", "Repasse Taxa Adm. Gestor", "Repasse Taxa Adm. AAI"),OFFSET('Fund Guide'!$B$4,,,,COUNTA('Fund Guide'!$4:$4)),0)-1,COUNTA('Fund Guide'!$B:$B)-COUNTA('Fund Guide'!$B$1:$B$4)),MATCH($E50,OFFSET('Fund Guide'!$B$4,1,,COUNTA('Fund Guide'!$B:$B)-COUNTA('Fund Guide'!$B$1:$B$4)),0)),
IFERROR(OFFSET('RF &amp; RV Guide'!$E$8,2+MATCH($E50, OFFSET('RF &amp; RV Guide'!$E$8,3,,COUNTA('RF &amp; RV Guide'!$E:$E)-COUNTA('RF &amp; RV Guide'!$E$1:$E$8)), 0),-1+MATCH(I$8, OFFSET('RF &amp; RV Guide'!$E$8,,,,COUNTA('RF &amp; RV Guide'!$8:$8)-COUNTA('RF &amp; RV Guide'!$A$8:$E$8)),0)),IFERROR(IF(FIND("tulo",$E50), 0.25%), "-"))))</f>
        <v>2.5000000000000001E-3</v>
      </c>
      <c r="J50" s="528" t="str">
        <f ca="1">IF($E50="", "", IFERROR(INDEX(OFFSET('Fund Guide'!$B$4,1,MATCH(J$8,OFFSET('Fund Guide'!$B$4,,,,COUNTA('Fund Guide'!$4:$4)),0)-1,COUNTA('Fund Guide'!$B:$B)-COUNTA('Fund Guide'!$B$1:$B$4)),MATCH($E50,OFFSET('Fund Guide'!$B$4,1,,COUNTA('Fund Guide'!$B:$B)-COUNTA('Fund Guide'!$B$1:$B$4)),0)),
IFERROR(OFFSET('RF &amp; RV Guide'!$E$8,2+MATCH($E50, OFFSET('RF &amp; RV Guide'!$E$8,3,,COUNTA('RF &amp; RV Guide'!$E:$E)-COUNTA('RF &amp; RV Guide'!$E$1:$E$8)), 0),-1+MATCH(J$8, OFFSET('RF &amp; RV Guide'!$E$8,,,,COUNTA('RF &amp; RV Guide'!$8:$8)-COUNTA('RF &amp; RV Guide'!$A$8:$E$8)),0)), "-")))</f>
        <v>-</v>
      </c>
      <c r="K50" s="528" t="str">
        <f ca="1">IF($E50="", "", IFERROR(INDEX(OFFSET('Fund Guide'!$B$4,1,MATCH(K$8,OFFSET('Fund Guide'!$B$4,,,,COUNTA('Fund Guide'!$4:$4)),0)-1,COUNTA('Fund Guide'!$B:$B)-COUNTA('Fund Guide'!$B$1:$B$4)),MATCH($E50,OFFSET('Fund Guide'!$B$4,1,,COUNTA('Fund Guide'!$B:$B)-COUNTA('Fund Guide'!$B$1:$B$4)),0)),
IFERROR(OFFSET('RF &amp; RV Guide'!$E$8,2+MATCH($E50, OFFSET('RF &amp; RV Guide'!$E$8,3,,COUNTA('RF &amp; RV Guide'!$E:$E)-COUNTA('RF &amp; RV Guide'!$E$1:$E$8)), 0),-1+MATCH("Captação", OFFSET('RF &amp; RV Guide'!$E$8,,,,COUNTA('RF &amp; RV Guide'!$8:$8)-COUNTA('RF &amp; RV Guide'!$A$8:$E$8)),0)), "-")))</f>
        <v>-</v>
      </c>
      <c r="M50" s="530">
        <f>IFERROR(IF(N50=0, "", N50*$M$3),0)</f>
        <v>175000.00000000003</v>
      </c>
      <c r="N50" s="231">
        <v>1.7500000000000002E-2</v>
      </c>
      <c r="O50" s="550">
        <f>IFERROR(IF(N50=0, "", N50/N$48),0)</f>
        <v>0.5</v>
      </c>
      <c r="Q50" s="532" t="str">
        <f ca="1">IF($E50="", "", IFERROR(INDEX(OFFSET('Fund Guide'!$B$4,1,MATCH(Q$8,OFFSET('Fund Guide'!$B$4,,,,COUNTA('Fund Guide'!20:20)),0)-1,COUNTA('Fund Guide'!$B:$B)-COUNTA('Fund Guide'!$B$1:$B$4)),MATCH($E50,OFFSET('Fund Guide'!$B$4,1,,COUNTA('Fund Guide'!$B:$B)-COUNTA('Fund Guide'!$B$1:$B$4)),0)),"-"))</f>
        <v>-</v>
      </c>
      <c r="R50" s="533" t="str">
        <f ca="1">IF($E50="", "", IFERROR(INDEX(OFFSET('Fund Guide'!$B$4,1,MATCH(R$8,OFFSET('Fund Guide'!$B$4,,,,COUNTA('Fund Guide'!20:20)),0)-1,COUNTA('Fund Guide'!$B:$B)-COUNTA('Fund Guide'!$B$1:$B$4)),MATCH($E50,OFFSET('Fund Guide'!$B$4,1,,COUNTA('Fund Guide'!$B:$B)-COUNTA('Fund Guide'!$B$1:$B$4)),0)),"-"))</f>
        <v>-</v>
      </c>
      <c r="S50" s="532" t="str">
        <f ca="1">IF($E50="", "", IFERROR(INDEX(OFFSET('Fund Guide'!$B$4,1,MATCH(S$8,OFFSET('Fund Guide'!$B$4,,,,COUNTA('Fund Guide'!20:20)),0)-1,COUNTA('Fund Guide'!$B:$B)-COUNTA('Fund Guide'!$B$1:$B$4)),MATCH($E50,OFFSET('Fund Guide'!$B$4,1,,COUNTA('Fund Guide'!$B:$B)-COUNTA('Fund Guide'!$B$1:$B$4)),0)),"-"))</f>
        <v>-</v>
      </c>
      <c r="T50" s="533" t="str">
        <f ca="1">IF($E50="", "", IFERROR(INDEX(OFFSET('Fund Guide'!$B$4,1,MATCH(T$8,OFFSET('Fund Guide'!$B$4,,,,COUNTA('Fund Guide'!20:20)),0)-1,COUNTA('Fund Guide'!$B:$B)-COUNTA('Fund Guide'!$B$1:$B$4)),MATCH($E50,OFFSET('Fund Guide'!$B$4,1,,COUNTA('Fund Guide'!$B:$B)-COUNTA('Fund Guide'!$B$1:$B$4)),0)),"-"))</f>
        <v>-</v>
      </c>
      <c r="U50" s="532" t="str">
        <f ca="1">IF($E50="", "", IFERROR(INDEX(OFFSET('Fund Guide'!$B$4,1,MATCH(U$8,OFFSET('Fund Guide'!$B$4,,,,COUNTA('Fund Guide'!20:20)),0)-1,COUNTA('Fund Guide'!$B:$B)-COUNTA('Fund Guide'!$B$1:$B$4)),MATCH($E50,OFFSET('Fund Guide'!$B$4,1,,COUNTA('Fund Guide'!$B:$B)-COUNTA('Fund Guide'!$B$1:$B$4)),0)),"-"))</f>
        <v>-</v>
      </c>
      <c r="V50" s="533" t="str">
        <f ca="1">IF($E50="", "", IFERROR(INDEX(OFFSET('Fund Guide'!$B$4,1,MATCH(V$8,OFFSET('Fund Guide'!$B$4,,,,COUNTA('Fund Guide'!20:20)),0)-1,COUNTA('Fund Guide'!$B:$B)-COUNTA('Fund Guide'!$B$1:$B$4)),MATCH($E50,OFFSET('Fund Guide'!$B$4,1,,COUNTA('Fund Guide'!$B:$B)-COUNTA('Fund Guide'!$B$1:$B$4)),0)),"-"))</f>
        <v>-</v>
      </c>
      <c r="W50" s="532" t="str">
        <f ca="1">IF($E50="", "", IFERROR(INDEX(OFFSET('Fund Guide'!$B$4,1,MATCH(W$8,OFFSET('Fund Guide'!$B$4,,,,COUNTA('Fund Guide'!20:20)),0)-1,COUNTA('Fund Guide'!$B:$B)-COUNTA('Fund Guide'!$B$1:$B$4)),MATCH($E50,OFFSET('Fund Guide'!$B$4,1,,COUNTA('Fund Guide'!$B:$B)-COUNTA('Fund Guide'!$B$1:$B$4)),0)),"-"))</f>
        <v>-</v>
      </c>
      <c r="X50" s="533" t="str">
        <f ca="1">IF($E50="", "", IFERROR(INDEX(OFFSET('Fund Guide'!$B$4,1,MATCH(X$8,OFFSET('Fund Guide'!$B$4,,,,COUNTA('Fund Guide'!20:20)),0)-1,COUNTA('Fund Guide'!$B:$B)-COUNTA('Fund Guide'!$B$1:$B$4)),MATCH($E50,OFFSET('Fund Guide'!$B$4,1,,COUNTA('Fund Guide'!$B:$B)-COUNTA('Fund Guide'!$B$1:$B$4)),0)),"-"))</f>
        <v>-</v>
      </c>
      <c r="Y50" s="534" t="str">
        <f ca="1">IF($E50="", "", IFERROR(INDEX(OFFSET('Fund Guide'!$B$4,1,MATCH(Y$8,OFFSET('Fund Guide'!$B$4,,,,COUNTA('Fund Guide'!20:20)),0)-1,COUNTA('Fund Guide'!$B:$B)-COUNTA('Fund Guide'!$B$1:$B$4)),MATCH($E50,OFFSET('Fund Guide'!$B$4,1,,COUNTA('Fund Guide'!$B:$B)-COUNTA('Fund Guide'!$B$1:$B$4)),0)),"-"))</f>
        <v>-</v>
      </c>
      <c r="Z50" s="535" t="str">
        <f ca="1">IF($E50="", "", IFERROR(INDEX(OFFSET('Fund Guide'!$B$4,1,MATCH(Z$8,OFFSET('Fund Guide'!$B$4,,,,COUNTA('Fund Guide'!20:20)),0)-1,COUNTA('Fund Guide'!$B:$B)-COUNTA('Fund Guide'!$B$1:$B$4)),MATCH($E50,OFFSET('Fund Guide'!$B$4,1,,COUNTA('Fund Guide'!$B:$B)-COUNTA('Fund Guide'!$B$1:$B$4)),0)),"-"))</f>
        <v>-</v>
      </c>
      <c r="AB50" s="232"/>
      <c r="AC50" s="232"/>
      <c r="AD50" s="231"/>
      <c r="AG50" s="552"/>
    </row>
    <row r="51" spans="2:33" s="497" customFormat="1" ht="4.5" customHeight="1">
      <c r="B51" s="495"/>
      <c r="C51" s="495"/>
      <c r="D51" s="495"/>
      <c r="E51" s="506"/>
      <c r="F51" s="537"/>
      <c r="G51" s="507"/>
      <c r="H51" s="507"/>
      <c r="I51" s="508"/>
      <c r="J51" s="508"/>
      <c r="K51" s="508"/>
      <c r="M51" s="517"/>
      <c r="Q51" s="508"/>
      <c r="S51" s="508"/>
      <c r="U51" s="508"/>
      <c r="W51" s="508"/>
      <c r="Y51" s="508"/>
      <c r="AB51" s="508"/>
    </row>
    <row r="52" spans="2:33" s="513" customFormat="1" ht="14.25" customHeight="1">
      <c r="B52" s="509"/>
      <c r="C52" s="509"/>
      <c r="D52" s="509" t="s">
        <v>12</v>
      </c>
      <c r="E52" s="545" t="s">
        <v>1379</v>
      </c>
      <c r="F52" s="546"/>
      <c r="G52" s="546"/>
      <c r="H52" s="546"/>
      <c r="I52" s="547"/>
      <c r="J52" s="547"/>
      <c r="K52" s="547"/>
      <c r="M52" s="548">
        <f>IFERROR(IF(N52=0, 0, N52*$M$3),0)</f>
        <v>150000</v>
      </c>
      <c r="N52" s="684">
        <v>1.4999999999999999E-2</v>
      </c>
      <c r="O52" s="549">
        <f>IF(N52=0, 0, SUM(O53:O55)*N52)</f>
        <v>1.4999999999999999E-2</v>
      </c>
      <c r="Q52" s="547"/>
      <c r="R52" s="549"/>
      <c r="S52" s="547"/>
      <c r="T52" s="549"/>
      <c r="U52" s="547"/>
      <c r="V52" s="549"/>
      <c r="W52" s="547"/>
      <c r="X52" s="549"/>
      <c r="Y52" s="547"/>
      <c r="Z52" s="549"/>
      <c r="AB52" s="547"/>
      <c r="AC52" s="549"/>
      <c r="AD52" s="549"/>
    </row>
    <row r="53" spans="2:33" s="529" customFormat="1" ht="14.25" customHeight="1">
      <c r="B53" s="523"/>
      <c r="C53" s="523"/>
      <c r="D53" s="523"/>
      <c r="E53" s="390" t="s">
        <v>1471</v>
      </c>
      <c r="F53" s="524" t="str">
        <f ca="1">IF($E53="", "", IFERROR(INDEX(OFFSET('Fund Guide'!$B$4,1,MATCH(F$8,OFFSET('Fund Guide'!$B$4,,,,COUNTA('Fund Guide'!23:23)),0)-1,COUNTA('Fund Guide'!$B:$B)-COUNTA('Fund Guide'!$B$1:$B$4)),MATCH($E53,OFFSET('Fund Guide'!$B$4,1,,COUNTA('Fund Guide'!$B:$B)-COUNTA('Fund Guide'!$B$1:$B$4)),0)),"-"))</f>
        <v>-</v>
      </c>
      <c r="G53" s="525">
        <f ca="1">IF($E53="", "", IFERROR(INDEX(OFFSET('Fund Guide'!$B$4,1,MATCH(G$8,OFFSET('Fund Guide'!$B$4,,,,COUNTA('Fund Guide'!$4:$4)),0)-1,COUNTA('Fund Guide'!$B:$B)-COUNTA('Fund Guide'!$B$1:$B$4)),MATCH($E53,OFFSET('Fund Guide'!$B$4,1,,COUNTA('Fund Guide'!$B:$B)-COUNTA('Fund Guide'!$B$1:$B$4)),0)),
IF(OR(LEFT($E53,3)="NTN",LEFT($E53,3)="LFT"),DATE(_xlfn.NUMBERVALUE(RIGHT(LEFT($E53, FIND(" (", $E53)-1), 4)),8,15)-TODAY(),IFERROR(IF(FIND("ano",$E53)&gt;1,FLOOR(_xlfn.NUMBERVALUE(RIGHT(LEFT($E53,FIND(" ano",$E53)-1),FIND(" ano",$E53)-1-(FIND(" - ",$E53)+2)))*365,1)),IFERROR(IF(FIND("meses",$E53)&gt;1,FLOOR(_xlfn.NUMBERVALUE(RIGHT(LEFT($E53,FIND(" meses",$E53)-1),FIND(" meses",$E53)-1-(FIND(" - ",$E53)+2))),1)*(365/12)),IFERROR(IF(FIND("mês",$E53)&gt;1,FLOOR(_xlfn.NUMBERVALUE(RIGHT(LEFT($E53,FIND(" mês",$E53)-1),FIND(" mês",$E53)-1-(FIND(" - ",$E53)+2))),1)*(365/12)),IFERROR(IF(FIND("Diária", $E53)&gt;0, 0),
IFERROR(OFFSET('RF &amp; RV Guide'!$E$8,2+MATCH($E53, OFFSET('RF &amp; RV Guide'!$E$8,3,,COUNTA('RF &amp; RV Guide'!$E:$E)-COUNTA('RF &amp; RV Guide'!$E$1:$E$8)), 0),-1+MATCH(G$8, OFFSET('RF &amp; RV Guide'!$E$8,,,,COUNTA('RF &amp; RV Guide'!$8:$8)-COUNTA('RF &amp; RV Guide'!$A$8:$E$8)),0)),"-"))))))))</f>
        <v>1460</v>
      </c>
      <c r="H53" s="526" t="str">
        <f ca="1">IF($E53="", "", IFERROR(INDEX(OFFSET('Fund Guide'!$B$4,1,MATCH(H$8,OFFSET('Fund Guide'!$B$4,,,,COUNTA('Fund Guide'!43:43)),0)-1,COUNTA('Fund Guide'!$B:$B)-COUNTA('Fund Guide'!$B$1:$B$4)),MATCH($E53,OFFSET('Fund Guide'!$B$4,1,,COUNTA('Fund Guide'!$B:$B)-COUNTA('Fund Guide'!$B$1:$B$4)),0)),"BRL"))</f>
        <v>BRL</v>
      </c>
      <c r="I53" s="527">
        <f ca="1">IF($E53="", "", IFERROR(INDEX(OFFSET('Fund Guide'!$B$4,1,MATCH(IF($J$3="MFO", "Repasse Taxa Adm. Gestor", "Repasse Taxa Adm. AAI"),OFFSET('Fund Guide'!$B$4,,,,COUNTA('Fund Guide'!$4:$4)),0)-1,COUNTA('Fund Guide'!$B:$B)-COUNTA('Fund Guide'!$B$1:$B$4)),MATCH($E53,OFFSET('Fund Guide'!$B$4,1,,COUNTA('Fund Guide'!$B:$B)-COUNTA('Fund Guide'!$B$1:$B$4)),0)),
IFERROR(OFFSET('RF &amp; RV Guide'!$E$8,2+MATCH($E53, OFFSET('RF &amp; RV Guide'!$E$8,3,,COUNTA('RF &amp; RV Guide'!$E:$E)-COUNTA('RF &amp; RV Guide'!$E$1:$E$8)), 0),-1+MATCH(I$8, OFFSET('RF &amp; RV Guide'!$E$8,,,,COUNTA('RF &amp; RV Guide'!$8:$8)-COUNTA('RF &amp; RV Guide'!$A$8:$E$8)),0)),IFERROR(IF(FIND("tulo",$E53), 0.25%), "-"))))</f>
        <v>2.5000000000000001E-3</v>
      </c>
      <c r="J53" s="528" t="str">
        <f ca="1">IF($E53="", "", IFERROR(INDEX(OFFSET('Fund Guide'!$B$4,1,MATCH(J$8,OFFSET('Fund Guide'!$B$4,,,,COUNTA('Fund Guide'!$4:$4)),0)-1,COUNTA('Fund Guide'!$B:$B)-COUNTA('Fund Guide'!$B$1:$B$4)),MATCH($E53,OFFSET('Fund Guide'!$B$4,1,,COUNTA('Fund Guide'!$B:$B)-COUNTA('Fund Guide'!$B$1:$B$4)),0)),
IFERROR(OFFSET('RF &amp; RV Guide'!$E$8,2+MATCH($E53, OFFSET('RF &amp; RV Guide'!$E$8,3,,COUNTA('RF &amp; RV Guide'!$E:$E)-COUNTA('RF &amp; RV Guide'!$E$1:$E$8)), 0),-1+MATCH(J$8, OFFSET('RF &amp; RV Guide'!$E$8,,,,COUNTA('RF &amp; RV Guide'!$8:$8)-COUNTA('RF &amp; RV Guide'!$A$8:$E$8)),0)), "-")))</f>
        <v>-</v>
      </c>
      <c r="K53" s="528" t="str">
        <f ca="1">IF($E53="", "", IFERROR(INDEX(OFFSET('Fund Guide'!$B$4,1,MATCH(K$8,OFFSET('Fund Guide'!$B$4,,,,COUNTA('Fund Guide'!$4:$4)),0)-1,COUNTA('Fund Guide'!$B:$B)-COUNTA('Fund Guide'!$B$1:$B$4)),MATCH($E53,OFFSET('Fund Guide'!$B$4,1,,COUNTA('Fund Guide'!$B:$B)-COUNTA('Fund Guide'!$B$1:$B$4)),0)),
IFERROR(OFFSET('RF &amp; RV Guide'!$E$8,2+MATCH($E53, OFFSET('RF &amp; RV Guide'!$E$8,3,,COUNTA('RF &amp; RV Guide'!$E:$E)-COUNTA('RF &amp; RV Guide'!$E$1:$E$8)), 0),-1+MATCH("Captação", OFFSET('RF &amp; RV Guide'!$E$8,,,,COUNTA('RF &amp; RV Guide'!$8:$8)-COUNTA('RF &amp; RV Guide'!$A$8:$E$8)),0)), "-")))</f>
        <v>-</v>
      </c>
      <c r="M53" s="530">
        <f>IFERROR(IF(N53=0, "", N53*$M$3),0)</f>
        <v>75000</v>
      </c>
      <c r="N53" s="231">
        <v>7.4999999999999997E-3</v>
      </c>
      <c r="O53" s="550">
        <f>IFERROR(IF(N53=0, "", N53/N$52),0)</f>
        <v>0.5</v>
      </c>
      <c r="Q53" s="532" t="str">
        <f ca="1">IF($E53="", "", IFERROR(INDEX(OFFSET('Fund Guide'!$B$4,1,MATCH(Q$8,OFFSET('Fund Guide'!$B$4,,,,COUNTA('Fund Guide'!23:23)),0)-1,COUNTA('Fund Guide'!$B:$B)-COUNTA('Fund Guide'!$B$1:$B$4)),MATCH($E53,OFFSET('Fund Guide'!$B$4,1,,COUNTA('Fund Guide'!$B:$B)-COUNTA('Fund Guide'!$B$1:$B$4)),0)),"-"))</f>
        <v>-</v>
      </c>
      <c r="R53" s="533" t="str">
        <f ca="1">IF($E53="", "", IFERROR(INDEX(OFFSET('Fund Guide'!$B$4,1,MATCH(R$8,OFFSET('Fund Guide'!$B$4,,,,COUNTA('Fund Guide'!23:23)),0)-1,COUNTA('Fund Guide'!$B:$B)-COUNTA('Fund Guide'!$B$1:$B$4)),MATCH($E53,OFFSET('Fund Guide'!$B$4,1,,COUNTA('Fund Guide'!$B:$B)-COUNTA('Fund Guide'!$B$1:$B$4)),0)),"-"))</f>
        <v>-</v>
      </c>
      <c r="S53" s="532" t="str">
        <f ca="1">IF($E53="", "", IFERROR(INDEX(OFFSET('Fund Guide'!$B$4,1,MATCH(S$8,OFFSET('Fund Guide'!$B$4,,,,COUNTA('Fund Guide'!23:23)),0)-1,COUNTA('Fund Guide'!$B:$B)-COUNTA('Fund Guide'!$B$1:$B$4)),MATCH($E53,OFFSET('Fund Guide'!$B$4,1,,COUNTA('Fund Guide'!$B:$B)-COUNTA('Fund Guide'!$B$1:$B$4)),0)),"-"))</f>
        <v>-</v>
      </c>
      <c r="T53" s="533" t="str">
        <f ca="1">IF($E53="", "", IFERROR(INDEX(OFFSET('Fund Guide'!$B$4,1,MATCH(T$8,OFFSET('Fund Guide'!$B$4,,,,COUNTA('Fund Guide'!23:23)),0)-1,COUNTA('Fund Guide'!$B:$B)-COUNTA('Fund Guide'!$B$1:$B$4)),MATCH($E53,OFFSET('Fund Guide'!$B$4,1,,COUNTA('Fund Guide'!$B:$B)-COUNTA('Fund Guide'!$B$1:$B$4)),0)),"-"))</f>
        <v>-</v>
      </c>
      <c r="U53" s="532" t="str">
        <f ca="1">IF($E53="", "", IFERROR(INDEX(OFFSET('Fund Guide'!$B$4,1,MATCH(U$8,OFFSET('Fund Guide'!$B$4,,,,COUNTA('Fund Guide'!23:23)),0)-1,COUNTA('Fund Guide'!$B:$B)-COUNTA('Fund Guide'!$B$1:$B$4)),MATCH($E53,OFFSET('Fund Guide'!$B$4,1,,COUNTA('Fund Guide'!$B:$B)-COUNTA('Fund Guide'!$B$1:$B$4)),0)),"-"))</f>
        <v>-</v>
      </c>
      <c r="V53" s="533" t="str">
        <f ca="1">IF($E53="", "", IFERROR(INDEX(OFFSET('Fund Guide'!$B$4,1,MATCH(V$8,OFFSET('Fund Guide'!$B$4,,,,COUNTA('Fund Guide'!23:23)),0)-1,COUNTA('Fund Guide'!$B:$B)-COUNTA('Fund Guide'!$B$1:$B$4)),MATCH($E53,OFFSET('Fund Guide'!$B$4,1,,COUNTA('Fund Guide'!$B:$B)-COUNTA('Fund Guide'!$B$1:$B$4)),0)),"-"))</f>
        <v>-</v>
      </c>
      <c r="W53" s="532" t="str">
        <f ca="1">IF($E53="", "", IFERROR(INDEX(OFFSET('Fund Guide'!$B$4,1,MATCH(W$8,OFFSET('Fund Guide'!$B$4,,,,COUNTA('Fund Guide'!23:23)),0)-1,COUNTA('Fund Guide'!$B:$B)-COUNTA('Fund Guide'!$B$1:$B$4)),MATCH($E53,OFFSET('Fund Guide'!$B$4,1,,COUNTA('Fund Guide'!$B:$B)-COUNTA('Fund Guide'!$B$1:$B$4)),0)),"-"))</f>
        <v>-</v>
      </c>
      <c r="X53" s="533" t="str">
        <f ca="1">IF($E53="", "", IFERROR(INDEX(OFFSET('Fund Guide'!$B$4,1,MATCH(X$8,OFFSET('Fund Guide'!$B$4,,,,COUNTA('Fund Guide'!23:23)),0)-1,COUNTA('Fund Guide'!$B:$B)-COUNTA('Fund Guide'!$B$1:$B$4)),MATCH($E53,OFFSET('Fund Guide'!$B$4,1,,COUNTA('Fund Guide'!$B:$B)-COUNTA('Fund Guide'!$B$1:$B$4)),0)),"-"))</f>
        <v>-</v>
      </c>
      <c r="Y53" s="534" t="str">
        <f ca="1">IF($E53="", "", IFERROR(INDEX(OFFSET('Fund Guide'!$B$4,1,MATCH(Y$8,OFFSET('Fund Guide'!$B$4,,,,COUNTA('Fund Guide'!23:23)),0)-1,COUNTA('Fund Guide'!$B:$B)-COUNTA('Fund Guide'!$B$1:$B$4)),MATCH($E53,OFFSET('Fund Guide'!$B$4,1,,COUNTA('Fund Guide'!$B:$B)-COUNTA('Fund Guide'!$B$1:$B$4)),0)),"-"))</f>
        <v>-</v>
      </c>
      <c r="Z53" s="535" t="str">
        <f ca="1">IF($E53="", "", IFERROR(INDEX(OFFSET('Fund Guide'!$B$4,1,MATCH(Z$8,OFFSET('Fund Guide'!$B$4,,,,COUNTA('Fund Guide'!23:23)),0)-1,COUNTA('Fund Guide'!$B:$B)-COUNTA('Fund Guide'!$B$1:$B$4)),MATCH($E53,OFFSET('Fund Guide'!$B$4,1,,COUNTA('Fund Guide'!$B:$B)-COUNTA('Fund Guide'!$B$1:$B$4)),0)),"-"))</f>
        <v>-</v>
      </c>
      <c r="AB53" s="232"/>
      <c r="AC53" s="232"/>
      <c r="AD53" s="231"/>
    </row>
    <row r="54" spans="2:33" s="529" customFormat="1" ht="14.25" customHeight="1">
      <c r="B54" s="523"/>
      <c r="C54" s="523"/>
      <c r="D54" s="523"/>
      <c r="E54" s="390" t="s">
        <v>1472</v>
      </c>
      <c r="F54" s="524" t="str">
        <f ca="1">IF($E54="", "", IFERROR(INDEX(OFFSET('Fund Guide'!$B$4,1,MATCH(F$8,OFFSET('Fund Guide'!$B$4,,,,COUNTA('Fund Guide'!24:24)),0)-1,COUNTA('Fund Guide'!$B:$B)-COUNTA('Fund Guide'!$B$1:$B$4)),MATCH($E54,OFFSET('Fund Guide'!$B$4,1,,COUNTA('Fund Guide'!$B:$B)-COUNTA('Fund Guide'!$B$1:$B$4)),0)),"-"))</f>
        <v>-</v>
      </c>
      <c r="G54" s="525">
        <f ca="1">IF($E54="", "", IFERROR(INDEX(OFFSET('Fund Guide'!$B$4,1,MATCH(G$8,OFFSET('Fund Guide'!$B$4,,,,COUNTA('Fund Guide'!$4:$4)),0)-1,COUNTA('Fund Guide'!$B:$B)-COUNTA('Fund Guide'!$B$1:$B$4)),MATCH($E54,OFFSET('Fund Guide'!$B$4,1,,COUNTA('Fund Guide'!$B:$B)-COUNTA('Fund Guide'!$B$1:$B$4)),0)),
IF(OR(LEFT($E54,3)="NTN",LEFT($E54,3)="LFT"),DATE(_xlfn.NUMBERVALUE(RIGHT(LEFT($E54, FIND(" (", $E54)-1), 4)),8,15)-TODAY(),IFERROR(IF(FIND("ano",$E54)&gt;1,FLOOR(_xlfn.NUMBERVALUE(RIGHT(LEFT($E54,FIND(" ano",$E54)-1),FIND(" ano",$E54)-1-(FIND(" - ",$E54)+2)))*365,1)),IFERROR(IF(FIND("meses",$E54)&gt;1,FLOOR(_xlfn.NUMBERVALUE(RIGHT(LEFT($E54,FIND(" meses",$E54)-1),FIND(" meses",$E54)-1-(FIND(" - ",$E54)+2))),1)*(365/12)),IFERROR(IF(FIND("mês",$E54)&gt;1,FLOOR(_xlfn.NUMBERVALUE(RIGHT(LEFT($E54,FIND(" mês",$E54)-1),FIND(" mês",$E54)-1-(FIND(" - ",$E54)+2))),1)*(365/12)),IFERROR(IF(FIND("Diária", $E54)&gt;0, 0),
IFERROR(OFFSET('RF &amp; RV Guide'!$E$8,2+MATCH($E54, OFFSET('RF &amp; RV Guide'!$E$8,3,,COUNTA('RF &amp; RV Guide'!$E:$E)-COUNTA('RF &amp; RV Guide'!$E$1:$E$8)), 0),-1+MATCH(G$8, OFFSET('RF &amp; RV Guide'!$E$8,,,,COUNTA('RF &amp; RV Guide'!$8:$8)-COUNTA('RF &amp; RV Guide'!$A$8:$E$8)),0)),"-"))))))))</f>
        <v>1825</v>
      </c>
      <c r="H54" s="526" t="str">
        <f ca="1">IF($E54="", "", IFERROR(INDEX(OFFSET('Fund Guide'!$B$4,1,MATCH(H$8,OFFSET('Fund Guide'!$B$4,,,,COUNTA('Fund Guide'!44:44)),0)-1,COUNTA('Fund Guide'!$B:$B)-COUNTA('Fund Guide'!$B$1:$B$4)),MATCH($E54,OFFSET('Fund Guide'!$B$4,1,,COUNTA('Fund Guide'!$B:$B)-COUNTA('Fund Guide'!$B$1:$B$4)),0)),"BRL"))</f>
        <v>BRL</v>
      </c>
      <c r="I54" s="527">
        <f ca="1">IF($E54="", "", IFERROR(INDEX(OFFSET('Fund Guide'!$B$4,1,MATCH(IF($J$3="MFO", "Repasse Taxa Adm. Gestor", "Repasse Taxa Adm. AAI"),OFFSET('Fund Guide'!$B$4,,,,COUNTA('Fund Guide'!$4:$4)),0)-1,COUNTA('Fund Guide'!$B:$B)-COUNTA('Fund Guide'!$B$1:$B$4)),MATCH($E54,OFFSET('Fund Guide'!$B$4,1,,COUNTA('Fund Guide'!$B:$B)-COUNTA('Fund Guide'!$B$1:$B$4)),0)),
IFERROR(OFFSET('RF &amp; RV Guide'!$E$8,2+MATCH($E54, OFFSET('RF &amp; RV Guide'!$E$8,3,,COUNTA('RF &amp; RV Guide'!$E:$E)-COUNTA('RF &amp; RV Guide'!$E$1:$E$8)), 0),-1+MATCH(I$8, OFFSET('RF &amp; RV Guide'!$E$8,,,,COUNTA('RF &amp; RV Guide'!$8:$8)-COUNTA('RF &amp; RV Guide'!$A$8:$E$8)),0)),IFERROR(IF(FIND("tulo",$E54), 0.25%), "-"))))</f>
        <v>2.5000000000000001E-3</v>
      </c>
      <c r="J54" s="528" t="str">
        <f ca="1">IF($E54="", "", IFERROR(INDEX(OFFSET('Fund Guide'!$B$4,1,MATCH(J$8,OFFSET('Fund Guide'!$B$4,,,,COUNTA('Fund Guide'!$4:$4)),0)-1,COUNTA('Fund Guide'!$B:$B)-COUNTA('Fund Guide'!$B$1:$B$4)),MATCH($E54,OFFSET('Fund Guide'!$B$4,1,,COUNTA('Fund Guide'!$B:$B)-COUNTA('Fund Guide'!$B$1:$B$4)),0)),
IFERROR(OFFSET('RF &amp; RV Guide'!$E$8,2+MATCH($E54, OFFSET('RF &amp; RV Guide'!$E$8,3,,COUNTA('RF &amp; RV Guide'!$E:$E)-COUNTA('RF &amp; RV Guide'!$E$1:$E$8)), 0),-1+MATCH(J$8, OFFSET('RF &amp; RV Guide'!$E$8,,,,COUNTA('RF &amp; RV Guide'!$8:$8)-COUNTA('RF &amp; RV Guide'!$A$8:$E$8)),0)), "-")))</f>
        <v>-</v>
      </c>
      <c r="K54" s="528" t="str">
        <f ca="1">IF($E54="", "", IFERROR(INDEX(OFFSET('Fund Guide'!$B$4,1,MATCH(K$8,OFFSET('Fund Guide'!$B$4,,,,COUNTA('Fund Guide'!$4:$4)),0)-1,COUNTA('Fund Guide'!$B:$B)-COUNTA('Fund Guide'!$B$1:$B$4)),MATCH($E54,OFFSET('Fund Guide'!$B$4,1,,COUNTA('Fund Guide'!$B:$B)-COUNTA('Fund Guide'!$B$1:$B$4)),0)),
IFERROR(OFFSET('RF &amp; RV Guide'!$E$8,2+MATCH($E54, OFFSET('RF &amp; RV Guide'!$E$8,3,,COUNTA('RF &amp; RV Guide'!$E:$E)-COUNTA('RF &amp; RV Guide'!$E$1:$E$8)), 0),-1+MATCH("Captação", OFFSET('RF &amp; RV Guide'!$E$8,,,,COUNTA('RF &amp; RV Guide'!$8:$8)-COUNTA('RF &amp; RV Guide'!$A$8:$E$8)),0)), "-")))</f>
        <v>-</v>
      </c>
      <c r="M54" s="530">
        <f>IFERROR(IF(N54=0, "", N54*$M$3),0)</f>
        <v>75000</v>
      </c>
      <c r="N54" s="231">
        <v>7.4999999999999997E-3</v>
      </c>
      <c r="O54" s="550">
        <f>IFERROR(IF(N54=0, "", N54/N$52),0)</f>
        <v>0.5</v>
      </c>
      <c r="Q54" s="532" t="str">
        <f ca="1">IF($E54="", "", IFERROR(INDEX(OFFSET('Fund Guide'!$B$4,1,MATCH(Q$8,OFFSET('Fund Guide'!$B$4,,,,COUNTA('Fund Guide'!24:24)),0)-1,COUNTA('Fund Guide'!$B:$B)-COUNTA('Fund Guide'!$B$1:$B$4)),MATCH($E54,OFFSET('Fund Guide'!$B$4,1,,COUNTA('Fund Guide'!$B:$B)-COUNTA('Fund Guide'!$B$1:$B$4)),0)),"-"))</f>
        <v>-</v>
      </c>
      <c r="R54" s="533" t="str">
        <f ca="1">IF($E54="", "", IFERROR(INDEX(OFFSET('Fund Guide'!$B$4,1,MATCH(R$8,OFFSET('Fund Guide'!$B$4,,,,COUNTA('Fund Guide'!24:24)),0)-1,COUNTA('Fund Guide'!$B:$B)-COUNTA('Fund Guide'!$B$1:$B$4)),MATCH($E54,OFFSET('Fund Guide'!$B$4,1,,COUNTA('Fund Guide'!$B:$B)-COUNTA('Fund Guide'!$B$1:$B$4)),0)),"-"))</f>
        <v>-</v>
      </c>
      <c r="S54" s="532" t="str">
        <f ca="1">IF($E54="", "", IFERROR(INDEX(OFFSET('Fund Guide'!$B$4,1,MATCH(S$8,OFFSET('Fund Guide'!$B$4,,,,COUNTA('Fund Guide'!24:24)),0)-1,COUNTA('Fund Guide'!$B:$B)-COUNTA('Fund Guide'!$B$1:$B$4)),MATCH($E54,OFFSET('Fund Guide'!$B$4,1,,COUNTA('Fund Guide'!$B:$B)-COUNTA('Fund Guide'!$B$1:$B$4)),0)),"-"))</f>
        <v>-</v>
      </c>
      <c r="T54" s="533" t="str">
        <f ca="1">IF($E54="", "", IFERROR(INDEX(OFFSET('Fund Guide'!$B$4,1,MATCH(T$8,OFFSET('Fund Guide'!$B$4,,,,COUNTA('Fund Guide'!24:24)),0)-1,COUNTA('Fund Guide'!$B:$B)-COUNTA('Fund Guide'!$B$1:$B$4)),MATCH($E54,OFFSET('Fund Guide'!$B$4,1,,COUNTA('Fund Guide'!$B:$B)-COUNTA('Fund Guide'!$B$1:$B$4)),0)),"-"))</f>
        <v>-</v>
      </c>
      <c r="U54" s="532" t="str">
        <f ca="1">IF($E54="", "", IFERROR(INDEX(OFFSET('Fund Guide'!$B$4,1,MATCH(U$8,OFFSET('Fund Guide'!$B$4,,,,COUNTA('Fund Guide'!24:24)),0)-1,COUNTA('Fund Guide'!$B:$B)-COUNTA('Fund Guide'!$B$1:$B$4)),MATCH($E54,OFFSET('Fund Guide'!$B$4,1,,COUNTA('Fund Guide'!$B:$B)-COUNTA('Fund Guide'!$B$1:$B$4)),0)),"-"))</f>
        <v>-</v>
      </c>
      <c r="V54" s="533" t="str">
        <f ca="1">IF($E54="", "", IFERROR(INDEX(OFFSET('Fund Guide'!$B$4,1,MATCH(V$8,OFFSET('Fund Guide'!$B$4,,,,COUNTA('Fund Guide'!24:24)),0)-1,COUNTA('Fund Guide'!$B:$B)-COUNTA('Fund Guide'!$B$1:$B$4)),MATCH($E54,OFFSET('Fund Guide'!$B$4,1,,COUNTA('Fund Guide'!$B:$B)-COUNTA('Fund Guide'!$B$1:$B$4)),0)),"-"))</f>
        <v>-</v>
      </c>
      <c r="W54" s="532" t="str">
        <f ca="1">IF($E54="", "", IFERROR(INDEX(OFFSET('Fund Guide'!$B$4,1,MATCH(W$8,OFFSET('Fund Guide'!$B$4,,,,COUNTA('Fund Guide'!24:24)),0)-1,COUNTA('Fund Guide'!$B:$B)-COUNTA('Fund Guide'!$B$1:$B$4)),MATCH($E54,OFFSET('Fund Guide'!$B$4,1,,COUNTA('Fund Guide'!$B:$B)-COUNTA('Fund Guide'!$B$1:$B$4)),0)),"-"))</f>
        <v>-</v>
      </c>
      <c r="X54" s="533" t="str">
        <f ca="1">IF($E54="", "", IFERROR(INDEX(OFFSET('Fund Guide'!$B$4,1,MATCH(X$8,OFFSET('Fund Guide'!$B$4,,,,COUNTA('Fund Guide'!24:24)),0)-1,COUNTA('Fund Guide'!$B:$B)-COUNTA('Fund Guide'!$B$1:$B$4)),MATCH($E54,OFFSET('Fund Guide'!$B$4,1,,COUNTA('Fund Guide'!$B:$B)-COUNTA('Fund Guide'!$B$1:$B$4)),0)),"-"))</f>
        <v>-</v>
      </c>
      <c r="Y54" s="534" t="str">
        <f ca="1">IF($E54="", "", IFERROR(INDEX(OFFSET('Fund Guide'!$B$4,1,MATCH(Y$8,OFFSET('Fund Guide'!$B$4,,,,COUNTA('Fund Guide'!24:24)),0)-1,COUNTA('Fund Guide'!$B:$B)-COUNTA('Fund Guide'!$B$1:$B$4)),MATCH($E54,OFFSET('Fund Guide'!$B$4,1,,COUNTA('Fund Guide'!$B:$B)-COUNTA('Fund Guide'!$B$1:$B$4)),0)),"-"))</f>
        <v>-</v>
      </c>
      <c r="Z54" s="535" t="str">
        <f ca="1">IF($E54="", "", IFERROR(INDEX(OFFSET('Fund Guide'!$B$4,1,MATCH(Z$8,OFFSET('Fund Guide'!$B$4,,,,COUNTA('Fund Guide'!24:24)),0)-1,COUNTA('Fund Guide'!$B:$B)-COUNTA('Fund Guide'!$B$1:$B$4)),MATCH($E54,OFFSET('Fund Guide'!$B$4,1,,COUNTA('Fund Guide'!$B:$B)-COUNTA('Fund Guide'!$B$1:$B$4)),0)),"-"))</f>
        <v>-</v>
      </c>
      <c r="AB54" s="232"/>
      <c r="AC54" s="232"/>
      <c r="AD54" s="231"/>
    </row>
    <row r="55" spans="2:33" s="497" customFormat="1" ht="4.5" customHeight="1">
      <c r="B55" s="495"/>
      <c r="C55" s="495"/>
      <c r="D55" s="495"/>
      <c r="E55" s="506"/>
      <c r="F55" s="537"/>
      <c r="G55" s="507"/>
      <c r="H55" s="507"/>
      <c r="I55" s="508"/>
      <c r="J55" s="508"/>
      <c r="K55" s="508"/>
      <c r="M55" s="517"/>
      <c r="Q55" s="508"/>
      <c r="S55" s="508"/>
      <c r="U55" s="508"/>
      <c r="W55" s="508"/>
      <c r="Y55" s="508"/>
      <c r="AB55" s="508"/>
    </row>
    <row r="56" spans="2:33" s="513" customFormat="1" ht="14.25" customHeight="1">
      <c r="B56" s="509"/>
      <c r="C56" s="509"/>
      <c r="D56" s="509" t="s">
        <v>12</v>
      </c>
      <c r="E56" s="545" t="s">
        <v>1373</v>
      </c>
      <c r="F56" s="546"/>
      <c r="G56" s="546"/>
      <c r="H56" s="546"/>
      <c r="I56" s="547"/>
      <c r="J56" s="547"/>
      <c r="K56" s="547"/>
      <c r="M56" s="548">
        <f>IFERROR(IF(N56=0, 0, N56*$M$3),0)</f>
        <v>0</v>
      </c>
      <c r="N56" s="684">
        <v>0</v>
      </c>
      <c r="O56" s="549">
        <f>IF(N56=0, 0, SUM(O57:O58)*N56)</f>
        <v>0</v>
      </c>
      <c r="Q56" s="547"/>
      <c r="R56" s="549"/>
      <c r="S56" s="547"/>
      <c r="T56" s="549"/>
      <c r="U56" s="547"/>
      <c r="V56" s="549"/>
      <c r="W56" s="547"/>
      <c r="X56" s="549"/>
      <c r="Y56" s="547"/>
      <c r="Z56" s="549"/>
      <c r="AB56" s="547"/>
      <c r="AC56" s="549"/>
      <c r="AD56" s="549"/>
    </row>
    <row r="57" spans="2:33" s="529" customFormat="1" ht="14.25" customHeight="1">
      <c r="B57" s="523"/>
      <c r="C57" s="523"/>
      <c r="D57" s="523"/>
      <c r="E57" s="390"/>
      <c r="F57" s="524" t="str">
        <f ca="1">IF($E57="", "", IFERROR(INDEX(OFFSET('Fund Guide'!$B$4,1,MATCH(F$8,OFFSET('Fund Guide'!$B$4,,,,COUNTA('Fund Guide'!26:26)),0)-1,COUNTA('Fund Guide'!$B:$B)-COUNTA('Fund Guide'!$B$1:$B$4)),MATCH($E57,OFFSET('Fund Guide'!$B$4,1,,COUNTA('Fund Guide'!$B:$B)-COUNTA('Fund Guide'!$B$1:$B$4)),0)),"-"))</f>
        <v/>
      </c>
      <c r="G57" s="525" t="str">
        <f ca="1">IF($E57="", "", IFERROR(INDEX(OFFSET('Fund Guide'!$B$4,1,MATCH(G$8,OFFSET('Fund Guide'!$B$4,,,,COUNTA('Fund Guide'!$4:$4)),0)-1,COUNTA('Fund Guide'!$B:$B)-COUNTA('Fund Guide'!$B$1:$B$4)),MATCH($E57,OFFSET('Fund Guide'!$B$4,1,,COUNTA('Fund Guide'!$B:$B)-COUNTA('Fund Guide'!$B$1:$B$4)),0)),
IF(OR(LEFT($E57,3)="NTN",LEFT($E57,3)="LFT"),DATE(_xlfn.NUMBERVALUE(RIGHT(LEFT($E57, FIND(" (", $E57)-1), 4)),8,15)-TODAY(),IFERROR(IF(FIND("ano",$E57)&gt;1,FLOOR(_xlfn.NUMBERVALUE(RIGHT(LEFT($E57,FIND(" ano",$E57)-1),FIND(" ano",$E57)-1-(FIND(" - ",$E57)+2)))*365,1)),IFERROR(IF(FIND("meses",$E57)&gt;1,FLOOR(_xlfn.NUMBERVALUE(RIGHT(LEFT($E57,FIND(" meses",$E57)-1),FIND(" meses",$E57)-1-(FIND(" - ",$E57)+2))),1)*(365/12)),IFERROR(IF(FIND("mês",$E57)&gt;1,FLOOR(_xlfn.NUMBERVALUE(RIGHT(LEFT($E57,FIND(" mês",$E57)-1),FIND(" mês",$E57)-1-(FIND(" - ",$E57)+2))),1)*(365/12)),IFERROR(IF(FIND("Diária", $E57)&gt;0, 0),
IFERROR(OFFSET('RF &amp; RV Guide'!$E$8,2+MATCH($E57, OFFSET('RF &amp; RV Guide'!$E$8,3,,COUNTA('RF &amp; RV Guide'!$E:$E)-COUNTA('RF &amp; RV Guide'!$E$1:$E$8)), 0),-1+MATCH(G$8, OFFSET('RF &amp; RV Guide'!$E$8,,,,COUNTA('RF &amp; RV Guide'!$8:$8)-COUNTA('RF &amp; RV Guide'!$A$8:$E$8)),0)),"-"))))))))</f>
        <v/>
      </c>
      <c r="H57" s="526" t="str">
        <f ca="1">IF($E57="", "", IFERROR(INDEX(OFFSET('Fund Guide'!$B$4,1,MATCH(H$8,OFFSET('Fund Guide'!$B$4,,,,COUNTA('Fund Guide'!47:47)),0)-1,COUNTA('Fund Guide'!$B:$B)-COUNTA('Fund Guide'!$B$1:$B$4)),MATCH($E57,OFFSET('Fund Guide'!$B$4,1,,COUNTA('Fund Guide'!$B:$B)-COUNTA('Fund Guide'!$B$1:$B$4)),0)),"BRL"))</f>
        <v/>
      </c>
      <c r="I57" s="527" t="str">
        <f ca="1">IF($E57="", "", IFERROR(INDEX(OFFSET('Fund Guide'!$B$4,1,MATCH(IF($J$3="MFO", "Repasse Taxa Adm. Gestor", "Repasse Taxa Adm. AAI"),OFFSET('Fund Guide'!$B$4,,,,COUNTA('Fund Guide'!$4:$4)),0)-1,COUNTA('Fund Guide'!$B:$B)-COUNTA('Fund Guide'!$B$1:$B$4)),MATCH($E57,OFFSET('Fund Guide'!$B$4,1,,COUNTA('Fund Guide'!$B:$B)-COUNTA('Fund Guide'!$B$1:$B$4)),0)),
IFERROR(OFFSET('RF &amp; RV Guide'!$E$8,2+MATCH($E57, OFFSET('RF &amp; RV Guide'!$E$8,3,,COUNTA('RF &amp; RV Guide'!$E:$E)-COUNTA('RF &amp; RV Guide'!$E$1:$E$8)), 0),-1+MATCH(I$8, OFFSET('RF &amp; RV Guide'!$E$8,,,,COUNTA('RF &amp; RV Guide'!$8:$8)-COUNTA('RF &amp; RV Guide'!$A$8:$E$8)),0)),IFERROR(IF(FIND("tulo",$E57), 0.25%), "-"))))</f>
        <v/>
      </c>
      <c r="J57" s="528" t="str">
        <f ca="1">IF($E57="", "", IFERROR(INDEX(OFFSET('Fund Guide'!$B$4,1,MATCH(J$8,OFFSET('Fund Guide'!$B$4,,,,COUNTA('Fund Guide'!$4:$4)),0)-1,COUNTA('Fund Guide'!$B:$B)-COUNTA('Fund Guide'!$B$1:$B$4)),MATCH($E57,OFFSET('Fund Guide'!$B$4,1,,COUNTA('Fund Guide'!$B:$B)-COUNTA('Fund Guide'!$B$1:$B$4)),0)),
IFERROR(OFFSET('RF &amp; RV Guide'!$E$8,2+MATCH($E57, OFFSET('RF &amp; RV Guide'!$E$8,3,,COUNTA('RF &amp; RV Guide'!$E:$E)-COUNTA('RF &amp; RV Guide'!$E$1:$E$8)), 0),-1+MATCH(J$8, OFFSET('RF &amp; RV Guide'!$E$8,,,,COUNTA('RF &amp; RV Guide'!$8:$8)-COUNTA('RF &amp; RV Guide'!$A$8:$E$8)),0)), "-")))</f>
        <v/>
      </c>
      <c r="K57" s="528" t="str">
        <f ca="1">IF($E57="", "", IFERROR(INDEX(OFFSET('Fund Guide'!$B$4,1,MATCH(K$8,OFFSET('Fund Guide'!$B$4,,,,COUNTA('Fund Guide'!$4:$4)),0)-1,COUNTA('Fund Guide'!$B:$B)-COUNTA('Fund Guide'!$B$1:$B$4)),MATCH($E57,OFFSET('Fund Guide'!$B$4,1,,COUNTA('Fund Guide'!$B:$B)-COUNTA('Fund Guide'!$B$1:$B$4)),0)),
IFERROR(OFFSET('RF &amp; RV Guide'!$E$8,2+MATCH($E57, OFFSET('RF &amp; RV Guide'!$E$8,3,,COUNTA('RF &amp; RV Guide'!$E:$E)-COUNTA('RF &amp; RV Guide'!$E$1:$E$8)), 0),-1+MATCH("Captação", OFFSET('RF &amp; RV Guide'!$E$8,,,,COUNTA('RF &amp; RV Guide'!$8:$8)-COUNTA('RF &amp; RV Guide'!$A$8:$E$8)),0)), "-")))</f>
        <v/>
      </c>
      <c r="M57" s="530" t="str">
        <f>IF(OR($M$3=0, N57=0), "", N57*$M$3)</f>
        <v/>
      </c>
      <c r="N57" s="231"/>
      <c r="O57" s="550" t="str">
        <f>IFERROR(IF(N57=0, "", N57/N$56),0)</f>
        <v/>
      </c>
      <c r="Q57" s="532" t="str">
        <f ca="1">IF($E57="", "", IFERROR(INDEX(OFFSET('Fund Guide'!$B$4,1,MATCH(Q$8,OFFSET('Fund Guide'!$B$4,,,,COUNTA('Fund Guide'!26:26)),0)-1,COUNTA('Fund Guide'!$B:$B)-COUNTA('Fund Guide'!$B$1:$B$4)),MATCH($E57,OFFSET('Fund Guide'!$B$4,1,,COUNTA('Fund Guide'!$B:$B)-COUNTA('Fund Guide'!$B$1:$B$4)),0)),"-"))</f>
        <v/>
      </c>
      <c r="R57" s="533" t="str">
        <f ca="1">IF($E57="", "", IFERROR(INDEX(OFFSET('Fund Guide'!$B$4,1,MATCH(R$8,OFFSET('Fund Guide'!$B$4,,,,COUNTA('Fund Guide'!26:26)),0)-1,COUNTA('Fund Guide'!$B:$B)-COUNTA('Fund Guide'!$B$1:$B$4)),MATCH($E57,OFFSET('Fund Guide'!$B$4,1,,COUNTA('Fund Guide'!$B:$B)-COUNTA('Fund Guide'!$B$1:$B$4)),0)),"-"))</f>
        <v/>
      </c>
      <c r="S57" s="532" t="str">
        <f ca="1">IF($E57="", "", IFERROR(INDEX(OFFSET('Fund Guide'!$B$4,1,MATCH(S$8,OFFSET('Fund Guide'!$B$4,,,,COUNTA('Fund Guide'!26:26)),0)-1,COUNTA('Fund Guide'!$B:$B)-COUNTA('Fund Guide'!$B$1:$B$4)),MATCH($E57,OFFSET('Fund Guide'!$B$4,1,,COUNTA('Fund Guide'!$B:$B)-COUNTA('Fund Guide'!$B$1:$B$4)),0)),"-"))</f>
        <v/>
      </c>
      <c r="T57" s="533" t="str">
        <f ca="1">IF($E57="", "", IFERROR(INDEX(OFFSET('Fund Guide'!$B$4,1,MATCH(T$8,OFFSET('Fund Guide'!$B$4,,,,COUNTA('Fund Guide'!26:26)),0)-1,COUNTA('Fund Guide'!$B:$B)-COUNTA('Fund Guide'!$B$1:$B$4)),MATCH($E57,OFFSET('Fund Guide'!$B$4,1,,COUNTA('Fund Guide'!$B:$B)-COUNTA('Fund Guide'!$B$1:$B$4)),0)),"-"))</f>
        <v/>
      </c>
      <c r="U57" s="532" t="str">
        <f ca="1">IF($E57="", "", IFERROR(INDEX(OFFSET('Fund Guide'!$B$4,1,MATCH(U$8,OFFSET('Fund Guide'!$B$4,,,,COUNTA('Fund Guide'!26:26)),0)-1,COUNTA('Fund Guide'!$B:$B)-COUNTA('Fund Guide'!$B$1:$B$4)),MATCH($E57,OFFSET('Fund Guide'!$B$4,1,,COUNTA('Fund Guide'!$B:$B)-COUNTA('Fund Guide'!$B$1:$B$4)),0)),"-"))</f>
        <v/>
      </c>
      <c r="V57" s="533" t="str">
        <f ca="1">IF($E57="", "", IFERROR(INDEX(OFFSET('Fund Guide'!$B$4,1,MATCH(V$8,OFFSET('Fund Guide'!$B$4,,,,COUNTA('Fund Guide'!26:26)),0)-1,COUNTA('Fund Guide'!$B:$B)-COUNTA('Fund Guide'!$B$1:$B$4)),MATCH($E57,OFFSET('Fund Guide'!$B$4,1,,COUNTA('Fund Guide'!$B:$B)-COUNTA('Fund Guide'!$B$1:$B$4)),0)),"-"))</f>
        <v/>
      </c>
      <c r="W57" s="532" t="str">
        <f ca="1">IF($E57="", "", IFERROR(INDEX(OFFSET('Fund Guide'!$B$4,1,MATCH(W$8,OFFSET('Fund Guide'!$B$4,,,,COUNTA('Fund Guide'!26:26)),0)-1,COUNTA('Fund Guide'!$B:$B)-COUNTA('Fund Guide'!$B$1:$B$4)),MATCH($E57,OFFSET('Fund Guide'!$B$4,1,,COUNTA('Fund Guide'!$B:$B)-COUNTA('Fund Guide'!$B$1:$B$4)),0)),"-"))</f>
        <v/>
      </c>
      <c r="X57" s="533" t="str">
        <f ca="1">IF($E57="", "", IFERROR(INDEX(OFFSET('Fund Guide'!$B$4,1,MATCH(X$8,OFFSET('Fund Guide'!$B$4,,,,COUNTA('Fund Guide'!26:26)),0)-1,COUNTA('Fund Guide'!$B:$B)-COUNTA('Fund Guide'!$B$1:$B$4)),MATCH($E57,OFFSET('Fund Guide'!$B$4,1,,COUNTA('Fund Guide'!$B:$B)-COUNTA('Fund Guide'!$B$1:$B$4)),0)),"-"))</f>
        <v/>
      </c>
      <c r="Y57" s="534" t="str">
        <f ca="1">IF($E57="", "", IFERROR(INDEX(OFFSET('Fund Guide'!$B$4,1,MATCH(Y$8,OFFSET('Fund Guide'!$B$4,,,,COUNTA('Fund Guide'!26:26)),0)-1,COUNTA('Fund Guide'!$B:$B)-COUNTA('Fund Guide'!$B$1:$B$4)),MATCH($E57,OFFSET('Fund Guide'!$B$4,1,,COUNTA('Fund Guide'!$B:$B)-COUNTA('Fund Guide'!$B$1:$B$4)),0)),"-"))</f>
        <v/>
      </c>
      <c r="Z57" s="535" t="str">
        <f ca="1">IF($E57="", "", IFERROR(INDEX(OFFSET('Fund Guide'!$B$4,1,MATCH(Z$8,OFFSET('Fund Guide'!$B$4,,,,COUNTA('Fund Guide'!26:26)),0)-1,COUNTA('Fund Guide'!$B:$B)-COUNTA('Fund Guide'!$B$1:$B$4)),MATCH($E57,OFFSET('Fund Guide'!$B$4,1,,COUNTA('Fund Guide'!$B:$B)-COUNTA('Fund Guide'!$B$1:$B$4)),0)),"-"))</f>
        <v/>
      </c>
      <c r="AB57" s="232"/>
      <c r="AC57" s="232"/>
      <c r="AD57" s="231"/>
    </row>
    <row r="58" spans="2:33" s="497" customFormat="1" ht="7.5" customHeight="1">
      <c r="B58" s="495"/>
      <c r="C58" s="495"/>
      <c r="D58" s="495"/>
      <c r="E58" s="506"/>
      <c r="F58" s="537"/>
      <c r="G58" s="507"/>
      <c r="H58" s="507"/>
      <c r="I58" s="508"/>
      <c r="J58" s="508"/>
      <c r="K58" s="508"/>
      <c r="M58" s="517"/>
      <c r="N58" s="553"/>
      <c r="Q58" s="508"/>
      <c r="S58" s="508"/>
      <c r="U58" s="508"/>
      <c r="W58" s="508"/>
      <c r="Y58" s="508"/>
      <c r="AB58" s="508"/>
    </row>
    <row r="59" spans="2:33" s="513" customFormat="1" ht="14.25" customHeight="1">
      <c r="B59" s="509"/>
      <c r="C59" s="509"/>
      <c r="D59" s="509" t="s">
        <v>1397</v>
      </c>
      <c r="E59" s="510" t="s">
        <v>13</v>
      </c>
      <c r="F59" s="511"/>
      <c r="G59" s="511"/>
      <c r="H59" s="511"/>
      <c r="I59" s="512"/>
      <c r="J59" s="512"/>
      <c r="K59" s="512"/>
      <c r="M59" s="514">
        <f>IFERROR(IF(M61+M67=0, 0,M61+M67),"")</f>
        <v>1200000</v>
      </c>
      <c r="N59" s="515">
        <f>N61+N67</f>
        <v>0.12000000000000001</v>
      </c>
      <c r="O59" s="516">
        <f>O61+O67</f>
        <v>0.12000000000000001</v>
      </c>
      <c r="Q59" s="512"/>
      <c r="R59" s="516"/>
      <c r="S59" s="512"/>
      <c r="T59" s="516"/>
      <c r="U59" s="512"/>
      <c r="V59" s="516"/>
      <c r="W59" s="512"/>
      <c r="X59" s="516"/>
      <c r="Y59" s="512"/>
      <c r="Z59" s="516"/>
      <c r="AB59" s="512"/>
      <c r="AC59" s="516"/>
      <c r="AD59" s="516"/>
    </row>
    <row r="60" spans="2:33" s="497" customFormat="1" ht="4.5" customHeight="1">
      <c r="B60" s="495"/>
      <c r="C60" s="495"/>
      <c r="D60" s="495"/>
      <c r="E60" s="506"/>
      <c r="F60" s="507"/>
      <c r="G60" s="507"/>
      <c r="H60" s="507"/>
      <c r="I60" s="508"/>
      <c r="J60" s="508"/>
      <c r="K60" s="508"/>
      <c r="M60" s="517"/>
      <c r="Q60" s="508"/>
      <c r="S60" s="508"/>
      <c r="U60" s="508"/>
      <c r="W60" s="508"/>
      <c r="Y60" s="508"/>
      <c r="AB60" s="508"/>
    </row>
    <row r="61" spans="2:33" s="513" customFormat="1" ht="14.25" customHeight="1">
      <c r="B61" s="509"/>
      <c r="C61" s="509" t="s">
        <v>12</v>
      </c>
      <c r="D61" s="509" t="s">
        <v>12</v>
      </c>
      <c r="E61" s="518" t="s">
        <v>615</v>
      </c>
      <c r="F61" s="519"/>
      <c r="G61" s="519"/>
      <c r="H61" s="519"/>
      <c r="I61" s="520"/>
      <c r="J61" s="520"/>
      <c r="K61" s="520"/>
      <c r="M61" s="521">
        <f>IFERROR(IF(N61=0, 0, N61*$M$3),0)</f>
        <v>1000000</v>
      </c>
      <c r="N61" s="683">
        <v>0.1</v>
      </c>
      <c r="O61" s="522">
        <f>IF(N61=0, 0, ROUND(SUM(O62:O66)*N61,3))</f>
        <v>0.1</v>
      </c>
      <c r="Q61" s="520"/>
      <c r="R61" s="522"/>
      <c r="S61" s="520"/>
      <c r="T61" s="522"/>
      <c r="U61" s="520"/>
      <c r="V61" s="522"/>
      <c r="W61" s="520"/>
      <c r="X61" s="522"/>
      <c r="Y61" s="520"/>
      <c r="Z61" s="522"/>
      <c r="AB61" s="520"/>
      <c r="AC61" s="522"/>
      <c r="AD61" s="522"/>
    </row>
    <row r="62" spans="2:33" s="529" customFormat="1" ht="14.25" customHeight="1">
      <c r="B62" s="523"/>
      <c r="C62" s="523"/>
      <c r="D62" s="523"/>
      <c r="E62" s="390" t="s">
        <v>1771</v>
      </c>
      <c r="F62" s="524">
        <f ca="1">IF($E62="", "", IFERROR(INDEX(OFFSET('Fund Guide'!$B$4,1,MATCH(F$8,OFFSET('Fund Guide'!$B$4,,,,COUNTA('Fund Guide'!35:35)),0)-1,COUNTA('Fund Guide'!$B:$B)-COUNTA('Fund Guide'!$B$1:$B$4)),MATCH($E62,OFFSET('Fund Guide'!$B$4,1,,COUNTA('Fund Guide'!$B:$B)-COUNTA('Fund Guide'!$B$1:$B$4)),0)),"-"))</f>
        <v>29726133000121</v>
      </c>
      <c r="G62" s="525">
        <f ca="1">IF($E62="", "", IFERROR(INDEX(OFFSET('Fund Guide'!$B$4,1,MATCH(G$8,OFFSET('Fund Guide'!$B$4,,,,COUNTA('Fund Guide'!$4:$4)),0)-1,COUNTA('Fund Guide'!$B:$B)-COUNTA('Fund Guide'!$B$1:$B$4)),MATCH($E62,OFFSET('Fund Guide'!$B$4,1,,COUNTA('Fund Guide'!$B:$B)-COUNTA('Fund Guide'!$B$1:$B$4)),0)),
IF(OR(LEFT($E62,3)="NTN",LEFT($E62,3)="LFT"),DATE(_xlfn.NUMBERVALUE(RIGHT(LEFT($E62, FIND(" (", $E62)-1), 4)),8,15)-TODAY(),IFERROR(IF(FIND("ano",$E62)&gt;1,FLOOR(_xlfn.NUMBERVALUE(RIGHT(LEFT($E62,FIND(" ano",$E62)-1),FIND(" ano",$E62)-1-(FIND(" - ",$E62)+2)))*365,1)),IFERROR(IF(FIND("meses",$E62)&gt;1,FLOOR(_xlfn.NUMBERVALUE(RIGHT(LEFT($E62,FIND(" meses",$E62)-1),FIND(" meses",$E62)-1-(FIND(" - ",$E62)+2))),1)*(365/12)),IFERROR(IF(FIND("mês",$E62)&gt;1,FLOOR(_xlfn.NUMBERVALUE(RIGHT(LEFT($E62,FIND(" mês",$E62)-1),FIND(" mês",$E62)-1-(FIND(" - ",$E62)+2))),1)*(365/12)),IFERROR(IF(FIND("Diária", $E62)&gt;0, 0),
IFERROR(OFFSET('RF &amp; RV Guide'!$E$8,2+MATCH($E62, OFFSET('RF &amp; RV Guide'!$E$8,3,,COUNTA('RF &amp; RV Guide'!$E:$E)-COUNTA('RF &amp; RV Guide'!$E$1:$E$8)), 0),-1+MATCH(G$8, OFFSET('RF &amp; RV Guide'!$E$8,,,,COUNTA('RF &amp; RV Guide'!$8:$8)-COUNTA('RF &amp; RV Guide'!$A$8:$E$8)),0)),"-"))))))))</f>
        <v>31</v>
      </c>
      <c r="H62" s="526" t="str">
        <f ca="1">IF($E62="", "", IFERROR(INDEX(OFFSET('Fund Guide'!$B$4,1,MATCH(H$8,OFFSET('Fund Guide'!$B$4,,,,COUNTA('Fund Guide'!52:52)),0)-1,COUNTA('Fund Guide'!$B:$B)-COUNTA('Fund Guide'!$B$1:$B$4)),MATCH($E62,OFFSET('Fund Guide'!$B$4,1,,COUNTA('Fund Guide'!$B:$B)-COUNTA('Fund Guide'!$B$1:$B$4)),0)),"BRL"))</f>
        <v>BRL</v>
      </c>
      <c r="I62" s="527">
        <f ca="1">IF($E62="", "", IFERROR(INDEX(OFFSET('Fund Guide'!$B$4,1,MATCH(IF($J$3="MFO", "Repasse Taxa Adm. Gestor", "Repasse Taxa Adm. AAI"),OFFSET('Fund Guide'!$B$4,,,,COUNTA('Fund Guide'!$4:$4)),0)-1,COUNTA('Fund Guide'!$B:$B)-COUNTA('Fund Guide'!$B$1:$B$4)),MATCH($E62,OFFSET('Fund Guide'!$B$4,1,,COUNTA('Fund Guide'!$B:$B)-COUNTA('Fund Guide'!$B$1:$B$4)),0)),
IFERROR(OFFSET('RF &amp; RV Guide'!$E$8,2+MATCH($E62, OFFSET('RF &amp; RV Guide'!$E$8,3,,COUNTA('RF &amp; RV Guide'!$E:$E)-COUNTA('RF &amp; RV Guide'!$E$1:$E$8)), 0),-1+MATCH(I$8, OFFSET('RF &amp; RV Guide'!$E$8,,,,COUNTA('RF &amp; RV Guide'!$8:$8)-COUNTA('RF &amp; RV Guide'!$A$8:$E$8)),0)),IFERROR(IF(FIND("tulo",$E62), 0.25%), "-"))))</f>
        <v>4.0000000000000001E-3</v>
      </c>
      <c r="J62" s="528">
        <f ca="1">IF($E62="", "", IFERROR(INDEX(OFFSET('Fund Guide'!$B$4,1,MATCH(J$8,OFFSET('Fund Guide'!$B$4,,,,COUNTA('Fund Guide'!$4:$4)),0)-1,COUNTA('Fund Guide'!$B:$B)-COUNTA('Fund Guide'!$B$1:$B$4)),MATCH($E62,OFFSET('Fund Guide'!$B$4,1,,COUNTA('Fund Guide'!$B:$B)-COUNTA('Fund Guide'!$B$1:$B$4)),0)),
IFERROR(OFFSET('RF &amp; RV Guide'!$E$8,2+MATCH($E62, OFFSET('RF &amp; RV Guide'!$E$8,3,,COUNTA('RF &amp; RV Guide'!$E:$E)-COUNTA('RF &amp; RV Guide'!$E$1:$E$8)), 0),-1+MATCH(J$8, OFFSET('RF &amp; RV Guide'!$E$8,,,,COUNTA('RF &amp; RV Guide'!$8:$8)-COUNTA('RF &amp; RV Guide'!$A$8:$E$8)),0)), "-")))</f>
        <v>43236</v>
      </c>
      <c r="K62" s="528" t="str">
        <f ca="1">IF($E62="", "", IFERROR(INDEX(OFFSET('Fund Guide'!$B$4,1,MATCH(K$8,OFFSET('Fund Guide'!$B$4,,,,COUNTA('Fund Guide'!$4:$4)),0)-1,COUNTA('Fund Guide'!$B:$B)-COUNTA('Fund Guide'!$B$1:$B$4)),MATCH($E62,OFFSET('Fund Guide'!$B$4,1,,COUNTA('Fund Guide'!$B:$B)-COUNTA('Fund Guide'!$B$1:$B$4)),0)),
IFERROR(OFFSET('RF &amp; RV Guide'!$E$8,2+MATCH($E62, OFFSET('RF &amp; RV Guide'!$E$8,3,,COUNTA('RF &amp; RV Guide'!$E:$E)-COUNTA('RF &amp; RV Guide'!$E$1:$E$8)), 0),-1+MATCH("Captação", OFFSET('RF &amp; RV Guide'!$E$8,,,,COUNTA('RF &amp; RV Guide'!$8:$8)-COUNTA('RF &amp; RV Guide'!$A$8:$E$8)),0)), "-")))</f>
        <v>Sim</v>
      </c>
      <c r="M62" s="530">
        <f>IFERROR(IF(N62=0, "", N62*$M$3),0)</f>
        <v>250000</v>
      </c>
      <c r="N62" s="231">
        <v>2.5000000000000001E-2</v>
      </c>
      <c r="O62" s="550">
        <f>IFERROR(IF(N62=0, "", N62/N$61),0)</f>
        <v>0.25</v>
      </c>
      <c r="Q62" s="532">
        <f ca="1">IF($E62="", "", IFERROR(INDEX(OFFSET('Fund Guide'!$B$4,1,MATCH(Q$8,OFFSET('Fund Guide'!$B$4,,,,COUNTA('Fund Guide'!35:35)),0)-1,COUNTA('Fund Guide'!$B:$B)-COUNTA('Fund Guide'!$B$1:$B$4)),MATCH($E62,OFFSET('Fund Guide'!$B$4,1,,COUNTA('Fund Guide'!$B:$B)-COUNTA('Fund Guide'!$B$1:$B$4)),0)),"-"))</f>
        <v>0.16028525173603114</v>
      </c>
      <c r="R62" s="533">
        <f ca="1">IF($E62="", "", IFERROR(INDEX(OFFSET('Fund Guide'!$B$4,1,MATCH(R$8,OFFSET('Fund Guide'!$B$4,,,,COUNTA('Fund Guide'!35:35)),0)-1,COUNTA('Fund Guide'!$B:$B)-COUNTA('Fund Guide'!$B$1:$B$4)),MATCH($E62,OFFSET('Fund Guide'!$B$4,1,,COUNTA('Fund Guide'!$B:$B)-COUNTA('Fund Guide'!$B$1:$B$4)),0)),"-"))</f>
        <v>2.0720387338863815</v>
      </c>
      <c r="S62" s="532">
        <f ca="1">IF($E62="", "", IFERROR(INDEX(OFFSET('Fund Guide'!$B$4,1,MATCH(S$8,OFFSET('Fund Guide'!$B$4,,,,COUNTA('Fund Guide'!35:35)),0)-1,COUNTA('Fund Guide'!$B:$B)-COUNTA('Fund Guide'!$B$1:$B$4)),MATCH($E62,OFFSET('Fund Guide'!$B$4,1,,COUNTA('Fund Guide'!$B:$B)-COUNTA('Fund Guide'!$B$1:$B$4)),0)),"-"))</f>
        <v>0.23442702828583206</v>
      </c>
      <c r="T62" s="533">
        <f ca="1">IF($E62="", "", IFERROR(INDEX(OFFSET('Fund Guide'!$B$4,1,MATCH(T$8,OFFSET('Fund Guide'!$B$4,,,,COUNTA('Fund Guide'!35:35)),0)-1,COUNTA('Fund Guide'!$B:$B)-COUNTA('Fund Guide'!$B$1:$B$4)),MATCH($E62,OFFSET('Fund Guide'!$B$4,1,,COUNTA('Fund Guide'!$B:$B)-COUNTA('Fund Guide'!$B$1:$B$4)),0)),"-"))</f>
        <v>2.2981687391292764</v>
      </c>
      <c r="U62" s="532">
        <f ca="1">IF($E62="", "", IFERROR(INDEX(OFFSET('Fund Guide'!$B$4,1,MATCH(U$8,OFFSET('Fund Guide'!$B$4,,,,COUNTA('Fund Guide'!35:35)),0)-1,COUNTA('Fund Guide'!$B:$B)-COUNTA('Fund Guide'!$B$1:$B$4)),MATCH($E62,OFFSET('Fund Guide'!$B$4,1,,COUNTA('Fund Guide'!$B:$B)-COUNTA('Fund Guide'!$B$1:$B$4)),0)),"-"))</f>
        <v>0.40957397410747709</v>
      </c>
      <c r="V62" s="533">
        <f ca="1">IF($E62="", "", IFERROR(INDEX(OFFSET('Fund Guide'!$B$4,1,MATCH(V$8,OFFSET('Fund Guide'!$B$4,,,,COUNTA('Fund Guide'!35:35)),0)-1,COUNTA('Fund Guide'!$B:$B)-COUNTA('Fund Guide'!$B$1:$B$4)),MATCH($E62,OFFSET('Fund Guide'!$B$4,1,,COUNTA('Fund Guide'!$B:$B)-COUNTA('Fund Guide'!$B$1:$B$4)),0)),"-"))</f>
        <v>3.1058738490903597</v>
      </c>
      <c r="W62" s="532">
        <f ca="1">IF($E62="", "", IFERROR(INDEX(OFFSET('Fund Guide'!$B$4,1,MATCH(W$8,OFFSET('Fund Guide'!$B$4,,,,COUNTA('Fund Guide'!35:35)),0)-1,COUNTA('Fund Guide'!$B:$B)-COUNTA('Fund Guide'!$B$1:$B$4)),MATCH($E62,OFFSET('Fund Guide'!$B$4,1,,COUNTA('Fund Guide'!$B:$B)-COUNTA('Fund Guide'!$B$1:$B$4)),0)),"-"))</f>
        <v>0.60226310000038152</v>
      </c>
      <c r="X62" s="533">
        <f ca="1">IF($E62="", "", IFERROR(INDEX(OFFSET('Fund Guide'!$B$4,1,MATCH(X$8,OFFSET('Fund Guide'!$B$4,,,,COUNTA('Fund Guide'!35:35)),0)-1,COUNTA('Fund Guide'!$B:$B)-COUNTA('Fund Guide'!$B$1:$B$4)),MATCH($E62,OFFSET('Fund Guide'!$B$4,1,,COUNTA('Fund Guide'!$B:$B)-COUNTA('Fund Guide'!$B$1:$B$4)),0)),"-"))</f>
        <v>3.4234587070300804</v>
      </c>
      <c r="Y62" s="534">
        <f ca="1">IF($E62="", "", IFERROR(INDEX(OFFSET('Fund Guide'!$B$4,1,MATCH(Y$8,OFFSET('Fund Guide'!$B$4,,,,COUNTA('Fund Guide'!35:35)),0)-1,COUNTA('Fund Guide'!$B:$B)-COUNTA('Fund Guide'!$B$1:$B$4)),MATCH($E62,OFFSET('Fund Guide'!$B$4,1,,COUNTA('Fund Guide'!$B:$B)-COUNTA('Fund Guide'!$B$1:$B$4)),0)),"-"))</f>
        <v>5.2054524826844618E-2</v>
      </c>
      <c r="Z62" s="535">
        <f ca="1">IF($E62="", "", IFERROR(INDEX(OFFSET('Fund Guide'!$B$4,1,MATCH(Z$8,OFFSET('Fund Guide'!$B$4,,,,COUNTA('Fund Guide'!35:35)),0)-1,COUNTA('Fund Guide'!$B:$B)-COUNTA('Fund Guide'!$B$1:$B$4)),MATCH($E62,OFFSET('Fund Guide'!$B$4,1,,COUNTA('Fund Guide'!$B:$B)-COUNTA('Fund Guide'!$B$1:$B$4)),0)),"-"))</f>
        <v>2.2071467056216321</v>
      </c>
      <c r="AB62" s="232"/>
      <c r="AC62" s="232"/>
      <c r="AD62" s="231"/>
    </row>
    <row r="63" spans="2:33" s="529" customFormat="1" ht="14.25" customHeight="1">
      <c r="B63" s="523"/>
      <c r="C63" s="523"/>
      <c r="D63" s="523"/>
      <c r="E63" s="390" t="s">
        <v>2176</v>
      </c>
      <c r="F63" s="524">
        <f ca="1">IF($E63="", "", IFERROR(INDEX(OFFSET('Fund Guide'!$B$4,1,MATCH(F$8,OFFSET('Fund Guide'!$B$4,,,,COUNTA('Fund Guide'!36:36)),0)-1,COUNTA('Fund Guide'!$B:$B)-COUNTA('Fund Guide'!$B$1:$B$4)),MATCH($E63,OFFSET('Fund Guide'!$B$4,1,,COUNTA('Fund Guide'!$B:$B)-COUNTA('Fund Guide'!$B$1:$B$4)),0)),"-"))</f>
        <v>12831360000114</v>
      </c>
      <c r="G63" s="525">
        <f ca="1">IF($E63="", "", IFERROR(INDEX(OFFSET('Fund Guide'!$B$4,1,MATCH(G$8,OFFSET('Fund Guide'!$B$4,,,,COUNTA('Fund Guide'!$4:$4)),0)-1,COUNTA('Fund Guide'!$B:$B)-COUNTA('Fund Guide'!$B$1:$B$4)),MATCH($E63,OFFSET('Fund Guide'!$B$4,1,,COUNTA('Fund Guide'!$B:$B)-COUNTA('Fund Guide'!$B$1:$B$4)),0)),
IF(OR(LEFT($E63,3)="NTN",LEFT($E63,3)="LFT"),DATE(_xlfn.NUMBERVALUE(RIGHT(LEFT($E63, FIND(" (", $E63)-1), 4)),8,15)-TODAY(),IFERROR(IF(FIND("ano",$E63)&gt;1,FLOOR(_xlfn.NUMBERVALUE(RIGHT(LEFT($E63,FIND(" ano",$E63)-1),FIND(" ano",$E63)-1-(FIND(" - ",$E63)+2)))*365,1)),IFERROR(IF(FIND("meses",$E63)&gt;1,FLOOR(_xlfn.NUMBERVALUE(RIGHT(LEFT($E63,FIND(" meses",$E63)-1),FIND(" meses",$E63)-1-(FIND(" - ",$E63)+2))),1)*(365/12)),IFERROR(IF(FIND("mês",$E63)&gt;1,FLOOR(_xlfn.NUMBERVALUE(RIGHT(LEFT($E63,FIND(" mês",$E63)-1),FIND(" mês",$E63)-1-(FIND(" - ",$E63)+2))),1)*(365/12)),IFERROR(IF(FIND("Diária", $E63)&gt;0, 0),
IFERROR(OFFSET('RF &amp; RV Guide'!$E$8,2+MATCH($E63, OFFSET('RF &amp; RV Guide'!$E$8,3,,COUNTA('RF &amp; RV Guide'!$E:$E)-COUNTA('RF &amp; RV Guide'!$E$1:$E$8)), 0),-1+MATCH(G$8, OFFSET('RF &amp; RV Guide'!$E$8,,,,COUNTA('RF &amp; RV Guide'!$8:$8)-COUNTA('RF &amp; RV Guide'!$A$8:$E$8)),0)),"-"))))))))</f>
        <v>61</v>
      </c>
      <c r="H63" s="526" t="str">
        <f ca="1">IF($E63="", "", IFERROR(INDEX(OFFSET('Fund Guide'!$B$4,1,MATCH(H$8,OFFSET('Fund Guide'!$B$4,,,,COUNTA('Fund Guide'!53:53)),0)-1,COUNTA('Fund Guide'!$B:$B)-COUNTA('Fund Guide'!$B$1:$B$4)),MATCH($E63,OFFSET('Fund Guide'!$B$4,1,,COUNTA('Fund Guide'!$B:$B)-COUNTA('Fund Guide'!$B$1:$B$4)),0)),"BRL"))</f>
        <v>BRL</v>
      </c>
      <c r="I63" s="527">
        <f ca="1">IF($E63="", "", IFERROR(INDEX(OFFSET('Fund Guide'!$B$4,1,MATCH(IF($J$3="MFO", "Repasse Taxa Adm. Gestor", "Repasse Taxa Adm. AAI"),OFFSET('Fund Guide'!$B$4,,,,COUNTA('Fund Guide'!$4:$4)),0)-1,COUNTA('Fund Guide'!$B:$B)-COUNTA('Fund Guide'!$B$1:$B$4)),MATCH($E63,OFFSET('Fund Guide'!$B$4,1,,COUNTA('Fund Guide'!$B:$B)-COUNTA('Fund Guide'!$B$1:$B$4)),0)),
IFERROR(OFFSET('RF &amp; RV Guide'!$E$8,2+MATCH($E63, OFFSET('RF &amp; RV Guide'!$E$8,3,,COUNTA('RF &amp; RV Guide'!$E:$E)-COUNTA('RF &amp; RV Guide'!$E$1:$E$8)), 0),-1+MATCH(I$8, OFFSET('RF &amp; RV Guide'!$E$8,,,,COUNTA('RF &amp; RV Guide'!$8:$8)-COUNTA('RF &amp; RV Guide'!$A$8:$E$8)),0)),IFERROR(IF(FIND("tulo",$E63), 0.25%), "-"))))</f>
        <v>3.16666E-3</v>
      </c>
      <c r="J63" s="528">
        <f ca="1">IF($E63="", "", IFERROR(INDEX(OFFSET('Fund Guide'!$B$4,1,MATCH(J$8,OFFSET('Fund Guide'!$B$4,,,,COUNTA('Fund Guide'!$4:$4)),0)-1,COUNTA('Fund Guide'!$B:$B)-COUNTA('Fund Guide'!$B$1:$B$4)),MATCH($E63,OFFSET('Fund Guide'!$B$4,1,,COUNTA('Fund Guide'!$B:$B)-COUNTA('Fund Guide'!$B$1:$B$4)),0)),
IFERROR(OFFSET('RF &amp; RV Guide'!$E$8,2+MATCH($E63, OFFSET('RF &amp; RV Guide'!$E$8,3,,COUNTA('RF &amp; RV Guide'!$E:$E)-COUNTA('RF &amp; RV Guide'!$E$1:$E$8)), 0),-1+MATCH(J$8, OFFSET('RF &amp; RV Guide'!$E$8,,,,COUNTA('RF &amp; RV Guide'!$8:$8)-COUNTA('RF &amp; RV Guide'!$A$8:$E$8)),0)), "-")))</f>
        <v>40513</v>
      </c>
      <c r="K63" s="528" t="str">
        <f ca="1">IF($E63="", "", IFERROR(INDEX(OFFSET('Fund Guide'!$B$4,1,MATCH(K$8,OFFSET('Fund Guide'!$B$4,,,,COUNTA('Fund Guide'!$4:$4)),0)-1,COUNTA('Fund Guide'!$B:$B)-COUNTA('Fund Guide'!$B$1:$B$4)),MATCH($E63,OFFSET('Fund Guide'!$B$4,1,,COUNTA('Fund Guide'!$B:$B)-COUNTA('Fund Guide'!$B$1:$B$4)),0)),
IFERROR(OFFSET('RF &amp; RV Guide'!$E$8,2+MATCH($E63, OFFSET('RF &amp; RV Guide'!$E$8,3,,COUNTA('RF &amp; RV Guide'!$E:$E)-COUNTA('RF &amp; RV Guide'!$E$1:$E$8)), 0),-1+MATCH("Captação", OFFSET('RF &amp; RV Guide'!$E$8,,,,COUNTA('RF &amp; RV Guide'!$8:$8)-COUNTA('RF &amp; RV Guide'!$A$8:$E$8)),0)), "-")))</f>
        <v>Sim</v>
      </c>
      <c r="M63" s="530">
        <f>IFERROR(IF(N63=0, "", N63*$M$3),0)</f>
        <v>250000</v>
      </c>
      <c r="N63" s="231">
        <v>2.5000000000000001E-2</v>
      </c>
      <c r="O63" s="550">
        <f>IFERROR(IF(N63=0, "", N63/N$61),0)</f>
        <v>0.25</v>
      </c>
      <c r="Q63" s="532">
        <f ca="1">IF($E63="", "", IFERROR(INDEX(OFFSET('Fund Guide'!$B$4,1,MATCH(Q$8,OFFSET('Fund Guide'!$B$4,,,,COUNTA('Fund Guide'!36:36)),0)-1,COUNTA('Fund Guide'!$B:$B)-COUNTA('Fund Guide'!$B$1:$B$4)),MATCH($E63,OFFSET('Fund Guide'!$B$4,1,,COUNTA('Fund Guide'!$B:$B)-COUNTA('Fund Guide'!$B$1:$B$4)),0)),"-"))</f>
        <v>0.227172807317084</v>
      </c>
      <c r="R63" s="533">
        <f ca="1">IF($E63="", "", IFERROR(INDEX(OFFSET('Fund Guide'!$B$4,1,MATCH(R$8,OFFSET('Fund Guide'!$B$4,,,,COUNTA('Fund Guide'!36:36)),0)-1,COUNTA('Fund Guide'!$B:$B)-COUNTA('Fund Guide'!$B$1:$B$4)),MATCH($E63,OFFSET('Fund Guide'!$B$4,1,,COUNTA('Fund Guide'!$B:$B)-COUNTA('Fund Guide'!$B$1:$B$4)),0)),"-"))</f>
        <v>2.9367072200872535</v>
      </c>
      <c r="S63" s="532">
        <f ca="1">IF($E63="", "", IFERROR(INDEX(OFFSET('Fund Guide'!$B$4,1,MATCH(S$8,OFFSET('Fund Guide'!$B$4,,,,COUNTA('Fund Guide'!36:36)),0)-1,COUNTA('Fund Guide'!$B:$B)-COUNTA('Fund Guide'!$B$1:$B$4)),MATCH($E63,OFFSET('Fund Guide'!$B$4,1,,COUNTA('Fund Guide'!$B:$B)-COUNTA('Fund Guide'!$B$1:$B$4)),0)),"-"))</f>
        <v>0.31489973188842435</v>
      </c>
      <c r="T63" s="533">
        <f ca="1">IF($E63="", "", IFERROR(INDEX(OFFSET('Fund Guide'!$B$4,1,MATCH(T$8,OFFSET('Fund Guide'!$B$4,,,,COUNTA('Fund Guide'!36:36)),0)-1,COUNTA('Fund Guide'!$B:$B)-COUNTA('Fund Guide'!$B$1:$B$4)),MATCH($E63,OFFSET('Fund Guide'!$B$4,1,,COUNTA('Fund Guide'!$B:$B)-COUNTA('Fund Guide'!$B$1:$B$4)),0)),"-"))</f>
        <v>3.0870703138538431</v>
      </c>
      <c r="U63" s="532">
        <f ca="1">IF($E63="", "", IFERROR(INDEX(OFFSET('Fund Guide'!$B$4,1,MATCH(U$8,OFFSET('Fund Guide'!$B$4,,,,COUNTA('Fund Guide'!36:36)),0)-1,COUNTA('Fund Guide'!$B:$B)-COUNTA('Fund Guide'!$B$1:$B$4)),MATCH($E63,OFFSET('Fund Guide'!$B$4,1,,COUNTA('Fund Guide'!$B:$B)-COUNTA('Fund Guide'!$B$1:$B$4)),0)),"-"))</f>
        <v>0.40001814506254951</v>
      </c>
      <c r="V63" s="533">
        <f ca="1">IF($E63="", "", IFERROR(INDEX(OFFSET('Fund Guide'!$B$4,1,MATCH(V$8,OFFSET('Fund Guide'!$B$4,,,,COUNTA('Fund Guide'!36:36)),0)-1,COUNTA('Fund Guide'!$B:$B)-COUNTA('Fund Guide'!$B$1:$B$4)),MATCH($E63,OFFSET('Fund Guide'!$B$4,1,,COUNTA('Fund Guide'!$B:$B)-COUNTA('Fund Guide'!$B$1:$B$4)),0)),"-"))</f>
        <v>3.0334102615255145</v>
      </c>
      <c r="W63" s="532">
        <f ca="1">IF($E63="", "", IFERROR(INDEX(OFFSET('Fund Guide'!$B$4,1,MATCH(W$8,OFFSET('Fund Guide'!$B$4,,,,COUNTA('Fund Guide'!36:36)),0)-1,COUNTA('Fund Guide'!$B:$B)-COUNTA('Fund Guide'!$B$1:$B$4)),MATCH($E63,OFFSET('Fund Guide'!$B$4,1,,COUNTA('Fund Guide'!$B:$B)-COUNTA('Fund Guide'!$B$1:$B$4)),0)),"-"))</f>
        <v>0.48918222850964632</v>
      </c>
      <c r="X63" s="533">
        <f ca="1">IF($E63="", "", IFERROR(INDEX(OFFSET('Fund Guide'!$B$4,1,MATCH(X$8,OFFSET('Fund Guide'!$B$4,,,,COUNTA('Fund Guide'!36:36)),0)-1,COUNTA('Fund Guide'!$B:$B)-COUNTA('Fund Guide'!$B$1:$B$4)),MATCH($E63,OFFSET('Fund Guide'!$B$4,1,,COUNTA('Fund Guide'!$B:$B)-COUNTA('Fund Guide'!$B$1:$B$4)),0)),"-"))</f>
        <v>2.7806703739854997</v>
      </c>
      <c r="Y63" s="534">
        <f ca="1">IF($E63="", "", IFERROR(INDEX(OFFSET('Fund Guide'!$B$4,1,MATCH(Y$8,OFFSET('Fund Guide'!$B$4,,,,COUNTA('Fund Guide'!36:36)),0)-1,COUNTA('Fund Guide'!$B:$B)-COUNTA('Fund Guide'!$B$1:$B$4)),MATCH($E63,OFFSET('Fund Guide'!$B$4,1,,COUNTA('Fund Guide'!$B:$B)-COUNTA('Fund Guide'!$B$1:$B$4)),0)),"-"))</f>
        <v>7.524015039199819E-2</v>
      </c>
      <c r="Z63" s="535">
        <f ca="1">IF($E63="", "", IFERROR(INDEX(OFFSET('Fund Guide'!$B$4,1,MATCH(Z$8,OFFSET('Fund Guide'!$B$4,,,,COUNTA('Fund Guide'!36:36)),0)-1,COUNTA('Fund Guide'!$B:$B)-COUNTA('Fund Guide'!$B$1:$B$4)),MATCH($E63,OFFSET('Fund Guide'!$B$4,1,,COUNTA('Fund Guide'!$B:$B)-COUNTA('Fund Guide'!$B$1:$B$4)),0)),"-"))</f>
        <v>2.3866578580963016</v>
      </c>
      <c r="AB63" s="232"/>
      <c r="AC63" s="232"/>
      <c r="AD63" s="231"/>
    </row>
    <row r="64" spans="2:33" s="529" customFormat="1" ht="14.25" customHeight="1">
      <c r="B64" s="523"/>
      <c r="C64" s="523"/>
      <c r="D64" s="523"/>
      <c r="E64" s="390" t="s">
        <v>2177</v>
      </c>
      <c r="F64" s="524">
        <f ca="1">IF($E64="", "", IFERROR(INDEX(OFFSET('Fund Guide'!$B$4,1,MATCH(F$8,OFFSET('Fund Guide'!$B$4,,,,COUNTA('Fund Guide'!37:37)),0)-1,COUNTA('Fund Guide'!$B:$B)-COUNTA('Fund Guide'!$B$1:$B$4)),MATCH($E64,OFFSET('Fund Guide'!$B$4,1,,COUNTA('Fund Guide'!$B:$B)-COUNTA('Fund Guide'!$B$1:$B$4)),0)),"-"))</f>
        <v>29148660000104</v>
      </c>
      <c r="G64" s="525">
        <f ca="1">IF($E64="", "", IFERROR(INDEX(OFFSET('Fund Guide'!$B$4,1,MATCH(G$8,OFFSET('Fund Guide'!$B$4,,,,COUNTA('Fund Guide'!$4:$4)),0)-1,COUNTA('Fund Guide'!$B:$B)-COUNTA('Fund Guide'!$B$1:$B$4)),MATCH($E64,OFFSET('Fund Guide'!$B$4,1,,COUNTA('Fund Guide'!$B:$B)-COUNTA('Fund Guide'!$B$1:$B$4)),0)),
IF(OR(LEFT($E64,3)="NTN",LEFT($E64,3)="LFT"),DATE(_xlfn.NUMBERVALUE(RIGHT(LEFT($E64,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
IFERROR(OFFSET('RF &amp; RV Guide'!$E$8,2+MATCH($E64, OFFSET('RF &amp; RV Guide'!$E$8,3,,COUNTA('RF &amp; RV Guide'!$E:$E)-COUNTA('RF &amp; RV Guide'!$E$1:$E$8)), 0),-1+MATCH(G$8, OFFSET('RF &amp; RV Guide'!$E$8,,,,COUNTA('RF &amp; RV Guide'!$8:$8)-COUNTA('RF &amp; RV Guide'!$A$8:$E$8)),0)),"-"))))))))</f>
        <v>31</v>
      </c>
      <c r="H64" s="526" t="str">
        <f ca="1">IF($E64="", "", IFERROR(INDEX(OFFSET('Fund Guide'!$B$4,1,MATCH(H$8,OFFSET('Fund Guide'!$B$4,,,,COUNTA('Fund Guide'!54:54)),0)-1,COUNTA('Fund Guide'!$B:$B)-COUNTA('Fund Guide'!$B$1:$B$4)),MATCH($E64,OFFSET('Fund Guide'!$B$4,1,,COUNTA('Fund Guide'!$B:$B)-COUNTA('Fund Guide'!$B$1:$B$4)),0)),"BRL"))</f>
        <v>BRL</v>
      </c>
      <c r="I64" s="527">
        <f ca="1">IF($E64="", "", IFERROR(INDEX(OFFSET('Fund Guide'!$B$4,1,MATCH(IF($J$3="MFO", "Repasse Taxa Adm. Gestor", "Repasse Taxa Adm. AAI"),OFFSET('Fund Guide'!$B$4,,,,COUNTA('Fund Guide'!$4:$4)),0)-1,COUNTA('Fund Guide'!$B:$B)-COUNTA('Fund Guide'!$B$1:$B$4)),MATCH($E64,OFFSET('Fund Guide'!$B$4,1,,COUNTA('Fund Guide'!$B:$B)-COUNTA('Fund Guide'!$B$1:$B$4)),0)),
IFERROR(OFFSET('RF &amp; RV Guide'!$E$8,2+MATCH($E64, OFFSET('RF &amp; RV Guide'!$E$8,3,,COUNTA('RF &amp; RV Guide'!$E:$E)-COUNTA('RF &amp; RV Guide'!$E$1:$E$8)), 0),-1+MATCH(I$8, OFFSET('RF &amp; RV Guide'!$E$8,,,,COUNTA('RF &amp; RV Guide'!$8:$8)-COUNTA('RF &amp; RV Guide'!$A$8:$E$8)),0)),IFERROR(IF(FIND("tulo",$E64), 0.25%), "-"))))</f>
        <v>4.7499999999999999E-3</v>
      </c>
      <c r="J64" s="528">
        <f ca="1">IF($E64="", "", IFERROR(INDEX(OFFSET('Fund Guide'!$B$4,1,MATCH(J$8,OFFSET('Fund Guide'!$B$4,,,,COUNTA('Fund Guide'!$4:$4)),0)-1,COUNTA('Fund Guide'!$B:$B)-COUNTA('Fund Guide'!$B$1:$B$4)),MATCH($E64,OFFSET('Fund Guide'!$B$4,1,,COUNTA('Fund Guide'!$B:$B)-COUNTA('Fund Guide'!$B$1:$B$4)),0)),
IFERROR(OFFSET('RF &amp; RV Guide'!$E$8,2+MATCH($E64, OFFSET('RF &amp; RV Guide'!$E$8,3,,COUNTA('RF &amp; RV Guide'!$E:$E)-COUNTA('RF &amp; RV Guide'!$E$1:$E$8)), 0),-1+MATCH(J$8, OFFSET('RF &amp; RV Guide'!$E$8,,,,COUNTA('RF &amp; RV Guide'!$8:$8)-COUNTA('RF &amp; RV Guide'!$A$8:$E$8)),0)), "-")))</f>
        <v>43188</v>
      </c>
      <c r="K64" s="528" t="str">
        <f ca="1">IF($E64="", "", IFERROR(INDEX(OFFSET('Fund Guide'!$B$4,1,MATCH(K$8,OFFSET('Fund Guide'!$B$4,,,,COUNTA('Fund Guide'!$4:$4)),0)-1,COUNTA('Fund Guide'!$B:$B)-COUNTA('Fund Guide'!$B$1:$B$4)),MATCH($E64,OFFSET('Fund Guide'!$B$4,1,,COUNTA('Fund Guide'!$B:$B)-COUNTA('Fund Guide'!$B$1:$B$4)),0)),
IFERROR(OFFSET('RF &amp; RV Guide'!$E$8,2+MATCH($E64, OFFSET('RF &amp; RV Guide'!$E$8,3,,COUNTA('RF &amp; RV Guide'!$E:$E)-COUNTA('RF &amp; RV Guide'!$E$1:$E$8)), 0),-1+MATCH("Captação", OFFSET('RF &amp; RV Guide'!$E$8,,,,COUNTA('RF &amp; RV Guide'!$8:$8)-COUNTA('RF &amp; RV Guide'!$A$8:$E$8)),0)), "-")))</f>
        <v>Sim</v>
      </c>
      <c r="M64" s="530">
        <f>IFERROR(IF(N64=0, "", N64*$M$3),0)</f>
        <v>250000</v>
      </c>
      <c r="N64" s="231">
        <v>2.5000000000000001E-2</v>
      </c>
      <c r="O64" s="550">
        <f>IFERROR(IF(N64=0, "", N64/N$61),0)</f>
        <v>0.25</v>
      </c>
      <c r="Q64" s="532">
        <f ca="1">IF($E64="", "", IFERROR(INDEX(OFFSET('Fund Guide'!$B$4,1,MATCH(Q$8,OFFSET('Fund Guide'!$B$4,,,,COUNTA('Fund Guide'!37:37)),0)-1,COUNTA('Fund Guide'!$B:$B)-COUNTA('Fund Guide'!$B$1:$B$4)),MATCH($E64,OFFSET('Fund Guide'!$B$4,1,,COUNTA('Fund Guide'!$B:$B)-COUNTA('Fund Guide'!$B$1:$B$4)),0)),"-"))</f>
        <v>0.15564417131751207</v>
      </c>
      <c r="R64" s="533">
        <f ca="1">IF($E64="", "", IFERROR(INDEX(OFFSET('Fund Guide'!$B$4,1,MATCH(R$8,OFFSET('Fund Guide'!$B$4,,,,COUNTA('Fund Guide'!37:37)),0)-1,COUNTA('Fund Guide'!$B:$B)-COUNTA('Fund Guide'!$B$1:$B$4)),MATCH($E64,OFFSET('Fund Guide'!$B$4,1,,COUNTA('Fund Guide'!$B:$B)-COUNTA('Fund Guide'!$B$1:$B$4)),0)),"-"))</f>
        <v>2.0120425814637604</v>
      </c>
      <c r="S64" s="532">
        <f ca="1">IF($E64="", "", IFERROR(INDEX(OFFSET('Fund Guide'!$B$4,1,MATCH(S$8,OFFSET('Fund Guide'!$B$4,,,,COUNTA('Fund Guide'!37:37)),0)-1,COUNTA('Fund Guide'!$B:$B)-COUNTA('Fund Guide'!$B$1:$B$4)),MATCH($E64,OFFSET('Fund Guide'!$B$4,1,,COUNTA('Fund Guide'!$B:$B)-COUNTA('Fund Guide'!$B$1:$B$4)),0)),"-"))</f>
        <v>0.22050798610305611</v>
      </c>
      <c r="T64" s="533">
        <f ca="1">IF($E64="", "", IFERROR(INDEX(OFFSET('Fund Guide'!$B$4,1,MATCH(T$8,OFFSET('Fund Guide'!$B$4,,,,COUNTA('Fund Guide'!37:37)),0)-1,COUNTA('Fund Guide'!$B:$B)-COUNTA('Fund Guide'!$B$1:$B$4)),MATCH($E64,OFFSET('Fund Guide'!$B$4,1,,COUNTA('Fund Guide'!$B:$B)-COUNTA('Fund Guide'!$B$1:$B$4)),0)),"-"))</f>
        <v>2.16171558414548</v>
      </c>
      <c r="U64" s="532">
        <f ca="1">IF($E64="", "", IFERROR(INDEX(OFFSET('Fund Guide'!$B$4,1,MATCH(U$8,OFFSET('Fund Guide'!$B$4,,,,COUNTA('Fund Guide'!37:37)),0)-1,COUNTA('Fund Guide'!$B:$B)-COUNTA('Fund Guide'!$B$1:$B$4)),MATCH($E64,OFFSET('Fund Guide'!$B$4,1,,COUNTA('Fund Guide'!$B:$B)-COUNTA('Fund Guide'!$B$1:$B$4)),0)),"-"))</f>
        <v>0.24881961627488081</v>
      </c>
      <c r="V64" s="533">
        <f ca="1">IF($E64="", "", IFERROR(INDEX(OFFSET('Fund Guide'!$B$4,1,MATCH(V$8,OFFSET('Fund Guide'!$B$4,,,,COUNTA('Fund Guide'!37:37)),0)-1,COUNTA('Fund Guide'!$B:$B)-COUNTA('Fund Guide'!$B$1:$B$4)),MATCH($E64,OFFSET('Fund Guide'!$B$4,1,,COUNTA('Fund Guide'!$B:$B)-COUNTA('Fund Guide'!$B$1:$B$4)),0)),"-"))</f>
        <v>1.8868443509207393</v>
      </c>
      <c r="W64" s="532">
        <f ca="1">IF($E64="", "", IFERROR(INDEX(OFFSET('Fund Guide'!$B$4,1,MATCH(W$8,OFFSET('Fund Guide'!$B$4,,,,COUNTA('Fund Guide'!37:37)),0)-1,COUNTA('Fund Guide'!$B:$B)-COUNTA('Fund Guide'!$B$1:$B$4)),MATCH($E64,OFFSET('Fund Guide'!$B$4,1,,COUNTA('Fund Guide'!$B:$B)-COUNTA('Fund Guide'!$B$1:$B$4)),0)),"-"))</f>
        <v>0.45341230173899305</v>
      </c>
      <c r="X64" s="533">
        <f ca="1">IF($E64="", "", IFERROR(INDEX(OFFSET('Fund Guide'!$B$4,1,MATCH(X$8,OFFSET('Fund Guide'!$B$4,,,,COUNTA('Fund Guide'!37:37)),0)-1,COUNTA('Fund Guide'!$B:$B)-COUNTA('Fund Guide'!$B$1:$B$4)),MATCH($E64,OFFSET('Fund Guide'!$B$4,1,,COUNTA('Fund Guide'!$B:$B)-COUNTA('Fund Guide'!$B$1:$B$4)),0)),"-"))</f>
        <v>2.5773425140306996</v>
      </c>
      <c r="Y64" s="534">
        <f ca="1">IF($E64="", "", IFERROR(INDEX(OFFSET('Fund Guide'!$B$4,1,MATCH(Y$8,OFFSET('Fund Guide'!$B$4,,,,COUNTA('Fund Guide'!37:37)),0)-1,COUNTA('Fund Guide'!$B:$B)-COUNTA('Fund Guide'!$B$1:$B$4)),MATCH($E64,OFFSET('Fund Guide'!$B$4,1,,COUNTA('Fund Guide'!$B:$B)-COUNTA('Fund Guide'!$B$1:$B$4)),0)),"-"))</f>
        <v>3.5775460751624202E-2</v>
      </c>
      <c r="Z64" s="535">
        <f ca="1">IF($E64="", "", IFERROR(INDEX(OFFSET('Fund Guide'!$B$4,1,MATCH(Z$8,OFFSET('Fund Guide'!$B$4,,,,COUNTA('Fund Guide'!37:37)),0)-1,COUNTA('Fund Guide'!$B:$B)-COUNTA('Fund Guide'!$B$1:$B$4)),MATCH($E64,OFFSET('Fund Guide'!$B$4,1,,COUNTA('Fund Guide'!$B:$B)-COUNTA('Fund Guide'!$B$1:$B$4)),0)),"-"))</f>
        <v>2.8743344636323154</v>
      </c>
      <c r="AB64" s="232"/>
      <c r="AC64" s="232"/>
      <c r="AD64" s="231"/>
    </row>
    <row r="65" spans="2:30" s="529" customFormat="1" ht="14.25" customHeight="1">
      <c r="B65" s="523"/>
      <c r="C65" s="523"/>
      <c r="D65" s="523"/>
      <c r="E65" s="390" t="s">
        <v>2216</v>
      </c>
      <c r="F65" s="524">
        <f ca="1">IF($E65="", "", IFERROR(INDEX(OFFSET('Fund Guide'!$B$4,1,MATCH(F$8,OFFSET('Fund Guide'!$B$4,,,,COUNTA('Fund Guide'!38:38)),0)-1,COUNTA('Fund Guide'!$B:$B)-COUNTA('Fund Guide'!$B$1:$B$4)),MATCH($E65,OFFSET('Fund Guide'!$B$4,1,,COUNTA('Fund Guide'!$B:$B)-COUNTA('Fund Guide'!$B$1:$B$4)),0)),"-"))</f>
        <v>23565803000199</v>
      </c>
      <c r="G65" s="525">
        <f ca="1">IF($E65="", "", IFERROR(INDEX(OFFSET('Fund Guide'!$B$4,1,MATCH(G$8,OFFSET('Fund Guide'!$B$4,,,,COUNTA('Fund Guide'!$4:$4)),0)-1,COUNTA('Fund Guide'!$B:$B)-COUNTA('Fund Guide'!$B$1:$B$4)),MATCH($E65,OFFSET('Fund Guide'!$B$4,1,,COUNTA('Fund Guide'!$B:$B)-COUNTA('Fund Guide'!$B$1:$B$4)),0)),
IF(OR(LEFT($E65,3)="NTN",LEFT($E65,3)="LFT"),DATE(_xlfn.NUMBERVALUE(RIGHT(LEFT($E65, FIND(" (", $E65)-1), 4)),8,15)-TODAY(),IFERROR(IF(FIND("ano",$E65)&gt;1,FLOOR(_xlfn.NUMBERVALUE(RIGHT(LEFT($E65,FIND(" ano",$E65)-1),FIND(" ano",$E65)-1-(FIND(" - ",$E65)+2)))*365,1)),IFERROR(IF(FIND("meses",$E65)&gt;1,FLOOR(_xlfn.NUMBERVALUE(RIGHT(LEFT($E65,FIND(" meses",$E65)-1),FIND(" meses",$E65)-1-(FIND(" - ",$E65)+2))),1)*(365/12)),IFERROR(IF(FIND("mês",$E65)&gt;1,FLOOR(_xlfn.NUMBERVALUE(RIGHT(LEFT($E65,FIND(" mês",$E65)-1),FIND(" mês",$E65)-1-(FIND(" - ",$E65)+2))),1)*(365/12)),IFERROR(IF(FIND("Diária", $E65)&gt;0, 0),
IFERROR(OFFSET('RF &amp; RV Guide'!$E$8,2+MATCH($E65, OFFSET('RF &amp; RV Guide'!$E$8,3,,COUNTA('RF &amp; RV Guide'!$E:$E)-COUNTA('RF &amp; RV Guide'!$E$1:$E$8)), 0),-1+MATCH(G$8, OFFSET('RF &amp; RV Guide'!$E$8,,,,COUNTA('RF &amp; RV Guide'!$8:$8)-COUNTA('RF &amp; RV Guide'!$A$8:$E$8)),0)),"-"))))))))</f>
        <v>30</v>
      </c>
      <c r="H65" s="526" t="str">
        <f ca="1">IF($E65="", "", IFERROR(INDEX(OFFSET('Fund Guide'!$B$4,1,MATCH(H$8,OFFSET('Fund Guide'!$B$4,,,,COUNTA('Fund Guide'!55:55)),0)-1,COUNTA('Fund Guide'!$B:$B)-COUNTA('Fund Guide'!$B$1:$B$4)),MATCH($E65,OFFSET('Fund Guide'!$B$4,1,,COUNTA('Fund Guide'!$B:$B)-COUNTA('Fund Guide'!$B$1:$B$4)),0)),"BRL"))</f>
        <v>BRL</v>
      </c>
      <c r="I65" s="527">
        <f ca="1">IF($E65="", "", IFERROR(INDEX(OFFSET('Fund Guide'!$B$4,1,MATCH(IF($J$3="MFO", "Repasse Taxa Adm. Gestor", "Repasse Taxa Adm. AAI"),OFFSET('Fund Guide'!$B$4,,,,COUNTA('Fund Guide'!$4:$4)),0)-1,COUNTA('Fund Guide'!$B:$B)-COUNTA('Fund Guide'!$B$1:$B$4)),MATCH($E65,OFFSET('Fund Guide'!$B$4,1,,COUNTA('Fund Guide'!$B:$B)-COUNTA('Fund Guide'!$B$1:$B$4)),0)),
IFERROR(OFFSET('RF &amp; RV Guide'!$E$8,2+MATCH($E65, OFFSET('RF &amp; RV Guide'!$E$8,3,,COUNTA('RF &amp; RV Guide'!$E:$E)-COUNTA('RF &amp; RV Guide'!$E$1:$E$8)), 0),-1+MATCH(I$8, OFFSET('RF &amp; RV Guide'!$E$8,,,,COUNTA('RF &amp; RV Guide'!$8:$8)-COUNTA('RF &amp; RV Guide'!$A$8:$E$8)),0)),IFERROR(IF(FIND("tulo",$E65), 0.25%), "-"))))</f>
        <v>3.8E-3</v>
      </c>
      <c r="J65" s="528">
        <f ca="1">IF($E65="", "", IFERROR(INDEX(OFFSET('Fund Guide'!$B$4,1,MATCH(J$8,OFFSET('Fund Guide'!$B$4,,,,COUNTA('Fund Guide'!$4:$4)),0)-1,COUNTA('Fund Guide'!$B:$B)-COUNTA('Fund Guide'!$B$1:$B$4)),MATCH($E65,OFFSET('Fund Guide'!$B$4,1,,COUNTA('Fund Guide'!$B:$B)-COUNTA('Fund Guide'!$B$1:$B$4)),0)),
IFERROR(OFFSET('RF &amp; RV Guide'!$E$8,2+MATCH($E65, OFFSET('RF &amp; RV Guide'!$E$8,3,,COUNTA('RF &amp; RV Guide'!$E:$E)-COUNTA('RF &amp; RV Guide'!$E$1:$E$8)), 0),-1+MATCH(J$8, OFFSET('RF &amp; RV Guide'!$E$8,,,,COUNTA('RF &amp; RV Guide'!$8:$8)-COUNTA('RF &amp; RV Guide'!$A$8:$E$8)),0)), "-")))</f>
        <v>42366</v>
      </c>
      <c r="K65" s="528" t="str">
        <f ca="1">IF($E65="", "", IFERROR(INDEX(OFFSET('Fund Guide'!$B$4,1,MATCH(K$8,OFFSET('Fund Guide'!$B$4,,,,COUNTA('Fund Guide'!$4:$4)),0)-1,COUNTA('Fund Guide'!$B:$B)-COUNTA('Fund Guide'!$B$1:$B$4)),MATCH($E65,OFFSET('Fund Guide'!$B$4,1,,COUNTA('Fund Guide'!$B:$B)-COUNTA('Fund Guide'!$B$1:$B$4)),0)),
IFERROR(OFFSET('RF &amp; RV Guide'!$E$8,2+MATCH($E65, OFFSET('RF &amp; RV Guide'!$E$8,3,,COUNTA('RF &amp; RV Guide'!$E:$E)-COUNTA('RF &amp; RV Guide'!$E$1:$E$8)), 0),-1+MATCH("Captação", OFFSET('RF &amp; RV Guide'!$E$8,,,,COUNTA('RF &amp; RV Guide'!$8:$8)-COUNTA('RF &amp; RV Guide'!$A$8:$E$8)),0)), "-")))</f>
        <v>Sim</v>
      </c>
      <c r="M65" s="530">
        <f>IFERROR(IF(N65=0, "", N65*$M$3),0)</f>
        <v>250000</v>
      </c>
      <c r="N65" s="231">
        <v>2.5000000000000001E-2</v>
      </c>
      <c r="O65" s="550">
        <f>IFERROR(IF(N65=0, "", N65/N$61),0)</f>
        <v>0.25</v>
      </c>
      <c r="Q65" s="532">
        <f ca="1">IF($E65="", "", IFERROR(INDEX(OFFSET('Fund Guide'!$B$4,1,MATCH(Q$8,OFFSET('Fund Guide'!$B$4,,,,COUNTA('Fund Guide'!38:38)),0)-1,COUNTA('Fund Guide'!$B:$B)-COUNTA('Fund Guide'!$B$1:$B$4)),MATCH($E65,OFFSET('Fund Guide'!$B$4,1,,COUNTA('Fund Guide'!$B:$B)-COUNTA('Fund Guide'!$B$1:$B$4)),0)),"-"))</f>
        <v>0.17784887802527871</v>
      </c>
      <c r="R65" s="533">
        <f ca="1">IF($E65="", "", IFERROR(INDEX(OFFSET('Fund Guide'!$B$4,1,MATCH(R$8,OFFSET('Fund Guide'!$B$4,,,,COUNTA('Fund Guide'!38:38)),0)-1,COUNTA('Fund Guide'!$B:$B)-COUNTA('Fund Guide'!$B$1:$B$4)),MATCH($E65,OFFSET('Fund Guide'!$B$4,1,,COUNTA('Fund Guide'!$B:$B)-COUNTA('Fund Guide'!$B$1:$B$4)),0)),"-"))</f>
        <v>2.2990871590200914</v>
      </c>
      <c r="S65" s="532">
        <f ca="1">IF($E65="", "", IFERROR(INDEX(OFFSET('Fund Guide'!$B$4,1,MATCH(S$8,OFFSET('Fund Guide'!$B$4,,,,COUNTA('Fund Guide'!38:38)),0)-1,COUNTA('Fund Guide'!$B:$B)-COUNTA('Fund Guide'!$B$1:$B$4)),MATCH($E65,OFFSET('Fund Guide'!$B$4,1,,COUNTA('Fund Guide'!$B:$B)-COUNTA('Fund Guide'!$B$1:$B$4)),0)),"-"))</f>
        <v>0.21711144540459482</v>
      </c>
      <c r="T65" s="533">
        <f ca="1">IF($E65="", "", IFERROR(INDEX(OFFSET('Fund Guide'!$B$4,1,MATCH(T$8,OFFSET('Fund Guide'!$B$4,,,,COUNTA('Fund Guide'!38:38)),0)-1,COUNTA('Fund Guide'!$B:$B)-COUNTA('Fund Guide'!$B$1:$B$4)),MATCH($E65,OFFSET('Fund Guide'!$B$4,1,,COUNTA('Fund Guide'!$B:$B)-COUNTA('Fund Guide'!$B$1:$B$4)),0)),"-"))</f>
        <v>2.1284181281675516</v>
      </c>
      <c r="U65" s="532">
        <f ca="1">IF($E65="", "", IFERROR(INDEX(OFFSET('Fund Guide'!$B$4,1,MATCH(U$8,OFFSET('Fund Guide'!$B$4,,,,COUNTA('Fund Guide'!38:38)),0)-1,COUNTA('Fund Guide'!$B:$B)-COUNTA('Fund Guide'!$B$1:$B$4)),MATCH($E65,OFFSET('Fund Guide'!$B$4,1,,COUNTA('Fund Guide'!$B:$B)-COUNTA('Fund Guide'!$B$1:$B$4)),0)),"-"))</f>
        <v>0.29528439773602377</v>
      </c>
      <c r="V65" s="533">
        <f ca="1">IF($E65="", "", IFERROR(INDEX(OFFSET('Fund Guide'!$B$4,1,MATCH(V$8,OFFSET('Fund Guide'!$B$4,,,,COUNTA('Fund Guide'!38:38)),0)-1,COUNTA('Fund Guide'!$B:$B)-COUNTA('Fund Guide'!$B$1:$B$4)),MATCH($E65,OFFSET('Fund Guide'!$B$4,1,,COUNTA('Fund Guide'!$B:$B)-COUNTA('Fund Guide'!$B$1:$B$4)),0)),"-"))</f>
        <v>2.2391952295583377</v>
      </c>
      <c r="W65" s="532">
        <f ca="1">IF($E65="", "", IFERROR(INDEX(OFFSET('Fund Guide'!$B$4,1,MATCH(W$8,OFFSET('Fund Guide'!$B$4,,,,COUNTA('Fund Guide'!38:38)),0)-1,COUNTA('Fund Guide'!$B:$B)-COUNTA('Fund Guide'!$B$1:$B$4)),MATCH($E65,OFFSET('Fund Guide'!$B$4,1,,COUNTA('Fund Guide'!$B:$B)-COUNTA('Fund Guide'!$B$1:$B$4)),0)),"-"))</f>
        <v>0.38901859935054017</v>
      </c>
      <c r="X65" s="533">
        <f ca="1">IF($E65="", "", IFERROR(INDEX(OFFSET('Fund Guide'!$B$4,1,MATCH(X$8,OFFSET('Fund Guide'!$B$4,,,,COUNTA('Fund Guide'!38:38)),0)-1,COUNTA('Fund Guide'!$B:$B)-COUNTA('Fund Guide'!$B$1:$B$4)),MATCH($E65,OFFSET('Fund Guide'!$B$4,1,,COUNTA('Fund Guide'!$B:$B)-COUNTA('Fund Guide'!$B$1:$B$4)),0)),"-"))</f>
        <v>2.2113078339722447</v>
      </c>
      <c r="Y65" s="534">
        <f ca="1">IF($E65="", "", IFERROR(INDEX(OFFSET('Fund Guide'!$B$4,1,MATCH(Y$8,OFFSET('Fund Guide'!$B$4,,,,COUNTA('Fund Guide'!38:38)),0)-1,COUNTA('Fund Guide'!$B:$B)-COUNTA('Fund Guide'!$B$1:$B$4)),MATCH($E65,OFFSET('Fund Guide'!$B$4,1,,COUNTA('Fund Guide'!$B:$B)-COUNTA('Fund Guide'!$B$1:$B$4)),0)),"-"))</f>
        <v>4.3191210905645046E-2</v>
      </c>
      <c r="Z65" s="535">
        <f ca="1">IF($E65="", "", IFERROR(INDEX(OFFSET('Fund Guide'!$B$4,1,MATCH(Z$8,OFFSET('Fund Guide'!$B$4,,,,COUNTA('Fund Guide'!38:38)),0)-1,COUNTA('Fund Guide'!$B:$B)-COUNTA('Fund Guide'!$B$1:$B$4)),MATCH($E65,OFFSET('Fund Guide'!$B$4,1,,COUNTA('Fund Guide'!$B:$B)-COUNTA('Fund Guide'!$B$1:$B$4)),0)),"-"))</f>
        <v>2.3230039996961387</v>
      </c>
      <c r="AB65" s="232"/>
      <c r="AC65" s="232"/>
      <c r="AD65" s="231"/>
    </row>
    <row r="66" spans="2:30" s="497" customFormat="1" ht="5.25" customHeight="1">
      <c r="B66" s="495"/>
      <c r="C66" s="495"/>
      <c r="D66" s="495"/>
      <c r="E66" s="506"/>
      <c r="F66" s="537"/>
      <c r="G66" s="507"/>
      <c r="H66" s="507"/>
      <c r="I66" s="508"/>
      <c r="J66" s="508"/>
      <c r="K66" s="508"/>
      <c r="M66" s="517"/>
      <c r="Q66" s="508"/>
      <c r="S66" s="508"/>
      <c r="U66" s="508"/>
      <c r="W66" s="508"/>
      <c r="Y66" s="508"/>
      <c r="AB66" s="508"/>
    </row>
    <row r="67" spans="2:30" s="513" customFormat="1" ht="14.25" customHeight="1">
      <c r="B67" s="509"/>
      <c r="C67" s="509" t="s">
        <v>12</v>
      </c>
      <c r="D67" s="509" t="s">
        <v>12</v>
      </c>
      <c r="E67" s="518" t="s">
        <v>616</v>
      </c>
      <c r="F67" s="519"/>
      <c r="G67" s="519"/>
      <c r="H67" s="519"/>
      <c r="I67" s="520"/>
      <c r="J67" s="520"/>
      <c r="K67" s="520"/>
      <c r="M67" s="521">
        <f>IFERROR(IF(N67=0, 0, N67*$M$3),0)</f>
        <v>200000</v>
      </c>
      <c r="N67" s="683">
        <v>0.02</v>
      </c>
      <c r="O67" s="522">
        <f>ROUND(O69+O72+O76+O79,3)</f>
        <v>0.02</v>
      </c>
      <c r="Q67" s="520"/>
      <c r="R67" s="522"/>
      <c r="S67" s="520"/>
      <c r="T67" s="522"/>
      <c r="U67" s="520"/>
      <c r="V67" s="522"/>
      <c r="W67" s="520"/>
      <c r="X67" s="522"/>
      <c r="Y67" s="520"/>
      <c r="Z67" s="522"/>
      <c r="AB67" s="520"/>
      <c r="AC67" s="522"/>
      <c r="AD67" s="522"/>
    </row>
    <row r="68" spans="2:30" s="497" customFormat="1" ht="3" customHeight="1">
      <c r="B68" s="495"/>
      <c r="C68" s="495"/>
      <c r="D68" s="495"/>
      <c r="E68" s="506"/>
      <c r="F68" s="507"/>
      <c r="G68" s="507"/>
      <c r="H68" s="507"/>
      <c r="I68" s="508"/>
      <c r="J68" s="508"/>
      <c r="K68" s="508"/>
      <c r="M68" s="517"/>
      <c r="N68" s="553"/>
      <c r="Q68" s="508"/>
      <c r="S68" s="508"/>
      <c r="U68" s="508"/>
      <c r="W68" s="508"/>
      <c r="Y68" s="508"/>
      <c r="AB68" s="508"/>
    </row>
    <row r="69" spans="2:30" s="513" customFormat="1" ht="14.25" customHeight="1">
      <c r="B69" s="509"/>
      <c r="C69" s="509"/>
      <c r="D69" s="509" t="s">
        <v>12</v>
      </c>
      <c r="E69" s="545" t="s">
        <v>610</v>
      </c>
      <c r="F69" s="554"/>
      <c r="G69" s="554"/>
      <c r="H69" s="554"/>
      <c r="I69" s="555"/>
      <c r="J69" s="555"/>
      <c r="K69" s="555"/>
      <c r="M69" s="548">
        <f>IFERROR(IF(N69=0, 0, N69*$M$3),0)</f>
        <v>0</v>
      </c>
      <c r="N69" s="684">
        <v>0</v>
      </c>
      <c r="O69" s="549">
        <f>IF(N69=0, 0, SUM(O70:O71)*N69)</f>
        <v>0</v>
      </c>
      <c r="Q69" s="555"/>
      <c r="R69" s="556"/>
      <c r="S69" s="555"/>
      <c r="T69" s="556"/>
      <c r="U69" s="555"/>
      <c r="V69" s="556"/>
      <c r="W69" s="555"/>
      <c r="X69" s="556"/>
      <c r="Y69" s="555"/>
      <c r="Z69" s="556"/>
      <c r="AB69" s="555"/>
      <c r="AC69" s="556"/>
      <c r="AD69" s="556"/>
    </row>
    <row r="70" spans="2:30" s="529" customFormat="1" ht="14.25" customHeight="1">
      <c r="B70" s="523"/>
      <c r="C70" s="523"/>
      <c r="D70" s="523"/>
      <c r="E70" s="390"/>
      <c r="F70" s="524" t="str">
        <f ca="1">IF($E70="", "", IFERROR(INDEX(OFFSET('Fund Guide'!$B$4,1,MATCH(F$8,OFFSET('Fund Guide'!$B$4,,,,COUNTA('Fund Guide'!37:37)),0)-1,COUNTA('Fund Guide'!$B:$B)-COUNTA('Fund Guide'!$B$1:$B$4)),MATCH($E70,OFFSET('Fund Guide'!$B$4,1,,COUNTA('Fund Guide'!$B:$B)-COUNTA('Fund Guide'!$B$1:$B$4)),0)),"-"))</f>
        <v/>
      </c>
      <c r="G70" s="525" t="str">
        <f ca="1">IF($E70="", "", IFERROR(INDEX(OFFSET('Fund Guide'!$B$4,1,MATCH(G$8,OFFSET('Fund Guide'!$B$4,,,,COUNTA('Fund Guide'!$4:$4)),0)-1,COUNTA('Fund Guide'!$B:$B)-COUNTA('Fund Guide'!$B$1:$B$4)),MATCH($E70,OFFSET('Fund Guide'!$B$4,1,,COUNTA('Fund Guide'!$B:$B)-COUNTA('Fund Guide'!$B$1:$B$4)),0)),
IF(OR(LEFT($E70,3)="NTN",LEFT($E70,3)="LFT"),DATE(_xlfn.NUMBERVALUE(RIGHT(LEFT($E70, FIND(" (", $E70)-1), 4)),8,15)-TODAY(),IFERROR(IF(FIND("ano",$E70)&gt;1,FLOOR(_xlfn.NUMBERVALUE(RIGHT(LEFT($E70,FIND(" ano",$E70)-1),FIND(" ano",$E70)-1-(FIND(" - ",$E70)+2)))*365,1)),IFERROR(IF(FIND("meses",$E70)&gt;1,FLOOR(_xlfn.NUMBERVALUE(RIGHT(LEFT($E70,FIND(" meses",$E70)-1),FIND(" meses",$E70)-1-(FIND(" - ",$E70)+2))),1)*(365/12)),IFERROR(IF(FIND("mês",$E70)&gt;1,FLOOR(_xlfn.NUMBERVALUE(RIGHT(LEFT($E70,FIND(" mês",$E70)-1),FIND(" mês",$E70)-1-(FIND(" - ",$E70)+2))),1)*(365/12)),IFERROR(IF(FIND("Diária", $E70)&gt;0, 0),
IFERROR(OFFSET('RF &amp; RV Guide'!$E$8,2+MATCH($E70, OFFSET('RF &amp; RV Guide'!$E$8,3,,COUNTA('RF &amp; RV Guide'!$E:$E)-COUNTA('RF &amp; RV Guide'!$E$1:$E$8)), 0),-1+MATCH(G$8, OFFSET('RF &amp; RV Guide'!$E$8,,,,COUNTA('RF &amp; RV Guide'!$8:$8)-COUNTA('RF &amp; RV Guide'!$A$8:$E$8)),0)),"-"))))))))</f>
        <v/>
      </c>
      <c r="H70" s="526" t="str">
        <f ca="1">IF($E70="", "", IFERROR(INDEX(OFFSET('Fund Guide'!$B$4,1,MATCH(H$8,OFFSET('Fund Guide'!$B$4,,,,COUNTA('Fund Guide'!60:60)),0)-1,COUNTA('Fund Guide'!$B:$B)-COUNTA('Fund Guide'!$B$1:$B$4)),MATCH($E70,OFFSET('Fund Guide'!$B$4,1,,COUNTA('Fund Guide'!$B:$B)-COUNTA('Fund Guide'!$B$1:$B$4)),0)),"BRL"))</f>
        <v/>
      </c>
      <c r="I70" s="527" t="str">
        <f ca="1">IF($E70="", "", IFERROR(INDEX(OFFSET('Fund Guide'!$B$4,1,MATCH(IF($J$3="MFO", "Repasse Taxa Adm. Gestor", "Repasse Taxa Adm. AAI"),OFFSET('Fund Guide'!$B$4,,,,COUNTA('Fund Guide'!$4:$4)),0)-1,COUNTA('Fund Guide'!$B:$B)-COUNTA('Fund Guide'!$B$1:$B$4)),MATCH($E70,OFFSET('Fund Guide'!$B$4,1,,COUNTA('Fund Guide'!$B:$B)-COUNTA('Fund Guide'!$B$1:$B$4)),0)),
IFERROR(OFFSET('RF &amp; RV Guide'!$E$8,2+MATCH($E70, OFFSET('RF &amp; RV Guide'!$E$8,3,,COUNTA('RF &amp; RV Guide'!$E:$E)-COUNTA('RF &amp; RV Guide'!$E$1:$E$8)), 0),-1+MATCH(I$8, OFFSET('RF &amp; RV Guide'!$E$8,,,,COUNTA('RF &amp; RV Guide'!$8:$8)-COUNTA('RF &amp; RV Guide'!$A$8:$E$8)),0)),IFERROR(IF(FIND("tulo",$E70), 0.25%), "-"))))</f>
        <v/>
      </c>
      <c r="J70" s="528" t="str">
        <f ca="1">IF($E70="", "", IFERROR(INDEX(OFFSET('Fund Guide'!$B$4,1,MATCH(J$8,OFFSET('Fund Guide'!$B$4,,,,COUNTA('Fund Guide'!$4:$4)),0)-1,COUNTA('Fund Guide'!$B:$B)-COUNTA('Fund Guide'!$B$1:$B$4)),MATCH($E70,OFFSET('Fund Guide'!$B$4,1,,COUNTA('Fund Guide'!$B:$B)-COUNTA('Fund Guide'!$B$1:$B$4)),0)),
IFERROR(OFFSET('RF &amp; RV Guide'!$E$8,2+MATCH($E70, OFFSET('RF &amp; RV Guide'!$E$8,3,,COUNTA('RF &amp; RV Guide'!$E:$E)-COUNTA('RF &amp; RV Guide'!$E$1:$E$8)), 0),-1+MATCH(J$8, OFFSET('RF &amp; RV Guide'!$E$8,,,,COUNTA('RF &amp; RV Guide'!$8:$8)-COUNTA('RF &amp; RV Guide'!$A$8:$E$8)),0)), "-")))</f>
        <v/>
      </c>
      <c r="K70" s="528" t="str">
        <f ca="1">IF($E70="", "", IFERROR(INDEX(OFFSET('Fund Guide'!$B$4,1,MATCH(K$8,OFFSET('Fund Guide'!$B$4,,,,COUNTA('Fund Guide'!$4:$4)),0)-1,COUNTA('Fund Guide'!$B:$B)-COUNTA('Fund Guide'!$B$1:$B$4)),MATCH($E70,OFFSET('Fund Guide'!$B$4,1,,COUNTA('Fund Guide'!$B:$B)-COUNTA('Fund Guide'!$B$1:$B$4)),0)),
IFERROR(OFFSET('RF &amp; RV Guide'!$E$8,2+MATCH($E70, OFFSET('RF &amp; RV Guide'!$E$8,3,,COUNTA('RF &amp; RV Guide'!$E:$E)-COUNTA('RF &amp; RV Guide'!$E$1:$E$8)), 0),-1+MATCH("Captação", OFFSET('RF &amp; RV Guide'!$E$8,,,,COUNTA('RF &amp; RV Guide'!$8:$8)-COUNTA('RF &amp; RV Guide'!$A$8:$E$8)),0)), "-")))</f>
        <v/>
      </c>
      <c r="M70" s="530" t="str">
        <f>IFERROR(IF(N70=0, "", N70*$M$3),0)</f>
        <v/>
      </c>
      <c r="N70" s="231"/>
      <c r="O70" s="550" t="str">
        <f>IFERROR(IF(N70=0, "", N70/N$69),0)</f>
        <v/>
      </c>
      <c r="Q70" s="532" t="str">
        <f ca="1">IF($E70="", "", IFERROR(INDEX(OFFSET('Fund Guide'!$B$4,1,MATCH(Q$8,OFFSET('Fund Guide'!$B$4,,,,COUNTA('Fund Guide'!37:37)),0)-1,COUNTA('Fund Guide'!$B:$B)-COUNTA('Fund Guide'!$B$1:$B$4)),MATCH($E70,OFFSET('Fund Guide'!$B$4,1,,COUNTA('Fund Guide'!$B:$B)-COUNTA('Fund Guide'!$B$1:$B$4)),0)),"-"))</f>
        <v/>
      </c>
      <c r="R70" s="533" t="str">
        <f ca="1">IF($E70="", "", IFERROR(INDEX(OFFSET('Fund Guide'!$B$4,1,MATCH(R$8,OFFSET('Fund Guide'!$B$4,,,,COUNTA('Fund Guide'!37:37)),0)-1,COUNTA('Fund Guide'!$B:$B)-COUNTA('Fund Guide'!$B$1:$B$4)),MATCH($E70,OFFSET('Fund Guide'!$B$4,1,,COUNTA('Fund Guide'!$B:$B)-COUNTA('Fund Guide'!$B$1:$B$4)),0)),"-"))</f>
        <v/>
      </c>
      <c r="S70" s="532" t="str">
        <f ca="1">IF($E70="", "", IFERROR(INDEX(OFFSET('Fund Guide'!$B$4,1,MATCH(S$8,OFFSET('Fund Guide'!$B$4,,,,COUNTA('Fund Guide'!37:37)),0)-1,COUNTA('Fund Guide'!$B:$B)-COUNTA('Fund Guide'!$B$1:$B$4)),MATCH($E70,OFFSET('Fund Guide'!$B$4,1,,COUNTA('Fund Guide'!$B:$B)-COUNTA('Fund Guide'!$B$1:$B$4)),0)),"-"))</f>
        <v/>
      </c>
      <c r="T70" s="533" t="str">
        <f ca="1">IF($E70="", "", IFERROR(INDEX(OFFSET('Fund Guide'!$B$4,1,MATCH(T$8,OFFSET('Fund Guide'!$B$4,,,,COUNTA('Fund Guide'!37:37)),0)-1,COUNTA('Fund Guide'!$B:$B)-COUNTA('Fund Guide'!$B$1:$B$4)),MATCH($E70,OFFSET('Fund Guide'!$B$4,1,,COUNTA('Fund Guide'!$B:$B)-COUNTA('Fund Guide'!$B$1:$B$4)),0)),"-"))</f>
        <v/>
      </c>
      <c r="U70" s="532" t="str">
        <f ca="1">IF($E70="", "", IFERROR(INDEX(OFFSET('Fund Guide'!$B$4,1,MATCH(U$8,OFFSET('Fund Guide'!$B$4,,,,COUNTA('Fund Guide'!37:37)),0)-1,COUNTA('Fund Guide'!$B:$B)-COUNTA('Fund Guide'!$B$1:$B$4)),MATCH($E70,OFFSET('Fund Guide'!$B$4,1,,COUNTA('Fund Guide'!$B:$B)-COUNTA('Fund Guide'!$B$1:$B$4)),0)),"-"))</f>
        <v/>
      </c>
      <c r="V70" s="533" t="str">
        <f ca="1">IF($E70="", "", IFERROR(INDEX(OFFSET('Fund Guide'!$B$4,1,MATCH(V$8,OFFSET('Fund Guide'!$B$4,,,,COUNTA('Fund Guide'!37:37)),0)-1,COUNTA('Fund Guide'!$B:$B)-COUNTA('Fund Guide'!$B$1:$B$4)),MATCH($E70,OFFSET('Fund Guide'!$B$4,1,,COUNTA('Fund Guide'!$B:$B)-COUNTA('Fund Guide'!$B$1:$B$4)),0)),"-"))</f>
        <v/>
      </c>
      <c r="W70" s="532" t="str">
        <f ca="1">IF($E70="", "", IFERROR(INDEX(OFFSET('Fund Guide'!$B$4,1,MATCH(W$8,OFFSET('Fund Guide'!$B$4,,,,COUNTA('Fund Guide'!37:37)),0)-1,COUNTA('Fund Guide'!$B:$B)-COUNTA('Fund Guide'!$B$1:$B$4)),MATCH($E70,OFFSET('Fund Guide'!$B$4,1,,COUNTA('Fund Guide'!$B:$B)-COUNTA('Fund Guide'!$B$1:$B$4)),0)),"-"))</f>
        <v/>
      </c>
      <c r="X70" s="533" t="str">
        <f ca="1">IF($E70="", "", IFERROR(INDEX(OFFSET('Fund Guide'!$B$4,1,MATCH(X$8,OFFSET('Fund Guide'!$B$4,,,,COUNTA('Fund Guide'!37:37)),0)-1,COUNTA('Fund Guide'!$B:$B)-COUNTA('Fund Guide'!$B$1:$B$4)),MATCH($E70,OFFSET('Fund Guide'!$B$4,1,,COUNTA('Fund Guide'!$B:$B)-COUNTA('Fund Guide'!$B$1:$B$4)),0)),"-"))</f>
        <v/>
      </c>
      <c r="Y70" s="534" t="str">
        <f ca="1">IF($E70="", "", IFERROR(INDEX(OFFSET('Fund Guide'!$B$4,1,MATCH(Y$8,OFFSET('Fund Guide'!$B$4,,,,COUNTA('Fund Guide'!37:37)),0)-1,COUNTA('Fund Guide'!$B:$B)-COUNTA('Fund Guide'!$B$1:$B$4)),MATCH($E70,OFFSET('Fund Guide'!$B$4,1,,COUNTA('Fund Guide'!$B:$B)-COUNTA('Fund Guide'!$B$1:$B$4)),0)),"-"))</f>
        <v/>
      </c>
      <c r="Z70" s="535" t="str">
        <f ca="1">IF($E70="", "", IFERROR(INDEX(OFFSET('Fund Guide'!$B$4,1,MATCH(Z$8,OFFSET('Fund Guide'!$B$4,,,,COUNTA('Fund Guide'!37:37)),0)-1,COUNTA('Fund Guide'!$B:$B)-COUNTA('Fund Guide'!$B$1:$B$4)),MATCH($E70,OFFSET('Fund Guide'!$B$4,1,,COUNTA('Fund Guide'!$B:$B)-COUNTA('Fund Guide'!$B$1:$B$4)),0)),"-"))</f>
        <v/>
      </c>
      <c r="AB70" s="232"/>
      <c r="AC70" s="232"/>
      <c r="AD70" s="231"/>
    </row>
    <row r="71" spans="2:30" s="497" customFormat="1" ht="4.5" customHeight="1">
      <c r="B71" s="495"/>
      <c r="C71" s="495"/>
      <c r="D71" s="495"/>
      <c r="E71" s="506"/>
      <c r="F71" s="537"/>
      <c r="G71" s="507"/>
      <c r="H71" s="507"/>
      <c r="I71" s="508"/>
      <c r="J71" s="508"/>
      <c r="K71" s="508"/>
      <c r="M71" s="517"/>
      <c r="Q71" s="508"/>
      <c r="S71" s="508"/>
      <c r="U71" s="508"/>
      <c r="W71" s="508"/>
      <c r="Y71" s="508"/>
      <c r="AB71" s="508"/>
    </row>
    <row r="72" spans="2:30" s="513" customFormat="1" ht="14.25" customHeight="1">
      <c r="B72" s="509"/>
      <c r="C72" s="509"/>
      <c r="D72" s="509" t="s">
        <v>12</v>
      </c>
      <c r="E72" s="545" t="s">
        <v>617</v>
      </c>
      <c r="F72" s="554"/>
      <c r="G72" s="554"/>
      <c r="H72" s="554"/>
      <c r="I72" s="555"/>
      <c r="J72" s="555"/>
      <c r="K72" s="555"/>
      <c r="M72" s="548">
        <f>IFERROR(IF(N72=0, 0, N72*$M$3),0)</f>
        <v>200000</v>
      </c>
      <c r="N72" s="684">
        <v>0.02</v>
      </c>
      <c r="O72" s="549">
        <f>IF(N72=0, 0, SUM(O73:O75)*N72)</f>
        <v>0.02</v>
      </c>
      <c r="Q72" s="555"/>
      <c r="R72" s="556"/>
      <c r="S72" s="555"/>
      <c r="T72" s="556"/>
      <c r="U72" s="555"/>
      <c r="V72" s="556"/>
      <c r="W72" s="555"/>
      <c r="X72" s="556"/>
      <c r="Y72" s="555"/>
      <c r="Z72" s="556"/>
      <c r="AB72" s="555"/>
      <c r="AC72" s="556"/>
      <c r="AD72" s="556"/>
    </row>
    <row r="73" spans="2:30" s="529" customFormat="1" ht="14.25" customHeight="1">
      <c r="B73" s="523"/>
      <c r="C73" s="523"/>
      <c r="D73" s="523"/>
      <c r="E73" s="390" t="s">
        <v>2227</v>
      </c>
      <c r="F73" s="524">
        <f ca="1">IF($E73="", "", IFERROR(INDEX(OFFSET('Fund Guide'!$B$4,1,MATCH(F$8,OFFSET('Fund Guide'!$B$4,,,,COUNTA('Fund Guide'!41:41)),0)-1,COUNTA('Fund Guide'!$B:$B)-COUNTA('Fund Guide'!$B$1:$B$4)),MATCH($E73,OFFSET('Fund Guide'!$B$4,1,,COUNTA('Fund Guide'!$B:$B)-COUNTA('Fund Guide'!$B$1:$B$4)),0)),"-"))</f>
        <v>18772290000157</v>
      </c>
      <c r="G73" s="525">
        <f ca="1">IF($E73="", "", IFERROR(INDEX(OFFSET('Fund Guide'!$B$4,1,MATCH(G$8,OFFSET('Fund Guide'!$B$4,,,,COUNTA('Fund Guide'!$4:$4)),0)-1,COUNTA('Fund Guide'!$B:$B)-COUNTA('Fund Guide'!$B$1:$B$4)),MATCH($E73,OFFSET('Fund Guide'!$B$4,1,,COUNTA('Fund Guide'!$B:$B)-COUNTA('Fund Guide'!$B$1:$B$4)),0)),
IF(OR(LEFT($E73,3)="NTN",LEFT($E73,3)="LFT"),DATE(_xlfn.NUMBERVALUE(RIGHT(LEFT($E73, FIND(" (", $E73)-1), 4)),8,15)-TODAY(),IFERROR(IF(FIND("ano",$E73)&gt;1,FLOOR(_xlfn.NUMBERVALUE(RIGHT(LEFT($E73,FIND(" ano",$E73)-1),FIND(" ano",$E73)-1-(FIND(" - ",$E73)+2)))*365,1)),IFERROR(IF(FIND("meses",$E73)&gt;1,FLOOR(_xlfn.NUMBERVALUE(RIGHT(LEFT($E73,FIND(" meses",$E73)-1),FIND(" meses",$E73)-1-(FIND(" - ",$E73)+2))),1)*(365/12)),IFERROR(IF(FIND("mês",$E73)&gt;1,FLOOR(_xlfn.NUMBERVALUE(RIGHT(LEFT($E73,FIND(" mês",$E73)-1),FIND(" mês",$E73)-1-(FIND(" - ",$E73)+2))),1)*(365/12)),IFERROR(IF(FIND("Diária", $E73)&gt;0, 0),
IFERROR(OFFSET('RF &amp; RV Guide'!$E$8,2+MATCH($E73, OFFSET('RF &amp; RV Guide'!$E$8,3,,COUNTA('RF &amp; RV Guide'!$E:$E)-COUNTA('RF &amp; RV Guide'!$E$1:$E$8)), 0),-1+MATCH(G$8, OFFSET('RF &amp; RV Guide'!$E$8,,,,COUNTA('RF &amp; RV Guide'!$8:$8)-COUNTA('RF &amp; RV Guide'!$A$8:$E$8)),0)),"-"))))))))</f>
        <v>15</v>
      </c>
      <c r="H73" s="526" t="str">
        <f ca="1">IF($E73="", "", IFERROR(INDEX(OFFSET('Fund Guide'!$B$4,1,MATCH(H$8,OFFSET('Fund Guide'!$B$4,,,,COUNTA('Fund Guide'!63:63)),0)-1,COUNTA('Fund Guide'!$B:$B)-COUNTA('Fund Guide'!$B$1:$B$4)),MATCH($E73,OFFSET('Fund Guide'!$B$4,1,,COUNTA('Fund Guide'!$B:$B)-COUNTA('Fund Guide'!$B$1:$B$4)),0)),"BRL"))</f>
        <v>BRL</v>
      </c>
      <c r="I73" s="527">
        <f ca="1">IF($E73="", "", IFERROR(INDEX(OFFSET('Fund Guide'!$B$4,1,MATCH(IF($J$3="MFO", "Repasse Taxa Adm. Gestor", "Repasse Taxa Adm. AAI"),OFFSET('Fund Guide'!$B$4,,,,COUNTA('Fund Guide'!$4:$4)),0)-1,COUNTA('Fund Guide'!$B:$B)-COUNTA('Fund Guide'!$B$1:$B$4)),MATCH($E73,OFFSET('Fund Guide'!$B$4,1,,COUNTA('Fund Guide'!$B:$B)-COUNTA('Fund Guide'!$B$1:$B$4)),0)),
IFERROR(OFFSET('RF &amp; RV Guide'!$E$8,2+MATCH($E73, OFFSET('RF &amp; RV Guide'!$E$8,3,,COUNTA('RF &amp; RV Guide'!$E:$E)-COUNTA('RF &amp; RV Guide'!$E$1:$E$8)), 0),-1+MATCH(I$8, OFFSET('RF &amp; RV Guide'!$E$8,,,,COUNTA('RF &amp; RV Guide'!$8:$8)-COUNTA('RF &amp; RV Guide'!$A$8:$E$8)),0)),IFERROR(IF(FIND("tulo",$E73), 0.25%), "-"))))</f>
        <v>4.6249999999999998E-3</v>
      </c>
      <c r="J73" s="528">
        <f ca="1">IF($E73="", "", IFERROR(INDEX(OFFSET('Fund Guide'!$B$4,1,MATCH(J$8,OFFSET('Fund Guide'!$B$4,,,,COUNTA('Fund Guide'!$4:$4)),0)-1,COUNTA('Fund Guide'!$B:$B)-COUNTA('Fund Guide'!$B$1:$B$4)),MATCH($E73,OFFSET('Fund Guide'!$B$4,1,,COUNTA('Fund Guide'!$B:$B)-COUNTA('Fund Guide'!$B$1:$B$4)),0)),
IFERROR(OFFSET('RF &amp; RV Guide'!$E$8,2+MATCH($E73, OFFSET('RF &amp; RV Guide'!$E$8,3,,COUNTA('RF &amp; RV Guide'!$E:$E)-COUNTA('RF &amp; RV Guide'!$E$1:$E$8)), 0),-1+MATCH(J$8, OFFSET('RF &amp; RV Guide'!$E$8,,,,COUNTA('RF &amp; RV Guide'!$8:$8)-COUNTA('RF &amp; RV Guide'!$A$8:$E$8)),0)), "-")))</f>
        <v>41577</v>
      </c>
      <c r="K73" s="528" t="str">
        <f ca="1">IF($E73="", "", IFERROR(INDEX(OFFSET('Fund Guide'!$B$4,1,MATCH(K$8,OFFSET('Fund Guide'!$B$4,,,,COUNTA('Fund Guide'!$4:$4)),0)-1,COUNTA('Fund Guide'!$B:$B)-COUNTA('Fund Guide'!$B$1:$B$4)),MATCH($E73,OFFSET('Fund Guide'!$B$4,1,,COUNTA('Fund Guide'!$B:$B)-COUNTA('Fund Guide'!$B$1:$B$4)),0)),
IFERROR(OFFSET('RF &amp; RV Guide'!$E$8,2+MATCH($E73, OFFSET('RF &amp; RV Guide'!$E$8,3,,COUNTA('RF &amp; RV Guide'!$E:$E)-COUNTA('RF &amp; RV Guide'!$E$1:$E$8)), 0),-1+MATCH("Captação", OFFSET('RF &amp; RV Guide'!$E$8,,,,COUNTA('RF &amp; RV Guide'!$8:$8)-COUNTA('RF &amp; RV Guide'!$A$8:$E$8)),0)), "-")))</f>
        <v>Sim</v>
      </c>
      <c r="M73" s="530">
        <f>IFERROR(IF(N73=0, "", N73*$M$3),0)</f>
        <v>100000</v>
      </c>
      <c r="N73" s="231">
        <v>0.01</v>
      </c>
      <c r="O73" s="550">
        <f>IFERROR(IF(N73=0, "", N73/N$72),0)</f>
        <v>0.5</v>
      </c>
      <c r="Q73" s="532">
        <f ca="1">IF($E73="", "", IFERROR(INDEX(OFFSET('Fund Guide'!$B$4,1,MATCH(Q$8,OFFSET('Fund Guide'!$B$4,,,,COUNTA('Fund Guide'!41:41)),0)-1,COUNTA('Fund Guide'!$B:$B)-COUNTA('Fund Guide'!$B$1:$B$4)),MATCH($E73,OFFSET('Fund Guide'!$B$4,1,,COUNTA('Fund Guide'!$B:$B)-COUNTA('Fund Guide'!$B$1:$B$4)),0)),"-"))</f>
        <v>9.217874383893121E-2</v>
      </c>
      <c r="R73" s="533">
        <f ca="1">IF($E73="", "", IFERROR(INDEX(OFFSET('Fund Guide'!$B$4,1,MATCH(R$8,OFFSET('Fund Guide'!$B$4,,,,COUNTA('Fund Guide'!41:41)),0)-1,COUNTA('Fund Guide'!$B:$B)-COUNTA('Fund Guide'!$B$1:$B$4)),MATCH($E73,OFFSET('Fund Guide'!$B$4,1,,COUNTA('Fund Guide'!$B:$B)-COUNTA('Fund Guide'!$B$1:$B$4)),0)),"-"))</f>
        <v>1.1916126131791884</v>
      </c>
      <c r="S73" s="532">
        <f ca="1">IF($E73="", "", IFERROR(INDEX(OFFSET('Fund Guide'!$B$4,1,MATCH(S$8,OFFSET('Fund Guide'!$B$4,,,,COUNTA('Fund Guide'!41:41)),0)-1,COUNTA('Fund Guide'!$B:$B)-COUNTA('Fund Guide'!$B$1:$B$4)),MATCH($E73,OFFSET('Fund Guide'!$B$4,1,,COUNTA('Fund Guide'!$B:$B)-COUNTA('Fund Guide'!$B$1:$B$4)),0)),"-"))</f>
        <v>0.10320133650430896</v>
      </c>
      <c r="T73" s="533">
        <f ca="1">IF($E73="", "", IFERROR(INDEX(OFFSET('Fund Guide'!$B$4,1,MATCH(T$8,OFFSET('Fund Guide'!$B$4,,,,COUNTA('Fund Guide'!41:41)),0)-1,COUNTA('Fund Guide'!$B:$B)-COUNTA('Fund Guide'!$B$1:$B$4)),MATCH($E73,OFFSET('Fund Guide'!$B$4,1,,COUNTA('Fund Guide'!$B:$B)-COUNTA('Fund Guide'!$B$1:$B$4)),0)),"-"))</f>
        <v>1.0117181756933864</v>
      </c>
      <c r="U73" s="532">
        <f ca="1">IF($E73="", "", IFERROR(INDEX(OFFSET('Fund Guide'!$B$4,1,MATCH(U$8,OFFSET('Fund Guide'!$B$4,,,,COUNTA('Fund Guide'!41:41)),0)-1,COUNTA('Fund Guide'!$B:$B)-COUNTA('Fund Guide'!$B$1:$B$4)),MATCH($E73,OFFSET('Fund Guide'!$B$4,1,,COUNTA('Fund Guide'!$B:$B)-COUNTA('Fund Guide'!$B$1:$B$4)),0)),"-"))</f>
        <v>0.18088648159287013</v>
      </c>
      <c r="V73" s="533">
        <f ca="1">IF($E73="", "", IFERROR(INDEX(OFFSET('Fund Guide'!$B$4,1,MATCH(V$8,OFFSET('Fund Guide'!$B$4,,,,COUNTA('Fund Guide'!41:41)),0)-1,COUNTA('Fund Guide'!$B:$B)-COUNTA('Fund Guide'!$B$1:$B$4)),MATCH($E73,OFFSET('Fund Guide'!$B$4,1,,COUNTA('Fund Guide'!$B:$B)-COUNTA('Fund Guide'!$B$1:$B$4)),0)),"-"))</f>
        <v>1.3716950498564497</v>
      </c>
      <c r="W73" s="532">
        <f ca="1">IF($E73="", "", IFERROR(INDEX(OFFSET('Fund Guide'!$B$4,1,MATCH(W$8,OFFSET('Fund Guide'!$B$4,,,,COUNTA('Fund Guide'!41:41)),0)-1,COUNTA('Fund Guide'!$B:$B)-COUNTA('Fund Guide'!$B$1:$B$4)),MATCH($E73,OFFSET('Fund Guide'!$B$4,1,,COUNTA('Fund Guide'!$B:$B)-COUNTA('Fund Guide'!$B$1:$B$4)),0)),"-"))</f>
        <v>0.30731837553242713</v>
      </c>
      <c r="X73" s="533">
        <f ca="1">IF($E73="", "", IFERROR(INDEX(OFFSET('Fund Guide'!$B$4,1,MATCH(X$8,OFFSET('Fund Guide'!$B$4,,,,COUNTA('Fund Guide'!41:41)),0)-1,COUNTA('Fund Guide'!$B:$B)-COUNTA('Fund Guide'!$B$1:$B$4)),MATCH($E73,OFFSET('Fund Guide'!$B$4,1,,COUNTA('Fund Guide'!$B:$B)-COUNTA('Fund Guide'!$B$1:$B$4)),0)),"-"))</f>
        <v>1.7468972755364909</v>
      </c>
      <c r="Y73" s="534">
        <f ca="1">IF($E73="", "", IFERROR(INDEX(OFFSET('Fund Guide'!$B$4,1,MATCH(Y$8,OFFSET('Fund Guide'!$B$4,,,,COUNTA('Fund Guide'!41:41)),0)-1,COUNTA('Fund Guide'!$B:$B)-COUNTA('Fund Guide'!$B$1:$B$4)),MATCH($E73,OFFSET('Fund Guide'!$B$4,1,,COUNTA('Fund Guide'!$B:$B)-COUNTA('Fund Guide'!$B$1:$B$4)),0)),"-"))</f>
        <v>4.874684630137259E-2</v>
      </c>
      <c r="Z73" s="535">
        <f ca="1">IF($E73="", "", IFERROR(INDEX(OFFSET('Fund Guide'!$B$4,1,MATCH(Z$8,OFFSET('Fund Guide'!$B$4,,,,COUNTA('Fund Guide'!41:41)),0)-1,COUNTA('Fund Guide'!$B:$B)-COUNTA('Fund Guide'!$B$1:$B$4)),MATCH($E73,OFFSET('Fund Guide'!$B$4,1,,COUNTA('Fund Guide'!$B:$B)-COUNTA('Fund Guide'!$B$1:$B$4)),0)),"-"))</f>
        <v>4.6490018234214871E-2</v>
      </c>
      <c r="AB73" s="232"/>
      <c r="AC73" s="232"/>
      <c r="AD73" s="231"/>
    </row>
    <row r="74" spans="2:30" s="529" customFormat="1" ht="14.25" customHeight="1">
      <c r="B74" s="523"/>
      <c r="C74" s="523"/>
      <c r="D74" s="523"/>
      <c r="E74" s="390" t="s">
        <v>2181</v>
      </c>
      <c r="F74" s="524">
        <f ca="1">IF($E74="", "", IFERROR(INDEX(OFFSET('Fund Guide'!$B$4,1,MATCH(F$8,OFFSET('Fund Guide'!$B$4,,,,COUNTA('Fund Guide'!42:42)),0)-1,COUNTA('Fund Guide'!$B:$B)-COUNTA('Fund Guide'!$B$1:$B$4)),MATCH($E74,OFFSET('Fund Guide'!$B$4,1,,COUNTA('Fund Guide'!$B:$B)-COUNTA('Fund Guide'!$B$1:$B$4)),0)),"-"))</f>
        <v>31922843000179</v>
      </c>
      <c r="G74" s="525">
        <f ca="1">IF($E74="", "", IFERROR(INDEX(OFFSET('Fund Guide'!$B$4,1,MATCH(G$8,OFFSET('Fund Guide'!$B$4,,,,COUNTA('Fund Guide'!$4:$4)),0)-1,COUNTA('Fund Guide'!$B:$B)-COUNTA('Fund Guide'!$B$1:$B$4)),MATCH($E74,OFFSET('Fund Guide'!$B$4,1,,COUNTA('Fund Guide'!$B:$B)-COUNTA('Fund Guide'!$B$1:$B$4)),0)),
IF(OR(LEFT($E74,3)="NTN",LEFT($E74,3)="LFT"),DATE(_xlfn.NUMBERVALUE(RIGHT(LEFT($E74, FIND(" (", $E74)-1), 4)),8,15)-TODAY(),IFERROR(IF(FIND("ano",$E74)&gt;1,FLOOR(_xlfn.NUMBERVALUE(RIGHT(LEFT($E74,FIND(" ano",$E74)-1),FIND(" ano",$E74)-1-(FIND(" - ",$E74)+2)))*365,1)),IFERROR(IF(FIND("meses",$E74)&gt;1,FLOOR(_xlfn.NUMBERVALUE(RIGHT(LEFT($E74,FIND(" meses",$E74)-1),FIND(" meses",$E74)-1-(FIND(" - ",$E74)+2))),1)*(365/12)),IFERROR(IF(FIND("mês",$E74)&gt;1,FLOOR(_xlfn.NUMBERVALUE(RIGHT(LEFT($E74,FIND(" mês",$E74)-1),FIND(" mês",$E74)-1-(FIND(" - ",$E74)+2))),1)*(365/12)),IFERROR(IF(FIND("Diária", $E74)&gt;0, 0),
IFERROR(OFFSET('RF &amp; RV Guide'!$E$8,2+MATCH($E74, OFFSET('RF &amp; RV Guide'!$E$8,3,,COUNTA('RF &amp; RV Guide'!$E:$E)-COUNTA('RF &amp; RV Guide'!$E$1:$E$8)), 0),-1+MATCH(G$8, OFFSET('RF &amp; RV Guide'!$E$8,,,,COUNTA('RF &amp; RV Guide'!$8:$8)-COUNTA('RF &amp; RV Guide'!$A$8:$E$8)),0)),"-"))))))))</f>
        <v>32</v>
      </c>
      <c r="H74" s="526" t="str">
        <f ca="1">IF($E74="", "", IFERROR(INDEX(OFFSET('Fund Guide'!$B$4,1,MATCH(H$8,OFFSET('Fund Guide'!$B$4,,,,COUNTA('Fund Guide'!64:64)),0)-1,COUNTA('Fund Guide'!$B:$B)-COUNTA('Fund Guide'!$B$1:$B$4)),MATCH($E74,OFFSET('Fund Guide'!$B$4,1,,COUNTA('Fund Guide'!$B:$B)-COUNTA('Fund Guide'!$B$1:$B$4)),0)),"BRL"))</f>
        <v>BRL</v>
      </c>
      <c r="I74" s="527" t="str">
        <f ca="1">IF($E74="", "", IFERROR(INDEX(OFFSET('Fund Guide'!$B$4,1,MATCH(IF($J$3="MFO", "Repasse Taxa Adm. Gestor", "Repasse Taxa Adm. AAI"),OFFSET('Fund Guide'!$B$4,,,,COUNTA('Fund Guide'!$4:$4)),0)-1,COUNTA('Fund Guide'!$B:$B)-COUNTA('Fund Guide'!$B$1:$B$4)),MATCH($E74,OFFSET('Fund Guide'!$B$4,1,,COUNTA('Fund Guide'!$B:$B)-COUNTA('Fund Guide'!$B$1:$B$4)),0)),
IFERROR(OFFSET('RF &amp; RV Guide'!$E$8,2+MATCH($E74, OFFSET('RF &amp; RV Guide'!$E$8,3,,COUNTA('RF &amp; RV Guide'!$E:$E)-COUNTA('RF &amp; RV Guide'!$E$1:$E$8)), 0),-1+MATCH(I$8, OFFSET('RF &amp; RV Guide'!$E$8,,,,COUNTA('RF &amp; RV Guide'!$8:$8)-COUNTA('RF &amp; RV Guide'!$A$8:$E$8)),0)),IFERROR(IF(FIND("tulo",$E74), 0.25%), "-"))))</f>
        <v>-</v>
      </c>
      <c r="J74" s="528">
        <f ca="1">IF($E74="", "", IFERROR(INDEX(OFFSET('Fund Guide'!$B$4,1,MATCH(J$8,OFFSET('Fund Guide'!$B$4,,,,COUNTA('Fund Guide'!$4:$4)),0)-1,COUNTA('Fund Guide'!$B:$B)-COUNTA('Fund Guide'!$B$1:$B$4)),MATCH($E74,OFFSET('Fund Guide'!$B$4,1,,COUNTA('Fund Guide'!$B:$B)-COUNTA('Fund Guide'!$B$1:$B$4)),0)),
IFERROR(OFFSET('RF &amp; RV Guide'!$E$8,2+MATCH($E74, OFFSET('RF &amp; RV Guide'!$E$8,3,,COUNTA('RF &amp; RV Guide'!$E:$E)-COUNTA('RF &amp; RV Guide'!$E$1:$E$8)), 0),-1+MATCH(J$8, OFFSET('RF &amp; RV Guide'!$E$8,,,,COUNTA('RF &amp; RV Guide'!$8:$8)-COUNTA('RF &amp; RV Guide'!$A$8:$E$8)),0)), "-")))</f>
        <v>43434</v>
      </c>
      <c r="K74" s="528" t="str">
        <f ca="1">IF($E74="", "", IFERROR(INDEX(OFFSET('Fund Guide'!$B$4,1,MATCH(K$8,OFFSET('Fund Guide'!$B$4,,,,COUNTA('Fund Guide'!$4:$4)),0)-1,COUNTA('Fund Guide'!$B:$B)-COUNTA('Fund Guide'!$B$1:$B$4)),MATCH($E74,OFFSET('Fund Guide'!$B$4,1,,COUNTA('Fund Guide'!$B:$B)-COUNTA('Fund Guide'!$B$1:$B$4)),0)),
IFERROR(OFFSET('RF &amp; RV Guide'!$E$8,2+MATCH($E74, OFFSET('RF &amp; RV Guide'!$E$8,3,,COUNTA('RF &amp; RV Guide'!$E:$E)-COUNTA('RF &amp; RV Guide'!$E$1:$E$8)), 0),-1+MATCH("Captação", OFFSET('RF &amp; RV Guide'!$E$8,,,,COUNTA('RF &amp; RV Guide'!$8:$8)-COUNTA('RF &amp; RV Guide'!$A$8:$E$8)),0)), "-")))</f>
        <v>Sim</v>
      </c>
      <c r="M74" s="530">
        <f>IFERROR(IF(N74=0, "", N74*$M$3),0)</f>
        <v>100000</v>
      </c>
      <c r="N74" s="231">
        <v>0.01</v>
      </c>
      <c r="O74" s="550">
        <f>IFERROR(IF(N74=0, "", N74/N$72),0)</f>
        <v>0.5</v>
      </c>
      <c r="Q74" s="532">
        <f ca="1">IF($E74="", "", IFERROR(INDEX(OFFSET('Fund Guide'!$B$4,1,MATCH(Q$8,OFFSET('Fund Guide'!$B$4,,,,COUNTA('Fund Guide'!42:42)),0)-1,COUNTA('Fund Guide'!$B:$B)-COUNTA('Fund Guide'!$B$1:$B$4)),MATCH($E74,OFFSET('Fund Guide'!$B$4,1,,COUNTA('Fund Guide'!$B:$B)-COUNTA('Fund Guide'!$B$1:$B$4)),0)),"-"))</f>
        <v>7.2641382127581755E-2</v>
      </c>
      <c r="R74" s="533">
        <f ca="1">IF($E74="", "", IFERROR(INDEX(OFFSET('Fund Guide'!$B$4,1,MATCH(R$8,OFFSET('Fund Guide'!$B$4,,,,COUNTA('Fund Guide'!42:42)),0)-1,COUNTA('Fund Guide'!$B:$B)-COUNTA('Fund Guide'!$B$1:$B$4)),MATCH($E74,OFFSET('Fund Guide'!$B$4,1,,COUNTA('Fund Guide'!$B:$B)-COUNTA('Fund Guide'!$B$1:$B$4)),0)),"-"))</f>
        <v>0.93904932500758775</v>
      </c>
      <c r="S74" s="532">
        <f ca="1">IF($E74="", "", IFERROR(INDEX(OFFSET('Fund Guide'!$B$4,1,MATCH(S$8,OFFSET('Fund Guide'!$B$4,,,,COUNTA('Fund Guide'!42:42)),0)-1,COUNTA('Fund Guide'!$B:$B)-COUNTA('Fund Guide'!$B$1:$B$4)),MATCH($E74,OFFSET('Fund Guide'!$B$4,1,,COUNTA('Fund Guide'!$B:$B)-COUNTA('Fund Guide'!$B$1:$B$4)),0)),"-"))</f>
        <v>8.4689408836585489E-2</v>
      </c>
      <c r="T74" s="533">
        <f ca="1">IF($E74="", "", IFERROR(INDEX(OFFSET('Fund Guide'!$B$4,1,MATCH(T$8,OFFSET('Fund Guide'!$B$4,,,,COUNTA('Fund Guide'!42:42)),0)-1,COUNTA('Fund Guide'!$B:$B)-COUNTA('Fund Guide'!$B$1:$B$4)),MATCH($E74,OFFSET('Fund Guide'!$B$4,1,,COUNTA('Fund Guide'!$B:$B)-COUNTA('Fund Guide'!$B$1:$B$4)),0)),"-"))</f>
        <v>0.83023938556381149</v>
      </c>
      <c r="U74" s="532">
        <f ca="1">IF($E74="", "", IFERROR(INDEX(OFFSET('Fund Guide'!$B$4,1,MATCH(U$8,OFFSET('Fund Guide'!$B$4,,,,COUNTA('Fund Guide'!42:42)),0)-1,COUNTA('Fund Guide'!$B:$B)-COUNTA('Fund Guide'!$B$1:$B$4)),MATCH($E74,OFFSET('Fund Guide'!$B$4,1,,COUNTA('Fund Guide'!$B:$B)-COUNTA('Fund Guide'!$B$1:$B$4)),0)),"-"))</f>
        <v>0.16575945401008063</v>
      </c>
      <c r="V74" s="533">
        <f ca="1">IF($E74="", "", IFERROR(INDEX(OFFSET('Fund Guide'!$B$4,1,MATCH(V$8,OFFSET('Fund Guide'!$B$4,,,,COUNTA('Fund Guide'!42:42)),0)-1,COUNTA('Fund Guide'!$B:$B)-COUNTA('Fund Guide'!$B$1:$B$4)),MATCH($E74,OFFSET('Fund Guide'!$B$4,1,,COUNTA('Fund Guide'!$B:$B)-COUNTA('Fund Guide'!$B$1:$B$4)),0)),"-"))</f>
        <v>1.2569840517120079</v>
      </c>
      <c r="W74" s="532">
        <f ca="1">IF($E74="", "", IFERROR(INDEX(OFFSET('Fund Guide'!$B$4,1,MATCH(W$8,OFFSET('Fund Guide'!$B$4,,,,COUNTA('Fund Guide'!42:42)),0)-1,COUNTA('Fund Guide'!$B:$B)-COUNTA('Fund Guide'!$B$1:$B$4)),MATCH($E74,OFFSET('Fund Guide'!$B$4,1,,COUNTA('Fund Guide'!$B:$B)-COUNTA('Fund Guide'!$B$1:$B$4)),0)),"-"))</f>
        <v>0.24822095835964064</v>
      </c>
      <c r="X74" s="533">
        <f ca="1">IF($E74="", "", IFERROR(INDEX(OFFSET('Fund Guide'!$B$4,1,MATCH(X$8,OFFSET('Fund Guide'!$B$4,,,,COUNTA('Fund Guide'!42:42)),0)-1,COUNTA('Fund Guide'!$B:$B)-COUNTA('Fund Guide'!$B$1:$B$4)),MATCH($E74,OFFSET('Fund Guide'!$B$4,1,,COUNTA('Fund Guide'!$B:$B)-COUNTA('Fund Guide'!$B$1:$B$4)),0)),"-"))</f>
        <v>1.4109683976373855</v>
      </c>
      <c r="Y74" s="534">
        <f ca="1">IF($E74="", "", IFERROR(INDEX(OFFSET('Fund Guide'!$B$4,1,MATCH(Y$8,OFFSET('Fund Guide'!$B$4,,,,COUNTA('Fund Guide'!42:42)),0)-1,COUNTA('Fund Guide'!$B:$B)-COUNTA('Fund Guide'!$B$1:$B$4)),MATCH($E74,OFFSET('Fund Guide'!$B$4,1,,COUNTA('Fund Guide'!$B:$B)-COUNTA('Fund Guide'!$B$1:$B$4)),0)),"-"))</f>
        <v>5.175116209043467E-2</v>
      </c>
      <c r="Z74" s="535">
        <f ca="1">IF($E74="", "", IFERROR(INDEX(OFFSET('Fund Guide'!$B$4,1,MATCH(Z$8,OFFSET('Fund Guide'!$B$4,,,,COUNTA('Fund Guide'!42:42)),0)-1,COUNTA('Fund Guide'!$B:$B)-COUNTA('Fund Guide'!$B$1:$B$4)),MATCH($E74,OFFSET('Fund Guide'!$B$4,1,,COUNTA('Fund Guide'!$B:$B)-COUNTA('Fund Guide'!$B$1:$B$4)),0)),"-"))</f>
        <v>-0.28039360315105061</v>
      </c>
      <c r="AB74" s="232"/>
      <c r="AC74" s="232"/>
      <c r="AD74" s="231"/>
    </row>
    <row r="75" spans="2:30" s="497" customFormat="1" ht="4.5" customHeight="1">
      <c r="B75" s="495"/>
      <c r="C75" s="495"/>
      <c r="D75" s="495"/>
      <c r="E75" s="506"/>
      <c r="F75" s="537"/>
      <c r="G75" s="507"/>
      <c r="H75" s="507"/>
      <c r="I75" s="508"/>
      <c r="J75" s="508"/>
      <c r="K75" s="508"/>
      <c r="M75" s="517"/>
      <c r="Q75" s="508"/>
      <c r="S75" s="508"/>
      <c r="U75" s="508"/>
      <c r="W75" s="508"/>
      <c r="Y75" s="508"/>
      <c r="AB75" s="508"/>
    </row>
    <row r="76" spans="2:30" s="513" customFormat="1" ht="14.25" customHeight="1">
      <c r="B76" s="509"/>
      <c r="C76" s="509"/>
      <c r="D76" s="509" t="s">
        <v>12</v>
      </c>
      <c r="E76" s="545" t="s">
        <v>619</v>
      </c>
      <c r="F76" s="554"/>
      <c r="G76" s="554"/>
      <c r="H76" s="554"/>
      <c r="I76" s="555"/>
      <c r="J76" s="555"/>
      <c r="K76" s="555"/>
      <c r="M76" s="548">
        <f>IFERROR(IF(N76=0, 0, N76*$M$3),0)</f>
        <v>0</v>
      </c>
      <c r="N76" s="684">
        <v>0</v>
      </c>
      <c r="O76" s="549">
        <f>IF(N76=0, 0, SUM(O77:O78)*N76)</f>
        <v>0</v>
      </c>
      <c r="Q76" s="555"/>
      <c r="R76" s="556"/>
      <c r="S76" s="555"/>
      <c r="T76" s="556"/>
      <c r="U76" s="555"/>
      <c r="V76" s="556"/>
      <c r="W76" s="555"/>
      <c r="X76" s="556"/>
      <c r="Y76" s="555"/>
      <c r="Z76" s="556"/>
      <c r="AB76" s="555"/>
      <c r="AC76" s="556"/>
      <c r="AD76" s="556"/>
    </row>
    <row r="77" spans="2:30" s="529" customFormat="1" ht="14.25" customHeight="1">
      <c r="B77" s="523"/>
      <c r="C77" s="523"/>
      <c r="D77" s="523"/>
      <c r="E77" s="390"/>
      <c r="F77" s="524" t="str">
        <f ca="1">IF($E77="", "", IFERROR(INDEX(OFFSET('Fund Guide'!$B$4,1,MATCH(F$8,OFFSET('Fund Guide'!$B$4,,,,COUNTA('Fund Guide'!44:44)),0)-1,COUNTA('Fund Guide'!$B:$B)-COUNTA('Fund Guide'!$B$1:$B$4)),MATCH($E77,OFFSET('Fund Guide'!$B$4,1,,COUNTA('Fund Guide'!$B:$B)-COUNTA('Fund Guide'!$B$1:$B$4)),0)),"-"))</f>
        <v/>
      </c>
      <c r="G77" s="525" t="str">
        <f ca="1">IF($E77="", "", IFERROR(INDEX(OFFSET('Fund Guide'!$B$4,1,MATCH(G$8,OFFSET('Fund Guide'!$B$4,,,,COUNTA('Fund Guide'!$4:$4)),0)-1,COUNTA('Fund Guide'!$B:$B)-COUNTA('Fund Guide'!$B$1:$B$4)),MATCH($E77,OFFSET('Fund Guide'!$B$4,1,,COUNTA('Fund Guide'!$B:$B)-COUNTA('Fund Guide'!$B$1:$B$4)),0)),
IF(OR(LEFT($E77,3)="NTN",LEFT($E77,3)="LFT"),DATE(_xlfn.NUMBERVALUE(RIGHT(LEFT($E77, FIND(" (", $E77)-1), 4)),8,15)-TODAY(),IFERROR(IF(FIND("ano",$E77)&gt;1,FLOOR(_xlfn.NUMBERVALUE(RIGHT(LEFT($E77,FIND(" ano",$E77)-1),FIND(" ano",$E77)-1-(FIND(" - ",$E77)+2)))*365,1)),IFERROR(IF(FIND("meses",$E77)&gt;1,FLOOR(_xlfn.NUMBERVALUE(RIGHT(LEFT($E77,FIND(" meses",$E77)-1),FIND(" meses",$E77)-1-(FIND(" - ",$E77)+2))),1)*(365/12)),IFERROR(IF(FIND("mês",$E77)&gt;1,FLOOR(_xlfn.NUMBERVALUE(RIGHT(LEFT($E77,FIND(" mês",$E77)-1),FIND(" mês",$E77)-1-(FIND(" - ",$E77)+2))),1)*(365/12)),IFERROR(IF(FIND("Diária", $E77)&gt;0, 0),
IFERROR(OFFSET('RF &amp; RV Guide'!$E$8,2+MATCH($E77, OFFSET('RF &amp; RV Guide'!$E$8,3,,COUNTA('RF &amp; RV Guide'!$E:$E)-COUNTA('RF &amp; RV Guide'!$E$1:$E$8)), 0),-1+MATCH(G$8, OFFSET('RF &amp; RV Guide'!$E$8,,,,COUNTA('RF &amp; RV Guide'!$8:$8)-COUNTA('RF &amp; RV Guide'!$A$8:$E$8)),0)),"-"))))))))</f>
        <v/>
      </c>
      <c r="H77" s="526" t="str">
        <f ca="1">IF($E77="", "", IFERROR(INDEX(OFFSET('Fund Guide'!$B$4,1,MATCH(H$8,OFFSET('Fund Guide'!$B$4,,,,COUNTA('Fund Guide'!66:66)),0)-1,COUNTA('Fund Guide'!$B:$B)-COUNTA('Fund Guide'!$B$1:$B$4)),MATCH($E77,OFFSET('Fund Guide'!$B$4,1,,COUNTA('Fund Guide'!$B:$B)-COUNTA('Fund Guide'!$B$1:$B$4)),0)),"BRL"))</f>
        <v/>
      </c>
      <c r="I77" s="527" t="str">
        <f ca="1">IF($E77="", "", IFERROR(INDEX(OFFSET('Fund Guide'!$B$4,1,MATCH(IF($J$3="MFO", "Repasse Taxa Adm. Gestor", "Repasse Taxa Adm. AAI"),OFFSET('Fund Guide'!$B$4,,,,COUNTA('Fund Guide'!$4:$4)),0)-1,COUNTA('Fund Guide'!$B:$B)-COUNTA('Fund Guide'!$B$1:$B$4)),MATCH($E77,OFFSET('Fund Guide'!$B$4,1,,COUNTA('Fund Guide'!$B:$B)-COUNTA('Fund Guide'!$B$1:$B$4)),0)),
IFERROR(OFFSET('RF &amp; RV Guide'!$E$8,2+MATCH($E77, OFFSET('RF &amp; RV Guide'!$E$8,3,,COUNTA('RF &amp; RV Guide'!$E:$E)-COUNTA('RF &amp; RV Guide'!$E$1:$E$8)), 0),-1+MATCH(I$8, OFFSET('RF &amp; RV Guide'!$E$8,,,,COUNTA('RF &amp; RV Guide'!$8:$8)-COUNTA('RF &amp; RV Guide'!$A$8:$E$8)),0)),IFERROR(IF(FIND("tulo",$E77), 0.25%), "-"))))</f>
        <v/>
      </c>
      <c r="J77" s="528" t="str">
        <f ca="1">IF($E77="", "", IFERROR(INDEX(OFFSET('Fund Guide'!$B$4,1,MATCH(J$8,OFFSET('Fund Guide'!$B$4,,,,COUNTA('Fund Guide'!$4:$4)),0)-1,COUNTA('Fund Guide'!$B:$B)-COUNTA('Fund Guide'!$B$1:$B$4)),MATCH($E77,OFFSET('Fund Guide'!$B$4,1,,COUNTA('Fund Guide'!$B:$B)-COUNTA('Fund Guide'!$B$1:$B$4)),0)),
IFERROR(OFFSET('RF &amp; RV Guide'!$E$8,2+MATCH($E77, OFFSET('RF &amp; RV Guide'!$E$8,3,,COUNTA('RF &amp; RV Guide'!$E:$E)-COUNTA('RF &amp; RV Guide'!$E$1:$E$8)), 0),-1+MATCH(J$8, OFFSET('RF &amp; RV Guide'!$E$8,,,,COUNTA('RF &amp; RV Guide'!$8:$8)-COUNTA('RF &amp; RV Guide'!$A$8:$E$8)),0)), "-")))</f>
        <v/>
      </c>
      <c r="K77" s="528" t="str">
        <f ca="1">IF($E77="", "", IFERROR(INDEX(OFFSET('Fund Guide'!$B$4,1,MATCH(K$8,OFFSET('Fund Guide'!$B$4,,,,COUNTA('Fund Guide'!$4:$4)),0)-1,COUNTA('Fund Guide'!$B:$B)-COUNTA('Fund Guide'!$B$1:$B$4)),MATCH($E77,OFFSET('Fund Guide'!$B$4,1,,COUNTA('Fund Guide'!$B:$B)-COUNTA('Fund Guide'!$B$1:$B$4)),0)),
IFERROR(OFFSET('RF &amp; RV Guide'!$E$8,2+MATCH($E77, OFFSET('RF &amp; RV Guide'!$E$8,3,,COUNTA('RF &amp; RV Guide'!$E:$E)-COUNTA('RF &amp; RV Guide'!$E$1:$E$8)), 0),-1+MATCH("Captação", OFFSET('RF &amp; RV Guide'!$E$8,,,,COUNTA('RF &amp; RV Guide'!$8:$8)-COUNTA('RF &amp; RV Guide'!$A$8:$E$8)),0)), "-")))</f>
        <v/>
      </c>
      <c r="M77" s="530" t="str">
        <f>IFERROR(IF(N77=0, "", N77*$M$3),0)</f>
        <v/>
      </c>
      <c r="N77" s="231"/>
      <c r="O77" s="550" t="str">
        <f>IFERROR(IF(N77=0, "", N77/N$76),0)</f>
        <v/>
      </c>
      <c r="Q77" s="532" t="str">
        <f ca="1">IF($E77="", "", IFERROR(INDEX(OFFSET('Fund Guide'!$B$4,1,MATCH(Q$8,OFFSET('Fund Guide'!$B$4,,,,COUNTA('Fund Guide'!44:44)),0)-1,COUNTA('Fund Guide'!$B:$B)-COUNTA('Fund Guide'!$B$1:$B$4)),MATCH($E77,OFFSET('Fund Guide'!$B$4,1,,COUNTA('Fund Guide'!$B:$B)-COUNTA('Fund Guide'!$B$1:$B$4)),0)),"-"))</f>
        <v/>
      </c>
      <c r="R77" s="533" t="str">
        <f ca="1">IF($E77="", "", IFERROR(INDEX(OFFSET('Fund Guide'!$B$4,1,MATCH(R$8,OFFSET('Fund Guide'!$B$4,,,,COUNTA('Fund Guide'!44:44)),0)-1,COUNTA('Fund Guide'!$B:$B)-COUNTA('Fund Guide'!$B$1:$B$4)),MATCH($E77,OFFSET('Fund Guide'!$B$4,1,,COUNTA('Fund Guide'!$B:$B)-COUNTA('Fund Guide'!$B$1:$B$4)),0)),"-"))</f>
        <v/>
      </c>
      <c r="S77" s="532" t="str">
        <f ca="1">IF($E77="", "", IFERROR(INDEX(OFFSET('Fund Guide'!$B$4,1,MATCH(S$8,OFFSET('Fund Guide'!$B$4,,,,COUNTA('Fund Guide'!44:44)),0)-1,COUNTA('Fund Guide'!$B:$B)-COUNTA('Fund Guide'!$B$1:$B$4)),MATCH($E77,OFFSET('Fund Guide'!$B$4,1,,COUNTA('Fund Guide'!$B:$B)-COUNTA('Fund Guide'!$B$1:$B$4)),0)),"-"))</f>
        <v/>
      </c>
      <c r="T77" s="533" t="str">
        <f ca="1">IF($E77="", "", IFERROR(INDEX(OFFSET('Fund Guide'!$B$4,1,MATCH(T$8,OFFSET('Fund Guide'!$B$4,,,,COUNTA('Fund Guide'!44:44)),0)-1,COUNTA('Fund Guide'!$B:$B)-COUNTA('Fund Guide'!$B$1:$B$4)),MATCH($E77,OFFSET('Fund Guide'!$B$4,1,,COUNTA('Fund Guide'!$B:$B)-COUNTA('Fund Guide'!$B$1:$B$4)),0)),"-"))</f>
        <v/>
      </c>
      <c r="U77" s="532" t="str">
        <f ca="1">IF($E77="", "", IFERROR(INDEX(OFFSET('Fund Guide'!$B$4,1,MATCH(U$8,OFFSET('Fund Guide'!$B$4,,,,COUNTA('Fund Guide'!44:44)),0)-1,COUNTA('Fund Guide'!$B:$B)-COUNTA('Fund Guide'!$B$1:$B$4)),MATCH($E77,OFFSET('Fund Guide'!$B$4,1,,COUNTA('Fund Guide'!$B:$B)-COUNTA('Fund Guide'!$B$1:$B$4)),0)),"-"))</f>
        <v/>
      </c>
      <c r="V77" s="533" t="str">
        <f ca="1">IF($E77="", "", IFERROR(INDEX(OFFSET('Fund Guide'!$B$4,1,MATCH(V$8,OFFSET('Fund Guide'!$B$4,,,,COUNTA('Fund Guide'!44:44)),0)-1,COUNTA('Fund Guide'!$B:$B)-COUNTA('Fund Guide'!$B$1:$B$4)),MATCH($E77,OFFSET('Fund Guide'!$B$4,1,,COUNTA('Fund Guide'!$B:$B)-COUNTA('Fund Guide'!$B$1:$B$4)),0)),"-"))</f>
        <v/>
      </c>
      <c r="W77" s="532" t="str">
        <f ca="1">IF($E77="", "", IFERROR(INDEX(OFFSET('Fund Guide'!$B$4,1,MATCH(W$8,OFFSET('Fund Guide'!$B$4,,,,COUNTA('Fund Guide'!44:44)),0)-1,COUNTA('Fund Guide'!$B:$B)-COUNTA('Fund Guide'!$B$1:$B$4)),MATCH($E77,OFFSET('Fund Guide'!$B$4,1,,COUNTA('Fund Guide'!$B:$B)-COUNTA('Fund Guide'!$B$1:$B$4)),0)),"-"))</f>
        <v/>
      </c>
      <c r="X77" s="533" t="str">
        <f ca="1">IF($E77="", "", IFERROR(INDEX(OFFSET('Fund Guide'!$B$4,1,MATCH(X$8,OFFSET('Fund Guide'!$B$4,,,,COUNTA('Fund Guide'!44:44)),0)-1,COUNTA('Fund Guide'!$B:$B)-COUNTA('Fund Guide'!$B$1:$B$4)),MATCH($E77,OFFSET('Fund Guide'!$B$4,1,,COUNTA('Fund Guide'!$B:$B)-COUNTA('Fund Guide'!$B$1:$B$4)),0)),"-"))</f>
        <v/>
      </c>
      <c r="Y77" s="534" t="str">
        <f ca="1">IF($E77="", "", IFERROR(INDEX(OFFSET('Fund Guide'!$B$4,1,MATCH(Y$8,OFFSET('Fund Guide'!$B$4,,,,COUNTA('Fund Guide'!44:44)),0)-1,COUNTA('Fund Guide'!$B:$B)-COUNTA('Fund Guide'!$B$1:$B$4)),MATCH($E77,OFFSET('Fund Guide'!$B$4,1,,COUNTA('Fund Guide'!$B:$B)-COUNTA('Fund Guide'!$B$1:$B$4)),0)),"-"))</f>
        <v/>
      </c>
      <c r="Z77" s="535" t="str">
        <f ca="1">IF($E77="", "", IFERROR(INDEX(OFFSET('Fund Guide'!$B$4,1,MATCH(Z$8,OFFSET('Fund Guide'!$B$4,,,,COUNTA('Fund Guide'!44:44)),0)-1,COUNTA('Fund Guide'!$B:$B)-COUNTA('Fund Guide'!$B$1:$B$4)),MATCH($E77,OFFSET('Fund Guide'!$B$4,1,,COUNTA('Fund Guide'!$B:$B)-COUNTA('Fund Guide'!$B$1:$B$4)),0)),"-"))</f>
        <v/>
      </c>
      <c r="AB77" s="232"/>
      <c r="AC77" s="232"/>
      <c r="AD77" s="231"/>
    </row>
    <row r="78" spans="2:30" s="497" customFormat="1" ht="4.5" customHeight="1">
      <c r="B78" s="495"/>
      <c r="C78" s="495"/>
      <c r="D78" s="495"/>
      <c r="E78" s="506"/>
      <c r="F78" s="537"/>
      <c r="G78" s="507"/>
      <c r="H78" s="507"/>
      <c r="I78" s="508"/>
      <c r="J78" s="508"/>
      <c r="K78" s="508"/>
      <c r="M78" s="517"/>
      <c r="Q78" s="508"/>
      <c r="S78" s="508"/>
      <c r="U78" s="508"/>
      <c r="W78" s="508"/>
      <c r="Y78" s="508"/>
      <c r="AB78" s="508"/>
    </row>
    <row r="79" spans="2:30" s="513" customFormat="1" ht="14.25" customHeight="1">
      <c r="B79" s="509"/>
      <c r="C79" s="509"/>
      <c r="D79" s="509" t="s">
        <v>12</v>
      </c>
      <c r="E79" s="545" t="s">
        <v>618</v>
      </c>
      <c r="F79" s="554"/>
      <c r="G79" s="554"/>
      <c r="H79" s="554"/>
      <c r="I79" s="555"/>
      <c r="J79" s="555"/>
      <c r="K79" s="555"/>
      <c r="M79" s="548">
        <f>IFERROR(IF(N79=0, 0, N79*$M$3),0)</f>
        <v>0</v>
      </c>
      <c r="N79" s="684">
        <v>0</v>
      </c>
      <c r="O79" s="549">
        <f>IF(N79=0, 0, SUM(O80:O81)*N79)</f>
        <v>0</v>
      </c>
      <c r="Q79" s="555"/>
      <c r="R79" s="556"/>
      <c r="S79" s="555"/>
      <c r="T79" s="556"/>
      <c r="U79" s="555"/>
      <c r="V79" s="556"/>
      <c r="W79" s="555"/>
      <c r="X79" s="556"/>
      <c r="Y79" s="555"/>
      <c r="Z79" s="556"/>
      <c r="AB79" s="555"/>
      <c r="AC79" s="556"/>
      <c r="AD79" s="556"/>
    </row>
    <row r="80" spans="2:30" s="529" customFormat="1" ht="14.25" customHeight="1">
      <c r="B80" s="523"/>
      <c r="C80" s="523"/>
      <c r="D80" s="523"/>
      <c r="E80" s="390"/>
      <c r="F80" s="524" t="str">
        <f ca="1">IF($E80="", "", IFERROR(INDEX(OFFSET('Fund Guide'!$B$4,1,MATCH(F$8,OFFSET('Fund Guide'!$B$4,,,,COUNTA('Fund Guide'!47:47)),0)-1,COUNTA('Fund Guide'!$B:$B)-COUNTA('Fund Guide'!$B$1:$B$4)),MATCH($E80,OFFSET('Fund Guide'!$B$4,1,,COUNTA('Fund Guide'!$B:$B)-COUNTA('Fund Guide'!$B$1:$B$4)),0)),"-"))</f>
        <v/>
      </c>
      <c r="G80" s="525" t="str">
        <f ca="1">IF($E80="", "", IFERROR(INDEX(OFFSET('Fund Guide'!$B$4,1,MATCH(G$8,OFFSET('Fund Guide'!$B$4,,,,COUNTA('Fund Guide'!$4:$4)),0)-1,COUNTA('Fund Guide'!$B:$B)-COUNTA('Fund Guide'!$B$1:$B$4)),MATCH($E80,OFFSET('Fund Guide'!$B$4,1,,COUNTA('Fund Guide'!$B:$B)-COUNTA('Fund Guide'!$B$1:$B$4)),0)),
IF(OR(LEFT($E80,3)="NTN",LEFT($E80,3)="LFT"),DATE(_xlfn.NUMBERVALUE(RIGHT(LEFT($E80, FIND(" (", $E80)-1), 4)),8,15)-TODAY(),IFERROR(IF(FIND("ano",$E80)&gt;1,FLOOR(_xlfn.NUMBERVALUE(RIGHT(LEFT($E80,FIND(" ano",$E80)-1),FIND(" ano",$E80)-1-(FIND(" - ",$E80)+2)))*365,1)),IFERROR(IF(FIND("meses",$E80)&gt;1,FLOOR(_xlfn.NUMBERVALUE(RIGHT(LEFT($E80,FIND(" meses",$E80)-1),FIND(" meses",$E80)-1-(FIND(" - ",$E80)+2))),1)*(365/12)),IFERROR(IF(FIND("mês",$E80)&gt;1,FLOOR(_xlfn.NUMBERVALUE(RIGHT(LEFT($E80,FIND(" mês",$E80)-1),FIND(" mês",$E80)-1-(FIND(" - ",$E80)+2))),1)*(365/12)),IFERROR(IF(FIND("Diária", $E80)&gt;0, 0),
IFERROR(OFFSET('RF &amp; RV Guide'!$E$8,2+MATCH($E80, OFFSET('RF &amp; RV Guide'!$E$8,3,,COUNTA('RF &amp; RV Guide'!$E:$E)-COUNTA('RF &amp; RV Guide'!$E$1:$E$8)), 0),-1+MATCH(G$8, OFFSET('RF &amp; RV Guide'!$E$8,,,,COUNTA('RF &amp; RV Guide'!$8:$8)-COUNTA('RF &amp; RV Guide'!$A$8:$E$8)),0)),"-"))))))))</f>
        <v/>
      </c>
      <c r="H80" s="526" t="str">
        <f ca="1">IF($E80="", "", IFERROR(INDEX(OFFSET('Fund Guide'!$B$4,1,MATCH(H$8,OFFSET('Fund Guide'!$B$4,,,,COUNTA('Fund Guide'!69:69)),0)-1,COUNTA('Fund Guide'!$B:$B)-COUNTA('Fund Guide'!$B$1:$B$4)),MATCH($E80,OFFSET('Fund Guide'!$B$4,1,,COUNTA('Fund Guide'!$B:$B)-COUNTA('Fund Guide'!$B$1:$B$4)),0)),"BRL"))</f>
        <v/>
      </c>
      <c r="I80" s="527" t="str">
        <f ca="1">IF($E80="", "", IFERROR(INDEX(OFFSET('Fund Guide'!$B$4,1,MATCH(IF($J$3="MFO", "Repasse Taxa Adm. Gestor", "Repasse Taxa Adm. AAI"),OFFSET('Fund Guide'!$B$4,,,,COUNTA('Fund Guide'!$4:$4)),0)-1,COUNTA('Fund Guide'!$B:$B)-COUNTA('Fund Guide'!$B$1:$B$4)),MATCH($E80,OFFSET('Fund Guide'!$B$4,1,,COUNTA('Fund Guide'!$B:$B)-COUNTA('Fund Guide'!$B$1:$B$4)),0)),
IFERROR(OFFSET('RF &amp; RV Guide'!$E$8,2+MATCH($E80, OFFSET('RF &amp; RV Guide'!$E$8,3,,COUNTA('RF &amp; RV Guide'!$E:$E)-COUNTA('RF &amp; RV Guide'!$E$1:$E$8)), 0),-1+MATCH(I$8, OFFSET('RF &amp; RV Guide'!$E$8,,,,COUNTA('RF &amp; RV Guide'!$8:$8)-COUNTA('RF &amp; RV Guide'!$A$8:$E$8)),0)),IFERROR(IF(FIND("tulo",$E80), 0.25%), "-"))))</f>
        <v/>
      </c>
      <c r="J80" s="528" t="str">
        <f ca="1">IF($E80="", "", IFERROR(INDEX(OFFSET('Fund Guide'!$B$4,1,MATCH(J$8,OFFSET('Fund Guide'!$B$4,,,,COUNTA('Fund Guide'!$4:$4)),0)-1,COUNTA('Fund Guide'!$B:$B)-COUNTA('Fund Guide'!$B$1:$B$4)),MATCH($E80,OFFSET('Fund Guide'!$B$4,1,,COUNTA('Fund Guide'!$B:$B)-COUNTA('Fund Guide'!$B$1:$B$4)),0)),
IFERROR(OFFSET('RF &amp; RV Guide'!$E$8,2+MATCH($E80, OFFSET('RF &amp; RV Guide'!$E$8,3,,COUNTA('RF &amp; RV Guide'!$E:$E)-COUNTA('RF &amp; RV Guide'!$E$1:$E$8)), 0),-1+MATCH(J$8, OFFSET('RF &amp; RV Guide'!$E$8,,,,COUNTA('RF &amp; RV Guide'!$8:$8)-COUNTA('RF &amp; RV Guide'!$A$8:$E$8)),0)), "-")))</f>
        <v/>
      </c>
      <c r="K80" s="528" t="str">
        <f ca="1">IF($E80="", "", IFERROR(INDEX(OFFSET('Fund Guide'!$B$4,1,MATCH(K$8,OFFSET('Fund Guide'!$B$4,,,,COUNTA('Fund Guide'!$4:$4)),0)-1,COUNTA('Fund Guide'!$B:$B)-COUNTA('Fund Guide'!$B$1:$B$4)),MATCH($E80,OFFSET('Fund Guide'!$B$4,1,,COUNTA('Fund Guide'!$B:$B)-COUNTA('Fund Guide'!$B$1:$B$4)),0)),
IFERROR(OFFSET('RF &amp; RV Guide'!$E$8,2+MATCH($E80, OFFSET('RF &amp; RV Guide'!$E$8,3,,COUNTA('RF &amp; RV Guide'!$E:$E)-COUNTA('RF &amp; RV Guide'!$E$1:$E$8)), 0),-1+MATCH("Captação", OFFSET('RF &amp; RV Guide'!$E$8,,,,COUNTA('RF &amp; RV Guide'!$8:$8)-COUNTA('RF &amp; RV Guide'!$A$8:$E$8)),0)), "-")))</f>
        <v/>
      </c>
      <c r="M80" s="530" t="str">
        <f>IFERROR(IF(N80=0, "", N80*$M$3),0)</f>
        <v/>
      </c>
      <c r="N80" s="231"/>
      <c r="O80" s="550" t="str">
        <f>IFERROR(IF(N80=0, "", N80/N$79),0)</f>
        <v/>
      </c>
      <c r="Q80" s="532" t="str">
        <f ca="1">IF($E80="", "", IFERROR(INDEX(OFFSET('Fund Guide'!$B$4,1,MATCH(Q$8,OFFSET('Fund Guide'!$B$4,,,,COUNTA('Fund Guide'!47:47)),0)-1,COUNTA('Fund Guide'!$B:$B)-COUNTA('Fund Guide'!$B$1:$B$4)),MATCH($E80,OFFSET('Fund Guide'!$B$4,1,,COUNTA('Fund Guide'!$B:$B)-COUNTA('Fund Guide'!$B$1:$B$4)),0)),"-"))</f>
        <v/>
      </c>
      <c r="R80" s="533" t="str">
        <f ca="1">IF($E80="", "", IFERROR(INDEX(OFFSET('Fund Guide'!$B$4,1,MATCH(R$8,OFFSET('Fund Guide'!$B$4,,,,COUNTA('Fund Guide'!47:47)),0)-1,COUNTA('Fund Guide'!$B:$B)-COUNTA('Fund Guide'!$B$1:$B$4)),MATCH($E80,OFFSET('Fund Guide'!$B$4,1,,COUNTA('Fund Guide'!$B:$B)-COUNTA('Fund Guide'!$B$1:$B$4)),0)),"-"))</f>
        <v/>
      </c>
      <c r="S80" s="532" t="str">
        <f ca="1">IF($E80="", "", IFERROR(INDEX(OFFSET('Fund Guide'!$B$4,1,MATCH(S$8,OFFSET('Fund Guide'!$B$4,,,,COUNTA('Fund Guide'!47:47)),0)-1,COUNTA('Fund Guide'!$B:$B)-COUNTA('Fund Guide'!$B$1:$B$4)),MATCH($E80,OFFSET('Fund Guide'!$B$4,1,,COUNTA('Fund Guide'!$B:$B)-COUNTA('Fund Guide'!$B$1:$B$4)),0)),"-"))</f>
        <v/>
      </c>
      <c r="T80" s="533" t="str">
        <f ca="1">IF($E80="", "", IFERROR(INDEX(OFFSET('Fund Guide'!$B$4,1,MATCH(T$8,OFFSET('Fund Guide'!$B$4,,,,COUNTA('Fund Guide'!47:47)),0)-1,COUNTA('Fund Guide'!$B:$B)-COUNTA('Fund Guide'!$B$1:$B$4)),MATCH($E80,OFFSET('Fund Guide'!$B$4,1,,COUNTA('Fund Guide'!$B:$B)-COUNTA('Fund Guide'!$B$1:$B$4)),0)),"-"))</f>
        <v/>
      </c>
      <c r="U80" s="532" t="str">
        <f ca="1">IF($E80="", "", IFERROR(INDEX(OFFSET('Fund Guide'!$B$4,1,MATCH(U$8,OFFSET('Fund Guide'!$B$4,,,,COUNTA('Fund Guide'!47:47)),0)-1,COUNTA('Fund Guide'!$B:$B)-COUNTA('Fund Guide'!$B$1:$B$4)),MATCH($E80,OFFSET('Fund Guide'!$B$4,1,,COUNTA('Fund Guide'!$B:$B)-COUNTA('Fund Guide'!$B$1:$B$4)),0)),"-"))</f>
        <v/>
      </c>
      <c r="V80" s="533" t="str">
        <f ca="1">IF($E80="", "", IFERROR(INDEX(OFFSET('Fund Guide'!$B$4,1,MATCH(V$8,OFFSET('Fund Guide'!$B$4,,,,COUNTA('Fund Guide'!47:47)),0)-1,COUNTA('Fund Guide'!$B:$B)-COUNTA('Fund Guide'!$B$1:$B$4)),MATCH($E80,OFFSET('Fund Guide'!$B$4,1,,COUNTA('Fund Guide'!$B:$B)-COUNTA('Fund Guide'!$B$1:$B$4)),0)),"-"))</f>
        <v/>
      </c>
      <c r="W80" s="532" t="str">
        <f ca="1">IF($E80="", "", IFERROR(INDEX(OFFSET('Fund Guide'!$B$4,1,MATCH(W$8,OFFSET('Fund Guide'!$B$4,,,,COUNTA('Fund Guide'!47:47)),0)-1,COUNTA('Fund Guide'!$B:$B)-COUNTA('Fund Guide'!$B$1:$B$4)),MATCH($E80,OFFSET('Fund Guide'!$B$4,1,,COUNTA('Fund Guide'!$B:$B)-COUNTA('Fund Guide'!$B$1:$B$4)),0)),"-"))</f>
        <v/>
      </c>
      <c r="X80" s="533" t="str">
        <f ca="1">IF($E80="", "", IFERROR(INDEX(OFFSET('Fund Guide'!$B$4,1,MATCH(X$8,OFFSET('Fund Guide'!$B$4,,,,COUNTA('Fund Guide'!47:47)),0)-1,COUNTA('Fund Guide'!$B:$B)-COUNTA('Fund Guide'!$B$1:$B$4)),MATCH($E80,OFFSET('Fund Guide'!$B$4,1,,COUNTA('Fund Guide'!$B:$B)-COUNTA('Fund Guide'!$B$1:$B$4)),0)),"-"))</f>
        <v/>
      </c>
      <c r="Y80" s="534" t="str">
        <f ca="1">IF($E80="", "", IFERROR(INDEX(OFFSET('Fund Guide'!$B$4,1,MATCH(Y$8,OFFSET('Fund Guide'!$B$4,,,,COUNTA('Fund Guide'!47:47)),0)-1,COUNTA('Fund Guide'!$B:$B)-COUNTA('Fund Guide'!$B$1:$B$4)),MATCH($E80,OFFSET('Fund Guide'!$B$4,1,,COUNTA('Fund Guide'!$B:$B)-COUNTA('Fund Guide'!$B$1:$B$4)),0)),"-"))</f>
        <v/>
      </c>
      <c r="Z80" s="535" t="str">
        <f ca="1">IF($E80="", "", IFERROR(INDEX(OFFSET('Fund Guide'!$B$4,1,MATCH(Z$8,OFFSET('Fund Guide'!$B$4,,,,COUNTA('Fund Guide'!47:47)),0)-1,COUNTA('Fund Guide'!$B:$B)-COUNTA('Fund Guide'!$B$1:$B$4)),MATCH($E80,OFFSET('Fund Guide'!$B$4,1,,COUNTA('Fund Guide'!$B:$B)-COUNTA('Fund Guide'!$B$1:$B$4)),0)),"-"))</f>
        <v/>
      </c>
      <c r="AB80" s="232"/>
      <c r="AC80" s="232"/>
      <c r="AD80" s="231"/>
    </row>
    <row r="81" spans="2:30" s="497" customFormat="1" ht="7.5" customHeight="1">
      <c r="B81" s="495"/>
      <c r="C81" s="495"/>
      <c r="D81" s="495"/>
      <c r="E81" s="506"/>
      <c r="F81" s="537"/>
      <c r="G81" s="507"/>
      <c r="H81" s="507"/>
      <c r="I81" s="508"/>
      <c r="J81" s="508"/>
      <c r="K81" s="508"/>
      <c r="M81" s="517"/>
      <c r="N81" s="553"/>
      <c r="Q81" s="508"/>
      <c r="S81" s="508"/>
      <c r="U81" s="508"/>
      <c r="W81" s="508"/>
      <c r="Y81" s="508"/>
      <c r="AB81" s="508"/>
    </row>
    <row r="82" spans="2:30" s="513" customFormat="1" ht="14.25" customHeight="1">
      <c r="B82" s="509"/>
      <c r="C82" s="509"/>
      <c r="D82" s="509" t="s">
        <v>1397</v>
      </c>
      <c r="E82" s="510" t="s">
        <v>14</v>
      </c>
      <c r="F82" s="511"/>
      <c r="G82" s="511"/>
      <c r="H82" s="511"/>
      <c r="I82" s="512"/>
      <c r="J82" s="512"/>
      <c r="K82" s="512"/>
      <c r="M82" s="514">
        <f>IF(M84+M95=0, 0,M84+M95)</f>
        <v>400000.00000000006</v>
      </c>
      <c r="N82" s="515">
        <f>N84+N95</f>
        <v>0.04</v>
      </c>
      <c r="O82" s="516">
        <f>O84+O95</f>
        <v>0.04</v>
      </c>
      <c r="Q82" s="512"/>
      <c r="R82" s="516"/>
      <c r="S82" s="512"/>
      <c r="T82" s="516"/>
      <c r="U82" s="512"/>
      <c r="V82" s="516"/>
      <c r="W82" s="512"/>
      <c r="X82" s="516"/>
      <c r="Y82" s="512"/>
      <c r="Z82" s="516"/>
      <c r="AB82" s="512"/>
      <c r="AC82" s="516"/>
      <c r="AD82" s="516"/>
    </row>
    <row r="83" spans="2:30" s="497" customFormat="1" ht="4.5" customHeight="1">
      <c r="B83" s="495"/>
      <c r="C83" s="495"/>
      <c r="D83" s="495"/>
      <c r="E83" s="506"/>
      <c r="F83" s="507"/>
      <c r="G83" s="507"/>
      <c r="H83" s="507"/>
      <c r="I83" s="508"/>
      <c r="J83" s="508"/>
      <c r="K83" s="508"/>
      <c r="M83" s="517"/>
      <c r="Q83" s="508"/>
      <c r="S83" s="508"/>
      <c r="U83" s="508"/>
      <c r="W83" s="508"/>
      <c r="Y83" s="508"/>
      <c r="AB83" s="508"/>
    </row>
    <row r="84" spans="2:30" s="513" customFormat="1" ht="14.25" customHeight="1">
      <c r="B84" s="509"/>
      <c r="C84" s="509" t="s">
        <v>12</v>
      </c>
      <c r="D84" s="509" t="s">
        <v>12</v>
      </c>
      <c r="E84" s="518" t="s">
        <v>608</v>
      </c>
      <c r="F84" s="519"/>
      <c r="G84" s="519"/>
      <c r="H84" s="519"/>
      <c r="I84" s="520"/>
      <c r="J84" s="520"/>
      <c r="K84" s="520"/>
      <c r="M84" s="521">
        <f>IFERROR(IF(N84=0, 0, N84*$M$3),0)</f>
        <v>350000.00000000006</v>
      </c>
      <c r="N84" s="683">
        <v>3.5000000000000003E-2</v>
      </c>
      <c r="O84" s="522">
        <f>ROUND(O86+O89+O92,3)</f>
        <v>3.5000000000000003E-2</v>
      </c>
      <c r="Q84" s="520"/>
      <c r="R84" s="522"/>
      <c r="S84" s="520"/>
      <c r="T84" s="522"/>
      <c r="U84" s="520"/>
      <c r="V84" s="522"/>
      <c r="W84" s="520"/>
      <c r="X84" s="522"/>
      <c r="Y84" s="520"/>
      <c r="Z84" s="522"/>
      <c r="AB84" s="520"/>
      <c r="AC84" s="522"/>
      <c r="AD84" s="522"/>
    </row>
    <row r="85" spans="2:30" s="497" customFormat="1" ht="3" customHeight="1">
      <c r="B85" s="495"/>
      <c r="C85" s="495"/>
      <c r="D85" s="495"/>
      <c r="E85" s="506"/>
      <c r="F85" s="507"/>
      <c r="G85" s="507"/>
      <c r="H85" s="507"/>
      <c r="I85" s="508"/>
      <c r="J85" s="508"/>
      <c r="K85" s="508"/>
      <c r="M85" s="517"/>
      <c r="N85" s="553"/>
      <c r="Q85" s="508"/>
      <c r="S85" s="508"/>
      <c r="U85" s="508"/>
      <c r="W85" s="508"/>
      <c r="Y85" s="508"/>
      <c r="AB85" s="508"/>
    </row>
    <row r="86" spans="2:30" s="513" customFormat="1" ht="14.25" customHeight="1">
      <c r="B86" s="509"/>
      <c r="C86" s="509"/>
      <c r="D86" s="509" t="s">
        <v>12</v>
      </c>
      <c r="E86" s="545" t="s">
        <v>607</v>
      </c>
      <c r="F86" s="554"/>
      <c r="G86" s="554"/>
      <c r="H86" s="554"/>
      <c r="I86" s="555"/>
      <c r="J86" s="555"/>
      <c r="K86" s="555"/>
      <c r="M86" s="548">
        <f>IFERROR(IF(N86=0, 0, N86*$M$3),0)</f>
        <v>100000</v>
      </c>
      <c r="N86" s="684">
        <v>0.01</v>
      </c>
      <c r="O86" s="549">
        <f>IF(N86=0, 0, SUM(O87:O88)*N86)</f>
        <v>0.01</v>
      </c>
      <c r="Q86" s="555"/>
      <c r="R86" s="556"/>
      <c r="S86" s="555"/>
      <c r="T86" s="556"/>
      <c r="U86" s="555"/>
      <c r="V86" s="556"/>
      <c r="W86" s="555"/>
      <c r="X86" s="556"/>
      <c r="Y86" s="555"/>
      <c r="Z86" s="556"/>
      <c r="AB86" s="555"/>
      <c r="AC86" s="556"/>
      <c r="AD86" s="556"/>
    </row>
    <row r="87" spans="2:30" s="529" customFormat="1" ht="14.25" customHeight="1">
      <c r="B87" s="523"/>
      <c r="C87" s="523"/>
      <c r="D87" s="523"/>
      <c r="E87" s="390" t="s">
        <v>2207</v>
      </c>
      <c r="F87" s="524">
        <f ca="1">IF($E87="", "", IFERROR(INDEX(OFFSET('Fund Guide'!$B$4,1,MATCH(F$8,OFFSET('Fund Guide'!$B$4,,,,COUNTA('Fund Guide'!53:53)),0)-1,COUNTA('Fund Guide'!$B:$B)-COUNTA('Fund Guide'!$B$1:$B$4)),MATCH($E87,OFFSET('Fund Guide'!$B$4,1,,COUNTA('Fund Guide'!$B:$B)-COUNTA('Fund Guide'!$B$1:$B$4)),0)),"-"))</f>
        <v>11741429000156</v>
      </c>
      <c r="G87" s="525">
        <f ca="1">IF($E87="", "", IFERROR(INDEX(OFFSET('Fund Guide'!$B$4,1,MATCH(G$8,OFFSET('Fund Guide'!$B$4,,,,COUNTA('Fund Guide'!$4:$4)),0)-1,COUNTA('Fund Guide'!$B:$B)-COUNTA('Fund Guide'!$B$1:$B$4)),MATCH($E87,OFFSET('Fund Guide'!$B$4,1,,COUNTA('Fund Guide'!$B:$B)-COUNTA('Fund Guide'!$B$1:$B$4)),0)),
IF(OR(LEFT($E87,3)="NTN",LEFT($E87,3)="LFT"),DATE(_xlfn.NUMBERVALUE(RIGHT(LEFT($E87, FIND(" (", $E87)-1), 4)),8,15)-TODAY(),IFERROR(IF(FIND("ano",$E87)&gt;1,FLOOR(_xlfn.NUMBERVALUE(RIGHT(LEFT($E87,FIND(" ano",$E87)-1),FIND(" ano",$E87)-1-(FIND(" - ",$E87)+2)))*365,1)),IFERROR(IF(FIND("meses",$E87)&gt;1,FLOOR(_xlfn.NUMBERVALUE(RIGHT(LEFT($E87,FIND(" meses",$E87)-1),FIND(" meses",$E87)-1-(FIND(" - ",$E87)+2))),1)*(365/12)),IFERROR(IF(FIND("mês",$E87)&gt;1,FLOOR(_xlfn.NUMBERVALUE(RIGHT(LEFT($E87,FIND(" mês",$E87)-1),FIND(" mês",$E87)-1-(FIND(" - ",$E87)+2))),1)*(365/12)),IFERROR(IF(FIND("Diária", $E87)&gt;0, 0),
IFERROR(OFFSET('RF &amp; RV Guide'!$E$8,2+MATCH($E87, OFFSET('RF &amp; RV Guide'!$E$8,3,,COUNTA('RF &amp; RV Guide'!$E:$E)-COUNTA('RF &amp; RV Guide'!$E$1:$E$8)), 0),-1+MATCH(G$8, OFFSET('RF &amp; RV Guide'!$E$8,,,,COUNTA('RF &amp; RV Guide'!$8:$8)-COUNTA('RF &amp; RV Guide'!$A$8:$E$8)),0)),"-"))))))))</f>
        <v>33</v>
      </c>
      <c r="H87" s="526" t="str">
        <f ca="1">IF($E87="", "", IFERROR(INDEX(OFFSET('Fund Guide'!$B$4,1,MATCH(H$8,OFFSET('Fund Guide'!$B$4,,,,COUNTA('Fund Guide'!76:76)),0)-1,COUNTA('Fund Guide'!$B:$B)-COUNTA('Fund Guide'!$B$1:$B$4)),MATCH($E87,OFFSET('Fund Guide'!$B$4,1,,COUNTA('Fund Guide'!$B:$B)-COUNTA('Fund Guide'!$B$1:$B$4)),0)),"BRL"))</f>
        <v>BRL</v>
      </c>
      <c r="I87" s="527">
        <f ca="1">IF($E87="", "", IFERROR(INDEX(OFFSET('Fund Guide'!$B$4,1,MATCH(IF($J$3="MFO", "Repasse Taxa Adm. Gestor", "Repasse Taxa Adm. AAI"),OFFSET('Fund Guide'!$B$4,,,,COUNTA('Fund Guide'!$4:$4)),0)-1,COUNTA('Fund Guide'!$B:$B)-COUNTA('Fund Guide'!$B$1:$B$4)),MATCH($E87,OFFSET('Fund Guide'!$B$4,1,,COUNTA('Fund Guide'!$B:$B)-COUNTA('Fund Guide'!$B$1:$B$4)),0)),
IFERROR(OFFSET('RF &amp; RV Guide'!$E$8,2+MATCH($E87, OFFSET('RF &amp; RV Guide'!$E$8,3,,COUNTA('RF &amp; RV Guide'!$E:$E)-COUNTA('RF &amp; RV Guide'!$E$1:$E$8)), 0),-1+MATCH(I$8, OFFSET('RF &amp; RV Guide'!$E$8,,,,COUNTA('RF &amp; RV Guide'!$8:$8)-COUNTA('RF &amp; RV Guide'!$A$8:$E$8)),0)),IFERROR(IF(FIND("tulo",$E87), 0.25%), "-"))))</f>
        <v>5.3340000000000002E-3</v>
      </c>
      <c r="J87" s="528">
        <f ca="1">IF($E87="", "", IFERROR(INDEX(OFFSET('Fund Guide'!$B$4,1,MATCH(J$8,OFFSET('Fund Guide'!$B$4,,,,COUNTA('Fund Guide'!$4:$4)),0)-1,COUNTA('Fund Guide'!$B:$B)-COUNTA('Fund Guide'!$B$1:$B$4)),MATCH($E87,OFFSET('Fund Guide'!$B$4,1,,COUNTA('Fund Guide'!$B:$B)-COUNTA('Fund Guide'!$B$1:$B$4)),0)),
IFERROR(OFFSET('RF &amp; RV Guide'!$E$8,2+MATCH($E87, OFFSET('RF &amp; RV Guide'!$E$8,3,,COUNTA('RF &amp; RV Guide'!$E:$E)-COUNTA('RF &amp; RV Guide'!$E$1:$E$8)), 0),-1+MATCH(J$8, OFFSET('RF &amp; RV Guide'!$E$8,,,,COUNTA('RF &amp; RV Guide'!$8:$8)-COUNTA('RF &amp; RV Guide'!$A$8:$E$8)),0)), "-")))</f>
        <v>41556</v>
      </c>
      <c r="K87" s="528" t="str">
        <f ca="1">IF($E87="", "", IFERROR(INDEX(OFFSET('Fund Guide'!$B$4,1,MATCH(K$8,OFFSET('Fund Guide'!$B$4,,,,COUNTA('Fund Guide'!$4:$4)),0)-1,COUNTA('Fund Guide'!$B:$B)-COUNTA('Fund Guide'!$B$1:$B$4)),MATCH($E87,OFFSET('Fund Guide'!$B$4,1,,COUNTA('Fund Guide'!$B:$B)-COUNTA('Fund Guide'!$B$1:$B$4)),0)),
IFERROR(OFFSET('RF &amp; RV Guide'!$E$8,2+MATCH($E87, OFFSET('RF &amp; RV Guide'!$E$8,3,,COUNTA('RF &amp; RV Guide'!$E:$E)-COUNTA('RF &amp; RV Guide'!$E$1:$E$8)), 0),-1+MATCH("Captação", OFFSET('RF &amp; RV Guide'!$E$8,,,,COUNTA('RF &amp; RV Guide'!$8:$8)-COUNTA('RF &amp; RV Guide'!$A$8:$E$8)),0)), "-")))</f>
        <v>Sim</v>
      </c>
      <c r="M87" s="530">
        <f>IFERROR(IF(N87=0, "", N87*$M$3),0)</f>
        <v>100000</v>
      </c>
      <c r="N87" s="231">
        <v>0.01</v>
      </c>
      <c r="O87" s="550">
        <f>IFERROR(IF(N87=0, "", N87/N$86),0)</f>
        <v>1</v>
      </c>
      <c r="Q87" s="532">
        <f ca="1">IF($E87="", "", IFERROR(INDEX(OFFSET('Fund Guide'!$B$4,1,MATCH(Q$8,OFFSET('Fund Guide'!$B$4,,,,COUNTA('Fund Guide'!53:53)),0)-1,COUNTA('Fund Guide'!$B:$B)-COUNTA('Fund Guide'!$B$1:$B$4)),MATCH($E87,OFFSET('Fund Guide'!$B$4,1,,COUNTA('Fund Guide'!$B:$B)-COUNTA('Fund Guide'!$B$1:$B$4)),0)),"-"))</f>
        <v>-4.7230542944467491E-2</v>
      </c>
      <c r="R87" s="533">
        <f ca="1">IF($E87="", "", IFERROR(INDEX(OFFSET('Fund Guide'!$B$4,1,MATCH(R$8,OFFSET('Fund Guide'!$B$4,,,,COUNTA('Fund Guide'!53:53)),0)-1,COUNTA('Fund Guide'!$B:$B)-COUNTA('Fund Guide'!$B$1:$B$4)),MATCH($E87,OFFSET('Fund Guide'!$B$4,1,,COUNTA('Fund Guide'!$B:$B)-COUNTA('Fund Guide'!$B$1:$B$4)),0)),"-"))</f>
        <v>-0.61055844716511543</v>
      </c>
      <c r="S87" s="532">
        <f ca="1">IF($E87="", "", IFERROR(INDEX(OFFSET('Fund Guide'!$B$4,1,MATCH(S$8,OFFSET('Fund Guide'!$B$4,,,,COUNTA('Fund Guide'!53:53)),0)-1,COUNTA('Fund Guide'!$B:$B)-COUNTA('Fund Guide'!$B$1:$B$4)),MATCH($E87,OFFSET('Fund Guide'!$B$4,1,,COUNTA('Fund Guide'!$B:$B)-COUNTA('Fund Guide'!$B$1:$B$4)),0)),"-"))</f>
        <v>-0.21794834665596818</v>
      </c>
      <c r="T87" s="533">
        <f ca="1">IF($E87="", "", IFERROR(INDEX(OFFSET('Fund Guide'!$B$4,1,MATCH(T$8,OFFSET('Fund Guide'!$B$4,,,,COUNTA('Fund Guide'!53:53)),0)-1,COUNTA('Fund Guide'!$B:$B)-COUNTA('Fund Guide'!$B$1:$B$4)),MATCH($E87,OFFSET('Fund Guide'!$B$4,1,,COUNTA('Fund Guide'!$B:$B)-COUNTA('Fund Guide'!$B$1:$B$4)),0)),"-"))</f>
        <v>-2.1366225588072618</v>
      </c>
      <c r="U87" s="532">
        <f ca="1">IF($E87="", "", IFERROR(INDEX(OFFSET('Fund Guide'!$B$4,1,MATCH(U$8,OFFSET('Fund Guide'!$B$4,,,,COUNTA('Fund Guide'!53:53)),0)-1,COUNTA('Fund Guide'!$B:$B)-COUNTA('Fund Guide'!$B$1:$B$4)),MATCH($E87,OFFSET('Fund Guide'!$B$4,1,,COUNTA('Fund Guide'!$B:$B)-COUNTA('Fund Guide'!$B$1:$B$4)),0)),"-"))</f>
        <v>-0.12212843640272719</v>
      </c>
      <c r="V87" s="533">
        <f ca="1">IF($E87="", "", IFERROR(INDEX(OFFSET('Fund Guide'!$B$4,1,MATCH(V$8,OFFSET('Fund Guide'!$B$4,,,,COUNTA('Fund Guide'!53:53)),0)-1,COUNTA('Fund Guide'!$B:$B)-COUNTA('Fund Guide'!$B$1:$B$4)),MATCH($E87,OFFSET('Fund Guide'!$B$4,1,,COUNTA('Fund Guide'!$B:$B)-COUNTA('Fund Guide'!$B$1:$B$4)),0)),"-"))</f>
        <v>-0.92612211916079556</v>
      </c>
      <c r="W87" s="532">
        <f ca="1">IF($E87="", "", IFERROR(INDEX(OFFSET('Fund Guide'!$B$4,1,MATCH(W$8,OFFSET('Fund Guide'!$B$4,,,,COUNTA('Fund Guide'!53:53)),0)-1,COUNTA('Fund Guide'!$B:$B)-COUNTA('Fund Guide'!$B$1:$B$4)),MATCH($E87,OFFSET('Fund Guide'!$B$4,1,,COUNTA('Fund Guide'!$B:$B)-COUNTA('Fund Guide'!$B$1:$B$4)),0)),"-"))</f>
        <v>-3.3098717842083403E-2</v>
      </c>
      <c r="X87" s="533">
        <f ca="1">IF($E87="", "", IFERROR(INDEX(OFFSET('Fund Guide'!$B$4,1,MATCH(X$8,OFFSET('Fund Guide'!$B$4,,,,COUNTA('Fund Guide'!53:53)),0)-1,COUNTA('Fund Guide'!$B:$B)-COUNTA('Fund Guide'!$B$1:$B$4)),MATCH($E87,OFFSET('Fund Guide'!$B$4,1,,COUNTA('Fund Guide'!$B:$B)-COUNTA('Fund Guide'!$B$1:$B$4)),0)),"-"))</f>
        <v>-0.18814384243022778</v>
      </c>
      <c r="Y87" s="534">
        <f ca="1">IF($E87="", "", IFERROR(INDEX(OFFSET('Fund Guide'!$B$4,1,MATCH(Y$8,OFFSET('Fund Guide'!$B$4,,,,COUNTA('Fund Guide'!53:53)),0)-1,COUNTA('Fund Guide'!$B:$B)-COUNTA('Fund Guide'!$B$1:$B$4)),MATCH($E87,OFFSET('Fund Guide'!$B$4,1,,COUNTA('Fund Guide'!$B:$B)-COUNTA('Fund Guide'!$B$1:$B$4)),0)),"-"))</f>
        <v>0.22846084709932138</v>
      </c>
      <c r="Z87" s="535">
        <f ca="1">IF($E87="", "", IFERROR(INDEX(OFFSET('Fund Guide'!$B$4,1,MATCH(Z$8,OFFSET('Fund Guide'!$B$4,,,,COUNTA('Fund Guide'!53:53)),0)-1,COUNTA('Fund Guide'!$B:$B)-COUNTA('Fund Guide'!$B$1:$B$4)),MATCH($E87,OFFSET('Fund Guide'!$B$4,1,,COUNTA('Fund Guide'!$B:$B)-COUNTA('Fund Guide'!$B$1:$B$4)),0)),"-"))</f>
        <v>-1.3865575459137727</v>
      </c>
      <c r="AB87" s="232"/>
      <c r="AC87" s="232"/>
      <c r="AD87" s="231"/>
    </row>
    <row r="88" spans="2:30" s="497" customFormat="1" ht="4.5" customHeight="1">
      <c r="B88" s="495"/>
      <c r="C88" s="495"/>
      <c r="D88" s="495"/>
      <c r="E88" s="506"/>
      <c r="F88" s="537"/>
      <c r="G88" s="507"/>
      <c r="H88" s="507"/>
      <c r="I88" s="508"/>
      <c r="J88" s="508"/>
      <c r="K88" s="508"/>
      <c r="M88" s="517"/>
      <c r="Q88" s="508"/>
      <c r="S88" s="508"/>
      <c r="U88" s="508"/>
      <c r="W88" s="508"/>
      <c r="Y88" s="508"/>
      <c r="AB88" s="508"/>
    </row>
    <row r="89" spans="2:30" s="513" customFormat="1" ht="14.25" customHeight="1">
      <c r="B89" s="509"/>
      <c r="C89" s="509"/>
      <c r="D89" s="509" t="s">
        <v>12</v>
      </c>
      <c r="E89" s="545" t="s">
        <v>614</v>
      </c>
      <c r="F89" s="554"/>
      <c r="G89" s="554"/>
      <c r="H89" s="554"/>
      <c r="I89" s="555"/>
      <c r="J89" s="555"/>
      <c r="K89" s="555"/>
      <c r="M89" s="548">
        <f>IFERROR(IF(N89=0, 0, N89*$M$3),0)</f>
        <v>250000</v>
      </c>
      <c r="N89" s="684">
        <v>2.5000000000000001E-2</v>
      </c>
      <c r="O89" s="549">
        <f>IF(N89=0, 0, SUM(O90:O91)*N89)</f>
        <v>2.5000000000000001E-2</v>
      </c>
      <c r="Q89" s="555"/>
      <c r="R89" s="556"/>
      <c r="S89" s="555"/>
      <c r="T89" s="556"/>
      <c r="U89" s="555"/>
      <c r="V89" s="556"/>
      <c r="W89" s="555"/>
      <c r="X89" s="556"/>
      <c r="Y89" s="555"/>
      <c r="Z89" s="556"/>
      <c r="AB89" s="555"/>
      <c r="AC89" s="556"/>
      <c r="AD89" s="556"/>
    </row>
    <row r="90" spans="2:30" s="529" customFormat="1" ht="14.25" customHeight="1">
      <c r="B90" s="523"/>
      <c r="C90" s="523"/>
      <c r="D90" s="523"/>
      <c r="E90" s="390" t="s">
        <v>2282</v>
      </c>
      <c r="F90" s="524">
        <f ca="1">IF($E90="", "", IFERROR(INDEX(OFFSET('Fund Guide'!$B$4,1,MATCH(F$8,OFFSET('Fund Guide'!$B$4,,,,COUNTA('Fund Guide'!57:57)),0)-1,COUNTA('Fund Guide'!$B:$B)-COUNTA('Fund Guide'!$B$1:$B$4)),MATCH($E90,OFFSET('Fund Guide'!$B$4,1,,COUNTA('Fund Guide'!$B:$B)-COUNTA('Fund Guide'!$B$1:$B$4)),0)),"-"))</f>
        <v>32295829000155</v>
      </c>
      <c r="G90" s="525">
        <f ca="1">IF($E90="", "", IFERROR(INDEX(OFFSET('Fund Guide'!$B$4,1,MATCH(G$8,OFFSET('Fund Guide'!$B$4,,,,COUNTA('Fund Guide'!$4:$4)),0)-1,COUNTA('Fund Guide'!$B:$B)-COUNTA('Fund Guide'!$B$1:$B$4)),MATCH($E90,OFFSET('Fund Guide'!$B$4,1,,COUNTA('Fund Guide'!$B:$B)-COUNTA('Fund Guide'!$B$1:$B$4)),0)),
IF(OR(LEFT($E90,3)="NTN",LEFT($E90,3)="LFT"),DATE(_xlfn.NUMBERVALUE(RIGHT(LEFT($E90, FIND(" (", $E90)-1), 4)),8,15)-TODAY(),IFERROR(IF(FIND("ano",$E90)&gt;1,FLOOR(_xlfn.NUMBERVALUE(RIGHT(LEFT($E90,FIND(" ano",$E90)-1),FIND(" ano",$E90)-1-(FIND(" - ",$E90)+2)))*365,1)),IFERROR(IF(FIND("meses",$E90)&gt;1,FLOOR(_xlfn.NUMBERVALUE(RIGHT(LEFT($E90,FIND(" meses",$E90)-1),FIND(" meses",$E90)-1-(FIND(" - ",$E90)+2))),1)*(365/12)),IFERROR(IF(FIND("mês",$E90)&gt;1,FLOOR(_xlfn.NUMBERVALUE(RIGHT(LEFT($E90,FIND(" mês",$E90)-1),FIND(" mês",$E90)-1-(FIND(" - ",$E90)+2))),1)*(365/12)),IFERROR(IF(FIND("Diária", $E90)&gt;0, 0),
IFERROR(OFFSET('RF &amp; RV Guide'!$E$8,2+MATCH($E90, OFFSET('RF &amp; RV Guide'!$E$8,3,,COUNTA('RF &amp; RV Guide'!$E:$E)-COUNTA('RF &amp; RV Guide'!$E$1:$E$8)), 0),-1+MATCH(G$8, OFFSET('RF &amp; RV Guide'!$E$8,,,,COUNTA('RF &amp; RV Guide'!$8:$8)-COUNTA('RF &amp; RV Guide'!$A$8:$E$8)),0)),"-"))))))))</f>
        <v>61</v>
      </c>
      <c r="H90" s="526" t="str">
        <f ca="1">IF($E90="", "", IFERROR(INDEX(OFFSET('Fund Guide'!$B$4,1,MATCH(H$8,OFFSET('Fund Guide'!$B$4,,,,COUNTA('Fund Guide'!79:79)),0)-1,COUNTA('Fund Guide'!$B:$B)-COUNTA('Fund Guide'!$B$1:$B$4)),MATCH($E90,OFFSET('Fund Guide'!$B$4,1,,COUNTA('Fund Guide'!$B:$B)-COUNTA('Fund Guide'!$B$1:$B$4)),0)),"BRL"))</f>
        <v>BRL</v>
      </c>
      <c r="I90" s="527">
        <f ca="1">IF($E90="", "", IFERROR(INDEX(OFFSET('Fund Guide'!$B$4,1,MATCH(IF($J$3="MFO", "Repasse Taxa Adm. Gestor", "Repasse Taxa Adm. AAI"),OFFSET('Fund Guide'!$B$4,,,,COUNTA('Fund Guide'!$4:$4)),0)-1,COUNTA('Fund Guide'!$B:$B)-COUNTA('Fund Guide'!$B$1:$B$4)),MATCH($E90,OFFSET('Fund Guide'!$B$4,1,,COUNTA('Fund Guide'!$B:$B)-COUNTA('Fund Guide'!$B$1:$B$4)),0)),
IFERROR(OFFSET('RF &amp; RV Guide'!$E$8,2+MATCH($E90, OFFSET('RF &amp; RV Guide'!$E$8,3,,COUNTA('RF &amp; RV Guide'!$E:$E)-COUNTA('RF &amp; RV Guide'!$E$1:$E$8)), 0),-1+MATCH(I$8, OFFSET('RF &amp; RV Guide'!$E$8,,,,COUNTA('RF &amp; RV Guide'!$8:$8)-COUNTA('RF &amp; RV Guide'!$A$8:$E$8)),0)),IFERROR(IF(FIND("tulo",$E90), 0.25%), "-"))))</f>
        <v>7.9333333333333339E-3</v>
      </c>
      <c r="J90" s="528">
        <f ca="1">IF($E90="", "", IFERROR(INDEX(OFFSET('Fund Guide'!$B$4,1,MATCH(J$8,OFFSET('Fund Guide'!$B$4,,,,COUNTA('Fund Guide'!$4:$4)),0)-1,COUNTA('Fund Guide'!$B:$B)-COUNTA('Fund Guide'!$B$1:$B$4)),MATCH($E90,OFFSET('Fund Guide'!$B$4,1,,COUNTA('Fund Guide'!$B:$B)-COUNTA('Fund Guide'!$B$1:$B$4)),0)),
IFERROR(OFFSET('RF &amp; RV Guide'!$E$8,2+MATCH($E90, OFFSET('RF &amp; RV Guide'!$E$8,3,,COUNTA('RF &amp; RV Guide'!$E:$E)-COUNTA('RF &amp; RV Guide'!$E$1:$E$8)), 0),-1+MATCH(J$8, OFFSET('RF &amp; RV Guide'!$E$8,,,,COUNTA('RF &amp; RV Guide'!$8:$8)-COUNTA('RF &amp; RV Guide'!$A$8:$E$8)),0)), "-")))</f>
        <v>43521</v>
      </c>
      <c r="K90" s="528" t="str">
        <f ca="1">IF($E90="", "", IFERROR(INDEX(OFFSET('Fund Guide'!$B$4,1,MATCH(K$8,OFFSET('Fund Guide'!$B$4,,,,COUNTA('Fund Guide'!$4:$4)),0)-1,COUNTA('Fund Guide'!$B:$B)-COUNTA('Fund Guide'!$B$1:$B$4)),MATCH($E90,OFFSET('Fund Guide'!$B$4,1,,COUNTA('Fund Guide'!$B:$B)-COUNTA('Fund Guide'!$B$1:$B$4)),0)),
IFERROR(OFFSET('RF &amp; RV Guide'!$E$8,2+MATCH($E90, OFFSET('RF &amp; RV Guide'!$E$8,3,,COUNTA('RF &amp; RV Guide'!$E:$E)-COUNTA('RF &amp; RV Guide'!$E$1:$E$8)), 0),-1+MATCH("Captação", OFFSET('RF &amp; RV Guide'!$E$8,,,,COUNTA('RF &amp; RV Guide'!$8:$8)-COUNTA('RF &amp; RV Guide'!$A$8:$E$8)),0)), "-")))</f>
        <v>Sim</v>
      </c>
      <c r="M90" s="530">
        <f>IFERROR(IF(N90=0, "", N90*$M$3),0)</f>
        <v>250000</v>
      </c>
      <c r="N90" s="231">
        <v>2.5000000000000001E-2</v>
      </c>
      <c r="O90" s="550">
        <f>IFERROR(IF(N90=0, "", N90/N$89),0)</f>
        <v>1</v>
      </c>
      <c r="Q90" s="532">
        <f ca="1">IF($E90="", "", IFERROR(INDEX(OFFSET('Fund Guide'!$B$4,1,MATCH(Q$8,OFFSET('Fund Guide'!$B$4,,,,COUNTA('Fund Guide'!57:57)),0)-1,COUNTA('Fund Guide'!$B:$B)-COUNTA('Fund Guide'!$B$1:$B$4)),MATCH($E90,OFFSET('Fund Guide'!$B$4,1,,COUNTA('Fund Guide'!$B:$B)-COUNTA('Fund Guide'!$B$1:$B$4)),0)),"-"))</f>
        <v>0.18456871064082048</v>
      </c>
      <c r="R90" s="533">
        <f ca="1">IF($E90="", "", IFERROR(INDEX(OFFSET('Fund Guide'!$B$4,1,MATCH(R$8,OFFSET('Fund Guide'!$B$4,,,,COUNTA('Fund Guide'!57:57)),0)-1,COUNTA('Fund Guide'!$B:$B)-COUNTA('Fund Guide'!$B$1:$B$4)),MATCH($E90,OFFSET('Fund Guide'!$B$4,1,,COUNTA('Fund Guide'!$B:$B)-COUNTA('Fund Guide'!$B$1:$B$4)),0)),"-"))</f>
        <v>2.3859557468273227</v>
      </c>
      <c r="S90" s="532">
        <f ca="1">IF($E90="", "", IFERROR(INDEX(OFFSET('Fund Guide'!$B$4,1,MATCH(S$8,OFFSET('Fund Guide'!$B$4,,,,COUNTA('Fund Guide'!57:57)),0)-1,COUNTA('Fund Guide'!$B:$B)-COUNTA('Fund Guide'!$B$1:$B$4)),MATCH($E90,OFFSET('Fund Guide'!$B$4,1,,COUNTA('Fund Guide'!$B:$B)-COUNTA('Fund Guide'!$B$1:$B$4)),0)),"-"))</f>
        <v>1.7598963029162862E-2</v>
      </c>
      <c r="T90" s="533">
        <f ca="1">IF($E90="", "", IFERROR(INDEX(OFFSET('Fund Guide'!$B$4,1,MATCH(T$8,OFFSET('Fund Guide'!$B$4,,,,COUNTA('Fund Guide'!57:57)),0)-1,COUNTA('Fund Guide'!$B:$B)-COUNTA('Fund Guide'!$B$1:$B$4)),MATCH($E90,OFFSET('Fund Guide'!$B$4,1,,COUNTA('Fund Guide'!$B:$B)-COUNTA('Fund Guide'!$B$1:$B$4)),0)),"-"))</f>
        <v>0.17252868395959758</v>
      </c>
      <c r="U90" s="532">
        <f ca="1">IF($E90="", "", IFERROR(INDEX(OFFSET('Fund Guide'!$B$4,1,MATCH(U$8,OFFSET('Fund Guide'!$B$4,,,,COUNTA('Fund Guide'!57:57)),0)-1,COUNTA('Fund Guide'!$B:$B)-COUNTA('Fund Guide'!$B$1:$B$4)),MATCH($E90,OFFSET('Fund Guide'!$B$4,1,,COUNTA('Fund Guide'!$B:$B)-COUNTA('Fund Guide'!$B$1:$B$4)),0)),"-"))</f>
        <v>0.23879729405501138</v>
      </c>
      <c r="V90" s="533">
        <f ca="1">IF($E90="", "", IFERROR(INDEX(OFFSET('Fund Guide'!$B$4,1,MATCH(V$8,OFFSET('Fund Guide'!$B$4,,,,COUNTA('Fund Guide'!57:57)),0)-1,COUNTA('Fund Guide'!$B:$B)-COUNTA('Fund Guide'!$B$1:$B$4)),MATCH($E90,OFFSET('Fund Guide'!$B$4,1,,COUNTA('Fund Guide'!$B:$B)-COUNTA('Fund Guide'!$B$1:$B$4)),0)),"-"))</f>
        <v>1.8108432608669038</v>
      </c>
      <c r="W90" s="532">
        <f ca="1">IF($E90="", "", IFERROR(INDEX(OFFSET('Fund Guide'!$B$4,1,MATCH(W$8,OFFSET('Fund Guide'!$B$4,,,,COUNTA('Fund Guide'!57:57)),0)-1,COUNTA('Fund Guide'!$B:$B)-COUNTA('Fund Guide'!$B$1:$B$4)),MATCH($E90,OFFSET('Fund Guide'!$B$4,1,,COUNTA('Fund Guide'!$B:$B)-COUNTA('Fund Guide'!$B$1:$B$4)),0)),"-"))</f>
        <v>0.35841106901100006</v>
      </c>
      <c r="X90" s="533">
        <f ca="1">IF($E90="", "", IFERROR(INDEX(OFFSET('Fund Guide'!$B$4,1,MATCH(X$8,OFFSET('Fund Guide'!$B$4,,,,COUNTA('Fund Guide'!57:57)),0)-1,COUNTA('Fund Guide'!$B:$B)-COUNTA('Fund Guide'!$B$1:$B$4)),MATCH($E90,OFFSET('Fund Guide'!$B$4,1,,COUNTA('Fund Guide'!$B:$B)-COUNTA('Fund Guide'!$B$1:$B$4)),0)),"-"))</f>
        <v>2.0373247089202211</v>
      </c>
      <c r="Y90" s="534">
        <f ca="1">IF($E90="", "", IFERROR(INDEX(OFFSET('Fund Guide'!$B$4,1,MATCH(Y$8,OFFSET('Fund Guide'!$B$4,,,,COUNTA('Fund Guide'!57:57)),0)-1,COUNTA('Fund Guide'!$B:$B)-COUNTA('Fund Guide'!$B$1:$B$4)),MATCH($E90,OFFSET('Fund Guide'!$B$4,1,,COUNTA('Fund Guide'!$B:$B)-COUNTA('Fund Guide'!$B$1:$B$4)),0)),"-"))</f>
        <v>0.18386063650394413</v>
      </c>
      <c r="Z90" s="535">
        <f ca="1">IF($E90="", "", IFERROR(INDEX(OFFSET('Fund Guide'!$B$4,1,MATCH(Z$8,OFFSET('Fund Guide'!$B$4,,,,COUNTA('Fund Guide'!57:57)),0)-1,COUNTA('Fund Guide'!$B:$B)-COUNTA('Fund Guide'!$B$1:$B$4)),MATCH($E90,OFFSET('Fund Guide'!$B$4,1,,COUNTA('Fund Guide'!$B:$B)-COUNTA('Fund Guide'!$B$1:$B$4)),0)),"-"))</f>
        <v>-0.34187791845850807</v>
      </c>
      <c r="AB90" s="232"/>
      <c r="AC90" s="232"/>
      <c r="AD90" s="231"/>
    </row>
    <row r="91" spans="2:30" s="497" customFormat="1" ht="4.5" customHeight="1">
      <c r="B91" s="495"/>
      <c r="C91" s="495"/>
      <c r="D91" s="495"/>
      <c r="E91" s="506"/>
      <c r="F91" s="537"/>
      <c r="G91" s="507"/>
      <c r="H91" s="507"/>
      <c r="I91" s="508"/>
      <c r="J91" s="508"/>
      <c r="K91" s="508"/>
      <c r="M91" s="517"/>
      <c r="Q91" s="508"/>
      <c r="S91" s="508"/>
      <c r="U91" s="508"/>
      <c r="W91" s="508"/>
      <c r="Y91" s="508"/>
      <c r="AB91" s="508"/>
    </row>
    <row r="92" spans="2:30" s="513" customFormat="1" ht="14.25" customHeight="1">
      <c r="B92" s="509"/>
      <c r="C92" s="509"/>
      <c r="D92" s="509" t="s">
        <v>12</v>
      </c>
      <c r="E92" s="545" t="s">
        <v>15</v>
      </c>
      <c r="F92" s="554"/>
      <c r="G92" s="554"/>
      <c r="H92" s="554"/>
      <c r="I92" s="555"/>
      <c r="J92" s="555"/>
      <c r="K92" s="555"/>
      <c r="M92" s="548">
        <f>IFERROR(IF(N92=0, 0, N92*$M$3),0)</f>
        <v>0</v>
      </c>
      <c r="N92" s="684">
        <v>0</v>
      </c>
      <c r="O92" s="549">
        <f>IF(N92=0, 0, SUM(O93:O94)*N92)</f>
        <v>0</v>
      </c>
      <c r="Q92" s="555"/>
      <c r="R92" s="556"/>
      <c r="S92" s="555"/>
      <c r="T92" s="556"/>
      <c r="U92" s="555"/>
      <c r="V92" s="556"/>
      <c r="W92" s="555"/>
      <c r="X92" s="556"/>
      <c r="Y92" s="555"/>
      <c r="Z92" s="556"/>
      <c r="AB92" s="555"/>
      <c r="AC92" s="556"/>
      <c r="AD92" s="556"/>
    </row>
    <row r="93" spans="2:30" s="529" customFormat="1" ht="14.25" customHeight="1">
      <c r="B93" s="523"/>
      <c r="C93" s="523"/>
      <c r="D93" s="523"/>
      <c r="E93" s="390"/>
      <c r="F93" s="524" t="str">
        <f ca="1">IF($E93="", "", IFERROR(INDEX(OFFSET('Fund Guide'!$B$4,1,MATCH(F$8,OFFSET('Fund Guide'!$B$4,,,,COUNTA('Fund Guide'!60:60)),0)-1,COUNTA('Fund Guide'!$B:$B)-COUNTA('Fund Guide'!$B$1:$B$4)),MATCH($E93,OFFSET('Fund Guide'!$B$4,1,,COUNTA('Fund Guide'!$B:$B)-COUNTA('Fund Guide'!$B$1:$B$4)),0)),"-"))</f>
        <v/>
      </c>
      <c r="G93" s="525" t="str">
        <f ca="1">IF($E93="", "", IFERROR(INDEX(OFFSET('Fund Guide'!$B$4,1,MATCH(G$8,OFFSET('Fund Guide'!$B$4,,,,COUNTA('Fund Guide'!$4:$4)),0)-1,COUNTA('Fund Guide'!$B:$B)-COUNTA('Fund Guide'!$B$1:$B$4)),MATCH($E93,OFFSET('Fund Guide'!$B$4,1,,COUNTA('Fund Guide'!$B:$B)-COUNTA('Fund Guide'!$B$1:$B$4)),0)),
IF(OR(LEFT($E93,3)="NTN",LEFT($E93,3)="LFT"),DATE(_xlfn.NUMBERVALUE(RIGHT(LEFT($E93, FIND(" (", $E93)-1), 4)),8,15)-TODAY(),IFERROR(IF(FIND("ano",$E93)&gt;1,FLOOR(_xlfn.NUMBERVALUE(RIGHT(LEFT($E93,FIND(" ano",$E93)-1),FIND(" ano",$E93)-1-(FIND(" - ",$E93)+2)))*365,1)),IFERROR(IF(FIND("meses",$E93)&gt;1,FLOOR(_xlfn.NUMBERVALUE(RIGHT(LEFT($E93,FIND(" meses",$E93)-1),FIND(" meses",$E93)-1-(FIND(" - ",$E93)+2))),1)*(365/12)),IFERROR(IF(FIND("mês",$E93)&gt;1,FLOOR(_xlfn.NUMBERVALUE(RIGHT(LEFT($E93,FIND(" mês",$E93)-1),FIND(" mês",$E93)-1-(FIND(" - ",$E93)+2))),1)*(365/12)),IFERROR(IF(FIND("Diária", $E93)&gt;0, 0),
IFERROR(OFFSET('RF &amp; RV Guide'!$E$8,2+MATCH($E93, OFFSET('RF &amp; RV Guide'!$E$8,3,,COUNTA('RF &amp; RV Guide'!$E:$E)-COUNTA('RF &amp; RV Guide'!$E$1:$E$8)), 0),-1+MATCH(G$8, OFFSET('RF &amp; RV Guide'!$E$8,,,,COUNTA('RF &amp; RV Guide'!$8:$8)-COUNTA('RF &amp; RV Guide'!$A$8:$E$8)),0)),"-"))))))))</f>
        <v/>
      </c>
      <c r="H93" s="526" t="str">
        <f ca="1">IF($E93="", "", IFERROR(INDEX(OFFSET('Fund Guide'!$B$4,1,MATCH(H$8,OFFSET('Fund Guide'!$B$4,,,,COUNTA('Fund Guide'!83:83)),0)-1,COUNTA('Fund Guide'!$B:$B)-COUNTA('Fund Guide'!$B$1:$B$4)),MATCH($E93,OFFSET('Fund Guide'!$B$4,1,,COUNTA('Fund Guide'!$B:$B)-COUNTA('Fund Guide'!$B$1:$B$4)),0)),"BRL"))</f>
        <v/>
      </c>
      <c r="I93" s="527" t="str">
        <f ca="1">IF($E93="", "", IFERROR(INDEX(OFFSET('Fund Guide'!$B$4,1,MATCH(IF($J$3="MFO", "Repasse Taxa Adm. Gestor", "Repasse Taxa Adm. AAI"),OFFSET('Fund Guide'!$B$4,,,,COUNTA('Fund Guide'!$4:$4)),0)-1,COUNTA('Fund Guide'!$B:$B)-COUNTA('Fund Guide'!$B$1:$B$4)),MATCH($E93,OFFSET('Fund Guide'!$B$4,1,,COUNTA('Fund Guide'!$B:$B)-COUNTA('Fund Guide'!$B$1:$B$4)),0)),
IFERROR(OFFSET('RF &amp; RV Guide'!$E$8,2+MATCH($E93, OFFSET('RF &amp; RV Guide'!$E$8,3,,COUNTA('RF &amp; RV Guide'!$E:$E)-COUNTA('RF &amp; RV Guide'!$E$1:$E$8)), 0),-1+MATCH(I$8, OFFSET('RF &amp; RV Guide'!$E$8,,,,COUNTA('RF &amp; RV Guide'!$8:$8)-COUNTA('RF &amp; RV Guide'!$A$8:$E$8)),0)),IFERROR(IF(FIND("tulo",$E93), 0.25%), "-"))))</f>
        <v/>
      </c>
      <c r="J93" s="528" t="str">
        <f ca="1">IF($E93="", "", IFERROR(INDEX(OFFSET('Fund Guide'!$B$4,1,MATCH(J$8,OFFSET('Fund Guide'!$B$4,,,,COUNTA('Fund Guide'!$4:$4)),0)-1,COUNTA('Fund Guide'!$B:$B)-COUNTA('Fund Guide'!$B$1:$B$4)),MATCH($E93,OFFSET('Fund Guide'!$B$4,1,,COUNTA('Fund Guide'!$B:$B)-COUNTA('Fund Guide'!$B$1:$B$4)),0)),
IFERROR(OFFSET('RF &amp; RV Guide'!$E$8,2+MATCH($E93, OFFSET('RF &amp; RV Guide'!$E$8,3,,COUNTA('RF &amp; RV Guide'!$E:$E)-COUNTA('RF &amp; RV Guide'!$E$1:$E$8)), 0),-1+MATCH(J$8, OFFSET('RF &amp; RV Guide'!$E$8,,,,COUNTA('RF &amp; RV Guide'!$8:$8)-COUNTA('RF &amp; RV Guide'!$A$8:$E$8)),0)), "-")))</f>
        <v/>
      </c>
      <c r="K93" s="528" t="str">
        <f ca="1">IF($E93="", "", IFERROR(INDEX(OFFSET('Fund Guide'!$B$4,1,MATCH(K$8,OFFSET('Fund Guide'!$B$4,,,,COUNTA('Fund Guide'!$4:$4)),0)-1,COUNTA('Fund Guide'!$B:$B)-COUNTA('Fund Guide'!$B$1:$B$4)),MATCH($E93,OFFSET('Fund Guide'!$B$4,1,,COUNTA('Fund Guide'!$B:$B)-COUNTA('Fund Guide'!$B$1:$B$4)),0)),
IFERROR(OFFSET('RF &amp; RV Guide'!$E$8,2+MATCH($E93, OFFSET('RF &amp; RV Guide'!$E$8,3,,COUNTA('RF &amp; RV Guide'!$E:$E)-COUNTA('RF &amp; RV Guide'!$E$1:$E$8)), 0),-1+MATCH("Captação", OFFSET('RF &amp; RV Guide'!$E$8,,,,COUNTA('RF &amp; RV Guide'!$8:$8)-COUNTA('RF &amp; RV Guide'!$A$8:$E$8)),0)), "-")))</f>
        <v/>
      </c>
      <c r="M93" s="530" t="str">
        <f>IFERROR(IF(N93=0, "", N93*$M$3),0)</f>
        <v/>
      </c>
      <c r="N93" s="231"/>
      <c r="O93" s="550" t="str">
        <f>IFERROR(IF(N93=0, "", N93/N$92),0)</f>
        <v/>
      </c>
      <c r="Q93" s="532" t="str">
        <f ca="1">IF($E93="", "", IFERROR(INDEX(OFFSET('Fund Guide'!$B$4,1,MATCH(Q$8,OFFSET('Fund Guide'!$B$4,,,,COUNTA('Fund Guide'!60:60)),0)-1,COUNTA('Fund Guide'!$B:$B)-COUNTA('Fund Guide'!$B$1:$B$4)),MATCH($E93,OFFSET('Fund Guide'!$B$4,1,,COUNTA('Fund Guide'!$B:$B)-COUNTA('Fund Guide'!$B$1:$B$4)),0)),"-"))</f>
        <v/>
      </c>
      <c r="R93" s="533" t="str">
        <f ca="1">IF($E93="", "", IFERROR(INDEX(OFFSET('Fund Guide'!$B$4,1,MATCH(R$8,OFFSET('Fund Guide'!$B$4,,,,COUNTA('Fund Guide'!60:60)),0)-1,COUNTA('Fund Guide'!$B:$B)-COUNTA('Fund Guide'!$B$1:$B$4)),MATCH($E93,OFFSET('Fund Guide'!$B$4,1,,COUNTA('Fund Guide'!$B:$B)-COUNTA('Fund Guide'!$B$1:$B$4)),0)),"-"))</f>
        <v/>
      </c>
      <c r="S93" s="532" t="str">
        <f ca="1">IF($E93="", "", IFERROR(INDEX(OFFSET('Fund Guide'!$B$4,1,MATCH(S$8,OFFSET('Fund Guide'!$B$4,,,,COUNTA('Fund Guide'!60:60)),0)-1,COUNTA('Fund Guide'!$B:$B)-COUNTA('Fund Guide'!$B$1:$B$4)),MATCH($E93,OFFSET('Fund Guide'!$B$4,1,,COUNTA('Fund Guide'!$B:$B)-COUNTA('Fund Guide'!$B$1:$B$4)),0)),"-"))</f>
        <v/>
      </c>
      <c r="T93" s="533" t="str">
        <f ca="1">IF($E93="", "", IFERROR(INDEX(OFFSET('Fund Guide'!$B$4,1,MATCH(T$8,OFFSET('Fund Guide'!$B$4,,,,COUNTA('Fund Guide'!60:60)),0)-1,COUNTA('Fund Guide'!$B:$B)-COUNTA('Fund Guide'!$B$1:$B$4)),MATCH($E93,OFFSET('Fund Guide'!$B$4,1,,COUNTA('Fund Guide'!$B:$B)-COUNTA('Fund Guide'!$B$1:$B$4)),0)),"-"))</f>
        <v/>
      </c>
      <c r="U93" s="532" t="str">
        <f ca="1">IF($E93="", "", IFERROR(INDEX(OFFSET('Fund Guide'!$B$4,1,MATCH(U$8,OFFSET('Fund Guide'!$B$4,,,,COUNTA('Fund Guide'!60:60)),0)-1,COUNTA('Fund Guide'!$B:$B)-COUNTA('Fund Guide'!$B$1:$B$4)),MATCH($E93,OFFSET('Fund Guide'!$B$4,1,,COUNTA('Fund Guide'!$B:$B)-COUNTA('Fund Guide'!$B$1:$B$4)),0)),"-"))</f>
        <v/>
      </c>
      <c r="V93" s="533" t="str">
        <f ca="1">IF($E93="", "", IFERROR(INDEX(OFFSET('Fund Guide'!$B$4,1,MATCH(V$8,OFFSET('Fund Guide'!$B$4,,,,COUNTA('Fund Guide'!60:60)),0)-1,COUNTA('Fund Guide'!$B:$B)-COUNTA('Fund Guide'!$B$1:$B$4)),MATCH($E93,OFFSET('Fund Guide'!$B$4,1,,COUNTA('Fund Guide'!$B:$B)-COUNTA('Fund Guide'!$B$1:$B$4)),0)),"-"))</f>
        <v/>
      </c>
      <c r="W93" s="532" t="str">
        <f ca="1">IF($E93="", "", IFERROR(INDEX(OFFSET('Fund Guide'!$B$4,1,MATCH(W$8,OFFSET('Fund Guide'!$B$4,,,,COUNTA('Fund Guide'!60:60)),0)-1,COUNTA('Fund Guide'!$B:$B)-COUNTA('Fund Guide'!$B$1:$B$4)),MATCH($E93,OFFSET('Fund Guide'!$B$4,1,,COUNTA('Fund Guide'!$B:$B)-COUNTA('Fund Guide'!$B$1:$B$4)),0)),"-"))</f>
        <v/>
      </c>
      <c r="X93" s="533" t="str">
        <f ca="1">IF($E93="", "", IFERROR(INDEX(OFFSET('Fund Guide'!$B$4,1,MATCH(X$8,OFFSET('Fund Guide'!$B$4,,,,COUNTA('Fund Guide'!60:60)),0)-1,COUNTA('Fund Guide'!$B:$B)-COUNTA('Fund Guide'!$B$1:$B$4)),MATCH($E93,OFFSET('Fund Guide'!$B$4,1,,COUNTA('Fund Guide'!$B:$B)-COUNTA('Fund Guide'!$B$1:$B$4)),0)),"-"))</f>
        <v/>
      </c>
      <c r="Y93" s="534" t="str">
        <f ca="1">IF($E93="", "", IFERROR(INDEX(OFFSET('Fund Guide'!$B$4,1,MATCH(Y$8,OFFSET('Fund Guide'!$B$4,,,,COUNTA('Fund Guide'!60:60)),0)-1,COUNTA('Fund Guide'!$B:$B)-COUNTA('Fund Guide'!$B$1:$B$4)),MATCH($E93,OFFSET('Fund Guide'!$B$4,1,,COUNTA('Fund Guide'!$B:$B)-COUNTA('Fund Guide'!$B$1:$B$4)),0)),"-"))</f>
        <v/>
      </c>
      <c r="Z93" s="535" t="str">
        <f ca="1">IF($E93="", "", IFERROR(INDEX(OFFSET('Fund Guide'!$B$4,1,MATCH(Z$8,OFFSET('Fund Guide'!$B$4,,,,COUNTA('Fund Guide'!60:60)),0)-1,COUNTA('Fund Guide'!$B:$B)-COUNTA('Fund Guide'!$B$1:$B$4)),MATCH($E93,OFFSET('Fund Guide'!$B$4,1,,COUNTA('Fund Guide'!$B:$B)-COUNTA('Fund Guide'!$B$1:$B$4)),0)),"-"))</f>
        <v/>
      </c>
      <c r="AB93" s="232"/>
      <c r="AC93" s="232"/>
      <c r="AD93" s="231"/>
    </row>
    <row r="94" spans="2:30" s="497" customFormat="1" ht="5.25" customHeight="1">
      <c r="B94" s="495"/>
      <c r="C94" s="495"/>
      <c r="D94" s="495"/>
      <c r="E94" s="506"/>
      <c r="F94" s="537"/>
      <c r="G94" s="507"/>
      <c r="H94" s="507"/>
      <c r="I94" s="508"/>
      <c r="J94" s="508"/>
      <c r="K94" s="508"/>
      <c r="M94" s="517"/>
      <c r="Q94" s="508"/>
      <c r="S94" s="508"/>
      <c r="U94" s="508"/>
      <c r="W94" s="508"/>
      <c r="Y94" s="508"/>
      <c r="AB94" s="508"/>
    </row>
    <row r="95" spans="2:30" s="513" customFormat="1" ht="14.25" customHeight="1">
      <c r="B95" s="509"/>
      <c r="C95" s="509" t="s">
        <v>12</v>
      </c>
      <c r="D95" s="509" t="s">
        <v>12</v>
      </c>
      <c r="E95" s="518" t="s">
        <v>628</v>
      </c>
      <c r="F95" s="519"/>
      <c r="G95" s="519"/>
      <c r="H95" s="519"/>
      <c r="I95" s="520"/>
      <c r="J95" s="520"/>
      <c r="K95" s="520"/>
      <c r="M95" s="521">
        <f>IFERROR(IF(N95=0, 0, N95*$M$3),0)</f>
        <v>50000</v>
      </c>
      <c r="N95" s="683">
        <v>5.0000000000000001E-3</v>
      </c>
      <c r="O95" s="522">
        <f>ROUND(O97+O100+O103+O106,3)</f>
        <v>5.0000000000000001E-3</v>
      </c>
      <c r="Q95" s="520"/>
      <c r="R95" s="522"/>
      <c r="S95" s="520"/>
      <c r="T95" s="522"/>
      <c r="U95" s="520"/>
      <c r="V95" s="522"/>
      <c r="W95" s="520"/>
      <c r="X95" s="522"/>
      <c r="Y95" s="520"/>
      <c r="Z95" s="522"/>
      <c r="AB95" s="520"/>
      <c r="AC95" s="522"/>
      <c r="AD95" s="522"/>
    </row>
    <row r="96" spans="2:30" s="497" customFormat="1" ht="3" customHeight="1">
      <c r="B96" s="495"/>
      <c r="C96" s="495"/>
      <c r="D96" s="495"/>
      <c r="E96" s="506"/>
      <c r="F96" s="507"/>
      <c r="G96" s="507"/>
      <c r="H96" s="507"/>
      <c r="I96" s="508"/>
      <c r="J96" s="508"/>
      <c r="K96" s="508"/>
      <c r="M96" s="517"/>
      <c r="N96" s="553"/>
      <c r="Q96" s="508"/>
      <c r="S96" s="508"/>
      <c r="U96" s="508"/>
      <c r="W96" s="508"/>
      <c r="Y96" s="508"/>
      <c r="AB96" s="508"/>
    </row>
    <row r="97" spans="2:30" s="513" customFormat="1" ht="14.25" customHeight="1">
      <c r="B97" s="509"/>
      <c r="C97" s="509"/>
      <c r="D97" s="509" t="s">
        <v>12</v>
      </c>
      <c r="E97" s="545" t="s">
        <v>609</v>
      </c>
      <c r="F97" s="546"/>
      <c r="G97" s="546"/>
      <c r="H97" s="546"/>
      <c r="I97" s="547"/>
      <c r="J97" s="547"/>
      <c r="K97" s="547"/>
      <c r="M97" s="548">
        <f>IFERROR(IF(N97=0, 0, N97*$M$3),0)</f>
        <v>50000</v>
      </c>
      <c r="N97" s="684">
        <v>5.0000000000000001E-3</v>
      </c>
      <c r="O97" s="549">
        <f>IF(N97=0, 0, SUM(O98:O99)*N97)</f>
        <v>5.0000000000000001E-3</v>
      </c>
      <c r="Q97" s="547"/>
      <c r="R97" s="549"/>
      <c r="S97" s="547"/>
      <c r="T97" s="549"/>
      <c r="U97" s="547"/>
      <c r="V97" s="549"/>
      <c r="W97" s="547"/>
      <c r="X97" s="549"/>
      <c r="Y97" s="547"/>
      <c r="Z97" s="549"/>
      <c r="AB97" s="547"/>
      <c r="AC97" s="549"/>
      <c r="AD97" s="549"/>
    </row>
    <row r="98" spans="2:30" s="529" customFormat="1" ht="14.25" customHeight="1">
      <c r="B98" s="523"/>
      <c r="C98" s="523"/>
      <c r="D98" s="523"/>
      <c r="E98" s="390" t="s">
        <v>1763</v>
      </c>
      <c r="F98" s="524">
        <f ca="1">IF($E98="", "", IFERROR(INDEX(OFFSET('Fund Guide'!$B$4,1,MATCH(F$8,OFFSET('Fund Guide'!$B$4,,,,COUNTA('Fund Guide'!64:64)),0)-1,COUNTA('Fund Guide'!$B:$B)-COUNTA('Fund Guide'!$B$1:$B$4)),MATCH($E98,OFFSET('Fund Guide'!$B$4,1,,COUNTA('Fund Guide'!$B:$B)-COUNTA('Fund Guide'!$B$1:$B$4)),0)),"-"))</f>
        <v>17453850000148</v>
      </c>
      <c r="G98" s="525">
        <f ca="1">IF($E98="", "", IFERROR(INDEX(OFFSET('Fund Guide'!$B$4,1,MATCH(G$8,OFFSET('Fund Guide'!$B$4,,,,COUNTA('Fund Guide'!$4:$4)),0)-1,COUNTA('Fund Guide'!$B:$B)-COUNTA('Fund Guide'!$B$1:$B$4)),MATCH($E98,OFFSET('Fund Guide'!$B$4,1,,COUNTA('Fund Guide'!$B:$B)-COUNTA('Fund Guide'!$B$1:$B$4)),0)),
IF(OR(LEFT($E98,3)="NTN",LEFT($E98,3)="LFT"),DATE(_xlfn.NUMBERVALUE(RIGHT(LEFT($E98, FIND(" (", $E98)-1), 4)),8,15)-TODAY(),IFERROR(IF(FIND("ano",$E98)&gt;1,FLOOR(_xlfn.NUMBERVALUE(RIGHT(LEFT($E98,FIND(" ano",$E98)-1),FIND(" ano",$E98)-1-(FIND(" - ",$E98)+2)))*365,1)),IFERROR(IF(FIND("meses",$E98)&gt;1,FLOOR(_xlfn.NUMBERVALUE(RIGHT(LEFT($E98,FIND(" meses",$E98)-1),FIND(" meses",$E98)-1-(FIND(" - ",$E98)+2))),1)*(365/12)),IFERROR(IF(FIND("mês",$E98)&gt;1,FLOOR(_xlfn.NUMBERVALUE(RIGHT(LEFT($E98,FIND(" mês",$E98)-1),FIND(" mês",$E98)-1-(FIND(" - ",$E98)+2))),1)*(365/12)),IFERROR(IF(FIND("Diária", $E98)&gt;0, 0),
IFERROR(OFFSET('RF &amp; RV Guide'!$E$8,2+MATCH($E98, OFFSET('RF &amp; RV Guide'!$E$8,3,,COUNTA('RF &amp; RV Guide'!$E:$E)-COUNTA('RF &amp; RV Guide'!$E$1:$E$8)), 0),-1+MATCH(G$8, OFFSET('RF &amp; RV Guide'!$E$8,,,,COUNTA('RF &amp; RV Guide'!$8:$8)-COUNTA('RF &amp; RV Guide'!$A$8:$E$8)),0)),"-"))))))))</f>
        <v>1</v>
      </c>
      <c r="H98" s="526" t="str">
        <f ca="1">IF($E98="", "", IFERROR(INDEX(OFFSET('Fund Guide'!$B$4,1,MATCH(H$8,OFFSET('Fund Guide'!$B$4,,,,COUNTA('Fund Guide'!88:88)),0)-1,COUNTA('Fund Guide'!$B:$B)-COUNTA('Fund Guide'!$B$1:$B$4)),MATCH($E98,OFFSET('Fund Guide'!$B$4,1,,COUNTA('Fund Guide'!$B:$B)-COUNTA('Fund Guide'!$B$1:$B$4)),0)),"BRL"))</f>
        <v>USD</v>
      </c>
      <c r="I98" s="527">
        <f ca="1">IF($E98="", "", IFERROR(INDEX(OFFSET('Fund Guide'!$B$4,1,MATCH(IF($J$3="MFO", "Repasse Taxa Adm. Gestor", "Repasse Taxa Adm. AAI"),OFFSET('Fund Guide'!$B$4,,,,COUNTA('Fund Guide'!$4:$4)),0)-1,COUNTA('Fund Guide'!$B:$B)-COUNTA('Fund Guide'!$B$1:$B$4)),MATCH($E98,OFFSET('Fund Guide'!$B$4,1,,COUNTA('Fund Guide'!$B:$B)-COUNTA('Fund Guide'!$B$1:$B$4)),0)),
IFERROR(OFFSET('RF &amp; RV Guide'!$E$8,2+MATCH($E98, OFFSET('RF &amp; RV Guide'!$E$8,3,,COUNTA('RF &amp; RV Guide'!$E:$E)-COUNTA('RF &amp; RV Guide'!$E$1:$E$8)), 0),-1+MATCH(I$8, OFFSET('RF &amp; RV Guide'!$E$8,,,,COUNTA('RF &amp; RV Guide'!$8:$8)-COUNTA('RF &amp; RV Guide'!$A$8:$E$8)),0)),IFERROR(IF(FIND("tulo",$E98), 0.25%), "-"))))</f>
        <v>2.6666666666666666E-3</v>
      </c>
      <c r="J98" s="528">
        <f ca="1">IF($E98="", "", IFERROR(INDEX(OFFSET('Fund Guide'!$B$4,1,MATCH(J$8,OFFSET('Fund Guide'!$B$4,,,,COUNTA('Fund Guide'!$4:$4)),0)-1,COUNTA('Fund Guide'!$B:$B)-COUNTA('Fund Guide'!$B$1:$B$4)),MATCH($E98,OFFSET('Fund Guide'!$B$4,1,,COUNTA('Fund Guide'!$B:$B)-COUNTA('Fund Guide'!$B$1:$B$4)),0)),
IFERROR(OFFSET('RF &amp; RV Guide'!$E$8,2+MATCH($E98, OFFSET('RF &amp; RV Guide'!$E$8,3,,COUNTA('RF &amp; RV Guide'!$E:$E)-COUNTA('RF &amp; RV Guide'!$E$1:$E$8)), 0),-1+MATCH(J$8, OFFSET('RF &amp; RV Guide'!$E$8,,,,COUNTA('RF &amp; RV Guide'!$8:$8)-COUNTA('RF &amp; RV Guide'!$A$8:$E$8)),0)), "-")))</f>
        <v>41394</v>
      </c>
      <c r="K98" s="528" t="str">
        <f ca="1">IF($E98="", "", IFERROR(INDEX(OFFSET('Fund Guide'!$B$4,1,MATCH(K$8,OFFSET('Fund Guide'!$B$4,,,,COUNTA('Fund Guide'!$4:$4)),0)-1,COUNTA('Fund Guide'!$B:$B)-COUNTA('Fund Guide'!$B$1:$B$4)),MATCH($E98,OFFSET('Fund Guide'!$B$4,1,,COUNTA('Fund Guide'!$B:$B)-COUNTA('Fund Guide'!$B$1:$B$4)),0)),
IFERROR(OFFSET('RF &amp; RV Guide'!$E$8,2+MATCH($E98, OFFSET('RF &amp; RV Guide'!$E$8,3,,COUNTA('RF &amp; RV Guide'!$E:$E)-COUNTA('RF &amp; RV Guide'!$E$1:$E$8)), 0),-1+MATCH("Captação", OFFSET('RF &amp; RV Guide'!$E$8,,,,COUNTA('RF &amp; RV Guide'!$8:$8)-COUNTA('RF &amp; RV Guide'!$A$8:$E$8)),0)), "-")))</f>
        <v>Sim</v>
      </c>
      <c r="M98" s="530">
        <f>IFERROR(IF(N98=0, "", N98*$M$3),0)</f>
        <v>50000</v>
      </c>
      <c r="N98" s="231">
        <v>5.0000000000000001E-3</v>
      </c>
      <c r="O98" s="550">
        <f>IFERROR(IF(N98=0, "", N98/N$97),0)</f>
        <v>1</v>
      </c>
      <c r="Q98" s="532">
        <f ca="1">IF($E98="", "", IFERROR(INDEX(OFFSET('Fund Guide'!$B$4,1,MATCH(Q$8,OFFSET('Fund Guide'!$B$4,,,,COUNTA('Fund Guide'!64:64)),0)-1,COUNTA('Fund Guide'!$B:$B)-COUNTA('Fund Guide'!$B$1:$B$4)),MATCH($E98,OFFSET('Fund Guide'!$B$4,1,,COUNTA('Fund Guide'!$B:$B)-COUNTA('Fund Guide'!$B$1:$B$4)),0)),"-"))</f>
        <v>-0.1219041501272069</v>
      </c>
      <c r="R98" s="533">
        <f ca="1">IF($E98="", "", IFERROR(INDEX(OFFSET('Fund Guide'!$B$4,1,MATCH(R$8,OFFSET('Fund Guide'!$B$4,,,,COUNTA('Fund Guide'!64:64)),0)-1,COUNTA('Fund Guide'!$B:$B)-COUNTA('Fund Guide'!$B$1:$B$4)),MATCH($E98,OFFSET('Fund Guide'!$B$4,1,,COUNTA('Fund Guide'!$B:$B)-COUNTA('Fund Guide'!$B$1:$B$4)),0)),"-"))</f>
        <v>-1.5758787421131926</v>
      </c>
      <c r="S98" s="532">
        <f ca="1">IF($E98="", "", IFERROR(INDEX(OFFSET('Fund Guide'!$B$4,1,MATCH(S$8,OFFSET('Fund Guide'!$B$4,,,,COUNTA('Fund Guide'!64:64)),0)-1,COUNTA('Fund Guide'!$B:$B)-COUNTA('Fund Guide'!$B$1:$B$4)),MATCH($E98,OFFSET('Fund Guide'!$B$4,1,,COUNTA('Fund Guide'!$B:$B)-COUNTA('Fund Guide'!$B$1:$B$4)),0)),"-"))</f>
        <v>-5.344639927797501E-2</v>
      </c>
      <c r="T98" s="533">
        <f ca="1">IF($E98="", "", IFERROR(INDEX(OFFSET('Fund Guide'!$B$4,1,MATCH(T$8,OFFSET('Fund Guide'!$B$4,,,,COUNTA('Fund Guide'!64:64)),0)-1,COUNTA('Fund Guide'!$B:$B)-COUNTA('Fund Guide'!$B$1:$B$4)),MATCH($E98,OFFSET('Fund Guide'!$B$4,1,,COUNTA('Fund Guide'!$B:$B)-COUNTA('Fund Guide'!$B$1:$B$4)),0)),"-"))</f>
        <v>-0.52395342353570684</v>
      </c>
      <c r="U98" s="532">
        <f ca="1">IF($E98="", "", IFERROR(INDEX(OFFSET('Fund Guide'!$B$4,1,MATCH(U$8,OFFSET('Fund Guide'!$B$4,,,,COUNTA('Fund Guide'!64:64)),0)-1,COUNTA('Fund Guide'!$B:$B)-COUNTA('Fund Guide'!$B$1:$B$4)),MATCH($E98,OFFSET('Fund Guide'!$B$4,1,,COUNTA('Fund Guide'!$B:$B)-COUNTA('Fund Guide'!$B$1:$B$4)),0)),"-"))</f>
        <v>0.22887896919053441</v>
      </c>
      <c r="V98" s="533">
        <f ca="1">IF($E98="", "", IFERROR(INDEX(OFFSET('Fund Guide'!$B$4,1,MATCH(V$8,OFFSET('Fund Guide'!$B$4,,,,COUNTA('Fund Guide'!64:64)),0)-1,COUNTA('Fund Guide'!$B:$B)-COUNTA('Fund Guide'!$B$1:$B$4)),MATCH($E98,OFFSET('Fund Guide'!$B$4,1,,COUNTA('Fund Guide'!$B:$B)-COUNTA('Fund Guide'!$B$1:$B$4)),0)),"-"))</f>
        <v>1.7356308016512261</v>
      </c>
      <c r="W98" s="532">
        <f ca="1">IF($E98="", "", IFERROR(INDEX(OFFSET('Fund Guide'!$B$4,1,MATCH(W$8,OFFSET('Fund Guide'!$B$4,,,,COUNTA('Fund Guide'!64:64)),0)-1,COUNTA('Fund Guide'!$B:$B)-COUNTA('Fund Guide'!$B$1:$B$4)),MATCH($E98,OFFSET('Fund Guide'!$B$4,1,,COUNTA('Fund Guide'!$B:$B)-COUNTA('Fund Guide'!$B$1:$B$4)),0)),"-"))</f>
        <v>0.45032697502697716</v>
      </c>
      <c r="X98" s="533">
        <f ca="1">IF($E98="", "", IFERROR(INDEX(OFFSET('Fund Guide'!$B$4,1,MATCH(X$8,OFFSET('Fund Guide'!$B$4,,,,COUNTA('Fund Guide'!64:64)),0)-1,COUNTA('Fund Guide'!$B:$B)-COUNTA('Fund Guide'!$B$1:$B$4)),MATCH($E98,OFFSET('Fund Guide'!$B$4,1,,COUNTA('Fund Guide'!$B:$B)-COUNTA('Fund Guide'!$B$1:$B$4)),0)),"-"))</f>
        <v>2.5598045167728953</v>
      </c>
      <c r="Y98" s="534">
        <f ca="1">IF($E98="", "", IFERROR(INDEX(OFFSET('Fund Guide'!$B$4,1,MATCH(Y$8,OFFSET('Fund Guide'!$B$4,,,,COUNTA('Fund Guide'!64:64)),0)-1,COUNTA('Fund Guide'!$B:$B)-COUNTA('Fund Guide'!$B$1:$B$4)),MATCH($E98,OFFSET('Fund Guide'!$B$4,1,,COUNTA('Fund Guide'!$B:$B)-COUNTA('Fund Guide'!$B$1:$B$4)),0)),"-"))</f>
        <v>0.21028798327972964</v>
      </c>
      <c r="Z98" s="535">
        <f ca="1">IF($E98="", "", IFERROR(INDEX(OFFSET('Fund Guide'!$B$4,1,MATCH(Z$8,OFFSET('Fund Guide'!$B$4,,,,COUNTA('Fund Guide'!64:64)),0)-1,COUNTA('Fund Guide'!$B:$B)-COUNTA('Fund Guide'!$B$1:$B$4)),MATCH($E98,OFFSET('Fund Guide'!$B$4,1,,COUNTA('Fund Guide'!$B:$B)-COUNTA('Fund Guide'!$B$1:$B$4)),0)),"-"))</f>
        <v>-0.61804971106699913</v>
      </c>
      <c r="AB98" s="232"/>
      <c r="AC98" s="232"/>
      <c r="AD98" s="231"/>
    </row>
    <row r="99" spans="2:30" s="497" customFormat="1" ht="4.5" customHeight="1">
      <c r="B99" s="495"/>
      <c r="C99" s="495"/>
      <c r="D99" s="495"/>
      <c r="E99" s="506"/>
      <c r="F99" s="537"/>
      <c r="G99" s="507"/>
      <c r="H99" s="507"/>
      <c r="I99" s="508"/>
      <c r="J99" s="508"/>
      <c r="K99" s="508"/>
      <c r="M99" s="517"/>
      <c r="Q99" s="508"/>
      <c r="S99" s="508"/>
      <c r="U99" s="508"/>
      <c r="W99" s="508"/>
      <c r="Y99" s="508"/>
      <c r="AB99" s="508"/>
    </row>
    <row r="100" spans="2:30" s="513" customFormat="1" ht="14.25" customHeight="1">
      <c r="B100" s="509"/>
      <c r="C100" s="509"/>
      <c r="D100" s="509" t="s">
        <v>12</v>
      </c>
      <c r="E100" s="545" t="s">
        <v>612</v>
      </c>
      <c r="F100" s="546"/>
      <c r="G100" s="546"/>
      <c r="H100" s="546"/>
      <c r="I100" s="547"/>
      <c r="J100" s="547"/>
      <c r="K100" s="547"/>
      <c r="M100" s="548">
        <f>IFERROR(IF(N100=0, 0, N100*$M$3),0)</f>
        <v>0</v>
      </c>
      <c r="N100" s="684">
        <v>0</v>
      </c>
      <c r="O100" s="549">
        <f>IF(N100=0, 0, SUM(O101:O102)*N100)</f>
        <v>0</v>
      </c>
      <c r="Q100" s="547"/>
      <c r="R100" s="549"/>
      <c r="S100" s="547"/>
      <c r="T100" s="549"/>
      <c r="U100" s="547"/>
      <c r="V100" s="549"/>
      <c r="W100" s="547"/>
      <c r="X100" s="549"/>
      <c r="Y100" s="547"/>
      <c r="Z100" s="549"/>
      <c r="AB100" s="547"/>
      <c r="AC100" s="549"/>
      <c r="AD100" s="549"/>
    </row>
    <row r="101" spans="2:30" s="529" customFormat="1" ht="14.25" customHeight="1">
      <c r="B101" s="523"/>
      <c r="C101" s="523"/>
      <c r="D101" s="523"/>
      <c r="E101" s="390"/>
      <c r="F101" s="524" t="str">
        <f ca="1">IF($E101="", "", IFERROR(INDEX(OFFSET('Fund Guide'!$B$4,1,MATCH(F$8,OFFSET('Fund Guide'!$B$4,,,,COUNTA('Fund Guide'!68:68)),0)-1,COUNTA('Fund Guide'!$B:$B)-COUNTA('Fund Guide'!$B$1:$B$4)),MATCH($E101,OFFSET('Fund Guide'!$B$4,1,,COUNTA('Fund Guide'!$B:$B)-COUNTA('Fund Guide'!$B$1:$B$4)),0)),"-"))</f>
        <v/>
      </c>
      <c r="G101" s="525" t="str">
        <f ca="1">IF($E101="", "", IFERROR(INDEX(OFFSET('Fund Guide'!$B$4,1,MATCH(G$8,OFFSET('Fund Guide'!$B$4,,,,COUNTA('Fund Guide'!$4:$4)),0)-1,COUNTA('Fund Guide'!$B:$B)-COUNTA('Fund Guide'!$B$1:$B$4)),MATCH($E101,OFFSET('Fund Guide'!$B$4,1,,COUNTA('Fund Guide'!$B:$B)-COUNTA('Fund Guide'!$B$1:$B$4)),0)),
IF(OR(LEFT($E101,3)="NTN",LEFT($E101,3)="LFT"),DATE(_xlfn.NUMBERVALUE(RIGHT(LEFT($E101, FIND(" (", $E101)-1), 4)),8,15)-TODAY(),IFERROR(IF(FIND("ano",$E101)&gt;1,FLOOR(_xlfn.NUMBERVALUE(RIGHT(LEFT($E101,FIND(" ano",$E101)-1),FIND(" ano",$E101)-1-(FIND(" - ",$E101)+2)))*365,1)),IFERROR(IF(FIND("meses",$E101)&gt;1,FLOOR(_xlfn.NUMBERVALUE(RIGHT(LEFT($E101,FIND(" meses",$E101)-1),FIND(" meses",$E101)-1-(FIND(" - ",$E101)+2))),1)*(365/12)),IFERROR(IF(FIND("mês",$E101)&gt;1,FLOOR(_xlfn.NUMBERVALUE(RIGHT(LEFT($E101,FIND(" mês",$E101)-1),FIND(" mês",$E101)-1-(FIND(" - ",$E101)+2))),1)*(365/12)),IFERROR(IF(FIND("Diária", $E101)&gt;0, 0),
IFERROR(OFFSET('RF &amp; RV Guide'!$E$8,2+MATCH($E101, OFFSET('RF &amp; RV Guide'!$E$8,3,,COUNTA('RF &amp; RV Guide'!$E:$E)-COUNTA('RF &amp; RV Guide'!$E$1:$E$8)), 0),-1+MATCH(G$8, OFFSET('RF &amp; RV Guide'!$E$8,,,,COUNTA('RF &amp; RV Guide'!$8:$8)-COUNTA('RF &amp; RV Guide'!$A$8:$E$8)),0)),"-"))))))))</f>
        <v/>
      </c>
      <c r="H101" s="526" t="str">
        <f ca="1">IF($E101="", "", IFERROR(INDEX(OFFSET('Fund Guide'!$B$4,1,MATCH(H$8,OFFSET('Fund Guide'!$B$4,,,,COUNTA('Fund Guide'!91:91)),0)-1,COUNTA('Fund Guide'!$B:$B)-COUNTA('Fund Guide'!$B$1:$B$4)),MATCH($E101,OFFSET('Fund Guide'!$B$4,1,,COUNTA('Fund Guide'!$B:$B)-COUNTA('Fund Guide'!$B$1:$B$4)),0)),"BRL"))</f>
        <v/>
      </c>
      <c r="I101" s="527" t="str">
        <f ca="1">IF($E101="", "", IFERROR(INDEX(OFFSET('Fund Guide'!$B$4,1,MATCH(IF($J$3="MFO", "Repasse Taxa Adm. Gestor", "Repasse Taxa Adm. AAI"),OFFSET('Fund Guide'!$B$4,,,,COUNTA('Fund Guide'!$4:$4)),0)-1,COUNTA('Fund Guide'!$B:$B)-COUNTA('Fund Guide'!$B$1:$B$4)),MATCH($E101,OFFSET('Fund Guide'!$B$4,1,,COUNTA('Fund Guide'!$B:$B)-COUNTA('Fund Guide'!$B$1:$B$4)),0)),
IFERROR(OFFSET('RF &amp; RV Guide'!$E$8,2+MATCH($E101, OFFSET('RF &amp; RV Guide'!$E$8,3,,COUNTA('RF &amp; RV Guide'!$E:$E)-COUNTA('RF &amp; RV Guide'!$E$1:$E$8)), 0),-1+MATCH(I$8, OFFSET('RF &amp; RV Guide'!$E$8,,,,COUNTA('RF &amp; RV Guide'!$8:$8)-COUNTA('RF &amp; RV Guide'!$A$8:$E$8)),0)),IFERROR(IF(FIND("tulo",$E101), 0.25%), "-"))))</f>
        <v/>
      </c>
      <c r="J101" s="528" t="str">
        <f ca="1">IF($E101="", "", IFERROR(INDEX(OFFSET('Fund Guide'!$B$4,1,MATCH(J$8,OFFSET('Fund Guide'!$B$4,,,,COUNTA('Fund Guide'!$4:$4)),0)-1,COUNTA('Fund Guide'!$B:$B)-COUNTA('Fund Guide'!$B$1:$B$4)),MATCH($E101,OFFSET('Fund Guide'!$B$4,1,,COUNTA('Fund Guide'!$B:$B)-COUNTA('Fund Guide'!$B$1:$B$4)),0)),
IFERROR(OFFSET('RF &amp; RV Guide'!$E$8,2+MATCH($E101, OFFSET('RF &amp; RV Guide'!$E$8,3,,COUNTA('RF &amp; RV Guide'!$E:$E)-COUNTA('RF &amp; RV Guide'!$E$1:$E$8)), 0),-1+MATCH(J$8, OFFSET('RF &amp; RV Guide'!$E$8,,,,COUNTA('RF &amp; RV Guide'!$8:$8)-COUNTA('RF &amp; RV Guide'!$A$8:$E$8)),0)), "-")))</f>
        <v/>
      </c>
      <c r="K101" s="528" t="str">
        <f ca="1">IF($E101="", "", IFERROR(INDEX(OFFSET('Fund Guide'!$B$4,1,MATCH(K$8,OFFSET('Fund Guide'!$B$4,,,,COUNTA('Fund Guide'!$4:$4)),0)-1,COUNTA('Fund Guide'!$B:$B)-COUNTA('Fund Guide'!$B$1:$B$4)),MATCH($E101,OFFSET('Fund Guide'!$B$4,1,,COUNTA('Fund Guide'!$B:$B)-COUNTA('Fund Guide'!$B$1:$B$4)),0)),
IFERROR(OFFSET('RF &amp; RV Guide'!$E$8,2+MATCH($E101, OFFSET('RF &amp; RV Guide'!$E$8,3,,COUNTA('RF &amp; RV Guide'!$E:$E)-COUNTA('RF &amp; RV Guide'!$E$1:$E$8)), 0),-1+MATCH("Captação", OFFSET('RF &amp; RV Guide'!$E$8,,,,COUNTA('RF &amp; RV Guide'!$8:$8)-COUNTA('RF &amp; RV Guide'!$A$8:$E$8)),0)), "-")))</f>
        <v/>
      </c>
      <c r="M101" s="530" t="str">
        <f>IFERROR(IF(N101=0, "", N101*$M$3),0)</f>
        <v/>
      </c>
      <c r="N101" s="231"/>
      <c r="O101" s="550" t="str">
        <f>IFERROR(IF(N101=0, "", N101/N$100),0)</f>
        <v/>
      </c>
      <c r="Q101" s="532" t="str">
        <f ca="1">IF($E101="", "", IFERROR(INDEX(OFFSET('Fund Guide'!$B$4,1,MATCH(Q$8,OFFSET('Fund Guide'!$B$4,,,,COUNTA('Fund Guide'!68:68)),0)-1,COUNTA('Fund Guide'!$B:$B)-COUNTA('Fund Guide'!$B$1:$B$4)),MATCH($E101,OFFSET('Fund Guide'!$B$4,1,,COUNTA('Fund Guide'!$B:$B)-COUNTA('Fund Guide'!$B$1:$B$4)),0)),"-"))</f>
        <v/>
      </c>
      <c r="R101" s="533" t="str">
        <f ca="1">IF($E101="", "", IFERROR(INDEX(OFFSET('Fund Guide'!$B$4,1,MATCH(R$8,OFFSET('Fund Guide'!$B$4,,,,COUNTA('Fund Guide'!68:68)),0)-1,COUNTA('Fund Guide'!$B:$B)-COUNTA('Fund Guide'!$B$1:$B$4)),MATCH($E101,OFFSET('Fund Guide'!$B$4,1,,COUNTA('Fund Guide'!$B:$B)-COUNTA('Fund Guide'!$B$1:$B$4)),0)),"-"))</f>
        <v/>
      </c>
      <c r="S101" s="532" t="str">
        <f ca="1">IF($E101="", "", IFERROR(INDEX(OFFSET('Fund Guide'!$B$4,1,MATCH(S$8,OFFSET('Fund Guide'!$B$4,,,,COUNTA('Fund Guide'!68:68)),0)-1,COUNTA('Fund Guide'!$B:$B)-COUNTA('Fund Guide'!$B$1:$B$4)),MATCH($E101,OFFSET('Fund Guide'!$B$4,1,,COUNTA('Fund Guide'!$B:$B)-COUNTA('Fund Guide'!$B$1:$B$4)),0)),"-"))</f>
        <v/>
      </c>
      <c r="T101" s="533" t="str">
        <f ca="1">IF($E101="", "", IFERROR(INDEX(OFFSET('Fund Guide'!$B$4,1,MATCH(T$8,OFFSET('Fund Guide'!$B$4,,,,COUNTA('Fund Guide'!68:68)),0)-1,COUNTA('Fund Guide'!$B:$B)-COUNTA('Fund Guide'!$B$1:$B$4)),MATCH($E101,OFFSET('Fund Guide'!$B$4,1,,COUNTA('Fund Guide'!$B:$B)-COUNTA('Fund Guide'!$B$1:$B$4)),0)),"-"))</f>
        <v/>
      </c>
      <c r="U101" s="532" t="str">
        <f ca="1">IF($E101="", "", IFERROR(INDEX(OFFSET('Fund Guide'!$B$4,1,MATCH(U$8,OFFSET('Fund Guide'!$B$4,,,,COUNTA('Fund Guide'!68:68)),0)-1,COUNTA('Fund Guide'!$B:$B)-COUNTA('Fund Guide'!$B$1:$B$4)),MATCH($E101,OFFSET('Fund Guide'!$B$4,1,,COUNTA('Fund Guide'!$B:$B)-COUNTA('Fund Guide'!$B$1:$B$4)),0)),"-"))</f>
        <v/>
      </c>
      <c r="V101" s="533" t="str">
        <f ca="1">IF($E101="", "", IFERROR(INDEX(OFFSET('Fund Guide'!$B$4,1,MATCH(V$8,OFFSET('Fund Guide'!$B$4,,,,COUNTA('Fund Guide'!68:68)),0)-1,COUNTA('Fund Guide'!$B:$B)-COUNTA('Fund Guide'!$B$1:$B$4)),MATCH($E101,OFFSET('Fund Guide'!$B$4,1,,COUNTA('Fund Guide'!$B:$B)-COUNTA('Fund Guide'!$B$1:$B$4)),0)),"-"))</f>
        <v/>
      </c>
      <c r="W101" s="532" t="str">
        <f ca="1">IF($E101="", "", IFERROR(INDEX(OFFSET('Fund Guide'!$B$4,1,MATCH(W$8,OFFSET('Fund Guide'!$B$4,,,,COUNTA('Fund Guide'!68:68)),0)-1,COUNTA('Fund Guide'!$B:$B)-COUNTA('Fund Guide'!$B$1:$B$4)),MATCH($E101,OFFSET('Fund Guide'!$B$4,1,,COUNTA('Fund Guide'!$B:$B)-COUNTA('Fund Guide'!$B$1:$B$4)),0)),"-"))</f>
        <v/>
      </c>
      <c r="X101" s="533" t="str">
        <f ca="1">IF($E101="", "", IFERROR(INDEX(OFFSET('Fund Guide'!$B$4,1,MATCH(X$8,OFFSET('Fund Guide'!$B$4,,,,COUNTA('Fund Guide'!68:68)),0)-1,COUNTA('Fund Guide'!$B:$B)-COUNTA('Fund Guide'!$B$1:$B$4)),MATCH($E101,OFFSET('Fund Guide'!$B$4,1,,COUNTA('Fund Guide'!$B:$B)-COUNTA('Fund Guide'!$B$1:$B$4)),0)),"-"))</f>
        <v/>
      </c>
      <c r="Y101" s="534" t="str">
        <f ca="1">IF($E101="", "", IFERROR(INDEX(OFFSET('Fund Guide'!$B$4,1,MATCH(Y$8,OFFSET('Fund Guide'!$B$4,,,,COUNTA('Fund Guide'!68:68)),0)-1,COUNTA('Fund Guide'!$B:$B)-COUNTA('Fund Guide'!$B$1:$B$4)),MATCH($E101,OFFSET('Fund Guide'!$B$4,1,,COUNTA('Fund Guide'!$B:$B)-COUNTA('Fund Guide'!$B$1:$B$4)),0)),"-"))</f>
        <v/>
      </c>
      <c r="Z101" s="535" t="str">
        <f ca="1">IF($E101="", "", IFERROR(INDEX(OFFSET('Fund Guide'!$B$4,1,MATCH(Z$8,OFFSET('Fund Guide'!$B$4,,,,COUNTA('Fund Guide'!68:68)),0)-1,COUNTA('Fund Guide'!$B:$B)-COUNTA('Fund Guide'!$B$1:$B$4)),MATCH($E101,OFFSET('Fund Guide'!$B$4,1,,COUNTA('Fund Guide'!$B:$B)-COUNTA('Fund Guide'!$B$1:$B$4)),0)),"-"))</f>
        <v/>
      </c>
      <c r="AB101" s="232"/>
      <c r="AC101" s="232"/>
      <c r="AD101" s="231"/>
    </row>
    <row r="102" spans="2:30" s="497" customFormat="1" ht="4.5" customHeight="1">
      <c r="B102" s="495"/>
      <c r="C102" s="495"/>
      <c r="D102" s="495"/>
      <c r="E102" s="506"/>
      <c r="F102" s="537"/>
      <c r="G102" s="507"/>
      <c r="H102" s="507"/>
      <c r="I102" s="508"/>
      <c r="J102" s="508"/>
      <c r="K102" s="508"/>
      <c r="M102" s="517"/>
      <c r="Q102" s="508"/>
      <c r="S102" s="508"/>
      <c r="U102" s="508"/>
      <c r="W102" s="508"/>
      <c r="Y102" s="508"/>
      <c r="AB102" s="508"/>
    </row>
    <row r="103" spans="2:30" s="513" customFormat="1" ht="14.25" customHeight="1">
      <c r="B103" s="509"/>
      <c r="C103" s="509"/>
      <c r="D103" s="509" t="s">
        <v>12</v>
      </c>
      <c r="E103" s="545" t="s">
        <v>613</v>
      </c>
      <c r="F103" s="546"/>
      <c r="G103" s="546"/>
      <c r="H103" s="546"/>
      <c r="I103" s="547"/>
      <c r="J103" s="547"/>
      <c r="K103" s="547"/>
      <c r="M103" s="548">
        <f>IFERROR(IF(N103=0, 0, N103*$M$3),0)</f>
        <v>0</v>
      </c>
      <c r="N103" s="684">
        <v>0</v>
      </c>
      <c r="O103" s="549">
        <f>IF(N103=0, 0, SUM(O104:O105)*N103)</f>
        <v>0</v>
      </c>
      <c r="Q103" s="547"/>
      <c r="R103" s="549"/>
      <c r="S103" s="547"/>
      <c r="T103" s="549"/>
      <c r="U103" s="547"/>
      <c r="V103" s="549"/>
      <c r="W103" s="547"/>
      <c r="X103" s="549"/>
      <c r="Y103" s="547"/>
      <c r="Z103" s="549"/>
      <c r="AB103" s="547"/>
      <c r="AC103" s="549"/>
      <c r="AD103" s="549"/>
    </row>
    <row r="104" spans="2:30" s="529" customFormat="1" ht="14.25" customHeight="1">
      <c r="B104" s="523"/>
      <c r="C104" s="523"/>
      <c r="D104" s="523"/>
      <c r="E104" s="390"/>
      <c r="F104" s="524" t="str">
        <f ca="1">IF($E104="", "", IFERROR(INDEX(OFFSET('Fund Guide'!$B$4,1,MATCH(F$8,OFFSET('Fund Guide'!$B$4,,,,COUNTA('Fund Guide'!71:71)),0)-1,COUNTA('Fund Guide'!$B:$B)-COUNTA('Fund Guide'!$B$1:$B$4)),MATCH($E104,OFFSET('Fund Guide'!$B$4,1,,COUNTA('Fund Guide'!$B:$B)-COUNTA('Fund Guide'!$B$1:$B$4)),0)),"-"))</f>
        <v/>
      </c>
      <c r="G104" s="525" t="str">
        <f ca="1">IF($E104="", "", IFERROR(INDEX(OFFSET('Fund Guide'!$B$4,1,MATCH(G$8,OFFSET('Fund Guide'!$B$4,,,,COUNTA('Fund Guide'!$4:$4)),0)-1,COUNTA('Fund Guide'!$B:$B)-COUNTA('Fund Guide'!$B$1:$B$4)),MATCH($E104,OFFSET('Fund Guide'!$B$4,1,,COUNTA('Fund Guide'!$B:$B)-COUNTA('Fund Guide'!$B$1:$B$4)),0)),
IF(OR(LEFT($E104,3)="NTN",LEFT($E104,3)="LFT"),DATE(_xlfn.NUMBERVALUE(RIGHT(LEFT($E104, FIND(" (", $E104)-1), 4)),8,15)-TODAY(),IFERROR(IF(FIND("ano",$E104)&gt;1,FLOOR(_xlfn.NUMBERVALUE(RIGHT(LEFT($E104,FIND(" ano",$E104)-1),FIND(" ano",$E104)-1-(FIND(" - ",$E104)+2)))*365,1)),IFERROR(IF(FIND("meses",$E104)&gt;1,FLOOR(_xlfn.NUMBERVALUE(RIGHT(LEFT($E104,FIND(" meses",$E104)-1),FIND(" meses",$E104)-1-(FIND(" - ",$E104)+2))),1)*(365/12)),IFERROR(IF(FIND("mês",$E104)&gt;1,FLOOR(_xlfn.NUMBERVALUE(RIGHT(LEFT($E104,FIND(" mês",$E104)-1),FIND(" mês",$E104)-1-(FIND(" - ",$E104)+2))),1)*(365/12)),IFERROR(IF(FIND("Diária", $E104)&gt;0, 0),
IFERROR(OFFSET('RF &amp; RV Guide'!$E$8,2+MATCH($E104, OFFSET('RF &amp; RV Guide'!$E$8,3,,COUNTA('RF &amp; RV Guide'!$E:$E)-COUNTA('RF &amp; RV Guide'!$E$1:$E$8)), 0),-1+MATCH(G$8, OFFSET('RF &amp; RV Guide'!$E$8,,,,COUNTA('RF &amp; RV Guide'!$8:$8)-COUNTA('RF &amp; RV Guide'!$A$8:$E$8)),0)),"-"))))))))</f>
        <v/>
      </c>
      <c r="H104" s="526" t="str">
        <f ca="1">IF($E104="", "", IFERROR(INDEX(OFFSET('Fund Guide'!$B$4,1,MATCH(H$8,OFFSET('Fund Guide'!$B$4,,,,COUNTA('Fund Guide'!94:94)),0)-1,COUNTA('Fund Guide'!$B:$B)-COUNTA('Fund Guide'!$B$1:$B$4)),MATCH($E104,OFFSET('Fund Guide'!$B$4,1,,COUNTA('Fund Guide'!$B:$B)-COUNTA('Fund Guide'!$B$1:$B$4)),0)),"BRL"))</f>
        <v/>
      </c>
      <c r="I104" s="527" t="str">
        <f ca="1">IF($E104="", "", IFERROR(INDEX(OFFSET('Fund Guide'!$B$4,1,MATCH(IF($J$3="MFO", "Repasse Taxa Adm. Gestor", "Repasse Taxa Adm. AAI"),OFFSET('Fund Guide'!$B$4,,,,COUNTA('Fund Guide'!$4:$4)),0)-1,COUNTA('Fund Guide'!$B:$B)-COUNTA('Fund Guide'!$B$1:$B$4)),MATCH($E104,OFFSET('Fund Guide'!$B$4,1,,COUNTA('Fund Guide'!$B:$B)-COUNTA('Fund Guide'!$B$1:$B$4)),0)),
IFERROR(OFFSET('RF &amp; RV Guide'!$E$8,2+MATCH($E104, OFFSET('RF &amp; RV Guide'!$E$8,3,,COUNTA('RF &amp; RV Guide'!$E:$E)-COUNTA('RF &amp; RV Guide'!$E$1:$E$8)), 0),-1+MATCH(I$8, OFFSET('RF &amp; RV Guide'!$E$8,,,,COUNTA('RF &amp; RV Guide'!$8:$8)-COUNTA('RF &amp; RV Guide'!$A$8:$E$8)),0)),IFERROR(IF(FIND("tulo",$E104), 0.25%), "-"))))</f>
        <v/>
      </c>
      <c r="J104" s="528" t="str">
        <f ca="1">IF($E104="", "", IFERROR(INDEX(OFFSET('Fund Guide'!$B$4,1,MATCH(J$8,OFFSET('Fund Guide'!$B$4,,,,COUNTA('Fund Guide'!$4:$4)),0)-1,COUNTA('Fund Guide'!$B:$B)-COUNTA('Fund Guide'!$B$1:$B$4)),MATCH($E104,OFFSET('Fund Guide'!$B$4,1,,COUNTA('Fund Guide'!$B:$B)-COUNTA('Fund Guide'!$B$1:$B$4)),0)),
IFERROR(OFFSET('RF &amp; RV Guide'!$E$8,2+MATCH($E104, OFFSET('RF &amp; RV Guide'!$E$8,3,,COUNTA('RF &amp; RV Guide'!$E:$E)-COUNTA('RF &amp; RV Guide'!$E$1:$E$8)), 0),-1+MATCH(J$8, OFFSET('RF &amp; RV Guide'!$E$8,,,,COUNTA('RF &amp; RV Guide'!$8:$8)-COUNTA('RF &amp; RV Guide'!$A$8:$E$8)),0)), "-")))</f>
        <v/>
      </c>
      <c r="K104" s="528" t="str">
        <f ca="1">IF($E104="", "", IFERROR(INDEX(OFFSET('Fund Guide'!$B$4,1,MATCH(K$8,OFFSET('Fund Guide'!$B$4,,,,COUNTA('Fund Guide'!$4:$4)),0)-1,COUNTA('Fund Guide'!$B:$B)-COUNTA('Fund Guide'!$B$1:$B$4)),MATCH($E104,OFFSET('Fund Guide'!$B$4,1,,COUNTA('Fund Guide'!$B:$B)-COUNTA('Fund Guide'!$B$1:$B$4)),0)),
IFERROR(OFFSET('RF &amp; RV Guide'!$E$8,2+MATCH($E104, OFFSET('RF &amp; RV Guide'!$E$8,3,,COUNTA('RF &amp; RV Guide'!$E:$E)-COUNTA('RF &amp; RV Guide'!$E$1:$E$8)), 0),-1+MATCH("Captação", OFFSET('RF &amp; RV Guide'!$E$8,,,,COUNTA('RF &amp; RV Guide'!$8:$8)-COUNTA('RF &amp; RV Guide'!$A$8:$E$8)),0)), "-")))</f>
        <v/>
      </c>
      <c r="M104" s="530" t="str">
        <f>IFERROR(IF(N104=0, "", N104*$M$3),0)</f>
        <v/>
      </c>
      <c r="N104" s="231"/>
      <c r="O104" s="550" t="str">
        <f>IFERROR(IF(N104=0, "", N104/N$103),0)</f>
        <v/>
      </c>
      <c r="Q104" s="532" t="str">
        <f ca="1">IF($E104="", "", IFERROR(INDEX(OFFSET('Fund Guide'!$B$4,1,MATCH(Q$8,OFFSET('Fund Guide'!$B$4,,,,COUNTA('Fund Guide'!71:71)),0)-1,COUNTA('Fund Guide'!$B:$B)-COUNTA('Fund Guide'!$B$1:$B$4)),MATCH($E104,OFFSET('Fund Guide'!$B$4,1,,COUNTA('Fund Guide'!$B:$B)-COUNTA('Fund Guide'!$B$1:$B$4)),0)),"-"))</f>
        <v/>
      </c>
      <c r="R104" s="533" t="str">
        <f ca="1">IF($E104="", "", IFERROR(INDEX(OFFSET('Fund Guide'!$B$4,1,MATCH(R$8,OFFSET('Fund Guide'!$B$4,,,,COUNTA('Fund Guide'!71:71)),0)-1,COUNTA('Fund Guide'!$B:$B)-COUNTA('Fund Guide'!$B$1:$B$4)),MATCH($E104,OFFSET('Fund Guide'!$B$4,1,,COUNTA('Fund Guide'!$B:$B)-COUNTA('Fund Guide'!$B$1:$B$4)),0)),"-"))</f>
        <v/>
      </c>
      <c r="S104" s="532" t="str">
        <f ca="1">IF($E104="", "", IFERROR(INDEX(OFFSET('Fund Guide'!$B$4,1,MATCH(S$8,OFFSET('Fund Guide'!$B$4,,,,COUNTA('Fund Guide'!71:71)),0)-1,COUNTA('Fund Guide'!$B:$B)-COUNTA('Fund Guide'!$B$1:$B$4)),MATCH($E104,OFFSET('Fund Guide'!$B$4,1,,COUNTA('Fund Guide'!$B:$B)-COUNTA('Fund Guide'!$B$1:$B$4)),0)),"-"))</f>
        <v/>
      </c>
      <c r="T104" s="533" t="str">
        <f ca="1">IF($E104="", "", IFERROR(INDEX(OFFSET('Fund Guide'!$B$4,1,MATCH(T$8,OFFSET('Fund Guide'!$B$4,,,,COUNTA('Fund Guide'!71:71)),0)-1,COUNTA('Fund Guide'!$B:$B)-COUNTA('Fund Guide'!$B$1:$B$4)),MATCH($E104,OFFSET('Fund Guide'!$B$4,1,,COUNTA('Fund Guide'!$B:$B)-COUNTA('Fund Guide'!$B$1:$B$4)),0)),"-"))</f>
        <v/>
      </c>
      <c r="U104" s="532" t="str">
        <f ca="1">IF($E104="", "", IFERROR(INDEX(OFFSET('Fund Guide'!$B$4,1,MATCH(U$8,OFFSET('Fund Guide'!$B$4,,,,COUNTA('Fund Guide'!71:71)),0)-1,COUNTA('Fund Guide'!$B:$B)-COUNTA('Fund Guide'!$B$1:$B$4)),MATCH($E104,OFFSET('Fund Guide'!$B$4,1,,COUNTA('Fund Guide'!$B:$B)-COUNTA('Fund Guide'!$B$1:$B$4)),0)),"-"))</f>
        <v/>
      </c>
      <c r="V104" s="533" t="str">
        <f ca="1">IF($E104="", "", IFERROR(INDEX(OFFSET('Fund Guide'!$B$4,1,MATCH(V$8,OFFSET('Fund Guide'!$B$4,,,,COUNTA('Fund Guide'!71:71)),0)-1,COUNTA('Fund Guide'!$B:$B)-COUNTA('Fund Guide'!$B$1:$B$4)),MATCH($E104,OFFSET('Fund Guide'!$B$4,1,,COUNTA('Fund Guide'!$B:$B)-COUNTA('Fund Guide'!$B$1:$B$4)),0)),"-"))</f>
        <v/>
      </c>
      <c r="W104" s="532" t="str">
        <f ca="1">IF($E104="", "", IFERROR(INDEX(OFFSET('Fund Guide'!$B$4,1,MATCH(W$8,OFFSET('Fund Guide'!$B$4,,,,COUNTA('Fund Guide'!71:71)),0)-1,COUNTA('Fund Guide'!$B:$B)-COUNTA('Fund Guide'!$B$1:$B$4)),MATCH($E104,OFFSET('Fund Guide'!$B$4,1,,COUNTA('Fund Guide'!$B:$B)-COUNTA('Fund Guide'!$B$1:$B$4)),0)),"-"))</f>
        <v/>
      </c>
      <c r="X104" s="533" t="str">
        <f ca="1">IF($E104="", "", IFERROR(INDEX(OFFSET('Fund Guide'!$B$4,1,MATCH(X$8,OFFSET('Fund Guide'!$B$4,,,,COUNTA('Fund Guide'!71:71)),0)-1,COUNTA('Fund Guide'!$B:$B)-COUNTA('Fund Guide'!$B$1:$B$4)),MATCH($E104,OFFSET('Fund Guide'!$B$4,1,,COUNTA('Fund Guide'!$B:$B)-COUNTA('Fund Guide'!$B$1:$B$4)),0)),"-"))</f>
        <v/>
      </c>
      <c r="Y104" s="534" t="str">
        <f ca="1">IF($E104="", "", IFERROR(INDEX(OFFSET('Fund Guide'!$B$4,1,MATCH(Y$8,OFFSET('Fund Guide'!$B$4,,,,COUNTA('Fund Guide'!71:71)),0)-1,COUNTA('Fund Guide'!$B:$B)-COUNTA('Fund Guide'!$B$1:$B$4)),MATCH($E104,OFFSET('Fund Guide'!$B$4,1,,COUNTA('Fund Guide'!$B:$B)-COUNTA('Fund Guide'!$B$1:$B$4)),0)),"-"))</f>
        <v/>
      </c>
      <c r="Z104" s="535" t="str">
        <f ca="1">IF($E104="", "", IFERROR(INDEX(OFFSET('Fund Guide'!$B$4,1,MATCH(Z$8,OFFSET('Fund Guide'!$B$4,,,,COUNTA('Fund Guide'!71:71)),0)-1,COUNTA('Fund Guide'!$B:$B)-COUNTA('Fund Guide'!$B$1:$B$4)),MATCH($E104,OFFSET('Fund Guide'!$B$4,1,,COUNTA('Fund Guide'!$B:$B)-COUNTA('Fund Guide'!$B$1:$B$4)),0)),"-"))</f>
        <v/>
      </c>
      <c r="AB104" s="232"/>
      <c r="AC104" s="232"/>
      <c r="AD104" s="231"/>
    </row>
    <row r="105" spans="2:30" s="497" customFormat="1" ht="4.5" customHeight="1">
      <c r="B105" s="495"/>
      <c r="C105" s="495"/>
      <c r="D105" s="495"/>
      <c r="E105" s="506"/>
      <c r="F105" s="537"/>
      <c r="G105" s="507"/>
      <c r="H105" s="507"/>
      <c r="I105" s="508"/>
      <c r="J105" s="508"/>
      <c r="K105" s="508"/>
      <c r="M105" s="517"/>
      <c r="Q105" s="508"/>
      <c r="S105" s="508"/>
      <c r="U105" s="508"/>
      <c r="W105" s="508"/>
      <c r="Y105" s="508"/>
      <c r="AB105" s="508"/>
    </row>
    <row r="106" spans="2:30" s="513" customFormat="1" ht="14.25" customHeight="1">
      <c r="B106" s="509"/>
      <c r="C106" s="509"/>
      <c r="D106" s="509" t="s">
        <v>12</v>
      </c>
      <c r="E106" s="545" t="s">
        <v>611</v>
      </c>
      <c r="F106" s="546"/>
      <c r="G106" s="546"/>
      <c r="H106" s="546"/>
      <c r="I106" s="547"/>
      <c r="J106" s="547"/>
      <c r="K106" s="547"/>
      <c r="M106" s="548">
        <f>IFERROR(IF(N106=0, 0, N106*$M$3),0)</f>
        <v>0</v>
      </c>
      <c r="N106" s="684">
        <v>0</v>
      </c>
      <c r="O106" s="549">
        <f>IF(N106=0, 0, SUM(O107:O108)*N106)</f>
        <v>0</v>
      </c>
      <c r="Q106" s="547"/>
      <c r="R106" s="549"/>
      <c r="S106" s="547"/>
      <c r="T106" s="549"/>
      <c r="U106" s="547"/>
      <c r="V106" s="549"/>
      <c r="W106" s="547"/>
      <c r="X106" s="549"/>
      <c r="Y106" s="547"/>
      <c r="Z106" s="549"/>
      <c r="AB106" s="547"/>
      <c r="AC106" s="549"/>
      <c r="AD106" s="549"/>
    </row>
    <row r="107" spans="2:30" s="529" customFormat="1" ht="14.25" customHeight="1">
      <c r="B107" s="523"/>
      <c r="C107" s="523"/>
      <c r="D107" s="523"/>
      <c r="E107" s="390"/>
      <c r="F107" s="524" t="str">
        <f ca="1">IF($E107="", "", IFERROR(INDEX(OFFSET('Fund Guide'!$B$4,1,MATCH(F$8,OFFSET('Fund Guide'!$B$4,,,,COUNTA('Fund Guide'!74:74)),0)-1,COUNTA('Fund Guide'!$B:$B)-COUNTA('Fund Guide'!$B$1:$B$4)),MATCH($E107,OFFSET('Fund Guide'!$B$4,1,,COUNTA('Fund Guide'!$B:$B)-COUNTA('Fund Guide'!$B$1:$B$4)),0)),"-"))</f>
        <v/>
      </c>
      <c r="G107" s="525" t="str">
        <f ca="1">IF($E107="", "", IFERROR(INDEX(OFFSET('Fund Guide'!$B$4,1,MATCH(G$8,OFFSET('Fund Guide'!$B$4,,,,COUNTA('Fund Guide'!$4:$4)),0)-1,COUNTA('Fund Guide'!$B:$B)-COUNTA('Fund Guide'!$B$1:$B$4)),MATCH($E107,OFFSET('Fund Guide'!$B$4,1,,COUNTA('Fund Guide'!$B:$B)-COUNTA('Fund Guide'!$B$1:$B$4)),0)),
IF(OR(LEFT($E107,3)="NTN",LEFT($E107,3)="LFT"),DATE(_xlfn.NUMBERVALUE(RIGHT(LEFT($E107, FIND(" (", $E107)-1), 4)),8,15)-TODAY(),IFERROR(IF(FIND("ano",$E107)&gt;1,FLOOR(_xlfn.NUMBERVALUE(RIGHT(LEFT($E107,FIND(" ano",$E107)-1),FIND(" ano",$E107)-1-(FIND(" - ",$E107)+2)))*365,1)),IFERROR(IF(FIND("meses",$E107)&gt;1,FLOOR(_xlfn.NUMBERVALUE(RIGHT(LEFT($E107,FIND(" meses",$E107)-1),FIND(" meses",$E107)-1-(FIND(" - ",$E107)+2))),1)*(365/12)),IFERROR(IF(FIND("mês",$E107)&gt;1,FLOOR(_xlfn.NUMBERVALUE(RIGHT(LEFT($E107,FIND(" mês",$E107)-1),FIND(" mês",$E107)-1-(FIND(" - ",$E107)+2))),1)*(365/12)),IFERROR(IF(FIND("Diária", $E107)&gt;0, 0),
IFERROR(OFFSET('RF &amp; RV Guide'!$E$8,2+MATCH($E107, OFFSET('RF &amp; RV Guide'!$E$8,3,,COUNTA('RF &amp; RV Guide'!$E:$E)-COUNTA('RF &amp; RV Guide'!$E$1:$E$8)), 0),-1+MATCH(G$8, OFFSET('RF &amp; RV Guide'!$E$8,,,,COUNTA('RF &amp; RV Guide'!$8:$8)-COUNTA('RF &amp; RV Guide'!$A$8:$E$8)),0)),"-"))))))))</f>
        <v/>
      </c>
      <c r="H107" s="526" t="str">
        <f ca="1">IF($E107="", "", IFERROR(INDEX(OFFSET('Fund Guide'!$B$4,1,MATCH(H$8,OFFSET('Fund Guide'!$B$4,,,,COUNTA('Fund Guide'!97:97)),0)-1,COUNTA('Fund Guide'!$B:$B)-COUNTA('Fund Guide'!$B$1:$B$4)),MATCH($E107,OFFSET('Fund Guide'!$B$4,1,,COUNTA('Fund Guide'!$B:$B)-COUNTA('Fund Guide'!$B$1:$B$4)),0)),"BRL"))</f>
        <v/>
      </c>
      <c r="I107" s="527" t="str">
        <f ca="1">IF($E107="", "", IFERROR(INDEX(OFFSET('Fund Guide'!$B$4,1,MATCH(IF($J$3="MFO", "Repasse Taxa Adm. Gestor", "Repasse Taxa Adm. AAI"),OFFSET('Fund Guide'!$B$4,,,,COUNTA('Fund Guide'!$4:$4)),0)-1,COUNTA('Fund Guide'!$B:$B)-COUNTA('Fund Guide'!$B$1:$B$4)),MATCH($E107,OFFSET('Fund Guide'!$B$4,1,,COUNTA('Fund Guide'!$B:$B)-COUNTA('Fund Guide'!$B$1:$B$4)),0)),
IFERROR(OFFSET('RF &amp; RV Guide'!$E$8,2+MATCH($E107, OFFSET('RF &amp; RV Guide'!$E$8,3,,COUNTA('RF &amp; RV Guide'!$E:$E)-COUNTA('RF &amp; RV Guide'!$E$1:$E$8)), 0),-1+MATCH(I$8, OFFSET('RF &amp; RV Guide'!$E$8,,,,COUNTA('RF &amp; RV Guide'!$8:$8)-COUNTA('RF &amp; RV Guide'!$A$8:$E$8)),0)),IFERROR(IF(FIND("tulo",$E107), 0.25%), "-"))))</f>
        <v/>
      </c>
      <c r="J107" s="528" t="str">
        <f ca="1">IF($E107="", "", IFERROR(INDEX(OFFSET('Fund Guide'!$B$4,1,MATCH(J$8,OFFSET('Fund Guide'!$B$4,,,,COUNTA('Fund Guide'!$4:$4)),0)-1,COUNTA('Fund Guide'!$B:$B)-COUNTA('Fund Guide'!$B$1:$B$4)),MATCH($E107,OFFSET('Fund Guide'!$B$4,1,,COUNTA('Fund Guide'!$B:$B)-COUNTA('Fund Guide'!$B$1:$B$4)),0)),
IFERROR(OFFSET('RF &amp; RV Guide'!$E$8,2+MATCH($E107, OFFSET('RF &amp; RV Guide'!$E$8,3,,COUNTA('RF &amp; RV Guide'!$E:$E)-COUNTA('RF &amp; RV Guide'!$E$1:$E$8)), 0),-1+MATCH(J$8, OFFSET('RF &amp; RV Guide'!$E$8,,,,COUNTA('RF &amp; RV Guide'!$8:$8)-COUNTA('RF &amp; RV Guide'!$A$8:$E$8)),0)), "-")))</f>
        <v/>
      </c>
      <c r="K107" s="528" t="str">
        <f ca="1">IF($E107="", "", IFERROR(INDEX(OFFSET('Fund Guide'!$B$4,1,MATCH(K$8,OFFSET('Fund Guide'!$B$4,,,,COUNTA('Fund Guide'!$4:$4)),0)-1,COUNTA('Fund Guide'!$B:$B)-COUNTA('Fund Guide'!$B$1:$B$4)),MATCH($E107,OFFSET('Fund Guide'!$B$4,1,,COUNTA('Fund Guide'!$B:$B)-COUNTA('Fund Guide'!$B$1:$B$4)),0)),
IFERROR(OFFSET('RF &amp; RV Guide'!$E$8,2+MATCH($E107, OFFSET('RF &amp; RV Guide'!$E$8,3,,COUNTA('RF &amp; RV Guide'!$E:$E)-COUNTA('RF &amp; RV Guide'!$E$1:$E$8)), 0),-1+MATCH("Captação", OFFSET('RF &amp; RV Guide'!$E$8,,,,COUNTA('RF &amp; RV Guide'!$8:$8)-COUNTA('RF &amp; RV Guide'!$A$8:$E$8)),0)), "-")))</f>
        <v/>
      </c>
      <c r="M107" s="530" t="str">
        <f>IFERROR(IF(N107=0, "", N107*$M$3),0)</f>
        <v/>
      </c>
      <c r="N107" s="231"/>
      <c r="O107" s="550" t="str">
        <f>IFERROR(IF(N107=0, "", N107/N$106),0)</f>
        <v/>
      </c>
      <c r="Q107" s="532" t="str">
        <f ca="1">IF($E107="", "", IFERROR(INDEX(OFFSET('Fund Guide'!$B$4,1,MATCH(Q$8,OFFSET('Fund Guide'!$B$4,,,,COUNTA('Fund Guide'!74:74)),0)-1,COUNTA('Fund Guide'!$B:$B)-COUNTA('Fund Guide'!$B$1:$B$4)),MATCH($E107,OFFSET('Fund Guide'!$B$4,1,,COUNTA('Fund Guide'!$B:$B)-COUNTA('Fund Guide'!$B$1:$B$4)),0)),"-"))</f>
        <v/>
      </c>
      <c r="R107" s="533" t="str">
        <f ca="1">IF($E107="", "", IFERROR(INDEX(OFFSET('Fund Guide'!$B$4,1,MATCH(R$8,OFFSET('Fund Guide'!$B$4,,,,COUNTA('Fund Guide'!74:74)),0)-1,COUNTA('Fund Guide'!$B:$B)-COUNTA('Fund Guide'!$B$1:$B$4)),MATCH($E107,OFFSET('Fund Guide'!$B$4,1,,COUNTA('Fund Guide'!$B:$B)-COUNTA('Fund Guide'!$B$1:$B$4)),0)),"-"))</f>
        <v/>
      </c>
      <c r="S107" s="532" t="str">
        <f ca="1">IF($E107="", "", IFERROR(INDEX(OFFSET('Fund Guide'!$B$4,1,MATCH(S$8,OFFSET('Fund Guide'!$B$4,,,,COUNTA('Fund Guide'!74:74)),0)-1,COUNTA('Fund Guide'!$B:$B)-COUNTA('Fund Guide'!$B$1:$B$4)),MATCH($E107,OFFSET('Fund Guide'!$B$4,1,,COUNTA('Fund Guide'!$B:$B)-COUNTA('Fund Guide'!$B$1:$B$4)),0)),"-"))</f>
        <v/>
      </c>
      <c r="T107" s="533" t="str">
        <f ca="1">IF($E107="", "", IFERROR(INDEX(OFFSET('Fund Guide'!$B$4,1,MATCH(T$8,OFFSET('Fund Guide'!$B$4,,,,COUNTA('Fund Guide'!74:74)),0)-1,COUNTA('Fund Guide'!$B:$B)-COUNTA('Fund Guide'!$B$1:$B$4)),MATCH($E107,OFFSET('Fund Guide'!$B$4,1,,COUNTA('Fund Guide'!$B:$B)-COUNTA('Fund Guide'!$B$1:$B$4)),0)),"-"))</f>
        <v/>
      </c>
      <c r="U107" s="532" t="str">
        <f ca="1">IF($E107="", "", IFERROR(INDEX(OFFSET('Fund Guide'!$B$4,1,MATCH(U$8,OFFSET('Fund Guide'!$B$4,,,,COUNTA('Fund Guide'!74:74)),0)-1,COUNTA('Fund Guide'!$B:$B)-COUNTA('Fund Guide'!$B$1:$B$4)),MATCH($E107,OFFSET('Fund Guide'!$B$4,1,,COUNTA('Fund Guide'!$B:$B)-COUNTA('Fund Guide'!$B$1:$B$4)),0)),"-"))</f>
        <v/>
      </c>
      <c r="V107" s="533" t="str">
        <f ca="1">IF($E107="", "", IFERROR(INDEX(OFFSET('Fund Guide'!$B$4,1,MATCH(V$8,OFFSET('Fund Guide'!$B$4,,,,COUNTA('Fund Guide'!74:74)),0)-1,COUNTA('Fund Guide'!$B:$B)-COUNTA('Fund Guide'!$B$1:$B$4)),MATCH($E107,OFFSET('Fund Guide'!$B$4,1,,COUNTA('Fund Guide'!$B:$B)-COUNTA('Fund Guide'!$B$1:$B$4)),0)),"-"))</f>
        <v/>
      </c>
      <c r="W107" s="532" t="str">
        <f ca="1">IF($E107="", "", IFERROR(INDEX(OFFSET('Fund Guide'!$B$4,1,MATCH(W$8,OFFSET('Fund Guide'!$B$4,,,,COUNTA('Fund Guide'!74:74)),0)-1,COUNTA('Fund Guide'!$B:$B)-COUNTA('Fund Guide'!$B$1:$B$4)),MATCH($E107,OFFSET('Fund Guide'!$B$4,1,,COUNTA('Fund Guide'!$B:$B)-COUNTA('Fund Guide'!$B$1:$B$4)),0)),"-"))</f>
        <v/>
      </c>
      <c r="X107" s="533" t="str">
        <f ca="1">IF($E107="", "", IFERROR(INDEX(OFFSET('Fund Guide'!$B$4,1,MATCH(X$8,OFFSET('Fund Guide'!$B$4,,,,COUNTA('Fund Guide'!74:74)),0)-1,COUNTA('Fund Guide'!$B:$B)-COUNTA('Fund Guide'!$B$1:$B$4)),MATCH($E107,OFFSET('Fund Guide'!$B$4,1,,COUNTA('Fund Guide'!$B:$B)-COUNTA('Fund Guide'!$B$1:$B$4)),0)),"-"))</f>
        <v/>
      </c>
      <c r="Y107" s="534" t="str">
        <f ca="1">IF($E107="", "", IFERROR(INDEX(OFFSET('Fund Guide'!$B$4,1,MATCH(Y$8,OFFSET('Fund Guide'!$B$4,,,,COUNTA('Fund Guide'!74:74)),0)-1,COUNTA('Fund Guide'!$B:$B)-COUNTA('Fund Guide'!$B$1:$B$4)),MATCH($E107,OFFSET('Fund Guide'!$B$4,1,,COUNTA('Fund Guide'!$B:$B)-COUNTA('Fund Guide'!$B$1:$B$4)),0)),"-"))</f>
        <v/>
      </c>
      <c r="Z107" s="535" t="str">
        <f ca="1">IF($E107="", "", IFERROR(INDEX(OFFSET('Fund Guide'!$B$4,1,MATCH(Z$8,OFFSET('Fund Guide'!$B$4,,,,COUNTA('Fund Guide'!74:74)),0)-1,COUNTA('Fund Guide'!$B:$B)-COUNTA('Fund Guide'!$B$1:$B$4)),MATCH($E107,OFFSET('Fund Guide'!$B$4,1,,COUNTA('Fund Guide'!$B:$B)-COUNTA('Fund Guide'!$B$1:$B$4)),0)),"-"))</f>
        <v/>
      </c>
      <c r="AB107" s="232"/>
      <c r="AC107" s="232"/>
      <c r="AD107" s="231"/>
    </row>
    <row r="108" spans="2:30" s="497" customFormat="1" ht="4.5" customHeight="1">
      <c r="B108" s="495"/>
      <c r="C108" s="495"/>
      <c r="D108" s="495"/>
      <c r="E108" s="506"/>
      <c r="F108" s="537"/>
      <c r="G108" s="507"/>
      <c r="H108" s="507"/>
      <c r="I108" s="508"/>
      <c r="J108" s="508"/>
      <c r="K108" s="508"/>
      <c r="M108" s="517"/>
      <c r="Q108" s="508"/>
      <c r="S108" s="508"/>
      <c r="U108" s="508"/>
      <c r="W108" s="508"/>
      <c r="Y108" s="508"/>
      <c r="AB108" s="508"/>
    </row>
    <row r="109" spans="2:30" s="513" customFormat="1" ht="14.25" customHeight="1">
      <c r="B109" s="509"/>
      <c r="C109" s="509"/>
      <c r="D109" s="509" t="s">
        <v>12</v>
      </c>
      <c r="E109" s="545" t="s">
        <v>698</v>
      </c>
      <c r="F109" s="546"/>
      <c r="G109" s="546"/>
      <c r="H109" s="546"/>
      <c r="I109" s="547"/>
      <c r="J109" s="547"/>
      <c r="K109" s="547"/>
      <c r="M109" s="548">
        <f>IFERROR(IF(N109=0, 0, N109*$M$3),0)</f>
        <v>0</v>
      </c>
      <c r="N109" s="684">
        <v>0</v>
      </c>
      <c r="O109" s="549">
        <f>IF(N109=0, 0, SUM(O110:O111)*N109)</f>
        <v>0</v>
      </c>
      <c r="Q109" s="547"/>
      <c r="R109" s="549"/>
      <c r="S109" s="547"/>
      <c r="T109" s="549"/>
      <c r="U109" s="547"/>
      <c r="V109" s="549"/>
      <c r="W109" s="547"/>
      <c r="X109" s="549"/>
      <c r="Y109" s="547"/>
      <c r="Z109" s="549"/>
      <c r="AB109" s="547"/>
      <c r="AC109" s="549"/>
      <c r="AD109" s="549"/>
    </row>
    <row r="110" spans="2:30" s="529" customFormat="1" ht="14.25" customHeight="1">
      <c r="B110" s="523"/>
      <c r="C110" s="523"/>
      <c r="D110" s="523"/>
      <c r="E110" s="390"/>
      <c r="F110" s="524" t="str">
        <f ca="1">IF($E110="", "", IFERROR(INDEX(OFFSET('Fund Guide'!$B$4,1,MATCH(F$8,OFFSET('Fund Guide'!$B$4,,,,COUNTA('Fund Guide'!77:77)),0)-1,COUNTA('Fund Guide'!$B:$B)-COUNTA('Fund Guide'!$B$1:$B$4)),MATCH($E110,OFFSET('Fund Guide'!$B$4,1,,COUNTA('Fund Guide'!$B:$B)-COUNTA('Fund Guide'!$B$1:$B$4)),0)),"-"))</f>
        <v/>
      </c>
      <c r="G110" s="525" t="str">
        <f ca="1">IF($E110="", "", IFERROR(INDEX(OFFSET('Fund Guide'!$B$4,1,MATCH(G$8,OFFSET('Fund Guide'!$B$4,,,,COUNTA('Fund Guide'!$4:$4)),0)-1,COUNTA('Fund Guide'!$B:$B)-COUNTA('Fund Guide'!$B$1:$B$4)),MATCH($E110,OFFSET('Fund Guide'!$B$4,1,,COUNTA('Fund Guide'!$B:$B)-COUNTA('Fund Guide'!$B$1:$B$4)),0)),
IF(OR(LEFT($E110,3)="NTN",LEFT($E110,3)="LFT"),DATE(_xlfn.NUMBERVALUE(RIGHT(LEFT($E110, FIND(" (", $E110)-1), 4)),8,15)-TODAY(),IFERROR(IF(FIND("ano",$E110)&gt;1,FLOOR(_xlfn.NUMBERVALUE(RIGHT(LEFT($E110,FIND(" ano",$E110)-1),FIND(" ano",$E110)-1-(FIND(" - ",$E110)+2)))*365,1)),IFERROR(IF(FIND("meses",$E110)&gt;1,FLOOR(_xlfn.NUMBERVALUE(RIGHT(LEFT($E110,FIND(" meses",$E110)-1),FIND(" meses",$E110)-1-(FIND(" - ",$E110)+2))),1)*(365/12)),IFERROR(IF(FIND("mês",$E110)&gt;1,FLOOR(_xlfn.NUMBERVALUE(RIGHT(LEFT($E110,FIND(" mês",$E110)-1),FIND(" mês",$E110)-1-(FIND(" - ",$E110)+2))),1)*(365/12)),IFERROR(IF(FIND("Diária", $E110)&gt;0, 0),
IFERROR(OFFSET('RF &amp; RV Guide'!$E$8,2+MATCH($E110, OFFSET('RF &amp; RV Guide'!$E$8,3,,COUNTA('RF &amp; RV Guide'!$E:$E)-COUNTA('RF &amp; RV Guide'!$E$1:$E$8)), 0),-1+MATCH(G$8, OFFSET('RF &amp; RV Guide'!$E$8,,,,COUNTA('RF &amp; RV Guide'!$8:$8)-COUNTA('RF &amp; RV Guide'!$A$8:$E$8)),0)),"-"))))))))</f>
        <v/>
      </c>
      <c r="H110" s="526" t="str">
        <f ca="1">IF($E110="", "", IFERROR(INDEX(OFFSET('Fund Guide'!$B$4,1,MATCH(H$8,OFFSET('Fund Guide'!$B$4,,,,COUNTA('Fund Guide'!100:100)),0)-1,COUNTA('Fund Guide'!$B:$B)-COUNTA('Fund Guide'!$B$1:$B$4)),MATCH($E110,OFFSET('Fund Guide'!$B$4,1,,COUNTA('Fund Guide'!$B:$B)-COUNTA('Fund Guide'!$B$1:$B$4)),0)),"BRL"))</f>
        <v/>
      </c>
      <c r="I110" s="527" t="str">
        <f ca="1">IF($E110="", "", IFERROR(INDEX(OFFSET('Fund Guide'!$B$4,1,MATCH(IF($J$3="MFO", "Repasse Taxa Adm. Gestor", "Repasse Taxa Adm. AAI"),OFFSET('Fund Guide'!$B$4,,,,COUNTA('Fund Guide'!$4:$4)),0)-1,COUNTA('Fund Guide'!$B:$B)-COUNTA('Fund Guide'!$B$1:$B$4)),MATCH($E110,OFFSET('Fund Guide'!$B$4,1,,COUNTA('Fund Guide'!$B:$B)-COUNTA('Fund Guide'!$B$1:$B$4)),0)),
IFERROR(OFFSET('RF &amp; RV Guide'!$E$8,2+MATCH($E110, OFFSET('RF &amp; RV Guide'!$E$8,3,,COUNTA('RF &amp; RV Guide'!$E:$E)-COUNTA('RF &amp; RV Guide'!$E$1:$E$8)), 0),-1+MATCH(I$8, OFFSET('RF &amp; RV Guide'!$E$8,,,,COUNTA('RF &amp; RV Guide'!$8:$8)-COUNTA('RF &amp; RV Guide'!$A$8:$E$8)),0)),IFERROR(IF(FIND("tulo",$E110), 0.25%), "-"))))</f>
        <v/>
      </c>
      <c r="J110" s="528" t="str">
        <f ca="1">IF($E110="", "", IFERROR(INDEX(OFFSET('Fund Guide'!$B$4,1,MATCH(J$8,OFFSET('Fund Guide'!$B$4,,,,COUNTA('Fund Guide'!$4:$4)),0)-1,COUNTA('Fund Guide'!$B:$B)-COUNTA('Fund Guide'!$B$1:$B$4)),MATCH($E110,OFFSET('Fund Guide'!$B$4,1,,COUNTA('Fund Guide'!$B:$B)-COUNTA('Fund Guide'!$B$1:$B$4)),0)),
IFERROR(OFFSET('RF &amp; RV Guide'!$E$8,2+MATCH($E110, OFFSET('RF &amp; RV Guide'!$E$8,3,,COUNTA('RF &amp; RV Guide'!$E:$E)-COUNTA('RF &amp; RV Guide'!$E$1:$E$8)), 0),-1+MATCH(J$8, OFFSET('RF &amp; RV Guide'!$E$8,,,,COUNTA('RF &amp; RV Guide'!$8:$8)-COUNTA('RF &amp; RV Guide'!$A$8:$E$8)),0)), "-")))</f>
        <v/>
      </c>
      <c r="K110" s="528" t="str">
        <f ca="1">IF($E110="", "", IFERROR(INDEX(OFFSET('Fund Guide'!$B$4,1,MATCH(K$8,OFFSET('Fund Guide'!$B$4,,,,COUNTA('Fund Guide'!$4:$4)),0)-1,COUNTA('Fund Guide'!$B:$B)-COUNTA('Fund Guide'!$B$1:$B$4)),MATCH($E110,OFFSET('Fund Guide'!$B$4,1,,COUNTA('Fund Guide'!$B:$B)-COUNTA('Fund Guide'!$B$1:$B$4)),0)),
IFERROR(OFFSET('RF &amp; RV Guide'!$E$8,2+MATCH($E110, OFFSET('RF &amp; RV Guide'!$E$8,3,,COUNTA('RF &amp; RV Guide'!$E:$E)-COUNTA('RF &amp; RV Guide'!$E$1:$E$8)), 0),-1+MATCH("Captação", OFFSET('RF &amp; RV Guide'!$E$8,,,,COUNTA('RF &amp; RV Guide'!$8:$8)-COUNTA('RF &amp; RV Guide'!$A$8:$E$8)),0)), "-")))</f>
        <v/>
      </c>
      <c r="M110" s="530" t="str">
        <f>IFERROR(IF(N110=0, "", N110*$M$3),0)</f>
        <v/>
      </c>
      <c r="N110" s="231"/>
      <c r="O110" s="550" t="str">
        <f>IFERROR(IF(N110=0, "", N110/N$109),0)</f>
        <v/>
      </c>
      <c r="Q110" s="532" t="str">
        <f ca="1">IF($E110="", "", IFERROR(INDEX(OFFSET('Fund Guide'!$B$4,1,MATCH(Q$8,OFFSET('Fund Guide'!$B$4,,,,COUNTA('Fund Guide'!77:77)),0)-1,COUNTA('Fund Guide'!$B:$B)-COUNTA('Fund Guide'!$B$1:$B$4)),MATCH($E110,OFFSET('Fund Guide'!$B$4,1,,COUNTA('Fund Guide'!$B:$B)-COUNTA('Fund Guide'!$B$1:$B$4)),0)),"-"))</f>
        <v/>
      </c>
      <c r="R110" s="533" t="str">
        <f ca="1">IF($E110="", "", IFERROR(INDEX(OFFSET('Fund Guide'!$B$4,1,MATCH(R$8,OFFSET('Fund Guide'!$B$4,,,,COUNTA('Fund Guide'!77:77)),0)-1,COUNTA('Fund Guide'!$B:$B)-COUNTA('Fund Guide'!$B$1:$B$4)),MATCH($E110,OFFSET('Fund Guide'!$B$4,1,,COUNTA('Fund Guide'!$B:$B)-COUNTA('Fund Guide'!$B$1:$B$4)),0)),"-"))</f>
        <v/>
      </c>
      <c r="S110" s="532" t="str">
        <f ca="1">IF($E110="", "", IFERROR(INDEX(OFFSET('Fund Guide'!$B$4,1,MATCH(S$8,OFFSET('Fund Guide'!$B$4,,,,COUNTA('Fund Guide'!77:77)),0)-1,COUNTA('Fund Guide'!$B:$B)-COUNTA('Fund Guide'!$B$1:$B$4)),MATCH($E110,OFFSET('Fund Guide'!$B$4,1,,COUNTA('Fund Guide'!$B:$B)-COUNTA('Fund Guide'!$B$1:$B$4)),0)),"-"))</f>
        <v/>
      </c>
      <c r="T110" s="533" t="str">
        <f ca="1">IF($E110="", "", IFERROR(INDEX(OFFSET('Fund Guide'!$B$4,1,MATCH(T$8,OFFSET('Fund Guide'!$B$4,,,,COUNTA('Fund Guide'!77:77)),0)-1,COUNTA('Fund Guide'!$B:$B)-COUNTA('Fund Guide'!$B$1:$B$4)),MATCH($E110,OFFSET('Fund Guide'!$B$4,1,,COUNTA('Fund Guide'!$B:$B)-COUNTA('Fund Guide'!$B$1:$B$4)),0)),"-"))</f>
        <v/>
      </c>
      <c r="U110" s="532" t="str">
        <f ca="1">IF($E110="", "", IFERROR(INDEX(OFFSET('Fund Guide'!$B$4,1,MATCH(U$8,OFFSET('Fund Guide'!$B$4,,,,COUNTA('Fund Guide'!77:77)),0)-1,COUNTA('Fund Guide'!$B:$B)-COUNTA('Fund Guide'!$B$1:$B$4)),MATCH($E110,OFFSET('Fund Guide'!$B$4,1,,COUNTA('Fund Guide'!$B:$B)-COUNTA('Fund Guide'!$B$1:$B$4)),0)),"-"))</f>
        <v/>
      </c>
      <c r="V110" s="533" t="str">
        <f ca="1">IF($E110="", "", IFERROR(INDEX(OFFSET('Fund Guide'!$B$4,1,MATCH(V$8,OFFSET('Fund Guide'!$B$4,,,,COUNTA('Fund Guide'!77:77)),0)-1,COUNTA('Fund Guide'!$B:$B)-COUNTA('Fund Guide'!$B$1:$B$4)),MATCH($E110,OFFSET('Fund Guide'!$B$4,1,,COUNTA('Fund Guide'!$B:$B)-COUNTA('Fund Guide'!$B$1:$B$4)),0)),"-"))</f>
        <v/>
      </c>
      <c r="W110" s="532" t="str">
        <f ca="1">IF($E110="", "", IFERROR(INDEX(OFFSET('Fund Guide'!$B$4,1,MATCH(W$8,OFFSET('Fund Guide'!$B$4,,,,COUNTA('Fund Guide'!77:77)),0)-1,COUNTA('Fund Guide'!$B:$B)-COUNTA('Fund Guide'!$B$1:$B$4)),MATCH($E110,OFFSET('Fund Guide'!$B$4,1,,COUNTA('Fund Guide'!$B:$B)-COUNTA('Fund Guide'!$B$1:$B$4)),0)),"-"))</f>
        <v/>
      </c>
      <c r="X110" s="533" t="str">
        <f ca="1">IF($E110="", "", IFERROR(INDEX(OFFSET('Fund Guide'!$B$4,1,MATCH(X$8,OFFSET('Fund Guide'!$B$4,,,,COUNTA('Fund Guide'!77:77)),0)-1,COUNTA('Fund Guide'!$B:$B)-COUNTA('Fund Guide'!$B$1:$B$4)),MATCH($E110,OFFSET('Fund Guide'!$B$4,1,,COUNTA('Fund Guide'!$B:$B)-COUNTA('Fund Guide'!$B$1:$B$4)),0)),"-"))</f>
        <v/>
      </c>
      <c r="Y110" s="534" t="str">
        <f ca="1">IF($E110="", "", IFERROR(INDEX(OFFSET('Fund Guide'!$B$4,1,MATCH(Y$8,OFFSET('Fund Guide'!$B$4,,,,COUNTA('Fund Guide'!77:77)),0)-1,COUNTA('Fund Guide'!$B:$B)-COUNTA('Fund Guide'!$B$1:$B$4)),MATCH($E110,OFFSET('Fund Guide'!$B$4,1,,COUNTA('Fund Guide'!$B:$B)-COUNTA('Fund Guide'!$B$1:$B$4)),0)),"-"))</f>
        <v/>
      </c>
      <c r="Z110" s="535" t="str">
        <f ca="1">IF($E110="", "", IFERROR(INDEX(OFFSET('Fund Guide'!$B$4,1,MATCH(Z$8,OFFSET('Fund Guide'!$B$4,,,,COUNTA('Fund Guide'!77:77)),0)-1,COUNTA('Fund Guide'!$B:$B)-COUNTA('Fund Guide'!$B$1:$B$4)),MATCH($E110,OFFSET('Fund Guide'!$B$4,1,,COUNTA('Fund Guide'!$B:$B)-COUNTA('Fund Guide'!$B$1:$B$4)),0)),"-"))</f>
        <v/>
      </c>
      <c r="AB110" s="232"/>
      <c r="AC110" s="232"/>
      <c r="AD110" s="231"/>
    </row>
    <row r="111" spans="2:30" s="497" customFormat="1" ht="4.5" customHeight="1">
      <c r="B111" s="495"/>
      <c r="C111" s="495"/>
      <c r="D111" s="495"/>
      <c r="F111" s="557"/>
      <c r="O111" s="497" t="str">
        <f>IFERROR(IF(N111=0, "", N111/N$109),0)</f>
        <v/>
      </c>
    </row>
    <row r="112" spans="2:30" s="513" customFormat="1" ht="18" customHeight="1">
      <c r="B112" s="509" t="s">
        <v>1345</v>
      </c>
      <c r="C112" s="509" t="s">
        <v>1345</v>
      </c>
      <c r="D112" s="509" t="s">
        <v>1345</v>
      </c>
      <c r="E112" s="558" t="s">
        <v>1413</v>
      </c>
      <c r="F112" s="516"/>
      <c r="G112" s="516"/>
      <c r="H112" s="515">
        <f ca="1">SUMIF($H$13:$H$111,"="&amp;"USD", $N$13:$N$111)</f>
        <v>5.0000000000000001E-3</v>
      </c>
      <c r="I112" s="515">
        <f ca="1">SUMPRODUCT($I$13:$I$111,$N$13:$N$111)</f>
        <v>2.7923364733333329E-3</v>
      </c>
      <c r="J112" s="516"/>
      <c r="K112" s="516"/>
      <c r="M112" s="559">
        <f>M82+M59+M10</f>
        <v>10000000</v>
      </c>
      <c r="N112" s="516">
        <f>N82+N59+N10</f>
        <v>1</v>
      </c>
      <c r="O112" s="516"/>
      <c r="Q112" s="516"/>
      <c r="R112" s="516"/>
      <c r="S112" s="516"/>
      <c r="T112" s="516"/>
      <c r="U112" s="516"/>
      <c r="V112" s="516"/>
      <c r="W112" s="516"/>
      <c r="X112" s="516"/>
      <c r="Y112" s="516"/>
      <c r="Z112" s="516"/>
      <c r="AB112" s="516"/>
      <c r="AC112" s="516"/>
      <c r="AD112" s="516"/>
    </row>
    <row r="113" spans="2:25" s="75" customFormat="1" ht="18.75" customHeight="1">
      <c r="B113" s="560"/>
      <c r="C113" s="560"/>
      <c r="D113" s="561"/>
      <c r="F113" s="562"/>
      <c r="G113" s="562"/>
      <c r="M113" s="562"/>
      <c r="N113" s="563"/>
      <c r="O113" s="562"/>
      <c r="Q113" s="562"/>
      <c r="S113" s="562"/>
      <c r="U113" s="562"/>
      <c r="W113" s="562"/>
      <c r="Y113" s="562"/>
    </row>
    <row r="114" spans="2:25" s="497" customFormat="1" ht="15.75">
      <c r="B114" s="495"/>
      <c r="C114" s="495"/>
      <c r="D114" s="495"/>
      <c r="E114" s="506"/>
      <c r="F114" s="507"/>
      <c r="G114" s="507"/>
      <c r="H114" s="507"/>
      <c r="I114" s="508"/>
      <c r="M114" s="564"/>
      <c r="N114" s="565"/>
      <c r="O114" s="564"/>
      <c r="Q114" s="564"/>
      <c r="S114" s="564"/>
      <c r="U114" s="564"/>
      <c r="W114" s="564"/>
      <c r="Y114" s="564"/>
    </row>
  </sheetData>
  <mergeCells count="7">
    <mergeCell ref="L2:M2"/>
    <mergeCell ref="F6:J6"/>
    <mergeCell ref="W3:X3"/>
    <mergeCell ref="E2:E4"/>
    <mergeCell ref="AB6:AD6"/>
    <mergeCell ref="M6:O6"/>
    <mergeCell ref="Q6:Z6"/>
  </mergeCells>
  <conditionalFormatting sqref="O10 O61 O82 O95 O59 O84 O67 O46 O30 O12 O32 O35 O42 O52 O56 O69 O72 O76 O79 O86 O89 O92 O97 O100 O103 O106 O109">
    <cfRule type="expression" dxfId="1019" priority="526">
      <formula>O10&lt;&gt;N10</formula>
    </cfRule>
  </conditionalFormatting>
  <conditionalFormatting sqref="AA30:AD30 AA46:AD46 AA61:AD61 AA67:AD67 AA84:AD84 AA95:AD95 AA100:AD100 AA103:AD103 AA106:AD106 AA35:AD35 AA42:AD42 AA12:AD12 F100:L100 F103:L103 F106:L106 F35:L35 F42:L42 F12:M12 F30:M30 F46:M46 F61:M61 F67:M67 F84:M84 F95:M95">
    <cfRule type="expression" dxfId="1018" priority="165">
      <formula>F12&lt;&gt;#REF!</formula>
    </cfRule>
  </conditionalFormatting>
  <conditionalFormatting sqref="Q30:Z30 Q46:Z46 Q61:Z61 Q67:Z67 Q84:Z84 Q95:Z95 Q100:Z100 Q103:Z103 Q106:Z106 Q35:Z35 Q42:Z42 Q12:Z12">
    <cfRule type="expression" dxfId="1017" priority="163">
      <formula>Q12&lt;&gt;P12</formula>
    </cfRule>
  </conditionalFormatting>
  <conditionalFormatting sqref="O12">
    <cfRule type="expression" dxfId="1016" priority="137">
      <formula>O12&lt;&gt;N12</formula>
    </cfRule>
  </conditionalFormatting>
  <conditionalFormatting sqref="N36:N40">
    <cfRule type="expression" dxfId="1015" priority="125">
      <formula>AND(N36&lt;&gt;"",#REF!="",OR(COLUMN(N36)=COLUMN(#REF!),COLUMN(N36)=COLUMN(#REF!)))</formula>
    </cfRule>
  </conditionalFormatting>
  <conditionalFormatting sqref="N62:N65">
    <cfRule type="expression" dxfId="1014" priority="115">
      <formula>AND(N62&lt;&gt;"",#REF!="",OR(COLUMN(N62)=COLUMN(#REF!),COLUMN(N62)=COLUMN(#REF!)))</formula>
    </cfRule>
  </conditionalFormatting>
  <conditionalFormatting sqref="P30 P46 P61 P67 P84 P95 P100 P103 P106 P35 P42 P12">
    <cfRule type="expression" dxfId="1013" priority="84">
      <formula>P12&lt;&gt;#REF!</formula>
    </cfRule>
  </conditionalFormatting>
  <conditionalFormatting sqref="N43:N44">
    <cfRule type="expression" dxfId="1012" priority="82">
      <formula>AND(N43&lt;&gt;"",#REF!="",OR(COLUMN(N43)=COLUMN(#REF!),COLUMN(N43)=COLUMN(#REF!)))</formula>
    </cfRule>
  </conditionalFormatting>
  <conditionalFormatting sqref="N53:N54">
    <cfRule type="expression" dxfId="1011" priority="76">
      <formula>AND(N53&lt;&gt;"",#REF!="",OR(COLUMN(N53)=COLUMN(#REF!),COLUMN(N53)=COLUMN(#REF!)))</formula>
    </cfRule>
  </conditionalFormatting>
  <conditionalFormatting sqref="N57">
    <cfRule type="expression" dxfId="1010" priority="74">
      <formula>AND(N57&lt;&gt;"",#REF!="",OR(COLUMN(N57)=COLUMN(#REF!),COLUMN(N57)=COLUMN(#REF!)))</formula>
    </cfRule>
  </conditionalFormatting>
  <conditionalFormatting sqref="N73:N74">
    <cfRule type="expression" dxfId="1009" priority="70">
      <formula>AND(N73&lt;&gt;"",#REF!="",OR(COLUMN(N73)=COLUMN(#REF!),COLUMN(N73)=COLUMN(#REF!)))</formula>
    </cfRule>
  </conditionalFormatting>
  <conditionalFormatting sqref="N77">
    <cfRule type="expression" dxfId="1008" priority="68">
      <formula>AND(N77&lt;&gt;"",#REF!="",OR(COLUMN(N77)=COLUMN(#REF!),COLUMN(N77)=COLUMN(#REF!)))</formula>
    </cfRule>
  </conditionalFormatting>
  <conditionalFormatting sqref="N80">
    <cfRule type="expression" dxfId="1007" priority="66">
      <formula>AND(N80&lt;&gt;"",#REF!="",OR(COLUMN(N80)=COLUMN(#REF!),COLUMN(N80)=COLUMN(#REF!)))</formula>
    </cfRule>
  </conditionalFormatting>
  <conditionalFormatting sqref="N90 E13:E28 E62:E65">
    <cfRule type="expression" dxfId="1006" priority="62">
      <formula>AND(E13&lt;&gt;"",#REF!="",OR(COLUMN(E13)=COLUMN(#REF!),COLUMN(E13)=COLUMN(#REF!)))</formula>
    </cfRule>
  </conditionalFormatting>
  <conditionalFormatting sqref="N93">
    <cfRule type="expression" dxfId="1005" priority="60">
      <formula>AND(N93&lt;&gt;"",#REF!="",OR(COLUMN(N93)=COLUMN(#REF!),COLUMN(N93)=COLUMN(#REF!)))</formula>
    </cfRule>
  </conditionalFormatting>
  <conditionalFormatting sqref="N101">
    <cfRule type="expression" dxfId="1004" priority="56">
      <formula>AND(N101&lt;&gt;"",#REF!="",OR(COLUMN(N101)=COLUMN(#REF!),COLUMN(N101)=COLUMN(#REF!)))</formula>
    </cfRule>
  </conditionalFormatting>
  <conditionalFormatting sqref="N104">
    <cfRule type="expression" dxfId="1003" priority="54">
      <formula>AND(N104&lt;&gt;"",#REF!="",OR(COLUMN(N104)=COLUMN(#REF!),COLUMN(N104)=COLUMN(#REF!)))</formula>
    </cfRule>
  </conditionalFormatting>
  <conditionalFormatting sqref="N107 N110">
    <cfRule type="expression" dxfId="1002" priority="52">
      <formula>AND(N107&lt;&gt;"",#REF!="",OR(COLUMN(N107)=COLUMN(#REF!),COLUMN(N107)=COLUMN(#REF!)))</formula>
    </cfRule>
  </conditionalFormatting>
  <conditionalFormatting sqref="AA32:AD32 F32:L32">
    <cfRule type="expression" dxfId="1001" priority="50">
      <formula>F32&lt;&gt;#REF!</formula>
    </cfRule>
  </conditionalFormatting>
  <conditionalFormatting sqref="Q32:Z32">
    <cfRule type="expression" dxfId="1000" priority="49">
      <formula>Q32&lt;&gt;P32</formula>
    </cfRule>
  </conditionalFormatting>
  <conditionalFormatting sqref="P32">
    <cfRule type="expression" dxfId="999" priority="47">
      <formula>P32&lt;&gt;#REF!</formula>
    </cfRule>
  </conditionalFormatting>
  <conditionalFormatting sqref="N70">
    <cfRule type="expression" dxfId="998" priority="45">
      <formula>AND(N70&lt;&gt;"",#REF!="",OR(COLUMN(N70)=COLUMN(#REF!),COLUMN(N70)=COLUMN(#REF!)))</formula>
    </cfRule>
  </conditionalFormatting>
  <conditionalFormatting sqref="N87">
    <cfRule type="expression" dxfId="997" priority="43">
      <formula>AND(N87&lt;&gt;"",#REF!="",OR(COLUMN(N87)=COLUMN(#REF!),COLUMN(N87)=COLUMN(#REF!)))</formula>
    </cfRule>
  </conditionalFormatting>
  <conditionalFormatting sqref="AA97:AD97 F97:L97">
    <cfRule type="expression" dxfId="996" priority="41">
      <formula>F97&lt;&gt;#REF!</formula>
    </cfRule>
  </conditionalFormatting>
  <conditionalFormatting sqref="Q97:Z97">
    <cfRule type="expression" dxfId="995" priority="40">
      <formula>Q97&lt;&gt;P97</formula>
    </cfRule>
  </conditionalFormatting>
  <conditionalFormatting sqref="P97">
    <cfRule type="expression" dxfId="994" priority="39">
      <formula>P97&lt;&gt;#REF!</formula>
    </cfRule>
  </conditionalFormatting>
  <conditionalFormatting sqref="N98">
    <cfRule type="expression" dxfId="993" priority="38">
      <formula>AND(N98&lt;&gt;"",#REF!="",OR(COLUMN(N98)=COLUMN(#REF!),COLUMN(N98)=COLUMN(#REF!)))</formula>
    </cfRule>
  </conditionalFormatting>
  <conditionalFormatting sqref="N49:N50">
    <cfRule type="expression" dxfId="992" priority="36">
      <formula>AND(N49&lt;&gt;"",#REF!="",OR(COLUMN(N49)=COLUMN(#REF!),COLUMN(N49)=COLUMN(#REF!)))</formula>
    </cfRule>
  </conditionalFormatting>
  <conditionalFormatting sqref="N13:N28 E36:E40">
    <cfRule type="expression" dxfId="991" priority="32">
      <formula>AND(E13&lt;&gt;"",#REF!="",OR(COLUMN(E13)=COLUMN(#REF!),COLUMN(E13)=COLUMN(#REF!)))</formula>
    </cfRule>
  </conditionalFormatting>
  <conditionalFormatting sqref="E43:E44">
    <cfRule type="expression" dxfId="990" priority="31">
      <formula>AND(E43&lt;&gt;"",#REF!="",OR(COLUMN(E43)=COLUMN(#REF!),COLUMN(E43)=COLUMN(#REF!)))</formula>
    </cfRule>
  </conditionalFormatting>
  <conditionalFormatting sqref="E49:E50">
    <cfRule type="expression" dxfId="989" priority="30">
      <formula>AND(E49&lt;&gt;"",#REF!="",OR(COLUMN(E49)=COLUMN(#REF!),COLUMN(E49)=COLUMN(#REF!)))</formula>
    </cfRule>
  </conditionalFormatting>
  <conditionalFormatting sqref="E53:E54">
    <cfRule type="expression" dxfId="988" priority="29">
      <formula>AND(E53&lt;&gt;"",#REF!="",OR(COLUMN(E53)=COLUMN(#REF!),COLUMN(E53)=COLUMN(#REF!)))</formula>
    </cfRule>
  </conditionalFormatting>
  <conditionalFormatting sqref="E57">
    <cfRule type="expression" dxfId="987" priority="28">
      <formula>AND(E57&lt;&gt;"",#REF!="",OR(COLUMN(E57)=COLUMN(#REF!),COLUMN(E57)=COLUMN(#REF!)))</formula>
    </cfRule>
  </conditionalFormatting>
  <conditionalFormatting sqref="E70">
    <cfRule type="expression" dxfId="986" priority="26">
      <formula>AND(E70&lt;&gt;"",#REF!="",OR(COLUMN(E70)=COLUMN(#REF!),COLUMN(E70)=COLUMN(#REF!)))</formula>
    </cfRule>
  </conditionalFormatting>
  <conditionalFormatting sqref="E73:E74">
    <cfRule type="expression" dxfId="985" priority="25">
      <formula>AND(E73&lt;&gt;"",#REF!="",OR(COLUMN(E73)=COLUMN(#REF!),COLUMN(E73)=COLUMN(#REF!)))</formula>
    </cfRule>
  </conditionalFormatting>
  <conditionalFormatting sqref="E77">
    <cfRule type="expression" dxfId="984" priority="24">
      <formula>AND(E77&lt;&gt;"",#REF!="",OR(COLUMN(E77)=COLUMN(#REF!),COLUMN(E77)=COLUMN(#REF!)))</formula>
    </cfRule>
  </conditionalFormatting>
  <conditionalFormatting sqref="E80">
    <cfRule type="expression" dxfId="983" priority="23">
      <formula>AND(E80&lt;&gt;"",#REF!="",OR(COLUMN(E80)=COLUMN(#REF!),COLUMN(E80)=COLUMN(#REF!)))</formula>
    </cfRule>
  </conditionalFormatting>
  <conditionalFormatting sqref="E87">
    <cfRule type="expression" dxfId="982" priority="22">
      <formula>AND(E87&lt;&gt;"",#REF!="",OR(COLUMN(E87)=COLUMN(#REF!),COLUMN(E87)=COLUMN(#REF!)))</formula>
    </cfRule>
  </conditionalFormatting>
  <conditionalFormatting sqref="E90">
    <cfRule type="expression" dxfId="981" priority="21">
      <formula>AND(E90&lt;&gt;"",#REF!="",OR(COLUMN(E90)=COLUMN(#REF!),COLUMN(E90)=COLUMN(#REF!)))</formula>
    </cfRule>
  </conditionalFormatting>
  <conditionalFormatting sqref="E98">
    <cfRule type="expression" dxfId="980" priority="18">
      <formula>AND(E98&lt;&gt;"",#REF!="",OR(COLUMN(E98)=COLUMN(#REF!),COLUMN(E98)=COLUMN(#REF!)))</formula>
    </cfRule>
  </conditionalFormatting>
  <conditionalFormatting sqref="E93">
    <cfRule type="expression" dxfId="979" priority="17">
      <formula>AND(E93&lt;&gt;"",#REF!="",OR(COLUMN(E93)=COLUMN(#REF!),COLUMN(E93)=COLUMN(#REF!)))</formula>
    </cfRule>
  </conditionalFormatting>
  <conditionalFormatting sqref="E101">
    <cfRule type="expression" dxfId="978" priority="16">
      <formula>AND(E101&lt;&gt;"",#REF!="",OR(COLUMN(E101)=COLUMN(#REF!),COLUMN(E101)=COLUMN(#REF!)))</formula>
    </cfRule>
  </conditionalFormatting>
  <conditionalFormatting sqref="E104">
    <cfRule type="expression" dxfId="977" priority="15">
      <formula>AND(E104&lt;&gt;"",#REF!="",OR(COLUMN(E104)=COLUMN(#REF!),COLUMN(E104)=COLUMN(#REF!)))</formula>
    </cfRule>
  </conditionalFormatting>
  <conditionalFormatting sqref="E107 E110">
    <cfRule type="expression" dxfId="976" priority="14">
      <formula>AND(E107&lt;&gt;"",#REF!="",OR(COLUMN(E107)=COLUMN(#REF!),COLUMN(E107)=COLUMN(#REF!)))</formula>
    </cfRule>
  </conditionalFormatting>
  <conditionalFormatting sqref="AA109:AD109 F109:L109">
    <cfRule type="expression" dxfId="975" priority="13">
      <formula>F109&lt;&gt;#REF!</formula>
    </cfRule>
  </conditionalFormatting>
  <conditionalFormatting sqref="Q109:Z109">
    <cfRule type="expression" dxfId="974" priority="12">
      <formula>Q109&lt;&gt;P109</formula>
    </cfRule>
  </conditionalFormatting>
  <conditionalFormatting sqref="P109">
    <cfRule type="expression" dxfId="973" priority="11">
      <formula>P109&lt;&gt;#REF!</formula>
    </cfRule>
  </conditionalFormatting>
  <conditionalFormatting sqref="N33">
    <cfRule type="expression" dxfId="972" priority="10">
      <formula>AND(N33&lt;&gt;"",#REF!="",OR(COLUMN(N33)=COLUMN(#REF!),COLUMN(N33)=COLUMN(#REF!)))</formula>
    </cfRule>
  </conditionalFormatting>
  <conditionalFormatting sqref="E33">
    <cfRule type="expression" dxfId="971" priority="9">
      <formula>AND(E33&lt;&gt;"",#REF!="",OR(COLUMN(E33)=COLUMN(#REF!),COLUMN(E33)=COLUMN(#REF!)))</formula>
    </cfRule>
  </conditionalFormatting>
  <conditionalFormatting sqref="M112:O112">
    <cfRule type="expression" dxfId="970" priority="5118">
      <formula>AND($M$112&lt;&gt;$M$3,$M$112&lt;&gt;0)</formula>
    </cfRule>
  </conditionalFormatting>
  <conditionalFormatting sqref="AE3:AJ3">
    <cfRule type="expression" dxfId="969" priority="5">
      <formula>$AE$3&lt;&gt;""</formula>
    </cfRule>
  </conditionalFormatting>
  <conditionalFormatting sqref="AE2:AJ2">
    <cfRule type="expression" dxfId="968" priority="3">
      <formula>$AE$2&lt;&gt;""</formula>
    </cfRule>
  </conditionalFormatting>
  <conditionalFormatting sqref="AB33:AD33 AB57:AD57 AB70:AD70 AB77:AD77 AB80:AD80 AB87:AD87 AB90:AD90 AB93:AD93 AB98:AD98 AB101:AD101 AB104:AD104 AB107:AD107 AB110:AD110 AB36:AD40 AB43:AD44 AB49:AD50 AB53:AD54 AB62:AD65 AB73:AD74 AB13:AD28">
    <cfRule type="expression" dxfId="967" priority="2">
      <formula>AND($J13&gt;$AB$2, $J13&lt;&gt;"-",2, $J13&lt;&gt;"", $AB13="", $AC13="", $AD13="")</formula>
    </cfRule>
  </conditionalFormatting>
  <conditionalFormatting sqref="AE4:AJ4">
    <cfRule type="expression" dxfId="966" priority="1">
      <formula>$AE$4&lt;&gt;""</formula>
    </cfRule>
  </conditionalFormatting>
  <dataValidations count="25">
    <dataValidation type="list" allowBlank="1" showInputMessage="1" showErrorMessage="1" sqref="AB112" xr:uid="{591F4A6E-F0F5-CE4F-8774-469027323E33}">
      <formula1>"CDI,Ibovespa,IHFA,IPCA,IMAB,IMAB 5,Taxa Pré"</formula1>
    </dataValidation>
    <dataValidation type="list" allowBlank="1" showInputMessage="1" showErrorMessage="1" sqref="W3:X3" xr:uid="{7CBA655E-38C4-460C-A24B-F49D10D9216C}">
      <formula1>strategies</formula1>
    </dataValidation>
    <dataValidation type="list" allowBlank="1" showInputMessage="1" sqref="E43:E44" xr:uid="{726CD9A6-5082-4CAE-9D4D-730B3703249B}">
      <formula1>Inflação_Longa</formula1>
    </dataValidation>
    <dataValidation type="list" allowBlank="1" showInputMessage="1" sqref="E49:E50" xr:uid="{BCC55D01-30D1-4204-A8A7-FBEDE6D35EC2}">
      <formula1>Pré_Curta</formula1>
    </dataValidation>
    <dataValidation type="list" allowBlank="1" showInputMessage="1" sqref="E53:E54" xr:uid="{E3981BFE-E6B4-4526-8B36-9E3B44B899FA}">
      <formula1>Pré_Média</formula1>
    </dataValidation>
    <dataValidation type="list" allowBlank="1" showInputMessage="1" sqref="E57" xr:uid="{7B1D3750-A3C9-4E39-A099-DAD9F2C0777A}">
      <formula1>Pré_Longa</formula1>
    </dataValidation>
    <dataValidation type="list" allowBlank="1" showInputMessage="1" sqref="E70" xr:uid="{C448090B-A503-4943-A7EF-CA609E894FA2}">
      <formula1>Quant</formula1>
    </dataValidation>
    <dataValidation type="list" allowBlank="1" showInputMessage="1" sqref="E73:E74" xr:uid="{D322C699-4AD3-4505-B0B7-B8951197EDFE}">
      <formula1>Long_Short</formula1>
    </dataValidation>
    <dataValidation type="list" allowBlank="1" showInputMessage="1" sqref="E77" xr:uid="{2D023342-CB02-411C-867E-6E7E67365CF6}">
      <formula1>Multiestratégia</formula1>
    </dataValidation>
    <dataValidation type="list" allowBlank="1" showInputMessage="1" sqref="E80" xr:uid="{384772E1-8D0F-47CF-B084-44D7EABAC7BB}">
      <formula1>Arbitragem</formula1>
    </dataValidation>
    <dataValidation type="list" allowBlank="1" showInputMessage="1" sqref="E87" xr:uid="{70C16731-EE89-4D0A-BB5F-D30FEDD1817C}">
      <formula1>Long_Only</formula1>
    </dataValidation>
    <dataValidation type="list" allowBlank="1" showInputMessage="1" sqref="E90" xr:uid="{6F1A2E25-BBAA-4EAB-B7B8-53A01DB660CD}">
      <formula1>Long_Bias</formula1>
    </dataValidation>
    <dataValidation type="list" allowBlank="1" showInputMessage="1" sqref="E93" xr:uid="{46BC8C5C-35FB-4C2C-B476-E311ED6473D5}">
      <formula1>Alternativos</formula1>
    </dataValidation>
    <dataValidation type="list" allowBlank="1" showInputMessage="1" sqref="E98" xr:uid="{ECB9FC07-EF12-4D26-9B42-0AABE066163E}">
      <formula1>EUA</formula1>
    </dataValidation>
    <dataValidation type="list" allowBlank="1" showInputMessage="1" showErrorMessage="1" sqref="E101" xr:uid="{A182A324-B4B5-4A52-8020-4FDAF4A537F0}">
      <formula1>China</formula1>
    </dataValidation>
    <dataValidation type="list" allowBlank="1" showInputMessage="1" showErrorMessage="1" sqref="E104" xr:uid="{547DB14C-9EF8-4A3B-A713-B5884276156E}">
      <formula1>Europa</formula1>
    </dataValidation>
    <dataValidation type="list" allowBlank="1" showInputMessage="1" showErrorMessage="1" sqref="E107 E110" xr:uid="{20883D3A-05D8-4AD8-BDC3-51E626DA41D0}">
      <formula1>Global</formula1>
    </dataValidation>
    <dataValidation type="list" allowBlank="1" showInputMessage="1" sqref="E33" xr:uid="{847CAB1B-4A7D-4E07-B5D1-6C7E4EFAE4AE}">
      <formula1>Inflação_Curta</formula1>
    </dataValidation>
    <dataValidation type="list" allowBlank="1" showInputMessage="1" showErrorMessage="1" sqref="J3" xr:uid="{5E091D9A-4C6E-4C8F-BA5D-FCDB4E9136F4}">
      <formula1>"AAI,MFO"</formula1>
    </dataValidation>
    <dataValidation type="list" allowBlank="1" showInputMessage="1" sqref="E62:E65" xr:uid="{600DE8EA-2357-4E10-A744-6AF2163956F2}">
      <formula1>Macro</formula1>
    </dataValidation>
    <dataValidation type="list" allowBlank="1" showInputMessage="1" showErrorMessage="1" sqref="K3" xr:uid="{F166C909-700F-FB49-8211-46B7DED0FA38}">
      <formula1>"Perfil 1,Perfil 2,Perfil 3,Perfil 4,Perfil 5"</formula1>
    </dataValidation>
    <dataValidation type="list" allowBlank="1" showInputMessage="1" showErrorMessage="1" sqref="AB110 AB33 AB73:AB74 AB36:AB40 AB43:AB44 AB57 AB49:AB50 AB70 AB53:AB54 AB77 AB80 AB87 AB90 AB93 AB98 AB101 AB104 AB107 AB62:AB65 AB13:AB28" xr:uid="{5254EEFC-19E3-4FB9-85EF-C834548F3597}">
      <formula1>"CDI,Ibovespa,IHFA,IPCA,IMA-B,IMAB-5,SELIC,SP500"</formula1>
    </dataValidation>
    <dataValidation type="list" allowBlank="1" showInputMessage="1" sqref="E13:E28" xr:uid="{40E30E5E-686D-47E4-B297-78DE338090C5}">
      <formula1>Pós_fixado</formula1>
    </dataValidation>
    <dataValidation type="list" allowBlank="1" showInputMessage="1" sqref="E36:E40" xr:uid="{BC67E66F-2BB0-4E98-99FA-4C9ADE5569F8}">
      <formula1>Inflação_Média</formula1>
    </dataValidation>
    <dataValidation type="list" allowBlank="1" showInputMessage="1" showErrorMessage="1" sqref="AB4" xr:uid="{399D7CF6-0549-4469-8122-711AE1CB70DB}">
      <formula1>"CDI,IMA-B,Ibovespa"</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5" r:id="rId4" name="Button 9">
              <controlPr defaultSize="0" print="0" autoFill="0" autoPict="0" macro="[0]!add_linha">
                <anchor moveWithCells="1" sizeWithCells="1">
                  <from>
                    <xdr:col>19</xdr:col>
                    <xdr:colOff>104775</xdr:colOff>
                    <xdr:row>0</xdr:row>
                    <xdr:rowOff>180975</xdr:rowOff>
                  </from>
                  <to>
                    <xdr:col>21</xdr:col>
                    <xdr:colOff>200025</xdr:colOff>
                    <xdr:row>1</xdr:row>
                    <xdr:rowOff>228600</xdr:rowOff>
                  </to>
                </anchor>
              </controlPr>
            </control>
          </mc:Choice>
        </mc:AlternateContent>
        <mc:AlternateContent xmlns:mc="http://schemas.openxmlformats.org/markup-compatibility/2006">
          <mc:Choice Requires="x14">
            <control shapeId="9227" r:id="rId5" name="Button 11">
              <controlPr defaultSize="0" print="0" autoFill="0" autoPict="0" macro="[0]!del_linha">
                <anchor moveWithCells="1" sizeWithCells="1">
                  <from>
                    <xdr:col>19</xdr:col>
                    <xdr:colOff>104775</xdr:colOff>
                    <xdr:row>2</xdr:row>
                    <xdr:rowOff>57150</xdr:rowOff>
                  </from>
                  <to>
                    <xdr:col>21</xdr:col>
                    <xdr:colOff>200025</xdr:colOff>
                    <xdr:row>3</xdr:row>
                    <xdr:rowOff>95250</xdr:rowOff>
                  </to>
                </anchor>
              </controlPr>
            </control>
          </mc:Choice>
        </mc:AlternateContent>
        <mc:AlternateContent xmlns:mc="http://schemas.openxmlformats.org/markup-compatibility/2006">
          <mc:Choice Requires="x14">
            <control shapeId="9228" r:id="rId6" name="Button 12">
              <controlPr defaultSize="0" print="0" autoFill="0" autoPict="0" macro="[0]!limpa_carteira">
                <anchor moveWithCells="1" sizeWithCells="1">
                  <from>
                    <xdr:col>13</xdr:col>
                    <xdr:colOff>247650</xdr:colOff>
                    <xdr:row>2</xdr:row>
                    <xdr:rowOff>76200</xdr:rowOff>
                  </from>
                  <to>
                    <xdr:col>16</xdr:col>
                    <xdr:colOff>409575</xdr:colOff>
                    <xdr:row>3</xdr:row>
                    <xdr:rowOff>104775</xdr:rowOff>
                  </to>
                </anchor>
              </controlPr>
            </control>
          </mc:Choice>
        </mc:AlternateContent>
        <mc:AlternateContent xmlns:mc="http://schemas.openxmlformats.org/markup-compatibility/2006">
          <mc:Choice Requires="x14">
            <control shapeId="9229" r:id="rId7" name="Button 13">
              <controlPr defaultSize="0" print="0" autoFill="0" autoPict="0">
                <anchor moveWithCells="1" sizeWithCells="1">
                  <from>
                    <xdr:col>28</xdr:col>
                    <xdr:colOff>200025</xdr:colOff>
                    <xdr:row>0</xdr:row>
                    <xdr:rowOff>123825</xdr:rowOff>
                  </from>
                  <to>
                    <xdr:col>29</xdr:col>
                    <xdr:colOff>752475</xdr:colOff>
                    <xdr:row>1</xdr:row>
                    <xdr:rowOff>200025</xdr:rowOff>
                  </to>
                </anchor>
              </controlPr>
            </control>
          </mc:Choice>
        </mc:AlternateContent>
        <mc:AlternateContent xmlns:mc="http://schemas.openxmlformats.org/markup-compatibility/2006">
          <mc:Choice Requires="x14">
            <control shapeId="9231" r:id="rId8" name="Button 15">
              <controlPr defaultSize="0" print="0" autoFill="0" autoPict="0" macro="[0]!copiar_modelo">
                <anchor moveWithCells="1" sizeWithCells="1">
                  <from>
                    <xdr:col>13</xdr:col>
                    <xdr:colOff>266700</xdr:colOff>
                    <xdr:row>0</xdr:row>
                    <xdr:rowOff>180975</xdr:rowOff>
                  </from>
                  <to>
                    <xdr:col>16</xdr:col>
                    <xdr:colOff>400050</xdr:colOff>
                    <xdr:row>2</xdr:row>
                    <xdr:rowOff>0</xdr:rowOff>
                  </to>
                </anchor>
              </controlPr>
            </control>
          </mc:Choice>
        </mc:AlternateContent>
        <mc:AlternateContent xmlns:mc="http://schemas.openxmlformats.org/markup-compatibility/2006">
          <mc:Choice Requires="x14">
            <control shapeId="9233" r:id="rId9" name="Button 17">
              <controlPr defaultSize="0" print="0" autoFill="0" autoPict="0" macro="[0]!resumir_carteira">
                <anchor moveWithCells="1" sizeWithCells="1">
                  <from>
                    <xdr:col>28</xdr:col>
                    <xdr:colOff>200025</xdr:colOff>
                    <xdr:row>2</xdr:row>
                    <xdr:rowOff>38100</xdr:rowOff>
                  </from>
                  <to>
                    <xdr:col>29</xdr:col>
                    <xdr:colOff>752475</xdr:colOff>
                    <xdr:row>3</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9130D4-88F4-49F1-9FDC-F29E3D5CFA65}">
  <sheetPr codeName="Sheet24">
    <tabColor theme="5"/>
  </sheetPr>
  <dimension ref="A1:R74"/>
  <sheetViews>
    <sheetView showGridLines="0" showRuler="0" view="pageLayout" zoomScale="110" zoomScaleNormal="80" zoomScalePageLayoutView="110" workbookViewId="0">
      <selection activeCell="A17" sqref="A17"/>
    </sheetView>
  </sheetViews>
  <sheetFormatPr defaultColWidth="10.69921875" defaultRowHeight="11.25"/>
  <cols>
    <col min="1" max="1" width="1.19921875" style="388" customWidth="1"/>
    <col min="2" max="2" width="26.796875" style="388" customWidth="1"/>
    <col min="3" max="3" width="0.59765625" style="388" customWidth="1"/>
    <col min="4" max="4" width="9.8984375" style="388" customWidth="1"/>
    <col min="5" max="5" width="5.09765625" style="391" customWidth="1"/>
    <col min="6" max="6" width="0.59765625" style="388" customWidth="1"/>
    <col min="7" max="7" width="5.19921875" style="391" customWidth="1"/>
    <col min="8" max="8" width="5.8984375" style="391" customWidth="1"/>
    <col min="9" max="9" width="5.19921875" style="391" customWidth="1"/>
    <col min="10" max="10" width="6.59765625" style="391" customWidth="1"/>
    <col min="11" max="11" width="5.19921875" style="391" customWidth="1"/>
    <col min="12" max="12" width="6.59765625" style="391" customWidth="1"/>
    <col min="13" max="13" width="5.19921875" style="391" customWidth="1"/>
    <col min="14" max="14" width="6.59765625" style="391" customWidth="1"/>
    <col min="15" max="15" width="7.09765625" style="391" customWidth="1"/>
    <col min="16" max="16" width="5.09765625" style="391" customWidth="1"/>
    <col min="17" max="17" width="0.59765625" style="391" customWidth="1"/>
    <col min="18" max="18" width="5.5" style="391" customWidth="1"/>
    <col min="19" max="19" width="14.796875" style="388" customWidth="1"/>
    <col min="20" max="16384" width="10.69921875" style="388"/>
  </cols>
  <sheetData>
    <row r="1" spans="1:18" s="580" customFormat="1" ht="33.75" customHeight="1">
      <c r="A1" s="577">
        <v>2</v>
      </c>
      <c r="B1" s="578" t="s">
        <v>1433</v>
      </c>
      <c r="C1" s="579"/>
      <c r="E1" s="581"/>
      <c r="F1" s="579"/>
      <c r="G1" s="581"/>
      <c r="H1" s="582"/>
      <c r="J1" s="582"/>
      <c r="K1" s="582"/>
      <c r="L1" s="582"/>
      <c r="M1" s="582"/>
      <c r="N1" s="582"/>
      <c r="O1" s="583"/>
      <c r="Q1" s="581"/>
      <c r="R1" s="582"/>
    </row>
    <row r="2" spans="1:18" s="586" customFormat="1" ht="16.5" customHeight="1">
      <c r="A2" s="577"/>
      <c r="B2" s="398" t="s">
        <v>1453</v>
      </c>
      <c r="C2" s="585"/>
      <c r="D2" s="747">
        <v>20000000</v>
      </c>
      <c r="E2" s="747"/>
      <c r="F2" s="579"/>
      <c r="J2" s="587"/>
      <c r="K2" s="587"/>
      <c r="L2" s="587"/>
      <c r="M2" s="587"/>
      <c r="N2" s="587"/>
      <c r="O2" s="583"/>
      <c r="P2" s="587"/>
      <c r="Q2" s="587"/>
      <c r="R2" s="587"/>
    </row>
    <row r="3" spans="1:18" s="580" customFormat="1" ht="5.25" customHeight="1">
      <c r="A3" s="588"/>
      <c r="E3" s="582"/>
      <c r="F3" s="589"/>
      <c r="G3" s="590"/>
      <c r="H3" s="582"/>
      <c r="I3" s="582"/>
      <c r="J3" s="582"/>
      <c r="K3" s="582"/>
      <c r="L3" s="582"/>
      <c r="M3" s="582"/>
      <c r="N3" s="582"/>
      <c r="O3" s="583"/>
      <c r="P3" s="582"/>
      <c r="Q3" s="582"/>
      <c r="R3" s="582"/>
    </row>
    <row r="4" spans="1:18" s="577" customFormat="1" ht="27" customHeight="1">
      <c r="B4" s="591" t="s">
        <v>717</v>
      </c>
      <c r="D4" s="591" t="s">
        <v>10</v>
      </c>
      <c r="E4" s="591" t="s">
        <v>1349</v>
      </c>
      <c r="G4" s="591" t="s">
        <v>710</v>
      </c>
      <c r="H4" s="591" t="s">
        <v>711</v>
      </c>
      <c r="I4" s="592" t="s">
        <v>712</v>
      </c>
      <c r="J4" s="591" t="s">
        <v>713</v>
      </c>
      <c r="K4" s="592" t="s">
        <v>714</v>
      </c>
      <c r="L4" s="591" t="s">
        <v>1331</v>
      </c>
      <c r="M4" s="592" t="s">
        <v>1332</v>
      </c>
      <c r="N4" s="591" t="s">
        <v>715</v>
      </c>
      <c r="O4" s="592" t="s">
        <v>716</v>
      </c>
      <c r="P4" s="591" t="s">
        <v>605</v>
      </c>
      <c r="R4" s="591" t="s">
        <v>33</v>
      </c>
    </row>
    <row r="5" spans="1:18" ht="5.25" customHeight="1"/>
    <row r="6" spans="1:18" ht="14.25" customHeight="1">
      <c r="B6" s="399" t="s">
        <v>11</v>
      </c>
      <c r="C6" s="448"/>
      <c r="D6" s="421">
        <v>17200000</v>
      </c>
      <c r="E6" s="400">
        <v>0.8600000000000001</v>
      </c>
      <c r="F6" s="448"/>
      <c r="G6" s="401"/>
      <c r="H6" s="402"/>
      <c r="I6" s="401"/>
      <c r="J6" s="402"/>
      <c r="K6" s="401"/>
      <c r="L6" s="402"/>
      <c r="M6" s="401"/>
      <c r="N6" s="402"/>
      <c r="O6" s="401"/>
      <c r="P6" s="401"/>
      <c r="Q6" s="455"/>
      <c r="R6" s="401"/>
    </row>
    <row r="7" spans="1:18" ht="5.25" customHeight="1"/>
    <row r="8" spans="1:18" ht="11.25" customHeight="1">
      <c r="B8" s="403" t="s">
        <v>620</v>
      </c>
      <c r="C8" s="449"/>
      <c r="D8" s="422">
        <v>13200000</v>
      </c>
      <c r="E8" s="404">
        <v>0.66</v>
      </c>
      <c r="F8" s="449"/>
      <c r="G8" s="405"/>
      <c r="H8" s="406"/>
      <c r="I8" s="405"/>
      <c r="J8" s="406"/>
      <c r="K8" s="405"/>
      <c r="L8" s="406"/>
      <c r="M8" s="405"/>
      <c r="N8" s="406"/>
      <c r="O8" s="405"/>
      <c r="P8" s="405"/>
      <c r="Q8" s="456"/>
      <c r="R8" s="405"/>
    </row>
    <row r="9" spans="1:18" ht="11.25" customHeight="1">
      <c r="B9" s="388" t="s">
        <v>1225</v>
      </c>
      <c r="D9" s="441">
        <v>1848000.0000000002</v>
      </c>
      <c r="E9" s="442">
        <v>9.240000000000001E-2</v>
      </c>
      <c r="F9" s="451"/>
      <c r="G9" s="442">
        <v>7.8279970082884676E-2</v>
      </c>
      <c r="H9" s="443">
        <v>1.0119404520530995</v>
      </c>
      <c r="I9" s="442">
        <v>0.10381404115898074</v>
      </c>
      <c r="J9" s="443">
        <v>1.0177247300313479</v>
      </c>
      <c r="K9" s="442">
        <v>0.12645859039307039</v>
      </c>
      <c r="L9" s="443">
        <v>0.95895846348772307</v>
      </c>
      <c r="M9" s="442">
        <v>0.16981308860694289</v>
      </c>
      <c r="N9" s="443">
        <v>0.96527264705199589</v>
      </c>
      <c r="O9" s="444">
        <v>1.5112940650837692E-3</v>
      </c>
      <c r="P9" s="445">
        <v>1.0851079280844875</v>
      </c>
      <c r="R9" s="446">
        <v>0</v>
      </c>
    </row>
    <row r="10" spans="1:18" ht="11.25" customHeight="1">
      <c r="B10" s="407" t="s">
        <v>1365</v>
      </c>
      <c r="C10" s="407"/>
      <c r="D10" s="408">
        <v>1188000</v>
      </c>
      <c r="E10" s="409">
        <v>5.9400000000000001E-2</v>
      </c>
      <c r="F10" s="452"/>
      <c r="G10" s="409" t="s">
        <v>34</v>
      </c>
      <c r="H10" s="410" t="s">
        <v>34</v>
      </c>
      <c r="I10" s="409" t="s">
        <v>34</v>
      </c>
      <c r="J10" s="410" t="s">
        <v>34</v>
      </c>
      <c r="K10" s="409" t="s">
        <v>34</v>
      </c>
      <c r="L10" s="410" t="s">
        <v>34</v>
      </c>
      <c r="M10" s="409" t="s">
        <v>34</v>
      </c>
      <c r="N10" s="410" t="s">
        <v>34</v>
      </c>
      <c r="O10" s="411" t="s">
        <v>34</v>
      </c>
      <c r="P10" s="412" t="s">
        <v>34</v>
      </c>
      <c r="Q10" s="457"/>
      <c r="R10" s="413">
        <v>0</v>
      </c>
    </row>
    <row r="11" spans="1:18" ht="11.25" customHeight="1">
      <c r="B11" s="407" t="s">
        <v>1440</v>
      </c>
      <c r="C11" s="407"/>
      <c r="D11" s="408">
        <v>924000.00000000012</v>
      </c>
      <c r="E11" s="409">
        <v>4.6200000000000005E-2</v>
      </c>
      <c r="F11" s="452"/>
      <c r="G11" s="409" t="s">
        <v>34</v>
      </c>
      <c r="H11" s="410" t="s">
        <v>34</v>
      </c>
      <c r="I11" s="409" t="s">
        <v>34</v>
      </c>
      <c r="J11" s="410" t="s">
        <v>34</v>
      </c>
      <c r="K11" s="409" t="s">
        <v>34</v>
      </c>
      <c r="L11" s="410" t="s">
        <v>34</v>
      </c>
      <c r="M11" s="409" t="s">
        <v>34</v>
      </c>
      <c r="N11" s="410" t="s">
        <v>34</v>
      </c>
      <c r="O11" s="411" t="s">
        <v>34</v>
      </c>
      <c r="P11" s="412" t="s">
        <v>34</v>
      </c>
      <c r="Q11" s="457"/>
      <c r="R11" s="413">
        <v>365</v>
      </c>
    </row>
    <row r="12" spans="1:18" ht="11.25" customHeight="1">
      <c r="B12" s="407" t="s">
        <v>1441</v>
      </c>
      <c r="C12" s="407"/>
      <c r="D12" s="408">
        <v>792000.00000000012</v>
      </c>
      <c r="E12" s="409">
        <v>3.9600000000000003E-2</v>
      </c>
      <c r="F12" s="452"/>
      <c r="G12" s="409" t="s">
        <v>34</v>
      </c>
      <c r="H12" s="410" t="s">
        <v>34</v>
      </c>
      <c r="I12" s="409" t="s">
        <v>34</v>
      </c>
      <c r="J12" s="410" t="s">
        <v>34</v>
      </c>
      <c r="K12" s="409" t="s">
        <v>34</v>
      </c>
      <c r="L12" s="410" t="s">
        <v>34</v>
      </c>
      <c r="M12" s="409" t="s">
        <v>34</v>
      </c>
      <c r="N12" s="410" t="s">
        <v>34</v>
      </c>
      <c r="O12" s="411" t="s">
        <v>34</v>
      </c>
      <c r="P12" s="412" t="s">
        <v>34</v>
      </c>
      <c r="Q12" s="457"/>
      <c r="R12" s="413">
        <v>730</v>
      </c>
    </row>
    <row r="13" spans="1:18" ht="11.25" customHeight="1">
      <c r="B13" s="407" t="s">
        <v>1442</v>
      </c>
      <c r="C13" s="407"/>
      <c r="D13" s="408">
        <v>792000.00000000012</v>
      </c>
      <c r="E13" s="409">
        <v>3.9600000000000003E-2</v>
      </c>
      <c r="F13" s="452"/>
      <c r="G13" s="409" t="s">
        <v>34</v>
      </c>
      <c r="H13" s="410" t="s">
        <v>34</v>
      </c>
      <c r="I13" s="409" t="s">
        <v>34</v>
      </c>
      <c r="J13" s="410" t="s">
        <v>34</v>
      </c>
      <c r="K13" s="409" t="s">
        <v>34</v>
      </c>
      <c r="L13" s="410" t="s">
        <v>34</v>
      </c>
      <c r="M13" s="409" t="s">
        <v>34</v>
      </c>
      <c r="N13" s="410" t="s">
        <v>34</v>
      </c>
      <c r="O13" s="411" t="s">
        <v>34</v>
      </c>
      <c r="P13" s="412" t="s">
        <v>34</v>
      </c>
      <c r="Q13" s="457"/>
      <c r="R13" s="413">
        <v>730</v>
      </c>
    </row>
    <row r="14" spans="1:18" ht="11.25" customHeight="1">
      <c r="B14" s="407" t="s">
        <v>1443</v>
      </c>
      <c r="C14" s="407"/>
      <c r="D14" s="408">
        <v>792000.00000000012</v>
      </c>
      <c r="E14" s="409">
        <v>3.9600000000000003E-2</v>
      </c>
      <c r="F14" s="452"/>
      <c r="G14" s="409" t="s">
        <v>34</v>
      </c>
      <c r="H14" s="410" t="s">
        <v>34</v>
      </c>
      <c r="I14" s="409" t="s">
        <v>34</v>
      </c>
      <c r="J14" s="410" t="s">
        <v>34</v>
      </c>
      <c r="K14" s="409" t="s">
        <v>34</v>
      </c>
      <c r="L14" s="410" t="s">
        <v>34</v>
      </c>
      <c r="M14" s="409" t="s">
        <v>34</v>
      </c>
      <c r="N14" s="410" t="s">
        <v>34</v>
      </c>
      <c r="O14" s="411" t="s">
        <v>34</v>
      </c>
      <c r="P14" s="412" t="s">
        <v>34</v>
      </c>
      <c r="Q14" s="457"/>
      <c r="R14" s="413">
        <v>1095</v>
      </c>
    </row>
    <row r="15" spans="1:18" ht="11.25" customHeight="1">
      <c r="B15" s="407" t="s">
        <v>772</v>
      </c>
      <c r="C15" s="407"/>
      <c r="D15" s="408">
        <v>924000.00000000012</v>
      </c>
      <c r="E15" s="409">
        <v>4.6200000000000005E-2</v>
      </c>
      <c r="F15" s="452"/>
      <c r="G15" s="409">
        <v>8.5168234658835162E-2</v>
      </c>
      <c r="H15" s="410">
        <v>1.1009863926873147</v>
      </c>
      <c r="I15" s="409">
        <v>0.11639531226275257</v>
      </c>
      <c r="J15" s="410">
        <v>1.1410632552885327</v>
      </c>
      <c r="K15" s="409">
        <v>0.17673891419195664</v>
      </c>
      <c r="L15" s="410">
        <v>1.340243292805948</v>
      </c>
      <c r="M15" s="409">
        <v>0.20011456913455672</v>
      </c>
      <c r="N15" s="410">
        <v>1.137516085755274</v>
      </c>
      <c r="O15" s="411">
        <v>1.576882463940955E-3</v>
      </c>
      <c r="P15" s="412">
        <v>8.2303198014544119</v>
      </c>
      <c r="Q15" s="457"/>
      <c r="R15" s="413">
        <v>1</v>
      </c>
    </row>
    <row r="16" spans="1:18" ht="11.25" customHeight="1">
      <c r="B16" s="407" t="s">
        <v>243</v>
      </c>
      <c r="C16" s="407"/>
      <c r="D16" s="408">
        <v>924000.00000000012</v>
      </c>
      <c r="E16" s="409">
        <v>4.6200000000000005E-2</v>
      </c>
      <c r="F16" s="452"/>
      <c r="G16" s="409">
        <v>9.0146879912603062E-2</v>
      </c>
      <c r="H16" s="410">
        <v>1.1653463116215637</v>
      </c>
      <c r="I16" s="409">
        <v>0.1189423656208386</v>
      </c>
      <c r="J16" s="410">
        <v>1.1660328948699825</v>
      </c>
      <c r="K16" s="409">
        <v>0.21258817921009343</v>
      </c>
      <c r="L16" s="410">
        <v>1.6120947818356759</v>
      </c>
      <c r="M16" s="409">
        <v>0.19866145666730595</v>
      </c>
      <c r="N16" s="410">
        <v>1.1292561234094147</v>
      </c>
      <c r="O16" s="411">
        <v>2.8312156416509982E-3</v>
      </c>
      <c r="P16" s="412">
        <v>5.3902304817843829</v>
      </c>
      <c r="Q16" s="457"/>
      <c r="R16" s="413">
        <v>54</v>
      </c>
    </row>
    <row r="17" spans="2:18" ht="11.25" customHeight="1">
      <c r="B17" s="407" t="s">
        <v>19</v>
      </c>
      <c r="C17" s="407"/>
      <c r="D17" s="408">
        <v>660000</v>
      </c>
      <c r="E17" s="409">
        <v>3.3000000000000002E-2</v>
      </c>
      <c r="F17" s="452"/>
      <c r="G17" s="409">
        <v>8.418814540306796E-2</v>
      </c>
      <c r="H17" s="410">
        <v>1.0883165875828502</v>
      </c>
      <c r="I17" s="409">
        <v>0.11618289351949596</v>
      </c>
      <c r="J17" s="410">
        <v>1.138980841332569</v>
      </c>
      <c r="K17" s="409">
        <v>0.20154067573080225</v>
      </c>
      <c r="L17" s="410">
        <v>1.5283195560566538</v>
      </c>
      <c r="M17" s="409" t="s">
        <v>1424</v>
      </c>
      <c r="N17" s="410" t="s">
        <v>1424</v>
      </c>
      <c r="O17" s="411">
        <v>4.9303520050811653E-3</v>
      </c>
      <c r="P17" s="412">
        <v>2.595906998936198</v>
      </c>
      <c r="Q17" s="457"/>
      <c r="R17" s="413">
        <v>22</v>
      </c>
    </row>
    <row r="18" spans="2:18" ht="11.25" customHeight="1">
      <c r="B18" s="407" t="s">
        <v>381</v>
      </c>
      <c r="C18" s="407"/>
      <c r="D18" s="408">
        <v>792000.00000000012</v>
      </c>
      <c r="E18" s="409">
        <v>3.9600000000000003E-2</v>
      </c>
      <c r="F18" s="452"/>
      <c r="G18" s="409">
        <v>8.8382998778722355E-2</v>
      </c>
      <c r="H18" s="410">
        <v>1.1425442759271551</v>
      </c>
      <c r="I18" s="409">
        <v>0.11991681146387312</v>
      </c>
      <c r="J18" s="410">
        <v>1.1755857224206774</v>
      </c>
      <c r="K18" s="409">
        <v>0.18813529101480819</v>
      </c>
      <c r="L18" s="410">
        <v>1.4266640885257118</v>
      </c>
      <c r="M18" s="409">
        <v>0.20483902159303802</v>
      </c>
      <c r="N18" s="410">
        <v>1.1643714051413152</v>
      </c>
      <c r="O18" s="411">
        <v>1.8697067738675803E-3</v>
      </c>
      <c r="P18" s="412">
        <v>8.6267691688853656</v>
      </c>
      <c r="Q18" s="457"/>
      <c r="R18" s="413">
        <v>22</v>
      </c>
    </row>
    <row r="19" spans="2:18" ht="11.25" customHeight="1">
      <c r="B19" s="407" t="s">
        <v>644</v>
      </c>
      <c r="C19" s="407"/>
      <c r="D19" s="408">
        <v>792000.00000000012</v>
      </c>
      <c r="E19" s="409">
        <v>3.9600000000000003E-2</v>
      </c>
      <c r="F19" s="452"/>
      <c r="G19" s="409">
        <v>9.1821324721498954E-2</v>
      </c>
      <c r="H19" s="410">
        <v>1.1869921864865893</v>
      </c>
      <c r="I19" s="409">
        <v>0.12198386307616826</v>
      </c>
      <c r="J19" s="410">
        <v>1.1958497398945982</v>
      </c>
      <c r="K19" s="409">
        <v>0.20738254328053496</v>
      </c>
      <c r="L19" s="410">
        <v>1.5726194989231486</v>
      </c>
      <c r="M19" s="409">
        <v>0.25090202378730875</v>
      </c>
      <c r="N19" s="410">
        <v>1.4262084426981934</v>
      </c>
      <c r="O19" s="411">
        <v>5.7699651418286037E-3</v>
      </c>
      <c r="P19" s="412">
        <v>3.1177340564059275</v>
      </c>
      <c r="Q19" s="457"/>
      <c r="R19" s="413">
        <v>32</v>
      </c>
    </row>
    <row r="20" spans="2:18" ht="11.25" customHeight="1">
      <c r="B20" s="407" t="s">
        <v>491</v>
      </c>
      <c r="C20" s="407"/>
      <c r="D20" s="408">
        <v>660000</v>
      </c>
      <c r="E20" s="409">
        <v>3.3000000000000002E-2</v>
      </c>
      <c r="F20" s="452"/>
      <c r="G20" s="409">
        <v>8.7738975760600635E-2</v>
      </c>
      <c r="H20" s="410">
        <v>1.134218864670602</v>
      </c>
      <c r="I20" s="409">
        <v>0.11750144220057757</v>
      </c>
      <c r="J20" s="410">
        <v>1.1519070272849294</v>
      </c>
      <c r="K20" s="409">
        <v>0.18930181554452563</v>
      </c>
      <c r="L20" s="410">
        <v>1.4355100559460465</v>
      </c>
      <c r="M20" s="409" t="s">
        <v>1424</v>
      </c>
      <c r="N20" s="410" t="s">
        <v>1424</v>
      </c>
      <c r="O20" s="411">
        <v>2.2334513189374507E-3</v>
      </c>
      <c r="P20" s="412">
        <v>6.2550016161470543</v>
      </c>
      <c r="Q20" s="457"/>
      <c r="R20" s="413">
        <v>33</v>
      </c>
    </row>
    <row r="21" spans="2:18" ht="11.25" customHeight="1">
      <c r="B21" s="407" t="s">
        <v>18</v>
      </c>
      <c r="C21" s="407"/>
      <c r="D21" s="408">
        <v>792000.00000000012</v>
      </c>
      <c r="E21" s="409">
        <v>3.9600000000000003E-2</v>
      </c>
      <c r="F21" s="452"/>
      <c r="G21" s="409">
        <v>9.9779881428285089E-2</v>
      </c>
      <c r="H21" s="410">
        <v>1.2898740023971993</v>
      </c>
      <c r="I21" s="409">
        <v>0.13875957348128964</v>
      </c>
      <c r="J21" s="410">
        <v>1.3603077953997353</v>
      </c>
      <c r="K21" s="409">
        <v>0.19455520917035862</v>
      </c>
      <c r="L21" s="410">
        <v>1.475347494145113</v>
      </c>
      <c r="M21" s="409" t="s">
        <v>1424</v>
      </c>
      <c r="N21" s="410" t="s">
        <v>1424</v>
      </c>
      <c r="O21" s="411">
        <v>1.402393455777768E-3</v>
      </c>
      <c r="P21" s="412">
        <v>23.404266386728597</v>
      </c>
      <c r="Q21" s="457"/>
      <c r="R21" s="413">
        <v>64</v>
      </c>
    </row>
    <row r="22" spans="2:18" ht="11.25" customHeight="1">
      <c r="B22" s="407" t="s">
        <v>1410</v>
      </c>
      <c r="C22" s="407"/>
      <c r="D22" s="408">
        <v>528000.00000000012</v>
      </c>
      <c r="E22" s="409">
        <v>2.6400000000000003E-2</v>
      </c>
      <c r="F22" s="452"/>
      <c r="G22" s="409" t="s">
        <v>34</v>
      </c>
      <c r="H22" s="410" t="s">
        <v>34</v>
      </c>
      <c r="I22" s="409" t="s">
        <v>34</v>
      </c>
      <c r="J22" s="410" t="s">
        <v>34</v>
      </c>
      <c r="K22" s="409" t="s">
        <v>34</v>
      </c>
      <c r="L22" s="410" t="s">
        <v>34</v>
      </c>
      <c r="M22" s="409" t="s">
        <v>34</v>
      </c>
      <c r="N22" s="410" t="s">
        <v>34</v>
      </c>
      <c r="O22" s="411" t="s">
        <v>34</v>
      </c>
      <c r="P22" s="412" t="s">
        <v>34</v>
      </c>
      <c r="Q22" s="457"/>
      <c r="R22" s="413">
        <v>91</v>
      </c>
    </row>
    <row r="23" spans="2:18" ht="11.25" customHeight="1">
      <c r="B23" s="414" t="s">
        <v>1051</v>
      </c>
      <c r="C23" s="414"/>
      <c r="D23" s="415">
        <v>792000.00000000012</v>
      </c>
      <c r="E23" s="416">
        <v>3.9600000000000003E-2</v>
      </c>
      <c r="F23" s="453"/>
      <c r="G23" s="416">
        <v>9.4116528873928962E-2</v>
      </c>
      <c r="H23" s="417">
        <v>1.2166627385461384</v>
      </c>
      <c r="I23" s="416">
        <v>0.14697581971801466</v>
      </c>
      <c r="J23" s="417">
        <v>1.4408544814721584</v>
      </c>
      <c r="K23" s="416">
        <v>0.23379409328674017</v>
      </c>
      <c r="L23" s="417">
        <v>1.7729030805569004</v>
      </c>
      <c r="M23" s="416">
        <v>0.30961810397509959</v>
      </c>
      <c r="N23" s="417">
        <v>1.759969677549609</v>
      </c>
      <c r="O23" s="418">
        <v>7.7530159421063741E-3</v>
      </c>
      <c r="P23" s="419">
        <v>5.1649348942836273</v>
      </c>
      <c r="Q23" s="458"/>
      <c r="R23" s="420">
        <v>190</v>
      </c>
    </row>
    <row r="24" spans="2:18" ht="5.25" customHeight="1"/>
    <row r="25" spans="2:18" ht="11.25" customHeight="1">
      <c r="B25" s="403" t="s">
        <v>621</v>
      </c>
      <c r="C25" s="449"/>
      <c r="D25" s="422">
        <v>3000000.0000000005</v>
      </c>
      <c r="E25" s="404">
        <v>0.15000000000000002</v>
      </c>
      <c r="F25" s="449"/>
      <c r="G25" s="405"/>
      <c r="H25" s="406"/>
      <c r="I25" s="405"/>
      <c r="J25" s="406"/>
      <c r="K25" s="405"/>
      <c r="L25" s="406"/>
      <c r="M25" s="405"/>
      <c r="N25" s="406"/>
      <c r="O25" s="405"/>
      <c r="P25" s="405"/>
      <c r="Q25" s="456"/>
      <c r="R25" s="405"/>
    </row>
    <row r="26" spans="2:18" ht="3" customHeight="1"/>
    <row r="27" spans="2:18" ht="11.25" customHeight="1">
      <c r="B27" s="430" t="s">
        <v>1378</v>
      </c>
      <c r="C27" s="449"/>
      <c r="D27" s="433">
        <v>2200000.0000000005</v>
      </c>
      <c r="E27" s="434">
        <v>0.11000000000000001</v>
      </c>
      <c r="F27" s="449"/>
      <c r="G27" s="431"/>
      <c r="H27" s="432"/>
      <c r="I27" s="431"/>
      <c r="J27" s="432"/>
      <c r="K27" s="431"/>
      <c r="L27" s="432"/>
      <c r="M27" s="431"/>
      <c r="N27" s="432"/>
      <c r="O27" s="431"/>
      <c r="P27" s="431"/>
      <c r="Q27" s="456"/>
      <c r="R27" s="431"/>
    </row>
    <row r="28" spans="2:18" ht="11.25" customHeight="1">
      <c r="B28" s="388" t="s">
        <v>1445</v>
      </c>
      <c r="D28" s="441">
        <v>660000</v>
      </c>
      <c r="E28" s="442">
        <v>3.3000000000000002E-2</v>
      </c>
      <c r="F28" s="451"/>
      <c r="G28" s="442" t="s">
        <v>34</v>
      </c>
      <c r="H28" s="443" t="s">
        <v>34</v>
      </c>
      <c r="I28" s="442" t="s">
        <v>34</v>
      </c>
      <c r="J28" s="443" t="s">
        <v>34</v>
      </c>
      <c r="K28" s="442" t="s">
        <v>34</v>
      </c>
      <c r="L28" s="443" t="s">
        <v>34</v>
      </c>
      <c r="M28" s="442" t="s">
        <v>34</v>
      </c>
      <c r="N28" s="443" t="s">
        <v>34</v>
      </c>
      <c r="O28" s="444" t="s">
        <v>34</v>
      </c>
      <c r="P28" s="445" t="s">
        <v>34</v>
      </c>
      <c r="R28" s="446">
        <v>2149</v>
      </c>
    </row>
    <row r="29" spans="2:18" ht="11.25" customHeight="1">
      <c r="B29" s="407" t="s">
        <v>1446</v>
      </c>
      <c r="C29" s="407"/>
      <c r="D29" s="408">
        <v>440000.00000000006</v>
      </c>
      <c r="E29" s="409">
        <v>2.2000000000000002E-2</v>
      </c>
      <c r="F29" s="452"/>
      <c r="G29" s="409" t="s">
        <v>34</v>
      </c>
      <c r="H29" s="410" t="s">
        <v>34</v>
      </c>
      <c r="I29" s="409" t="s">
        <v>34</v>
      </c>
      <c r="J29" s="410" t="s">
        <v>34</v>
      </c>
      <c r="K29" s="409" t="s">
        <v>34</v>
      </c>
      <c r="L29" s="410" t="s">
        <v>34</v>
      </c>
      <c r="M29" s="409" t="s">
        <v>34</v>
      </c>
      <c r="N29" s="410" t="s">
        <v>34</v>
      </c>
      <c r="O29" s="411" t="s">
        <v>34</v>
      </c>
      <c r="P29" s="412" t="s">
        <v>34</v>
      </c>
      <c r="Q29" s="457"/>
      <c r="R29" s="413">
        <v>2879</v>
      </c>
    </row>
    <row r="30" spans="2:18" ht="11.25" customHeight="1">
      <c r="B30" s="407" t="s">
        <v>1447</v>
      </c>
      <c r="C30" s="407"/>
      <c r="D30" s="408">
        <v>440000.00000000006</v>
      </c>
      <c r="E30" s="409">
        <v>2.2000000000000002E-2</v>
      </c>
      <c r="F30" s="452"/>
      <c r="G30" s="409" t="s">
        <v>34</v>
      </c>
      <c r="H30" s="410" t="s">
        <v>34</v>
      </c>
      <c r="I30" s="409" t="s">
        <v>34</v>
      </c>
      <c r="J30" s="410" t="s">
        <v>34</v>
      </c>
      <c r="K30" s="409" t="s">
        <v>34</v>
      </c>
      <c r="L30" s="410" t="s">
        <v>34</v>
      </c>
      <c r="M30" s="409" t="s">
        <v>34</v>
      </c>
      <c r="N30" s="410" t="s">
        <v>34</v>
      </c>
      <c r="O30" s="411" t="s">
        <v>34</v>
      </c>
      <c r="P30" s="412" t="s">
        <v>34</v>
      </c>
      <c r="Q30" s="457"/>
      <c r="R30" s="413">
        <v>1825</v>
      </c>
    </row>
    <row r="31" spans="2:18" ht="11.25" customHeight="1">
      <c r="B31" s="414" t="s">
        <v>1450</v>
      </c>
      <c r="C31" s="414"/>
      <c r="D31" s="415">
        <v>660000</v>
      </c>
      <c r="E31" s="416">
        <v>3.3000000000000002E-2</v>
      </c>
      <c r="F31" s="453"/>
      <c r="G31" s="416" t="s">
        <v>34</v>
      </c>
      <c r="H31" s="417" t="s">
        <v>34</v>
      </c>
      <c r="I31" s="416" t="s">
        <v>34</v>
      </c>
      <c r="J31" s="417" t="s">
        <v>34</v>
      </c>
      <c r="K31" s="416" t="s">
        <v>34</v>
      </c>
      <c r="L31" s="417" t="s">
        <v>34</v>
      </c>
      <c r="M31" s="416" t="s">
        <v>34</v>
      </c>
      <c r="N31" s="417" t="s">
        <v>34</v>
      </c>
      <c r="O31" s="418" t="s">
        <v>34</v>
      </c>
      <c r="P31" s="419" t="s">
        <v>34</v>
      </c>
      <c r="Q31" s="458"/>
      <c r="R31" s="420">
        <v>2555</v>
      </c>
    </row>
    <row r="32" spans="2:18" ht="4.5" customHeight="1"/>
    <row r="33" spans="2:18" ht="11.25" customHeight="1">
      <c r="B33" s="430" t="s">
        <v>1372</v>
      </c>
      <c r="C33" s="449"/>
      <c r="D33" s="433">
        <v>800000</v>
      </c>
      <c r="E33" s="434">
        <v>0.04</v>
      </c>
      <c r="F33" s="449"/>
      <c r="G33" s="431"/>
      <c r="H33" s="432"/>
      <c r="I33" s="431"/>
      <c r="J33" s="432"/>
      <c r="K33" s="431"/>
      <c r="L33" s="432"/>
      <c r="M33" s="431"/>
      <c r="N33" s="432"/>
      <c r="O33" s="431"/>
      <c r="P33" s="431"/>
      <c r="Q33" s="456"/>
      <c r="R33" s="431"/>
    </row>
    <row r="34" spans="2:18" ht="11.25" customHeight="1">
      <c r="B34" s="388" t="s">
        <v>1451</v>
      </c>
      <c r="D34" s="441">
        <v>400000</v>
      </c>
      <c r="E34" s="442">
        <v>0.02</v>
      </c>
      <c r="F34" s="451"/>
      <c r="G34" s="442" t="s">
        <v>34</v>
      </c>
      <c r="H34" s="443" t="s">
        <v>34</v>
      </c>
      <c r="I34" s="442" t="s">
        <v>34</v>
      </c>
      <c r="J34" s="443" t="s">
        <v>34</v>
      </c>
      <c r="K34" s="442" t="s">
        <v>34</v>
      </c>
      <c r="L34" s="443" t="s">
        <v>34</v>
      </c>
      <c r="M34" s="442" t="s">
        <v>34</v>
      </c>
      <c r="N34" s="443" t="s">
        <v>34</v>
      </c>
      <c r="O34" s="444" t="s">
        <v>34</v>
      </c>
      <c r="P34" s="445" t="s">
        <v>34</v>
      </c>
      <c r="R34" s="446">
        <v>2920</v>
      </c>
    </row>
    <row r="35" spans="2:18" ht="11.25" customHeight="1">
      <c r="B35" s="414" t="s">
        <v>1452</v>
      </c>
      <c r="C35" s="414"/>
      <c r="D35" s="415">
        <v>400000</v>
      </c>
      <c r="E35" s="416">
        <v>0.02</v>
      </c>
      <c r="F35" s="453"/>
      <c r="G35" s="416" t="s">
        <v>34</v>
      </c>
      <c r="H35" s="417" t="s">
        <v>34</v>
      </c>
      <c r="I35" s="416" t="s">
        <v>34</v>
      </c>
      <c r="J35" s="417" t="s">
        <v>34</v>
      </c>
      <c r="K35" s="416" t="s">
        <v>34</v>
      </c>
      <c r="L35" s="417" t="s">
        <v>34</v>
      </c>
      <c r="M35" s="416" t="s">
        <v>34</v>
      </c>
      <c r="N35" s="417" t="s">
        <v>34</v>
      </c>
      <c r="O35" s="418" t="s">
        <v>34</v>
      </c>
      <c r="P35" s="419" t="s">
        <v>34</v>
      </c>
      <c r="Q35" s="458"/>
      <c r="R35" s="420">
        <v>3285</v>
      </c>
    </row>
    <row r="36" spans="2:18" ht="5.25" customHeight="1"/>
    <row r="37" spans="2:18" ht="11.25" customHeight="1">
      <c r="B37" s="403" t="s">
        <v>663</v>
      </c>
      <c r="C37" s="449"/>
      <c r="D37" s="422">
        <v>1000000</v>
      </c>
      <c r="E37" s="404">
        <v>0.05</v>
      </c>
      <c r="F37" s="449"/>
      <c r="G37" s="405"/>
      <c r="H37" s="406"/>
      <c r="I37" s="405"/>
      <c r="J37" s="406"/>
      <c r="K37" s="405"/>
      <c r="L37" s="406"/>
      <c r="M37" s="405"/>
      <c r="N37" s="406"/>
      <c r="O37" s="405"/>
      <c r="P37" s="405"/>
      <c r="Q37" s="456"/>
      <c r="R37" s="405"/>
    </row>
    <row r="38" spans="2:18" ht="3" customHeight="1"/>
    <row r="39" spans="2:18" ht="11.25" customHeight="1">
      <c r="B39" s="430" t="s">
        <v>1375</v>
      </c>
      <c r="C39" s="449"/>
      <c r="D39" s="433">
        <v>700000.00000000012</v>
      </c>
      <c r="E39" s="434">
        <v>3.5000000000000003E-2</v>
      </c>
      <c r="F39" s="449"/>
      <c r="G39" s="431"/>
      <c r="H39" s="432"/>
      <c r="I39" s="431"/>
      <c r="J39" s="432"/>
      <c r="K39" s="431"/>
      <c r="L39" s="432"/>
      <c r="M39" s="431"/>
      <c r="N39" s="432"/>
      <c r="O39" s="431"/>
      <c r="P39" s="431"/>
      <c r="Q39" s="456"/>
      <c r="R39" s="431"/>
    </row>
    <row r="40" spans="2:18" ht="11.25" customHeight="1">
      <c r="B40" s="388" t="s">
        <v>1448</v>
      </c>
      <c r="D40" s="441">
        <v>350000.00000000006</v>
      </c>
      <c r="E40" s="442">
        <v>1.7500000000000002E-2</v>
      </c>
      <c r="F40" s="451"/>
      <c r="G40" s="442" t="s">
        <v>34</v>
      </c>
      <c r="H40" s="443" t="s">
        <v>34</v>
      </c>
      <c r="I40" s="442" t="s">
        <v>34</v>
      </c>
      <c r="J40" s="443" t="s">
        <v>34</v>
      </c>
      <c r="K40" s="442" t="s">
        <v>34</v>
      </c>
      <c r="L40" s="443" t="s">
        <v>34</v>
      </c>
      <c r="M40" s="442" t="s">
        <v>34</v>
      </c>
      <c r="N40" s="443" t="s">
        <v>34</v>
      </c>
      <c r="O40" s="444" t="s">
        <v>34</v>
      </c>
      <c r="P40" s="445" t="s">
        <v>34</v>
      </c>
      <c r="R40" s="446">
        <v>730</v>
      </c>
    </row>
    <row r="41" spans="2:18" ht="11.25" customHeight="1">
      <c r="B41" s="414" t="s">
        <v>1449</v>
      </c>
      <c r="C41" s="414"/>
      <c r="D41" s="415">
        <v>350000.00000000006</v>
      </c>
      <c r="E41" s="416">
        <v>1.7500000000000002E-2</v>
      </c>
      <c r="F41" s="453"/>
      <c r="G41" s="416" t="s">
        <v>34</v>
      </c>
      <c r="H41" s="417" t="s">
        <v>34</v>
      </c>
      <c r="I41" s="416" t="s">
        <v>34</v>
      </c>
      <c r="J41" s="417" t="s">
        <v>34</v>
      </c>
      <c r="K41" s="416" t="s">
        <v>34</v>
      </c>
      <c r="L41" s="417" t="s">
        <v>34</v>
      </c>
      <c r="M41" s="416" t="s">
        <v>34</v>
      </c>
      <c r="N41" s="417" t="s">
        <v>34</v>
      </c>
      <c r="O41" s="418" t="s">
        <v>34</v>
      </c>
      <c r="P41" s="419" t="s">
        <v>34</v>
      </c>
      <c r="Q41" s="458"/>
      <c r="R41" s="420">
        <v>1095</v>
      </c>
    </row>
    <row r="42" spans="2:18" ht="4.5" customHeight="1"/>
    <row r="43" spans="2:18" ht="11.25" customHeight="1">
      <c r="B43" s="430" t="s">
        <v>1379</v>
      </c>
      <c r="C43" s="449"/>
      <c r="D43" s="433">
        <v>300000</v>
      </c>
      <c r="E43" s="434">
        <v>1.4999999999999999E-2</v>
      </c>
      <c r="F43" s="449"/>
      <c r="G43" s="431"/>
      <c r="H43" s="432"/>
      <c r="I43" s="431"/>
      <c r="J43" s="432"/>
      <c r="K43" s="431"/>
      <c r="L43" s="432"/>
      <c r="M43" s="431"/>
      <c r="N43" s="432"/>
      <c r="O43" s="431"/>
      <c r="P43" s="431"/>
      <c r="Q43" s="456"/>
      <c r="R43" s="431"/>
    </row>
    <row r="44" spans="2:18" ht="5.25" customHeight="1"/>
    <row r="45" spans="2:18" ht="14.25" customHeight="1">
      <c r="B45" s="399" t="s">
        <v>13</v>
      </c>
      <c r="C45" s="448"/>
      <c r="D45" s="421">
        <v>2000000</v>
      </c>
      <c r="E45" s="400">
        <v>0.1</v>
      </c>
      <c r="F45" s="448"/>
      <c r="G45" s="401"/>
      <c r="H45" s="402"/>
      <c r="I45" s="401"/>
      <c r="J45" s="402"/>
      <c r="K45" s="401"/>
      <c r="L45" s="402"/>
      <c r="M45" s="401"/>
      <c r="N45" s="402"/>
      <c r="O45" s="401"/>
      <c r="P45" s="401"/>
      <c r="Q45" s="455"/>
      <c r="R45" s="401"/>
    </row>
    <row r="46" spans="2:18" ht="5.25" customHeight="1"/>
    <row r="47" spans="2:18" ht="11.25" customHeight="1">
      <c r="B47" s="403" t="s">
        <v>615</v>
      </c>
      <c r="C47" s="449"/>
      <c r="D47" s="422">
        <v>1600000</v>
      </c>
      <c r="E47" s="404">
        <v>0.08</v>
      </c>
      <c r="F47" s="449"/>
      <c r="G47" s="405"/>
      <c r="H47" s="406"/>
      <c r="I47" s="405"/>
      <c r="J47" s="406"/>
      <c r="K47" s="405"/>
      <c r="L47" s="406"/>
      <c r="M47" s="405"/>
      <c r="N47" s="406"/>
      <c r="O47" s="405"/>
      <c r="P47" s="405"/>
      <c r="Q47" s="456"/>
      <c r="R47" s="405"/>
    </row>
    <row r="48" spans="2:18" ht="11.25" customHeight="1">
      <c r="B48" s="388" t="s">
        <v>256</v>
      </c>
      <c r="D48" s="441">
        <v>400000</v>
      </c>
      <c r="E48" s="442">
        <v>0.02</v>
      </c>
      <c r="F48" s="451"/>
      <c r="G48" s="442">
        <v>0.16028525173603114</v>
      </c>
      <c r="H48" s="443">
        <v>2.0720387338863815</v>
      </c>
      <c r="I48" s="442">
        <v>0.23442702828583206</v>
      </c>
      <c r="J48" s="443">
        <v>2.2981687391292764</v>
      </c>
      <c r="K48" s="442">
        <v>0.40957397410747709</v>
      </c>
      <c r="L48" s="443">
        <v>3.1058738490903597</v>
      </c>
      <c r="M48" s="442">
        <v>0.60226310000038152</v>
      </c>
      <c r="N48" s="443">
        <v>3.4234587070300804</v>
      </c>
      <c r="O48" s="444">
        <v>5.2054524826844618E-2</v>
      </c>
      <c r="P48" s="445">
        <v>2.2071467056216321</v>
      </c>
      <c r="R48" s="446">
        <v>22</v>
      </c>
    </row>
    <row r="49" spans="2:18" ht="11.25" customHeight="1">
      <c r="B49" s="407" t="s">
        <v>651</v>
      </c>
      <c r="C49" s="407"/>
      <c r="D49" s="408">
        <v>400000</v>
      </c>
      <c r="E49" s="409">
        <v>0.02</v>
      </c>
      <c r="F49" s="452"/>
      <c r="G49" s="409" t="s">
        <v>34</v>
      </c>
      <c r="H49" s="410" t="s">
        <v>34</v>
      </c>
      <c r="I49" s="409" t="s">
        <v>34</v>
      </c>
      <c r="J49" s="410" t="s">
        <v>34</v>
      </c>
      <c r="K49" s="409" t="s">
        <v>34</v>
      </c>
      <c r="L49" s="410" t="s">
        <v>34</v>
      </c>
      <c r="M49" s="409" t="s">
        <v>34</v>
      </c>
      <c r="N49" s="410" t="s">
        <v>34</v>
      </c>
      <c r="O49" s="411" t="s">
        <v>34</v>
      </c>
      <c r="P49" s="412" t="s">
        <v>34</v>
      </c>
      <c r="Q49" s="457"/>
      <c r="R49" s="413" t="s">
        <v>34</v>
      </c>
    </row>
    <row r="50" spans="2:18" ht="11.25" customHeight="1">
      <c r="B50" s="407" t="s">
        <v>41</v>
      </c>
      <c r="C50" s="407"/>
      <c r="D50" s="408">
        <v>400000</v>
      </c>
      <c r="E50" s="409">
        <v>0.02</v>
      </c>
      <c r="F50" s="452"/>
      <c r="G50" s="409">
        <v>0.15461213676850361</v>
      </c>
      <c r="H50" s="410">
        <v>1.9987012694148127</v>
      </c>
      <c r="I50" s="409">
        <v>0.23581554571592966</v>
      </c>
      <c r="J50" s="410">
        <v>2.3117808527789689</v>
      </c>
      <c r="K50" s="409">
        <v>0.28694003176797622</v>
      </c>
      <c r="L50" s="410">
        <v>2.1759183865805229</v>
      </c>
      <c r="M50" s="409">
        <v>0.54268822199224309</v>
      </c>
      <c r="N50" s="410">
        <v>3.0848157869556361</v>
      </c>
      <c r="O50" s="411">
        <v>6.3119575765374705E-2</v>
      </c>
      <c r="P50" s="412">
        <v>1.8481729631444674</v>
      </c>
      <c r="Q50" s="457"/>
      <c r="R50" s="413">
        <v>22</v>
      </c>
    </row>
    <row r="51" spans="2:18" ht="11.25" customHeight="1">
      <c r="B51" s="414" t="s">
        <v>67</v>
      </c>
      <c r="C51" s="414"/>
      <c r="D51" s="415">
        <v>400000</v>
      </c>
      <c r="E51" s="416">
        <v>0.02</v>
      </c>
      <c r="F51" s="453"/>
      <c r="G51" s="416">
        <v>0.17784887802527871</v>
      </c>
      <c r="H51" s="417">
        <v>2.2990871590200914</v>
      </c>
      <c r="I51" s="416">
        <v>0.21711144540459482</v>
      </c>
      <c r="J51" s="417">
        <v>2.1284181281675516</v>
      </c>
      <c r="K51" s="416">
        <v>0.29528439773602377</v>
      </c>
      <c r="L51" s="417">
        <v>2.2391952295583377</v>
      </c>
      <c r="M51" s="416">
        <v>0.38901859935054017</v>
      </c>
      <c r="N51" s="417">
        <v>2.2113078339722447</v>
      </c>
      <c r="O51" s="418">
        <v>4.3191210905645046E-2</v>
      </c>
      <c r="P51" s="419">
        <v>2.3230039996961387</v>
      </c>
      <c r="Q51" s="458"/>
      <c r="R51" s="420">
        <v>21</v>
      </c>
    </row>
    <row r="52" spans="2:18" ht="5.25" customHeight="1"/>
    <row r="53" spans="2:18" ht="11.25" customHeight="1">
      <c r="B53" s="403" t="s">
        <v>616</v>
      </c>
      <c r="C53" s="449"/>
      <c r="D53" s="422">
        <v>400000</v>
      </c>
      <c r="E53" s="404">
        <v>0.02</v>
      </c>
      <c r="F53" s="449"/>
      <c r="G53" s="405"/>
      <c r="H53" s="406"/>
      <c r="I53" s="405"/>
      <c r="J53" s="406"/>
      <c r="K53" s="405"/>
      <c r="L53" s="406"/>
      <c r="M53" s="405"/>
      <c r="N53" s="406"/>
      <c r="O53" s="405"/>
      <c r="P53" s="405"/>
      <c r="Q53" s="456"/>
      <c r="R53" s="405"/>
    </row>
    <row r="54" spans="2:18" ht="3" customHeight="1"/>
    <row r="55" spans="2:18" ht="11.25" customHeight="1">
      <c r="B55" s="430" t="s">
        <v>617</v>
      </c>
      <c r="C55" s="449"/>
      <c r="D55" s="433">
        <v>400000</v>
      </c>
      <c r="E55" s="434">
        <v>0.02</v>
      </c>
      <c r="F55" s="449"/>
      <c r="G55" s="431"/>
      <c r="H55" s="432"/>
      <c r="I55" s="431"/>
      <c r="J55" s="432"/>
      <c r="K55" s="431"/>
      <c r="L55" s="432"/>
      <c r="M55" s="431"/>
      <c r="N55" s="432"/>
      <c r="O55" s="431"/>
      <c r="P55" s="431"/>
      <c r="Q55" s="456"/>
      <c r="R55" s="431"/>
    </row>
    <row r="56" spans="2:18" ht="11.25" customHeight="1">
      <c r="B56" s="423" t="s">
        <v>650</v>
      </c>
      <c r="C56" s="423"/>
      <c r="D56" s="424">
        <v>400000</v>
      </c>
      <c r="E56" s="425">
        <v>0.02</v>
      </c>
      <c r="F56" s="454"/>
      <c r="G56" s="425">
        <v>9.217874383893121E-2</v>
      </c>
      <c r="H56" s="426">
        <v>1.1916126131791884</v>
      </c>
      <c r="I56" s="425">
        <v>0.10320133650430896</v>
      </c>
      <c r="J56" s="426">
        <v>1.0117181756933864</v>
      </c>
      <c r="K56" s="425">
        <v>0.18088648159287013</v>
      </c>
      <c r="L56" s="426">
        <v>1.3716950498564497</v>
      </c>
      <c r="M56" s="425">
        <v>0.30731837553242713</v>
      </c>
      <c r="N56" s="426">
        <v>1.7468972755364909</v>
      </c>
      <c r="O56" s="427">
        <v>4.874684630137259E-2</v>
      </c>
      <c r="P56" s="428">
        <v>4.6490018234214871E-2</v>
      </c>
      <c r="Q56" s="459"/>
      <c r="R56" s="429">
        <v>11</v>
      </c>
    </row>
    <row r="57" spans="2:18" ht="5.25" customHeight="1"/>
    <row r="58" spans="2:18" ht="14.25" customHeight="1">
      <c r="B58" s="399" t="s">
        <v>14</v>
      </c>
      <c r="C58" s="448"/>
      <c r="D58" s="421">
        <v>800000.00000000012</v>
      </c>
      <c r="E58" s="400">
        <v>0.04</v>
      </c>
      <c r="F58" s="448"/>
      <c r="G58" s="401"/>
      <c r="H58" s="402"/>
      <c r="I58" s="401"/>
      <c r="J58" s="402"/>
      <c r="K58" s="401"/>
      <c r="L58" s="402"/>
      <c r="M58" s="401"/>
      <c r="N58" s="402"/>
      <c r="O58" s="401"/>
      <c r="P58" s="401"/>
      <c r="Q58" s="455"/>
      <c r="R58" s="401"/>
    </row>
    <row r="59" spans="2:18" ht="5.25" customHeight="1"/>
    <row r="60" spans="2:18" ht="11.25" customHeight="1">
      <c r="B60" s="403" t="s">
        <v>608</v>
      </c>
      <c r="C60" s="449"/>
      <c r="D60" s="422">
        <v>700000.00000000012</v>
      </c>
      <c r="E60" s="404">
        <v>3.5000000000000003E-2</v>
      </c>
      <c r="F60" s="449"/>
      <c r="G60" s="405"/>
      <c r="H60" s="406"/>
      <c r="I60" s="405"/>
      <c r="J60" s="406"/>
      <c r="K60" s="405"/>
      <c r="L60" s="406"/>
      <c r="M60" s="405"/>
      <c r="N60" s="406"/>
      <c r="O60" s="405"/>
      <c r="P60" s="405"/>
      <c r="Q60" s="456"/>
      <c r="R60" s="405"/>
    </row>
    <row r="61" spans="2:18" ht="3" customHeight="1"/>
    <row r="62" spans="2:18" ht="11.25" customHeight="1">
      <c r="B62" s="430" t="s">
        <v>607</v>
      </c>
      <c r="C62" s="449"/>
      <c r="D62" s="433">
        <v>200000</v>
      </c>
      <c r="E62" s="434">
        <v>0.01</v>
      </c>
      <c r="F62" s="449"/>
      <c r="G62" s="431"/>
      <c r="H62" s="432"/>
      <c r="I62" s="431"/>
      <c r="J62" s="432"/>
      <c r="K62" s="431"/>
      <c r="L62" s="432"/>
      <c r="M62" s="431"/>
      <c r="N62" s="432"/>
      <c r="O62" s="431"/>
      <c r="P62" s="431"/>
      <c r="Q62" s="456"/>
      <c r="R62" s="431"/>
    </row>
    <row r="63" spans="2:18" ht="11.25" customHeight="1">
      <c r="B63" s="423" t="s">
        <v>653</v>
      </c>
      <c r="C63" s="423"/>
      <c r="D63" s="424">
        <v>200000</v>
      </c>
      <c r="E63" s="425">
        <v>0.01</v>
      </c>
      <c r="F63" s="454"/>
      <c r="G63" s="425" t="s">
        <v>34</v>
      </c>
      <c r="H63" s="426" t="s">
        <v>34</v>
      </c>
      <c r="I63" s="425" t="s">
        <v>34</v>
      </c>
      <c r="J63" s="426" t="s">
        <v>34</v>
      </c>
      <c r="K63" s="425" t="s">
        <v>34</v>
      </c>
      <c r="L63" s="426" t="s">
        <v>34</v>
      </c>
      <c r="M63" s="425" t="s">
        <v>34</v>
      </c>
      <c r="N63" s="426" t="s">
        <v>34</v>
      </c>
      <c r="O63" s="427" t="s">
        <v>34</v>
      </c>
      <c r="P63" s="428" t="s">
        <v>34</v>
      </c>
      <c r="Q63" s="459"/>
      <c r="R63" s="429" t="s">
        <v>34</v>
      </c>
    </row>
    <row r="64" spans="2:18" ht="4.5" customHeight="1"/>
    <row r="65" spans="2:18" ht="11.25" customHeight="1">
      <c r="B65" s="430" t="s">
        <v>614</v>
      </c>
      <c r="C65" s="449"/>
      <c r="D65" s="433">
        <v>500000</v>
      </c>
      <c r="E65" s="434">
        <v>2.5000000000000001E-2</v>
      </c>
      <c r="F65" s="449"/>
      <c r="G65" s="431"/>
      <c r="H65" s="432"/>
      <c r="I65" s="431"/>
      <c r="J65" s="432"/>
      <c r="K65" s="431"/>
      <c r="L65" s="432"/>
      <c r="M65" s="431"/>
      <c r="N65" s="432"/>
      <c r="O65" s="431"/>
      <c r="P65" s="431"/>
      <c r="Q65" s="456"/>
      <c r="R65" s="431"/>
    </row>
    <row r="66" spans="2:18" ht="11.25" customHeight="1">
      <c r="B66" s="388" t="s">
        <v>646</v>
      </c>
      <c r="D66" s="441">
        <v>250000</v>
      </c>
      <c r="E66" s="442">
        <v>1.2500000000000001E-2</v>
      </c>
      <c r="F66" s="451"/>
      <c r="G66" s="442">
        <v>0.15924514614955787</v>
      </c>
      <c r="H66" s="443">
        <v>2.0585930859608101</v>
      </c>
      <c r="I66" s="442">
        <v>0.15461018483594602</v>
      </c>
      <c r="J66" s="443">
        <v>1.5156967869239706</v>
      </c>
      <c r="K66" s="442">
        <v>0.36953838329088629</v>
      </c>
      <c r="L66" s="443">
        <v>2.8022766910407082</v>
      </c>
      <c r="M66" s="442">
        <v>0.67756588679432128</v>
      </c>
      <c r="N66" s="443">
        <v>3.8515041594464403</v>
      </c>
      <c r="O66" s="444">
        <v>0.16461533049601917</v>
      </c>
      <c r="P66" s="445">
        <v>0.36547124018733934</v>
      </c>
      <c r="R66" s="446">
        <v>23</v>
      </c>
    </row>
    <row r="67" spans="2:18" ht="11.25" customHeight="1">
      <c r="B67" s="414" t="s">
        <v>1095</v>
      </c>
      <c r="C67" s="414"/>
      <c r="D67" s="415">
        <v>250000</v>
      </c>
      <c r="E67" s="416">
        <v>1.2500000000000001E-2</v>
      </c>
      <c r="F67" s="453"/>
      <c r="G67" s="416">
        <v>0.20053524105069087</v>
      </c>
      <c r="H67" s="417">
        <v>2.5923582018049651</v>
      </c>
      <c r="I67" s="416">
        <v>4.6820803872954064E-2</v>
      </c>
      <c r="J67" s="417">
        <v>0.45900043432930837</v>
      </c>
      <c r="K67" s="416" t="s">
        <v>1424</v>
      </c>
      <c r="L67" s="417" t="s">
        <v>1424</v>
      </c>
      <c r="M67" s="416" t="s">
        <v>1424</v>
      </c>
      <c r="N67" s="417" t="s">
        <v>1424</v>
      </c>
      <c r="O67" s="418">
        <v>0.16240664957611842</v>
      </c>
      <c r="P67" s="419">
        <v>-0.23547296773281978</v>
      </c>
      <c r="Q67" s="458"/>
      <c r="R67" s="420">
        <v>23</v>
      </c>
    </row>
    <row r="68" spans="2:18" ht="5.25" customHeight="1"/>
    <row r="69" spans="2:18" ht="11.25" customHeight="1">
      <c r="B69" s="403" t="s">
        <v>628</v>
      </c>
      <c r="C69" s="449"/>
      <c r="D69" s="422">
        <v>100000</v>
      </c>
      <c r="E69" s="404">
        <v>5.0000000000000001E-3</v>
      </c>
      <c r="F69" s="449"/>
      <c r="G69" s="405"/>
      <c r="H69" s="406"/>
      <c r="I69" s="405"/>
      <c r="J69" s="406"/>
      <c r="K69" s="405"/>
      <c r="L69" s="406"/>
      <c r="M69" s="405"/>
      <c r="N69" s="406"/>
      <c r="O69" s="405"/>
      <c r="P69" s="405"/>
      <c r="Q69" s="456"/>
      <c r="R69" s="405"/>
    </row>
    <row r="70" spans="2:18" ht="3" customHeight="1"/>
    <row r="71" spans="2:18" ht="11.25" customHeight="1">
      <c r="B71" s="430" t="s">
        <v>609</v>
      </c>
      <c r="C71" s="449"/>
      <c r="D71" s="433">
        <v>100000</v>
      </c>
      <c r="E71" s="434">
        <v>5.0000000000000001E-3</v>
      </c>
      <c r="F71" s="449"/>
      <c r="G71" s="431"/>
      <c r="H71" s="432"/>
      <c r="I71" s="431"/>
      <c r="J71" s="432"/>
      <c r="K71" s="431"/>
      <c r="L71" s="432"/>
      <c r="M71" s="431"/>
      <c r="N71" s="432"/>
      <c r="O71" s="431"/>
      <c r="P71" s="431"/>
      <c r="Q71" s="456"/>
      <c r="R71" s="431"/>
    </row>
    <row r="72" spans="2:18" ht="11.25" customHeight="1">
      <c r="B72" s="423" t="s">
        <v>439</v>
      </c>
      <c r="C72" s="423"/>
      <c r="D72" s="424">
        <v>100000</v>
      </c>
      <c r="E72" s="425">
        <v>5.0000000000000001E-3</v>
      </c>
      <c r="F72" s="454"/>
      <c r="G72" s="425">
        <v>-0.1219041501272069</v>
      </c>
      <c r="H72" s="426">
        <v>-1.5758787421131926</v>
      </c>
      <c r="I72" s="425">
        <v>-5.344639927797501E-2</v>
      </c>
      <c r="J72" s="426">
        <v>-0.52395342353570684</v>
      </c>
      <c r="K72" s="425">
        <v>0.22887896919053441</v>
      </c>
      <c r="L72" s="426">
        <v>1.7356308016512261</v>
      </c>
      <c r="M72" s="425">
        <v>0.45032697502697716</v>
      </c>
      <c r="N72" s="426">
        <v>2.5598045167728953</v>
      </c>
      <c r="O72" s="427">
        <v>0.21028798327972964</v>
      </c>
      <c r="P72" s="428">
        <v>-0.61804971106699913</v>
      </c>
      <c r="Q72" s="459"/>
      <c r="R72" s="429">
        <v>1</v>
      </c>
    </row>
    <row r="73" spans="2:18" ht="7.5" customHeight="1"/>
    <row r="74" spans="2:18" ht="11.25" customHeight="1">
      <c r="B74" s="435" t="s">
        <v>1435</v>
      </c>
      <c r="C74" s="450"/>
      <c r="D74" s="436">
        <v>20000000</v>
      </c>
      <c r="E74" s="437">
        <v>1</v>
      </c>
      <c r="F74" s="450"/>
      <c r="G74" s="438"/>
      <c r="H74" s="439"/>
      <c r="I74" s="438"/>
      <c r="J74" s="439"/>
      <c r="K74" s="438"/>
      <c r="L74" s="439"/>
      <c r="M74" s="438"/>
      <c r="N74" s="439"/>
      <c r="O74" s="438"/>
      <c r="P74" s="438"/>
      <c r="Q74" s="460"/>
      <c r="R74" s="438"/>
    </row>
  </sheetData>
  <mergeCells count="1">
    <mergeCell ref="D2:E2"/>
  </mergeCells>
  <printOptions horizontalCentered="1"/>
  <pageMargins left="0.25" right="0.25" top="0.5" bottom="0.5" header="0" footer="0"/>
  <pageSetup paperSize="9" pageOrder="overThenDown" orientation="landscape" r:id="rId1"/>
  <headerFooter>
    <oddFooter>&amp;L&amp;10 27/09/2022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PrintPDF">
                <anchor moveWithCells="1" sizeWithCells="1">
                  <from>
                    <xdr:col>7</xdr:col>
                    <xdr:colOff>28575</xdr:colOff>
                    <xdr:row>0</xdr:row>
                    <xdr:rowOff>104775</xdr:rowOff>
                  </from>
                  <to>
                    <xdr:col>9</xdr:col>
                    <xdr:colOff>466725</xdr:colOff>
                    <xdr:row>0</xdr:row>
                    <xdr:rowOff>390525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55436-AB58-4847-A34A-62D5D6BB737F}">
  <sheetPr codeName="Sheet27">
    <tabColor theme="5"/>
  </sheetPr>
  <dimension ref="A1:R65"/>
  <sheetViews>
    <sheetView showGridLines="0" showRuler="0" view="pageLayout" zoomScale="110" zoomScaleNormal="80" zoomScalePageLayoutView="110" workbookViewId="0">
      <selection activeCell="B42" sqref="B42"/>
    </sheetView>
  </sheetViews>
  <sheetFormatPr defaultColWidth="10.69921875" defaultRowHeight="11.25"/>
  <cols>
    <col min="1" max="1" width="1.19921875" style="388" customWidth="1"/>
    <col min="2" max="2" width="26.796875" style="388" customWidth="1"/>
    <col min="3" max="3" width="0.59765625" style="388" customWidth="1"/>
    <col min="4" max="4" width="9.8984375" style="388" customWidth="1"/>
    <col min="5" max="5" width="5.09765625" style="391" customWidth="1"/>
    <col min="6" max="6" width="0.59765625" style="388" customWidth="1"/>
    <col min="7" max="7" width="5.19921875" style="391" customWidth="1"/>
    <col min="8" max="8" width="5.8984375" style="391" customWidth="1"/>
    <col min="9" max="9" width="5.19921875" style="391" customWidth="1"/>
    <col min="10" max="10" width="6.59765625" style="391" customWidth="1"/>
    <col min="11" max="11" width="5.19921875" style="391" customWidth="1"/>
    <col min="12" max="12" width="6.59765625" style="391" customWidth="1"/>
    <col min="13" max="13" width="5.19921875" style="391" customWidth="1"/>
    <col min="14" max="14" width="6.59765625" style="391" customWidth="1"/>
    <col min="15" max="15" width="7.09765625" style="391" customWidth="1"/>
    <col min="16" max="16" width="5.09765625" style="391" customWidth="1"/>
    <col min="17" max="17" width="0.59765625" style="391" customWidth="1"/>
    <col min="18" max="18" width="5.5" style="391" customWidth="1"/>
    <col min="19" max="19" width="14.796875" style="388" customWidth="1"/>
    <col min="20" max="16384" width="10.69921875" style="388"/>
  </cols>
  <sheetData>
    <row r="1" spans="1:18" s="580" customFormat="1" ht="33.75" customHeight="1">
      <c r="A1" s="577"/>
      <c r="B1" s="578" t="s">
        <v>1433</v>
      </c>
      <c r="C1" s="579"/>
      <c r="E1" s="581"/>
      <c r="F1" s="579"/>
      <c r="G1" s="581"/>
      <c r="H1" s="582"/>
      <c r="J1" s="582"/>
      <c r="K1" s="582"/>
      <c r="L1" s="582"/>
      <c r="M1" s="582"/>
      <c r="N1" s="582"/>
      <c r="O1" s="583"/>
      <c r="Q1" s="581"/>
      <c r="R1" s="582"/>
    </row>
    <row r="2" spans="1:18" s="586" customFormat="1" ht="16.5" customHeight="1">
      <c r="A2" s="577"/>
      <c r="B2" s="398" t="s">
        <v>1434</v>
      </c>
      <c r="C2" s="585"/>
      <c r="D2" s="747">
        <v>10000000</v>
      </c>
      <c r="E2" s="747"/>
      <c r="F2" s="579"/>
      <c r="H2" s="584"/>
      <c r="J2" s="587"/>
      <c r="K2" s="587"/>
      <c r="L2" s="587"/>
      <c r="M2" s="587"/>
      <c r="N2" s="587"/>
      <c r="O2" s="583"/>
      <c r="P2" s="587"/>
      <c r="Q2" s="587"/>
      <c r="R2" s="587"/>
    </row>
    <row r="3" spans="1:18" s="580" customFormat="1" ht="5.25" customHeight="1">
      <c r="A3" s="588"/>
      <c r="E3" s="582"/>
      <c r="F3" s="589"/>
      <c r="G3" s="590"/>
      <c r="H3" s="582"/>
      <c r="I3" s="582"/>
      <c r="J3" s="582"/>
      <c r="K3" s="582"/>
      <c r="L3" s="582"/>
      <c r="M3" s="582"/>
      <c r="N3" s="582"/>
      <c r="O3" s="583"/>
      <c r="P3" s="582"/>
      <c r="Q3" s="582"/>
      <c r="R3" s="582"/>
    </row>
    <row r="4" spans="1:18" s="577" customFormat="1" ht="27" customHeight="1">
      <c r="B4" s="591" t="s">
        <v>717</v>
      </c>
      <c r="D4" s="591" t="s">
        <v>10</v>
      </c>
      <c r="E4" s="591" t="s">
        <v>1349</v>
      </c>
      <c r="G4" s="591" t="s">
        <v>710</v>
      </c>
      <c r="H4" s="591" t="s">
        <v>711</v>
      </c>
      <c r="I4" s="592" t="s">
        <v>712</v>
      </c>
      <c r="J4" s="591" t="s">
        <v>713</v>
      </c>
      <c r="K4" s="592" t="s">
        <v>714</v>
      </c>
      <c r="L4" s="591" t="s">
        <v>1331</v>
      </c>
      <c r="M4" s="592" t="s">
        <v>1332</v>
      </c>
      <c r="N4" s="591" t="s">
        <v>715</v>
      </c>
      <c r="O4" s="592" t="s">
        <v>716</v>
      </c>
      <c r="P4" s="591" t="s">
        <v>605</v>
      </c>
      <c r="R4" s="591" t="s">
        <v>33</v>
      </c>
    </row>
    <row r="5" spans="1:18" ht="5.25" customHeight="1"/>
    <row r="6" spans="1:18" ht="14.25" customHeight="1">
      <c r="B6" s="399" t="s">
        <v>11</v>
      </c>
      <c r="C6" s="448"/>
      <c r="D6" s="421">
        <v>8400000</v>
      </c>
      <c r="E6" s="400">
        <v>0.84000000000000008</v>
      </c>
      <c r="F6" s="448"/>
      <c r="G6" s="401"/>
      <c r="H6" s="402"/>
      <c r="I6" s="401"/>
      <c r="J6" s="402"/>
      <c r="K6" s="401"/>
      <c r="L6" s="402"/>
      <c r="M6" s="401"/>
      <c r="N6" s="402"/>
      <c r="O6" s="401"/>
      <c r="P6" s="401"/>
      <c r="Q6" s="455"/>
      <c r="R6" s="401"/>
    </row>
    <row r="7" spans="1:18" ht="5.25" customHeight="1"/>
    <row r="8" spans="1:18" ht="11.25" customHeight="1">
      <c r="B8" s="403" t="s">
        <v>620</v>
      </c>
      <c r="C8" s="449"/>
      <c r="D8" s="422">
        <v>6400000</v>
      </c>
      <c r="E8" s="404">
        <v>0.64</v>
      </c>
      <c r="F8" s="449"/>
      <c r="G8" s="405"/>
      <c r="H8" s="406"/>
      <c r="I8" s="405"/>
      <c r="J8" s="406"/>
      <c r="K8" s="405"/>
      <c r="L8" s="406"/>
      <c r="M8" s="405"/>
      <c r="N8" s="406"/>
      <c r="O8" s="405"/>
      <c r="P8" s="405"/>
      <c r="Q8" s="456"/>
      <c r="R8" s="405"/>
    </row>
    <row r="9" spans="1:18" ht="11.25" customHeight="1">
      <c r="B9" s="388" t="s">
        <v>772</v>
      </c>
      <c r="D9" s="441">
        <v>640000</v>
      </c>
      <c r="E9" s="442">
        <v>6.4000000000000001E-2</v>
      </c>
      <c r="F9" s="451"/>
      <c r="G9" s="442">
        <v>8.5168234658835162E-2</v>
      </c>
      <c r="H9" s="443">
        <v>1.1009863926873147</v>
      </c>
      <c r="I9" s="442">
        <v>0.11639531226275257</v>
      </c>
      <c r="J9" s="443">
        <v>1.1410632552885327</v>
      </c>
      <c r="K9" s="442">
        <v>0.17673891419195664</v>
      </c>
      <c r="L9" s="443">
        <v>1.340243292805948</v>
      </c>
      <c r="M9" s="442">
        <v>0.20011456913455672</v>
      </c>
      <c r="N9" s="443">
        <v>1.137516085755274</v>
      </c>
      <c r="O9" s="444">
        <v>1.576882463940955E-3</v>
      </c>
      <c r="P9" s="445">
        <v>8.2303198014544119</v>
      </c>
      <c r="R9" s="446">
        <v>1</v>
      </c>
    </row>
    <row r="10" spans="1:18" ht="11.25" customHeight="1">
      <c r="B10" s="407" t="s">
        <v>1194</v>
      </c>
      <c r="C10" s="407"/>
      <c r="D10" s="408">
        <v>640000</v>
      </c>
      <c r="E10" s="409">
        <v>6.4000000000000001E-2</v>
      </c>
      <c r="F10" s="452"/>
      <c r="G10" s="409">
        <v>8.512216587379573E-2</v>
      </c>
      <c r="H10" s="410">
        <v>1.1003908525113413</v>
      </c>
      <c r="I10" s="409">
        <v>0.1148217267458993</v>
      </c>
      <c r="J10" s="410">
        <v>1.1256368555699414</v>
      </c>
      <c r="K10" s="409">
        <v>0.17349807109485571</v>
      </c>
      <c r="L10" s="410">
        <v>1.3156673908672925</v>
      </c>
      <c r="M10" s="409">
        <v>0.1993403250823651</v>
      </c>
      <c r="N10" s="410">
        <v>1.1331150315617828</v>
      </c>
      <c r="O10" s="411">
        <v>1.972851274573893E-3</v>
      </c>
      <c r="P10" s="412">
        <v>5.8635014634831348</v>
      </c>
      <c r="Q10" s="457"/>
      <c r="R10" s="413">
        <v>1</v>
      </c>
    </row>
    <row r="11" spans="1:18" ht="11.25" customHeight="1">
      <c r="B11" s="407" t="s">
        <v>1203</v>
      </c>
      <c r="C11" s="407"/>
      <c r="D11" s="408">
        <v>640000</v>
      </c>
      <c r="E11" s="409">
        <v>6.4000000000000001E-2</v>
      </c>
      <c r="F11" s="452"/>
      <c r="G11" s="409">
        <v>8.5703242640660093E-2</v>
      </c>
      <c r="H11" s="410">
        <v>1.1079025452919553</v>
      </c>
      <c r="I11" s="409">
        <v>0.12042089039048776</v>
      </c>
      <c r="J11" s="410">
        <v>1.1805273814079982</v>
      </c>
      <c r="K11" s="409">
        <v>0.18232039581137105</v>
      </c>
      <c r="L11" s="410">
        <v>1.3825686818609877</v>
      </c>
      <c r="M11" s="409">
        <v>0.16809371745635571</v>
      </c>
      <c r="N11" s="410">
        <v>0.95549918403211254</v>
      </c>
      <c r="O11" s="411">
        <v>3.7050483216722854E-3</v>
      </c>
      <c r="P11" s="412">
        <v>4.4762749372878279</v>
      </c>
      <c r="Q11" s="457"/>
      <c r="R11" s="413">
        <v>1</v>
      </c>
    </row>
    <row r="12" spans="1:18" ht="11.25" customHeight="1">
      <c r="B12" s="407" t="s">
        <v>19</v>
      </c>
      <c r="C12" s="407"/>
      <c r="D12" s="408">
        <v>640000</v>
      </c>
      <c r="E12" s="409">
        <v>6.4000000000000001E-2</v>
      </c>
      <c r="F12" s="452"/>
      <c r="G12" s="409">
        <v>8.418814540306796E-2</v>
      </c>
      <c r="H12" s="410">
        <v>1.0883165875828502</v>
      </c>
      <c r="I12" s="409">
        <v>0.11618289351949596</v>
      </c>
      <c r="J12" s="410">
        <v>1.138980841332569</v>
      </c>
      <c r="K12" s="409">
        <v>0.20154067573080225</v>
      </c>
      <c r="L12" s="410">
        <v>1.5283195560566538</v>
      </c>
      <c r="M12" s="409" t="s">
        <v>1424</v>
      </c>
      <c r="N12" s="410" t="s">
        <v>1424</v>
      </c>
      <c r="O12" s="411">
        <v>4.9303520050811653E-3</v>
      </c>
      <c r="P12" s="412">
        <v>2.595906998936198</v>
      </c>
      <c r="Q12" s="457"/>
      <c r="R12" s="413">
        <v>31</v>
      </c>
    </row>
    <row r="13" spans="1:18" ht="11.25" customHeight="1">
      <c r="B13" s="407" t="s">
        <v>381</v>
      </c>
      <c r="C13" s="407"/>
      <c r="D13" s="408">
        <v>640000</v>
      </c>
      <c r="E13" s="409">
        <v>6.4000000000000001E-2</v>
      </c>
      <c r="F13" s="452"/>
      <c r="G13" s="409">
        <v>8.8382998778722355E-2</v>
      </c>
      <c r="H13" s="410">
        <v>1.1425442759271551</v>
      </c>
      <c r="I13" s="409">
        <v>0.11991681146387312</v>
      </c>
      <c r="J13" s="410">
        <v>1.1755857224206774</v>
      </c>
      <c r="K13" s="409">
        <v>0.18813529101480819</v>
      </c>
      <c r="L13" s="410">
        <v>1.4266640885257118</v>
      </c>
      <c r="M13" s="409">
        <v>0.20483902159303802</v>
      </c>
      <c r="N13" s="410">
        <v>1.1643714051413152</v>
      </c>
      <c r="O13" s="411">
        <v>1.8697067738675803E-3</v>
      </c>
      <c r="P13" s="412">
        <v>8.6267691688853656</v>
      </c>
      <c r="Q13" s="457"/>
      <c r="R13" s="413">
        <v>31</v>
      </c>
    </row>
    <row r="14" spans="1:18" ht="11.25" customHeight="1">
      <c r="B14" s="407" t="s">
        <v>849</v>
      </c>
      <c r="C14" s="407"/>
      <c r="D14" s="408">
        <v>640000</v>
      </c>
      <c r="E14" s="409">
        <v>6.4000000000000001E-2</v>
      </c>
      <c r="F14" s="452"/>
      <c r="G14" s="409">
        <v>8.8221821405476186E-2</v>
      </c>
      <c r="H14" s="410">
        <v>1.1404607045643818</v>
      </c>
      <c r="I14" s="409">
        <v>0.12148376632693458</v>
      </c>
      <c r="J14" s="410">
        <v>1.1909471195609578</v>
      </c>
      <c r="K14" s="409">
        <v>0.22907325882411378</v>
      </c>
      <c r="L14" s="410">
        <v>1.7371041352374199</v>
      </c>
      <c r="M14" s="409">
        <v>0.21080751951568599</v>
      </c>
      <c r="N14" s="410">
        <v>1.1982982822506172</v>
      </c>
      <c r="O14" s="411">
        <v>4.9637686692548377E-3</v>
      </c>
      <c r="P14" s="412">
        <v>3.5333791346232402</v>
      </c>
      <c r="Q14" s="457"/>
      <c r="R14" s="413">
        <v>31</v>
      </c>
    </row>
    <row r="15" spans="1:18" ht="11.25" customHeight="1">
      <c r="B15" s="407" t="s">
        <v>644</v>
      </c>
      <c r="C15" s="407"/>
      <c r="D15" s="408">
        <v>640000</v>
      </c>
      <c r="E15" s="409">
        <v>6.4000000000000001E-2</v>
      </c>
      <c r="F15" s="452"/>
      <c r="G15" s="409">
        <v>9.1821324721498954E-2</v>
      </c>
      <c r="H15" s="410">
        <v>1.1869921864865893</v>
      </c>
      <c r="I15" s="409">
        <v>0.12198386307616826</v>
      </c>
      <c r="J15" s="410">
        <v>1.1958497398945982</v>
      </c>
      <c r="K15" s="409">
        <v>0.20738254328053496</v>
      </c>
      <c r="L15" s="410">
        <v>1.5726194989231486</v>
      </c>
      <c r="M15" s="409">
        <v>0.25090202378730875</v>
      </c>
      <c r="N15" s="410">
        <v>1.4262084426981934</v>
      </c>
      <c r="O15" s="411">
        <v>5.7699651418286037E-3</v>
      </c>
      <c r="P15" s="412">
        <v>3.1177340564059275</v>
      </c>
      <c r="Q15" s="457"/>
      <c r="R15" s="413">
        <v>45</v>
      </c>
    </row>
    <row r="16" spans="1:18" ht="11.25" customHeight="1">
      <c r="B16" s="407" t="s">
        <v>383</v>
      </c>
      <c r="C16" s="407"/>
      <c r="D16" s="408">
        <v>640000</v>
      </c>
      <c r="E16" s="409">
        <v>6.4000000000000001E-2</v>
      </c>
      <c r="F16" s="452"/>
      <c r="G16" s="409">
        <v>8.7590871946483295E-2</v>
      </c>
      <c r="H16" s="410">
        <v>1.1323042977584019</v>
      </c>
      <c r="I16" s="409">
        <v>0.11726759377364049</v>
      </c>
      <c r="J16" s="410">
        <v>1.1496145307737078</v>
      </c>
      <c r="K16" s="409">
        <v>0.18845601082839525</v>
      </c>
      <c r="L16" s="410">
        <v>1.4290961651342802</v>
      </c>
      <c r="M16" s="409" t="s">
        <v>1424</v>
      </c>
      <c r="N16" s="410" t="s">
        <v>1424</v>
      </c>
      <c r="O16" s="411">
        <v>2.2269542501345972E-3</v>
      </c>
      <c r="P16" s="412">
        <v>6.1792257396061698</v>
      </c>
      <c r="Q16" s="457"/>
      <c r="R16" s="413">
        <v>46</v>
      </c>
    </row>
    <row r="17" spans="2:18" ht="11.25" customHeight="1">
      <c r="B17" s="407" t="s">
        <v>18</v>
      </c>
      <c r="C17" s="407"/>
      <c r="D17" s="408">
        <v>640000</v>
      </c>
      <c r="E17" s="409">
        <v>6.4000000000000001E-2</v>
      </c>
      <c r="F17" s="452"/>
      <c r="G17" s="409">
        <v>9.9779881428285089E-2</v>
      </c>
      <c r="H17" s="410">
        <v>1.2898740023971993</v>
      </c>
      <c r="I17" s="409">
        <v>0.13875957348128964</v>
      </c>
      <c r="J17" s="410">
        <v>1.3603077953997353</v>
      </c>
      <c r="K17" s="409">
        <v>0.19455520917035862</v>
      </c>
      <c r="L17" s="410">
        <v>1.475347494145113</v>
      </c>
      <c r="M17" s="409" t="s">
        <v>1424</v>
      </c>
      <c r="N17" s="410" t="s">
        <v>1424</v>
      </c>
      <c r="O17" s="411">
        <v>1.402393455777768E-3</v>
      </c>
      <c r="P17" s="412">
        <v>23.404266386728597</v>
      </c>
      <c r="Q17" s="457"/>
      <c r="R17" s="413">
        <v>91</v>
      </c>
    </row>
    <row r="18" spans="2:18" ht="11.25" customHeight="1">
      <c r="B18" s="414" t="s">
        <v>1410</v>
      </c>
      <c r="C18" s="414"/>
      <c r="D18" s="415">
        <v>640000</v>
      </c>
      <c r="E18" s="416">
        <v>6.4000000000000001E-2</v>
      </c>
      <c r="F18" s="453"/>
      <c r="G18" s="416" t="s">
        <v>34</v>
      </c>
      <c r="H18" s="417" t="s">
        <v>34</v>
      </c>
      <c r="I18" s="416" t="s">
        <v>34</v>
      </c>
      <c r="J18" s="417" t="s">
        <v>34</v>
      </c>
      <c r="K18" s="416" t="s">
        <v>34</v>
      </c>
      <c r="L18" s="417" t="s">
        <v>34</v>
      </c>
      <c r="M18" s="416" t="s">
        <v>34</v>
      </c>
      <c r="N18" s="417" t="s">
        <v>34</v>
      </c>
      <c r="O18" s="418" t="s">
        <v>34</v>
      </c>
      <c r="P18" s="419" t="s">
        <v>34</v>
      </c>
      <c r="Q18" s="458"/>
      <c r="R18" s="420" t="s">
        <v>34</v>
      </c>
    </row>
    <row r="19" spans="2:18" ht="5.25" customHeight="1"/>
    <row r="20" spans="2:18" ht="11.25" customHeight="1">
      <c r="B20" s="403" t="s">
        <v>621</v>
      </c>
      <c r="C20" s="449"/>
      <c r="D20" s="422">
        <v>1500000.0000000002</v>
      </c>
      <c r="E20" s="404">
        <v>0.15000000000000002</v>
      </c>
      <c r="F20" s="449"/>
      <c r="G20" s="405"/>
      <c r="H20" s="406"/>
      <c r="I20" s="405"/>
      <c r="J20" s="406"/>
      <c r="K20" s="405"/>
      <c r="L20" s="406"/>
      <c r="M20" s="405"/>
      <c r="N20" s="406"/>
      <c r="O20" s="405"/>
      <c r="P20" s="405"/>
      <c r="Q20" s="456"/>
      <c r="R20" s="405"/>
    </row>
    <row r="21" spans="2:18" ht="3" customHeight="1"/>
    <row r="22" spans="2:18" ht="11.25" customHeight="1">
      <c r="B22" s="430" t="s">
        <v>1374</v>
      </c>
      <c r="C22" s="449"/>
      <c r="D22" s="433">
        <v>500000</v>
      </c>
      <c r="E22" s="434">
        <v>0.05</v>
      </c>
      <c r="F22" s="449"/>
      <c r="G22" s="431"/>
      <c r="H22" s="432"/>
      <c r="I22" s="431"/>
      <c r="J22" s="432"/>
      <c r="K22" s="431"/>
      <c r="L22" s="432"/>
      <c r="M22" s="431"/>
      <c r="N22" s="432"/>
      <c r="O22" s="431"/>
      <c r="P22" s="431"/>
      <c r="Q22" s="456"/>
      <c r="R22" s="431"/>
    </row>
    <row r="23" spans="2:18" ht="11.25" customHeight="1">
      <c r="B23" s="423" t="s">
        <v>773</v>
      </c>
      <c r="C23" s="423"/>
      <c r="D23" s="424">
        <v>500000</v>
      </c>
      <c r="E23" s="425">
        <v>0.05</v>
      </c>
      <c r="F23" s="454"/>
      <c r="G23" s="425">
        <v>6.7007830327898699E-2</v>
      </c>
      <c r="H23" s="426">
        <v>0.86622330132873782</v>
      </c>
      <c r="I23" s="425">
        <v>0.10327491195265925</v>
      </c>
      <c r="J23" s="426">
        <v>1.0124394611040426</v>
      </c>
      <c r="K23" s="425">
        <v>0.2036328890212471</v>
      </c>
      <c r="L23" s="426">
        <v>1.5441851895107139</v>
      </c>
      <c r="M23" s="425">
        <v>0.29353267937500438</v>
      </c>
      <c r="N23" s="426">
        <v>1.6685349094168165</v>
      </c>
      <c r="O23" s="427">
        <v>3.6017926739333413E-2</v>
      </c>
      <c r="P23" s="428">
        <v>4.9846334755788563E-2</v>
      </c>
      <c r="Q23" s="459"/>
      <c r="R23" s="429">
        <v>31</v>
      </c>
    </row>
    <row r="24" spans="2:18" ht="4.5" customHeight="1"/>
    <row r="25" spans="2:18" ht="11.25" customHeight="1">
      <c r="B25" s="430" t="s">
        <v>1378</v>
      </c>
      <c r="C25" s="449"/>
      <c r="D25" s="433">
        <v>600000</v>
      </c>
      <c r="E25" s="434">
        <v>0.06</v>
      </c>
      <c r="F25" s="449"/>
      <c r="G25" s="431"/>
      <c r="H25" s="432"/>
      <c r="I25" s="431"/>
      <c r="J25" s="432"/>
      <c r="K25" s="431"/>
      <c r="L25" s="432"/>
      <c r="M25" s="431"/>
      <c r="N25" s="432"/>
      <c r="O25" s="431"/>
      <c r="P25" s="431"/>
      <c r="Q25" s="456"/>
      <c r="R25" s="431"/>
    </row>
    <row r="26" spans="2:18" ht="11.25" customHeight="1">
      <c r="B26" s="388" t="s">
        <v>1465</v>
      </c>
      <c r="D26" s="441">
        <v>200000</v>
      </c>
      <c r="E26" s="442">
        <v>0.02</v>
      </c>
      <c r="F26" s="451"/>
      <c r="G26" s="442" t="s">
        <v>34</v>
      </c>
      <c r="H26" s="443" t="s">
        <v>34</v>
      </c>
      <c r="I26" s="442" t="s">
        <v>34</v>
      </c>
      <c r="J26" s="443" t="s">
        <v>34</v>
      </c>
      <c r="K26" s="442" t="s">
        <v>34</v>
      </c>
      <c r="L26" s="443" t="s">
        <v>34</v>
      </c>
      <c r="M26" s="442" t="s">
        <v>34</v>
      </c>
      <c r="N26" s="443" t="s">
        <v>34</v>
      </c>
      <c r="O26" s="444" t="s">
        <v>34</v>
      </c>
      <c r="P26" s="445" t="s">
        <v>34</v>
      </c>
      <c r="R26" s="446">
        <v>1825</v>
      </c>
    </row>
    <row r="27" spans="2:18" ht="11.25" customHeight="1">
      <c r="B27" s="407" t="s">
        <v>1466</v>
      </c>
      <c r="C27" s="407"/>
      <c r="D27" s="408">
        <v>200000</v>
      </c>
      <c r="E27" s="409">
        <v>0.02</v>
      </c>
      <c r="F27" s="452"/>
      <c r="G27" s="409" t="s">
        <v>34</v>
      </c>
      <c r="H27" s="410" t="s">
        <v>34</v>
      </c>
      <c r="I27" s="409" t="s">
        <v>34</v>
      </c>
      <c r="J27" s="410" t="s">
        <v>34</v>
      </c>
      <c r="K27" s="409" t="s">
        <v>34</v>
      </c>
      <c r="L27" s="410" t="s">
        <v>34</v>
      </c>
      <c r="M27" s="409" t="s">
        <v>34</v>
      </c>
      <c r="N27" s="410" t="s">
        <v>34</v>
      </c>
      <c r="O27" s="411" t="s">
        <v>34</v>
      </c>
      <c r="P27" s="412" t="s">
        <v>34</v>
      </c>
      <c r="Q27" s="457"/>
      <c r="R27" s="413">
        <v>2190</v>
      </c>
    </row>
    <row r="28" spans="2:18" ht="11.25" customHeight="1">
      <c r="B28" s="414" t="s">
        <v>1457</v>
      </c>
      <c r="C28" s="414"/>
      <c r="D28" s="415">
        <v>200000</v>
      </c>
      <c r="E28" s="416">
        <v>0.02</v>
      </c>
      <c r="F28" s="453"/>
      <c r="G28" s="416" t="s">
        <v>34</v>
      </c>
      <c r="H28" s="417" t="s">
        <v>34</v>
      </c>
      <c r="I28" s="416" t="s">
        <v>34</v>
      </c>
      <c r="J28" s="417" t="s">
        <v>34</v>
      </c>
      <c r="K28" s="416" t="s">
        <v>34</v>
      </c>
      <c r="L28" s="417" t="s">
        <v>34</v>
      </c>
      <c r="M28" s="416" t="s">
        <v>34</v>
      </c>
      <c r="N28" s="417" t="s">
        <v>34</v>
      </c>
      <c r="O28" s="418" t="s">
        <v>34</v>
      </c>
      <c r="P28" s="419" t="s">
        <v>34</v>
      </c>
      <c r="Q28" s="458"/>
      <c r="R28" s="420">
        <v>2</v>
      </c>
    </row>
    <row r="29" spans="2:18" ht="4.5" customHeight="1"/>
    <row r="30" spans="2:18" ht="11.25" customHeight="1">
      <c r="B30" s="430" t="s">
        <v>1372</v>
      </c>
      <c r="C30" s="449"/>
      <c r="D30" s="433">
        <v>400000</v>
      </c>
      <c r="E30" s="434">
        <v>0.04</v>
      </c>
      <c r="F30" s="449"/>
      <c r="G30" s="431"/>
      <c r="H30" s="432"/>
      <c r="I30" s="431"/>
      <c r="J30" s="432"/>
      <c r="K30" s="431"/>
      <c r="L30" s="432"/>
      <c r="M30" s="431"/>
      <c r="N30" s="432"/>
      <c r="O30" s="431"/>
      <c r="P30" s="431"/>
      <c r="Q30" s="456"/>
      <c r="R30" s="431"/>
    </row>
    <row r="31" spans="2:18" ht="11.25" customHeight="1">
      <c r="B31" s="388" t="s">
        <v>1522</v>
      </c>
      <c r="D31" s="441">
        <v>200000</v>
      </c>
      <c r="E31" s="442">
        <v>0.02</v>
      </c>
      <c r="F31" s="451"/>
      <c r="G31" s="442" t="s">
        <v>34</v>
      </c>
      <c r="H31" s="443" t="s">
        <v>34</v>
      </c>
      <c r="I31" s="442" t="s">
        <v>34</v>
      </c>
      <c r="J31" s="443" t="s">
        <v>34</v>
      </c>
      <c r="K31" s="442" t="s">
        <v>34</v>
      </c>
      <c r="L31" s="443" t="s">
        <v>34</v>
      </c>
      <c r="M31" s="442" t="s">
        <v>34</v>
      </c>
      <c r="N31" s="443" t="s">
        <v>34</v>
      </c>
      <c r="O31" s="444" t="s">
        <v>34</v>
      </c>
      <c r="P31" s="445" t="s">
        <v>34</v>
      </c>
      <c r="R31" s="446">
        <v>2920</v>
      </c>
    </row>
    <row r="32" spans="2:18" ht="11.25" customHeight="1">
      <c r="B32" s="414" t="s">
        <v>1523</v>
      </c>
      <c r="C32" s="414"/>
      <c r="D32" s="415">
        <v>200000</v>
      </c>
      <c r="E32" s="416">
        <v>0.02</v>
      </c>
      <c r="F32" s="453"/>
      <c r="G32" s="416" t="s">
        <v>34</v>
      </c>
      <c r="H32" s="417" t="s">
        <v>34</v>
      </c>
      <c r="I32" s="416" t="s">
        <v>34</v>
      </c>
      <c r="J32" s="417" t="s">
        <v>34</v>
      </c>
      <c r="K32" s="416" t="s">
        <v>34</v>
      </c>
      <c r="L32" s="417" t="s">
        <v>34</v>
      </c>
      <c r="M32" s="416" t="s">
        <v>34</v>
      </c>
      <c r="N32" s="417" t="s">
        <v>34</v>
      </c>
      <c r="O32" s="418" t="s">
        <v>34</v>
      </c>
      <c r="P32" s="419" t="s">
        <v>34</v>
      </c>
      <c r="Q32" s="458"/>
      <c r="R32" s="420">
        <v>3285</v>
      </c>
    </row>
    <row r="33" spans="2:18" ht="5.25" customHeight="1"/>
    <row r="34" spans="2:18" ht="11.25" customHeight="1">
      <c r="B34" s="403" t="s">
        <v>663</v>
      </c>
      <c r="C34" s="449"/>
      <c r="D34" s="422">
        <v>500000</v>
      </c>
      <c r="E34" s="404">
        <v>0.05</v>
      </c>
      <c r="F34" s="449"/>
      <c r="G34" s="405"/>
      <c r="H34" s="406"/>
      <c r="I34" s="405"/>
      <c r="J34" s="406"/>
      <c r="K34" s="405"/>
      <c r="L34" s="406"/>
      <c r="M34" s="405"/>
      <c r="N34" s="406"/>
      <c r="O34" s="405"/>
      <c r="P34" s="405"/>
      <c r="Q34" s="456"/>
      <c r="R34" s="405"/>
    </row>
    <row r="35" spans="2:18" ht="3" customHeight="1"/>
    <row r="36" spans="2:18" ht="11.25" customHeight="1">
      <c r="B36" s="430" t="s">
        <v>1375</v>
      </c>
      <c r="C36" s="449"/>
      <c r="D36" s="433">
        <v>350000.00000000006</v>
      </c>
      <c r="E36" s="434">
        <v>3.5000000000000003E-2</v>
      </c>
      <c r="F36" s="449"/>
      <c r="G36" s="431"/>
      <c r="H36" s="432"/>
      <c r="I36" s="431"/>
      <c r="J36" s="432"/>
      <c r="K36" s="431"/>
      <c r="L36" s="432"/>
      <c r="M36" s="431"/>
      <c r="N36" s="432"/>
      <c r="O36" s="431"/>
      <c r="P36" s="431"/>
      <c r="Q36" s="456"/>
      <c r="R36" s="431"/>
    </row>
    <row r="37" spans="2:18" ht="11.25" customHeight="1">
      <c r="B37" s="388" t="s">
        <v>1469</v>
      </c>
      <c r="D37" s="441">
        <v>175000.00000000003</v>
      </c>
      <c r="E37" s="442">
        <v>1.7500000000000002E-2</v>
      </c>
      <c r="F37" s="451"/>
      <c r="G37" s="442" t="s">
        <v>34</v>
      </c>
      <c r="H37" s="443" t="s">
        <v>34</v>
      </c>
      <c r="I37" s="442" t="s">
        <v>34</v>
      </c>
      <c r="J37" s="443" t="s">
        <v>34</v>
      </c>
      <c r="K37" s="442" t="s">
        <v>34</v>
      </c>
      <c r="L37" s="443" t="s">
        <v>34</v>
      </c>
      <c r="M37" s="442" t="s">
        <v>34</v>
      </c>
      <c r="N37" s="443" t="s">
        <v>34</v>
      </c>
      <c r="O37" s="444" t="s">
        <v>34</v>
      </c>
      <c r="P37" s="445" t="s">
        <v>34</v>
      </c>
      <c r="R37" s="446">
        <v>730</v>
      </c>
    </row>
    <row r="38" spans="2:18" ht="11.25" customHeight="1">
      <c r="B38" s="414" t="s">
        <v>1470</v>
      </c>
      <c r="C38" s="414"/>
      <c r="D38" s="415">
        <v>175000.00000000003</v>
      </c>
      <c r="E38" s="416">
        <v>1.7500000000000002E-2</v>
      </c>
      <c r="F38" s="453"/>
      <c r="G38" s="416" t="s">
        <v>34</v>
      </c>
      <c r="H38" s="417" t="s">
        <v>34</v>
      </c>
      <c r="I38" s="416" t="s">
        <v>34</v>
      </c>
      <c r="J38" s="417" t="s">
        <v>34</v>
      </c>
      <c r="K38" s="416" t="s">
        <v>34</v>
      </c>
      <c r="L38" s="417" t="s">
        <v>34</v>
      </c>
      <c r="M38" s="416" t="s">
        <v>34</v>
      </c>
      <c r="N38" s="417" t="s">
        <v>34</v>
      </c>
      <c r="O38" s="418" t="s">
        <v>34</v>
      </c>
      <c r="P38" s="419" t="s">
        <v>34</v>
      </c>
      <c r="Q38" s="458"/>
      <c r="R38" s="420">
        <v>1095</v>
      </c>
    </row>
    <row r="39" spans="2:18" ht="4.5" customHeight="1"/>
    <row r="40" spans="2:18" ht="11.25" customHeight="1">
      <c r="B40" s="430" t="s">
        <v>1379</v>
      </c>
      <c r="C40" s="449"/>
      <c r="D40" s="433">
        <v>150000</v>
      </c>
      <c r="E40" s="434">
        <v>1.4999999999999999E-2</v>
      </c>
      <c r="F40" s="449"/>
      <c r="G40" s="431"/>
      <c r="H40" s="432"/>
      <c r="I40" s="431"/>
      <c r="J40" s="432"/>
      <c r="K40" s="431"/>
      <c r="L40" s="432"/>
      <c r="M40" s="431"/>
      <c r="N40" s="432"/>
      <c r="O40" s="431"/>
      <c r="P40" s="431"/>
      <c r="Q40" s="456"/>
      <c r="R40" s="431"/>
    </row>
    <row r="41" spans="2:18" ht="5.25" customHeight="1"/>
    <row r="42" spans="2:18" ht="14.25" customHeight="1">
      <c r="B42" s="399" t="s">
        <v>13</v>
      </c>
      <c r="C42" s="448"/>
      <c r="D42" s="421">
        <v>1200000</v>
      </c>
      <c r="E42" s="400">
        <v>0.12</v>
      </c>
      <c r="F42" s="448"/>
      <c r="G42" s="401"/>
      <c r="H42" s="402"/>
      <c r="I42" s="401"/>
      <c r="J42" s="402"/>
      <c r="K42" s="401"/>
      <c r="L42" s="402"/>
      <c r="M42" s="401"/>
      <c r="N42" s="402"/>
      <c r="O42" s="401"/>
      <c r="P42" s="401"/>
      <c r="Q42" s="455"/>
      <c r="R42" s="401"/>
    </row>
    <row r="43" spans="2:18" ht="5.25" customHeight="1"/>
    <row r="44" spans="2:18" ht="11.25" customHeight="1">
      <c r="B44" s="403" t="s">
        <v>615</v>
      </c>
      <c r="C44" s="449"/>
      <c r="D44" s="422">
        <v>1200000</v>
      </c>
      <c r="E44" s="404">
        <v>0.12</v>
      </c>
      <c r="F44" s="449"/>
      <c r="G44" s="405"/>
      <c r="H44" s="406"/>
      <c r="I44" s="405"/>
      <c r="J44" s="406"/>
      <c r="K44" s="405"/>
      <c r="L44" s="406"/>
      <c r="M44" s="405"/>
      <c r="N44" s="406"/>
      <c r="O44" s="405"/>
      <c r="P44" s="405"/>
      <c r="Q44" s="456"/>
      <c r="R44" s="405"/>
    </row>
    <row r="45" spans="2:18" ht="11.25" customHeight="1">
      <c r="B45" s="388" t="s">
        <v>256</v>
      </c>
      <c r="D45" s="441">
        <v>300000</v>
      </c>
      <c r="E45" s="442">
        <v>0.03</v>
      </c>
      <c r="F45" s="451"/>
      <c r="G45" s="442">
        <v>0.16028525173603114</v>
      </c>
      <c r="H45" s="443">
        <v>2.0720387338863815</v>
      </c>
      <c r="I45" s="442">
        <v>0.23442702828583206</v>
      </c>
      <c r="J45" s="443">
        <v>2.2981687391292764</v>
      </c>
      <c r="K45" s="442">
        <v>0.40957397410747709</v>
      </c>
      <c r="L45" s="443">
        <v>3.1058738490903597</v>
      </c>
      <c r="M45" s="442">
        <v>0.60226310000038152</v>
      </c>
      <c r="N45" s="443">
        <v>3.4234587070300804</v>
      </c>
      <c r="O45" s="444">
        <v>5.2054524826844618E-2</v>
      </c>
      <c r="P45" s="445">
        <v>2.2071467056216321</v>
      </c>
      <c r="R45" s="446">
        <v>31</v>
      </c>
    </row>
    <row r="46" spans="2:18" ht="11.25" customHeight="1">
      <c r="B46" s="407" t="s">
        <v>538</v>
      </c>
      <c r="C46" s="407"/>
      <c r="D46" s="408">
        <v>300000</v>
      </c>
      <c r="E46" s="409">
        <v>0.03</v>
      </c>
      <c r="F46" s="452"/>
      <c r="G46" s="409">
        <v>0.227172807317084</v>
      </c>
      <c r="H46" s="410">
        <v>2.9367072200872535</v>
      </c>
      <c r="I46" s="409">
        <v>0.31489973188842435</v>
      </c>
      <c r="J46" s="410">
        <v>3.0870703138538431</v>
      </c>
      <c r="K46" s="409">
        <v>0.40001814506254951</v>
      </c>
      <c r="L46" s="410">
        <v>3.0334102615255145</v>
      </c>
      <c r="M46" s="409">
        <v>0.48918222850964632</v>
      </c>
      <c r="N46" s="410">
        <v>2.7806703739854997</v>
      </c>
      <c r="O46" s="411">
        <v>7.524015039199819E-2</v>
      </c>
      <c r="P46" s="412">
        <v>2.3866578580963016</v>
      </c>
      <c r="Q46" s="457"/>
      <c r="R46" s="413">
        <v>61</v>
      </c>
    </row>
    <row r="47" spans="2:18" ht="11.25" customHeight="1">
      <c r="B47" s="407" t="s">
        <v>41</v>
      </c>
      <c r="C47" s="407"/>
      <c r="D47" s="408">
        <v>300000</v>
      </c>
      <c r="E47" s="409">
        <v>0.03</v>
      </c>
      <c r="F47" s="452"/>
      <c r="G47" s="409">
        <v>0.15461213676850361</v>
      </c>
      <c r="H47" s="410">
        <v>1.9987012694148127</v>
      </c>
      <c r="I47" s="409">
        <v>0.23581554571592966</v>
      </c>
      <c r="J47" s="410">
        <v>2.3117808527789689</v>
      </c>
      <c r="K47" s="409">
        <v>0.28694003176797622</v>
      </c>
      <c r="L47" s="410">
        <v>2.1759183865805229</v>
      </c>
      <c r="M47" s="409">
        <v>0.54268822199224309</v>
      </c>
      <c r="N47" s="410">
        <v>3.0848157869556361</v>
      </c>
      <c r="O47" s="411">
        <v>6.3119575765374705E-2</v>
      </c>
      <c r="P47" s="412">
        <v>1.8481729631444674</v>
      </c>
      <c r="Q47" s="457"/>
      <c r="R47" s="413">
        <v>31</v>
      </c>
    </row>
    <row r="48" spans="2:18" ht="11.25" customHeight="1">
      <c r="B48" s="414" t="s">
        <v>67</v>
      </c>
      <c r="C48" s="414"/>
      <c r="D48" s="415">
        <v>300000</v>
      </c>
      <c r="E48" s="416">
        <v>0.03</v>
      </c>
      <c r="F48" s="453"/>
      <c r="G48" s="416">
        <v>0.17784887802527871</v>
      </c>
      <c r="H48" s="417">
        <v>2.2990871590200914</v>
      </c>
      <c r="I48" s="416">
        <v>0.21711144540459482</v>
      </c>
      <c r="J48" s="417">
        <v>2.1284181281675516</v>
      </c>
      <c r="K48" s="416">
        <v>0.29528439773602377</v>
      </c>
      <c r="L48" s="417">
        <v>2.2391952295583377</v>
      </c>
      <c r="M48" s="416">
        <v>0.38901859935054017</v>
      </c>
      <c r="N48" s="417">
        <v>2.2113078339722447</v>
      </c>
      <c r="O48" s="418">
        <v>4.3191210905645046E-2</v>
      </c>
      <c r="P48" s="419">
        <v>2.3230039996961387</v>
      </c>
      <c r="Q48" s="458"/>
      <c r="R48" s="420">
        <v>30</v>
      </c>
    </row>
    <row r="49" spans="2:18" ht="5.25" customHeight="1"/>
    <row r="50" spans="2:18" ht="14.25" customHeight="1">
      <c r="B50" s="399" t="s">
        <v>14</v>
      </c>
      <c r="C50" s="448"/>
      <c r="D50" s="421">
        <v>400000.00000000006</v>
      </c>
      <c r="E50" s="400">
        <v>0.04</v>
      </c>
      <c r="F50" s="448"/>
      <c r="G50" s="401"/>
      <c r="H50" s="402"/>
      <c r="I50" s="401"/>
      <c r="J50" s="402"/>
      <c r="K50" s="401"/>
      <c r="L50" s="402"/>
      <c r="M50" s="401"/>
      <c r="N50" s="402"/>
      <c r="O50" s="401"/>
      <c r="P50" s="401"/>
      <c r="Q50" s="455"/>
      <c r="R50" s="401"/>
    </row>
    <row r="51" spans="2:18" ht="5.25" customHeight="1"/>
    <row r="52" spans="2:18" ht="11.25" customHeight="1">
      <c r="B52" s="403" t="s">
        <v>608</v>
      </c>
      <c r="C52" s="449"/>
      <c r="D52" s="422">
        <v>350000.00000000006</v>
      </c>
      <c r="E52" s="404">
        <v>3.5000000000000003E-2</v>
      </c>
      <c r="F52" s="449"/>
      <c r="G52" s="405"/>
      <c r="H52" s="406"/>
      <c r="I52" s="405"/>
      <c r="J52" s="406"/>
      <c r="K52" s="405"/>
      <c r="L52" s="406"/>
      <c r="M52" s="405"/>
      <c r="N52" s="406"/>
      <c r="O52" s="405"/>
      <c r="P52" s="405"/>
      <c r="Q52" s="456"/>
      <c r="R52" s="405"/>
    </row>
    <row r="53" spans="2:18" ht="3" customHeight="1"/>
    <row r="54" spans="2:18" ht="11.25" customHeight="1">
      <c r="B54" s="430" t="s">
        <v>607</v>
      </c>
      <c r="C54" s="449"/>
      <c r="D54" s="433">
        <v>100000</v>
      </c>
      <c r="E54" s="434">
        <v>0.01</v>
      </c>
      <c r="F54" s="449"/>
      <c r="G54" s="431"/>
      <c r="H54" s="432"/>
      <c r="I54" s="431"/>
      <c r="J54" s="432"/>
      <c r="K54" s="431"/>
      <c r="L54" s="432"/>
      <c r="M54" s="431"/>
      <c r="N54" s="432"/>
      <c r="O54" s="431"/>
      <c r="P54" s="431"/>
      <c r="Q54" s="456"/>
      <c r="R54" s="431"/>
    </row>
    <row r="55" spans="2:18" ht="11.25" customHeight="1">
      <c r="B55" s="423" t="s">
        <v>465</v>
      </c>
      <c r="C55" s="423"/>
      <c r="D55" s="424">
        <v>100000</v>
      </c>
      <c r="E55" s="425">
        <v>0.01</v>
      </c>
      <c r="F55" s="454"/>
      <c r="G55" s="425">
        <v>-4.7230542944467491E-2</v>
      </c>
      <c r="H55" s="426">
        <v>-0.61055844716511543</v>
      </c>
      <c r="I55" s="425">
        <v>-0.21794834665596818</v>
      </c>
      <c r="J55" s="426">
        <v>-2.1366225588072618</v>
      </c>
      <c r="K55" s="425">
        <v>-0.12212843640272719</v>
      </c>
      <c r="L55" s="426">
        <v>-0.92612211916079556</v>
      </c>
      <c r="M55" s="425">
        <v>-3.3098717842083403E-2</v>
      </c>
      <c r="N55" s="426">
        <v>-0.18814384243022778</v>
      </c>
      <c r="O55" s="427">
        <v>0.22846084709932138</v>
      </c>
      <c r="P55" s="428">
        <v>-1.3865575459137727</v>
      </c>
      <c r="Q55" s="459"/>
      <c r="R55" s="429">
        <v>33</v>
      </c>
    </row>
    <row r="56" spans="2:18" ht="4.5" customHeight="1"/>
    <row r="57" spans="2:18" ht="11.25" customHeight="1">
      <c r="B57" s="430" t="s">
        <v>614</v>
      </c>
      <c r="C57" s="449"/>
      <c r="D57" s="433">
        <v>250000</v>
      </c>
      <c r="E57" s="434">
        <v>2.5000000000000001E-2</v>
      </c>
      <c r="F57" s="449"/>
      <c r="G57" s="431"/>
      <c r="H57" s="432"/>
      <c r="I57" s="431"/>
      <c r="J57" s="432"/>
      <c r="K57" s="431"/>
      <c r="L57" s="432"/>
      <c r="M57" s="431"/>
      <c r="N57" s="432"/>
      <c r="O57" s="431"/>
      <c r="P57" s="431"/>
      <c r="Q57" s="456"/>
      <c r="R57" s="431"/>
    </row>
    <row r="58" spans="2:18" ht="11.25" customHeight="1">
      <c r="B58" s="423" t="s">
        <v>359</v>
      </c>
      <c r="C58" s="423"/>
      <c r="D58" s="424">
        <v>250000</v>
      </c>
      <c r="E58" s="425">
        <v>2.5000000000000001E-2</v>
      </c>
      <c r="F58" s="454"/>
      <c r="G58" s="425">
        <v>0.18456871064082048</v>
      </c>
      <c r="H58" s="426">
        <v>2.3859557468273227</v>
      </c>
      <c r="I58" s="425">
        <v>1.7598963029162862E-2</v>
      </c>
      <c r="J58" s="426">
        <v>0.17252868395959758</v>
      </c>
      <c r="K58" s="425">
        <v>0.23879729405501138</v>
      </c>
      <c r="L58" s="426">
        <v>1.8108432608669038</v>
      </c>
      <c r="M58" s="425">
        <v>0.35841106901100006</v>
      </c>
      <c r="N58" s="426">
        <v>2.0373247089202211</v>
      </c>
      <c r="O58" s="427">
        <v>0.18386063650394413</v>
      </c>
      <c r="P58" s="428">
        <v>-0.34187791845850807</v>
      </c>
      <c r="Q58" s="459"/>
      <c r="R58" s="429">
        <v>61</v>
      </c>
    </row>
    <row r="59" spans="2:18" ht="5.25" customHeight="1"/>
    <row r="60" spans="2:18" ht="11.25" customHeight="1">
      <c r="B60" s="403" t="s">
        <v>628</v>
      </c>
      <c r="C60" s="449"/>
      <c r="D60" s="422">
        <v>50000</v>
      </c>
      <c r="E60" s="404">
        <v>5.0000000000000001E-3</v>
      </c>
      <c r="F60" s="449"/>
      <c r="G60" s="405"/>
      <c r="H60" s="406"/>
      <c r="I60" s="405"/>
      <c r="J60" s="406"/>
      <c r="K60" s="405"/>
      <c r="L60" s="406"/>
      <c r="M60" s="405"/>
      <c r="N60" s="406"/>
      <c r="O60" s="405"/>
      <c r="P60" s="405"/>
      <c r="Q60" s="456"/>
      <c r="R60" s="405"/>
    </row>
    <row r="61" spans="2:18" ht="3" customHeight="1"/>
    <row r="62" spans="2:18" ht="11.25" customHeight="1">
      <c r="B62" s="430" t="s">
        <v>609</v>
      </c>
      <c r="C62" s="449"/>
      <c r="D62" s="433">
        <v>50000</v>
      </c>
      <c r="E62" s="434">
        <v>5.0000000000000001E-3</v>
      </c>
      <c r="F62" s="449"/>
      <c r="G62" s="431"/>
      <c r="H62" s="432"/>
      <c r="I62" s="431"/>
      <c r="J62" s="432"/>
      <c r="K62" s="431"/>
      <c r="L62" s="432"/>
      <c r="M62" s="431"/>
      <c r="N62" s="432"/>
      <c r="O62" s="431"/>
      <c r="P62" s="431"/>
      <c r="Q62" s="456"/>
      <c r="R62" s="431"/>
    </row>
    <row r="63" spans="2:18" ht="11.25" customHeight="1">
      <c r="B63" s="423" t="s">
        <v>439</v>
      </c>
      <c r="C63" s="423"/>
      <c r="D63" s="424">
        <v>50000</v>
      </c>
      <c r="E63" s="425">
        <v>5.0000000000000001E-3</v>
      </c>
      <c r="F63" s="454"/>
      <c r="G63" s="425">
        <v>-0.1219041501272069</v>
      </c>
      <c r="H63" s="426">
        <v>-1.5758787421131926</v>
      </c>
      <c r="I63" s="425">
        <v>-5.344639927797501E-2</v>
      </c>
      <c r="J63" s="426">
        <v>-0.52395342353570684</v>
      </c>
      <c r="K63" s="425">
        <v>0.22887896919053441</v>
      </c>
      <c r="L63" s="426">
        <v>1.7356308016512261</v>
      </c>
      <c r="M63" s="425">
        <v>0.45032697502697716</v>
      </c>
      <c r="N63" s="426">
        <v>2.5598045167728953</v>
      </c>
      <c r="O63" s="427">
        <v>0.21028798327972964</v>
      </c>
      <c r="P63" s="428">
        <v>-0.61804971106699913</v>
      </c>
      <c r="Q63" s="459"/>
      <c r="R63" s="429">
        <v>1</v>
      </c>
    </row>
    <row r="64" spans="2:18" ht="7.5" customHeight="1"/>
    <row r="65" spans="2:18" ht="11.25" customHeight="1">
      <c r="B65" s="435" t="s">
        <v>1435</v>
      </c>
      <c r="C65" s="450"/>
      <c r="D65" s="436">
        <v>10000000</v>
      </c>
      <c r="E65" s="437">
        <v>1</v>
      </c>
      <c r="F65" s="450"/>
      <c r="G65" s="438"/>
      <c r="H65" s="439"/>
      <c r="I65" s="438"/>
      <c r="J65" s="439"/>
      <c r="K65" s="438"/>
      <c r="L65" s="439"/>
      <c r="M65" s="438"/>
      <c r="N65" s="439"/>
      <c r="O65" s="438"/>
      <c r="P65" s="438"/>
      <c r="Q65" s="460"/>
      <c r="R65" s="438"/>
    </row>
  </sheetData>
  <mergeCells count="1">
    <mergeCell ref="D2:E2"/>
  </mergeCells>
  <printOptions horizontalCentered="1"/>
  <pageMargins left="0.25" right="0.25" top="0.5" bottom="0.5" header="0" footer="0"/>
  <pageSetup paperSize="9" pageOrder="overThenDown" orientation="landscape" r:id="rId1"/>
  <headerFooter>
    <oddFooter>&amp;L&amp;10 11/10/2022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PrintPDF.PrintPDF">
                <anchor moveWithCells="1" sizeWithCells="1">
                  <from>
                    <xdr:col>7</xdr:col>
                    <xdr:colOff>66675</xdr:colOff>
                    <xdr:row>0</xdr:row>
                    <xdr:rowOff>133350</xdr:rowOff>
                  </from>
                  <to>
                    <xdr:col>9</xdr:col>
                    <xdr:colOff>504825</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AA1C-C61A-43A0-9CE7-F3B330E9AA03}">
  <sheetPr codeName="Sheet11">
    <tabColor theme="3"/>
  </sheetPr>
  <dimension ref="A1:AB89"/>
  <sheetViews>
    <sheetView showGridLines="0" zoomScale="70" zoomScaleNormal="70" workbookViewId="0">
      <selection activeCell="A11" sqref="A11"/>
    </sheetView>
  </sheetViews>
  <sheetFormatPr defaultColWidth="10.69921875" defaultRowHeight="18.75"/>
  <cols>
    <col min="1" max="1" width="3.296875" style="343" customWidth="1"/>
    <col min="2" max="2" width="19.5" style="37" customWidth="1"/>
    <col min="3" max="4" width="7.796875" style="94" customWidth="1"/>
    <col min="5" max="7" width="7.796875" style="37" customWidth="1"/>
    <col min="8" max="11" width="7.796875" style="94" customWidth="1"/>
    <col min="12" max="12" width="7.796875" style="37" customWidth="1"/>
    <col min="13" max="16" width="7.796875" style="94" customWidth="1"/>
    <col min="17" max="17" width="7.796875" style="37" customWidth="1"/>
    <col min="18" max="21" width="7.796875" style="94" customWidth="1"/>
    <col min="22" max="22" width="7.796875" style="37" customWidth="1"/>
    <col min="23" max="27" width="7.796875" style="94" customWidth="1"/>
    <col min="28" max="28" width="18.09765625" style="37" customWidth="1"/>
    <col min="29" max="16384" width="10.69921875" style="37"/>
  </cols>
  <sheetData>
    <row r="1" spans="1:28" ht="5.0999999999999996" customHeight="1">
      <c r="A1" s="298"/>
      <c r="B1" s="2"/>
      <c r="C1" s="36"/>
      <c r="D1" s="36"/>
      <c r="E1" s="2"/>
      <c r="F1" s="2"/>
      <c r="G1" s="2"/>
      <c r="H1" s="36"/>
      <c r="I1" s="36"/>
      <c r="J1" s="36"/>
      <c r="K1" s="36"/>
      <c r="L1" s="2"/>
      <c r="M1" s="36"/>
      <c r="N1" s="36"/>
      <c r="O1" s="36"/>
      <c r="P1" s="36"/>
      <c r="Q1" s="2"/>
      <c r="R1" s="36"/>
      <c r="S1" s="36"/>
      <c r="T1" s="36"/>
      <c r="U1" s="36"/>
      <c r="V1" s="2"/>
      <c r="W1" s="36"/>
      <c r="X1" s="36"/>
      <c r="Y1" s="36"/>
      <c r="Z1" s="36"/>
      <c r="AA1" s="36"/>
      <c r="AB1" s="2"/>
    </row>
    <row r="2" spans="1:28" ht="30.75">
      <c r="A2" s="298"/>
      <c r="B2" s="2"/>
      <c r="C2" s="36"/>
      <c r="D2" s="36"/>
      <c r="E2" s="2"/>
      <c r="F2" s="2"/>
      <c r="G2" s="2"/>
      <c r="H2" s="36"/>
      <c r="I2" s="36"/>
      <c r="J2" s="36"/>
      <c r="K2" s="36"/>
      <c r="L2" s="2"/>
      <c r="M2" s="36"/>
      <c r="N2" s="36"/>
      <c r="O2" s="36"/>
      <c r="P2" s="36"/>
      <c r="Q2" s="2"/>
      <c r="R2" s="36"/>
      <c r="S2" s="36"/>
      <c r="T2" s="36"/>
      <c r="U2" s="36"/>
      <c r="V2" s="2"/>
      <c r="W2" s="36"/>
      <c r="X2" s="36"/>
      <c r="Y2" s="36"/>
      <c r="Z2" s="36"/>
      <c r="AA2" s="36"/>
      <c r="AB2" s="2"/>
    </row>
    <row r="3" spans="1:28" ht="30.75">
      <c r="A3" s="299"/>
      <c r="B3" s="39" t="s">
        <v>638</v>
      </c>
      <c r="C3" s="41"/>
      <c r="D3" s="41"/>
      <c r="E3" s="8"/>
      <c r="F3" s="8"/>
      <c r="G3" s="8"/>
      <c r="H3" s="41"/>
      <c r="I3" s="41"/>
      <c r="J3" s="41"/>
      <c r="K3" s="41"/>
      <c r="L3" s="8"/>
      <c r="M3" s="41"/>
      <c r="N3" s="41"/>
      <c r="O3" s="41"/>
      <c r="P3" s="41"/>
      <c r="Q3" s="8"/>
      <c r="R3" s="41"/>
      <c r="S3" s="41"/>
      <c r="T3" s="41"/>
      <c r="U3" s="41"/>
      <c r="V3" s="8"/>
      <c r="W3" s="41"/>
      <c r="X3" s="41"/>
      <c r="Y3" s="41"/>
      <c r="Z3" s="41"/>
      <c r="AA3" s="41"/>
      <c r="AB3" s="8"/>
    </row>
    <row r="4" spans="1:28" ht="5.25" customHeight="1">
      <c r="A4" s="299"/>
      <c r="B4" s="8"/>
      <c r="C4" s="42"/>
      <c r="D4" s="42"/>
      <c r="E4" s="43"/>
      <c r="F4" s="43"/>
      <c r="G4" s="43"/>
      <c r="H4" s="42"/>
      <c r="I4" s="42"/>
      <c r="J4" s="42"/>
      <c r="K4" s="42"/>
      <c r="L4" s="43"/>
      <c r="M4" s="42"/>
      <c r="N4" s="42"/>
      <c r="O4" s="42"/>
      <c r="P4" s="42"/>
      <c r="Q4" s="43"/>
      <c r="R4" s="42"/>
      <c r="S4" s="42"/>
      <c r="T4" s="42"/>
      <c r="U4" s="42"/>
      <c r="V4" s="43"/>
      <c r="W4" s="42"/>
      <c r="X4" s="42"/>
      <c r="Y4" s="42"/>
      <c r="Z4" s="42"/>
      <c r="AA4" s="42"/>
      <c r="AB4" s="8"/>
    </row>
    <row r="5" spans="1:28" s="46" customFormat="1" ht="33" customHeight="1">
      <c r="A5" s="300"/>
      <c r="B5" s="750"/>
      <c r="C5" s="748" t="s">
        <v>639</v>
      </c>
      <c r="D5" s="749"/>
      <c r="E5" s="749"/>
      <c r="F5" s="749"/>
      <c r="G5" s="751"/>
      <c r="H5" s="749" t="s">
        <v>1405</v>
      </c>
      <c r="I5" s="749"/>
      <c r="J5" s="749"/>
      <c r="K5" s="749"/>
      <c r="L5" s="749"/>
      <c r="M5" s="748" t="s">
        <v>640</v>
      </c>
      <c r="N5" s="749"/>
      <c r="O5" s="749"/>
      <c r="P5" s="749"/>
      <c r="Q5" s="751"/>
      <c r="R5" s="749" t="s">
        <v>641</v>
      </c>
      <c r="S5" s="749"/>
      <c r="T5" s="749"/>
      <c r="U5" s="749"/>
      <c r="V5" s="749"/>
      <c r="W5" s="748" t="s">
        <v>642</v>
      </c>
      <c r="X5" s="749"/>
      <c r="Y5" s="749"/>
      <c r="Z5" s="749"/>
      <c r="AA5" s="749"/>
      <c r="AB5" s="45"/>
    </row>
    <row r="6" spans="1:28" s="46" customFormat="1" ht="5.25" customHeight="1">
      <c r="A6" s="301"/>
      <c r="B6" s="750"/>
      <c r="C6" s="48"/>
      <c r="D6" s="50"/>
      <c r="E6" s="51"/>
      <c r="F6" s="51"/>
      <c r="G6" s="49"/>
      <c r="H6" s="50"/>
      <c r="I6" s="50"/>
      <c r="J6" s="50"/>
      <c r="K6" s="50"/>
      <c r="L6" s="51"/>
      <c r="M6" s="48"/>
      <c r="N6" s="50"/>
      <c r="O6" s="50"/>
      <c r="P6" s="50"/>
      <c r="Q6" s="49"/>
      <c r="R6" s="50"/>
      <c r="S6" s="50"/>
      <c r="T6" s="50"/>
      <c r="U6" s="50"/>
      <c r="V6" s="51"/>
      <c r="W6" s="48"/>
      <c r="X6" s="50"/>
      <c r="Y6" s="50"/>
      <c r="Z6" s="50"/>
      <c r="AA6" s="51"/>
      <c r="AB6" s="75"/>
    </row>
    <row r="7" spans="1:28" s="308" customFormat="1" ht="19.5" customHeight="1" thickBot="1">
      <c r="A7" s="302"/>
      <c r="B7" s="750"/>
      <c r="C7" s="303" t="s">
        <v>1406</v>
      </c>
      <c r="D7" s="304" t="s">
        <v>1407</v>
      </c>
      <c r="E7" s="305" t="s">
        <v>1341</v>
      </c>
      <c r="F7" s="305" t="s">
        <v>1408</v>
      </c>
      <c r="G7" s="306" t="s">
        <v>1409</v>
      </c>
      <c r="H7" s="303" t="s">
        <v>1406</v>
      </c>
      <c r="I7" s="304" t="s">
        <v>1407</v>
      </c>
      <c r="J7" s="305" t="s">
        <v>1341</v>
      </c>
      <c r="K7" s="305" t="s">
        <v>1408</v>
      </c>
      <c r="L7" s="306" t="s">
        <v>1409</v>
      </c>
      <c r="M7" s="303" t="s">
        <v>1406</v>
      </c>
      <c r="N7" s="304" t="s">
        <v>1407</v>
      </c>
      <c r="O7" s="305" t="s">
        <v>1341</v>
      </c>
      <c r="P7" s="305" t="s">
        <v>1408</v>
      </c>
      <c r="Q7" s="306" t="s">
        <v>1409</v>
      </c>
      <c r="R7" s="303" t="s">
        <v>1406</v>
      </c>
      <c r="S7" s="304" t="s">
        <v>1407</v>
      </c>
      <c r="T7" s="305" t="s">
        <v>1341</v>
      </c>
      <c r="U7" s="305" t="s">
        <v>1408</v>
      </c>
      <c r="V7" s="306" t="s">
        <v>1409</v>
      </c>
      <c r="W7" s="303" t="s">
        <v>1406</v>
      </c>
      <c r="X7" s="304" t="s">
        <v>1407</v>
      </c>
      <c r="Y7" s="305" t="s">
        <v>1341</v>
      </c>
      <c r="Z7" s="305" t="s">
        <v>1408</v>
      </c>
      <c r="AA7" s="307" t="s">
        <v>1409</v>
      </c>
    </row>
    <row r="8" spans="1:28" s="62" customFormat="1" ht="20.25" thickTop="1" thickBot="1">
      <c r="A8" s="309"/>
      <c r="B8" s="61" t="s">
        <v>11</v>
      </c>
      <c r="C8" s="310">
        <f>'[2]Asset Allocation Estrutural'!C8</f>
        <v>0.85</v>
      </c>
      <c r="D8" s="311">
        <f>'[2]Asset Allocation Estrutural'!D8</f>
        <v>0.92500000000000004</v>
      </c>
      <c r="E8" s="312">
        <f>'[2]Asset Allocation Estrutural'!E8</f>
        <v>1</v>
      </c>
      <c r="F8" s="311">
        <f>'[2]Asset Allocation Estrutural'!F8</f>
        <v>1</v>
      </c>
      <c r="G8" s="311">
        <f>'[2]Asset Allocation Estrutural'!G8</f>
        <v>1</v>
      </c>
      <c r="H8" s="310">
        <f>'[2]Asset Allocation Estrutural'!H8</f>
        <v>0.73</v>
      </c>
      <c r="I8" s="311">
        <f>'[2]Asset Allocation Estrutural'!I8</f>
        <v>0.79</v>
      </c>
      <c r="J8" s="312">
        <f>'[2]Asset Allocation Estrutural'!J8</f>
        <v>0.85</v>
      </c>
      <c r="K8" s="311">
        <f>'[2]Asset Allocation Estrutural'!K8</f>
        <v>0.91</v>
      </c>
      <c r="L8" s="311">
        <f>'[2]Asset Allocation Estrutural'!L8</f>
        <v>0.97</v>
      </c>
      <c r="M8" s="310">
        <f>'[2]Asset Allocation Estrutural'!M8</f>
        <v>0.55000000000000004</v>
      </c>
      <c r="N8" s="311">
        <f>'[2]Asset Allocation Estrutural'!N8</f>
        <v>0.625</v>
      </c>
      <c r="O8" s="312">
        <f>'[2]Asset Allocation Estrutural'!O8</f>
        <v>0.7</v>
      </c>
      <c r="P8" s="311">
        <f>'[2]Asset Allocation Estrutural'!P8</f>
        <v>0.77500000000000002</v>
      </c>
      <c r="Q8" s="311">
        <f>'[2]Asset Allocation Estrutural'!Q8</f>
        <v>0.85</v>
      </c>
      <c r="R8" s="310">
        <f>'[2]Asset Allocation Estrutural'!R8</f>
        <v>0.35000000000000003</v>
      </c>
      <c r="S8" s="311">
        <f>'[2]Asset Allocation Estrutural'!S8</f>
        <v>0.42499999999999999</v>
      </c>
      <c r="T8" s="312">
        <f>'[2]Asset Allocation Estrutural'!T8</f>
        <v>0.5</v>
      </c>
      <c r="U8" s="311">
        <f>'[2]Asset Allocation Estrutural'!U8</f>
        <v>0.57500000000000007</v>
      </c>
      <c r="V8" s="311">
        <f>'[2]Asset Allocation Estrutural'!V8</f>
        <v>0.65</v>
      </c>
      <c r="W8" s="310">
        <f>'[2]Asset Allocation Estrutural'!W8</f>
        <v>0.15</v>
      </c>
      <c r="X8" s="311">
        <f>'[2]Asset Allocation Estrutural'!X8</f>
        <v>0.22500000000000001</v>
      </c>
      <c r="Y8" s="312">
        <f>'[2]Asset Allocation Estrutural'!Y8</f>
        <v>0.3</v>
      </c>
      <c r="Z8" s="311">
        <f>'[2]Asset Allocation Estrutural'!Z8</f>
        <v>0.4</v>
      </c>
      <c r="AA8" s="311">
        <f>'[2]Asset Allocation Estrutural'!AA8</f>
        <v>0.5</v>
      </c>
    </row>
    <row r="9" spans="1:28" s="62" customFormat="1" ht="20.25" thickTop="1" thickBot="1">
      <c r="A9" s="313"/>
      <c r="B9" s="64" t="s">
        <v>620</v>
      </c>
      <c r="C9" s="314">
        <f>'[2]Asset Allocation Estrutural'!C9</f>
        <v>0.82</v>
      </c>
      <c r="D9" s="315">
        <f>'[2]Asset Allocation Estrutural'!D9</f>
        <v>0.83499999999999996</v>
      </c>
      <c r="E9" s="316">
        <f>'[2]Asset Allocation Estrutural'!E9</f>
        <v>0.85</v>
      </c>
      <c r="F9" s="315">
        <f>'[2]Asset Allocation Estrutural'!F9</f>
        <v>0.93</v>
      </c>
      <c r="G9" s="317">
        <f>'[2]Asset Allocation Estrutural'!G9</f>
        <v>0.96</v>
      </c>
      <c r="H9" s="314">
        <f>'[2]Asset Allocation Estrutural'!H9</f>
        <v>0.6</v>
      </c>
      <c r="I9" s="315">
        <f>'[2]Asset Allocation Estrutural'!I9</f>
        <v>0.65</v>
      </c>
      <c r="J9" s="316">
        <f>'[2]Asset Allocation Estrutural'!J9</f>
        <v>0.7</v>
      </c>
      <c r="K9" s="315">
        <f>'[2]Asset Allocation Estrutural'!K9</f>
        <v>0.77500000000000002</v>
      </c>
      <c r="L9" s="317">
        <f>'[2]Asset Allocation Estrutural'!L9</f>
        <v>0.85</v>
      </c>
      <c r="M9" s="314">
        <f>'[2]Asset Allocation Estrutural'!M9</f>
        <v>0.45</v>
      </c>
      <c r="N9" s="315">
        <f>'[2]Asset Allocation Estrutural'!N9</f>
        <v>0.52500000000000002</v>
      </c>
      <c r="O9" s="316">
        <f>'[2]Asset Allocation Estrutural'!O9</f>
        <v>0.6</v>
      </c>
      <c r="P9" s="315">
        <f>'[2]Asset Allocation Estrutural'!P9</f>
        <v>0.67500000000000004</v>
      </c>
      <c r="Q9" s="317">
        <f>'[2]Asset Allocation Estrutural'!Q9</f>
        <v>0.75</v>
      </c>
      <c r="R9" s="314">
        <f>'[2]Asset Allocation Estrutural'!R9</f>
        <v>0.15</v>
      </c>
      <c r="S9" s="315">
        <f>'[2]Asset Allocation Estrutural'!S9</f>
        <v>0.22500000000000001</v>
      </c>
      <c r="T9" s="316">
        <f>'[2]Asset Allocation Estrutural'!T9</f>
        <v>0.30000000000000004</v>
      </c>
      <c r="U9" s="315">
        <f>'[2]Asset Allocation Estrutural'!U9</f>
        <v>0.375</v>
      </c>
      <c r="V9" s="317">
        <f>'[2]Asset Allocation Estrutural'!V9</f>
        <v>0.45</v>
      </c>
      <c r="W9" s="314">
        <f>'[2]Asset Allocation Estrutural'!W9</f>
        <v>0.08</v>
      </c>
      <c r="X9" s="315">
        <f>'[2]Asset Allocation Estrutural'!X9</f>
        <v>0.115</v>
      </c>
      <c r="Y9" s="316">
        <f>'[2]Asset Allocation Estrutural'!Y9</f>
        <v>0.15</v>
      </c>
      <c r="Z9" s="315">
        <f>'[2]Asset Allocation Estrutural'!Z9</f>
        <v>0.1</v>
      </c>
      <c r="AA9" s="315">
        <f>'[2]Asset Allocation Estrutural'!AA9</f>
        <v>0.17</v>
      </c>
    </row>
    <row r="10" spans="1:28" s="62" customFormat="1" ht="20.25" thickTop="1" thickBot="1">
      <c r="A10" s="313"/>
      <c r="B10" s="64" t="s">
        <v>621</v>
      </c>
      <c r="C10" s="314">
        <f>'[2]Asset Allocation Estrutural'!C10</f>
        <v>0.04</v>
      </c>
      <c r="D10" s="315">
        <f>'[2]Asset Allocation Estrutural'!D10</f>
        <v>9.5000000000000001E-2</v>
      </c>
      <c r="E10" s="316">
        <f>'[2]Asset Allocation Estrutural'!E10</f>
        <v>0.15</v>
      </c>
      <c r="F10" s="315">
        <f>'[2]Asset Allocation Estrutural'!F10</f>
        <v>0.16500000000000001</v>
      </c>
      <c r="G10" s="317">
        <f>'[2]Asset Allocation Estrutural'!G10</f>
        <v>0.18</v>
      </c>
      <c r="H10" s="314">
        <f>'[2]Asset Allocation Estrutural'!H10</f>
        <v>0.08</v>
      </c>
      <c r="I10" s="315">
        <f>'[2]Asset Allocation Estrutural'!I10</f>
        <v>0.115</v>
      </c>
      <c r="J10" s="316">
        <f>'[2]Asset Allocation Estrutural'!J10</f>
        <v>0.15</v>
      </c>
      <c r="K10" s="315">
        <f>'[2]Asset Allocation Estrutural'!K10</f>
        <v>0.185</v>
      </c>
      <c r="L10" s="317">
        <f>'[2]Asset Allocation Estrutural'!L10</f>
        <v>0.22</v>
      </c>
      <c r="M10" s="314">
        <f>'[2]Asset Allocation Estrutural'!M10</f>
        <v>0.05</v>
      </c>
      <c r="N10" s="315">
        <f>'[2]Asset Allocation Estrutural'!N10</f>
        <v>7.4999999999999997E-2</v>
      </c>
      <c r="O10" s="316">
        <f>'[2]Asset Allocation Estrutural'!O10</f>
        <v>0.1</v>
      </c>
      <c r="P10" s="315">
        <f>'[2]Asset Allocation Estrutural'!P10</f>
        <v>0.125</v>
      </c>
      <c r="Q10" s="317">
        <f>'[2]Asset Allocation Estrutural'!Q10</f>
        <v>0.15</v>
      </c>
      <c r="R10" s="314">
        <f>'[2]Asset Allocation Estrutural'!R10</f>
        <v>0.1</v>
      </c>
      <c r="S10" s="315">
        <f>'[2]Asset Allocation Estrutural'!S10</f>
        <v>0.15</v>
      </c>
      <c r="T10" s="316">
        <f>'[2]Asset Allocation Estrutural'!T10</f>
        <v>0.2</v>
      </c>
      <c r="U10" s="315">
        <f>'[2]Asset Allocation Estrutural'!U10</f>
        <v>0.25</v>
      </c>
      <c r="V10" s="317">
        <f>'[2]Asset Allocation Estrutural'!V10</f>
        <v>0.3</v>
      </c>
      <c r="W10" s="314">
        <f>'[2]Asset Allocation Estrutural'!W10</f>
        <v>0.08</v>
      </c>
      <c r="X10" s="315">
        <f>'[2]Asset Allocation Estrutural'!X10</f>
        <v>0.115</v>
      </c>
      <c r="Y10" s="316">
        <f>'[2]Asset Allocation Estrutural'!Y10</f>
        <v>0.15</v>
      </c>
      <c r="Z10" s="315">
        <f>'[2]Asset Allocation Estrutural'!Z10</f>
        <v>0.185</v>
      </c>
      <c r="AA10" s="315">
        <f>'[2]Asset Allocation Estrutural'!AA10</f>
        <v>0.22</v>
      </c>
    </row>
    <row r="11" spans="1:28" s="62" customFormat="1" ht="20.25" thickTop="1" thickBot="1">
      <c r="A11" s="313"/>
      <c r="B11" s="64" t="s">
        <v>663</v>
      </c>
      <c r="C11" s="314">
        <f>'[2]Asset Allocation Estrutural'!C11</f>
        <v>0</v>
      </c>
      <c r="D11" s="315">
        <f>'[2]Asset Allocation Estrutural'!D11</f>
        <v>0</v>
      </c>
      <c r="E11" s="316">
        <f>'[2]Asset Allocation Estrutural'!E11</f>
        <v>0</v>
      </c>
      <c r="F11" s="315">
        <f>'[2]Asset Allocation Estrutural'!F11</f>
        <v>0.04</v>
      </c>
      <c r="G11" s="317">
        <f>'[2]Asset Allocation Estrutural'!G11</f>
        <v>0.06</v>
      </c>
      <c r="H11" s="314">
        <f>'[2]Asset Allocation Estrutural'!H11</f>
        <v>0</v>
      </c>
      <c r="I11" s="315">
        <f>'[2]Asset Allocation Estrutural'!I11</f>
        <v>0</v>
      </c>
      <c r="J11" s="316">
        <f>'[2]Asset Allocation Estrutural'!J11</f>
        <v>0</v>
      </c>
      <c r="K11" s="315">
        <f>'[2]Asset Allocation Estrutural'!K11</f>
        <v>0.05</v>
      </c>
      <c r="L11" s="317">
        <f>'[2]Asset Allocation Estrutural'!L11</f>
        <v>0.08</v>
      </c>
      <c r="M11" s="314">
        <f>'[2]Asset Allocation Estrutural'!M11</f>
        <v>0</v>
      </c>
      <c r="N11" s="315">
        <f>'[2]Asset Allocation Estrutural'!N11</f>
        <v>0</v>
      </c>
      <c r="O11" s="316">
        <f>'[2]Asset Allocation Estrutural'!O11</f>
        <v>0</v>
      </c>
      <c r="P11" s="315">
        <f>'[2]Asset Allocation Estrutural'!P11</f>
        <v>0.06</v>
      </c>
      <c r="Q11" s="317">
        <f>'[2]Asset Allocation Estrutural'!Q11</f>
        <v>0.1</v>
      </c>
      <c r="R11" s="314">
        <f>'[2]Asset Allocation Estrutural'!R11</f>
        <v>0</v>
      </c>
      <c r="S11" s="315">
        <f>'[2]Asset Allocation Estrutural'!S11</f>
        <v>0</v>
      </c>
      <c r="T11" s="316">
        <f>'[2]Asset Allocation Estrutural'!T11</f>
        <v>0</v>
      </c>
      <c r="U11" s="315">
        <f>'[2]Asset Allocation Estrutural'!U11</f>
        <v>7.0000000000000007E-2</v>
      </c>
      <c r="V11" s="317">
        <f>'[2]Asset Allocation Estrutural'!V11</f>
        <v>0.12</v>
      </c>
      <c r="W11" s="314">
        <f>'[2]Asset Allocation Estrutural'!W11</f>
        <v>0</v>
      </c>
      <c r="X11" s="315">
        <f>'[2]Asset Allocation Estrutural'!X11</f>
        <v>0</v>
      </c>
      <c r="Y11" s="316">
        <f>'[2]Asset Allocation Estrutural'!Y11</f>
        <v>0</v>
      </c>
      <c r="Z11" s="315">
        <f>'[2]Asset Allocation Estrutural'!Z11</f>
        <v>0.08</v>
      </c>
      <c r="AA11" s="315">
        <f>'[2]Asset Allocation Estrutural'!AA11</f>
        <v>0.15</v>
      </c>
    </row>
    <row r="12" spans="1:28" s="62" customFormat="1" ht="20.25" thickTop="1" thickBot="1">
      <c r="A12" s="309"/>
      <c r="B12" s="61" t="s">
        <v>13</v>
      </c>
      <c r="C12" s="310">
        <f>'[2]Asset Allocation Estrutural'!C12</f>
        <v>0</v>
      </c>
      <c r="D12" s="311">
        <f>'[2]Asset Allocation Estrutural'!D12</f>
        <v>0</v>
      </c>
      <c r="E12" s="312">
        <f>'[2]Asset Allocation Estrutural'!E12</f>
        <v>0</v>
      </c>
      <c r="F12" s="311">
        <f>'[2]Asset Allocation Estrutural'!F12</f>
        <v>1.4999999999999999E-2</v>
      </c>
      <c r="G12" s="311">
        <f>'[2]Asset Allocation Estrutural'!G12</f>
        <v>0.03</v>
      </c>
      <c r="H12" s="310">
        <f>'[2]Asset Allocation Estrutural'!H12</f>
        <v>0.03</v>
      </c>
      <c r="I12" s="311">
        <f>'[2]Asset Allocation Estrutural'!I12</f>
        <v>6.5000000000000002E-2</v>
      </c>
      <c r="J12" s="312">
        <f>'[2]Asset Allocation Estrutural'!J12</f>
        <v>0.1</v>
      </c>
      <c r="K12" s="311">
        <f>'[2]Asset Allocation Estrutural'!K12</f>
        <v>0.13500000000000001</v>
      </c>
      <c r="L12" s="311">
        <f>'[2]Asset Allocation Estrutural'!L12</f>
        <v>0.17</v>
      </c>
      <c r="M12" s="310">
        <f>'[2]Asset Allocation Estrutural'!M12</f>
        <v>0.1</v>
      </c>
      <c r="N12" s="311">
        <f>'[2]Asset Allocation Estrutural'!N12</f>
        <v>0.15</v>
      </c>
      <c r="O12" s="312">
        <f>'[2]Asset Allocation Estrutural'!O12</f>
        <v>0.2</v>
      </c>
      <c r="P12" s="311">
        <f>'[2]Asset Allocation Estrutural'!P12</f>
        <v>0.25</v>
      </c>
      <c r="Q12" s="311">
        <f>'[2]Asset Allocation Estrutural'!Q12</f>
        <v>0.3</v>
      </c>
      <c r="R12" s="310">
        <f>'[2]Asset Allocation Estrutural'!R12</f>
        <v>0.18</v>
      </c>
      <c r="S12" s="311">
        <f>'[2]Asset Allocation Estrutural'!S12</f>
        <v>0.23</v>
      </c>
      <c r="T12" s="312">
        <f>'[2]Asset Allocation Estrutural'!T12</f>
        <v>0.3</v>
      </c>
      <c r="U12" s="311">
        <f>'[2]Asset Allocation Estrutural'!U12</f>
        <v>0.37</v>
      </c>
      <c r="V12" s="311">
        <f>'[2]Asset Allocation Estrutural'!V12</f>
        <v>0.42</v>
      </c>
      <c r="W12" s="310">
        <f>'[2]Asset Allocation Estrutural'!W12</f>
        <v>0.25</v>
      </c>
      <c r="X12" s="311">
        <f>'[2]Asset Allocation Estrutural'!X12</f>
        <v>0.32500000000000001</v>
      </c>
      <c r="Y12" s="312">
        <f>'[2]Asset Allocation Estrutural'!Y12</f>
        <v>0.35</v>
      </c>
      <c r="Z12" s="311">
        <f>'[2]Asset Allocation Estrutural'!Z12</f>
        <v>0.375</v>
      </c>
      <c r="AA12" s="311">
        <f>'[2]Asset Allocation Estrutural'!AA12</f>
        <v>0.4</v>
      </c>
    </row>
    <row r="13" spans="1:28" s="62" customFormat="1" ht="20.25" thickTop="1" thickBot="1">
      <c r="A13" s="309"/>
      <c r="B13" s="61" t="s">
        <v>14</v>
      </c>
      <c r="C13" s="310">
        <f>'[2]Asset Allocation Estrutural'!C13</f>
        <v>0</v>
      </c>
      <c r="D13" s="311">
        <f>'[2]Asset Allocation Estrutural'!D13</f>
        <v>0</v>
      </c>
      <c r="E13" s="312">
        <f>'[2]Asset Allocation Estrutural'!E13</f>
        <v>0</v>
      </c>
      <c r="F13" s="311">
        <f>'[2]Asset Allocation Estrutural'!F13</f>
        <v>1.4999999999999999E-2</v>
      </c>
      <c r="G13" s="311">
        <f>'[2]Asset Allocation Estrutural'!G13</f>
        <v>0.03</v>
      </c>
      <c r="H13" s="310">
        <f>'[2]Asset Allocation Estrutural'!H13</f>
        <v>0</v>
      </c>
      <c r="I13" s="311">
        <f>'[2]Asset Allocation Estrutural'!I13</f>
        <v>2.5000000000000001E-2</v>
      </c>
      <c r="J13" s="312">
        <f>'[2]Asset Allocation Estrutural'!J13</f>
        <v>0.05</v>
      </c>
      <c r="K13" s="311">
        <f>'[2]Asset Allocation Estrutural'!K13</f>
        <v>7.4999999999999997E-2</v>
      </c>
      <c r="L13" s="311">
        <f>'[2]Asset Allocation Estrutural'!L13</f>
        <v>0.1</v>
      </c>
      <c r="M13" s="310">
        <f>'[2]Asset Allocation Estrutural'!M13</f>
        <v>0.03</v>
      </c>
      <c r="N13" s="311">
        <f>'[2]Asset Allocation Estrutural'!N13</f>
        <v>6.5000000000000002E-2</v>
      </c>
      <c r="O13" s="312">
        <f>'[2]Asset Allocation Estrutural'!O13</f>
        <v>0.1</v>
      </c>
      <c r="P13" s="311">
        <f>'[2]Asset Allocation Estrutural'!P13</f>
        <v>0.13500000000000001</v>
      </c>
      <c r="Q13" s="311">
        <f>'[2]Asset Allocation Estrutural'!Q13</f>
        <v>0.17</v>
      </c>
      <c r="R13" s="310">
        <f>'[2]Asset Allocation Estrutural'!R13</f>
        <v>0.1</v>
      </c>
      <c r="S13" s="311">
        <f>'[2]Asset Allocation Estrutural'!S13</f>
        <v>0.15</v>
      </c>
      <c r="T13" s="312">
        <f>'[2]Asset Allocation Estrutural'!T13</f>
        <v>0.2</v>
      </c>
      <c r="U13" s="311">
        <f>'[2]Asset Allocation Estrutural'!U13</f>
        <v>0.25</v>
      </c>
      <c r="V13" s="311">
        <f>'[2]Asset Allocation Estrutural'!V13</f>
        <v>0.3</v>
      </c>
      <c r="W13" s="310">
        <f>'[2]Asset Allocation Estrutural'!W13</f>
        <v>0.25</v>
      </c>
      <c r="X13" s="311">
        <f>'[2]Asset Allocation Estrutural'!X13</f>
        <v>0.28999999999999998</v>
      </c>
      <c r="Y13" s="312">
        <f>'[2]Asset Allocation Estrutural'!Y13</f>
        <v>0.35</v>
      </c>
      <c r="Z13" s="311">
        <f>'[2]Asset Allocation Estrutural'!Z13</f>
        <v>0.375</v>
      </c>
      <c r="AA13" s="311">
        <f>'[2]Asset Allocation Estrutural'!AA13</f>
        <v>0.4</v>
      </c>
    </row>
    <row r="14" spans="1:28" s="62" customFormat="1" ht="20.25" thickTop="1" thickBot="1">
      <c r="A14" s="313"/>
      <c r="B14" s="64" t="s">
        <v>608</v>
      </c>
      <c r="C14" s="314">
        <f>'[2]Asset Allocation Estrutural'!C14</f>
        <v>0</v>
      </c>
      <c r="D14" s="315">
        <f>'[2]Asset Allocation Estrutural'!D14</f>
        <v>0</v>
      </c>
      <c r="E14" s="316">
        <f>'[2]Asset Allocation Estrutural'!E14</f>
        <v>0</v>
      </c>
      <c r="F14" s="315">
        <f>'[2]Asset Allocation Estrutural'!F14</f>
        <v>1.4999999999999999E-2</v>
      </c>
      <c r="G14" s="315">
        <f>'[2]Asset Allocation Estrutural'!G14</f>
        <v>0.03</v>
      </c>
      <c r="H14" s="314">
        <f>'[2]Asset Allocation Estrutural'!H14</f>
        <v>0.01</v>
      </c>
      <c r="I14" s="315">
        <f>'[2]Asset Allocation Estrutural'!I14</f>
        <v>0.02</v>
      </c>
      <c r="J14" s="316">
        <f>'[2]Asset Allocation Estrutural'!J14</f>
        <v>3.5000000000000003E-2</v>
      </c>
      <c r="K14" s="315">
        <f>'[2]Asset Allocation Estrutural'!K14</f>
        <v>0.05</v>
      </c>
      <c r="L14" s="315">
        <f>'[2]Asset Allocation Estrutural'!L14</f>
        <v>6.5000000000000002E-2</v>
      </c>
      <c r="M14" s="314">
        <f>'[2]Asset Allocation Estrutural'!M14</f>
        <v>0.02</v>
      </c>
      <c r="N14" s="315">
        <f>'[2]Asset Allocation Estrutural'!N14</f>
        <v>4.4999999999999998E-2</v>
      </c>
      <c r="O14" s="316">
        <f>'[2]Asset Allocation Estrutural'!O14</f>
        <v>7.0000000000000007E-2</v>
      </c>
      <c r="P14" s="315">
        <f>'[2]Asset Allocation Estrutural'!P14</f>
        <v>9.5000000000000001E-2</v>
      </c>
      <c r="Q14" s="315">
        <f>'[2]Asset Allocation Estrutural'!Q14</f>
        <v>0.12</v>
      </c>
      <c r="R14" s="314">
        <f>'[2]Asset Allocation Estrutural'!R14</f>
        <v>0.09</v>
      </c>
      <c r="S14" s="315">
        <f>'[2]Asset Allocation Estrutural'!S14</f>
        <v>0.125</v>
      </c>
      <c r="T14" s="316">
        <f>'[2]Asset Allocation Estrutural'!T14</f>
        <v>0.16</v>
      </c>
      <c r="U14" s="315">
        <f>'[2]Asset Allocation Estrutural'!U14</f>
        <v>0.19500000000000001</v>
      </c>
      <c r="V14" s="315">
        <f>'[2]Asset Allocation Estrutural'!V14</f>
        <v>0.23</v>
      </c>
      <c r="W14" s="314">
        <f>'[2]Asset Allocation Estrutural'!W14</f>
        <v>0.17</v>
      </c>
      <c r="X14" s="315">
        <f>'[2]Asset Allocation Estrutural'!X14</f>
        <v>0.22</v>
      </c>
      <c r="Y14" s="316">
        <f>'[2]Asset Allocation Estrutural'!Y14</f>
        <v>0.27</v>
      </c>
      <c r="Z14" s="315">
        <f>'[2]Asset Allocation Estrutural'!Z14</f>
        <v>0.32</v>
      </c>
      <c r="AA14" s="315">
        <f>'[2]Asset Allocation Estrutural'!AA14</f>
        <v>0.37</v>
      </c>
    </row>
    <row r="15" spans="1:28" s="62" customFormat="1" ht="20.25" thickTop="1" thickBot="1">
      <c r="A15" s="313"/>
      <c r="B15" s="64" t="s">
        <v>628</v>
      </c>
      <c r="C15" s="314">
        <f>'[2]Asset Allocation Estrutural'!C15</f>
        <v>0</v>
      </c>
      <c r="D15" s="315">
        <f>'[2]Asset Allocation Estrutural'!D15</f>
        <v>0</v>
      </c>
      <c r="E15" s="316">
        <f>'[2]Asset Allocation Estrutural'!E15</f>
        <v>0</v>
      </c>
      <c r="F15" s="315">
        <f>'[2]Asset Allocation Estrutural'!F15</f>
        <v>1.4999999999999999E-2</v>
      </c>
      <c r="G15" s="315">
        <f>'[2]Asset Allocation Estrutural'!G15</f>
        <v>0.03</v>
      </c>
      <c r="H15" s="314">
        <f>'[2]Asset Allocation Estrutural'!H15</f>
        <v>0</v>
      </c>
      <c r="I15" s="315">
        <f>'[2]Asset Allocation Estrutural'!I15</f>
        <v>0.01</v>
      </c>
      <c r="J15" s="316">
        <f>'[2]Asset Allocation Estrutural'!J15</f>
        <v>1.4999999999999999E-2</v>
      </c>
      <c r="K15" s="315">
        <f>'[2]Asset Allocation Estrutural'!K15</f>
        <v>2.5000000000000001E-2</v>
      </c>
      <c r="L15" s="315">
        <f>'[2]Asset Allocation Estrutural'!L15</f>
        <v>3.5000000000000003E-2</v>
      </c>
      <c r="M15" s="314">
        <f>'[2]Asset Allocation Estrutural'!M15</f>
        <v>0</v>
      </c>
      <c r="N15" s="315">
        <f>'[2]Asset Allocation Estrutural'!N15</f>
        <v>0.02</v>
      </c>
      <c r="O15" s="316">
        <f>'[2]Asset Allocation Estrutural'!O15</f>
        <v>0.03</v>
      </c>
      <c r="P15" s="315">
        <f>'[2]Asset Allocation Estrutural'!P15</f>
        <v>0.04</v>
      </c>
      <c r="Q15" s="315">
        <f>'[2]Asset Allocation Estrutural'!Q15</f>
        <v>0.05</v>
      </c>
      <c r="R15" s="314">
        <f>'[2]Asset Allocation Estrutural'!R15</f>
        <v>1.4999999999999999E-2</v>
      </c>
      <c r="S15" s="315">
        <f>'[2]Asset Allocation Estrutural'!S15</f>
        <v>2.5000000000000001E-2</v>
      </c>
      <c r="T15" s="316">
        <f>'[2]Asset Allocation Estrutural'!T15</f>
        <v>0.04</v>
      </c>
      <c r="U15" s="315">
        <f>'[2]Asset Allocation Estrutural'!U15</f>
        <v>5.5E-2</v>
      </c>
      <c r="V15" s="315">
        <f>'[2]Asset Allocation Estrutural'!V15</f>
        <v>7.0000000000000007E-2</v>
      </c>
      <c r="W15" s="314">
        <f>'[2]Asset Allocation Estrutural'!W15</f>
        <v>0.04</v>
      </c>
      <c r="X15" s="315">
        <f>'[2]Asset Allocation Estrutural'!X15</f>
        <v>0.06</v>
      </c>
      <c r="Y15" s="316">
        <f>'[2]Asset Allocation Estrutural'!Y15</f>
        <v>0.08</v>
      </c>
      <c r="Z15" s="315">
        <f>'[2]Asset Allocation Estrutural'!Z15</f>
        <v>0.1</v>
      </c>
      <c r="AA15" s="315">
        <f>'[2]Asset Allocation Estrutural'!AA15</f>
        <v>0.12</v>
      </c>
    </row>
    <row r="16" spans="1:28" s="62" customFormat="1" ht="5.25" customHeight="1" thickTop="1" thickBot="1">
      <c r="A16" s="313"/>
      <c r="C16" s="28"/>
      <c r="D16" s="318"/>
      <c r="E16" s="318"/>
      <c r="F16" s="318"/>
      <c r="G16" s="318"/>
      <c r="H16" s="28"/>
      <c r="I16" s="318"/>
      <c r="J16" s="318"/>
      <c r="K16" s="318"/>
      <c r="L16" s="318"/>
      <c r="M16" s="28"/>
      <c r="N16" s="318"/>
      <c r="O16" s="318"/>
      <c r="P16" s="318"/>
      <c r="Q16" s="318"/>
      <c r="R16" s="28"/>
      <c r="S16" s="318"/>
      <c r="T16" s="318"/>
      <c r="U16" s="318"/>
      <c r="V16" s="318"/>
      <c r="W16" s="28"/>
      <c r="X16" s="318"/>
      <c r="Y16" s="318"/>
      <c r="Z16" s="318"/>
      <c r="AA16" s="318"/>
    </row>
    <row r="17" spans="1:28" s="62" customFormat="1" ht="20.25" thickTop="1" thickBot="1">
      <c r="A17" s="313"/>
      <c r="B17" s="74" t="s">
        <v>443</v>
      </c>
      <c r="C17" s="319">
        <f>'[2]Asset Allocation Estrutural'!C17</f>
        <v>0</v>
      </c>
      <c r="D17" s="320"/>
      <c r="E17" s="320">
        <f>'[2]Asset Allocation Estrutural'!E17</f>
        <v>0</v>
      </c>
      <c r="F17" s="320"/>
      <c r="G17" s="320">
        <f>'[2]Asset Allocation Estrutural'!G17</f>
        <v>6.0000000000000001E-3</v>
      </c>
      <c r="H17" s="319">
        <f>'[2]Asset Allocation Estrutural'!H17</f>
        <v>0</v>
      </c>
      <c r="I17" s="320"/>
      <c r="J17" s="320">
        <f>'[2]Asset Allocation Estrutural'!J17</f>
        <v>0</v>
      </c>
      <c r="K17" s="320"/>
      <c r="L17" s="320">
        <f>'[2]Asset Allocation Estrutural'!L17</f>
        <v>1.3000000000000001E-2</v>
      </c>
      <c r="M17" s="319">
        <f>'[2]Asset Allocation Estrutural'!M17</f>
        <v>0</v>
      </c>
      <c r="N17" s="320"/>
      <c r="O17" s="320">
        <f>'[2]Asset Allocation Estrutural'!O17</f>
        <v>8.0000000000000071E-3</v>
      </c>
      <c r="P17" s="320"/>
      <c r="Q17" s="320">
        <f>'[2]Asset Allocation Estrutural'!Q17</f>
        <v>2.4E-2</v>
      </c>
      <c r="R17" s="319">
        <f>'[2]Asset Allocation Estrutural'!R17</f>
        <v>0</v>
      </c>
      <c r="S17" s="320"/>
      <c r="T17" s="320">
        <f>'[2]Asset Allocation Estrutural'!T17</f>
        <v>1.8285714285714301E-2</v>
      </c>
      <c r="U17" s="320"/>
      <c r="V17" s="320">
        <f>'[2]Asset Allocation Estrutural'!V17</f>
        <v>4.6000000000000006E-2</v>
      </c>
      <c r="W17" s="319">
        <f>'[2]Asset Allocation Estrutural'!W17</f>
        <v>0</v>
      </c>
      <c r="X17" s="320"/>
      <c r="Y17" s="320">
        <f>'[2]Asset Allocation Estrutural'!Y17</f>
        <v>3.0857142857142882E-2</v>
      </c>
      <c r="Z17" s="320"/>
      <c r="AA17" s="320">
        <f>'[2]Asset Allocation Estrutural'!AA17</f>
        <v>7.3999999999999996E-2</v>
      </c>
    </row>
    <row r="18" spans="1:28" s="46" customFormat="1" ht="9" customHeight="1" thickTop="1">
      <c r="A18" s="301"/>
      <c r="B18" s="75"/>
      <c r="C18" s="321"/>
      <c r="D18" s="322"/>
      <c r="E18" s="323"/>
      <c r="F18" s="323"/>
      <c r="G18" s="324"/>
      <c r="H18" s="325"/>
      <c r="I18" s="325"/>
      <c r="J18" s="325"/>
      <c r="K18" s="325"/>
      <c r="L18" s="326"/>
      <c r="M18" s="80"/>
      <c r="N18" s="62"/>
      <c r="O18" s="62"/>
      <c r="P18" s="62"/>
      <c r="Q18" s="324"/>
      <c r="R18" s="62"/>
      <c r="S18" s="62"/>
      <c r="T18" s="62"/>
      <c r="U18" s="62"/>
      <c r="V18" s="326"/>
      <c r="W18" s="80"/>
      <c r="X18" s="62"/>
      <c r="Y18" s="62"/>
      <c r="Z18" s="62"/>
      <c r="AA18" s="81"/>
      <c r="AB18" s="75"/>
    </row>
    <row r="19" spans="1:28" s="46" customFormat="1">
      <c r="A19" s="301"/>
      <c r="B19" s="75"/>
      <c r="C19" s="80"/>
      <c r="D19" s="62"/>
      <c r="E19" s="62"/>
      <c r="F19" s="62"/>
      <c r="G19" s="62"/>
      <c r="H19" s="62"/>
      <c r="I19" s="62"/>
      <c r="J19" s="62"/>
      <c r="K19" s="62"/>
      <c r="L19" s="62"/>
      <c r="M19" s="80"/>
      <c r="N19" s="62"/>
      <c r="O19" s="62"/>
      <c r="P19" s="62"/>
      <c r="Q19" s="62"/>
      <c r="R19" s="62"/>
      <c r="S19" s="62"/>
      <c r="T19" s="62"/>
      <c r="U19" s="62"/>
      <c r="V19" s="62"/>
      <c r="W19" s="80"/>
      <c r="X19" s="62"/>
      <c r="Y19" s="62"/>
      <c r="Z19" s="62"/>
      <c r="AA19" s="62"/>
      <c r="AB19" s="75"/>
    </row>
    <row r="20" spans="1:28" s="46" customFormat="1" ht="19.5" thickBot="1">
      <c r="A20" s="301"/>
      <c r="B20" s="84" t="s">
        <v>622</v>
      </c>
      <c r="C20" s="755">
        <v>1.03E-2</v>
      </c>
      <c r="D20" s="756"/>
      <c r="E20" s="756"/>
      <c r="F20" s="756"/>
      <c r="G20" s="757"/>
      <c r="H20" s="755">
        <v>2.549673119887582E-2</v>
      </c>
      <c r="I20" s="756"/>
      <c r="J20" s="756"/>
      <c r="K20" s="756"/>
      <c r="L20" s="757"/>
      <c r="M20" s="755">
        <v>3.8511103553590463E-2</v>
      </c>
      <c r="N20" s="756"/>
      <c r="O20" s="756"/>
      <c r="P20" s="756"/>
      <c r="Q20" s="757"/>
      <c r="R20" s="755">
        <v>7.1044569470618588E-2</v>
      </c>
      <c r="S20" s="756"/>
      <c r="T20" s="756"/>
      <c r="U20" s="756"/>
      <c r="V20" s="757"/>
      <c r="W20" s="755">
        <v>0.1007472074047638</v>
      </c>
      <c r="X20" s="756"/>
      <c r="Y20" s="756"/>
      <c r="Z20" s="756"/>
      <c r="AA20" s="757"/>
      <c r="AB20" s="75"/>
    </row>
    <row r="21" spans="1:28" s="46" customFormat="1" ht="20.25" thickTop="1" thickBot="1">
      <c r="A21" s="301"/>
      <c r="B21" s="86" t="s">
        <v>625</v>
      </c>
      <c r="C21" s="752">
        <v>-1.1299999999999999E-2</v>
      </c>
      <c r="D21" s="753"/>
      <c r="E21" s="753"/>
      <c r="F21" s="753"/>
      <c r="G21" s="754"/>
      <c r="H21" s="752">
        <v>-2.487761818750004E-2</v>
      </c>
      <c r="I21" s="753"/>
      <c r="J21" s="753"/>
      <c r="K21" s="753"/>
      <c r="L21" s="754"/>
      <c r="M21" s="752">
        <v>-3.4410577412473803E-2</v>
      </c>
      <c r="N21" s="753"/>
      <c r="O21" s="753"/>
      <c r="P21" s="753"/>
      <c r="Q21" s="754"/>
      <c r="R21" s="752">
        <v>-6.1567684871044873E-2</v>
      </c>
      <c r="S21" s="753"/>
      <c r="T21" s="753"/>
      <c r="U21" s="753"/>
      <c r="V21" s="754"/>
      <c r="W21" s="752">
        <v>-8.4679197825304156E-2</v>
      </c>
      <c r="X21" s="753"/>
      <c r="Y21" s="753"/>
      <c r="Z21" s="753"/>
      <c r="AA21" s="754"/>
      <c r="AB21" s="75"/>
    </row>
    <row r="22" spans="1:28" s="46" customFormat="1" ht="20.25" thickTop="1" thickBot="1">
      <c r="A22" s="301"/>
      <c r="B22" s="86" t="s">
        <v>627</v>
      </c>
      <c r="C22" s="752">
        <v>-2.5999999999999999E-3</v>
      </c>
      <c r="D22" s="753"/>
      <c r="E22" s="753"/>
      <c r="F22" s="753"/>
      <c r="G22" s="754"/>
      <c r="H22" s="752">
        <v>-1.4715015366541949E-2</v>
      </c>
      <c r="I22" s="753"/>
      <c r="J22" s="753"/>
      <c r="K22" s="753"/>
      <c r="L22" s="754"/>
      <c r="M22" s="752">
        <v>-2.5087452667099872E-2</v>
      </c>
      <c r="N22" s="753"/>
      <c r="O22" s="753"/>
      <c r="P22" s="753"/>
      <c r="Q22" s="754"/>
      <c r="R22" s="752">
        <v>-5.0338995825054043E-2</v>
      </c>
      <c r="S22" s="753"/>
      <c r="T22" s="753"/>
      <c r="U22" s="753"/>
      <c r="V22" s="754"/>
      <c r="W22" s="752">
        <v>-7.3337204704589043E-2</v>
      </c>
      <c r="X22" s="753"/>
      <c r="Y22" s="753"/>
      <c r="Z22" s="753"/>
      <c r="AA22" s="754"/>
      <c r="AB22" s="75"/>
    </row>
    <row r="23" spans="1:28" s="46" customFormat="1" ht="19.5" thickTop="1">
      <c r="A23" s="301"/>
      <c r="B23" s="88" t="s">
        <v>626</v>
      </c>
      <c r="C23" s="758">
        <v>-1.8100000000000002E-2</v>
      </c>
      <c r="D23" s="759"/>
      <c r="E23" s="759"/>
      <c r="F23" s="759"/>
      <c r="G23" s="760"/>
      <c r="H23" s="758">
        <v>-6.1782246091973893E-2</v>
      </c>
      <c r="I23" s="759"/>
      <c r="J23" s="759"/>
      <c r="K23" s="759"/>
      <c r="L23" s="760"/>
      <c r="M23" s="758">
        <v>-9.9174515012422068E-2</v>
      </c>
      <c r="N23" s="759"/>
      <c r="O23" s="759"/>
      <c r="P23" s="759"/>
      <c r="Q23" s="760"/>
      <c r="R23" s="758">
        <v>-0.18781977821096529</v>
      </c>
      <c r="S23" s="759"/>
      <c r="T23" s="759"/>
      <c r="U23" s="759"/>
      <c r="V23" s="760"/>
      <c r="W23" s="758">
        <v>-0.26953467873068521</v>
      </c>
      <c r="X23" s="759"/>
      <c r="Y23" s="759"/>
      <c r="Z23" s="759"/>
      <c r="AA23" s="760"/>
      <c r="AB23" s="75"/>
    </row>
    <row r="24" spans="1:28" ht="21.75" hidden="1" customHeight="1">
      <c r="A24" s="327"/>
      <c r="B24" s="328" t="s">
        <v>444</v>
      </c>
      <c r="C24" s="28"/>
      <c r="D24" s="318"/>
      <c r="E24" s="318"/>
      <c r="F24" s="318"/>
      <c r="G24" s="329"/>
      <c r="H24" s="28"/>
      <c r="I24" s="318"/>
      <c r="J24" s="318"/>
      <c r="K24" s="318"/>
      <c r="L24" s="329"/>
      <c r="M24" s="28"/>
      <c r="N24" s="318"/>
      <c r="O24" s="318"/>
      <c r="P24" s="318"/>
      <c r="Q24" s="329"/>
      <c r="R24" s="28"/>
      <c r="S24" s="318"/>
      <c r="T24" s="318"/>
      <c r="U24" s="318"/>
      <c r="V24" s="329"/>
      <c r="W24" s="28"/>
      <c r="X24" s="318"/>
      <c r="Y24" s="318"/>
      <c r="Z24" s="318"/>
      <c r="AA24" s="329"/>
      <c r="AB24"/>
    </row>
    <row r="25" spans="1:28" ht="18.75" hidden="1" customHeight="1">
      <c r="A25" s="327"/>
      <c r="B25" s="330" t="s">
        <v>445</v>
      </c>
      <c r="C25" s="331">
        <f>C32</f>
        <v>0</v>
      </c>
      <c r="D25" s="332"/>
      <c r="E25" s="332"/>
      <c r="F25" s="332"/>
      <c r="G25" s="333"/>
      <c r="H25" s="331">
        <f>H32</f>
        <v>0</v>
      </c>
      <c r="I25" s="332"/>
      <c r="J25" s="332"/>
      <c r="K25" s="332"/>
      <c r="L25" s="333"/>
      <c r="M25" s="331">
        <f>M32</f>
        <v>0</v>
      </c>
      <c r="N25" s="332"/>
      <c r="O25" s="332"/>
      <c r="P25" s="332"/>
      <c r="Q25" s="333"/>
      <c r="R25" s="331">
        <f>R32</f>
        <v>0</v>
      </c>
      <c r="S25" s="332"/>
      <c r="T25" s="332"/>
      <c r="U25" s="332"/>
      <c r="V25" s="333"/>
      <c r="W25" s="331">
        <f>W32</f>
        <v>0</v>
      </c>
      <c r="X25" s="332"/>
      <c r="Y25" s="332"/>
      <c r="Z25" s="332"/>
      <c r="AA25" s="333"/>
      <c r="AB25"/>
    </row>
    <row r="26" spans="1:28" ht="18.75" hidden="1" customHeight="1">
      <c r="A26" s="327"/>
      <c r="B26" s="330" t="s">
        <v>446</v>
      </c>
      <c r="C26" s="28"/>
      <c r="D26" s="318"/>
      <c r="E26" s="318"/>
      <c r="F26" s="318"/>
      <c r="G26" s="329"/>
      <c r="H26" s="28"/>
      <c r="I26" s="318"/>
      <c r="J26" s="318"/>
      <c r="K26" s="318"/>
      <c r="L26" s="329"/>
      <c r="M26" s="28"/>
      <c r="N26" s="318"/>
      <c r="O26" s="318"/>
      <c r="P26" s="318"/>
      <c r="Q26" s="329"/>
      <c r="R26" s="28"/>
      <c r="S26" s="318"/>
      <c r="T26" s="318"/>
      <c r="U26" s="318"/>
      <c r="V26" s="329"/>
      <c r="W26" s="28"/>
      <c r="X26" s="318"/>
      <c r="Y26" s="318"/>
      <c r="Z26" s="318"/>
      <c r="AA26" s="329"/>
      <c r="AB26"/>
    </row>
    <row r="27" spans="1:28" ht="18.75" hidden="1" customHeight="1">
      <c r="A27" s="327"/>
      <c r="B27" s="330" t="s">
        <v>447</v>
      </c>
      <c r="C27" s="331">
        <f>C34</f>
        <v>0</v>
      </c>
      <c r="D27" s="332"/>
      <c r="E27" s="332"/>
      <c r="F27" s="332"/>
      <c r="G27" s="333"/>
      <c r="H27" s="331">
        <f>H34</f>
        <v>0</v>
      </c>
      <c r="I27" s="332"/>
      <c r="J27" s="332"/>
      <c r="K27" s="332"/>
      <c r="L27" s="333"/>
      <c r="M27" s="331">
        <f>M34</f>
        <v>0</v>
      </c>
      <c r="N27" s="332"/>
      <c r="O27" s="332"/>
      <c r="P27" s="332"/>
      <c r="Q27" s="333"/>
      <c r="R27" s="331">
        <f>R34</f>
        <v>0</v>
      </c>
      <c r="S27" s="332"/>
      <c r="T27" s="332"/>
      <c r="U27" s="332"/>
      <c r="V27" s="333"/>
      <c r="W27" s="331">
        <f>W34</f>
        <v>0</v>
      </c>
      <c r="X27" s="332"/>
      <c r="Y27" s="332"/>
      <c r="Z27" s="332"/>
      <c r="AA27" s="333"/>
      <c r="AB27"/>
    </row>
    <row r="28" spans="1:28" ht="18.75" hidden="1" customHeight="1">
      <c r="A28" s="327"/>
      <c r="B28" s="330" t="s">
        <v>448</v>
      </c>
      <c r="C28" s="28"/>
      <c r="D28" s="318"/>
      <c r="E28" s="318"/>
      <c r="F28" s="318"/>
      <c r="G28" s="329"/>
      <c r="H28" s="28"/>
      <c r="I28" s="318"/>
      <c r="J28" s="318"/>
      <c r="K28" s="318"/>
      <c r="L28" s="329"/>
      <c r="M28" s="28"/>
      <c r="N28" s="318"/>
      <c r="O28" s="318"/>
      <c r="P28" s="318"/>
      <c r="Q28" s="329"/>
      <c r="R28" s="28"/>
      <c r="S28" s="318"/>
      <c r="T28" s="318"/>
      <c r="U28" s="318"/>
      <c r="V28" s="329"/>
      <c r="W28" s="28"/>
      <c r="X28" s="318"/>
      <c r="Y28" s="318"/>
      <c r="Z28" s="318"/>
      <c r="AA28" s="329"/>
      <c r="AB28"/>
    </row>
    <row r="29" spans="1:28" ht="18.75" hidden="1" customHeight="1">
      <c r="A29" s="327"/>
      <c r="B29" s="330" t="s">
        <v>449</v>
      </c>
      <c r="C29" s="331">
        <f>C36</f>
        <v>0</v>
      </c>
      <c r="D29" s="332"/>
      <c r="E29" s="332"/>
      <c r="F29" s="332"/>
      <c r="G29" s="333"/>
      <c r="H29" s="331">
        <f>H36</f>
        <v>0</v>
      </c>
      <c r="I29" s="332"/>
      <c r="J29" s="332"/>
      <c r="K29" s="332"/>
      <c r="L29" s="333"/>
      <c r="M29" s="331">
        <f>M36</f>
        <v>0</v>
      </c>
      <c r="N29" s="332"/>
      <c r="O29" s="332"/>
      <c r="P29" s="332"/>
      <c r="Q29" s="333"/>
      <c r="R29" s="331">
        <f>R36</f>
        <v>0</v>
      </c>
      <c r="S29" s="332"/>
      <c r="T29" s="332"/>
      <c r="U29" s="332"/>
      <c r="V29" s="333"/>
      <c r="W29" s="331">
        <f>W36</f>
        <v>0</v>
      </c>
      <c r="X29" s="332"/>
      <c r="Y29" s="332"/>
      <c r="Z29" s="332"/>
      <c r="AA29" s="333"/>
      <c r="AB29"/>
    </row>
    <row r="30" spans="1:28" ht="18.75" hidden="1" customHeight="1">
      <c r="A30" s="327"/>
      <c r="B30" s="334" t="s">
        <v>450</v>
      </c>
      <c r="C30" s="28"/>
      <c r="D30" s="318"/>
      <c r="E30" s="318"/>
      <c r="F30" s="318"/>
      <c r="G30" s="329"/>
      <c r="H30" s="28"/>
      <c r="I30" s="318"/>
      <c r="J30" s="318"/>
      <c r="K30" s="318"/>
      <c r="L30" s="329"/>
      <c r="M30" s="28"/>
      <c r="N30" s="318"/>
      <c r="O30" s="318"/>
      <c r="P30" s="318"/>
      <c r="Q30" s="329"/>
      <c r="R30" s="28"/>
      <c r="S30" s="318"/>
      <c r="T30" s="318"/>
      <c r="U30" s="318"/>
      <c r="V30" s="329"/>
      <c r="W30" s="28"/>
      <c r="X30" s="318"/>
      <c r="Y30" s="318"/>
      <c r="Z30" s="318"/>
      <c r="AA30" s="329"/>
      <c r="AB30"/>
    </row>
    <row r="31" spans="1:28" ht="18.75" hidden="1" customHeight="1">
      <c r="A31" s="327"/>
      <c r="B31" s="335" t="s">
        <v>451</v>
      </c>
      <c r="C31" s="331">
        <f>C38</f>
        <v>0</v>
      </c>
      <c r="D31" s="332"/>
      <c r="E31" s="332"/>
      <c r="F31" s="332"/>
      <c r="G31" s="333"/>
      <c r="H31" s="331">
        <f>H38</f>
        <v>0</v>
      </c>
      <c r="I31" s="332"/>
      <c r="J31" s="332"/>
      <c r="K31" s="332"/>
      <c r="L31" s="333"/>
      <c r="M31" s="331">
        <f>M38</f>
        <v>0</v>
      </c>
      <c r="N31" s="332"/>
      <c r="O31" s="332"/>
      <c r="P31" s="332"/>
      <c r="Q31" s="333"/>
      <c r="R31" s="331">
        <f>R38</f>
        <v>0</v>
      </c>
      <c r="S31" s="332"/>
      <c r="T31" s="332"/>
      <c r="U31" s="332"/>
      <c r="V31" s="333"/>
      <c r="W31" s="331">
        <f>W38</f>
        <v>0</v>
      </c>
      <c r="X31" s="332"/>
      <c r="Y31" s="332"/>
      <c r="Z31" s="332"/>
      <c r="AA31" s="333"/>
      <c r="AB31"/>
    </row>
    <row r="32" spans="1:28" ht="18.75" hidden="1" customHeight="1">
      <c r="A32" s="327"/>
      <c r="B32" s="335" t="s">
        <v>452</v>
      </c>
      <c r="C32" s="28"/>
      <c r="D32" s="318"/>
      <c r="E32" s="318"/>
      <c r="F32" s="318"/>
      <c r="G32" s="329"/>
      <c r="H32" s="28"/>
      <c r="I32" s="318"/>
      <c r="J32" s="318"/>
      <c r="K32" s="318"/>
      <c r="L32" s="329"/>
      <c r="M32" s="28"/>
      <c r="N32" s="318"/>
      <c r="O32" s="318"/>
      <c r="P32" s="318"/>
      <c r="Q32" s="329"/>
      <c r="R32" s="28"/>
      <c r="S32" s="318"/>
      <c r="T32" s="318"/>
      <c r="U32" s="318"/>
      <c r="V32" s="329"/>
      <c r="W32" s="28"/>
      <c r="X32" s="318"/>
      <c r="Y32" s="318"/>
      <c r="Z32" s="318"/>
      <c r="AA32" s="329"/>
      <c r="AB32"/>
    </row>
    <row r="33" spans="1:28" ht="18.75" hidden="1" customHeight="1">
      <c r="A33" s="327"/>
      <c r="B33" s="335" t="s">
        <v>453</v>
      </c>
      <c r="C33" s="331">
        <f>C40</f>
        <v>0</v>
      </c>
      <c r="D33" s="332"/>
      <c r="E33" s="332"/>
      <c r="F33" s="332"/>
      <c r="G33" s="333"/>
      <c r="H33" s="331">
        <f>H40</f>
        <v>0</v>
      </c>
      <c r="I33" s="332"/>
      <c r="J33" s="332"/>
      <c r="K33" s="332"/>
      <c r="L33" s="333"/>
      <c r="M33" s="331">
        <f>M40</f>
        <v>0</v>
      </c>
      <c r="N33" s="332"/>
      <c r="O33" s="332"/>
      <c r="P33" s="332"/>
      <c r="Q33" s="333"/>
      <c r="R33" s="331">
        <f>R40</f>
        <v>0</v>
      </c>
      <c r="S33" s="332"/>
      <c r="T33" s="332"/>
      <c r="U33" s="332"/>
      <c r="V33" s="333"/>
      <c r="W33" s="331">
        <f>W40</f>
        <v>0</v>
      </c>
      <c r="X33" s="332"/>
      <c r="Y33" s="332"/>
      <c r="Z33" s="332"/>
      <c r="AA33" s="333"/>
      <c r="AB33"/>
    </row>
    <row r="34" spans="1:28" ht="19.5" hidden="1" customHeight="1">
      <c r="A34" s="327"/>
      <c r="B34" s="336" t="s">
        <v>454</v>
      </c>
      <c r="C34" s="28"/>
      <c r="D34" s="318"/>
      <c r="E34" s="318"/>
      <c r="F34" s="318"/>
      <c r="G34" s="329"/>
      <c r="H34" s="28"/>
      <c r="I34" s="318"/>
      <c r="J34" s="318"/>
      <c r="K34" s="318"/>
      <c r="L34" s="329"/>
      <c r="M34" s="28"/>
      <c r="N34" s="318"/>
      <c r="O34" s="318"/>
      <c r="P34" s="318"/>
      <c r="Q34" s="329"/>
      <c r="R34" s="28"/>
      <c r="S34" s="318"/>
      <c r="T34" s="318"/>
      <c r="U34" s="318"/>
      <c r="V34" s="329"/>
      <c r="W34" s="28"/>
      <c r="X34" s="318"/>
      <c r="Y34" s="318"/>
      <c r="Z34" s="318"/>
      <c r="AA34" s="329"/>
      <c r="AB34"/>
    </row>
    <row r="35" spans="1:28" ht="18.75" hidden="1" customHeight="1">
      <c r="A35" s="327"/>
      <c r="B35" s="337" t="s">
        <v>455</v>
      </c>
      <c r="C35" s="331">
        <f>C42</f>
        <v>0</v>
      </c>
      <c r="D35" s="332"/>
      <c r="E35" s="332"/>
      <c r="F35" s="332"/>
      <c r="G35" s="333"/>
      <c r="H35" s="331">
        <f>H42</f>
        <v>0</v>
      </c>
      <c r="I35" s="332"/>
      <c r="J35" s="332"/>
      <c r="K35" s="332"/>
      <c r="L35" s="333"/>
      <c r="M35" s="331">
        <f>M42</f>
        <v>0</v>
      </c>
      <c r="N35" s="332"/>
      <c r="O35" s="332"/>
      <c r="P35" s="332"/>
      <c r="Q35" s="333"/>
      <c r="R35" s="331">
        <f>R42</f>
        <v>0</v>
      </c>
      <c r="S35" s="332"/>
      <c r="T35" s="332"/>
      <c r="U35" s="332"/>
      <c r="V35" s="333"/>
      <c r="W35" s="331">
        <f>W42</f>
        <v>0</v>
      </c>
      <c r="X35" s="332"/>
      <c r="Y35" s="332"/>
      <c r="Z35" s="332"/>
      <c r="AA35" s="333"/>
      <c r="AB35"/>
    </row>
    <row r="36" spans="1:28" ht="18.75" hidden="1" customHeight="1">
      <c r="A36" s="327"/>
      <c r="B36" s="337" t="s">
        <v>456</v>
      </c>
      <c r="C36" s="28"/>
      <c r="D36" s="318"/>
      <c r="E36" s="318"/>
      <c r="F36" s="318"/>
      <c r="G36" s="329"/>
      <c r="H36" s="28"/>
      <c r="I36" s="318"/>
      <c r="J36" s="318"/>
      <c r="K36" s="318"/>
      <c r="L36" s="329"/>
      <c r="M36" s="28"/>
      <c r="N36" s="318"/>
      <c r="O36" s="318"/>
      <c r="P36" s="318"/>
      <c r="Q36" s="329"/>
      <c r="R36" s="28"/>
      <c r="S36" s="318"/>
      <c r="T36" s="318"/>
      <c r="U36" s="318"/>
      <c r="V36" s="329"/>
      <c r="W36" s="28"/>
      <c r="X36" s="318"/>
      <c r="Y36" s="318"/>
      <c r="Z36" s="318"/>
      <c r="AA36" s="329"/>
      <c r="AB36"/>
    </row>
    <row r="37" spans="1:28" ht="18.75" hidden="1" customHeight="1">
      <c r="A37" s="327"/>
      <c r="B37" s="337" t="s">
        <v>457</v>
      </c>
      <c r="C37" s="331">
        <f>C44</f>
        <v>0</v>
      </c>
      <c r="D37" s="332"/>
      <c r="E37" s="332"/>
      <c r="F37" s="332"/>
      <c r="G37" s="333"/>
      <c r="H37" s="331">
        <f>H44</f>
        <v>0</v>
      </c>
      <c r="I37" s="332"/>
      <c r="J37" s="332"/>
      <c r="K37" s="332"/>
      <c r="L37" s="333"/>
      <c r="M37" s="331">
        <f>M44</f>
        <v>0</v>
      </c>
      <c r="N37" s="332"/>
      <c r="O37" s="332"/>
      <c r="P37" s="332"/>
      <c r="Q37" s="333"/>
      <c r="R37" s="331">
        <f>R44</f>
        <v>0</v>
      </c>
      <c r="S37" s="332"/>
      <c r="T37" s="332"/>
      <c r="U37" s="332"/>
      <c r="V37" s="333"/>
      <c r="W37" s="331">
        <f>W44</f>
        <v>0</v>
      </c>
      <c r="X37" s="332"/>
      <c r="Y37" s="332"/>
      <c r="Z37" s="332"/>
      <c r="AA37" s="333"/>
      <c r="AB37"/>
    </row>
    <row r="38" spans="1:28" ht="19.5" hidden="1" customHeight="1">
      <c r="A38" s="327"/>
      <c r="B38" s="338" t="s">
        <v>458</v>
      </c>
      <c r="C38" s="28"/>
      <c r="D38" s="318"/>
      <c r="E38" s="318"/>
      <c r="F38" s="318"/>
      <c r="G38" s="329"/>
      <c r="H38" s="28"/>
      <c r="I38" s="318"/>
      <c r="J38" s="318"/>
      <c r="K38" s="318"/>
      <c r="L38" s="329"/>
      <c r="M38" s="28"/>
      <c r="N38" s="318"/>
      <c r="O38" s="318"/>
      <c r="P38" s="318"/>
      <c r="Q38" s="329"/>
      <c r="R38" s="28"/>
      <c r="S38" s="318"/>
      <c r="T38" s="318"/>
      <c r="U38" s="318"/>
      <c r="V38" s="329"/>
      <c r="W38" s="28"/>
      <c r="X38" s="318"/>
      <c r="Y38" s="318"/>
      <c r="Z38" s="318"/>
      <c r="AA38" s="329"/>
      <c r="AB38"/>
    </row>
    <row r="39" spans="1:28" ht="18.75" hidden="1" customHeight="1">
      <c r="A39" s="327"/>
      <c r="B39" s="339" t="s">
        <v>459</v>
      </c>
      <c r="C39" s="331">
        <f>C46</f>
        <v>0</v>
      </c>
      <c r="D39" s="332"/>
      <c r="E39" s="332"/>
      <c r="F39" s="332"/>
      <c r="G39" s="333"/>
      <c r="H39" s="331">
        <f>H46</f>
        <v>0</v>
      </c>
      <c r="I39" s="332"/>
      <c r="J39" s="332"/>
      <c r="K39" s="332"/>
      <c r="L39" s="333"/>
      <c r="M39" s="331">
        <f>M46</f>
        <v>0</v>
      </c>
      <c r="N39" s="332"/>
      <c r="O39" s="332"/>
      <c r="P39" s="332"/>
      <c r="Q39" s="333"/>
      <c r="R39" s="331">
        <f>R46</f>
        <v>0</v>
      </c>
      <c r="S39" s="332"/>
      <c r="T39" s="332"/>
      <c r="U39" s="332"/>
      <c r="V39" s="333"/>
      <c r="W39" s="331">
        <f>W46</f>
        <v>0</v>
      </c>
      <c r="X39" s="332"/>
      <c r="Y39" s="332"/>
      <c r="Z39" s="332"/>
      <c r="AA39" s="333"/>
      <c r="AB39"/>
    </row>
    <row r="40" spans="1:28" ht="18.75" hidden="1" customHeight="1">
      <c r="A40" s="327"/>
      <c r="B40" s="340" t="s">
        <v>460</v>
      </c>
      <c r="C40" s="28"/>
      <c r="D40" s="318"/>
      <c r="E40" s="318"/>
      <c r="F40" s="318"/>
      <c r="G40" s="329"/>
      <c r="H40" s="28"/>
      <c r="I40" s="318"/>
      <c r="J40" s="318"/>
      <c r="K40" s="318"/>
      <c r="L40" s="329"/>
      <c r="M40" s="28"/>
      <c r="N40" s="318"/>
      <c r="O40" s="318"/>
      <c r="P40" s="318"/>
      <c r="Q40" s="329"/>
      <c r="R40" s="28"/>
      <c r="S40" s="318"/>
      <c r="T40" s="318"/>
      <c r="U40" s="318"/>
      <c r="V40" s="329"/>
      <c r="W40" s="28"/>
      <c r="X40" s="318"/>
      <c r="Y40" s="318"/>
      <c r="Z40" s="318"/>
      <c r="AA40" s="329"/>
      <c r="AB40"/>
    </row>
    <row r="41" spans="1:28" ht="18.75" hidden="1" customHeight="1">
      <c r="A41" s="327"/>
      <c r="B41"/>
      <c r="C41" s="331">
        <f>C48</f>
        <v>0</v>
      </c>
      <c r="D41" s="332"/>
      <c r="E41" s="332"/>
      <c r="F41" s="332"/>
      <c r="G41" s="333"/>
      <c r="H41" s="331">
        <f>H48</f>
        <v>0</v>
      </c>
      <c r="I41" s="332"/>
      <c r="J41" s="332"/>
      <c r="K41" s="332"/>
      <c r="L41" s="333"/>
      <c r="M41" s="331">
        <f>M48</f>
        <v>0</v>
      </c>
      <c r="N41" s="332"/>
      <c r="O41" s="332"/>
      <c r="P41" s="332"/>
      <c r="Q41" s="333"/>
      <c r="R41" s="331">
        <f>R48</f>
        <v>0</v>
      </c>
      <c r="S41" s="332"/>
      <c r="T41" s="332"/>
      <c r="U41" s="332"/>
      <c r="V41" s="333"/>
      <c r="W41" s="331">
        <f>W48</f>
        <v>0</v>
      </c>
      <c r="X41" s="332"/>
      <c r="Y41" s="332"/>
      <c r="Z41" s="332"/>
      <c r="AA41" s="333"/>
      <c r="AB41"/>
    </row>
    <row r="42" spans="1:28" ht="18.75" hidden="1" customHeight="1">
      <c r="A42"/>
      <c r="B42"/>
      <c r="C42" s="28"/>
      <c r="D42" s="318"/>
      <c r="E42" s="318"/>
      <c r="F42" s="318"/>
      <c r="G42" s="329"/>
      <c r="H42" s="28"/>
      <c r="I42" s="318"/>
      <c r="J42" s="318"/>
      <c r="K42" s="318"/>
      <c r="L42" s="329"/>
      <c r="M42" s="28"/>
      <c r="N42" s="318"/>
      <c r="O42" s="318"/>
      <c r="P42" s="318"/>
      <c r="Q42" s="329"/>
      <c r="R42" s="28"/>
      <c r="S42" s="318"/>
      <c r="T42" s="318"/>
      <c r="U42" s="318"/>
      <c r="V42" s="329"/>
      <c r="W42" s="28"/>
      <c r="X42" s="318"/>
      <c r="Y42" s="318"/>
      <c r="Z42" s="318"/>
      <c r="AA42" s="329"/>
      <c r="AB42"/>
    </row>
    <row r="43" spans="1:28" ht="21.75" hidden="1" customHeight="1">
      <c r="A43"/>
      <c r="B43" s="341" t="s">
        <v>444</v>
      </c>
      <c r="C43" s="331">
        <f>C50</f>
        <v>0</v>
      </c>
      <c r="D43" s="332"/>
      <c r="E43" s="332"/>
      <c r="F43" s="332"/>
      <c r="G43" s="333"/>
      <c r="H43" s="331">
        <f>H50</f>
        <v>0</v>
      </c>
      <c r="I43" s="332"/>
      <c r="J43" s="332"/>
      <c r="K43" s="332"/>
      <c r="L43" s="333"/>
      <c r="M43" s="331">
        <f>M50</f>
        <v>0</v>
      </c>
      <c r="N43" s="332"/>
      <c r="O43" s="332"/>
      <c r="P43" s="332"/>
      <c r="Q43" s="333"/>
      <c r="R43" s="331">
        <f>R50</f>
        <v>0</v>
      </c>
      <c r="S43" s="332"/>
      <c r="T43" s="332"/>
      <c r="U43" s="332"/>
      <c r="V43" s="333"/>
      <c r="W43" s="331">
        <f>W50</f>
        <v>0</v>
      </c>
      <c r="X43" s="332"/>
      <c r="Y43" s="332"/>
      <c r="Z43" s="332"/>
      <c r="AA43" s="333"/>
      <c r="AB43"/>
    </row>
    <row r="44" spans="1:28" ht="18.75" hidden="1" customHeight="1">
      <c r="A44"/>
      <c r="B44" s="330" t="s">
        <v>445</v>
      </c>
      <c r="C44" s="28"/>
      <c r="D44" s="318"/>
      <c r="E44" s="318"/>
      <c r="F44" s="318"/>
      <c r="G44" s="329"/>
      <c r="H44" s="28"/>
      <c r="I44" s="318"/>
      <c r="J44" s="318"/>
      <c r="K44" s="318"/>
      <c r="L44" s="329"/>
      <c r="M44" s="28"/>
      <c r="N44" s="318"/>
      <c r="O44" s="318"/>
      <c r="P44" s="318"/>
      <c r="Q44" s="329"/>
      <c r="R44" s="28"/>
      <c r="S44" s="318"/>
      <c r="T44" s="318"/>
      <c r="U44" s="318"/>
      <c r="V44" s="329"/>
      <c r="W44" s="28"/>
      <c r="X44" s="318"/>
      <c r="Y44" s="318"/>
      <c r="Z44" s="318"/>
      <c r="AA44" s="329"/>
      <c r="AB44"/>
    </row>
    <row r="45" spans="1:28" ht="18.75" hidden="1" customHeight="1">
      <c r="A45"/>
      <c r="B45" s="330" t="s">
        <v>446</v>
      </c>
      <c r="C45" s="331">
        <f>C52</f>
        <v>0</v>
      </c>
      <c r="D45" s="332"/>
      <c r="E45" s="332"/>
      <c r="F45" s="332"/>
      <c r="G45" s="333"/>
      <c r="H45" s="331">
        <f>H52</f>
        <v>0</v>
      </c>
      <c r="I45" s="332"/>
      <c r="J45" s="332"/>
      <c r="K45" s="332"/>
      <c r="L45" s="333"/>
      <c r="M45" s="331">
        <f>M52</f>
        <v>0</v>
      </c>
      <c r="N45" s="332"/>
      <c r="O45" s="332"/>
      <c r="P45" s="332"/>
      <c r="Q45" s="333"/>
      <c r="R45" s="331">
        <f>R52</f>
        <v>0</v>
      </c>
      <c r="S45" s="332"/>
      <c r="T45" s="332"/>
      <c r="U45" s="332"/>
      <c r="V45" s="333"/>
      <c r="W45" s="331">
        <f>W52</f>
        <v>0</v>
      </c>
      <c r="X45" s="332"/>
      <c r="Y45" s="332"/>
      <c r="Z45" s="332"/>
      <c r="AA45" s="333"/>
      <c r="AB45"/>
    </row>
    <row r="46" spans="1:28" ht="19.5" hidden="1" customHeight="1">
      <c r="A46"/>
      <c r="B46" s="342" t="s">
        <v>447</v>
      </c>
      <c r="C46" s="28"/>
      <c r="D46" s="318"/>
      <c r="E46" s="318"/>
      <c r="F46" s="318"/>
      <c r="G46" s="329"/>
      <c r="H46" s="28"/>
      <c r="I46" s="318"/>
      <c r="J46" s="318"/>
      <c r="K46" s="318"/>
      <c r="L46" s="329"/>
      <c r="M46" s="28"/>
      <c r="N46" s="318"/>
      <c r="O46" s="318"/>
      <c r="P46" s="318"/>
      <c r="Q46" s="329"/>
      <c r="R46" s="28"/>
      <c r="S46" s="318"/>
      <c r="T46" s="318"/>
      <c r="U46" s="318"/>
      <c r="V46" s="329"/>
      <c r="W46" s="28"/>
      <c r="X46" s="318"/>
      <c r="Y46" s="318"/>
      <c r="Z46" s="318"/>
      <c r="AA46" s="329"/>
      <c r="AB46"/>
    </row>
    <row r="47" spans="1:28" ht="18.75" hidden="1" customHeight="1">
      <c r="A47"/>
      <c r="B47" s="335" t="s">
        <v>452</v>
      </c>
      <c r="C47" s="331">
        <f>C54</f>
        <v>0</v>
      </c>
      <c r="D47" s="332"/>
      <c r="E47" s="332"/>
      <c r="F47" s="332"/>
      <c r="G47" s="333"/>
      <c r="H47" s="331">
        <f>H54</f>
        <v>0</v>
      </c>
      <c r="I47" s="332"/>
      <c r="J47" s="332"/>
      <c r="K47" s="332"/>
      <c r="L47" s="333"/>
      <c r="M47" s="331">
        <f>M54</f>
        <v>0</v>
      </c>
      <c r="N47" s="332"/>
      <c r="O47" s="332"/>
      <c r="P47" s="332"/>
      <c r="Q47" s="333"/>
      <c r="R47" s="331">
        <f>R54</f>
        <v>0</v>
      </c>
      <c r="S47" s="332"/>
      <c r="T47" s="332"/>
      <c r="U47" s="332"/>
      <c r="V47" s="333"/>
      <c r="W47" s="331">
        <f>W54</f>
        <v>0</v>
      </c>
      <c r="X47" s="332"/>
      <c r="Y47" s="332"/>
      <c r="Z47" s="332"/>
      <c r="AA47" s="333"/>
      <c r="AB47"/>
    </row>
    <row r="48" spans="1:28" ht="18.75" hidden="1" customHeight="1">
      <c r="A48"/>
      <c r="B48" s="335" t="s">
        <v>453</v>
      </c>
      <c r="C48" s="28"/>
      <c r="D48" s="318"/>
      <c r="E48" s="318"/>
      <c r="F48" s="318"/>
      <c r="G48" s="329"/>
      <c r="H48" s="28"/>
      <c r="I48" s="318"/>
      <c r="J48" s="318"/>
      <c r="K48" s="318"/>
      <c r="L48" s="329"/>
      <c r="M48" s="28"/>
      <c r="N48" s="318"/>
      <c r="O48" s="318"/>
      <c r="P48" s="318"/>
      <c r="Q48" s="329"/>
      <c r="R48" s="28"/>
      <c r="S48" s="318"/>
      <c r="T48" s="318"/>
      <c r="U48" s="318"/>
      <c r="V48" s="329"/>
      <c r="W48" s="28"/>
      <c r="X48" s="318"/>
      <c r="Y48" s="318"/>
      <c r="Z48" s="318"/>
      <c r="AA48" s="329"/>
      <c r="AB48"/>
    </row>
    <row r="49" spans="1:28" ht="19.5" hidden="1" customHeight="1">
      <c r="A49"/>
      <c r="B49" s="336" t="s">
        <v>454</v>
      </c>
      <c r="C49" s="331">
        <f>C56</f>
        <v>0</v>
      </c>
      <c r="D49" s="332"/>
      <c r="E49" s="332"/>
      <c r="F49" s="332"/>
      <c r="G49" s="333"/>
      <c r="H49" s="331">
        <f>H56</f>
        <v>0</v>
      </c>
      <c r="I49" s="332"/>
      <c r="J49" s="332"/>
      <c r="K49" s="332"/>
      <c r="L49" s="333"/>
      <c r="M49" s="331">
        <f>M56</f>
        <v>0</v>
      </c>
      <c r="N49" s="332"/>
      <c r="O49" s="332"/>
      <c r="P49" s="332"/>
      <c r="Q49" s="333"/>
      <c r="R49" s="331">
        <f>R56</f>
        <v>0</v>
      </c>
      <c r="S49" s="332"/>
      <c r="T49" s="332"/>
      <c r="U49" s="332"/>
      <c r="V49" s="333"/>
      <c r="W49" s="331">
        <f>W56</f>
        <v>0</v>
      </c>
      <c r="X49" s="332"/>
      <c r="Y49" s="332"/>
      <c r="Z49" s="332"/>
      <c r="AA49" s="333"/>
      <c r="AB49"/>
    </row>
    <row r="50" spans="1:28" ht="18.75" hidden="1" customHeight="1">
      <c r="A50"/>
      <c r="B50"/>
      <c r="C50" s="28"/>
      <c r="D50" s="318"/>
      <c r="E50" s="318"/>
      <c r="F50" s="318"/>
      <c r="G50" s="329"/>
      <c r="H50" s="28"/>
      <c r="I50" s="318"/>
      <c r="J50" s="318"/>
      <c r="K50" s="318"/>
      <c r="L50" s="329"/>
      <c r="M50" s="28"/>
      <c r="N50" s="318"/>
      <c r="O50" s="318"/>
      <c r="P50" s="318"/>
      <c r="Q50" s="329"/>
      <c r="R50" s="28"/>
      <c r="S50" s="318"/>
      <c r="T50" s="318"/>
      <c r="U50" s="318"/>
      <c r="V50" s="329"/>
      <c r="W50" s="28"/>
      <c r="X50" s="318"/>
      <c r="Y50" s="318"/>
      <c r="Z50" s="318"/>
      <c r="AA50" s="329"/>
      <c r="AB50"/>
    </row>
    <row r="51" spans="1:28" ht="18.75" hidden="1" customHeight="1">
      <c r="A51"/>
      <c r="B51"/>
      <c r="C51" s="331">
        <f>C58</f>
        <v>0</v>
      </c>
      <c r="D51" s="332"/>
      <c r="E51" s="332"/>
      <c r="F51" s="332"/>
      <c r="G51" s="333"/>
      <c r="H51" s="331">
        <f>H58</f>
        <v>0</v>
      </c>
      <c r="I51" s="332"/>
      <c r="J51" s="332"/>
      <c r="K51" s="332"/>
      <c r="L51" s="333"/>
      <c r="M51" s="331">
        <f>M58</f>
        <v>0</v>
      </c>
      <c r="N51" s="332"/>
      <c r="O51" s="332"/>
      <c r="P51" s="332"/>
      <c r="Q51" s="333"/>
      <c r="R51" s="331">
        <f>R58</f>
        <v>0</v>
      </c>
      <c r="S51" s="332"/>
      <c r="T51" s="332"/>
      <c r="U51" s="332"/>
      <c r="V51" s="333"/>
      <c r="W51" s="331">
        <f>W58</f>
        <v>0</v>
      </c>
      <c r="X51" s="332"/>
      <c r="Y51" s="332"/>
      <c r="Z51" s="332"/>
      <c r="AA51" s="333"/>
      <c r="AB51"/>
    </row>
    <row r="52" spans="1:28" ht="21.75" hidden="1" customHeight="1">
      <c r="A52"/>
      <c r="B52" s="341" t="s">
        <v>444</v>
      </c>
      <c r="C52" s="28"/>
      <c r="D52" s="318"/>
      <c r="E52" s="318"/>
      <c r="F52" s="318"/>
      <c r="G52" s="329"/>
      <c r="H52" s="28"/>
      <c r="I52" s="318"/>
      <c r="J52" s="318"/>
      <c r="K52" s="318"/>
      <c r="L52" s="329"/>
      <c r="M52" s="28"/>
      <c r="N52" s="318"/>
      <c r="O52" s="318"/>
      <c r="P52" s="318"/>
      <c r="Q52" s="329"/>
      <c r="R52" s="28"/>
      <c r="S52" s="318"/>
      <c r="T52" s="318"/>
      <c r="U52" s="318"/>
      <c r="V52" s="329"/>
      <c r="W52" s="28"/>
      <c r="X52" s="318"/>
      <c r="Y52" s="318"/>
      <c r="Z52" s="318"/>
      <c r="AA52" s="329"/>
      <c r="AB52"/>
    </row>
    <row r="53" spans="1:28" ht="18.75" hidden="1" customHeight="1">
      <c r="A53"/>
      <c r="B53" s="330" t="s">
        <v>445</v>
      </c>
      <c r="C53" s="331">
        <f>C60</f>
        <v>0</v>
      </c>
      <c r="D53" s="332"/>
      <c r="E53" s="332"/>
      <c r="F53" s="332"/>
      <c r="G53" s="333"/>
      <c r="H53" s="331">
        <f>H60</f>
        <v>0</v>
      </c>
      <c r="I53" s="332"/>
      <c r="J53" s="332"/>
      <c r="K53" s="332"/>
      <c r="L53" s="333"/>
      <c r="M53" s="331">
        <f>M60</f>
        <v>0</v>
      </c>
      <c r="N53" s="332"/>
      <c r="O53" s="332"/>
      <c r="P53" s="332"/>
      <c r="Q53" s="333"/>
      <c r="R53" s="331">
        <f>R60</f>
        <v>0</v>
      </c>
      <c r="S53" s="332"/>
      <c r="T53" s="332"/>
      <c r="U53" s="332"/>
      <c r="V53" s="333"/>
      <c r="W53" s="331">
        <f>W60</f>
        <v>0</v>
      </c>
      <c r="X53" s="332"/>
      <c r="Y53" s="332"/>
      <c r="Z53" s="332"/>
      <c r="AA53" s="333"/>
      <c r="AB53"/>
    </row>
    <row r="54" spans="1:28" ht="18.75" hidden="1" customHeight="1">
      <c r="A54"/>
      <c r="B54" s="330" t="s">
        <v>446</v>
      </c>
      <c r="C54" s="28"/>
      <c r="D54" s="318"/>
      <c r="E54" s="318"/>
      <c r="F54" s="318"/>
      <c r="G54" s="329"/>
      <c r="H54" s="28"/>
      <c r="I54" s="318"/>
      <c r="J54" s="318"/>
      <c r="K54" s="318"/>
      <c r="L54" s="329"/>
      <c r="M54" s="28"/>
      <c r="N54" s="318"/>
      <c r="O54" s="318"/>
      <c r="P54" s="318"/>
      <c r="Q54" s="329"/>
      <c r="R54" s="28"/>
      <c r="S54" s="318"/>
      <c r="T54" s="318"/>
      <c r="U54" s="318"/>
      <c r="V54" s="329"/>
      <c r="W54" s="28"/>
      <c r="X54" s="318"/>
      <c r="Y54" s="318"/>
      <c r="Z54" s="318"/>
      <c r="AA54" s="329"/>
      <c r="AB54"/>
    </row>
    <row r="55" spans="1:28" ht="19.5" hidden="1" customHeight="1">
      <c r="A55"/>
      <c r="B55" s="342" t="s">
        <v>447</v>
      </c>
      <c r="C55" s="331">
        <f>C62</f>
        <v>0</v>
      </c>
      <c r="D55" s="332"/>
      <c r="E55" s="332"/>
      <c r="F55" s="332"/>
      <c r="G55" s="333"/>
      <c r="H55" s="331">
        <f>H62</f>
        <v>0</v>
      </c>
      <c r="I55" s="332"/>
      <c r="J55" s="332"/>
      <c r="K55" s="332"/>
      <c r="L55" s="333"/>
      <c r="M55" s="331">
        <f>M62</f>
        <v>0</v>
      </c>
      <c r="N55" s="332"/>
      <c r="O55" s="332"/>
      <c r="P55" s="332"/>
      <c r="Q55" s="333"/>
      <c r="R55" s="331">
        <f>R62</f>
        <v>0</v>
      </c>
      <c r="S55" s="332"/>
      <c r="T55" s="332"/>
      <c r="U55" s="332"/>
      <c r="V55" s="333"/>
      <c r="W55" s="331">
        <f>W62</f>
        <v>0</v>
      </c>
      <c r="X55" s="332"/>
      <c r="Y55" s="332"/>
      <c r="Z55" s="332"/>
      <c r="AA55" s="333"/>
      <c r="AB55"/>
    </row>
    <row r="56" spans="1:28" ht="18.75" hidden="1" customHeight="1">
      <c r="A56"/>
      <c r="B56" s="335" t="s">
        <v>452</v>
      </c>
      <c r="C56" s="28"/>
      <c r="D56" s="318"/>
      <c r="E56" s="318"/>
      <c r="F56" s="318"/>
      <c r="G56" s="329"/>
      <c r="H56" s="28"/>
      <c r="I56" s="318"/>
      <c r="J56" s="318"/>
      <c r="K56" s="318"/>
      <c r="L56" s="329"/>
      <c r="M56" s="28"/>
      <c r="N56" s="318"/>
      <c r="O56" s="318"/>
      <c r="P56" s="318"/>
      <c r="Q56" s="329"/>
      <c r="R56" s="28"/>
      <c r="S56" s="318"/>
      <c r="T56" s="318"/>
      <c r="U56" s="318"/>
      <c r="V56" s="329"/>
      <c r="W56" s="28"/>
      <c r="X56" s="318"/>
      <c r="Y56" s="318"/>
      <c r="Z56" s="318"/>
      <c r="AA56" s="329"/>
      <c r="AB56"/>
    </row>
    <row r="57" spans="1:28" ht="18.75" hidden="1" customHeight="1">
      <c r="A57"/>
      <c r="B57" s="335" t="s">
        <v>453</v>
      </c>
      <c r="C57" s="331">
        <f>C64</f>
        <v>0</v>
      </c>
      <c r="D57" s="332"/>
      <c r="E57" s="332"/>
      <c r="F57" s="332"/>
      <c r="G57" s="333"/>
      <c r="H57" s="331">
        <f>H64</f>
        <v>0</v>
      </c>
      <c r="I57" s="332"/>
      <c r="J57" s="332"/>
      <c r="K57" s="332"/>
      <c r="L57" s="333"/>
      <c r="M57" s="331">
        <f>M64</f>
        <v>0</v>
      </c>
      <c r="N57" s="332"/>
      <c r="O57" s="332"/>
      <c r="P57" s="332"/>
      <c r="Q57" s="333"/>
      <c r="R57" s="331">
        <f>R64</f>
        <v>0</v>
      </c>
      <c r="S57" s="332"/>
      <c r="T57" s="332"/>
      <c r="U57" s="332"/>
      <c r="V57" s="333"/>
      <c r="W57" s="331">
        <f>W64</f>
        <v>0</v>
      </c>
      <c r="X57" s="332"/>
      <c r="Y57" s="332"/>
      <c r="Z57" s="332"/>
      <c r="AA57" s="333"/>
      <c r="AB57"/>
    </row>
    <row r="58" spans="1:28" ht="19.5" hidden="1" customHeight="1">
      <c r="A58"/>
      <c r="B58" s="336" t="s">
        <v>454</v>
      </c>
      <c r="C58" s="28"/>
      <c r="D58" s="318"/>
      <c r="E58" s="318"/>
      <c r="F58" s="318"/>
      <c r="G58" s="329"/>
      <c r="H58" s="28"/>
      <c r="I58" s="318"/>
      <c r="J58" s="318"/>
      <c r="K58" s="318"/>
      <c r="L58" s="329"/>
      <c r="M58" s="28"/>
      <c r="N58" s="318"/>
      <c r="O58" s="318"/>
      <c r="P58" s="318"/>
      <c r="Q58" s="329"/>
      <c r="R58" s="28"/>
      <c r="S58" s="318"/>
      <c r="T58" s="318"/>
      <c r="U58" s="318"/>
      <c r="V58" s="329"/>
      <c r="W58" s="28"/>
      <c r="X58" s="318"/>
      <c r="Y58" s="318"/>
      <c r="Z58" s="318"/>
      <c r="AA58" s="329"/>
      <c r="AB58"/>
    </row>
    <row r="59" spans="1:28" ht="18.75" hidden="1" customHeight="1">
      <c r="A59"/>
      <c r="B59"/>
      <c r="C59" s="331">
        <f>C66</f>
        <v>0</v>
      </c>
      <c r="D59" s="332"/>
      <c r="E59" s="332"/>
      <c r="F59" s="332"/>
      <c r="G59" s="333"/>
      <c r="H59" s="331">
        <f>H66</f>
        <v>0</v>
      </c>
      <c r="I59" s="332"/>
      <c r="J59" s="332"/>
      <c r="K59" s="332"/>
      <c r="L59" s="333"/>
      <c r="M59" s="331">
        <f>M66</f>
        <v>0</v>
      </c>
      <c r="N59" s="332"/>
      <c r="O59" s="332"/>
      <c r="P59" s="332"/>
      <c r="Q59" s="333"/>
      <c r="R59" s="331">
        <f>R66</f>
        <v>0</v>
      </c>
      <c r="S59" s="332"/>
      <c r="T59" s="332"/>
      <c r="U59" s="332"/>
      <c r="V59" s="333"/>
      <c r="W59" s="331">
        <f>W66</f>
        <v>0</v>
      </c>
      <c r="X59" s="332"/>
      <c r="Y59" s="332"/>
      <c r="Z59" s="332"/>
      <c r="AA59" s="333"/>
      <c r="AB59"/>
    </row>
    <row r="60" spans="1:28" ht="18.75" hidden="1" customHeight="1">
      <c r="A60"/>
      <c r="B60"/>
      <c r="C60" s="28"/>
      <c r="D60" s="318"/>
      <c r="E60" s="318"/>
      <c r="F60" s="318"/>
      <c r="G60" s="329"/>
      <c r="H60" s="28"/>
      <c r="I60" s="318"/>
      <c r="J60" s="318"/>
      <c r="K60" s="318"/>
      <c r="L60" s="329"/>
      <c r="M60" s="28"/>
      <c r="N60" s="318"/>
      <c r="O60" s="318"/>
      <c r="P60" s="318"/>
      <c r="Q60" s="329"/>
      <c r="R60" s="28"/>
      <c r="S60" s="318"/>
      <c r="T60" s="318"/>
      <c r="U60" s="318"/>
      <c r="V60" s="329"/>
      <c r="W60" s="28"/>
      <c r="X60" s="318"/>
      <c r="Y60" s="318"/>
      <c r="Z60" s="318"/>
      <c r="AA60" s="329"/>
      <c r="AB60"/>
    </row>
    <row r="61" spans="1:28" ht="21.75" hidden="1" customHeight="1">
      <c r="A61"/>
      <c r="B61" s="341" t="s">
        <v>444</v>
      </c>
      <c r="C61" s="331">
        <f>C68</f>
        <v>0</v>
      </c>
      <c r="D61" s="332"/>
      <c r="E61" s="332"/>
      <c r="F61" s="332"/>
      <c r="G61" s="333"/>
      <c r="H61" s="331">
        <f>H68</f>
        <v>0</v>
      </c>
      <c r="I61" s="332"/>
      <c r="J61" s="332"/>
      <c r="K61" s="332"/>
      <c r="L61" s="333"/>
      <c r="M61" s="331">
        <f>M68</f>
        <v>0</v>
      </c>
      <c r="N61" s="332"/>
      <c r="O61" s="332"/>
      <c r="P61" s="332"/>
      <c r="Q61" s="333"/>
      <c r="R61" s="331">
        <f>R68</f>
        <v>0</v>
      </c>
      <c r="S61" s="332"/>
      <c r="T61" s="332"/>
      <c r="U61" s="332"/>
      <c r="V61" s="333"/>
      <c r="W61" s="331">
        <f>W68</f>
        <v>0</v>
      </c>
      <c r="X61" s="332"/>
      <c r="Y61" s="332"/>
      <c r="Z61" s="332"/>
      <c r="AA61" s="333"/>
      <c r="AB61"/>
    </row>
    <row r="62" spans="1:28" ht="18.75" hidden="1" customHeight="1">
      <c r="A62"/>
      <c r="B62" s="330" t="s">
        <v>445</v>
      </c>
      <c r="C62" s="28"/>
      <c r="D62" s="318"/>
      <c r="E62" s="318"/>
      <c r="F62" s="318"/>
      <c r="G62" s="329"/>
      <c r="H62" s="28"/>
      <c r="I62" s="318"/>
      <c r="J62" s="318"/>
      <c r="K62" s="318"/>
      <c r="L62" s="329"/>
      <c r="M62" s="28"/>
      <c r="N62" s="318"/>
      <c r="O62" s="318"/>
      <c r="P62" s="318"/>
      <c r="Q62" s="329"/>
      <c r="R62" s="28"/>
      <c r="S62" s="318"/>
      <c r="T62" s="318"/>
      <c r="U62" s="318"/>
      <c r="V62" s="329"/>
      <c r="W62" s="28"/>
      <c r="X62" s="318"/>
      <c r="Y62" s="318"/>
      <c r="Z62" s="318"/>
      <c r="AA62" s="329"/>
      <c r="AB62"/>
    </row>
    <row r="63" spans="1:28" ht="18.75" hidden="1" customHeight="1">
      <c r="A63"/>
      <c r="B63" s="330" t="s">
        <v>446</v>
      </c>
      <c r="C63" s="331">
        <f>B70</f>
        <v>0</v>
      </c>
      <c r="D63" s="332"/>
      <c r="E63" s="332"/>
      <c r="F63" s="332"/>
      <c r="G63" s="333"/>
      <c r="H63" s="331">
        <f>H70</f>
        <v>0</v>
      </c>
      <c r="I63" s="332"/>
      <c r="J63" s="332"/>
      <c r="K63" s="332"/>
      <c r="L63" s="333"/>
      <c r="M63" s="331">
        <f>M70</f>
        <v>0</v>
      </c>
      <c r="N63" s="332"/>
      <c r="O63" s="332"/>
      <c r="P63" s="332"/>
      <c r="Q63" s="333"/>
      <c r="R63" s="331">
        <f>R70</f>
        <v>0</v>
      </c>
      <c r="S63" s="332"/>
      <c r="T63" s="332"/>
      <c r="U63" s="332"/>
      <c r="V63" s="333"/>
      <c r="W63" s="331">
        <f>W70</f>
        <v>0</v>
      </c>
      <c r="X63" s="332"/>
      <c r="Y63" s="332"/>
      <c r="Z63" s="332"/>
      <c r="AA63" s="333"/>
      <c r="AB63"/>
    </row>
    <row r="64" spans="1:28" ht="19.5" hidden="1" customHeight="1">
      <c r="A64"/>
      <c r="B64" s="342" t="s">
        <v>447</v>
      </c>
      <c r="C64" s="28"/>
      <c r="D64" s="318"/>
      <c r="E64" s="318"/>
      <c r="F64" s="318"/>
      <c r="G64" s="329"/>
      <c r="H64" s="28"/>
      <c r="I64" s="318"/>
      <c r="J64" s="318"/>
      <c r="K64" s="318"/>
      <c r="L64" s="329"/>
      <c r="M64" s="28"/>
      <c r="N64" s="318"/>
      <c r="O64" s="318"/>
      <c r="P64" s="318"/>
      <c r="Q64" s="329"/>
      <c r="R64" s="28"/>
      <c r="S64" s="318"/>
      <c r="T64" s="318"/>
      <c r="U64" s="318"/>
      <c r="V64" s="329"/>
      <c r="W64" s="28"/>
      <c r="X64" s="318"/>
      <c r="Y64" s="318"/>
      <c r="Z64" s="318"/>
      <c r="AA64" s="329"/>
      <c r="AB64"/>
    </row>
    <row r="65" spans="1:28" ht="18.75" hidden="1" customHeight="1">
      <c r="A65"/>
      <c r="B65" s="335" t="s">
        <v>452</v>
      </c>
      <c r="C65" s="331">
        <f>C71</f>
        <v>0</v>
      </c>
      <c r="D65" s="332"/>
      <c r="E65" s="332"/>
      <c r="F65" s="332"/>
      <c r="G65" s="333"/>
      <c r="H65" s="331">
        <f>H71</f>
        <v>0</v>
      </c>
      <c r="I65" s="332"/>
      <c r="J65" s="332"/>
      <c r="K65" s="332"/>
      <c r="L65" s="333"/>
      <c r="M65" s="331">
        <f>M71</f>
        <v>0</v>
      </c>
      <c r="N65" s="332"/>
      <c r="O65" s="332"/>
      <c r="P65" s="332"/>
      <c r="Q65" s="333"/>
      <c r="R65" s="331">
        <f>R71</f>
        <v>0</v>
      </c>
      <c r="S65" s="332"/>
      <c r="T65" s="332"/>
      <c r="U65" s="332"/>
      <c r="V65" s="333"/>
      <c r="W65" s="331">
        <f>W71</f>
        <v>0</v>
      </c>
      <c r="X65" s="332"/>
      <c r="Y65" s="332"/>
      <c r="Z65" s="332"/>
      <c r="AA65" s="333"/>
      <c r="AB65"/>
    </row>
    <row r="66" spans="1:28" ht="18.75" hidden="1" customHeight="1">
      <c r="A66"/>
      <c r="B66" s="335" t="s">
        <v>453</v>
      </c>
      <c r="C66" s="28"/>
      <c r="D66" s="318"/>
      <c r="E66" s="318"/>
      <c r="F66" s="318"/>
      <c r="G66" s="329"/>
      <c r="H66" s="28"/>
      <c r="I66" s="318"/>
      <c r="J66" s="318"/>
      <c r="K66" s="318"/>
      <c r="L66" s="329"/>
      <c r="M66" s="28"/>
      <c r="N66" s="318"/>
      <c r="O66" s="318"/>
      <c r="P66" s="318"/>
      <c r="Q66" s="329"/>
      <c r="R66" s="28"/>
      <c r="S66" s="318"/>
      <c r="T66" s="318"/>
      <c r="U66" s="318"/>
      <c r="V66" s="329"/>
      <c r="W66" s="28"/>
      <c r="X66" s="318"/>
      <c r="Y66" s="318"/>
      <c r="Z66" s="318"/>
      <c r="AA66" s="329"/>
      <c r="AB66"/>
    </row>
    <row r="67" spans="1:28" ht="19.5" hidden="1" customHeight="1">
      <c r="A67"/>
      <c r="B67" s="336" t="s">
        <v>454</v>
      </c>
      <c r="C67" s="331" t="e">
        <f>#REF!</f>
        <v>#REF!</v>
      </c>
      <c r="D67" s="332"/>
      <c r="E67" s="332"/>
      <c r="F67" s="332"/>
      <c r="G67" s="333"/>
      <c r="H67" s="331" t="e">
        <f>#REF!</f>
        <v>#REF!</v>
      </c>
      <c r="I67" s="332"/>
      <c r="J67" s="332"/>
      <c r="K67" s="332"/>
      <c r="L67" s="333"/>
      <c r="M67" s="331" t="e">
        <f>#REF!</f>
        <v>#REF!</v>
      </c>
      <c r="N67" s="332"/>
      <c r="O67" s="332"/>
      <c r="P67" s="332"/>
      <c r="Q67" s="333"/>
      <c r="R67" s="331" t="e">
        <f>#REF!</f>
        <v>#REF!</v>
      </c>
      <c r="S67" s="332"/>
      <c r="T67" s="332"/>
      <c r="U67" s="332"/>
      <c r="V67" s="333"/>
      <c r="W67" s="331" t="e">
        <f>#REF!</f>
        <v>#REF!</v>
      </c>
      <c r="X67" s="332"/>
      <c r="Y67" s="332"/>
      <c r="Z67" s="332"/>
      <c r="AA67" s="333"/>
      <c r="AB67"/>
    </row>
    <row r="68" spans="1:28">
      <c r="A68" s="327"/>
      <c r="B68"/>
      <c r="C68" s="28"/>
      <c r="D68" s="318"/>
      <c r="E68" s="318"/>
      <c r="F68" s="318"/>
      <c r="G68" s="329"/>
      <c r="H68" s="28"/>
      <c r="I68" s="318"/>
      <c r="J68" s="318"/>
      <c r="K68" s="318"/>
      <c r="L68" s="329"/>
      <c r="M68" s="28"/>
      <c r="N68" s="318"/>
      <c r="O68" s="318"/>
      <c r="P68" s="318"/>
      <c r="Q68" s="329"/>
      <c r="R68" s="28"/>
      <c r="S68" s="318"/>
      <c r="T68" s="318"/>
      <c r="U68" s="318"/>
      <c r="V68" s="329"/>
      <c r="W68" s="28"/>
      <c r="X68" s="318"/>
      <c r="Y68" s="318"/>
      <c r="Z68" s="318"/>
      <c r="AA68" s="329"/>
      <c r="AB68"/>
    </row>
    <row r="69" spans="1:28" ht="21" customHeight="1">
      <c r="H69" s="37"/>
      <c r="I69" s="37"/>
      <c r="J69" s="37"/>
      <c r="K69" s="37"/>
      <c r="M69" s="37"/>
      <c r="N69" s="37"/>
      <c r="O69" s="37"/>
      <c r="P69" s="37"/>
      <c r="U69" s="37"/>
    </row>
    <row r="70" spans="1:28" ht="21" customHeight="1">
      <c r="B70" s="91"/>
      <c r="C70" s="91"/>
      <c r="H70" s="37"/>
      <c r="I70" s="37"/>
      <c r="J70" s="37"/>
      <c r="K70" s="37"/>
      <c r="M70" s="37"/>
      <c r="N70" s="37"/>
      <c r="O70" s="37"/>
      <c r="P70" s="37"/>
      <c r="R70" s="37"/>
      <c r="S70" s="37"/>
      <c r="T70" s="37"/>
      <c r="U70" s="37"/>
      <c r="W70" s="37"/>
      <c r="X70" s="37"/>
      <c r="Y70" s="37"/>
    </row>
    <row r="71" spans="1:28" ht="21" customHeight="1">
      <c r="B71" s="91"/>
      <c r="C71" s="344"/>
      <c r="D71" s="37"/>
      <c r="G71" s="93"/>
      <c r="H71" s="37"/>
      <c r="I71" s="37"/>
      <c r="J71" s="37"/>
      <c r="K71" s="37"/>
      <c r="M71" s="37"/>
      <c r="N71" s="37"/>
      <c r="O71" s="37"/>
      <c r="P71" s="37"/>
      <c r="R71" s="37"/>
      <c r="S71" s="37"/>
      <c r="T71" s="37"/>
      <c r="U71" s="37"/>
      <c r="W71" s="37"/>
      <c r="X71" s="37"/>
      <c r="Y71" s="37"/>
    </row>
    <row r="72" spans="1:28" ht="21" customHeight="1">
      <c r="B72" s="91"/>
      <c r="C72" s="344"/>
      <c r="G72" s="56"/>
      <c r="H72" s="37"/>
      <c r="I72" s="37"/>
      <c r="J72" s="37"/>
      <c r="K72" s="37"/>
      <c r="M72" s="37"/>
      <c r="N72" s="37"/>
      <c r="O72" s="37"/>
      <c r="P72" s="37"/>
      <c r="U72" s="37"/>
    </row>
    <row r="73" spans="1:28" s="94" customFormat="1" ht="21" customHeight="1">
      <c r="A73" s="343"/>
      <c r="B73" s="37"/>
      <c r="E73" s="37"/>
      <c r="F73" s="37"/>
      <c r="G73" s="37"/>
      <c r="L73" s="37"/>
      <c r="Q73"/>
      <c r="V73" s="37"/>
      <c r="AB73" s="37"/>
    </row>
    <row r="74" spans="1:28" s="94" customFormat="1" ht="21" customHeight="1">
      <c r="A74" s="343"/>
      <c r="B74" s="37"/>
      <c r="E74" s="37"/>
      <c r="F74" s="37"/>
      <c r="G74" s="37"/>
      <c r="L74" s="37"/>
      <c r="Q74" s="37"/>
      <c r="V74" s="37"/>
      <c r="AB74" s="37"/>
    </row>
    <row r="75" spans="1:28" s="94" customFormat="1" ht="21" customHeight="1">
      <c r="A75" s="343"/>
      <c r="B75" s="37"/>
      <c r="E75" s="37"/>
      <c r="F75" s="37"/>
      <c r="G75" s="37"/>
      <c r="L75" s="37"/>
      <c r="Q75" s="37"/>
      <c r="V75" s="37"/>
      <c r="AB75" s="37"/>
    </row>
    <row r="76" spans="1:28" s="94" customFormat="1" ht="21" customHeight="1">
      <c r="A76" s="343"/>
      <c r="B76" s="37"/>
      <c r="E76" s="37"/>
      <c r="F76" s="37"/>
      <c r="G76" s="37"/>
      <c r="L76" s="37"/>
      <c r="Q76" s="37"/>
      <c r="V76" s="37"/>
      <c r="AB76" s="37"/>
    </row>
    <row r="77" spans="1:28" s="94" customFormat="1" ht="21" customHeight="1">
      <c r="A77" s="343"/>
      <c r="B77" s="37"/>
      <c r="E77" s="37"/>
      <c r="F77" s="37"/>
      <c r="G77" s="37"/>
      <c r="L77" s="37"/>
      <c r="Q77" s="37"/>
      <c r="V77" s="37"/>
      <c r="AB77" s="37"/>
    </row>
    <row r="78" spans="1:28" s="94" customFormat="1" ht="21" customHeight="1">
      <c r="A78" s="343"/>
      <c r="B78" s="37"/>
      <c r="E78" s="37"/>
      <c r="F78" s="37"/>
      <c r="G78" s="37"/>
      <c r="L78" s="37"/>
      <c r="Q78" s="37"/>
      <c r="V78" s="37"/>
      <c r="AB78" s="37"/>
    </row>
    <row r="79" spans="1:28" s="94" customFormat="1" ht="21" customHeight="1">
      <c r="A79" s="343"/>
      <c r="B79" s="37"/>
      <c r="E79" s="37"/>
      <c r="F79" s="37"/>
      <c r="G79" s="37"/>
      <c r="L79" s="37"/>
      <c r="Q79" s="37"/>
      <c r="V79" s="37"/>
      <c r="AB79" s="37"/>
    </row>
    <row r="80" spans="1:28" s="94" customFormat="1" ht="21" customHeight="1">
      <c r="A80" s="343"/>
      <c r="B80" s="37"/>
      <c r="E80" s="37"/>
      <c r="F80" s="37"/>
      <c r="G80" s="37"/>
      <c r="L80" s="37"/>
      <c r="Q80" s="37"/>
      <c r="V80" s="37"/>
      <c r="AB80" s="37"/>
    </row>
    <row r="81" spans="1:28" s="94" customFormat="1" ht="21" customHeight="1">
      <c r="A81" s="343"/>
      <c r="B81" s="37"/>
      <c r="E81" s="37"/>
      <c r="F81" s="37"/>
      <c r="G81" s="37"/>
      <c r="L81" s="37"/>
      <c r="Q81" s="37"/>
      <c r="V81" s="37"/>
      <c r="AB81" s="37"/>
    </row>
    <row r="82" spans="1:28" s="343" customFormat="1" ht="21" customHeight="1">
      <c r="B82" s="37"/>
      <c r="C82" s="94"/>
      <c r="D82" s="94"/>
      <c r="E82" s="37"/>
      <c r="F82" s="37"/>
      <c r="G82" s="37"/>
      <c r="H82" s="94"/>
      <c r="I82" s="94"/>
      <c r="J82" s="94"/>
      <c r="K82" s="94"/>
      <c r="L82" s="37"/>
      <c r="M82" s="94"/>
      <c r="N82" s="94"/>
      <c r="O82" s="94"/>
      <c r="P82" s="94"/>
      <c r="Q82" s="37"/>
      <c r="R82" s="94"/>
      <c r="S82" s="94"/>
      <c r="T82" s="94"/>
      <c r="U82" s="94"/>
      <c r="V82" s="37"/>
      <c r="W82" s="94"/>
      <c r="X82" s="94"/>
      <c r="Y82" s="94"/>
      <c r="Z82" s="94"/>
      <c r="AA82" s="94"/>
      <c r="AB82" s="37"/>
    </row>
    <row r="83" spans="1:28" s="343" customFormat="1" ht="21" customHeight="1">
      <c r="B83" s="37"/>
      <c r="C83" s="94"/>
      <c r="D83" s="94"/>
      <c r="E83" s="37"/>
      <c r="F83" s="37"/>
      <c r="G83" s="37"/>
      <c r="H83" s="94"/>
      <c r="I83" s="94"/>
      <c r="J83" s="94"/>
      <c r="K83" s="94"/>
      <c r="L83" s="37"/>
      <c r="M83" s="94"/>
      <c r="N83" s="94"/>
      <c r="O83" s="94"/>
      <c r="P83" s="94"/>
      <c r="Q83" s="37"/>
      <c r="R83" s="94"/>
      <c r="S83" s="94"/>
      <c r="T83" s="94"/>
      <c r="U83" s="94"/>
      <c r="V83" s="37"/>
      <c r="W83" s="94"/>
      <c r="X83" s="94"/>
      <c r="Y83" s="94"/>
      <c r="Z83" s="94"/>
      <c r="AA83" s="94"/>
      <c r="AB83" s="37"/>
    </row>
    <row r="84" spans="1:28" s="343" customFormat="1" ht="21" customHeight="1">
      <c r="B84" s="37"/>
      <c r="C84" s="94"/>
      <c r="D84" s="94"/>
      <c r="E84" s="37"/>
      <c r="F84" s="37"/>
      <c r="G84" s="37"/>
      <c r="H84" s="94"/>
      <c r="I84" s="94"/>
      <c r="J84" s="94"/>
      <c r="K84" s="94"/>
      <c r="L84" s="37"/>
      <c r="M84" s="94"/>
      <c r="N84" s="94"/>
      <c r="O84" s="94"/>
      <c r="P84" s="94"/>
      <c r="Q84" s="37"/>
      <c r="R84" s="94"/>
      <c r="S84" s="94"/>
      <c r="T84" s="94"/>
      <c r="U84" s="94"/>
      <c r="V84" s="37"/>
      <c r="W84" s="94"/>
      <c r="X84" s="94"/>
      <c r="Y84" s="94"/>
      <c r="Z84" s="94"/>
      <c r="AA84" s="94"/>
      <c r="AB84" s="37"/>
    </row>
    <row r="85" spans="1:28" s="343" customFormat="1" ht="21" customHeight="1">
      <c r="B85" s="37"/>
      <c r="C85" s="94"/>
      <c r="D85" s="94"/>
      <c r="E85" s="37"/>
      <c r="F85" s="37"/>
      <c r="G85" s="37"/>
      <c r="H85" s="94"/>
      <c r="I85" s="94"/>
      <c r="J85" s="94"/>
      <c r="K85" s="94"/>
      <c r="L85" s="37"/>
      <c r="M85" s="94"/>
      <c r="N85" s="94"/>
      <c r="O85" s="94"/>
      <c r="P85" s="94"/>
      <c r="Q85" s="37"/>
      <c r="R85" s="94"/>
      <c r="S85" s="94"/>
      <c r="T85" s="94"/>
      <c r="U85" s="94"/>
      <c r="V85" s="37"/>
      <c r="W85" s="94"/>
      <c r="X85" s="94"/>
      <c r="Y85" s="94"/>
      <c r="Z85" s="94"/>
      <c r="AA85" s="94"/>
      <c r="AB85" s="37"/>
    </row>
    <row r="86" spans="1:28" s="343" customFormat="1" ht="21" customHeight="1">
      <c r="B86" s="37"/>
      <c r="C86" s="94"/>
      <c r="D86" s="94"/>
      <c r="E86" s="37"/>
      <c r="F86" s="37"/>
      <c r="G86" s="37"/>
      <c r="H86" s="94"/>
      <c r="I86" s="94"/>
      <c r="J86" s="94"/>
      <c r="K86" s="94"/>
      <c r="L86" s="37"/>
      <c r="M86" s="94"/>
      <c r="N86" s="94"/>
      <c r="O86" s="94"/>
      <c r="P86" s="94"/>
      <c r="Q86" s="37"/>
      <c r="R86" s="94"/>
      <c r="S86" s="94"/>
      <c r="T86" s="94"/>
      <c r="U86" s="94"/>
      <c r="V86" s="37"/>
      <c r="W86" s="94"/>
      <c r="X86" s="94"/>
      <c r="Y86" s="94"/>
      <c r="Z86" s="94"/>
      <c r="AA86" s="94"/>
      <c r="AB86" s="37"/>
    </row>
    <row r="87" spans="1:28" s="343" customFormat="1" ht="21" customHeight="1">
      <c r="B87" s="37"/>
      <c r="C87" s="94"/>
      <c r="D87" s="94"/>
      <c r="E87" s="37"/>
      <c r="F87" s="37"/>
      <c r="G87" s="37"/>
      <c r="H87" s="94"/>
      <c r="I87" s="94"/>
      <c r="J87" s="94"/>
      <c r="K87" s="94"/>
      <c r="L87" s="37"/>
      <c r="M87" s="94"/>
      <c r="N87" s="94"/>
      <c r="O87" s="94"/>
      <c r="P87" s="94"/>
      <c r="Q87" s="37"/>
      <c r="R87" s="94"/>
      <c r="S87" s="94"/>
      <c r="T87" s="94"/>
      <c r="U87" s="94"/>
      <c r="V87" s="37"/>
      <c r="W87" s="94"/>
      <c r="X87" s="94"/>
      <c r="Y87" s="94"/>
      <c r="Z87" s="94"/>
      <c r="AA87" s="94"/>
      <c r="AB87" s="37"/>
    </row>
    <row r="88" spans="1:28" s="343" customFormat="1" ht="21" customHeight="1">
      <c r="B88" s="37"/>
      <c r="C88" s="94"/>
      <c r="D88" s="94"/>
      <c r="E88" s="37"/>
      <c r="F88" s="37"/>
      <c r="G88" s="37"/>
      <c r="H88" s="94"/>
      <c r="I88" s="94"/>
      <c r="J88" s="94"/>
      <c r="K88" s="94"/>
      <c r="L88" s="37"/>
      <c r="M88" s="94"/>
      <c r="N88" s="94"/>
      <c r="O88" s="94"/>
      <c r="P88" s="94"/>
      <c r="Q88" s="37"/>
      <c r="R88" s="94"/>
      <c r="S88" s="94"/>
      <c r="T88" s="94"/>
      <c r="U88" s="94"/>
      <c r="V88" s="37"/>
      <c r="W88" s="94"/>
      <c r="X88" s="94"/>
      <c r="Y88" s="94"/>
      <c r="Z88" s="94"/>
      <c r="AA88" s="94"/>
      <c r="AB88" s="37"/>
    </row>
    <row r="89" spans="1:28" s="343" customFormat="1" ht="21" customHeight="1">
      <c r="B89" s="37"/>
      <c r="C89" s="94"/>
      <c r="D89" s="94"/>
      <c r="E89" s="37"/>
      <c r="F89" s="37"/>
      <c r="G89" s="37"/>
      <c r="H89" s="94"/>
      <c r="I89" s="94"/>
      <c r="J89" s="94"/>
      <c r="K89" s="94"/>
      <c r="L89" s="37"/>
      <c r="M89" s="94"/>
      <c r="N89" s="94"/>
      <c r="O89" s="94"/>
      <c r="P89" s="94"/>
      <c r="Q89" s="37"/>
      <c r="R89" s="94"/>
      <c r="S89" s="94"/>
      <c r="T89" s="94"/>
      <c r="U89" s="94"/>
      <c r="V89" s="37"/>
      <c r="W89" s="94"/>
      <c r="X89" s="94"/>
      <c r="Y89" s="94"/>
      <c r="Z89" s="94"/>
      <c r="AA89" s="94"/>
      <c r="AB89" s="37"/>
    </row>
  </sheetData>
  <mergeCells count="26">
    <mergeCell ref="C22:G22"/>
    <mergeCell ref="H22:L22"/>
    <mergeCell ref="M22:Q22"/>
    <mergeCell ref="R22:V22"/>
    <mergeCell ref="W22:AA22"/>
    <mergeCell ref="C23:G23"/>
    <mergeCell ref="H23:L23"/>
    <mergeCell ref="M23:Q23"/>
    <mergeCell ref="R23:V23"/>
    <mergeCell ref="W23:AA23"/>
    <mergeCell ref="C20:G20"/>
    <mergeCell ref="H20:L20"/>
    <mergeCell ref="M20:Q20"/>
    <mergeCell ref="R20:V20"/>
    <mergeCell ref="W20:AA20"/>
    <mergeCell ref="C21:G21"/>
    <mergeCell ref="H21:L21"/>
    <mergeCell ref="M21:Q21"/>
    <mergeCell ref="R21:V21"/>
    <mergeCell ref="W21:AA21"/>
    <mergeCell ref="W5:AA5"/>
    <mergeCell ref="B5:B7"/>
    <mergeCell ref="C5:G5"/>
    <mergeCell ref="H5:L5"/>
    <mergeCell ref="M5:Q5"/>
    <mergeCell ref="R5:V5"/>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CC3E7-0494-4D8C-92D6-50F2788366C2}">
  <sheetPr codeName="Sheet6">
    <tabColor rgb="FF343A51"/>
  </sheetPr>
  <dimension ref="A1:Q61"/>
  <sheetViews>
    <sheetView showGridLines="0" zoomScale="80" zoomScaleNormal="80" workbookViewId="0">
      <selection activeCell="K10" sqref="K10"/>
    </sheetView>
  </sheetViews>
  <sheetFormatPr defaultColWidth="10.69921875" defaultRowHeight="18.75"/>
  <cols>
    <col min="1" max="1" width="4.3984375" style="90" customWidth="1"/>
    <col min="2" max="2" width="18.3984375" style="37" customWidth="1"/>
    <col min="3" max="3" width="10.3984375" style="37" customWidth="1"/>
    <col min="4" max="4" width="8.69921875" style="94" customWidth="1"/>
    <col min="5" max="5" width="8.796875" style="37" customWidth="1"/>
    <col min="6" max="6" width="8.69921875" style="94" customWidth="1"/>
    <col min="7" max="7" width="9" style="37" bestFit="1" customWidth="1"/>
    <col min="8" max="8" width="8.69921875" style="94" customWidth="1"/>
    <col min="9" max="9" width="9" style="94" bestFit="1" customWidth="1"/>
    <col min="10" max="10" width="8.69921875" style="94" customWidth="1"/>
    <col min="11" max="11" width="9" style="37" bestFit="1" customWidth="1"/>
    <col min="12" max="12" width="8.69921875" style="94" customWidth="1"/>
    <col min="13" max="13" width="9" style="94" bestFit="1" customWidth="1"/>
    <col min="14" max="18" width="9.3984375" style="37" customWidth="1"/>
    <col min="19" max="19" width="11.8984375" style="37" bestFit="1" customWidth="1"/>
    <col min="20" max="16384" width="10.69921875" style="37"/>
  </cols>
  <sheetData>
    <row r="1" spans="1:17" ht="5.0999999999999996" customHeight="1">
      <c r="A1" s="35"/>
      <c r="B1" s="2"/>
      <c r="C1" s="2"/>
      <c r="D1" s="36"/>
      <c r="E1" s="2"/>
      <c r="F1" s="36"/>
      <c r="G1" s="2"/>
      <c r="H1" s="36"/>
      <c r="I1" s="36"/>
      <c r="J1" s="36"/>
      <c r="K1" s="2"/>
      <c r="L1" s="36"/>
      <c r="M1" s="36"/>
      <c r="N1" s="2"/>
      <c r="P1" s="2"/>
    </row>
    <row r="2" spans="1:17" ht="30.75">
      <c r="A2" s="35"/>
      <c r="B2" s="2"/>
      <c r="C2" s="2"/>
      <c r="D2" s="36"/>
      <c r="E2" s="2"/>
      <c r="F2" s="36"/>
      <c r="G2" s="2"/>
      <c r="H2" s="36"/>
      <c r="I2" s="36"/>
      <c r="J2" s="36"/>
      <c r="K2" s="2"/>
      <c r="L2" s="36"/>
      <c r="M2" s="36"/>
      <c r="N2" s="2"/>
      <c r="P2" s="2"/>
    </row>
    <row r="3" spans="1:17" ht="30.75">
      <c r="A3" s="38"/>
      <c r="B3" s="39" t="s">
        <v>638</v>
      </c>
      <c r="C3" s="40"/>
      <c r="D3" s="41"/>
      <c r="E3" s="8"/>
      <c r="F3" s="41"/>
      <c r="G3" s="8"/>
      <c r="H3" s="41"/>
      <c r="I3" s="41"/>
      <c r="J3" s="41"/>
      <c r="K3" s="8"/>
      <c r="L3" s="41"/>
      <c r="M3" s="41"/>
      <c r="N3" s="8"/>
      <c r="P3" s="8"/>
    </row>
    <row r="4" spans="1:17" ht="5.25" customHeight="1">
      <c r="A4" s="38"/>
      <c r="B4" s="8"/>
      <c r="C4" s="8"/>
      <c r="D4" s="42"/>
      <c r="E4" s="43"/>
      <c r="F4" s="42"/>
      <c r="G4" s="43"/>
      <c r="H4" s="42"/>
      <c r="I4" s="42"/>
      <c r="J4" s="42"/>
      <c r="K4" s="43"/>
      <c r="L4" s="42"/>
      <c r="M4" s="42"/>
      <c r="N4" s="8"/>
      <c r="P4" s="8"/>
    </row>
    <row r="5" spans="1:17" s="46" customFormat="1" ht="33" customHeight="1">
      <c r="A5" s="44"/>
      <c r="B5" s="750"/>
      <c r="C5" s="761"/>
      <c r="D5" s="748" t="s">
        <v>639</v>
      </c>
      <c r="E5" s="751"/>
      <c r="F5" s="749" t="s">
        <v>643</v>
      </c>
      <c r="G5" s="749"/>
      <c r="H5" s="748" t="s">
        <v>640</v>
      </c>
      <c r="I5" s="751"/>
      <c r="J5" s="749" t="s">
        <v>641</v>
      </c>
      <c r="K5" s="749"/>
      <c r="L5" s="748" t="s">
        <v>642</v>
      </c>
      <c r="M5" s="749"/>
      <c r="N5" s="45"/>
      <c r="P5" s="45"/>
    </row>
    <row r="6" spans="1:17" s="46" customFormat="1" ht="5.25" customHeight="1">
      <c r="A6" s="47"/>
      <c r="B6" s="750"/>
      <c r="C6" s="761"/>
      <c r="D6" s="48"/>
      <c r="E6" s="49"/>
      <c r="F6" s="50"/>
      <c r="G6" s="51"/>
      <c r="H6" s="48"/>
      <c r="I6" s="50"/>
      <c r="J6" s="50"/>
      <c r="K6" s="51"/>
      <c r="L6" s="48"/>
      <c r="M6" s="51"/>
    </row>
    <row r="7" spans="1:17" s="56" customFormat="1" ht="19.5" customHeight="1">
      <c r="A7" s="52"/>
      <c r="B7" s="750"/>
      <c r="C7" s="761"/>
      <c r="D7" s="764" t="s">
        <v>623</v>
      </c>
      <c r="E7" s="53" t="s">
        <v>624</v>
      </c>
      <c r="F7" s="764" t="s">
        <v>623</v>
      </c>
      <c r="G7" s="54"/>
      <c r="H7" s="764" t="s">
        <v>623</v>
      </c>
      <c r="I7" s="53" t="s">
        <v>624</v>
      </c>
      <c r="J7" s="764" t="s">
        <v>623</v>
      </c>
      <c r="K7" s="54"/>
      <c r="L7" s="764" t="s">
        <v>623</v>
      </c>
      <c r="M7" s="55"/>
    </row>
    <row r="8" spans="1:17" s="56" customFormat="1" ht="19.5" customHeight="1" thickBot="1">
      <c r="A8" s="52"/>
      <c r="B8" s="762"/>
      <c r="C8" s="763"/>
      <c r="D8" s="764"/>
      <c r="E8" s="57" t="str">
        <f>'[2]Asset Allocation Tático'!G8</f>
        <v>setembro</v>
      </c>
      <c r="F8" s="764"/>
      <c r="G8" s="57" t="str">
        <f>'[2]Asset Allocation Tático'!K8</f>
        <v>outubro</v>
      </c>
      <c r="H8" s="764"/>
      <c r="I8" s="58" t="str">
        <f>'[2]Asset Allocation Tático'!O8</f>
        <v>outubro</v>
      </c>
      <c r="J8" s="764"/>
      <c r="K8" s="57" t="str">
        <f>'[2]Asset Allocation Tático'!S8</f>
        <v>outubro</v>
      </c>
      <c r="L8" s="774"/>
      <c r="M8" s="59" t="str">
        <f>'[2]Asset Allocation Tático'!W8</f>
        <v>outubro</v>
      </c>
    </row>
    <row r="9" spans="1:17" s="62" customFormat="1" ht="20.25" customHeight="1" thickTop="1" thickBot="1">
      <c r="A9" s="60"/>
      <c r="B9" s="61" t="s">
        <v>11</v>
      </c>
      <c r="C9" s="61"/>
      <c r="D9" s="18">
        <f>'[2]Asset Allocation Tático'!D9</f>
        <v>1</v>
      </c>
      <c r="E9" s="32">
        <f>'[2]Asset Allocation Tático'!G9</f>
        <v>1</v>
      </c>
      <c r="F9" s="18">
        <f>'[2]Asset Allocation Tático'!H9</f>
        <v>0.85</v>
      </c>
      <c r="G9" s="32">
        <f>'[2]Asset Allocation Tático'!K9</f>
        <v>0.84000000000000008</v>
      </c>
      <c r="H9" s="18">
        <f>'[2]Asset Allocation Tático'!L9</f>
        <v>0.7</v>
      </c>
      <c r="I9" s="32">
        <f>'[2]Asset Allocation Tático'!O9</f>
        <v>0.67999999999999994</v>
      </c>
      <c r="J9" s="18">
        <f>'[2]Asset Allocation Tático'!P9</f>
        <v>0.5</v>
      </c>
      <c r="K9" s="32">
        <f>'[2]Asset Allocation Tático'!S9</f>
        <v>0.47</v>
      </c>
      <c r="L9" s="18">
        <f>'[2]Asset Allocation Tático'!T9</f>
        <v>0.3</v>
      </c>
      <c r="M9" s="32">
        <f>'[2]Asset Allocation Tático'!W9</f>
        <v>0.31</v>
      </c>
    </row>
    <row r="10" spans="1:17" s="62" customFormat="1" ht="20.25" thickTop="1" thickBot="1">
      <c r="A10" s="63"/>
      <c r="B10" s="64" t="s">
        <v>620</v>
      </c>
      <c r="C10" s="65" t="s">
        <v>637</v>
      </c>
      <c r="D10" s="19">
        <f>'[2]Asset Allocation Tático'!D10</f>
        <v>0.85</v>
      </c>
      <c r="E10" s="33">
        <f>'[2]Asset Allocation Tático'!G10</f>
        <v>0.82</v>
      </c>
      <c r="F10" s="19">
        <f>'[2]Asset Allocation Tático'!H10</f>
        <v>0.7</v>
      </c>
      <c r="G10" s="33">
        <f>'[2]Asset Allocation Tático'!K10</f>
        <v>0.64</v>
      </c>
      <c r="H10" s="19">
        <f>'[2]Asset Allocation Tático'!L10</f>
        <v>0.6</v>
      </c>
      <c r="I10" s="33">
        <f>'[2]Asset Allocation Tático'!O10</f>
        <v>0.52</v>
      </c>
      <c r="J10" s="19">
        <f>'[2]Asset Allocation Tático'!P10</f>
        <v>0.30000000000000004</v>
      </c>
      <c r="K10" s="33">
        <f>'[2]Asset Allocation Tático'!S10</f>
        <v>0.2</v>
      </c>
      <c r="L10" s="19">
        <f>'[2]Asset Allocation Tático'!T10</f>
        <v>0.15</v>
      </c>
      <c r="M10" s="33">
        <f>'[2]Asset Allocation Tático'!W10</f>
        <v>0.08</v>
      </c>
      <c r="O10" s="325"/>
      <c r="Q10" s="325"/>
    </row>
    <row r="11" spans="1:17" s="62" customFormat="1" ht="20.25" thickTop="1" thickBot="1">
      <c r="A11" s="63"/>
      <c r="B11" s="64" t="s">
        <v>621</v>
      </c>
      <c r="C11" s="65" t="s">
        <v>150</v>
      </c>
      <c r="D11" s="19">
        <f>'[2]Asset Allocation Tático'!D11</f>
        <v>0.15</v>
      </c>
      <c r="E11" s="33">
        <f>'[2]Asset Allocation Tático'!G11</f>
        <v>0.15</v>
      </c>
      <c r="F11" s="19">
        <f>'[2]Asset Allocation Tático'!H11</f>
        <v>0.15</v>
      </c>
      <c r="G11" s="33">
        <f>'[2]Asset Allocation Tático'!K11</f>
        <v>0.15</v>
      </c>
      <c r="H11" s="19">
        <f>'[2]Asset Allocation Tático'!L11</f>
        <v>0.1</v>
      </c>
      <c r="I11" s="33">
        <f>'[2]Asset Allocation Tático'!O11</f>
        <v>0.1</v>
      </c>
      <c r="J11" s="19">
        <f>'[2]Asset Allocation Tático'!P11</f>
        <v>0.2</v>
      </c>
      <c r="K11" s="33">
        <f>'[2]Asset Allocation Tático'!S11</f>
        <v>0.2</v>
      </c>
      <c r="L11" s="19">
        <f>'[2]Asset Allocation Tático'!T11</f>
        <v>0.15</v>
      </c>
      <c r="M11" s="33">
        <f>'[2]Asset Allocation Tático'!W11</f>
        <v>0.15</v>
      </c>
      <c r="O11" s="325"/>
      <c r="Q11" s="325"/>
    </row>
    <row r="12" spans="1:17" s="46" customFormat="1" ht="20.25" customHeight="1" thickTop="1" thickBot="1">
      <c r="A12" s="66"/>
      <c r="B12" s="116" t="s">
        <v>1374</v>
      </c>
      <c r="C12" s="68" t="s">
        <v>636</v>
      </c>
      <c r="D12" s="20">
        <f>'[2]Asset Allocation Tático'!D12</f>
        <v>0</v>
      </c>
      <c r="E12" s="34">
        <f>'[2]Asset Allocation Tático'!G12</f>
        <v>0</v>
      </c>
      <c r="F12" s="20">
        <f>'[2]Asset Allocation Tático'!H12</f>
        <v>0</v>
      </c>
      <c r="G12" s="34">
        <f>'[2]Asset Allocation Tático'!K12</f>
        <v>0</v>
      </c>
      <c r="H12" s="20">
        <f>'[2]Asset Allocation Tático'!L12</f>
        <v>0</v>
      </c>
      <c r="I12" s="34">
        <f>'[2]Asset Allocation Tático'!O12</f>
        <v>0</v>
      </c>
      <c r="J12" s="20">
        <f>'[2]Asset Allocation Tático'!P12</f>
        <v>0</v>
      </c>
      <c r="K12" s="34">
        <f>'[2]Asset Allocation Tático'!S12</f>
        <v>0</v>
      </c>
      <c r="L12" s="20">
        <f>'[2]Asset Allocation Tático'!T12</f>
        <v>0</v>
      </c>
      <c r="M12" s="34">
        <f>'[2]Asset Allocation Tático'!W12</f>
        <v>0</v>
      </c>
      <c r="O12" s="325"/>
      <c r="Q12" s="325"/>
    </row>
    <row r="13" spans="1:17" s="46" customFormat="1" ht="20.25" customHeight="1" thickBot="1">
      <c r="A13" s="66"/>
      <c r="B13" s="117" t="s">
        <v>1378</v>
      </c>
      <c r="C13" s="70" t="s">
        <v>150</v>
      </c>
      <c r="D13" s="21">
        <f>'[2]Asset Allocation Tático'!D13</f>
        <v>0</v>
      </c>
      <c r="E13" s="34">
        <f>'[2]Asset Allocation Tático'!G13</f>
        <v>0.11</v>
      </c>
      <c r="F13" s="21">
        <f>'[2]Asset Allocation Tático'!H13</f>
        <v>0</v>
      </c>
      <c r="G13" s="34">
        <f>'[2]Asset Allocation Tático'!K13</f>
        <v>0.11</v>
      </c>
      <c r="H13" s="21">
        <f>'[2]Asset Allocation Tático'!L13</f>
        <v>0</v>
      </c>
      <c r="I13" s="34">
        <f>'[2]Asset Allocation Tático'!O13</f>
        <v>7.4999999999999997E-2</v>
      </c>
      <c r="J13" s="21">
        <f>'[2]Asset Allocation Tático'!P13</f>
        <v>0</v>
      </c>
      <c r="K13" s="34">
        <f>'[2]Asset Allocation Tático'!S13</f>
        <v>0.15</v>
      </c>
      <c r="L13" s="21">
        <f>'[2]Asset Allocation Tático'!T13</f>
        <v>0</v>
      </c>
      <c r="M13" s="34">
        <f>'[2]Asset Allocation Tático'!W13</f>
        <v>0.11</v>
      </c>
      <c r="O13" s="469"/>
      <c r="Q13" s="469"/>
    </row>
    <row r="14" spans="1:17" s="46" customFormat="1" ht="20.25" customHeight="1" thickBot="1">
      <c r="A14" s="66"/>
      <c r="B14" s="118" t="s">
        <v>1372</v>
      </c>
      <c r="C14" s="72" t="s">
        <v>635</v>
      </c>
      <c r="D14" s="22">
        <f>'[2]Asset Allocation Tático'!D14</f>
        <v>0</v>
      </c>
      <c r="E14" s="34">
        <f>'[2]Asset Allocation Tático'!G14</f>
        <v>0.04</v>
      </c>
      <c r="F14" s="22">
        <f>'[2]Asset Allocation Tático'!H14</f>
        <v>0</v>
      </c>
      <c r="G14" s="34">
        <f>'[2]Asset Allocation Tático'!K14</f>
        <v>0.04</v>
      </c>
      <c r="H14" s="22">
        <f>'[2]Asset Allocation Tático'!L14</f>
        <v>0</v>
      </c>
      <c r="I14" s="34">
        <f>'[2]Asset Allocation Tático'!O14</f>
        <v>2.5000000000000001E-2</v>
      </c>
      <c r="J14" s="22">
        <f>'[2]Asset Allocation Tático'!P14</f>
        <v>0</v>
      </c>
      <c r="K14" s="34">
        <f>'[2]Asset Allocation Tático'!S14</f>
        <v>0.05</v>
      </c>
      <c r="L14" s="22">
        <f>'[2]Asset Allocation Tático'!T14</f>
        <v>0</v>
      </c>
      <c r="M14" s="34">
        <f>'[2]Asset Allocation Tático'!W14</f>
        <v>0.04</v>
      </c>
      <c r="O14" s="469"/>
      <c r="Q14" s="469"/>
    </row>
    <row r="15" spans="1:17" s="62" customFormat="1" ht="20.25" thickTop="1" thickBot="1">
      <c r="A15" s="63"/>
      <c r="B15" s="119" t="s">
        <v>663</v>
      </c>
      <c r="C15" s="65" t="s">
        <v>633</v>
      </c>
      <c r="D15" s="19">
        <f>'[2]Asset Allocation Tático'!D15</f>
        <v>0</v>
      </c>
      <c r="E15" s="33">
        <f>'[2]Asset Allocation Tático'!G15</f>
        <v>0.03</v>
      </c>
      <c r="F15" s="19">
        <f>'[2]Asset Allocation Tático'!H15</f>
        <v>0</v>
      </c>
      <c r="G15" s="33">
        <f>'[2]Asset Allocation Tático'!K15</f>
        <v>0.05</v>
      </c>
      <c r="H15" s="19">
        <f>'[2]Asset Allocation Tático'!L15</f>
        <v>0</v>
      </c>
      <c r="I15" s="33">
        <f>'[2]Asset Allocation Tático'!O15</f>
        <v>0.06</v>
      </c>
      <c r="J15" s="19">
        <f>'[2]Asset Allocation Tático'!P15</f>
        <v>0</v>
      </c>
      <c r="K15" s="33">
        <f>'[2]Asset Allocation Tático'!S15</f>
        <v>7.0000000000000007E-2</v>
      </c>
      <c r="L15" s="19">
        <f>'[2]Asset Allocation Tático'!T15</f>
        <v>0</v>
      </c>
      <c r="M15" s="33">
        <f>'[2]Asset Allocation Tático'!W15</f>
        <v>0.08</v>
      </c>
      <c r="O15" s="470"/>
      <c r="Q15" s="470"/>
    </row>
    <row r="16" spans="1:17" s="46" customFormat="1" ht="20.25" customHeight="1" thickTop="1" thickBot="1">
      <c r="A16" s="66"/>
      <c r="B16" s="116" t="s">
        <v>1375</v>
      </c>
      <c r="C16" s="68" t="s">
        <v>634</v>
      </c>
      <c r="D16" s="20">
        <f>'[2]Asset Allocation Tático'!D16</f>
        <v>0</v>
      </c>
      <c r="E16" s="34">
        <f>'[2]Asset Allocation Tático'!G16</f>
        <v>0.02</v>
      </c>
      <c r="F16" s="20">
        <f>'[2]Asset Allocation Tático'!H16</f>
        <v>0</v>
      </c>
      <c r="G16" s="34">
        <f>'[2]Asset Allocation Tático'!K16</f>
        <v>3.5000000000000003E-2</v>
      </c>
      <c r="H16" s="20">
        <f>'[2]Asset Allocation Tático'!L16</f>
        <v>0</v>
      </c>
      <c r="I16" s="34">
        <f>'[2]Asset Allocation Tático'!O16</f>
        <v>0.04</v>
      </c>
      <c r="J16" s="20">
        <f>'[2]Asset Allocation Tático'!P16</f>
        <v>0</v>
      </c>
      <c r="K16" s="34">
        <f>'[2]Asset Allocation Tático'!S16</f>
        <v>4.4999999999999998E-2</v>
      </c>
      <c r="L16" s="20">
        <f>'[2]Asset Allocation Tático'!T16</f>
        <v>0</v>
      </c>
      <c r="M16" s="34">
        <f>'[2]Asset Allocation Tático'!W16</f>
        <v>0.05</v>
      </c>
      <c r="O16" s="469"/>
      <c r="Q16" s="469"/>
    </row>
    <row r="17" spans="1:17" s="46" customFormat="1" ht="20.25" customHeight="1" thickBot="1">
      <c r="A17" s="66"/>
      <c r="B17" s="117" t="s">
        <v>1379</v>
      </c>
      <c r="C17" s="70" t="s">
        <v>633</v>
      </c>
      <c r="D17" s="21">
        <f>'[2]Asset Allocation Tático'!D17</f>
        <v>0</v>
      </c>
      <c r="E17" s="34">
        <f>'[2]Asset Allocation Tático'!G17</f>
        <v>0.01</v>
      </c>
      <c r="F17" s="21">
        <f>'[2]Asset Allocation Tático'!H17</f>
        <v>0</v>
      </c>
      <c r="G17" s="34">
        <f>'[2]Asset Allocation Tático'!K17</f>
        <v>1.4999999999999999E-2</v>
      </c>
      <c r="H17" s="21">
        <f>'[2]Asset Allocation Tático'!L17</f>
        <v>0</v>
      </c>
      <c r="I17" s="34">
        <f>'[2]Asset Allocation Tático'!O17</f>
        <v>0.02</v>
      </c>
      <c r="J17" s="21">
        <f>'[2]Asset Allocation Tático'!P17</f>
        <v>0</v>
      </c>
      <c r="K17" s="34">
        <f>'[2]Asset Allocation Tático'!S17</f>
        <v>2.5000000000000001E-2</v>
      </c>
      <c r="L17" s="21">
        <f>'[2]Asset Allocation Tático'!T17</f>
        <v>0</v>
      </c>
      <c r="M17" s="34">
        <f>'[2]Asset Allocation Tático'!W17</f>
        <v>0.03</v>
      </c>
      <c r="O17" s="469"/>
      <c r="Q17" s="469"/>
    </row>
    <row r="18" spans="1:17" s="46" customFormat="1" ht="20.25" customHeight="1" thickBot="1">
      <c r="A18" s="66"/>
      <c r="B18" s="118" t="s">
        <v>1373</v>
      </c>
      <c r="C18" s="72" t="s">
        <v>632</v>
      </c>
      <c r="D18" s="22">
        <f>'[2]Asset Allocation Tático'!D18</f>
        <v>0</v>
      </c>
      <c r="E18" s="34">
        <f>'[2]Asset Allocation Tático'!G18</f>
        <v>0</v>
      </c>
      <c r="F18" s="22">
        <f>'[2]Asset Allocation Tático'!H18</f>
        <v>0</v>
      </c>
      <c r="G18" s="34">
        <f>'[2]Asset Allocation Tático'!K18</f>
        <v>0</v>
      </c>
      <c r="H18" s="22">
        <f>'[2]Asset Allocation Tático'!L18</f>
        <v>0</v>
      </c>
      <c r="I18" s="34">
        <f>'[2]Asset Allocation Tático'!O18</f>
        <v>0</v>
      </c>
      <c r="J18" s="22">
        <f>'[2]Asset Allocation Tático'!P18</f>
        <v>0</v>
      </c>
      <c r="K18" s="34">
        <f>'[2]Asset Allocation Tático'!S18</f>
        <v>0</v>
      </c>
      <c r="L18" s="22">
        <f>'[2]Asset Allocation Tático'!T18</f>
        <v>0</v>
      </c>
      <c r="M18" s="34">
        <f>'[2]Asset Allocation Tático'!W18</f>
        <v>0</v>
      </c>
    </row>
    <row r="19" spans="1:17" s="62" customFormat="1" ht="20.25" thickTop="1" thickBot="1">
      <c r="A19" s="60"/>
      <c r="B19" s="61" t="s">
        <v>13</v>
      </c>
      <c r="C19" s="73" t="s">
        <v>630</v>
      </c>
      <c r="D19" s="18">
        <f>'[2]Asset Allocation Tático'!D19</f>
        <v>0</v>
      </c>
      <c r="E19" s="32">
        <f>'[2]Asset Allocation Tático'!G19</f>
        <v>0</v>
      </c>
      <c r="F19" s="18">
        <f>'[2]Asset Allocation Tático'!H19</f>
        <v>0.1</v>
      </c>
      <c r="G19" s="32">
        <f>'[2]Asset Allocation Tático'!K19</f>
        <v>0.12</v>
      </c>
      <c r="H19" s="18">
        <f>'[2]Asset Allocation Tático'!L19</f>
        <v>0.2</v>
      </c>
      <c r="I19" s="32">
        <f>'[2]Asset Allocation Tático'!O19</f>
        <v>0.23499999999999999</v>
      </c>
      <c r="J19" s="18">
        <f>'[2]Asset Allocation Tático'!P19</f>
        <v>0.3</v>
      </c>
      <c r="K19" s="32">
        <f>'[2]Asset Allocation Tático'!S19</f>
        <v>0.35</v>
      </c>
      <c r="L19" s="18">
        <f>'[2]Asset Allocation Tático'!T19</f>
        <v>0.35</v>
      </c>
      <c r="M19" s="32">
        <f>'[2]Asset Allocation Tático'!W19</f>
        <v>0.375</v>
      </c>
      <c r="O19" s="325"/>
      <c r="Q19" s="325"/>
    </row>
    <row r="20" spans="1:17" s="62" customFormat="1" ht="20.25" thickTop="1" thickBot="1">
      <c r="A20" s="60"/>
      <c r="B20" s="61" t="s">
        <v>14</v>
      </c>
      <c r="C20" s="73"/>
      <c r="D20" s="18">
        <f>'[2]Asset Allocation Tático'!D20</f>
        <v>0</v>
      </c>
      <c r="E20" s="32">
        <f>'[2]Asset Allocation Tático'!G20</f>
        <v>0</v>
      </c>
      <c r="F20" s="18">
        <f>'[2]Asset Allocation Tático'!H20</f>
        <v>0.05</v>
      </c>
      <c r="G20" s="32">
        <f>'[2]Asset Allocation Tático'!K20</f>
        <v>0.04</v>
      </c>
      <c r="H20" s="18">
        <f>'[2]Asset Allocation Tático'!L20</f>
        <v>0.1</v>
      </c>
      <c r="I20" s="32">
        <f>'[2]Asset Allocation Tático'!O20</f>
        <v>8.5000000000000006E-2</v>
      </c>
      <c r="J20" s="18">
        <f>'[2]Asset Allocation Tático'!P20</f>
        <v>0.2</v>
      </c>
      <c r="K20" s="32">
        <f>'[2]Asset Allocation Tático'!S20</f>
        <v>0.18</v>
      </c>
      <c r="L20" s="18">
        <f>'[2]Asset Allocation Tático'!T20</f>
        <v>0.35</v>
      </c>
      <c r="M20" s="32">
        <f>'[2]Asset Allocation Tático'!W20</f>
        <v>0.315</v>
      </c>
      <c r="O20" s="470"/>
      <c r="Q20" s="470"/>
    </row>
    <row r="21" spans="1:17" s="62" customFormat="1" ht="20.25" thickTop="1" thickBot="1">
      <c r="A21" s="63"/>
      <c r="B21" s="64" t="s">
        <v>608</v>
      </c>
      <c r="C21" s="65" t="s">
        <v>60</v>
      </c>
      <c r="D21" s="19">
        <f>'[2]Asset Allocation Tático'!D21</f>
        <v>0</v>
      </c>
      <c r="E21" s="33">
        <f>'[2]Asset Allocation Tático'!G21</f>
        <v>0</v>
      </c>
      <c r="F21" s="19">
        <f>'[2]Asset Allocation Tático'!H21</f>
        <v>3.5000000000000003E-2</v>
      </c>
      <c r="G21" s="33">
        <f>'[2]Asset Allocation Tático'!K21</f>
        <v>3.5000000000000003E-2</v>
      </c>
      <c r="H21" s="19">
        <f>'[2]Asset Allocation Tático'!L21</f>
        <v>7.0000000000000007E-2</v>
      </c>
      <c r="I21" s="33">
        <f>'[2]Asset Allocation Tático'!O21</f>
        <v>7.0000000000000007E-2</v>
      </c>
      <c r="J21" s="19">
        <f>'[2]Asset Allocation Tático'!P21</f>
        <v>0.16</v>
      </c>
      <c r="K21" s="33">
        <f>'[2]Asset Allocation Tático'!S21</f>
        <v>0.16</v>
      </c>
      <c r="L21" s="19">
        <f>'[2]Asset Allocation Tático'!T21</f>
        <v>0.27</v>
      </c>
      <c r="M21" s="33">
        <f>'[2]Asset Allocation Tático'!W21</f>
        <v>0.27</v>
      </c>
      <c r="O21" s="325"/>
      <c r="Q21" s="325"/>
    </row>
    <row r="22" spans="1:17" s="62" customFormat="1" ht="20.25" thickTop="1" thickBot="1">
      <c r="A22" s="63"/>
      <c r="B22" s="64" t="s">
        <v>628</v>
      </c>
      <c r="C22" s="65" t="s">
        <v>631</v>
      </c>
      <c r="D22" s="19">
        <f>'[2]Asset Allocation Tático'!D22</f>
        <v>0</v>
      </c>
      <c r="E22" s="33">
        <f>'[2]Asset Allocation Tático'!G22</f>
        <v>0</v>
      </c>
      <c r="F22" s="19">
        <f>'[2]Asset Allocation Tático'!H22</f>
        <v>1.4999999999999999E-2</v>
      </c>
      <c r="G22" s="33">
        <f>'[2]Asset Allocation Tático'!K22</f>
        <v>5.0000000000000001E-3</v>
      </c>
      <c r="H22" s="19">
        <f>'[2]Asset Allocation Tático'!L22</f>
        <v>0.03</v>
      </c>
      <c r="I22" s="33">
        <f>'[2]Asset Allocation Tático'!O22</f>
        <v>1.4999999999999999E-2</v>
      </c>
      <c r="J22" s="19">
        <f>'[2]Asset Allocation Tático'!P22</f>
        <v>0.04</v>
      </c>
      <c r="K22" s="33">
        <f>'[2]Asset Allocation Tático'!S22</f>
        <v>0.02</v>
      </c>
      <c r="L22" s="19">
        <f>'[2]Asset Allocation Tático'!T22</f>
        <v>0.08</v>
      </c>
      <c r="M22" s="33">
        <f>'[2]Asset Allocation Tático'!W22</f>
        <v>4.4999999999999998E-2</v>
      </c>
      <c r="O22" s="325"/>
      <c r="Q22" s="325"/>
    </row>
    <row r="23" spans="1:17" s="46" customFormat="1" ht="20.25" customHeight="1" thickTop="1" thickBot="1">
      <c r="A23" s="66"/>
      <c r="B23" s="67" t="s">
        <v>609</v>
      </c>
      <c r="C23" s="68"/>
      <c r="D23" s="20"/>
      <c r="E23" s="34">
        <f>'[2]Asset Allocation Tático'!G23</f>
        <v>0</v>
      </c>
      <c r="F23" s="20"/>
      <c r="G23" s="34">
        <f>'[2]Asset Allocation Tático'!K23</f>
        <v>5.0000000000000001E-3</v>
      </c>
      <c r="H23" s="20"/>
      <c r="I23" s="34">
        <f>'[2]Asset Allocation Tático'!O23</f>
        <v>1.4999999999999999E-2</v>
      </c>
      <c r="J23" s="20"/>
      <c r="K23" s="34">
        <f>'[2]Asset Allocation Tático'!S23</f>
        <v>0.02</v>
      </c>
      <c r="L23" s="20"/>
      <c r="M23" s="34">
        <f>'[2]Asset Allocation Tático'!W23</f>
        <v>4.4999999999999998E-2</v>
      </c>
    </row>
    <row r="24" spans="1:17" s="46" customFormat="1" ht="20.25" customHeight="1" thickBot="1">
      <c r="A24" s="66"/>
      <c r="B24" s="69" t="s">
        <v>612</v>
      </c>
      <c r="C24" s="70"/>
      <c r="D24" s="21"/>
      <c r="E24" s="34">
        <f>'[2]Asset Allocation Tático'!G24</f>
        <v>0</v>
      </c>
      <c r="F24" s="21"/>
      <c r="G24" s="34">
        <f>'[2]Asset Allocation Tático'!K24</f>
        <v>0</v>
      </c>
      <c r="H24" s="21"/>
      <c r="I24" s="34">
        <f>'[2]Asset Allocation Tático'!O24</f>
        <v>0</v>
      </c>
      <c r="J24" s="21"/>
      <c r="K24" s="34">
        <f>'[2]Asset Allocation Tático'!S24</f>
        <v>0</v>
      </c>
      <c r="L24" s="21"/>
      <c r="M24" s="34">
        <f>'[2]Asset Allocation Tático'!W24</f>
        <v>0</v>
      </c>
    </row>
    <row r="25" spans="1:17" s="46" customFormat="1" ht="20.25" customHeight="1" thickBot="1">
      <c r="A25" s="66"/>
      <c r="B25" s="71" t="s">
        <v>613</v>
      </c>
      <c r="C25" s="72"/>
      <c r="D25" s="22"/>
      <c r="E25" s="34">
        <f>'[2]Asset Allocation Tático'!G25</f>
        <v>0</v>
      </c>
      <c r="F25" s="22"/>
      <c r="G25" s="34">
        <f>'[2]Asset Allocation Tático'!K25</f>
        <v>0</v>
      </c>
      <c r="H25" s="22"/>
      <c r="I25" s="34">
        <f>'[2]Asset Allocation Tático'!O25</f>
        <v>0</v>
      </c>
      <c r="J25" s="22"/>
      <c r="K25" s="34">
        <f>'[2]Asset Allocation Tático'!S25</f>
        <v>0</v>
      </c>
      <c r="L25" s="22"/>
      <c r="M25" s="34">
        <f>'[2]Asset Allocation Tático'!W25</f>
        <v>0</v>
      </c>
    </row>
    <row r="26" spans="1:17" s="46" customFormat="1" ht="20.25" customHeight="1" thickBot="1">
      <c r="A26" s="66"/>
      <c r="B26" s="71" t="s">
        <v>611</v>
      </c>
      <c r="C26" s="72"/>
      <c r="D26" s="23"/>
      <c r="E26" s="34">
        <f>'[2]Asset Allocation Tático'!G26</f>
        <v>0</v>
      </c>
      <c r="F26" s="22"/>
      <c r="G26" s="34">
        <f>'[2]Asset Allocation Tático'!K26</f>
        <v>0</v>
      </c>
      <c r="H26" s="22"/>
      <c r="I26" s="34">
        <f>'[2]Asset Allocation Tático'!O26</f>
        <v>0</v>
      </c>
      <c r="J26" s="22"/>
      <c r="K26" s="34">
        <f>'[2]Asset Allocation Tático'!S26</f>
        <v>0</v>
      </c>
      <c r="L26" s="22"/>
      <c r="M26" s="34">
        <f>'[2]Asset Allocation Tático'!W26</f>
        <v>0</v>
      </c>
    </row>
    <row r="27" spans="1:17" s="46" customFormat="1" ht="20.25" customHeight="1" thickTop="1" thickBot="1">
      <c r="A27" s="66"/>
      <c r="B27" s="71" t="s">
        <v>698</v>
      </c>
      <c r="C27" s="72"/>
      <c r="D27" s="23"/>
      <c r="E27" s="34">
        <f>'[2]Asset Allocation Tático'!G27</f>
        <v>0</v>
      </c>
      <c r="F27" s="22"/>
      <c r="G27" s="34">
        <f>'[2]Asset Allocation Tático'!K27</f>
        <v>0</v>
      </c>
      <c r="H27" s="22"/>
      <c r="I27" s="34">
        <f>'[2]Asset Allocation Tático'!O27</f>
        <v>0</v>
      </c>
      <c r="J27" s="22"/>
      <c r="K27" s="34">
        <f>'[2]Asset Allocation Tático'!S27</f>
        <v>0</v>
      </c>
      <c r="L27" s="22"/>
      <c r="M27" s="34">
        <f>'[2]Asset Allocation Tático'!W27</f>
        <v>0</v>
      </c>
      <c r="O27" s="471"/>
      <c r="Q27" s="471"/>
    </row>
    <row r="28" spans="1:17" s="62" customFormat="1" ht="20.25" customHeight="1" thickTop="1" thickBot="1">
      <c r="A28" s="63"/>
      <c r="D28" s="28"/>
      <c r="E28" s="28"/>
      <c r="F28" s="28"/>
      <c r="G28" s="28"/>
      <c r="H28" s="28"/>
      <c r="I28" s="28"/>
      <c r="J28" s="28"/>
      <c r="K28" s="28"/>
      <c r="L28" s="28"/>
      <c r="M28" s="28"/>
      <c r="O28" s="469"/>
      <c r="Q28" s="469"/>
    </row>
    <row r="29" spans="1:17" s="62" customFormat="1" ht="20.25" thickTop="1" thickBot="1">
      <c r="A29" s="63"/>
      <c r="B29" s="74" t="s">
        <v>443</v>
      </c>
      <c r="C29" s="74"/>
      <c r="D29" s="25"/>
      <c r="E29" s="24">
        <f>'[2]Asset Allocation Tático'!G29</f>
        <v>0</v>
      </c>
      <c r="F29" s="25"/>
      <c r="G29" s="24">
        <f>'[2]Asset Allocation Tático'!K29</f>
        <v>4.3750000000000013E-3</v>
      </c>
      <c r="H29" s="25"/>
      <c r="I29" s="24">
        <f>'[2]Asset Allocation Tático'!O29</f>
        <v>8.7500000000000026E-3</v>
      </c>
      <c r="J29" s="25"/>
      <c r="K29" s="24">
        <f>'[2]Asset Allocation Tático'!S29</f>
        <v>2.0000000000000004E-2</v>
      </c>
      <c r="L29" s="25"/>
      <c r="M29" s="24">
        <f>'[2]Asset Allocation Tático'!W29</f>
        <v>3.3750000000000009E-2</v>
      </c>
      <c r="O29" s="472"/>
      <c r="Q29" s="472"/>
    </row>
    <row r="30" spans="1:17" s="46" customFormat="1" ht="9" customHeight="1" thickTop="1">
      <c r="A30" s="47"/>
      <c r="B30" s="75"/>
      <c r="C30" s="75"/>
      <c r="D30" s="76"/>
      <c r="E30" s="77"/>
      <c r="F30" s="78"/>
      <c r="G30" s="79"/>
      <c r="H30" s="80"/>
      <c r="I30" s="62"/>
      <c r="J30" s="62"/>
      <c r="K30" s="79"/>
      <c r="L30" s="80"/>
      <c r="M30" s="81"/>
    </row>
    <row r="31" spans="1:17" s="56" customFormat="1">
      <c r="A31" s="82"/>
      <c r="B31" s="83"/>
      <c r="C31" s="83"/>
      <c r="D31" s="26" t="str">
        <f t="shared" ref="D31:M31" si="0">IF(D9+D19+D20&lt;&gt;1,TEXT(D9+D19+D20, "##.#%"),"")</f>
        <v/>
      </c>
      <c r="E31" s="27" t="str">
        <f t="shared" si="0"/>
        <v/>
      </c>
      <c r="F31" s="27" t="str">
        <f t="shared" si="0"/>
        <v/>
      </c>
      <c r="G31" s="27" t="str">
        <f t="shared" si="0"/>
        <v/>
      </c>
      <c r="H31" s="26" t="str">
        <f t="shared" si="0"/>
        <v/>
      </c>
      <c r="I31" s="27" t="str">
        <f t="shared" si="0"/>
        <v/>
      </c>
      <c r="J31" s="27" t="str">
        <f t="shared" si="0"/>
        <v/>
      </c>
      <c r="K31" s="27" t="str">
        <f t="shared" si="0"/>
        <v/>
      </c>
      <c r="L31" s="26" t="str">
        <f t="shared" si="0"/>
        <v/>
      </c>
      <c r="M31" s="27" t="str">
        <f t="shared" si="0"/>
        <v/>
      </c>
    </row>
    <row r="32" spans="1:17" s="46" customFormat="1" ht="19.5" thickBot="1">
      <c r="A32" s="47"/>
      <c r="B32" s="84" t="s">
        <v>622</v>
      </c>
      <c r="C32" s="85"/>
      <c r="D32" s="767">
        <f>'[2]Asset Allocation Tático'!D32</f>
        <v>1.03E-2</v>
      </c>
      <c r="E32" s="768">
        <f>'[2]Asset Allocation Tático'!E32</f>
        <v>0</v>
      </c>
      <c r="F32" s="767">
        <f>'[2]Asset Allocation Tático'!H32</f>
        <v>2.549673119887582E-2</v>
      </c>
      <c r="G32" s="768">
        <f>'[2]Asset Allocation Tático'!I32</f>
        <v>0</v>
      </c>
      <c r="H32" s="767">
        <f>'[2]Asset Allocation Tático'!L32</f>
        <v>3.8511103553590463E-2</v>
      </c>
      <c r="I32" s="769">
        <f>'[2]Asset Allocation Tático'!M32</f>
        <v>0</v>
      </c>
      <c r="J32" s="767">
        <f>'[2]Asset Allocation Tático'!P32</f>
        <v>7.1044569470618588E-2</v>
      </c>
      <c r="K32" s="768">
        <f>'[2]Asset Allocation Tático'!Q32</f>
        <v>0</v>
      </c>
      <c r="L32" s="767">
        <f>'[2]Asset Allocation Tático'!T32</f>
        <v>0.1007472074047638</v>
      </c>
      <c r="M32" s="768">
        <f>'[2]Asset Allocation Tático'!U32</f>
        <v>0</v>
      </c>
    </row>
    <row r="33" spans="1:13" s="46" customFormat="1" ht="20.25" thickTop="1" thickBot="1">
      <c r="A33" s="47"/>
      <c r="B33" s="86" t="s">
        <v>625</v>
      </c>
      <c r="C33" s="87"/>
      <c r="D33" s="765">
        <f>'[2]Asset Allocation Tático'!D33</f>
        <v>-1.1299999999999999E-2</v>
      </c>
      <c r="E33" s="770">
        <f>'[2]Asset Allocation Tático'!E33</f>
        <v>0</v>
      </c>
      <c r="F33" s="765">
        <f>'[2]Asset Allocation Tático'!H33</f>
        <v>-2.487761818750004E-2</v>
      </c>
      <c r="G33" s="770">
        <f>'[2]Asset Allocation Tático'!I33</f>
        <v>0</v>
      </c>
      <c r="H33" s="765">
        <f>'[2]Asset Allocation Tático'!L33</f>
        <v>-3.4410577412473803E-2</v>
      </c>
      <c r="I33" s="766">
        <f>'[2]Asset Allocation Tático'!M33</f>
        <v>0</v>
      </c>
      <c r="J33" s="765">
        <f>'[2]Asset Allocation Tático'!P33</f>
        <v>-6.1567684871044873E-2</v>
      </c>
      <c r="K33" s="770">
        <f>'[2]Asset Allocation Tático'!Q33</f>
        <v>0</v>
      </c>
      <c r="L33" s="765">
        <f>'[2]Asset Allocation Tático'!T33</f>
        <v>-8.4679197825304156E-2</v>
      </c>
      <c r="M33" s="770">
        <f>'[2]Asset Allocation Tático'!U33</f>
        <v>0</v>
      </c>
    </row>
    <row r="34" spans="1:13" s="46" customFormat="1" ht="20.25" thickTop="1" thickBot="1">
      <c r="A34" s="47"/>
      <c r="B34" s="86" t="s">
        <v>627</v>
      </c>
      <c r="C34" s="87"/>
      <c r="D34" s="765">
        <f>'[2]Asset Allocation Tático'!D34</f>
        <v>-2.5999999999999999E-3</v>
      </c>
      <c r="E34" s="770">
        <f>'[2]Asset Allocation Tático'!E34</f>
        <v>0</v>
      </c>
      <c r="F34" s="765">
        <f>'[2]Asset Allocation Tático'!H34</f>
        <v>-1.4715015366541949E-2</v>
      </c>
      <c r="G34" s="770">
        <f>'[2]Asset Allocation Tático'!I34</f>
        <v>0</v>
      </c>
      <c r="H34" s="765">
        <f>'[2]Asset Allocation Tático'!L34</f>
        <v>-2.5087452667099872E-2</v>
      </c>
      <c r="I34" s="766">
        <f>'[2]Asset Allocation Tático'!M34</f>
        <v>0</v>
      </c>
      <c r="J34" s="765">
        <f>'[2]Asset Allocation Tático'!P34</f>
        <v>-5.0338995825054043E-2</v>
      </c>
      <c r="K34" s="770">
        <f>'[2]Asset Allocation Tático'!Q34</f>
        <v>0</v>
      </c>
      <c r="L34" s="765">
        <f>'[2]Asset Allocation Tático'!T34</f>
        <v>-7.3337204704589043E-2</v>
      </c>
      <c r="M34" s="770">
        <f>'[2]Asset Allocation Tático'!U34</f>
        <v>0</v>
      </c>
    </row>
    <row r="35" spans="1:13" s="46" customFormat="1" ht="19.5" thickTop="1">
      <c r="A35" s="47"/>
      <c r="B35" s="88" t="s">
        <v>626</v>
      </c>
      <c r="C35" s="89"/>
      <c r="D35" s="771">
        <f>'[2]Asset Allocation Tático'!D35</f>
        <v>-1.8100000000000002E-2</v>
      </c>
      <c r="E35" s="772">
        <f>'[2]Asset Allocation Tático'!E35</f>
        <v>0</v>
      </c>
      <c r="F35" s="771">
        <f>'[2]Asset Allocation Tático'!H35</f>
        <v>-6.1782246091973893E-2</v>
      </c>
      <c r="G35" s="772">
        <f>'[2]Asset Allocation Tático'!I35</f>
        <v>0</v>
      </c>
      <c r="H35" s="771">
        <f>'[2]Asset Allocation Tático'!L35</f>
        <v>-9.9174515012422068E-2</v>
      </c>
      <c r="I35" s="773">
        <f>'[2]Asset Allocation Tático'!M35</f>
        <v>0</v>
      </c>
      <c r="J35" s="771">
        <f>'[2]Asset Allocation Tático'!P35</f>
        <v>-0.18781977821096529</v>
      </c>
      <c r="K35" s="772">
        <f>'[2]Asset Allocation Tático'!Q35</f>
        <v>0</v>
      </c>
      <c r="L35" s="771">
        <f>'[2]Asset Allocation Tático'!T35</f>
        <v>-0.26953467873068521</v>
      </c>
      <c r="M35" s="772">
        <f>'[2]Asset Allocation Tático'!U35</f>
        <v>0</v>
      </c>
    </row>
    <row r="36" spans="1:13" ht="21" customHeight="1">
      <c r="C36" s="91"/>
      <c r="D36" s="92"/>
      <c r="E36" s="93"/>
      <c r="F36" s="37"/>
      <c r="H36" s="37"/>
      <c r="I36" s="37"/>
      <c r="J36" s="37"/>
      <c r="L36" s="37"/>
    </row>
    <row r="37" spans="1:13" ht="21" customHeight="1">
      <c r="C37" s="91"/>
      <c r="D37" s="95"/>
      <c r="E37" s="56"/>
      <c r="F37" s="37"/>
      <c r="H37" s="37"/>
      <c r="I37" s="37"/>
    </row>
    <row r="38" spans="1:13" ht="21" customHeight="1">
      <c r="C38" s="91"/>
      <c r="D38" s="95"/>
      <c r="F38" s="37"/>
      <c r="H38" s="37"/>
      <c r="I38" s="37"/>
      <c r="J38" s="37"/>
      <c r="L38" s="37"/>
    </row>
    <row r="39" spans="1:13" ht="21" customHeight="1">
      <c r="D39" s="37"/>
      <c r="F39" s="37"/>
      <c r="H39" s="37"/>
      <c r="I39" s="37"/>
    </row>
    <row r="40" spans="1:13" ht="21" customHeight="1">
      <c r="D40" s="37"/>
    </row>
    <row r="41" spans="1:13" ht="21" customHeight="1"/>
    <row r="42" spans="1:13" ht="21" customHeight="1"/>
    <row r="43" spans="1:13" ht="21" customHeight="1"/>
    <row r="44" spans="1:13" ht="21" customHeight="1"/>
    <row r="45" spans="1:13" ht="21" customHeight="1"/>
    <row r="46" spans="1:13" ht="21" customHeight="1"/>
    <row r="47" spans="1:13" ht="21" customHeight="1"/>
    <row r="48" spans="1:13"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sheetData>
  <mergeCells count="31">
    <mergeCell ref="L5:M5"/>
    <mergeCell ref="J32:K32"/>
    <mergeCell ref="D5:E5"/>
    <mergeCell ref="F5:G5"/>
    <mergeCell ref="H5:I5"/>
    <mergeCell ref="J5:K5"/>
    <mergeCell ref="J7:J8"/>
    <mergeCell ref="L7:L8"/>
    <mergeCell ref="L32:M32"/>
    <mergeCell ref="J33:K33"/>
    <mergeCell ref="L33:M33"/>
    <mergeCell ref="D35:E35"/>
    <mergeCell ref="F35:G35"/>
    <mergeCell ref="H35:I35"/>
    <mergeCell ref="J35:K35"/>
    <mergeCell ref="L35:M35"/>
    <mergeCell ref="D34:E34"/>
    <mergeCell ref="F34:G34"/>
    <mergeCell ref="H34:I34"/>
    <mergeCell ref="J34:K34"/>
    <mergeCell ref="L34:M34"/>
    <mergeCell ref="D33:E33"/>
    <mergeCell ref="F33:G33"/>
    <mergeCell ref="B5:C8"/>
    <mergeCell ref="D7:D8"/>
    <mergeCell ref="F7:F8"/>
    <mergeCell ref="H7:H8"/>
    <mergeCell ref="H33:I33"/>
    <mergeCell ref="D32:E32"/>
    <mergeCell ref="F32:G32"/>
    <mergeCell ref="H32:I32"/>
  </mergeCells>
  <conditionalFormatting sqref="M19:M22">
    <cfRule type="cellIs" dxfId="965" priority="14" operator="notBetween">
      <formula>#REF!</formula>
      <formula>#REF!</formula>
    </cfRule>
  </conditionalFormatting>
  <conditionalFormatting sqref="K19:K22">
    <cfRule type="cellIs" dxfId="964" priority="13" operator="notBetween">
      <formula>#REF!</formula>
      <formula>#REF!</formula>
    </cfRule>
  </conditionalFormatting>
  <conditionalFormatting sqref="E29 K29 G29">
    <cfRule type="cellIs" dxfId="963" priority="11" operator="notBetween">
      <formula>#REF!</formula>
      <formula>#REF!</formula>
    </cfRule>
  </conditionalFormatting>
  <conditionalFormatting sqref="E19:E22">
    <cfRule type="cellIs" dxfId="962" priority="10" operator="notBetween">
      <formula>#REF!</formula>
      <formula>#REF!</formula>
    </cfRule>
  </conditionalFormatting>
  <conditionalFormatting sqref="M29">
    <cfRule type="cellIs" dxfId="961" priority="322" operator="notBetween">
      <formula>#REF!</formula>
      <formula>#REF!</formula>
    </cfRule>
  </conditionalFormatting>
  <conditionalFormatting sqref="G19:G22">
    <cfRule type="cellIs" dxfId="960" priority="334" operator="notBetween">
      <formula>#REF!</formula>
      <formula>#REF!</formula>
    </cfRule>
  </conditionalFormatting>
  <conditionalFormatting sqref="M9:M11">
    <cfRule type="cellIs" dxfId="959" priority="341" operator="notBetween">
      <formula>#REF!</formula>
      <formula>#REF!</formula>
    </cfRule>
  </conditionalFormatting>
  <conditionalFormatting sqref="K9:K11">
    <cfRule type="cellIs" dxfId="958" priority="343" operator="notBetween">
      <formula>#REF!</formula>
      <formula>#REF!</formula>
    </cfRule>
  </conditionalFormatting>
  <conditionalFormatting sqref="E9:E11">
    <cfRule type="cellIs" dxfId="957" priority="350" operator="notBetween">
      <formula>#REF!</formula>
      <formula>#REF!</formula>
    </cfRule>
  </conditionalFormatting>
  <conditionalFormatting sqref="G9:G11">
    <cfRule type="cellIs" dxfId="956" priority="352" operator="notBetween">
      <formula>#REF!</formula>
      <formula>#REF!</formula>
    </cfRule>
  </conditionalFormatting>
  <conditionalFormatting sqref="M15">
    <cfRule type="cellIs" dxfId="955" priority="353" operator="notBetween">
      <formula>#REF!</formula>
      <formula>#REF!</formula>
    </cfRule>
  </conditionalFormatting>
  <conditionalFormatting sqref="K15">
    <cfRule type="cellIs" dxfId="954" priority="354" operator="notBetween">
      <formula>#REF!</formula>
      <formula>#REF!</formula>
    </cfRule>
  </conditionalFormatting>
  <conditionalFormatting sqref="E15">
    <cfRule type="cellIs" dxfId="953" priority="359" operator="notBetween">
      <formula>#REF!</formula>
      <formula>#REF!</formula>
    </cfRule>
  </conditionalFormatting>
  <conditionalFormatting sqref="G15">
    <cfRule type="cellIs" dxfId="952" priority="360" operator="notBetween">
      <formula>#REF!</formula>
      <formula>#REF!</formula>
    </cfRule>
  </conditionalFormatting>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38A7-B1DB-4A61-B09E-35F3DE444F1D}">
  <sheetPr codeName="Sheet19">
    <tabColor theme="3"/>
  </sheetPr>
  <dimension ref="A1:AD305"/>
  <sheetViews>
    <sheetView showGridLines="0" zoomScale="80" zoomScaleNormal="80" workbookViewId="0">
      <pane xSplit="5" ySplit="7" topLeftCell="F38" activePane="bottomRight" state="frozen"/>
      <selection pane="topRight" activeCell="F1" sqref="F1"/>
      <selection pane="bottomLeft" activeCell="A10" sqref="A10"/>
      <selection pane="bottomRight" activeCell="F24" sqref="F24:F47"/>
    </sheetView>
  </sheetViews>
  <sheetFormatPr defaultColWidth="10.69921875" defaultRowHeight="15"/>
  <cols>
    <col min="1" max="1" width="1" style="593" customWidth="1"/>
    <col min="2" max="2" width="7.8984375" style="594" hidden="1" customWidth="1"/>
    <col min="3" max="3" width="10.69921875" style="594" hidden="1" customWidth="1"/>
    <col min="4" max="4" width="9.59765625" style="594" hidden="1" customWidth="1"/>
    <col min="5" max="5" width="33.5" style="593" customWidth="1"/>
    <col min="6" max="6" width="6.3984375" style="593" customWidth="1"/>
    <col min="7" max="7" width="5.796875" style="593" customWidth="1"/>
    <col min="8" max="8" width="7.796875" style="593" customWidth="1"/>
    <col min="9" max="9" width="4.69921875" style="593" customWidth="1"/>
    <col min="10" max="10" width="14.09765625" style="184" customWidth="1"/>
    <col min="11" max="11" width="7.8984375" style="593" customWidth="1"/>
    <col min="12" max="12" width="5.3984375" style="593" customWidth="1"/>
    <col min="13" max="13" width="6.3984375" style="593" customWidth="1"/>
    <col min="14" max="14" width="8.296875" style="593" customWidth="1"/>
    <col min="15" max="15" width="8" style="593" customWidth="1"/>
    <col min="16" max="17" width="8.8984375" style="593" customWidth="1"/>
    <col min="18" max="18" width="13.19921875" style="593" bestFit="1" customWidth="1"/>
    <col min="19" max="19" width="8.796875" style="593" customWidth="1"/>
    <col min="20" max="20" width="6.8984375" style="593" customWidth="1"/>
    <col min="21" max="21" width="7.8984375" style="593" customWidth="1"/>
    <col min="22" max="22" width="6.296875" style="593" customWidth="1"/>
    <col min="23" max="23" width="7.8984375" style="593" customWidth="1"/>
    <col min="24" max="24" width="6.296875" style="593" customWidth="1"/>
    <col min="25" max="25" width="8.296875" style="593" customWidth="1"/>
    <col min="26" max="26" width="6.296875" style="593" customWidth="1"/>
    <col min="27" max="27" width="7.8984375" style="593" customWidth="1"/>
    <col min="28" max="28" width="8.296875" style="593" customWidth="1"/>
    <col min="29" max="29" width="6.796875" style="593" customWidth="1"/>
    <col min="30" max="30" width="13.5" style="593" customWidth="1"/>
    <col min="31" max="16384" width="10.69921875" style="593"/>
  </cols>
  <sheetData>
    <row r="1" spans="1:30" ht="5.0999999999999996" customHeight="1"/>
    <row r="2" spans="1:30" customFormat="1" ht="17.25" customHeight="1" thickBot="1">
      <c r="B2" s="91"/>
      <c r="C2" s="91"/>
      <c r="D2" s="91"/>
      <c r="E2" s="775" t="s">
        <v>1344</v>
      </c>
      <c r="J2" s="1"/>
    </row>
    <row r="3" spans="1:30" s="113" customFormat="1" ht="17.25" customHeight="1" thickBot="1">
      <c r="B3" s="595"/>
      <c r="C3" s="595"/>
      <c r="D3" s="595"/>
      <c r="E3" s="775"/>
      <c r="F3"/>
      <c r="G3"/>
      <c r="H3"/>
      <c r="J3" s="596" t="s">
        <v>1343</v>
      </c>
      <c r="K3" s="776" t="s">
        <v>1456</v>
      </c>
      <c r="L3" s="777"/>
      <c r="Y3" s="597"/>
      <c r="AC3" s="598" t="s">
        <v>1426</v>
      </c>
      <c r="AD3" s="599">
        <v>44847</v>
      </c>
    </row>
    <row r="4" spans="1:30" customFormat="1" ht="5.25" customHeight="1">
      <c r="B4" s="91"/>
      <c r="C4" s="91"/>
      <c r="D4" s="91"/>
      <c r="J4" s="600"/>
    </row>
    <row r="5" spans="1:30" s="75" customFormat="1" ht="5.25" customHeight="1">
      <c r="B5" s="27"/>
      <c r="C5" s="27"/>
      <c r="D5" s="27"/>
      <c r="J5" s="82"/>
    </row>
    <row r="6" spans="1:30" s="606" customFormat="1" ht="34.5" customHeight="1">
      <c r="B6" s="607" t="s">
        <v>657</v>
      </c>
      <c r="C6" s="607" t="s">
        <v>1346</v>
      </c>
      <c r="D6" s="607" t="s">
        <v>1348</v>
      </c>
      <c r="E6" s="608" t="s">
        <v>1336</v>
      </c>
      <c r="F6" s="96" t="s">
        <v>32</v>
      </c>
      <c r="G6" s="96" t="s">
        <v>1420</v>
      </c>
      <c r="H6" s="96" t="s">
        <v>1422</v>
      </c>
      <c r="I6" s="96" t="s">
        <v>1335</v>
      </c>
      <c r="J6" s="96" t="s">
        <v>658</v>
      </c>
      <c r="K6" s="96" t="s">
        <v>659</v>
      </c>
      <c r="L6" s="96" t="s">
        <v>8</v>
      </c>
      <c r="M6" s="96" t="s">
        <v>33</v>
      </c>
      <c r="N6" s="96" t="s">
        <v>1333</v>
      </c>
      <c r="O6" s="96" t="s">
        <v>1414</v>
      </c>
      <c r="P6" s="96" t="s">
        <v>1425</v>
      </c>
      <c r="Q6" s="96" t="s">
        <v>1427</v>
      </c>
      <c r="R6" s="96" t="s">
        <v>709</v>
      </c>
      <c r="S6" s="96" t="s">
        <v>0</v>
      </c>
      <c r="T6" s="96" t="s">
        <v>710</v>
      </c>
      <c r="U6" s="96" t="s">
        <v>711</v>
      </c>
      <c r="V6" s="96" t="s">
        <v>712</v>
      </c>
      <c r="W6" s="96" t="s">
        <v>713</v>
      </c>
      <c r="X6" s="96" t="s">
        <v>714</v>
      </c>
      <c r="Y6" s="96" t="s">
        <v>1331</v>
      </c>
      <c r="Z6" s="96" t="s">
        <v>1332</v>
      </c>
      <c r="AA6" s="96" t="s">
        <v>715</v>
      </c>
      <c r="AB6" s="96" t="s">
        <v>716</v>
      </c>
      <c r="AC6" s="96" t="s">
        <v>605</v>
      </c>
      <c r="AD6" s="96" t="s">
        <v>31</v>
      </c>
    </row>
    <row r="7" spans="1:30" s="513" customFormat="1" ht="7.5" customHeight="1">
      <c r="B7" s="609"/>
      <c r="C7" s="609"/>
      <c r="D7" s="609"/>
      <c r="E7" s="610"/>
      <c r="J7" s="611"/>
      <c r="P7" s="612"/>
      <c r="Q7" s="612"/>
      <c r="R7" s="612"/>
    </row>
    <row r="8" spans="1:30" s="601" customFormat="1" ht="21.75" customHeight="1">
      <c r="B8" s="602"/>
      <c r="C8" s="602"/>
      <c r="D8" s="602"/>
      <c r="E8" s="603" t="s">
        <v>1334</v>
      </c>
      <c r="F8" s="603"/>
      <c r="G8" s="603"/>
      <c r="H8" s="603"/>
      <c r="I8" s="603"/>
      <c r="J8" s="604"/>
      <c r="K8" s="603"/>
      <c r="L8" s="603"/>
      <c r="M8" s="603"/>
      <c r="N8" s="603"/>
      <c r="O8" s="603"/>
      <c r="P8" s="603"/>
      <c r="Q8" s="603"/>
      <c r="R8" s="603"/>
      <c r="S8" s="603"/>
      <c r="T8" s="603"/>
      <c r="U8" s="603"/>
      <c r="V8" s="603"/>
      <c r="W8" s="603"/>
      <c r="X8" s="603"/>
      <c r="Y8" s="603"/>
      <c r="Z8" s="603"/>
      <c r="AA8" s="603"/>
      <c r="AB8" s="603"/>
      <c r="AC8" s="603"/>
      <c r="AD8" s="603"/>
    </row>
    <row r="9" spans="1:30" s="75" customFormat="1" ht="5.25" customHeight="1">
      <c r="B9" s="27"/>
      <c r="C9" s="27"/>
      <c r="D9" s="27"/>
      <c r="E9" s="605"/>
      <c r="J9" s="82"/>
    </row>
    <row r="10" spans="1:30" s="513" customFormat="1">
      <c r="A10" s="613"/>
      <c r="B10" s="609" t="s">
        <v>620</v>
      </c>
      <c r="C10" s="609" t="s">
        <v>34</v>
      </c>
      <c r="D10" s="609" t="str">
        <f>B10&amp;" "&amp;C10</f>
        <v>Pós-fixado -</v>
      </c>
      <c r="E10" s="614" t="s">
        <v>620</v>
      </c>
      <c r="F10" s="614"/>
      <c r="G10" s="614"/>
      <c r="H10" s="614"/>
      <c r="I10" s="614"/>
      <c r="J10" s="615"/>
      <c r="K10" s="614"/>
      <c r="L10" s="614"/>
      <c r="M10" s="614"/>
      <c r="N10" s="614"/>
      <c r="O10" s="614"/>
      <c r="P10" s="616"/>
      <c r="Q10" s="616"/>
      <c r="R10" s="616"/>
      <c r="S10" s="617"/>
      <c r="T10" s="614"/>
      <c r="U10" s="614"/>
      <c r="V10" s="614"/>
      <c r="W10" s="614"/>
      <c r="X10" s="614"/>
      <c r="Y10" s="614"/>
      <c r="Z10" s="614"/>
      <c r="AA10" s="614"/>
      <c r="AB10" s="614"/>
      <c r="AC10" s="618"/>
      <c r="AD10" s="614"/>
    </row>
    <row r="11" spans="1:30">
      <c r="E11" s="619" t="s">
        <v>2208</v>
      </c>
      <c r="F11" s="161" t="s">
        <v>717</v>
      </c>
      <c r="G11" s="161" t="s">
        <v>1421</v>
      </c>
      <c r="H11" s="161" t="s">
        <v>1323</v>
      </c>
      <c r="I11" s="620" t="s">
        <v>34</v>
      </c>
      <c r="J11" s="161" t="s">
        <v>665</v>
      </c>
      <c r="K11" s="161" t="s">
        <v>608</v>
      </c>
      <c r="L11" s="161" t="s">
        <v>48</v>
      </c>
      <c r="M11" s="161">
        <v>0</v>
      </c>
      <c r="N11" s="620">
        <v>2.5000000000000001E-3</v>
      </c>
      <c r="O11" s="620">
        <v>6.9999999999999999E-4</v>
      </c>
      <c r="P11" s="621">
        <v>500</v>
      </c>
      <c r="Q11" s="621" t="s">
        <v>34</v>
      </c>
      <c r="R11" s="621">
        <v>5744789109.6599998</v>
      </c>
      <c r="S11" s="622">
        <v>43906</v>
      </c>
      <c r="T11" s="623">
        <v>0.10474045717409219</v>
      </c>
      <c r="U11" s="624">
        <v>1.1289569032906612</v>
      </c>
      <c r="V11" s="623">
        <v>0.12608486050760925</v>
      </c>
      <c r="W11" s="624">
        <v>1.1353146239062997</v>
      </c>
      <c r="X11" s="623">
        <v>0.18409793530804719</v>
      </c>
      <c r="Y11" s="624">
        <v>1.2652953364463009</v>
      </c>
      <c r="Z11" s="623" t="s">
        <v>34</v>
      </c>
      <c r="AA11" s="624" t="s">
        <v>34</v>
      </c>
      <c r="AB11" s="623">
        <v>1.9932974278601533E-3</v>
      </c>
      <c r="AC11" s="625">
        <v>7.5390971328106531</v>
      </c>
      <c r="AD11" s="162">
        <v>36498670000127</v>
      </c>
    </row>
    <row r="12" spans="1:30">
      <c r="E12" s="619" t="s">
        <v>2170</v>
      </c>
      <c r="F12" s="161" t="s">
        <v>717</v>
      </c>
      <c r="G12" s="161" t="s">
        <v>1421</v>
      </c>
      <c r="H12" s="161" t="s">
        <v>1323</v>
      </c>
      <c r="I12" s="620" t="s">
        <v>34</v>
      </c>
      <c r="J12" s="161" t="s">
        <v>674</v>
      </c>
      <c r="K12" s="161" t="s">
        <v>608</v>
      </c>
      <c r="L12" s="161" t="s">
        <v>48</v>
      </c>
      <c r="M12" s="161">
        <v>0</v>
      </c>
      <c r="N12" s="620">
        <v>0</v>
      </c>
      <c r="O12" s="620">
        <v>0</v>
      </c>
      <c r="P12" s="621">
        <v>500</v>
      </c>
      <c r="Q12" s="621" t="s">
        <v>34</v>
      </c>
      <c r="R12" s="621">
        <v>3333739054</v>
      </c>
      <c r="S12" s="622">
        <v>43230</v>
      </c>
      <c r="T12" s="623">
        <v>9.3319276713745847E-2</v>
      </c>
      <c r="U12" s="624">
        <v>1.0058524136567761</v>
      </c>
      <c r="V12" s="623">
        <v>0.11217303544287183</v>
      </c>
      <c r="W12" s="624">
        <v>1.0100474159509922</v>
      </c>
      <c r="X12" s="623">
        <v>0.15006063925861679</v>
      </c>
      <c r="Y12" s="624">
        <v>1.0313588075845137</v>
      </c>
      <c r="Z12" s="623">
        <v>0.17815410754326688</v>
      </c>
      <c r="AA12" s="624">
        <v>0.96444753138651318</v>
      </c>
      <c r="AB12" s="623">
        <v>1.322990022917817E-3</v>
      </c>
      <c r="AC12" s="625">
        <v>0.84342121947447213</v>
      </c>
      <c r="AD12" s="162">
        <v>29562673000117</v>
      </c>
    </row>
    <row r="13" spans="1:30">
      <c r="E13" s="619" t="s">
        <v>2210</v>
      </c>
      <c r="F13" s="161" t="s">
        <v>717</v>
      </c>
      <c r="G13" s="161" t="s">
        <v>34</v>
      </c>
      <c r="H13" s="161" t="s">
        <v>1326</v>
      </c>
      <c r="I13" s="620" t="s">
        <v>34</v>
      </c>
      <c r="J13" s="161" t="s">
        <v>665</v>
      </c>
      <c r="K13" s="161" t="s">
        <v>608</v>
      </c>
      <c r="L13" s="161" t="s">
        <v>48</v>
      </c>
      <c r="M13" s="161">
        <v>1</v>
      </c>
      <c r="N13" s="620">
        <v>0</v>
      </c>
      <c r="O13" s="620">
        <v>1.8666666666666699E-3</v>
      </c>
      <c r="P13" s="621">
        <v>1000</v>
      </c>
      <c r="Q13" s="621" t="s">
        <v>34</v>
      </c>
      <c r="R13" s="621">
        <v>457130344.63999999</v>
      </c>
      <c r="S13" s="622">
        <v>43449</v>
      </c>
      <c r="T13" s="623">
        <v>0.11506445311761371</v>
      </c>
      <c r="U13" s="624">
        <v>1.2402352651046706</v>
      </c>
      <c r="V13" s="623">
        <v>0.13976726565339725</v>
      </c>
      <c r="W13" s="624">
        <v>1.2585160502289028</v>
      </c>
      <c r="X13" s="623">
        <v>0.23885135104034294</v>
      </c>
      <c r="Y13" s="624">
        <v>1.6416126561634168</v>
      </c>
      <c r="Z13" s="623">
        <v>0.27858350867566095</v>
      </c>
      <c r="AA13" s="624">
        <v>1.5081278839556505</v>
      </c>
      <c r="AB13" s="623">
        <v>2.4887271818135465E-3</v>
      </c>
      <c r="AC13" s="625">
        <v>11.536044721497428</v>
      </c>
      <c r="AD13" s="162">
        <v>32102131000176</v>
      </c>
    </row>
    <row r="14" spans="1:30">
      <c r="E14" s="619" t="s">
        <v>2211</v>
      </c>
      <c r="F14" s="161" t="s">
        <v>717</v>
      </c>
      <c r="G14" s="161" t="s">
        <v>34</v>
      </c>
      <c r="H14" s="161" t="s">
        <v>1326</v>
      </c>
      <c r="I14" s="620" t="s">
        <v>34</v>
      </c>
      <c r="J14" s="161" t="s">
        <v>665</v>
      </c>
      <c r="K14" s="161" t="s">
        <v>608</v>
      </c>
      <c r="L14" s="161" t="s">
        <v>48</v>
      </c>
      <c r="M14" s="161">
        <v>1</v>
      </c>
      <c r="N14" s="620">
        <v>9.0000000000000011E-3</v>
      </c>
      <c r="O14" s="620">
        <v>1.4E-3</v>
      </c>
      <c r="P14" s="621">
        <v>1000</v>
      </c>
      <c r="Q14" s="621" t="s">
        <v>34</v>
      </c>
      <c r="R14" s="621">
        <v>1200737055.1500001</v>
      </c>
      <c r="S14" s="622">
        <v>43338</v>
      </c>
      <c r="T14" s="623">
        <v>0.10780229797682361</v>
      </c>
      <c r="U14" s="624">
        <v>1.1619593018316108</v>
      </c>
      <c r="V14" s="623">
        <v>0.13024595835468222</v>
      </c>
      <c r="W14" s="624">
        <v>1.1727826848476992</v>
      </c>
      <c r="X14" s="623">
        <v>0.22086347108297577</v>
      </c>
      <c r="Y14" s="624">
        <v>1.5179829121115416</v>
      </c>
      <c r="Z14" s="623">
        <v>0.23988759602038545</v>
      </c>
      <c r="AA14" s="624">
        <v>1.2986453300601983</v>
      </c>
      <c r="AB14" s="623">
        <v>1.9883803091344551E-3</v>
      </c>
      <c r="AC14" s="625">
        <v>9.650447996362022</v>
      </c>
      <c r="AD14" s="162">
        <v>30910553000142</v>
      </c>
    </row>
    <row r="15" spans="1:30">
      <c r="E15" s="619" t="s">
        <v>2212</v>
      </c>
      <c r="F15" s="161" t="s">
        <v>717</v>
      </c>
      <c r="G15" s="161" t="s">
        <v>34</v>
      </c>
      <c r="H15" s="161" t="s">
        <v>1323</v>
      </c>
      <c r="I15" s="620" t="s">
        <v>34</v>
      </c>
      <c r="J15" s="161" t="s">
        <v>665</v>
      </c>
      <c r="K15" s="161" t="s">
        <v>608</v>
      </c>
      <c r="L15" s="161" t="s">
        <v>48</v>
      </c>
      <c r="M15" s="161">
        <v>1</v>
      </c>
      <c r="N15" s="620">
        <v>0.01</v>
      </c>
      <c r="O15" s="620">
        <v>3.5000000000000001E-3</v>
      </c>
      <c r="P15" s="621">
        <v>5000</v>
      </c>
      <c r="Q15" s="621" t="s">
        <v>34</v>
      </c>
      <c r="R15" s="621">
        <v>169380149.89000002</v>
      </c>
      <c r="S15" s="622">
        <v>43646</v>
      </c>
      <c r="T15" s="623">
        <v>7.1535646733185132E-2</v>
      </c>
      <c r="U15" s="624">
        <v>0.77105508596889849</v>
      </c>
      <c r="V15" s="623">
        <v>9.5547430285731316E-2</v>
      </c>
      <c r="W15" s="624">
        <v>0.86034433034497315</v>
      </c>
      <c r="X15" s="623">
        <v>0.18437288887784042</v>
      </c>
      <c r="Y15" s="624">
        <v>1.2671850777354494</v>
      </c>
      <c r="Z15" s="623">
        <v>0.26767518825411463</v>
      </c>
      <c r="AA15" s="624">
        <v>1.449075062512404</v>
      </c>
      <c r="AB15" s="623">
        <v>2.0698387157987937E-2</v>
      </c>
      <c r="AC15" s="625">
        <v>-0.74932250422579738</v>
      </c>
      <c r="AD15" s="162">
        <v>33599991000120</v>
      </c>
    </row>
    <row r="16" spans="1:30">
      <c r="E16" s="619" t="s">
        <v>2171</v>
      </c>
      <c r="F16" s="161" t="s">
        <v>717</v>
      </c>
      <c r="G16" s="161" t="s">
        <v>34</v>
      </c>
      <c r="H16" s="161" t="s">
        <v>1326</v>
      </c>
      <c r="I16" s="620" t="s">
        <v>34</v>
      </c>
      <c r="J16" s="161" t="s">
        <v>665</v>
      </c>
      <c r="K16" s="161" t="s">
        <v>34</v>
      </c>
      <c r="L16" s="161" t="s">
        <v>48</v>
      </c>
      <c r="M16" s="161">
        <v>1</v>
      </c>
      <c r="N16" s="620">
        <v>0</v>
      </c>
      <c r="O16" s="620">
        <v>0</v>
      </c>
      <c r="P16" s="621">
        <v>1</v>
      </c>
      <c r="Q16" s="621" t="s">
        <v>34</v>
      </c>
      <c r="R16" s="621">
        <v>8280960553.8199997</v>
      </c>
      <c r="S16" s="622">
        <v>44288</v>
      </c>
      <c r="T16" s="623">
        <v>0.12598161061792301</v>
      </c>
      <c r="U16" s="624">
        <v>1.3579070860687501</v>
      </c>
      <c r="V16" s="623">
        <v>0.15807032414953004</v>
      </c>
      <c r="W16" s="624">
        <v>1.4233235448734953</v>
      </c>
      <c r="X16" s="623" t="s">
        <v>34</v>
      </c>
      <c r="Y16" s="624" t="s">
        <v>34</v>
      </c>
      <c r="Z16" s="623" t="s">
        <v>34</v>
      </c>
      <c r="AA16" s="624" t="s">
        <v>34</v>
      </c>
      <c r="AB16" s="623">
        <v>1.1704210839018781E-2</v>
      </c>
      <c r="AC16" s="625">
        <v>4.0167703070087084</v>
      </c>
      <c r="AD16" s="162">
        <v>40498539000137</v>
      </c>
    </row>
    <row r="17" spans="5:30">
      <c r="E17" s="619" t="s">
        <v>2213</v>
      </c>
      <c r="F17" s="161" t="s">
        <v>717</v>
      </c>
      <c r="G17" s="161" t="s">
        <v>34</v>
      </c>
      <c r="H17" s="161" t="s">
        <v>1326</v>
      </c>
      <c r="I17" s="620" t="s">
        <v>34</v>
      </c>
      <c r="J17" s="161" t="s">
        <v>665</v>
      </c>
      <c r="K17" s="161" t="s">
        <v>34</v>
      </c>
      <c r="L17" s="161" t="s">
        <v>48</v>
      </c>
      <c r="M17" s="161">
        <v>1</v>
      </c>
      <c r="N17" s="620">
        <v>0</v>
      </c>
      <c r="O17" s="620">
        <v>2.0999999999999999E-3</v>
      </c>
      <c r="P17" s="621">
        <v>100</v>
      </c>
      <c r="Q17" s="621" t="s">
        <v>34</v>
      </c>
      <c r="R17" s="621">
        <v>60827038.850000001</v>
      </c>
      <c r="S17" s="622">
        <v>44546</v>
      </c>
      <c r="T17" s="623">
        <v>0.1243556677746247</v>
      </c>
      <c r="U17" s="624">
        <v>1.3403816766250369</v>
      </c>
      <c r="V17" s="623" t="s">
        <v>34</v>
      </c>
      <c r="W17" s="624" t="s">
        <v>34</v>
      </c>
      <c r="X17" s="623" t="s">
        <v>34</v>
      </c>
      <c r="Y17" s="624" t="s">
        <v>34</v>
      </c>
      <c r="Z17" s="623" t="s">
        <v>34</v>
      </c>
      <c r="AA17" s="624" t="s">
        <v>34</v>
      </c>
      <c r="AB17" s="623">
        <v>1.0839457397797892E-2</v>
      </c>
      <c r="AC17" s="625" t="s">
        <v>34</v>
      </c>
      <c r="AD17" s="162">
        <v>32892819000105</v>
      </c>
    </row>
    <row r="18" spans="5:30">
      <c r="E18" s="619" t="s">
        <v>2172</v>
      </c>
      <c r="F18" s="161" t="s">
        <v>717</v>
      </c>
      <c r="G18" s="161" t="s">
        <v>34</v>
      </c>
      <c r="H18" s="161" t="s">
        <v>1323</v>
      </c>
      <c r="I18" s="620" t="s">
        <v>34</v>
      </c>
      <c r="J18" s="161" t="s">
        <v>665</v>
      </c>
      <c r="K18" s="161" t="s">
        <v>608</v>
      </c>
      <c r="L18" s="161" t="s">
        <v>48</v>
      </c>
      <c r="M18" s="161">
        <v>1</v>
      </c>
      <c r="N18" s="620">
        <v>5.0000000000000001E-3</v>
      </c>
      <c r="O18" s="620">
        <v>1.33333333333333E-3</v>
      </c>
      <c r="P18" s="621">
        <v>1000</v>
      </c>
      <c r="Q18" s="621" t="s">
        <v>34</v>
      </c>
      <c r="R18" s="621">
        <v>233996424.40000001</v>
      </c>
      <c r="S18" s="622">
        <v>42941</v>
      </c>
      <c r="T18" s="623">
        <v>0.10326245154637603</v>
      </c>
      <c r="U18" s="624">
        <v>1.1130260519125812</v>
      </c>
      <c r="V18" s="623">
        <v>0.12394275805573485</v>
      </c>
      <c r="W18" s="624">
        <v>1.1160263427460744</v>
      </c>
      <c r="X18" s="623">
        <v>0.18844429732003731</v>
      </c>
      <c r="Y18" s="624">
        <v>1.2951676518260273</v>
      </c>
      <c r="Z18" s="623">
        <v>0.21080292627265451</v>
      </c>
      <c r="AA18" s="624">
        <v>1.1411937937122156</v>
      </c>
      <c r="AB18" s="623">
        <v>2.0262133313738999E-3</v>
      </c>
      <c r="AC18" s="625">
        <v>6.3594293215945363</v>
      </c>
      <c r="AD18" s="162">
        <v>28206220000195</v>
      </c>
    </row>
    <row r="19" spans="5:30">
      <c r="E19" s="619" t="s">
        <v>2173</v>
      </c>
      <c r="F19" s="161" t="s">
        <v>717</v>
      </c>
      <c r="G19" s="161" t="s">
        <v>34</v>
      </c>
      <c r="H19" s="161" t="s">
        <v>1323</v>
      </c>
      <c r="I19" s="620" t="s">
        <v>34</v>
      </c>
      <c r="J19" s="161" t="s">
        <v>687</v>
      </c>
      <c r="K19" s="161" t="s">
        <v>608</v>
      </c>
      <c r="L19" s="161" t="s">
        <v>48</v>
      </c>
      <c r="M19" s="161">
        <v>1</v>
      </c>
      <c r="N19" s="620">
        <v>1.1000000000000001E-2</v>
      </c>
      <c r="O19" s="620">
        <v>2.7499999999999998E-3</v>
      </c>
      <c r="P19" s="621">
        <v>5000</v>
      </c>
      <c r="Q19" s="621" t="s">
        <v>34</v>
      </c>
      <c r="R19" s="621">
        <v>322548301.24000001</v>
      </c>
      <c r="S19" s="622">
        <v>43828</v>
      </c>
      <c r="T19" s="623">
        <v>0.10877592251125456</v>
      </c>
      <c r="U19" s="624">
        <v>1.1724536243600296</v>
      </c>
      <c r="V19" s="623">
        <v>0.13583636133420596</v>
      </c>
      <c r="W19" s="624">
        <v>1.2231207367805845</v>
      </c>
      <c r="X19" s="623">
        <v>0.21872501403863009</v>
      </c>
      <c r="Y19" s="624">
        <v>1.5032854103667566</v>
      </c>
      <c r="Z19" s="623" t="s">
        <v>34</v>
      </c>
      <c r="AA19" s="624" t="s">
        <v>34</v>
      </c>
      <c r="AB19" s="623">
        <v>6.1951054269427366E-3</v>
      </c>
      <c r="AC19" s="625">
        <v>3.9997969432530653</v>
      </c>
      <c r="AD19" s="162">
        <v>34218678000167</v>
      </c>
    </row>
    <row r="20" spans="5:30">
      <c r="E20" s="619" t="s">
        <v>2174</v>
      </c>
      <c r="F20" s="161" t="s">
        <v>717</v>
      </c>
      <c r="G20" s="161" t="s">
        <v>34</v>
      </c>
      <c r="H20" s="161" t="s">
        <v>1323</v>
      </c>
      <c r="I20" s="620" t="s">
        <v>34</v>
      </c>
      <c r="J20" s="161" t="s">
        <v>687</v>
      </c>
      <c r="K20" s="161" t="s">
        <v>608</v>
      </c>
      <c r="L20" s="161" t="s">
        <v>48</v>
      </c>
      <c r="M20" s="161">
        <v>1</v>
      </c>
      <c r="N20" s="620">
        <v>1.95E-2</v>
      </c>
      <c r="O20" s="620">
        <v>1.0500000000000001E-2</v>
      </c>
      <c r="P20" s="621">
        <v>5000</v>
      </c>
      <c r="Q20" s="621" t="s">
        <v>34</v>
      </c>
      <c r="R20" s="621">
        <v>145873434.51000002</v>
      </c>
      <c r="S20" s="622">
        <v>44071</v>
      </c>
      <c r="T20" s="623">
        <v>0.11756304402815299</v>
      </c>
      <c r="U20" s="624">
        <v>1.2671666107666824</v>
      </c>
      <c r="V20" s="623">
        <v>0.14588609995667445</v>
      </c>
      <c r="W20" s="624">
        <v>1.3136122928531382</v>
      </c>
      <c r="X20" s="623">
        <v>0.21833456244347271</v>
      </c>
      <c r="Y20" s="624">
        <v>1.5006018572805475</v>
      </c>
      <c r="Z20" s="623" t="s">
        <v>34</v>
      </c>
      <c r="AA20" s="624" t="s">
        <v>34</v>
      </c>
      <c r="AB20" s="623">
        <v>1.2393473367078337E-3</v>
      </c>
      <c r="AC20" s="625">
        <v>28.102616063066723</v>
      </c>
      <c r="AD20" s="162">
        <v>37806055000101</v>
      </c>
    </row>
    <row r="21" spans="5:30">
      <c r="E21" s="619" t="s">
        <v>2214</v>
      </c>
      <c r="F21" s="161" t="s">
        <v>717</v>
      </c>
      <c r="G21" s="161" t="s">
        <v>34</v>
      </c>
      <c r="H21" s="161" t="s">
        <v>1323</v>
      </c>
      <c r="I21" s="620" t="s">
        <v>34</v>
      </c>
      <c r="J21" s="161" t="s">
        <v>687</v>
      </c>
      <c r="K21" s="161" t="s">
        <v>608</v>
      </c>
      <c r="L21" s="161" t="s">
        <v>48</v>
      </c>
      <c r="M21" s="161">
        <v>1</v>
      </c>
      <c r="N21" s="620">
        <v>0</v>
      </c>
      <c r="O21" s="620">
        <v>6.6666666666666697E-3</v>
      </c>
      <c r="P21" s="621">
        <v>50000</v>
      </c>
      <c r="Q21" s="621" t="s">
        <v>34</v>
      </c>
      <c r="R21" s="621">
        <v>59551316.939999998</v>
      </c>
      <c r="S21" s="622">
        <v>43313</v>
      </c>
      <c r="T21" s="623">
        <v>0.10323385239846639</v>
      </c>
      <c r="U21" s="624">
        <v>1.1127177927514897</v>
      </c>
      <c r="V21" s="623">
        <v>0.14204780965320873</v>
      </c>
      <c r="W21" s="624">
        <v>1.2790509101876961</v>
      </c>
      <c r="X21" s="623">
        <v>0.2378887798873095</v>
      </c>
      <c r="Y21" s="624">
        <v>1.6349969557271626</v>
      </c>
      <c r="Z21" s="623">
        <v>0.30567126160893432</v>
      </c>
      <c r="AA21" s="624">
        <v>1.6547689960106087</v>
      </c>
      <c r="AB21" s="623">
        <v>9.3385759332749538E-3</v>
      </c>
      <c r="AC21" s="625">
        <v>3.3185586635745956</v>
      </c>
      <c r="AD21" s="162">
        <v>30877877000126</v>
      </c>
    </row>
    <row r="22" spans="5:30">
      <c r="E22" s="619" t="s">
        <v>2222</v>
      </c>
      <c r="F22" s="161" t="s">
        <v>717</v>
      </c>
      <c r="G22" s="161" t="s">
        <v>34</v>
      </c>
      <c r="H22" s="161" t="s">
        <v>1323</v>
      </c>
      <c r="I22" s="620" t="s">
        <v>34</v>
      </c>
      <c r="J22" s="161" t="s">
        <v>619</v>
      </c>
      <c r="K22" s="161" t="s">
        <v>608</v>
      </c>
      <c r="L22" s="161" t="s">
        <v>48</v>
      </c>
      <c r="M22" s="161">
        <v>1</v>
      </c>
      <c r="N22" s="620">
        <v>0</v>
      </c>
      <c r="O22" s="620">
        <v>1.6000000000000001E-3</v>
      </c>
      <c r="P22" s="621">
        <v>1000</v>
      </c>
      <c r="Q22" s="621" t="s">
        <v>34</v>
      </c>
      <c r="R22" s="621">
        <v>25754359.460000001</v>
      </c>
      <c r="S22" s="622">
        <v>44287</v>
      </c>
      <c r="T22" s="623">
        <v>9.5485975746389951E-2</v>
      </c>
      <c r="U22" s="624">
        <v>1.0292064250507784</v>
      </c>
      <c r="V22" s="623">
        <v>0.11923584259488673</v>
      </c>
      <c r="W22" s="624">
        <v>1.0736435385404177</v>
      </c>
      <c r="X22" s="623" t="s">
        <v>34</v>
      </c>
      <c r="Y22" s="624" t="s">
        <v>34</v>
      </c>
      <c r="Z22" s="623" t="s">
        <v>34</v>
      </c>
      <c r="AA22" s="624" t="s">
        <v>34</v>
      </c>
      <c r="AB22" s="623">
        <v>6.0406414853295433E-3</v>
      </c>
      <c r="AC22" s="625">
        <v>1.3539365033266213</v>
      </c>
      <c r="AD22" s="162">
        <v>34687428000176</v>
      </c>
    </row>
    <row r="23" spans="5:30">
      <c r="E23" s="619" t="s">
        <v>2228</v>
      </c>
      <c r="F23" s="161" t="s">
        <v>717</v>
      </c>
      <c r="G23" s="161" t="s">
        <v>34</v>
      </c>
      <c r="H23" s="161" t="s">
        <v>1323</v>
      </c>
      <c r="I23" s="620" t="s">
        <v>34</v>
      </c>
      <c r="J23" s="161" t="s">
        <v>665</v>
      </c>
      <c r="K23" s="161" t="s">
        <v>608</v>
      </c>
      <c r="L23" s="161" t="s">
        <v>34</v>
      </c>
      <c r="M23" s="161">
        <v>0</v>
      </c>
      <c r="N23" s="620">
        <v>0</v>
      </c>
      <c r="O23" s="620">
        <v>8.0000000000000004E-4</v>
      </c>
      <c r="P23" s="621">
        <v>1000</v>
      </c>
      <c r="Q23" s="621" t="s">
        <v>34</v>
      </c>
      <c r="R23" s="621">
        <v>0</v>
      </c>
      <c r="S23" s="622">
        <v>0</v>
      </c>
      <c r="T23" s="623" t="s">
        <v>34</v>
      </c>
      <c r="U23" s="624" t="s">
        <v>34</v>
      </c>
      <c r="V23" s="623" t="s">
        <v>34</v>
      </c>
      <c r="W23" s="624" t="s">
        <v>34</v>
      </c>
      <c r="X23" s="623" t="s">
        <v>34</v>
      </c>
      <c r="Y23" s="624" t="s">
        <v>34</v>
      </c>
      <c r="Z23" s="623" t="s">
        <v>34</v>
      </c>
      <c r="AA23" s="624" t="s">
        <v>34</v>
      </c>
      <c r="AB23" s="623" t="s">
        <v>34</v>
      </c>
      <c r="AC23" s="625" t="s">
        <v>34</v>
      </c>
      <c r="AD23" s="162">
        <v>0</v>
      </c>
    </row>
    <row r="24" spans="5:30">
      <c r="E24" s="619" t="s">
        <v>2182</v>
      </c>
      <c r="F24" s="161" t="s">
        <v>1341</v>
      </c>
      <c r="G24" s="161" t="s">
        <v>34</v>
      </c>
      <c r="H24" s="161" t="s">
        <v>1323</v>
      </c>
      <c r="I24" s="620" t="s">
        <v>34</v>
      </c>
      <c r="J24" s="161" t="s">
        <v>665</v>
      </c>
      <c r="K24" s="161" t="s">
        <v>608</v>
      </c>
      <c r="L24" s="161" t="s">
        <v>48</v>
      </c>
      <c r="M24" s="161">
        <v>0</v>
      </c>
      <c r="N24" s="620">
        <v>3.0000000000000001E-3</v>
      </c>
      <c r="O24" s="620">
        <v>1E-3</v>
      </c>
      <c r="P24" s="621">
        <v>1000</v>
      </c>
      <c r="Q24" s="621" t="s">
        <v>34</v>
      </c>
      <c r="R24" s="621">
        <v>4258517006</v>
      </c>
      <c r="S24" s="622">
        <v>37430</v>
      </c>
      <c r="T24" s="623">
        <v>0.10253079447994873</v>
      </c>
      <c r="U24" s="624">
        <v>1.1051398031957977</v>
      </c>
      <c r="V24" s="623">
        <v>0.12478359734076716</v>
      </c>
      <c r="W24" s="624">
        <v>1.1235975700354481</v>
      </c>
      <c r="X24" s="623">
        <v>0.19464527531746034</v>
      </c>
      <c r="Y24" s="624">
        <v>1.337786644420468</v>
      </c>
      <c r="Z24" s="623">
        <v>0.17875814280411051</v>
      </c>
      <c r="AA24" s="624">
        <v>0.96771751109242343</v>
      </c>
      <c r="AB24" s="623">
        <v>1.4684950995250638E-3</v>
      </c>
      <c r="AC24" s="625">
        <v>9.3472560860547578</v>
      </c>
      <c r="AD24" s="162">
        <v>4899128000190</v>
      </c>
    </row>
    <row r="25" spans="5:30">
      <c r="E25" s="619" t="s">
        <v>2183</v>
      </c>
      <c r="F25" s="161" t="s">
        <v>1341</v>
      </c>
      <c r="G25" s="161" t="s">
        <v>1421</v>
      </c>
      <c r="H25" s="161" t="s">
        <v>1323</v>
      </c>
      <c r="I25" s="620" t="s">
        <v>34</v>
      </c>
      <c r="J25" s="161" t="s">
        <v>674</v>
      </c>
      <c r="K25" s="161" t="s">
        <v>608</v>
      </c>
      <c r="L25" s="161" t="s">
        <v>48</v>
      </c>
      <c r="M25" s="161">
        <v>0</v>
      </c>
      <c r="N25" s="620">
        <v>4.0000000000000001E-3</v>
      </c>
      <c r="O25" s="620">
        <v>6.6666666666666697E-4</v>
      </c>
      <c r="P25" s="621">
        <v>20000</v>
      </c>
      <c r="Q25" s="621" t="s">
        <v>34</v>
      </c>
      <c r="R25" s="621">
        <v>4755385670</v>
      </c>
      <c r="S25" s="622">
        <v>41700</v>
      </c>
      <c r="T25" s="623">
        <v>9.8543003068590096E-2</v>
      </c>
      <c r="U25" s="624">
        <v>1.062156940945602</v>
      </c>
      <c r="V25" s="623">
        <v>0.11818378159163512</v>
      </c>
      <c r="W25" s="624">
        <v>1.0641703929349546</v>
      </c>
      <c r="X25" s="623">
        <v>0.18612418884591109</v>
      </c>
      <c r="Y25" s="624">
        <v>1.2792216694474126</v>
      </c>
      <c r="Z25" s="623">
        <v>0.20391589657520814</v>
      </c>
      <c r="AA25" s="624">
        <v>1.1039104614226436</v>
      </c>
      <c r="AB25" s="623">
        <v>1.4493819552196387E-3</v>
      </c>
      <c r="AC25" s="625">
        <v>4.9169813254403572</v>
      </c>
      <c r="AD25" s="162">
        <v>18719154000101</v>
      </c>
    </row>
    <row r="26" spans="5:30">
      <c r="E26" s="619" t="s">
        <v>2209</v>
      </c>
      <c r="F26" s="161" t="s">
        <v>1341</v>
      </c>
      <c r="G26" s="161" t="s">
        <v>34</v>
      </c>
      <c r="H26" s="161" t="s">
        <v>1326</v>
      </c>
      <c r="I26" s="620" t="s">
        <v>34</v>
      </c>
      <c r="J26" s="161" t="s">
        <v>665</v>
      </c>
      <c r="K26" s="161" t="s">
        <v>608</v>
      </c>
      <c r="L26" s="161" t="s">
        <v>48</v>
      </c>
      <c r="M26" s="161">
        <v>1</v>
      </c>
      <c r="N26" s="620">
        <v>4.0000000000000001E-3</v>
      </c>
      <c r="O26" s="620">
        <v>1.1199999999999999E-3</v>
      </c>
      <c r="P26" s="621">
        <v>1000</v>
      </c>
      <c r="Q26" s="621" t="s">
        <v>34</v>
      </c>
      <c r="R26" s="621">
        <v>811306753.97000003</v>
      </c>
      <c r="S26" s="622">
        <v>43338</v>
      </c>
      <c r="T26" s="623">
        <v>0.10160895693002803</v>
      </c>
      <c r="U26" s="624">
        <v>1.0952036725565575</v>
      </c>
      <c r="V26" s="623">
        <v>0.1234663602921906</v>
      </c>
      <c r="W26" s="624">
        <v>1.1117366814372498</v>
      </c>
      <c r="X26" s="623">
        <v>0.19277982278215933</v>
      </c>
      <c r="Y26" s="624">
        <v>1.3249654881737736</v>
      </c>
      <c r="Z26" s="623">
        <v>0.20989513369069712</v>
      </c>
      <c r="AA26" s="624">
        <v>1.1362794062374999</v>
      </c>
      <c r="AB26" s="623">
        <v>1.4906567741483252E-3</v>
      </c>
      <c r="AC26" s="625">
        <v>8.3246277231662233</v>
      </c>
      <c r="AD26" s="162">
        <v>30921203000181</v>
      </c>
    </row>
    <row r="27" spans="5:30">
      <c r="E27" s="619" t="s">
        <v>2184</v>
      </c>
      <c r="F27" s="161" t="s">
        <v>1341</v>
      </c>
      <c r="G27" s="161" t="s">
        <v>34</v>
      </c>
      <c r="H27" s="161" t="s">
        <v>1323</v>
      </c>
      <c r="I27" s="620" t="s">
        <v>34</v>
      </c>
      <c r="J27" s="161" t="s">
        <v>665</v>
      </c>
      <c r="K27" s="161" t="s">
        <v>608</v>
      </c>
      <c r="L27" s="161" t="s">
        <v>48</v>
      </c>
      <c r="M27" s="161">
        <v>1</v>
      </c>
      <c r="N27" s="620">
        <v>7.4999999999999997E-3</v>
      </c>
      <c r="O27" s="620">
        <v>1.65E-3</v>
      </c>
      <c r="P27" s="621">
        <v>1000</v>
      </c>
      <c r="Q27" s="621" t="s">
        <v>34</v>
      </c>
      <c r="R27" s="621">
        <v>1426014941</v>
      </c>
      <c r="S27" s="622">
        <v>41951</v>
      </c>
      <c r="T27" s="623">
        <v>0.10881752751749785</v>
      </c>
      <c r="U27" s="624">
        <v>1.172902068641037</v>
      </c>
      <c r="V27" s="623">
        <v>0.13048058056021361</v>
      </c>
      <c r="W27" s="624">
        <v>1.1748953097890327</v>
      </c>
      <c r="X27" s="623">
        <v>0.21678685711869106</v>
      </c>
      <c r="Y27" s="624">
        <v>1.4899645607439918</v>
      </c>
      <c r="Z27" s="623">
        <v>0.26099124415259278</v>
      </c>
      <c r="AA27" s="624">
        <v>1.4128911458038174</v>
      </c>
      <c r="AB27" s="623">
        <v>5.7177545103221693E-3</v>
      </c>
      <c r="AC27" s="625">
        <v>3.3970298901009079</v>
      </c>
      <c r="AD27" s="162">
        <v>20146294000171</v>
      </c>
    </row>
    <row r="28" spans="5:30">
      <c r="E28" s="619" t="s">
        <v>2185</v>
      </c>
      <c r="F28" s="161" t="s">
        <v>1341</v>
      </c>
      <c r="G28" s="161" t="s">
        <v>34</v>
      </c>
      <c r="H28" s="161" t="s">
        <v>1326</v>
      </c>
      <c r="I28" s="620" t="s">
        <v>34</v>
      </c>
      <c r="J28" s="161" t="s">
        <v>665</v>
      </c>
      <c r="K28" s="161" t="s">
        <v>608</v>
      </c>
      <c r="L28" s="161" t="s">
        <v>48</v>
      </c>
      <c r="M28" s="161">
        <v>1</v>
      </c>
      <c r="N28" s="620">
        <v>8.0000000000000002E-3</v>
      </c>
      <c r="O28" s="620">
        <v>9.6000000000000002E-4</v>
      </c>
      <c r="P28" s="621">
        <v>1000</v>
      </c>
      <c r="Q28" s="621" t="s">
        <v>34</v>
      </c>
      <c r="R28" s="621">
        <v>2882288190</v>
      </c>
      <c r="S28" s="622">
        <v>40777</v>
      </c>
      <c r="T28" s="623">
        <v>0.1016617701254936</v>
      </c>
      <c r="U28" s="624">
        <v>1.0957729255769697</v>
      </c>
      <c r="V28" s="623">
        <v>0.12248273594311399</v>
      </c>
      <c r="W28" s="624">
        <v>1.1028797647270188</v>
      </c>
      <c r="X28" s="623">
        <v>0.19610653600748207</v>
      </c>
      <c r="Y28" s="624">
        <v>1.3478298115712728</v>
      </c>
      <c r="Z28" s="623">
        <v>0.21224317240212831</v>
      </c>
      <c r="AA28" s="624">
        <v>1.148990649161213</v>
      </c>
      <c r="AB28" s="623">
        <v>5.2374586338471696E-3</v>
      </c>
      <c r="AC28" s="625">
        <v>2.1815042671432896</v>
      </c>
      <c r="AD28" s="162">
        <v>13615411000133</v>
      </c>
    </row>
    <row r="29" spans="5:30">
      <c r="E29" s="619" t="s">
        <v>2186</v>
      </c>
      <c r="F29" s="161" t="s">
        <v>1341</v>
      </c>
      <c r="G29" s="161" t="s">
        <v>34</v>
      </c>
      <c r="H29" s="161" t="s">
        <v>1323</v>
      </c>
      <c r="I29" s="620" t="s">
        <v>34</v>
      </c>
      <c r="J29" s="161" t="s">
        <v>665</v>
      </c>
      <c r="K29" s="161" t="s">
        <v>608</v>
      </c>
      <c r="L29" s="161" t="s">
        <v>48</v>
      </c>
      <c r="M29" s="161">
        <v>1</v>
      </c>
      <c r="N29" s="620">
        <v>8.0000000000000002E-3</v>
      </c>
      <c r="O29" s="620">
        <v>1.55293333333333E-3</v>
      </c>
      <c r="P29" s="621">
        <v>1000</v>
      </c>
      <c r="Q29" s="621" t="s">
        <v>34</v>
      </c>
      <c r="R29" s="621">
        <v>1262282985.97</v>
      </c>
      <c r="S29" s="622">
        <v>44045</v>
      </c>
      <c r="T29" s="623">
        <v>0.10171678309189525</v>
      </c>
      <c r="U29" s="624">
        <v>1.0963658890780399</v>
      </c>
      <c r="V29" s="623">
        <v>0.12374666853095384</v>
      </c>
      <c r="W29" s="624">
        <v>1.1142606802852328</v>
      </c>
      <c r="X29" s="623">
        <v>0.21261843346931264</v>
      </c>
      <c r="Y29" s="624">
        <v>1.4613152062845536</v>
      </c>
      <c r="Z29" s="623" t="s">
        <v>34</v>
      </c>
      <c r="AA29" s="624" t="s">
        <v>34</v>
      </c>
      <c r="AB29" s="623">
        <v>4.891698942008766E-3</v>
      </c>
      <c r="AC29" s="625">
        <v>2.5940825666088547</v>
      </c>
      <c r="AD29" s="162">
        <v>37310657000165</v>
      </c>
    </row>
    <row r="30" spans="5:30">
      <c r="E30" s="619" t="s">
        <v>2187</v>
      </c>
      <c r="F30" s="161" t="s">
        <v>1341</v>
      </c>
      <c r="G30" s="161" t="s">
        <v>34</v>
      </c>
      <c r="H30" s="161" t="s">
        <v>1323</v>
      </c>
      <c r="I30" s="620" t="s">
        <v>34</v>
      </c>
      <c r="J30" s="161" t="s">
        <v>665</v>
      </c>
      <c r="K30" s="161" t="s">
        <v>608</v>
      </c>
      <c r="L30" s="161" t="s">
        <v>48</v>
      </c>
      <c r="M30" s="161">
        <v>1</v>
      </c>
      <c r="N30" s="620">
        <v>1.1599999999999999E-2</v>
      </c>
      <c r="O30" s="620">
        <v>2.37026666666667E-3</v>
      </c>
      <c r="P30" s="621">
        <v>5000</v>
      </c>
      <c r="Q30" s="621" t="s">
        <v>34</v>
      </c>
      <c r="R30" s="621">
        <v>176369191.63999999</v>
      </c>
      <c r="S30" s="622">
        <v>44349</v>
      </c>
      <c r="T30" s="623">
        <v>0.10431616342008732</v>
      </c>
      <c r="U30" s="624">
        <v>1.1243836049155096</v>
      </c>
      <c r="V30" s="623">
        <v>0.12854383112995915</v>
      </c>
      <c r="W30" s="624">
        <v>1.1574561030344883</v>
      </c>
      <c r="X30" s="623" t="s">
        <v>34</v>
      </c>
      <c r="Y30" s="624" t="s">
        <v>34</v>
      </c>
      <c r="Z30" s="623" t="s">
        <v>34</v>
      </c>
      <c r="AA30" s="624" t="s">
        <v>34</v>
      </c>
      <c r="AB30" s="623">
        <v>9.991896958273256E-3</v>
      </c>
      <c r="AC30" s="625">
        <v>1.7500814528606961</v>
      </c>
      <c r="AD30" s="162">
        <v>41545099000194</v>
      </c>
    </row>
    <row r="31" spans="5:30">
      <c r="E31" s="619" t="s">
        <v>2283</v>
      </c>
      <c r="F31" s="161" t="s">
        <v>1341</v>
      </c>
      <c r="G31" s="161" t="s">
        <v>1421</v>
      </c>
      <c r="H31" s="161" t="s">
        <v>1326</v>
      </c>
      <c r="I31" s="620" t="s">
        <v>34</v>
      </c>
      <c r="J31" s="161" t="s">
        <v>665</v>
      </c>
      <c r="K31" s="161" t="s">
        <v>608</v>
      </c>
      <c r="L31" s="161" t="s">
        <v>48</v>
      </c>
      <c r="M31" s="161">
        <v>1</v>
      </c>
      <c r="N31" s="620">
        <v>3.4999999999999996E-3</v>
      </c>
      <c r="O31" s="620">
        <v>8.7500000000000002E-4</v>
      </c>
      <c r="P31" s="621">
        <v>500</v>
      </c>
      <c r="Q31" s="621" t="s">
        <v>34</v>
      </c>
      <c r="R31" s="621">
        <v>916868220</v>
      </c>
      <c r="S31" s="622">
        <v>38856</v>
      </c>
      <c r="T31" s="623">
        <v>0.10070505594929036</v>
      </c>
      <c r="U31" s="624">
        <v>1.0854608732636459</v>
      </c>
      <c r="V31" s="623">
        <v>0.12214171571010946</v>
      </c>
      <c r="W31" s="624">
        <v>1.0998090926731394</v>
      </c>
      <c r="X31" s="623">
        <v>0.1752912874403143</v>
      </c>
      <c r="Y31" s="624">
        <v>1.2047677131564372</v>
      </c>
      <c r="Z31" s="623">
        <v>0.21828178645339791</v>
      </c>
      <c r="AA31" s="624">
        <v>1.1816810344408701</v>
      </c>
      <c r="AB31" s="623">
        <v>1.6979330637346673E-3</v>
      </c>
      <c r="AC31" s="625">
        <v>6.5282421094614422</v>
      </c>
      <c r="AD31" s="162">
        <v>7900255000150</v>
      </c>
    </row>
    <row r="32" spans="5:30">
      <c r="E32" s="619" t="s">
        <v>2229</v>
      </c>
      <c r="F32" s="161" t="s">
        <v>1341</v>
      </c>
      <c r="G32" s="161" t="s">
        <v>1421</v>
      </c>
      <c r="H32" s="161" t="s">
        <v>1323</v>
      </c>
      <c r="I32" s="620" t="s">
        <v>34</v>
      </c>
      <c r="J32" s="161" t="s">
        <v>665</v>
      </c>
      <c r="K32" s="161" t="s">
        <v>608</v>
      </c>
      <c r="L32" s="161" t="s">
        <v>48</v>
      </c>
      <c r="M32" s="161">
        <v>1</v>
      </c>
      <c r="N32" s="620">
        <v>6.0000000000000001E-3</v>
      </c>
      <c r="O32" s="620">
        <v>0</v>
      </c>
      <c r="P32" s="621">
        <v>100000</v>
      </c>
      <c r="Q32" s="621" t="s">
        <v>34</v>
      </c>
      <c r="R32" s="621">
        <v>563006498</v>
      </c>
      <c r="S32" s="622">
        <v>41994</v>
      </c>
      <c r="T32" s="623">
        <v>0.10700564788107125</v>
      </c>
      <c r="U32" s="624">
        <v>1.153372518373029</v>
      </c>
      <c r="V32" s="623">
        <v>0.12723752215630557</v>
      </c>
      <c r="W32" s="624">
        <v>1.1456936148566199</v>
      </c>
      <c r="X32" s="623">
        <v>0.20542635203569026</v>
      </c>
      <c r="Y32" s="624">
        <v>1.411884412386309</v>
      </c>
      <c r="Z32" s="623">
        <v>0.21915197084361071</v>
      </c>
      <c r="AA32" s="624">
        <v>1.1863918278015453</v>
      </c>
      <c r="AB32" s="623">
        <v>1.8904894885906633E-3</v>
      </c>
      <c r="AC32" s="625">
        <v>8.5588016593405563</v>
      </c>
      <c r="AD32" s="162">
        <v>20824446000148</v>
      </c>
    </row>
    <row r="33" spans="5:30">
      <c r="E33" s="619" t="s">
        <v>2230</v>
      </c>
      <c r="F33" s="161" t="s">
        <v>1341</v>
      </c>
      <c r="G33" s="161" t="s">
        <v>34</v>
      </c>
      <c r="H33" s="161" t="s">
        <v>1323</v>
      </c>
      <c r="I33" s="620" t="s">
        <v>34</v>
      </c>
      <c r="J33" s="161" t="s">
        <v>665</v>
      </c>
      <c r="K33" s="161" t="s">
        <v>608</v>
      </c>
      <c r="L33" s="161" t="s">
        <v>48</v>
      </c>
      <c r="M33" s="161">
        <v>1</v>
      </c>
      <c r="N33" s="620">
        <v>8.5000000000000006E-3</v>
      </c>
      <c r="O33" s="620">
        <v>1E-3</v>
      </c>
      <c r="P33" s="621">
        <v>100000</v>
      </c>
      <c r="Q33" s="621" t="s">
        <v>34</v>
      </c>
      <c r="R33" s="621">
        <v>604330540</v>
      </c>
      <c r="S33" s="622">
        <v>42553</v>
      </c>
      <c r="T33" s="623">
        <v>0.10655393482030684</v>
      </c>
      <c r="U33" s="624">
        <v>1.1485036778885072</v>
      </c>
      <c r="V33" s="623">
        <v>0.12635070143046789</v>
      </c>
      <c r="W33" s="624">
        <v>1.1377083537017649</v>
      </c>
      <c r="X33" s="623">
        <v>0.21413041678874833</v>
      </c>
      <c r="Y33" s="624">
        <v>1.471706987374686</v>
      </c>
      <c r="Z33" s="623">
        <v>0.20670837901028305</v>
      </c>
      <c r="AA33" s="624">
        <v>1.1190277260655266</v>
      </c>
      <c r="AB33" s="623">
        <v>2.649463556039545E-3</v>
      </c>
      <c r="AC33" s="625">
        <v>5.7723020236364047</v>
      </c>
      <c r="AD33" s="162">
        <v>19488866000111</v>
      </c>
    </row>
    <row r="34" spans="5:30">
      <c r="E34" s="619" t="s">
        <v>2231</v>
      </c>
      <c r="F34" s="161" t="s">
        <v>1341</v>
      </c>
      <c r="G34" s="161" t="s">
        <v>34</v>
      </c>
      <c r="H34" s="161" t="s">
        <v>1323</v>
      </c>
      <c r="I34" s="620" t="s">
        <v>34</v>
      </c>
      <c r="J34" s="161" t="s">
        <v>665</v>
      </c>
      <c r="K34" s="161" t="s">
        <v>608</v>
      </c>
      <c r="L34" s="161" t="s">
        <v>48</v>
      </c>
      <c r="M34" s="161">
        <v>1</v>
      </c>
      <c r="N34" s="620">
        <v>8.5000000000000006E-3</v>
      </c>
      <c r="O34" s="620">
        <v>1.66656666666667E-3</v>
      </c>
      <c r="P34" s="621">
        <v>100000</v>
      </c>
      <c r="Q34" s="621" t="s">
        <v>34</v>
      </c>
      <c r="R34" s="621">
        <v>327422088</v>
      </c>
      <c r="S34" s="622">
        <v>42120</v>
      </c>
      <c r="T34" s="623">
        <v>0.10177916615871685</v>
      </c>
      <c r="U34" s="624">
        <v>1.0970382920428239</v>
      </c>
      <c r="V34" s="623">
        <v>0.11929245134001998</v>
      </c>
      <c r="W34" s="624">
        <v>1.0741532645767715</v>
      </c>
      <c r="X34" s="623">
        <v>0.21658490061481728</v>
      </c>
      <c r="Y34" s="624">
        <v>1.4885765244138238</v>
      </c>
      <c r="Z34" s="623">
        <v>0.18166356776518078</v>
      </c>
      <c r="AA34" s="624">
        <v>0.98344619661067589</v>
      </c>
      <c r="AB34" s="623">
        <v>6.4719280427347507E-3</v>
      </c>
      <c r="AC34" s="625">
        <v>1.2724575584357396</v>
      </c>
      <c r="AD34" s="162">
        <v>21946695000179</v>
      </c>
    </row>
    <row r="35" spans="5:30">
      <c r="E35" s="619" t="s">
        <v>2232</v>
      </c>
      <c r="F35" s="161" t="s">
        <v>1341</v>
      </c>
      <c r="G35" s="161" t="s">
        <v>34</v>
      </c>
      <c r="H35" s="161" t="s">
        <v>1323</v>
      </c>
      <c r="I35" s="620" t="s">
        <v>34</v>
      </c>
      <c r="J35" s="161" t="s">
        <v>665</v>
      </c>
      <c r="K35" s="161" t="s">
        <v>611</v>
      </c>
      <c r="L35" s="161" t="s">
        <v>48</v>
      </c>
      <c r="M35" s="161">
        <v>1</v>
      </c>
      <c r="N35" s="620">
        <v>0.01</v>
      </c>
      <c r="O35" s="620">
        <v>2.0002666666666699E-3</v>
      </c>
      <c r="P35" s="621">
        <v>100000</v>
      </c>
      <c r="Q35" s="621" t="s">
        <v>34</v>
      </c>
      <c r="R35" s="621">
        <v>124911478</v>
      </c>
      <c r="S35" s="622">
        <v>42756</v>
      </c>
      <c r="T35" s="623">
        <v>9.2733901257544549E-2</v>
      </c>
      <c r="U35" s="624">
        <v>0.9995428778754214</v>
      </c>
      <c r="V35" s="623">
        <v>0.1064094207434112</v>
      </c>
      <c r="W35" s="624">
        <v>0.95814970175663783</v>
      </c>
      <c r="X35" s="623">
        <v>0.21507807557941638</v>
      </c>
      <c r="Y35" s="624">
        <v>1.4782201959360326</v>
      </c>
      <c r="Z35" s="623">
        <v>0.14176134097811333</v>
      </c>
      <c r="AA35" s="624">
        <v>0.76743319162135348</v>
      </c>
      <c r="AB35" s="623">
        <v>1.2769946836995902E-2</v>
      </c>
      <c r="AC35" s="625">
        <v>-0.36396211357071723</v>
      </c>
      <c r="AD35" s="162">
        <v>26525450000191</v>
      </c>
    </row>
    <row r="36" spans="5:30">
      <c r="E36" s="619" t="s">
        <v>2188</v>
      </c>
      <c r="F36" s="161" t="s">
        <v>1341</v>
      </c>
      <c r="G36" s="161" t="s">
        <v>34</v>
      </c>
      <c r="H36" s="161" t="s">
        <v>1323</v>
      </c>
      <c r="I36" s="620" t="s">
        <v>34</v>
      </c>
      <c r="J36" s="161" t="s">
        <v>665</v>
      </c>
      <c r="K36" s="161" t="s">
        <v>608</v>
      </c>
      <c r="L36" s="161" t="s">
        <v>48</v>
      </c>
      <c r="M36" s="161">
        <v>1</v>
      </c>
      <c r="N36" s="620">
        <v>0</v>
      </c>
      <c r="O36" s="620">
        <v>1.33333333333333E-3</v>
      </c>
      <c r="P36" s="621">
        <v>20000</v>
      </c>
      <c r="Q36" s="621" t="s">
        <v>34</v>
      </c>
      <c r="R36" s="621">
        <v>196665762.81999999</v>
      </c>
      <c r="S36" s="622">
        <v>43800</v>
      </c>
      <c r="T36" s="623">
        <v>0.10444795925466765</v>
      </c>
      <c r="U36" s="624">
        <v>1.1258041812743382</v>
      </c>
      <c r="V36" s="623">
        <v>0.12504838369658633</v>
      </c>
      <c r="W36" s="624">
        <v>1.1259818041200329</v>
      </c>
      <c r="X36" s="623">
        <v>0.19967105229789239</v>
      </c>
      <c r="Y36" s="624">
        <v>1.3723285428112311</v>
      </c>
      <c r="Z36" s="623" t="s">
        <v>34</v>
      </c>
      <c r="AA36" s="624" t="s">
        <v>34</v>
      </c>
      <c r="AB36" s="623">
        <v>1.8005565449024266E-3</v>
      </c>
      <c r="AC36" s="625">
        <v>7.7704786066324845</v>
      </c>
      <c r="AD36" s="162">
        <v>35378376000119</v>
      </c>
    </row>
    <row r="37" spans="5:30">
      <c r="E37" s="619" t="s">
        <v>1781</v>
      </c>
      <c r="F37" s="161" t="s">
        <v>1341</v>
      </c>
      <c r="G37" s="161" t="s">
        <v>34</v>
      </c>
      <c r="H37" s="161" t="s">
        <v>1323</v>
      </c>
      <c r="I37" s="620" t="s">
        <v>34</v>
      </c>
      <c r="J37" s="161" t="s">
        <v>665</v>
      </c>
      <c r="K37" s="161" t="s">
        <v>608</v>
      </c>
      <c r="L37" s="161" t="s">
        <v>48</v>
      </c>
      <c r="M37" s="161">
        <v>1</v>
      </c>
      <c r="N37" s="620">
        <v>8.0000000000000002E-3</v>
      </c>
      <c r="O37" s="620">
        <v>1.6000000000000001E-3</v>
      </c>
      <c r="P37" s="621">
        <v>100</v>
      </c>
      <c r="Q37" s="621" t="s">
        <v>34</v>
      </c>
      <c r="R37" s="621">
        <v>259038933</v>
      </c>
      <c r="S37" s="622">
        <v>41915</v>
      </c>
      <c r="T37" s="623">
        <v>9.6198748075355223E-2</v>
      </c>
      <c r="U37" s="624">
        <v>1.0368891224818426</v>
      </c>
      <c r="V37" s="623">
        <v>0.11588046365491689</v>
      </c>
      <c r="W37" s="624">
        <v>1.0434304680420363</v>
      </c>
      <c r="X37" s="623">
        <v>0.1556374589605749</v>
      </c>
      <c r="Y37" s="624">
        <v>1.0696879933479622</v>
      </c>
      <c r="Z37" s="623">
        <v>0.20231504961460467</v>
      </c>
      <c r="AA37" s="624">
        <v>1.0952441841160334</v>
      </c>
      <c r="AB37" s="623">
        <v>2.2466710623754321E-3</v>
      </c>
      <c r="AC37" s="625">
        <v>2.1468501336494135</v>
      </c>
      <c r="AD37" s="162">
        <v>17899612000160</v>
      </c>
    </row>
    <row r="38" spans="5:30">
      <c r="E38" s="619" t="s">
        <v>2189</v>
      </c>
      <c r="F38" s="161" t="s">
        <v>1341</v>
      </c>
      <c r="G38" s="161" t="s">
        <v>34</v>
      </c>
      <c r="H38" s="161" t="s">
        <v>1323</v>
      </c>
      <c r="I38" s="620" t="s">
        <v>34</v>
      </c>
      <c r="J38" s="161" t="s">
        <v>665</v>
      </c>
      <c r="K38" s="161" t="s">
        <v>608</v>
      </c>
      <c r="L38" s="161" t="s">
        <v>48</v>
      </c>
      <c r="M38" s="161">
        <v>1</v>
      </c>
      <c r="N38" s="620">
        <v>6.9999999999999993E-3</v>
      </c>
      <c r="O38" s="620">
        <v>1.4E-3</v>
      </c>
      <c r="P38" s="621">
        <v>1000</v>
      </c>
      <c r="Q38" s="621" t="s">
        <v>34</v>
      </c>
      <c r="R38" s="621">
        <v>2029639323</v>
      </c>
      <c r="S38" s="622">
        <v>40948</v>
      </c>
      <c r="T38" s="623">
        <v>0.10565735279615551</v>
      </c>
      <c r="U38" s="624">
        <v>1.138839766799695</v>
      </c>
      <c r="V38" s="623">
        <v>0.12758005609682876</v>
      </c>
      <c r="W38" s="624">
        <v>1.1487779168917305</v>
      </c>
      <c r="X38" s="623">
        <v>0.20020926782226955</v>
      </c>
      <c r="Y38" s="624">
        <v>1.3760276695388498</v>
      </c>
      <c r="Z38" s="623">
        <v>0.21640511457754252</v>
      </c>
      <c r="AA38" s="624">
        <v>1.1715215630548306</v>
      </c>
      <c r="AB38" s="623">
        <v>1.8248922577997551E-3</v>
      </c>
      <c r="AC38" s="625">
        <v>9.0541556312810503</v>
      </c>
      <c r="AD38" s="162">
        <v>14188162000100</v>
      </c>
    </row>
    <row r="39" spans="5:30">
      <c r="E39" s="619" t="s">
        <v>2190</v>
      </c>
      <c r="F39" s="161" t="s">
        <v>1341</v>
      </c>
      <c r="G39" s="161" t="s">
        <v>34</v>
      </c>
      <c r="H39" s="161" t="s">
        <v>1323</v>
      </c>
      <c r="I39" s="620" t="s">
        <v>34</v>
      </c>
      <c r="J39" s="161" t="s">
        <v>665</v>
      </c>
      <c r="K39" s="161" t="s">
        <v>608</v>
      </c>
      <c r="L39" s="161" t="s">
        <v>48</v>
      </c>
      <c r="M39" s="161">
        <v>1</v>
      </c>
      <c r="N39" s="620">
        <v>0</v>
      </c>
      <c r="O39" s="620">
        <v>1.3998000000000001E-3</v>
      </c>
      <c r="P39" s="621">
        <v>1000</v>
      </c>
      <c r="Q39" s="621" t="s">
        <v>34</v>
      </c>
      <c r="R39" s="621">
        <v>347198104.29000002</v>
      </c>
      <c r="S39" s="622">
        <v>43818</v>
      </c>
      <c r="T39" s="623">
        <v>0.1054348342115532</v>
      </c>
      <c r="U39" s="624">
        <v>1.1364413249848031</v>
      </c>
      <c r="V39" s="623">
        <v>0.12525465227916865</v>
      </c>
      <c r="W39" s="624">
        <v>1.127839122574567</v>
      </c>
      <c r="X39" s="623">
        <v>0.20012307167700194</v>
      </c>
      <c r="Y39" s="624">
        <v>1.3754352480081886</v>
      </c>
      <c r="Z39" s="623" t="s">
        <v>34</v>
      </c>
      <c r="AA39" s="624" t="s">
        <v>34</v>
      </c>
      <c r="AB39" s="623">
        <v>2.2251983906132651E-3</v>
      </c>
      <c r="AC39" s="625">
        <v>6.3803096185351418</v>
      </c>
      <c r="AD39" s="162">
        <v>35343590000130</v>
      </c>
    </row>
    <row r="40" spans="5:30">
      <c r="E40" s="619" t="s">
        <v>2191</v>
      </c>
      <c r="F40" s="161" t="s">
        <v>1341</v>
      </c>
      <c r="G40" s="161" t="s">
        <v>34</v>
      </c>
      <c r="H40" s="161" t="s">
        <v>1323</v>
      </c>
      <c r="I40" s="620" t="s">
        <v>34</v>
      </c>
      <c r="J40" s="161" t="s">
        <v>665</v>
      </c>
      <c r="K40" s="161" t="s">
        <v>611</v>
      </c>
      <c r="L40" s="161" t="s">
        <v>48</v>
      </c>
      <c r="M40" s="161">
        <v>1</v>
      </c>
      <c r="N40" s="620">
        <v>8.3000000000000001E-3</v>
      </c>
      <c r="O40" s="620">
        <v>1.33333333333333E-3</v>
      </c>
      <c r="P40" s="621">
        <v>1000</v>
      </c>
      <c r="Q40" s="621" t="s">
        <v>34</v>
      </c>
      <c r="R40" s="621">
        <v>296388642.49000001</v>
      </c>
      <c r="S40" s="622">
        <v>43740</v>
      </c>
      <c r="T40" s="623">
        <v>7.0696483974463709E-2</v>
      </c>
      <c r="U40" s="624">
        <v>0.76201007494829243</v>
      </c>
      <c r="V40" s="623">
        <v>9.0445675602523812E-2</v>
      </c>
      <c r="W40" s="624">
        <v>0.81440624803985473</v>
      </c>
      <c r="X40" s="623">
        <v>0.11719179999999962</v>
      </c>
      <c r="Y40" s="624">
        <v>0.8054530202179051</v>
      </c>
      <c r="Z40" s="623">
        <v>0.11719179999999962</v>
      </c>
      <c r="AA40" s="624">
        <v>0.63442456515515389</v>
      </c>
      <c r="AB40" s="623">
        <v>2.1354887667846011E-2</v>
      </c>
      <c r="AC40" s="625">
        <v>-0.96518990417827466</v>
      </c>
      <c r="AD40" s="162">
        <v>34781162000126</v>
      </c>
    </row>
    <row r="41" spans="5:30">
      <c r="E41" s="619" t="s">
        <v>519</v>
      </c>
      <c r="F41" s="161" t="s">
        <v>1341</v>
      </c>
      <c r="G41" s="161" t="s">
        <v>34</v>
      </c>
      <c r="H41" s="161" t="s">
        <v>1323</v>
      </c>
      <c r="I41" s="620" t="s">
        <v>34</v>
      </c>
      <c r="J41" s="161" t="s">
        <v>687</v>
      </c>
      <c r="K41" s="161" t="s">
        <v>608</v>
      </c>
      <c r="L41" s="161" t="s">
        <v>48</v>
      </c>
      <c r="M41" s="161">
        <v>1</v>
      </c>
      <c r="N41" s="620">
        <v>7.5000000000000002E-4</v>
      </c>
      <c r="O41" s="620">
        <v>6.4999999999999997E-3</v>
      </c>
      <c r="P41" s="621">
        <v>5000</v>
      </c>
      <c r="Q41" s="621" t="s">
        <v>34</v>
      </c>
      <c r="R41" s="621">
        <v>45798239.119999997</v>
      </c>
      <c r="S41" s="622">
        <v>44057</v>
      </c>
      <c r="T41" s="623">
        <v>0.11557599454908463</v>
      </c>
      <c r="U41" s="624">
        <v>1.2457489724720003</v>
      </c>
      <c r="V41" s="623">
        <v>0.14373720650468935</v>
      </c>
      <c r="W41" s="624">
        <v>1.2942628630212518</v>
      </c>
      <c r="X41" s="623">
        <v>0.20818807568000075</v>
      </c>
      <c r="Y41" s="624">
        <v>1.4308655923862501</v>
      </c>
      <c r="Z41" s="623" t="s">
        <v>34</v>
      </c>
      <c r="AA41" s="624" t="s">
        <v>34</v>
      </c>
      <c r="AB41" s="623">
        <v>9.1896574107321848E-3</v>
      </c>
      <c r="AC41" s="625">
        <v>3.5561727123944715</v>
      </c>
      <c r="AD41" s="162">
        <v>39469191000170</v>
      </c>
    </row>
    <row r="42" spans="5:30">
      <c r="E42" s="619" t="s">
        <v>2233</v>
      </c>
      <c r="F42" s="161" t="s">
        <v>1341</v>
      </c>
      <c r="G42" s="161" t="s">
        <v>34</v>
      </c>
      <c r="H42" s="161" t="s">
        <v>1323</v>
      </c>
      <c r="I42" s="620" t="s">
        <v>34</v>
      </c>
      <c r="J42" s="161" t="s">
        <v>687</v>
      </c>
      <c r="K42" s="161" t="s">
        <v>608</v>
      </c>
      <c r="L42" s="161" t="s">
        <v>48</v>
      </c>
      <c r="M42" s="161">
        <v>1</v>
      </c>
      <c r="N42" s="620">
        <v>0.02</v>
      </c>
      <c r="O42" s="620">
        <v>3.3333333333333301E-3</v>
      </c>
      <c r="P42" s="621">
        <v>5000</v>
      </c>
      <c r="Q42" s="621" t="s">
        <v>34</v>
      </c>
      <c r="R42" s="621">
        <v>60510253.289999999</v>
      </c>
      <c r="S42" s="622">
        <v>43684</v>
      </c>
      <c r="T42" s="623">
        <v>0.10105162327954176</v>
      </c>
      <c r="U42" s="624">
        <v>1.0891963885602043</v>
      </c>
      <c r="V42" s="623">
        <v>0.12651670134873183</v>
      </c>
      <c r="W42" s="624">
        <v>1.1392030782389819</v>
      </c>
      <c r="X42" s="623">
        <v>0.23010900633887643</v>
      </c>
      <c r="Y42" s="624">
        <v>1.5815269851217379</v>
      </c>
      <c r="Z42" s="623">
        <v>0.3336579024500903</v>
      </c>
      <c r="AA42" s="624">
        <v>1.8062762895738436</v>
      </c>
      <c r="AB42" s="623">
        <v>6.5124914802120017E-3</v>
      </c>
      <c r="AC42" s="625">
        <v>2.3738232612380559</v>
      </c>
      <c r="AD42" s="162">
        <v>34096240000153</v>
      </c>
    </row>
    <row r="43" spans="5:30">
      <c r="E43" s="619" t="s">
        <v>2234</v>
      </c>
      <c r="F43" s="161" t="s">
        <v>1341</v>
      </c>
      <c r="G43" s="161" t="s">
        <v>34</v>
      </c>
      <c r="H43" s="161" t="s">
        <v>1323</v>
      </c>
      <c r="I43" s="620" t="s">
        <v>34</v>
      </c>
      <c r="J43" s="161" t="s">
        <v>687</v>
      </c>
      <c r="K43" s="161" t="s">
        <v>692</v>
      </c>
      <c r="L43" s="161" t="s">
        <v>48</v>
      </c>
      <c r="M43" s="161">
        <v>1</v>
      </c>
      <c r="N43" s="620">
        <v>0</v>
      </c>
      <c r="O43" s="620">
        <v>5.3333333333333297E-3</v>
      </c>
      <c r="P43" s="621">
        <v>50000</v>
      </c>
      <c r="Q43" s="621" t="s">
        <v>34</v>
      </c>
      <c r="R43" s="621">
        <v>30909365.120000001</v>
      </c>
      <c r="S43" s="622">
        <v>43732</v>
      </c>
      <c r="T43" s="623">
        <v>0.1137974531645769</v>
      </c>
      <c r="U43" s="624">
        <v>1.226578762335427</v>
      </c>
      <c r="V43" s="623">
        <v>0.16984968440813719</v>
      </c>
      <c r="W43" s="624">
        <v>1.5293892525882633</v>
      </c>
      <c r="X43" s="623">
        <v>0.28204463506126132</v>
      </c>
      <c r="Y43" s="624">
        <v>1.9384778043032918</v>
      </c>
      <c r="Z43" s="623">
        <v>0.29479120999999964</v>
      </c>
      <c r="AA43" s="624">
        <v>1.5958692094140716</v>
      </c>
      <c r="AB43" s="623">
        <v>1.4674283530733467E-2</v>
      </c>
      <c r="AC43" s="625">
        <v>4.0064979459210868</v>
      </c>
      <c r="AD43" s="162">
        <v>35420451000162</v>
      </c>
    </row>
    <row r="44" spans="5:30">
      <c r="E44" s="619" t="s">
        <v>2284</v>
      </c>
      <c r="F44" s="161" t="s">
        <v>1341</v>
      </c>
      <c r="G44" s="161" t="s">
        <v>34</v>
      </c>
      <c r="H44" s="161" t="s">
        <v>1323</v>
      </c>
      <c r="I44" s="620" t="s">
        <v>34</v>
      </c>
      <c r="J44" s="161" t="s">
        <v>694</v>
      </c>
      <c r="K44" s="161" t="s">
        <v>608</v>
      </c>
      <c r="L44" s="161" t="s">
        <v>48</v>
      </c>
      <c r="M44" s="161">
        <v>1</v>
      </c>
      <c r="N44" s="620">
        <v>8.0000000000000002E-3</v>
      </c>
      <c r="O44" s="620">
        <v>2.8E-3</v>
      </c>
      <c r="P44" s="621">
        <v>500</v>
      </c>
      <c r="Q44" s="621" t="s">
        <v>34</v>
      </c>
      <c r="R44" s="621">
        <v>456544181.04000002</v>
      </c>
      <c r="S44" s="622">
        <v>43439</v>
      </c>
      <c r="T44" s="623">
        <v>9.6679629862617134E-2</v>
      </c>
      <c r="U44" s="624">
        <v>1.0420723613948992</v>
      </c>
      <c r="V44" s="623">
        <v>0.11992954725572491</v>
      </c>
      <c r="W44" s="624">
        <v>1.0798899113638545</v>
      </c>
      <c r="X44" s="623">
        <v>0.2333832783419505</v>
      </c>
      <c r="Y44" s="624">
        <v>1.6040308827825891</v>
      </c>
      <c r="Z44" s="623">
        <v>0.22134628806093981</v>
      </c>
      <c r="AA44" s="624">
        <v>1.1982708905552233</v>
      </c>
      <c r="AB44" s="623">
        <v>5.0614971679181272E-3</v>
      </c>
      <c r="AC44" s="625">
        <v>1.7529101325140768</v>
      </c>
      <c r="AD44" s="162">
        <v>30934757000113</v>
      </c>
    </row>
    <row r="45" spans="5:30">
      <c r="E45" s="619" t="s">
        <v>2236</v>
      </c>
      <c r="F45" s="161" t="s">
        <v>1341</v>
      </c>
      <c r="G45" s="161" t="s">
        <v>34</v>
      </c>
      <c r="H45" s="161" t="s">
        <v>1323</v>
      </c>
      <c r="I45" s="620" t="s">
        <v>34</v>
      </c>
      <c r="J45" s="161" t="s">
        <v>694</v>
      </c>
      <c r="K45" s="161" t="s">
        <v>608</v>
      </c>
      <c r="L45" s="161" t="s">
        <v>48</v>
      </c>
      <c r="M45" s="161">
        <v>1</v>
      </c>
      <c r="N45" s="620">
        <v>0.02</v>
      </c>
      <c r="O45" s="620">
        <v>8.1809999999999999E-4</v>
      </c>
      <c r="P45" s="621">
        <v>50000</v>
      </c>
      <c r="Q45" s="621" t="s">
        <v>34</v>
      </c>
      <c r="R45" s="621">
        <v>9642102.4899999984</v>
      </c>
      <c r="S45" s="622">
        <v>43546</v>
      </c>
      <c r="T45" s="623">
        <v>9.2283677297119171E-2</v>
      </c>
      <c r="U45" s="624">
        <v>0.99469008782788271</v>
      </c>
      <c r="V45" s="623">
        <v>0.10879845825830814</v>
      </c>
      <c r="W45" s="624">
        <v>0.97966147737191533</v>
      </c>
      <c r="X45" s="623">
        <v>0.18468584329326787</v>
      </c>
      <c r="Y45" s="624">
        <v>1.2693359968193494</v>
      </c>
      <c r="Z45" s="623">
        <v>0.20748094525522909</v>
      </c>
      <c r="AA45" s="624">
        <v>1.123210057969324</v>
      </c>
      <c r="AB45" s="623">
        <v>1.6495314316890164E-2</v>
      </c>
      <c r="AC45" s="625">
        <v>-0.13693217859868093</v>
      </c>
      <c r="AD45" s="162">
        <v>32227355000104</v>
      </c>
    </row>
    <row r="46" spans="5:30">
      <c r="E46" s="619" t="s">
        <v>2206</v>
      </c>
      <c r="F46" s="161" t="s">
        <v>1341</v>
      </c>
      <c r="G46" s="161" t="s">
        <v>34</v>
      </c>
      <c r="H46" s="161" t="s">
        <v>1323</v>
      </c>
      <c r="I46" s="620" t="s">
        <v>34</v>
      </c>
      <c r="J46" s="161" t="s">
        <v>665</v>
      </c>
      <c r="K46" s="161" t="s">
        <v>608</v>
      </c>
      <c r="L46" s="161" t="s">
        <v>48</v>
      </c>
      <c r="M46" s="161">
        <v>4</v>
      </c>
      <c r="N46" s="620">
        <v>2.5000000000000001E-2</v>
      </c>
      <c r="O46" s="620">
        <v>4.1999999999999997E-3</v>
      </c>
      <c r="P46" s="621">
        <v>1000</v>
      </c>
      <c r="Q46" s="621" t="s">
        <v>34</v>
      </c>
      <c r="R46" s="621">
        <v>223519188</v>
      </c>
      <c r="S46" s="622">
        <v>39634</v>
      </c>
      <c r="T46" s="623">
        <v>9.211223109818012E-2</v>
      </c>
      <c r="U46" s="624">
        <v>0.99284213551740663</v>
      </c>
      <c r="V46" s="623">
        <v>0.10974079648654778</v>
      </c>
      <c r="W46" s="624">
        <v>0.98814663861077678</v>
      </c>
      <c r="X46" s="623">
        <v>0.15553966585621737</v>
      </c>
      <c r="Y46" s="624">
        <v>1.069015866533106</v>
      </c>
      <c r="Z46" s="623">
        <v>0.19998284644454434</v>
      </c>
      <c r="AA46" s="624">
        <v>1.0826186678084162</v>
      </c>
      <c r="AB46" s="623">
        <v>2.8964277748130857E-3</v>
      </c>
      <c r="AC46" s="625">
        <v>-0.45449125619129127</v>
      </c>
      <c r="AD46" s="162">
        <v>9620860000100</v>
      </c>
    </row>
    <row r="47" spans="5:30">
      <c r="E47" s="619" t="s">
        <v>1524</v>
      </c>
      <c r="F47" s="161" t="s">
        <v>717</v>
      </c>
      <c r="G47" s="161" t="s">
        <v>34</v>
      </c>
      <c r="H47" s="161" t="s">
        <v>1323</v>
      </c>
      <c r="I47" s="620" t="s">
        <v>34</v>
      </c>
      <c r="J47" s="161" t="s">
        <v>687</v>
      </c>
      <c r="K47" s="161" t="s">
        <v>608</v>
      </c>
      <c r="L47" s="161" t="s">
        <v>48</v>
      </c>
      <c r="M47" s="161">
        <v>91</v>
      </c>
      <c r="N47" s="620">
        <v>2.5000000000000001E-3</v>
      </c>
      <c r="O47" s="620">
        <v>7.0000000000000001E-3</v>
      </c>
      <c r="P47" s="621">
        <v>5000</v>
      </c>
      <c r="Q47" s="621" t="s">
        <v>1429</v>
      </c>
      <c r="R47" s="621">
        <v>60000000</v>
      </c>
      <c r="S47" s="622">
        <v>42184</v>
      </c>
      <c r="T47" s="623" t="s">
        <v>34</v>
      </c>
      <c r="U47" s="624" t="s">
        <v>34</v>
      </c>
      <c r="V47" s="623" t="s">
        <v>34</v>
      </c>
      <c r="W47" s="624" t="s">
        <v>34</v>
      </c>
      <c r="X47" s="623" t="s">
        <v>34</v>
      </c>
      <c r="Y47" s="624" t="s">
        <v>34</v>
      </c>
      <c r="Z47" s="623" t="s">
        <v>34</v>
      </c>
      <c r="AA47" s="624" t="s">
        <v>34</v>
      </c>
      <c r="AB47" s="623" t="s">
        <v>34</v>
      </c>
      <c r="AC47" s="625" t="s">
        <v>34</v>
      </c>
      <c r="AD47" s="162" t="s">
        <v>34</v>
      </c>
    </row>
    <row r="48" spans="5:30">
      <c r="E48" s="619" t="s">
        <v>2293</v>
      </c>
      <c r="F48" s="161" t="s">
        <v>717</v>
      </c>
      <c r="G48" s="161" t="s">
        <v>1421</v>
      </c>
      <c r="H48" s="161" t="s">
        <v>1323</v>
      </c>
      <c r="I48" s="620" t="s">
        <v>34</v>
      </c>
      <c r="J48" s="161" t="s">
        <v>1367</v>
      </c>
      <c r="K48" s="161" t="s">
        <v>608</v>
      </c>
      <c r="L48" s="161" t="s">
        <v>48</v>
      </c>
      <c r="M48" s="161">
        <v>0</v>
      </c>
      <c r="N48" s="620" t="s">
        <v>34</v>
      </c>
      <c r="O48" s="620" t="s">
        <v>34</v>
      </c>
      <c r="P48" s="621" t="s">
        <v>34</v>
      </c>
      <c r="Q48" s="621" t="s">
        <v>1428</v>
      </c>
      <c r="R48" s="621" t="s">
        <v>34</v>
      </c>
      <c r="S48" s="622" t="s">
        <v>34</v>
      </c>
      <c r="T48" s="623" t="s">
        <v>34</v>
      </c>
      <c r="U48" s="624" t="s">
        <v>34</v>
      </c>
      <c r="V48" s="623" t="s">
        <v>34</v>
      </c>
      <c r="W48" s="624" t="s">
        <v>34</v>
      </c>
      <c r="X48" s="623" t="s">
        <v>34</v>
      </c>
      <c r="Y48" s="624" t="s">
        <v>34</v>
      </c>
      <c r="Z48" s="623" t="s">
        <v>34</v>
      </c>
      <c r="AA48" s="624" t="s">
        <v>34</v>
      </c>
      <c r="AB48" s="623" t="s">
        <v>34</v>
      </c>
      <c r="AC48" s="625" t="s">
        <v>34</v>
      </c>
      <c r="AD48" s="162" t="s">
        <v>34</v>
      </c>
    </row>
    <row r="49" spans="1:30">
      <c r="E49" s="619" t="s">
        <v>1365</v>
      </c>
      <c r="F49" s="161" t="s">
        <v>717</v>
      </c>
      <c r="G49" s="161" t="s">
        <v>34</v>
      </c>
      <c r="H49" s="161" t="s">
        <v>34</v>
      </c>
      <c r="I49" s="620" t="s">
        <v>34</v>
      </c>
      <c r="J49" s="161" t="s">
        <v>665</v>
      </c>
      <c r="K49" s="161" t="s">
        <v>608</v>
      </c>
      <c r="L49" s="161" t="s">
        <v>48</v>
      </c>
      <c r="M49" s="161">
        <v>0</v>
      </c>
      <c r="N49" s="620" t="s">
        <v>34</v>
      </c>
      <c r="O49" s="620">
        <v>2.9999999999999997E-4</v>
      </c>
      <c r="P49" s="621" t="s">
        <v>34</v>
      </c>
      <c r="Q49" s="621" t="s">
        <v>1428</v>
      </c>
      <c r="R49" s="621" t="s">
        <v>34</v>
      </c>
      <c r="S49" s="622" t="s">
        <v>34</v>
      </c>
      <c r="T49" s="623" t="s">
        <v>34</v>
      </c>
      <c r="U49" s="624" t="s">
        <v>34</v>
      </c>
      <c r="V49" s="623" t="s">
        <v>34</v>
      </c>
      <c r="W49" s="624" t="s">
        <v>34</v>
      </c>
      <c r="X49" s="623" t="s">
        <v>34</v>
      </c>
      <c r="Y49" s="624" t="s">
        <v>34</v>
      </c>
      <c r="Z49" s="623" t="s">
        <v>34</v>
      </c>
      <c r="AA49" s="624" t="s">
        <v>34</v>
      </c>
      <c r="AB49" s="623" t="s">
        <v>34</v>
      </c>
      <c r="AC49" s="625" t="s">
        <v>34</v>
      </c>
      <c r="AD49" s="162" t="s">
        <v>34</v>
      </c>
    </row>
    <row r="50" spans="1:30">
      <c r="E50" s="619" t="s">
        <v>2265</v>
      </c>
      <c r="F50" s="161" t="s">
        <v>717</v>
      </c>
      <c r="G50" s="161" t="s">
        <v>34</v>
      </c>
      <c r="H50" s="161" t="s">
        <v>34</v>
      </c>
      <c r="I50" s="620" t="s">
        <v>34</v>
      </c>
      <c r="J50" s="161" t="s">
        <v>665</v>
      </c>
      <c r="K50" s="161" t="s">
        <v>608</v>
      </c>
      <c r="L50" s="161" t="s">
        <v>48</v>
      </c>
      <c r="M50" s="161">
        <v>182</v>
      </c>
      <c r="N50" s="620" t="s">
        <v>34</v>
      </c>
      <c r="O50" s="620">
        <v>2.5000000000000001E-3</v>
      </c>
      <c r="P50" s="621" t="s">
        <v>34</v>
      </c>
      <c r="Q50" s="621" t="s">
        <v>1428</v>
      </c>
      <c r="R50" s="621" t="s">
        <v>34</v>
      </c>
      <c r="S50" s="622" t="s">
        <v>34</v>
      </c>
      <c r="T50" s="623" t="s">
        <v>34</v>
      </c>
      <c r="U50" s="624" t="s">
        <v>34</v>
      </c>
      <c r="V50" s="623" t="s">
        <v>34</v>
      </c>
      <c r="W50" s="624" t="s">
        <v>34</v>
      </c>
      <c r="X50" s="623" t="s">
        <v>34</v>
      </c>
      <c r="Y50" s="624" t="s">
        <v>34</v>
      </c>
      <c r="Z50" s="623" t="s">
        <v>34</v>
      </c>
      <c r="AA50" s="624" t="s">
        <v>34</v>
      </c>
      <c r="AB50" s="623" t="s">
        <v>34</v>
      </c>
      <c r="AC50" s="625" t="s">
        <v>34</v>
      </c>
      <c r="AD50" s="162" t="s">
        <v>34</v>
      </c>
    </row>
    <row r="51" spans="1:30">
      <c r="E51" s="619" t="s">
        <v>2266</v>
      </c>
      <c r="F51" s="161" t="s">
        <v>717</v>
      </c>
      <c r="G51" s="161" t="s">
        <v>34</v>
      </c>
      <c r="H51" s="161" t="s">
        <v>34</v>
      </c>
      <c r="I51" s="620" t="s">
        <v>34</v>
      </c>
      <c r="J51" s="161" t="s">
        <v>665</v>
      </c>
      <c r="K51" s="161" t="s">
        <v>608</v>
      </c>
      <c r="L51" s="161" t="s">
        <v>48</v>
      </c>
      <c r="M51" s="161">
        <v>365</v>
      </c>
      <c r="N51" s="620" t="s">
        <v>34</v>
      </c>
      <c r="O51" s="620">
        <v>2.5000000000000001E-3</v>
      </c>
      <c r="P51" s="621" t="s">
        <v>34</v>
      </c>
      <c r="Q51" s="621" t="s">
        <v>1428</v>
      </c>
      <c r="R51" s="621" t="s">
        <v>34</v>
      </c>
      <c r="S51" s="622" t="s">
        <v>34</v>
      </c>
      <c r="T51" s="623" t="s">
        <v>34</v>
      </c>
      <c r="U51" s="624" t="s">
        <v>34</v>
      </c>
      <c r="V51" s="623" t="s">
        <v>34</v>
      </c>
      <c r="W51" s="624" t="s">
        <v>34</v>
      </c>
      <c r="X51" s="623" t="s">
        <v>34</v>
      </c>
      <c r="Y51" s="624" t="s">
        <v>34</v>
      </c>
      <c r="Z51" s="623" t="s">
        <v>34</v>
      </c>
      <c r="AA51" s="624" t="s">
        <v>34</v>
      </c>
      <c r="AB51" s="623" t="s">
        <v>34</v>
      </c>
      <c r="AC51" s="625" t="s">
        <v>34</v>
      </c>
      <c r="AD51" s="162" t="s">
        <v>34</v>
      </c>
    </row>
    <row r="52" spans="1:30">
      <c r="E52" s="619" t="s">
        <v>2267</v>
      </c>
      <c r="F52" s="161" t="s">
        <v>717</v>
      </c>
      <c r="G52" s="161" t="s">
        <v>34</v>
      </c>
      <c r="H52" s="161" t="s">
        <v>34</v>
      </c>
      <c r="I52" s="620" t="s">
        <v>34</v>
      </c>
      <c r="J52" s="161" t="s">
        <v>665</v>
      </c>
      <c r="K52" s="161" t="s">
        <v>608</v>
      </c>
      <c r="L52" s="161" t="s">
        <v>48</v>
      </c>
      <c r="M52" s="161">
        <v>730</v>
      </c>
      <c r="N52" s="620" t="s">
        <v>34</v>
      </c>
      <c r="O52" s="620">
        <v>2.5000000000000001E-3</v>
      </c>
      <c r="P52" s="621" t="s">
        <v>34</v>
      </c>
      <c r="Q52" s="621" t="s">
        <v>1428</v>
      </c>
      <c r="R52" s="621" t="s">
        <v>34</v>
      </c>
      <c r="S52" s="622" t="s">
        <v>34</v>
      </c>
      <c r="T52" s="623" t="s">
        <v>34</v>
      </c>
      <c r="U52" s="624" t="s">
        <v>34</v>
      </c>
      <c r="V52" s="623" t="s">
        <v>34</v>
      </c>
      <c r="W52" s="624" t="s">
        <v>34</v>
      </c>
      <c r="X52" s="623" t="s">
        <v>34</v>
      </c>
      <c r="Y52" s="624" t="s">
        <v>34</v>
      </c>
      <c r="Z52" s="623" t="s">
        <v>34</v>
      </c>
      <c r="AA52" s="624" t="s">
        <v>34</v>
      </c>
      <c r="AB52" s="623" t="s">
        <v>34</v>
      </c>
      <c r="AC52" s="625" t="s">
        <v>34</v>
      </c>
      <c r="AD52" s="162" t="s">
        <v>34</v>
      </c>
    </row>
    <row r="53" spans="1:30">
      <c r="E53" s="619" t="s">
        <v>2268</v>
      </c>
      <c r="F53" s="161" t="s">
        <v>1341</v>
      </c>
      <c r="G53" s="161" t="s">
        <v>34</v>
      </c>
      <c r="H53" s="161" t="s">
        <v>34</v>
      </c>
      <c r="I53" s="620" t="s">
        <v>34</v>
      </c>
      <c r="J53" s="161" t="s">
        <v>665</v>
      </c>
      <c r="K53" s="161" t="s">
        <v>608</v>
      </c>
      <c r="L53" s="161" t="s">
        <v>48</v>
      </c>
      <c r="M53" s="161">
        <v>1095</v>
      </c>
      <c r="N53" s="620" t="s">
        <v>34</v>
      </c>
      <c r="O53" s="620">
        <v>2.5000000000000001E-3</v>
      </c>
      <c r="P53" s="621" t="s">
        <v>34</v>
      </c>
      <c r="Q53" s="621" t="s">
        <v>1428</v>
      </c>
      <c r="R53" s="621" t="s">
        <v>34</v>
      </c>
      <c r="S53" s="622" t="s">
        <v>34</v>
      </c>
      <c r="T53" s="623" t="s">
        <v>34</v>
      </c>
      <c r="U53" s="624" t="s">
        <v>34</v>
      </c>
      <c r="V53" s="623" t="s">
        <v>34</v>
      </c>
      <c r="W53" s="624" t="s">
        <v>34</v>
      </c>
      <c r="X53" s="623" t="s">
        <v>34</v>
      </c>
      <c r="Y53" s="624" t="s">
        <v>34</v>
      </c>
      <c r="Z53" s="623" t="s">
        <v>34</v>
      </c>
      <c r="AA53" s="624" t="s">
        <v>34</v>
      </c>
      <c r="AB53" s="623" t="s">
        <v>34</v>
      </c>
      <c r="AC53" s="625" t="s">
        <v>34</v>
      </c>
      <c r="AD53" s="162" t="s">
        <v>34</v>
      </c>
    </row>
    <row r="54" spans="1:30">
      <c r="E54" s="619" t="s">
        <v>1525</v>
      </c>
      <c r="F54" s="161" t="s">
        <v>717</v>
      </c>
      <c r="G54" s="161" t="s">
        <v>34</v>
      </c>
      <c r="H54" s="161" t="s">
        <v>34</v>
      </c>
      <c r="I54" s="620" t="s">
        <v>34</v>
      </c>
      <c r="J54" s="161" t="s">
        <v>665</v>
      </c>
      <c r="K54" s="161" t="s">
        <v>608</v>
      </c>
      <c r="L54" s="161" t="s">
        <v>48</v>
      </c>
      <c r="M54" s="161">
        <v>730</v>
      </c>
      <c r="N54" s="620" t="s">
        <v>34</v>
      </c>
      <c r="O54" s="620">
        <v>2.5000000000000001E-3</v>
      </c>
      <c r="P54" s="621" t="s">
        <v>34</v>
      </c>
      <c r="Q54" s="621" t="s">
        <v>1428</v>
      </c>
      <c r="R54" s="621" t="s">
        <v>34</v>
      </c>
      <c r="S54" s="622" t="s">
        <v>34</v>
      </c>
      <c r="T54" s="623" t="s">
        <v>34</v>
      </c>
      <c r="U54" s="624" t="s">
        <v>34</v>
      </c>
      <c r="V54" s="623" t="s">
        <v>34</v>
      </c>
      <c r="W54" s="624" t="s">
        <v>34</v>
      </c>
      <c r="X54" s="623" t="s">
        <v>34</v>
      </c>
      <c r="Y54" s="624" t="s">
        <v>34</v>
      </c>
      <c r="Z54" s="623" t="s">
        <v>34</v>
      </c>
      <c r="AA54" s="624" t="s">
        <v>34</v>
      </c>
      <c r="AB54" s="623" t="s">
        <v>34</v>
      </c>
      <c r="AC54" s="625" t="s">
        <v>34</v>
      </c>
      <c r="AD54" s="162" t="s">
        <v>34</v>
      </c>
    </row>
    <row r="55" spans="1:30">
      <c r="E55" s="619" t="s">
        <v>1526</v>
      </c>
      <c r="F55" s="161" t="s">
        <v>717</v>
      </c>
      <c r="G55" s="161" t="s">
        <v>34</v>
      </c>
      <c r="H55" s="161" t="s">
        <v>34</v>
      </c>
      <c r="I55" s="620" t="s">
        <v>34</v>
      </c>
      <c r="J55" s="161" t="s">
        <v>665</v>
      </c>
      <c r="K55" s="161" t="s">
        <v>608</v>
      </c>
      <c r="L55" s="161" t="s">
        <v>48</v>
      </c>
      <c r="M55" s="161">
        <v>1095</v>
      </c>
      <c r="N55" s="620" t="s">
        <v>34</v>
      </c>
      <c r="O55" s="620">
        <v>2.5000000000000001E-3</v>
      </c>
      <c r="P55" s="621" t="s">
        <v>34</v>
      </c>
      <c r="Q55" s="621" t="s">
        <v>1428</v>
      </c>
      <c r="R55" s="621" t="s">
        <v>34</v>
      </c>
      <c r="S55" s="622" t="s">
        <v>34</v>
      </c>
      <c r="T55" s="623" t="s">
        <v>34</v>
      </c>
      <c r="U55" s="624" t="s">
        <v>34</v>
      </c>
      <c r="V55" s="623" t="s">
        <v>34</v>
      </c>
      <c r="W55" s="624" t="s">
        <v>34</v>
      </c>
      <c r="X55" s="623" t="s">
        <v>34</v>
      </c>
      <c r="Y55" s="624" t="s">
        <v>34</v>
      </c>
      <c r="Z55" s="623" t="s">
        <v>34</v>
      </c>
      <c r="AA55" s="624" t="s">
        <v>34</v>
      </c>
      <c r="AB55" s="623" t="s">
        <v>34</v>
      </c>
      <c r="AC55" s="625" t="s">
        <v>34</v>
      </c>
      <c r="AD55" s="162" t="s">
        <v>34</v>
      </c>
    </row>
    <row r="56" spans="1:30">
      <c r="E56" s="619" t="s">
        <v>2294</v>
      </c>
      <c r="F56" s="161" t="s">
        <v>1341</v>
      </c>
      <c r="G56" s="161" t="s">
        <v>34</v>
      </c>
      <c r="H56" s="161" t="s">
        <v>34</v>
      </c>
      <c r="I56" s="620" t="s">
        <v>34</v>
      </c>
      <c r="J56" s="161" t="s">
        <v>665</v>
      </c>
      <c r="K56" s="161" t="s">
        <v>608</v>
      </c>
      <c r="L56" s="161" t="s">
        <v>48</v>
      </c>
      <c r="M56" s="161">
        <v>1460</v>
      </c>
      <c r="N56" s="620" t="s">
        <v>34</v>
      </c>
      <c r="O56" s="620">
        <v>2.5000000000000001E-3</v>
      </c>
      <c r="P56" s="621" t="s">
        <v>34</v>
      </c>
      <c r="Q56" s="621" t="s">
        <v>1428</v>
      </c>
      <c r="R56" s="621" t="s">
        <v>34</v>
      </c>
      <c r="S56" s="622" t="s">
        <v>34</v>
      </c>
      <c r="T56" s="623" t="s">
        <v>34</v>
      </c>
      <c r="U56" s="624" t="s">
        <v>34</v>
      </c>
      <c r="V56" s="623" t="s">
        <v>34</v>
      </c>
      <c r="W56" s="624" t="s">
        <v>34</v>
      </c>
      <c r="X56" s="623" t="s">
        <v>34</v>
      </c>
      <c r="Y56" s="624" t="s">
        <v>34</v>
      </c>
      <c r="Z56" s="623" t="s">
        <v>34</v>
      </c>
      <c r="AA56" s="624" t="s">
        <v>34</v>
      </c>
      <c r="AB56" s="623" t="s">
        <v>34</v>
      </c>
      <c r="AC56" s="625" t="s">
        <v>34</v>
      </c>
      <c r="AD56" s="162" t="s">
        <v>34</v>
      </c>
    </row>
    <row r="57" spans="1:30" s="513" customFormat="1" ht="7.5" customHeight="1">
      <c r="B57" s="609"/>
      <c r="C57" s="609"/>
      <c r="D57" s="609"/>
      <c r="E57" s="626" t="s">
        <v>1396</v>
      </c>
      <c r="J57" s="611"/>
      <c r="P57" s="612"/>
      <c r="Q57" s="612"/>
      <c r="R57" s="612"/>
      <c r="S57" s="627"/>
      <c r="T57" s="623"/>
      <c r="U57" s="624"/>
      <c r="V57" s="623"/>
      <c r="W57" s="624"/>
      <c r="X57" s="623"/>
      <c r="Y57" s="624"/>
      <c r="Z57" s="623"/>
      <c r="AA57" s="624"/>
      <c r="AB57" s="623"/>
      <c r="AC57" s="625"/>
    </row>
    <row r="58" spans="1:30" s="513" customFormat="1">
      <c r="A58" s="613"/>
      <c r="B58" s="628" t="s">
        <v>12</v>
      </c>
      <c r="C58" s="609"/>
      <c r="D58" s="609"/>
      <c r="E58" s="614" t="s">
        <v>621</v>
      </c>
      <c r="F58" s="614"/>
      <c r="G58" s="614"/>
      <c r="H58" s="614"/>
      <c r="I58" s="614"/>
      <c r="J58" s="615"/>
      <c r="K58" s="614"/>
      <c r="L58" s="614"/>
      <c r="M58" s="614"/>
      <c r="N58" s="614"/>
      <c r="O58" s="614"/>
      <c r="P58" s="616"/>
      <c r="Q58" s="616"/>
      <c r="R58" s="616"/>
      <c r="S58" s="617"/>
      <c r="T58" s="614"/>
      <c r="U58" s="614"/>
      <c r="V58" s="614"/>
      <c r="W58" s="614"/>
      <c r="X58" s="614"/>
      <c r="Y58" s="614"/>
      <c r="Z58" s="614"/>
      <c r="AA58" s="614"/>
      <c r="AB58" s="614"/>
      <c r="AC58" s="618"/>
      <c r="AD58" s="614"/>
    </row>
    <row r="59" spans="1:30" s="513" customFormat="1" ht="3" customHeight="1">
      <c r="B59" s="609"/>
      <c r="C59" s="609"/>
      <c r="D59" s="609"/>
      <c r="J59" s="629"/>
      <c r="P59" s="612"/>
      <c r="Q59" s="612"/>
      <c r="R59" s="612"/>
      <c r="S59" s="627"/>
      <c r="AC59" s="630"/>
    </row>
    <row r="60" spans="1:30" s="513" customFormat="1">
      <c r="A60" s="613"/>
      <c r="B60" s="609" t="s">
        <v>621</v>
      </c>
      <c r="C60" s="609" t="s">
        <v>740</v>
      </c>
      <c r="D60" s="609" t="str">
        <f>B60&amp;" "&amp;C60</f>
        <v>Inflação Curta</v>
      </c>
      <c r="E60" s="631" t="s">
        <v>1374</v>
      </c>
      <c r="F60" s="631"/>
      <c r="G60" s="631"/>
      <c r="H60" s="631"/>
      <c r="I60" s="631"/>
      <c r="J60" s="632"/>
      <c r="K60" s="631"/>
      <c r="L60" s="631"/>
      <c r="M60" s="631"/>
      <c r="N60" s="631"/>
      <c r="O60" s="631"/>
      <c r="P60" s="633"/>
      <c r="Q60" s="633"/>
      <c r="R60" s="633"/>
      <c r="S60" s="634"/>
      <c r="T60" s="631"/>
      <c r="U60" s="631"/>
      <c r="V60" s="631"/>
      <c r="W60" s="631"/>
      <c r="X60" s="631"/>
      <c r="Y60" s="631"/>
      <c r="Z60" s="631"/>
      <c r="AA60" s="631"/>
      <c r="AB60" s="631"/>
      <c r="AC60" s="635"/>
      <c r="AD60" s="631"/>
    </row>
    <row r="61" spans="1:30">
      <c r="E61" s="619" t="s">
        <v>2312</v>
      </c>
      <c r="F61" s="161" t="s">
        <v>717</v>
      </c>
      <c r="G61" s="161" t="s">
        <v>34</v>
      </c>
      <c r="H61" s="161" t="s">
        <v>1323</v>
      </c>
      <c r="I61" s="620" t="s">
        <v>34</v>
      </c>
      <c r="J61" s="161" t="s">
        <v>694</v>
      </c>
      <c r="K61" s="161" t="s">
        <v>608</v>
      </c>
      <c r="L61" s="161" t="s">
        <v>48</v>
      </c>
      <c r="M61" s="161">
        <v>1</v>
      </c>
      <c r="N61" s="620">
        <v>0.01</v>
      </c>
      <c r="O61" s="620">
        <v>1.9599999999999999E-3</v>
      </c>
      <c r="P61" s="621">
        <v>500</v>
      </c>
      <c r="Q61" s="621" t="s">
        <v>34</v>
      </c>
      <c r="R61" s="621">
        <v>611226401.93999994</v>
      </c>
      <c r="S61" s="622">
        <v>43338</v>
      </c>
      <c r="T61" s="623">
        <v>6.509551362332866E-2</v>
      </c>
      <c r="U61" s="624">
        <v>0.70163938043690444</v>
      </c>
      <c r="V61" s="623">
        <v>8.2124560039393835E-2</v>
      </c>
      <c r="W61" s="624">
        <v>0.73947985205541666</v>
      </c>
      <c r="X61" s="623">
        <v>0.19952004503270748</v>
      </c>
      <c r="Y61" s="624">
        <v>1.3712906778939071</v>
      </c>
      <c r="Z61" s="623">
        <v>0.2637417620811644</v>
      </c>
      <c r="AA61" s="624">
        <v>1.4277812331715811</v>
      </c>
      <c r="AB61" s="623">
        <v>3.6264315274782959E-2</v>
      </c>
      <c r="AC61" s="625">
        <v>-0.79782666033446148</v>
      </c>
      <c r="AD61" s="162">
        <v>30910199000156</v>
      </c>
    </row>
    <row r="62" spans="1:30">
      <c r="E62" s="619" t="s">
        <v>1764</v>
      </c>
      <c r="F62" s="161" t="s">
        <v>717</v>
      </c>
      <c r="G62" s="161" t="s">
        <v>34</v>
      </c>
      <c r="H62" s="161" t="s">
        <v>1323</v>
      </c>
      <c r="I62" s="620" t="s">
        <v>34</v>
      </c>
      <c r="J62" s="161" t="s">
        <v>674</v>
      </c>
      <c r="K62" s="161" t="s">
        <v>608</v>
      </c>
      <c r="L62" s="161" t="s">
        <v>48</v>
      </c>
      <c r="M62" s="161">
        <v>1</v>
      </c>
      <c r="N62" s="620">
        <v>9.5999999999999992E-3</v>
      </c>
      <c r="O62" s="620">
        <v>2.8800000000000002E-3</v>
      </c>
      <c r="P62" s="621">
        <v>500</v>
      </c>
      <c r="Q62" s="621" t="s">
        <v>34</v>
      </c>
      <c r="R62" s="621">
        <v>1877696054</v>
      </c>
      <c r="S62" s="622">
        <v>41144</v>
      </c>
      <c r="T62" s="623">
        <v>8.4584321678963681E-2</v>
      </c>
      <c r="U62" s="624">
        <v>0.91170170959731278</v>
      </c>
      <c r="V62" s="623">
        <v>8.5071843889741094E-2</v>
      </c>
      <c r="W62" s="624">
        <v>0.76601828373255021</v>
      </c>
      <c r="X62" s="623">
        <v>0.14615199863365747</v>
      </c>
      <c r="Y62" s="624">
        <v>1.0044949280612032</v>
      </c>
      <c r="Z62" s="623">
        <v>0.22440188165254549</v>
      </c>
      <c r="AA62" s="624">
        <v>1.2148125226117776</v>
      </c>
      <c r="AB62" s="623">
        <v>2.0323334348444362E-2</v>
      </c>
      <c r="AC62" s="625">
        <v>-1.2785969688402956</v>
      </c>
      <c r="AD62" s="162">
        <v>13396703000122</v>
      </c>
    </row>
    <row r="63" spans="1:30">
      <c r="E63" s="619" t="s">
        <v>2235</v>
      </c>
      <c r="F63" s="161" t="s">
        <v>1341</v>
      </c>
      <c r="G63" s="161" t="s">
        <v>34</v>
      </c>
      <c r="H63" s="161" t="s">
        <v>1323</v>
      </c>
      <c r="I63" s="620" t="s">
        <v>34</v>
      </c>
      <c r="J63" s="161" t="s">
        <v>694</v>
      </c>
      <c r="K63" s="161" t="s">
        <v>608</v>
      </c>
      <c r="L63" s="161" t="s">
        <v>48</v>
      </c>
      <c r="M63" s="161">
        <v>1</v>
      </c>
      <c r="N63" s="620">
        <v>8.0000000000000002E-3</v>
      </c>
      <c r="O63" s="620">
        <v>2.8E-3</v>
      </c>
      <c r="P63" s="621">
        <v>500</v>
      </c>
      <c r="Q63" s="621" t="s">
        <v>34</v>
      </c>
      <c r="R63" s="621">
        <v>145452211.66999999</v>
      </c>
      <c r="S63" s="622">
        <v>43679</v>
      </c>
      <c r="T63" s="623">
        <v>9.3379451334575148E-2</v>
      </c>
      <c r="U63" s="624">
        <v>1.006501012635824</v>
      </c>
      <c r="V63" s="623">
        <v>0.11701805538101384</v>
      </c>
      <c r="W63" s="624">
        <v>1.0536737638467277</v>
      </c>
      <c r="X63" s="623">
        <v>0.23309336213493714</v>
      </c>
      <c r="Y63" s="624">
        <v>1.6020383040821253</v>
      </c>
      <c r="Z63" s="623">
        <v>0.27366504521545632</v>
      </c>
      <c r="AA63" s="624">
        <v>1.4815014984749952</v>
      </c>
      <c r="AB63" s="623">
        <v>2.9577614446342992E-2</v>
      </c>
      <c r="AC63" s="625">
        <v>0.20153274387417427</v>
      </c>
      <c r="AD63" s="162">
        <v>34096235000140</v>
      </c>
    </row>
    <row r="64" spans="1:30">
      <c r="E64" s="619" t="s">
        <v>2237</v>
      </c>
      <c r="F64" s="161" t="s">
        <v>1341</v>
      </c>
      <c r="G64" s="161" t="s">
        <v>34</v>
      </c>
      <c r="H64" s="161" t="s">
        <v>1323</v>
      </c>
      <c r="I64" s="620" t="s">
        <v>34</v>
      </c>
      <c r="J64" s="161" t="s">
        <v>694</v>
      </c>
      <c r="K64" s="161" t="s">
        <v>608</v>
      </c>
      <c r="L64" s="161" t="s">
        <v>48</v>
      </c>
      <c r="M64" s="161">
        <v>1</v>
      </c>
      <c r="N64" s="620">
        <v>0</v>
      </c>
      <c r="O64" s="620">
        <v>2.2669500000000002E-3</v>
      </c>
      <c r="P64" s="621">
        <v>50000</v>
      </c>
      <c r="Q64" s="621" t="s">
        <v>34</v>
      </c>
      <c r="R64" s="621">
        <v>35495906.480000004</v>
      </c>
      <c r="S64" s="622">
        <v>44390</v>
      </c>
      <c r="T64" s="623">
        <v>0.10149689019542563</v>
      </c>
      <c r="U64" s="624">
        <v>1.0939957485406413</v>
      </c>
      <c r="V64" s="623">
        <v>0.10149689019542563</v>
      </c>
      <c r="W64" s="624">
        <v>0.91391546341064811</v>
      </c>
      <c r="X64" s="623" t="s">
        <v>34</v>
      </c>
      <c r="Y64" s="624" t="s">
        <v>34</v>
      </c>
      <c r="Z64" s="623" t="s">
        <v>34</v>
      </c>
      <c r="AA64" s="624" t="s">
        <v>34</v>
      </c>
      <c r="AB64" s="623">
        <v>4.7476763945670998E-2</v>
      </c>
      <c r="AC64" s="625">
        <v>-0.20136813452375199</v>
      </c>
      <c r="AD64" s="162">
        <v>41594333000173</v>
      </c>
    </row>
    <row r="65" spans="1:30">
      <c r="E65" s="619" t="s">
        <v>2195</v>
      </c>
      <c r="F65" s="161" t="s">
        <v>1341</v>
      </c>
      <c r="G65" s="161" t="s">
        <v>1421</v>
      </c>
      <c r="H65" s="161" t="s">
        <v>1323</v>
      </c>
      <c r="I65" s="620" t="s">
        <v>34</v>
      </c>
      <c r="J65" s="161" t="s">
        <v>674</v>
      </c>
      <c r="K65" s="161" t="s">
        <v>608</v>
      </c>
      <c r="L65" s="161" t="s">
        <v>48</v>
      </c>
      <c r="M65" s="161">
        <v>1</v>
      </c>
      <c r="N65" s="620">
        <v>2E-3</v>
      </c>
      <c r="O65" s="620">
        <v>6.9999999999999999E-4</v>
      </c>
      <c r="P65" s="621">
        <v>3000</v>
      </c>
      <c r="Q65" s="621" t="s">
        <v>34</v>
      </c>
      <c r="R65" s="621">
        <v>850143044</v>
      </c>
      <c r="S65" s="622">
        <v>38702</v>
      </c>
      <c r="T65" s="623">
        <v>7.3043275935794849E-2</v>
      </c>
      <c r="U65" s="624">
        <v>0.78730523841056499</v>
      </c>
      <c r="V65" s="623">
        <v>8.8863789893035783E-2</v>
      </c>
      <c r="W65" s="624">
        <v>0.80016236521284578</v>
      </c>
      <c r="X65" s="623">
        <v>0.15406116046520246</v>
      </c>
      <c r="Y65" s="624">
        <v>1.0588541774678182</v>
      </c>
      <c r="Z65" s="623">
        <v>0.23107979010323243</v>
      </c>
      <c r="AA65" s="624">
        <v>1.2509637649766274</v>
      </c>
      <c r="AB65" s="623">
        <v>2.679373677788827E-2</v>
      </c>
      <c r="AC65" s="625">
        <v>-0.82830580427547584</v>
      </c>
      <c r="AD65" s="162">
        <v>7539298000151</v>
      </c>
    </row>
    <row r="66" spans="1:30">
      <c r="E66" s="619" t="s">
        <v>2295</v>
      </c>
      <c r="F66" s="161" t="s">
        <v>1341</v>
      </c>
      <c r="G66" s="161" t="s">
        <v>1421</v>
      </c>
      <c r="H66" s="161" t="s">
        <v>1323</v>
      </c>
      <c r="I66" s="620" t="s">
        <v>34</v>
      </c>
      <c r="J66" s="161" t="s">
        <v>1367</v>
      </c>
      <c r="K66" s="161" t="s">
        <v>608</v>
      </c>
      <c r="L66" s="161" t="s">
        <v>48</v>
      </c>
      <c r="M66" s="161">
        <v>306</v>
      </c>
      <c r="N66" s="620" t="s">
        <v>34</v>
      </c>
      <c r="O66" s="620" t="s">
        <v>34</v>
      </c>
      <c r="P66" s="621" t="s">
        <v>34</v>
      </c>
      <c r="Q66" s="621" t="s">
        <v>1428</v>
      </c>
      <c r="R66" s="621" t="s">
        <v>34</v>
      </c>
      <c r="S66" s="622" t="s">
        <v>34</v>
      </c>
      <c r="T66" s="623" t="s">
        <v>34</v>
      </c>
      <c r="U66" s="624" t="s">
        <v>34</v>
      </c>
      <c r="V66" s="623" t="s">
        <v>34</v>
      </c>
      <c r="W66" s="624" t="s">
        <v>34</v>
      </c>
      <c r="X66" s="623" t="s">
        <v>34</v>
      </c>
      <c r="Y66" s="624" t="s">
        <v>34</v>
      </c>
      <c r="Z66" s="623" t="s">
        <v>34</v>
      </c>
      <c r="AA66" s="624" t="s">
        <v>34</v>
      </c>
      <c r="AB66" s="623" t="s">
        <v>34</v>
      </c>
      <c r="AC66" s="625" t="s">
        <v>34</v>
      </c>
      <c r="AD66" s="162" t="s">
        <v>34</v>
      </c>
    </row>
    <row r="67" spans="1:30">
      <c r="E67" s="619" t="s">
        <v>2296</v>
      </c>
      <c r="F67" s="161" t="s">
        <v>1341</v>
      </c>
      <c r="G67" s="161" t="s">
        <v>1421</v>
      </c>
      <c r="H67" s="161" t="s">
        <v>1323</v>
      </c>
      <c r="I67" s="620" t="s">
        <v>34</v>
      </c>
      <c r="J67" s="161" t="s">
        <v>1367</v>
      </c>
      <c r="K67" s="161" t="s">
        <v>608</v>
      </c>
      <c r="L67" s="161" t="s">
        <v>48</v>
      </c>
      <c r="M67" s="161">
        <v>672</v>
      </c>
      <c r="N67" s="620" t="s">
        <v>34</v>
      </c>
      <c r="O67" s="620" t="s">
        <v>34</v>
      </c>
      <c r="P67" s="621" t="s">
        <v>34</v>
      </c>
      <c r="Q67" s="621" t="s">
        <v>1428</v>
      </c>
      <c r="R67" s="621" t="s">
        <v>34</v>
      </c>
      <c r="S67" s="622" t="s">
        <v>34</v>
      </c>
      <c r="T67" s="623" t="s">
        <v>34</v>
      </c>
      <c r="U67" s="624" t="s">
        <v>34</v>
      </c>
      <c r="V67" s="623" t="s">
        <v>34</v>
      </c>
      <c r="W67" s="624" t="s">
        <v>34</v>
      </c>
      <c r="X67" s="623" t="s">
        <v>34</v>
      </c>
      <c r="Y67" s="624" t="s">
        <v>34</v>
      </c>
      <c r="Z67" s="623" t="s">
        <v>34</v>
      </c>
      <c r="AA67" s="624" t="s">
        <v>34</v>
      </c>
      <c r="AB67" s="623" t="s">
        <v>34</v>
      </c>
      <c r="AC67" s="625" t="s">
        <v>34</v>
      </c>
      <c r="AD67" s="162" t="s">
        <v>34</v>
      </c>
    </row>
    <row r="68" spans="1:30">
      <c r="E68" s="619" t="s">
        <v>2297</v>
      </c>
      <c r="F68" s="161" t="s">
        <v>1341</v>
      </c>
      <c r="G68" s="161" t="s">
        <v>1421</v>
      </c>
      <c r="H68" s="161" t="s">
        <v>1323</v>
      </c>
      <c r="I68" s="620" t="s">
        <v>34</v>
      </c>
      <c r="J68" s="161" t="s">
        <v>1367</v>
      </c>
      <c r="K68" s="161" t="s">
        <v>608</v>
      </c>
      <c r="L68" s="161" t="s">
        <v>48</v>
      </c>
      <c r="M68" s="161">
        <v>1037</v>
      </c>
      <c r="N68" s="620" t="s">
        <v>34</v>
      </c>
      <c r="O68" s="620" t="s">
        <v>34</v>
      </c>
      <c r="P68" s="621" t="s">
        <v>34</v>
      </c>
      <c r="Q68" s="621" t="s">
        <v>1428</v>
      </c>
      <c r="R68" s="621" t="s">
        <v>34</v>
      </c>
      <c r="S68" s="622" t="s">
        <v>34</v>
      </c>
      <c r="T68" s="623" t="s">
        <v>34</v>
      </c>
      <c r="U68" s="624" t="s">
        <v>34</v>
      </c>
      <c r="V68" s="623" t="s">
        <v>34</v>
      </c>
      <c r="W68" s="624" t="s">
        <v>34</v>
      </c>
      <c r="X68" s="623" t="s">
        <v>34</v>
      </c>
      <c r="Y68" s="624" t="s">
        <v>34</v>
      </c>
      <c r="Z68" s="623" t="s">
        <v>34</v>
      </c>
      <c r="AA68" s="624" t="s">
        <v>34</v>
      </c>
      <c r="AB68" s="623" t="s">
        <v>34</v>
      </c>
      <c r="AC68" s="625" t="s">
        <v>34</v>
      </c>
      <c r="AD68" s="162" t="s">
        <v>34</v>
      </c>
    </row>
    <row r="69" spans="1:30">
      <c r="E69" s="619" t="s">
        <v>2298</v>
      </c>
      <c r="F69" s="161" t="s">
        <v>717</v>
      </c>
      <c r="G69" s="161" t="s">
        <v>1421</v>
      </c>
      <c r="H69" s="161" t="s">
        <v>1323</v>
      </c>
      <c r="I69" s="620" t="s">
        <v>34</v>
      </c>
      <c r="J69" s="161" t="s">
        <v>1367</v>
      </c>
      <c r="K69" s="161" t="s">
        <v>608</v>
      </c>
      <c r="L69" s="161" t="s">
        <v>48</v>
      </c>
      <c r="M69" s="161">
        <v>1402</v>
      </c>
      <c r="N69" s="620" t="s">
        <v>34</v>
      </c>
      <c r="O69" s="620" t="s">
        <v>34</v>
      </c>
      <c r="P69" s="621" t="s">
        <v>34</v>
      </c>
      <c r="Q69" s="621" t="s">
        <v>1428</v>
      </c>
      <c r="R69" s="621" t="s">
        <v>34</v>
      </c>
      <c r="S69" s="622" t="s">
        <v>34</v>
      </c>
      <c r="T69" s="623" t="s">
        <v>34</v>
      </c>
      <c r="U69" s="624" t="s">
        <v>34</v>
      </c>
      <c r="V69" s="623" t="s">
        <v>34</v>
      </c>
      <c r="W69" s="624" t="s">
        <v>34</v>
      </c>
      <c r="X69" s="623" t="s">
        <v>34</v>
      </c>
      <c r="Y69" s="624" t="s">
        <v>34</v>
      </c>
      <c r="Z69" s="623" t="s">
        <v>34</v>
      </c>
      <c r="AA69" s="624" t="s">
        <v>34</v>
      </c>
      <c r="AB69" s="623" t="s">
        <v>34</v>
      </c>
      <c r="AC69" s="625" t="s">
        <v>34</v>
      </c>
      <c r="AD69" s="162" t="s">
        <v>34</v>
      </c>
    </row>
    <row r="70" spans="1:30">
      <c r="E70" s="619" t="s">
        <v>2269</v>
      </c>
      <c r="F70" s="161" t="s">
        <v>1341</v>
      </c>
      <c r="G70" s="161" t="s">
        <v>34</v>
      </c>
      <c r="H70" s="161" t="s">
        <v>34</v>
      </c>
      <c r="I70" s="620" t="s">
        <v>34</v>
      </c>
      <c r="J70" s="161" t="s">
        <v>665</v>
      </c>
      <c r="K70" s="161" t="s">
        <v>608</v>
      </c>
      <c r="L70" s="161" t="s">
        <v>48</v>
      </c>
      <c r="M70" s="161">
        <v>365</v>
      </c>
      <c r="N70" s="620" t="s">
        <v>34</v>
      </c>
      <c r="O70" s="620">
        <v>2.5000000000000001E-3</v>
      </c>
      <c r="P70" s="621" t="s">
        <v>34</v>
      </c>
      <c r="Q70" s="621" t="s">
        <v>1428</v>
      </c>
      <c r="R70" s="621" t="s">
        <v>34</v>
      </c>
      <c r="S70" s="622" t="s">
        <v>34</v>
      </c>
      <c r="T70" s="623" t="s">
        <v>34</v>
      </c>
      <c r="U70" s="624" t="s">
        <v>34</v>
      </c>
      <c r="V70" s="623" t="s">
        <v>34</v>
      </c>
      <c r="W70" s="624" t="s">
        <v>34</v>
      </c>
      <c r="X70" s="623" t="s">
        <v>34</v>
      </c>
      <c r="Y70" s="624" t="s">
        <v>34</v>
      </c>
      <c r="Z70" s="623" t="s">
        <v>34</v>
      </c>
      <c r="AA70" s="624" t="s">
        <v>34</v>
      </c>
      <c r="AB70" s="623" t="s">
        <v>34</v>
      </c>
      <c r="AC70" s="625" t="s">
        <v>34</v>
      </c>
      <c r="AD70" s="162" t="s">
        <v>34</v>
      </c>
    </row>
    <row r="71" spans="1:30">
      <c r="E71" s="619" t="s">
        <v>2270</v>
      </c>
      <c r="F71" s="161" t="s">
        <v>1341</v>
      </c>
      <c r="G71" s="161" t="s">
        <v>34</v>
      </c>
      <c r="H71" s="161" t="s">
        <v>34</v>
      </c>
      <c r="I71" s="620" t="s">
        <v>34</v>
      </c>
      <c r="J71" s="161" t="s">
        <v>665</v>
      </c>
      <c r="K71" s="161" t="s">
        <v>608</v>
      </c>
      <c r="L71" s="161" t="s">
        <v>48</v>
      </c>
      <c r="M71" s="161">
        <v>730</v>
      </c>
      <c r="N71" s="620" t="s">
        <v>34</v>
      </c>
      <c r="O71" s="620">
        <v>2.5000000000000001E-3</v>
      </c>
      <c r="P71" s="621" t="s">
        <v>34</v>
      </c>
      <c r="Q71" s="621" t="s">
        <v>1428</v>
      </c>
      <c r="R71" s="621" t="s">
        <v>34</v>
      </c>
      <c r="S71" s="622" t="s">
        <v>34</v>
      </c>
      <c r="T71" s="623" t="s">
        <v>34</v>
      </c>
      <c r="U71" s="624" t="s">
        <v>34</v>
      </c>
      <c r="V71" s="623" t="s">
        <v>34</v>
      </c>
      <c r="W71" s="624" t="s">
        <v>34</v>
      </c>
      <c r="X71" s="623" t="s">
        <v>34</v>
      </c>
      <c r="Y71" s="624" t="s">
        <v>34</v>
      </c>
      <c r="Z71" s="623" t="s">
        <v>34</v>
      </c>
      <c r="AA71" s="624" t="s">
        <v>34</v>
      </c>
      <c r="AB71" s="623" t="s">
        <v>34</v>
      </c>
      <c r="AC71" s="625" t="s">
        <v>34</v>
      </c>
      <c r="AD71" s="162" t="s">
        <v>34</v>
      </c>
    </row>
    <row r="72" spans="1:30">
      <c r="E72" s="619" t="s">
        <v>2271</v>
      </c>
      <c r="F72" s="161" t="s">
        <v>1341</v>
      </c>
      <c r="G72" s="161" t="s">
        <v>34</v>
      </c>
      <c r="H72" s="161" t="s">
        <v>34</v>
      </c>
      <c r="I72" s="620" t="s">
        <v>34</v>
      </c>
      <c r="J72" s="161" t="s">
        <v>665</v>
      </c>
      <c r="K72" s="161" t="s">
        <v>608</v>
      </c>
      <c r="L72" s="161" t="s">
        <v>48</v>
      </c>
      <c r="M72" s="161">
        <v>1095</v>
      </c>
      <c r="N72" s="620" t="s">
        <v>34</v>
      </c>
      <c r="O72" s="620">
        <v>2.5000000000000001E-3</v>
      </c>
      <c r="P72" s="621" t="s">
        <v>34</v>
      </c>
      <c r="Q72" s="621" t="s">
        <v>1428</v>
      </c>
      <c r="R72" s="621" t="s">
        <v>34</v>
      </c>
      <c r="S72" s="622" t="s">
        <v>34</v>
      </c>
      <c r="T72" s="623" t="s">
        <v>34</v>
      </c>
      <c r="U72" s="624" t="s">
        <v>34</v>
      </c>
      <c r="V72" s="623" t="s">
        <v>34</v>
      </c>
      <c r="W72" s="624" t="s">
        <v>34</v>
      </c>
      <c r="X72" s="623" t="s">
        <v>34</v>
      </c>
      <c r="Y72" s="624" t="s">
        <v>34</v>
      </c>
      <c r="Z72" s="623" t="s">
        <v>34</v>
      </c>
      <c r="AA72" s="624" t="s">
        <v>34</v>
      </c>
      <c r="AB72" s="623" t="s">
        <v>34</v>
      </c>
      <c r="AC72" s="625" t="s">
        <v>34</v>
      </c>
      <c r="AD72" s="162" t="s">
        <v>34</v>
      </c>
    </row>
    <row r="73" spans="1:30" ht="5.25" customHeight="1">
      <c r="E73" s="626" t="s">
        <v>1396</v>
      </c>
      <c r="P73" s="636"/>
      <c r="Q73" s="636"/>
      <c r="R73" s="636"/>
      <c r="S73" s="637"/>
      <c r="AC73" s="638"/>
    </row>
    <row r="74" spans="1:30" s="513" customFormat="1">
      <c r="A74" s="613"/>
      <c r="B74" s="609" t="s">
        <v>621</v>
      </c>
      <c r="C74" s="594" t="s">
        <v>867</v>
      </c>
      <c r="D74" s="609" t="str">
        <f>B74&amp;" "&amp;C74</f>
        <v>Inflação Média</v>
      </c>
      <c r="E74" s="631" t="s">
        <v>1378</v>
      </c>
      <c r="F74" s="631"/>
      <c r="G74" s="631"/>
      <c r="H74" s="631"/>
      <c r="I74" s="631"/>
      <c r="J74" s="632"/>
      <c r="K74" s="631"/>
      <c r="L74" s="631"/>
      <c r="M74" s="631"/>
      <c r="N74" s="631"/>
      <c r="O74" s="631"/>
      <c r="P74" s="633"/>
      <c r="Q74" s="633"/>
      <c r="R74" s="633"/>
      <c r="S74" s="634"/>
      <c r="T74" s="631"/>
      <c r="U74" s="631"/>
      <c r="V74" s="631"/>
      <c r="W74" s="631"/>
      <c r="X74" s="631"/>
      <c r="Y74" s="631"/>
      <c r="Z74" s="631"/>
      <c r="AA74" s="631"/>
      <c r="AB74" s="631"/>
      <c r="AC74" s="635"/>
      <c r="AD74" s="631"/>
    </row>
    <row r="75" spans="1:30">
      <c r="E75" s="619" t="s">
        <v>2240</v>
      </c>
      <c r="F75" s="161" t="s">
        <v>1341</v>
      </c>
      <c r="G75" s="161" t="s">
        <v>1421</v>
      </c>
      <c r="H75" s="161" t="s">
        <v>1323</v>
      </c>
      <c r="I75" s="620" t="s">
        <v>34</v>
      </c>
      <c r="J75" s="161" t="s">
        <v>674</v>
      </c>
      <c r="K75" s="161" t="s">
        <v>608</v>
      </c>
      <c r="L75" s="161" t="s">
        <v>48</v>
      </c>
      <c r="M75" s="161">
        <v>1</v>
      </c>
      <c r="N75" s="620">
        <v>2E-3</v>
      </c>
      <c r="O75" s="620">
        <v>6.9999999999999999E-4</v>
      </c>
      <c r="P75" s="621">
        <v>3000</v>
      </c>
      <c r="Q75" s="621" t="s">
        <v>34</v>
      </c>
      <c r="R75" s="621">
        <v>386604752</v>
      </c>
      <c r="S75" s="622">
        <v>39654</v>
      </c>
      <c r="T75" s="623">
        <v>5.7302821018173189E-2</v>
      </c>
      <c r="U75" s="624">
        <v>0.61764495890034787</v>
      </c>
      <c r="V75" s="623">
        <v>6.3076313602351775E-2</v>
      </c>
      <c r="W75" s="624">
        <v>0.56796241013034277</v>
      </c>
      <c r="X75" s="623">
        <v>0.10940121557889393</v>
      </c>
      <c r="Y75" s="624">
        <v>0.75190874705850175</v>
      </c>
      <c r="Z75" s="623">
        <v>0.12208847453281413</v>
      </c>
      <c r="AA75" s="624">
        <v>0.66093299502129776</v>
      </c>
      <c r="AB75" s="623">
        <v>5.4490078698967728E-2</v>
      </c>
      <c r="AC75" s="625">
        <v>-0.88054348842309726</v>
      </c>
      <c r="AD75" s="162">
        <v>9814233000100</v>
      </c>
    </row>
    <row r="76" spans="1:30">
      <c r="E76" s="619" t="s">
        <v>2299</v>
      </c>
      <c r="F76" s="161" t="s">
        <v>717</v>
      </c>
      <c r="G76" s="161" t="s">
        <v>1421</v>
      </c>
      <c r="H76" s="161" t="s">
        <v>1323</v>
      </c>
      <c r="I76" s="620" t="s">
        <v>34</v>
      </c>
      <c r="J76" s="161" t="s">
        <v>1367</v>
      </c>
      <c r="K76" s="161" t="s">
        <v>608</v>
      </c>
      <c r="L76" s="161" t="s">
        <v>48</v>
      </c>
      <c r="M76" s="161">
        <v>1767</v>
      </c>
      <c r="N76" s="620" t="s">
        <v>34</v>
      </c>
      <c r="O76" s="620" t="s">
        <v>34</v>
      </c>
      <c r="P76" s="621" t="s">
        <v>34</v>
      </c>
      <c r="Q76" s="621" t="s">
        <v>1428</v>
      </c>
      <c r="R76" s="621" t="s">
        <v>34</v>
      </c>
      <c r="S76" s="622" t="s">
        <v>34</v>
      </c>
      <c r="T76" s="623" t="s">
        <v>34</v>
      </c>
      <c r="U76" s="624" t="s">
        <v>34</v>
      </c>
      <c r="V76" s="623" t="s">
        <v>34</v>
      </c>
      <c r="W76" s="624" t="s">
        <v>34</v>
      </c>
      <c r="X76" s="623" t="s">
        <v>34</v>
      </c>
      <c r="Y76" s="624" t="s">
        <v>34</v>
      </c>
      <c r="Z76" s="623" t="s">
        <v>34</v>
      </c>
      <c r="AA76" s="624" t="s">
        <v>34</v>
      </c>
      <c r="AB76" s="623" t="s">
        <v>34</v>
      </c>
      <c r="AC76" s="625" t="s">
        <v>34</v>
      </c>
      <c r="AD76" s="162" t="s">
        <v>34</v>
      </c>
    </row>
    <row r="77" spans="1:30">
      <c r="E77" s="619" t="s">
        <v>2300</v>
      </c>
      <c r="F77" s="161" t="s">
        <v>717</v>
      </c>
      <c r="G77" s="161" t="s">
        <v>1421</v>
      </c>
      <c r="H77" s="161" t="s">
        <v>1323</v>
      </c>
      <c r="I77" s="620" t="s">
        <v>34</v>
      </c>
      <c r="J77" s="161" t="s">
        <v>1367</v>
      </c>
      <c r="K77" s="161" t="s">
        <v>608</v>
      </c>
      <c r="L77" s="161" t="s">
        <v>48</v>
      </c>
      <c r="M77" s="161">
        <v>2133</v>
      </c>
      <c r="N77" s="620" t="s">
        <v>34</v>
      </c>
      <c r="O77" s="620" t="s">
        <v>34</v>
      </c>
      <c r="P77" s="621" t="s">
        <v>34</v>
      </c>
      <c r="Q77" s="621" t="s">
        <v>1428</v>
      </c>
      <c r="R77" s="621" t="s">
        <v>34</v>
      </c>
      <c r="S77" s="622" t="s">
        <v>34</v>
      </c>
      <c r="T77" s="623" t="s">
        <v>34</v>
      </c>
      <c r="U77" s="624" t="s">
        <v>34</v>
      </c>
      <c r="V77" s="623" t="s">
        <v>34</v>
      </c>
      <c r="W77" s="624" t="s">
        <v>34</v>
      </c>
      <c r="X77" s="623" t="s">
        <v>34</v>
      </c>
      <c r="Y77" s="624" t="s">
        <v>34</v>
      </c>
      <c r="Z77" s="623" t="s">
        <v>34</v>
      </c>
      <c r="AA77" s="624" t="s">
        <v>34</v>
      </c>
      <c r="AB77" s="623" t="s">
        <v>34</v>
      </c>
      <c r="AC77" s="625" t="s">
        <v>34</v>
      </c>
      <c r="AD77" s="162" t="s">
        <v>34</v>
      </c>
    </row>
    <row r="78" spans="1:30">
      <c r="E78" s="619" t="s">
        <v>2301</v>
      </c>
      <c r="F78" s="161" t="s">
        <v>717</v>
      </c>
      <c r="G78" s="161" t="s">
        <v>1421</v>
      </c>
      <c r="H78" s="161" t="s">
        <v>1323</v>
      </c>
      <c r="I78" s="620" t="s">
        <v>34</v>
      </c>
      <c r="J78" s="161" t="s">
        <v>1367</v>
      </c>
      <c r="K78" s="161" t="s">
        <v>608</v>
      </c>
      <c r="L78" s="161" t="s">
        <v>48</v>
      </c>
      <c r="M78" s="161">
        <v>2863</v>
      </c>
      <c r="N78" s="620" t="s">
        <v>34</v>
      </c>
      <c r="O78" s="620" t="s">
        <v>34</v>
      </c>
      <c r="P78" s="621" t="s">
        <v>34</v>
      </c>
      <c r="Q78" s="621" t="s">
        <v>1428</v>
      </c>
      <c r="R78" s="621" t="s">
        <v>34</v>
      </c>
      <c r="S78" s="622" t="s">
        <v>34</v>
      </c>
      <c r="T78" s="623" t="s">
        <v>34</v>
      </c>
      <c r="U78" s="624" t="s">
        <v>34</v>
      </c>
      <c r="V78" s="623" t="s">
        <v>34</v>
      </c>
      <c r="W78" s="624" t="s">
        <v>34</v>
      </c>
      <c r="X78" s="623" t="s">
        <v>34</v>
      </c>
      <c r="Y78" s="624" t="s">
        <v>34</v>
      </c>
      <c r="Z78" s="623" t="s">
        <v>34</v>
      </c>
      <c r="AA78" s="624" t="s">
        <v>34</v>
      </c>
      <c r="AB78" s="623" t="s">
        <v>34</v>
      </c>
      <c r="AC78" s="625" t="s">
        <v>34</v>
      </c>
      <c r="AD78" s="162" t="s">
        <v>34</v>
      </c>
    </row>
    <row r="79" spans="1:30">
      <c r="E79" s="619" t="s">
        <v>2272</v>
      </c>
      <c r="F79" s="161" t="s">
        <v>717</v>
      </c>
      <c r="G79" s="161" t="s">
        <v>34</v>
      </c>
      <c r="H79" s="161" t="s">
        <v>34</v>
      </c>
      <c r="I79" s="620" t="s">
        <v>34</v>
      </c>
      <c r="J79" s="161" t="s">
        <v>665</v>
      </c>
      <c r="K79" s="161" t="s">
        <v>608</v>
      </c>
      <c r="L79" s="161" t="s">
        <v>48</v>
      </c>
      <c r="M79" s="161">
        <v>1460</v>
      </c>
      <c r="N79" s="620" t="s">
        <v>34</v>
      </c>
      <c r="O79" s="620">
        <v>2.5000000000000001E-3</v>
      </c>
      <c r="P79" s="621" t="s">
        <v>34</v>
      </c>
      <c r="Q79" s="621" t="s">
        <v>1428</v>
      </c>
      <c r="R79" s="621" t="s">
        <v>34</v>
      </c>
      <c r="S79" s="622" t="s">
        <v>34</v>
      </c>
      <c r="T79" s="623" t="s">
        <v>34</v>
      </c>
      <c r="U79" s="624" t="s">
        <v>34</v>
      </c>
      <c r="V79" s="623" t="s">
        <v>34</v>
      </c>
      <c r="W79" s="624" t="s">
        <v>34</v>
      </c>
      <c r="X79" s="623" t="s">
        <v>34</v>
      </c>
      <c r="Y79" s="624" t="s">
        <v>34</v>
      </c>
      <c r="Z79" s="623" t="s">
        <v>34</v>
      </c>
      <c r="AA79" s="624" t="s">
        <v>34</v>
      </c>
      <c r="AB79" s="623" t="s">
        <v>34</v>
      </c>
      <c r="AC79" s="625" t="s">
        <v>34</v>
      </c>
      <c r="AD79" s="162" t="s">
        <v>34</v>
      </c>
    </row>
    <row r="80" spans="1:30">
      <c r="E80" s="619" t="s">
        <v>2273</v>
      </c>
      <c r="F80" s="161" t="s">
        <v>717</v>
      </c>
      <c r="G80" s="161" t="s">
        <v>34</v>
      </c>
      <c r="H80" s="161" t="s">
        <v>34</v>
      </c>
      <c r="I80" s="620" t="s">
        <v>34</v>
      </c>
      <c r="J80" s="161" t="s">
        <v>665</v>
      </c>
      <c r="K80" s="161" t="s">
        <v>608</v>
      </c>
      <c r="L80" s="161" t="s">
        <v>48</v>
      </c>
      <c r="M80" s="161">
        <v>1825</v>
      </c>
      <c r="N80" s="620" t="s">
        <v>34</v>
      </c>
      <c r="O80" s="620">
        <v>2.5000000000000001E-3</v>
      </c>
      <c r="P80" s="621" t="s">
        <v>34</v>
      </c>
      <c r="Q80" s="621" t="s">
        <v>1428</v>
      </c>
      <c r="R80" s="621" t="s">
        <v>34</v>
      </c>
      <c r="S80" s="622" t="s">
        <v>34</v>
      </c>
      <c r="T80" s="623" t="s">
        <v>34</v>
      </c>
      <c r="U80" s="624" t="s">
        <v>34</v>
      </c>
      <c r="V80" s="623" t="s">
        <v>34</v>
      </c>
      <c r="W80" s="624" t="s">
        <v>34</v>
      </c>
      <c r="X80" s="623" t="s">
        <v>34</v>
      </c>
      <c r="Y80" s="624" t="s">
        <v>34</v>
      </c>
      <c r="Z80" s="623" t="s">
        <v>34</v>
      </c>
      <c r="AA80" s="624" t="s">
        <v>34</v>
      </c>
      <c r="AB80" s="623" t="s">
        <v>34</v>
      </c>
      <c r="AC80" s="625" t="s">
        <v>34</v>
      </c>
      <c r="AD80" s="162" t="s">
        <v>34</v>
      </c>
    </row>
    <row r="81" spans="1:30">
      <c r="E81" s="619" t="s">
        <v>2274</v>
      </c>
      <c r="F81" s="161" t="s">
        <v>717</v>
      </c>
      <c r="G81" s="161" t="s">
        <v>34</v>
      </c>
      <c r="H81" s="161" t="s">
        <v>34</v>
      </c>
      <c r="I81" s="620" t="s">
        <v>34</v>
      </c>
      <c r="J81" s="161" t="s">
        <v>665</v>
      </c>
      <c r="K81" s="161" t="s">
        <v>608</v>
      </c>
      <c r="L81" s="161" t="s">
        <v>48</v>
      </c>
      <c r="M81" s="161">
        <v>1460</v>
      </c>
      <c r="N81" s="620" t="s">
        <v>34</v>
      </c>
      <c r="O81" s="620">
        <v>2.5000000000000001E-3</v>
      </c>
      <c r="P81" s="621" t="s">
        <v>34</v>
      </c>
      <c r="Q81" s="621" t="s">
        <v>1428</v>
      </c>
      <c r="R81" s="621" t="s">
        <v>34</v>
      </c>
      <c r="S81" s="622" t="s">
        <v>34</v>
      </c>
      <c r="T81" s="623" t="s">
        <v>34</v>
      </c>
      <c r="U81" s="624" t="s">
        <v>34</v>
      </c>
      <c r="V81" s="623" t="s">
        <v>34</v>
      </c>
      <c r="W81" s="624" t="s">
        <v>34</v>
      </c>
      <c r="X81" s="623" t="s">
        <v>34</v>
      </c>
      <c r="Y81" s="624" t="s">
        <v>34</v>
      </c>
      <c r="Z81" s="623" t="s">
        <v>34</v>
      </c>
      <c r="AA81" s="624" t="s">
        <v>34</v>
      </c>
      <c r="AB81" s="623" t="s">
        <v>34</v>
      </c>
      <c r="AC81" s="625" t="s">
        <v>34</v>
      </c>
      <c r="AD81" s="162" t="s">
        <v>34</v>
      </c>
    </row>
    <row r="82" spans="1:30">
      <c r="E82" s="619" t="s">
        <v>2302</v>
      </c>
      <c r="F82" s="161" t="s">
        <v>717</v>
      </c>
      <c r="G82" s="161" t="s">
        <v>34</v>
      </c>
      <c r="H82" s="161" t="s">
        <v>34</v>
      </c>
      <c r="I82" s="620" t="s">
        <v>34</v>
      </c>
      <c r="J82" s="161" t="s">
        <v>665</v>
      </c>
      <c r="K82" s="161" t="s">
        <v>608</v>
      </c>
      <c r="L82" s="161" t="s">
        <v>48</v>
      </c>
      <c r="M82" s="161">
        <v>1825</v>
      </c>
      <c r="N82" s="620" t="s">
        <v>34</v>
      </c>
      <c r="O82" s="620">
        <v>2.5000000000000001E-3</v>
      </c>
      <c r="P82" s="621" t="s">
        <v>34</v>
      </c>
      <c r="Q82" s="621" t="s">
        <v>1428</v>
      </c>
      <c r="R82" s="621" t="s">
        <v>34</v>
      </c>
      <c r="S82" s="622" t="s">
        <v>34</v>
      </c>
      <c r="T82" s="623" t="s">
        <v>34</v>
      </c>
      <c r="U82" s="624" t="s">
        <v>34</v>
      </c>
      <c r="V82" s="623" t="s">
        <v>34</v>
      </c>
      <c r="W82" s="624" t="s">
        <v>34</v>
      </c>
      <c r="X82" s="623" t="s">
        <v>34</v>
      </c>
      <c r="Y82" s="624" t="s">
        <v>34</v>
      </c>
      <c r="Z82" s="623" t="s">
        <v>34</v>
      </c>
      <c r="AA82" s="624" t="s">
        <v>34</v>
      </c>
      <c r="AB82" s="623" t="s">
        <v>34</v>
      </c>
      <c r="AC82" s="625" t="s">
        <v>34</v>
      </c>
      <c r="AD82" s="162" t="s">
        <v>34</v>
      </c>
    </row>
    <row r="83" spans="1:30">
      <c r="E83" s="619" t="s">
        <v>2303</v>
      </c>
      <c r="F83" s="161" t="s">
        <v>717</v>
      </c>
      <c r="G83" s="161" t="s">
        <v>34</v>
      </c>
      <c r="H83" s="161" t="s">
        <v>34</v>
      </c>
      <c r="I83" s="620" t="s">
        <v>34</v>
      </c>
      <c r="J83" s="161" t="s">
        <v>665</v>
      </c>
      <c r="K83" s="161" t="s">
        <v>608</v>
      </c>
      <c r="L83" s="161" t="s">
        <v>48</v>
      </c>
      <c r="M83" s="161">
        <v>2190</v>
      </c>
      <c r="N83" s="620" t="s">
        <v>34</v>
      </c>
      <c r="O83" s="620">
        <v>2.5000000000000001E-3</v>
      </c>
      <c r="P83" s="621" t="s">
        <v>34</v>
      </c>
      <c r="Q83" s="621" t="s">
        <v>1428</v>
      </c>
      <c r="R83" s="621" t="s">
        <v>34</v>
      </c>
      <c r="S83" s="622" t="s">
        <v>34</v>
      </c>
      <c r="T83" s="623" t="s">
        <v>34</v>
      </c>
      <c r="U83" s="624" t="s">
        <v>34</v>
      </c>
      <c r="V83" s="623" t="s">
        <v>34</v>
      </c>
      <c r="W83" s="624" t="s">
        <v>34</v>
      </c>
      <c r="X83" s="623" t="s">
        <v>34</v>
      </c>
      <c r="Y83" s="624" t="s">
        <v>34</v>
      </c>
      <c r="Z83" s="623" t="s">
        <v>34</v>
      </c>
      <c r="AA83" s="624" t="s">
        <v>34</v>
      </c>
      <c r="AB83" s="623" t="s">
        <v>34</v>
      </c>
      <c r="AC83" s="625" t="s">
        <v>34</v>
      </c>
      <c r="AD83" s="162" t="s">
        <v>34</v>
      </c>
    </row>
    <row r="84" spans="1:30">
      <c r="E84" s="619" t="s">
        <v>1457</v>
      </c>
      <c r="F84" s="161" t="s">
        <v>717</v>
      </c>
      <c r="G84" s="161" t="s">
        <v>34</v>
      </c>
      <c r="H84" s="161" t="s">
        <v>1323</v>
      </c>
      <c r="I84" s="620" t="s">
        <v>34</v>
      </c>
      <c r="J84" s="161" t="s">
        <v>665</v>
      </c>
      <c r="K84" s="161" t="s">
        <v>608</v>
      </c>
      <c r="L84" s="161" t="s">
        <v>48</v>
      </c>
      <c r="M84" s="161">
        <v>2</v>
      </c>
      <c r="N84" s="620">
        <v>7.4999999999999997E-3</v>
      </c>
      <c r="O84" s="620" t="s">
        <v>34</v>
      </c>
      <c r="P84" s="621">
        <v>100</v>
      </c>
      <c r="Q84" s="621" t="s">
        <v>1428</v>
      </c>
      <c r="R84" s="621">
        <v>470000000</v>
      </c>
      <c r="S84" s="622">
        <v>44309</v>
      </c>
      <c r="T84" s="623" t="s">
        <v>34</v>
      </c>
      <c r="U84" s="624" t="s">
        <v>34</v>
      </c>
      <c r="V84" s="623" t="s">
        <v>34</v>
      </c>
      <c r="W84" s="624" t="s">
        <v>34</v>
      </c>
      <c r="X84" s="623" t="s">
        <v>34</v>
      </c>
      <c r="Y84" s="624" t="s">
        <v>34</v>
      </c>
      <c r="Z84" s="623" t="s">
        <v>34</v>
      </c>
      <c r="AA84" s="624" t="s">
        <v>34</v>
      </c>
      <c r="AB84" s="623" t="s">
        <v>34</v>
      </c>
      <c r="AC84" s="625" t="s">
        <v>34</v>
      </c>
      <c r="AD84" s="162" t="s">
        <v>34</v>
      </c>
    </row>
    <row r="85" spans="1:30" ht="5.25" customHeight="1">
      <c r="E85" s="626" t="s">
        <v>1396</v>
      </c>
      <c r="P85" s="636"/>
      <c r="Q85" s="636"/>
      <c r="R85" s="636"/>
      <c r="S85" s="637"/>
      <c r="AC85" s="638"/>
    </row>
    <row r="86" spans="1:30" s="513" customFormat="1">
      <c r="A86" s="613"/>
      <c r="B86" s="609" t="s">
        <v>621</v>
      </c>
      <c r="C86" s="594" t="s">
        <v>868</v>
      </c>
      <c r="D86" s="609" t="str">
        <f>B86&amp;" "&amp;C86</f>
        <v>Inflação Longa</v>
      </c>
      <c r="E86" s="631" t="s">
        <v>1372</v>
      </c>
      <c r="F86" s="631"/>
      <c r="G86" s="631"/>
      <c r="H86" s="631"/>
      <c r="I86" s="631"/>
      <c r="J86" s="632"/>
      <c r="K86" s="631"/>
      <c r="L86" s="631"/>
      <c r="M86" s="631"/>
      <c r="N86" s="631"/>
      <c r="O86" s="631"/>
      <c r="P86" s="633"/>
      <c r="Q86" s="633"/>
      <c r="R86" s="633"/>
      <c r="S86" s="634"/>
      <c r="T86" s="631"/>
      <c r="U86" s="631"/>
      <c r="V86" s="631"/>
      <c r="W86" s="631"/>
      <c r="X86" s="631"/>
      <c r="Y86" s="631"/>
      <c r="Z86" s="631"/>
      <c r="AA86" s="631"/>
      <c r="AB86" s="631"/>
      <c r="AC86" s="635"/>
      <c r="AD86" s="631"/>
    </row>
    <row r="87" spans="1:30">
      <c r="E87" s="619" t="s">
        <v>2313</v>
      </c>
      <c r="F87" s="161" t="s">
        <v>717</v>
      </c>
      <c r="G87" s="161" t="s">
        <v>34</v>
      </c>
      <c r="H87" s="161" t="s">
        <v>1323</v>
      </c>
      <c r="I87" s="620" t="s">
        <v>34</v>
      </c>
      <c r="J87" s="161" t="s">
        <v>694</v>
      </c>
      <c r="K87" s="161" t="s">
        <v>608</v>
      </c>
      <c r="L87" s="161" t="s">
        <v>48</v>
      </c>
      <c r="M87" s="161">
        <v>1</v>
      </c>
      <c r="N87" s="620">
        <v>0.01</v>
      </c>
      <c r="O87" s="620">
        <v>1.8666666666666699E-3</v>
      </c>
      <c r="P87" s="621">
        <v>500</v>
      </c>
      <c r="Q87" s="621" t="s">
        <v>34</v>
      </c>
      <c r="R87" s="621">
        <v>36340730.649999999</v>
      </c>
      <c r="S87" s="622">
        <v>44043</v>
      </c>
      <c r="T87" s="623">
        <v>4.7068626685867088E-2</v>
      </c>
      <c r="U87" s="624">
        <v>0.50733453394324701</v>
      </c>
      <c r="V87" s="623">
        <v>5.7107413945167051E-2</v>
      </c>
      <c r="W87" s="624">
        <v>0.514216234402749</v>
      </c>
      <c r="X87" s="623">
        <v>0.18506804856539016</v>
      </c>
      <c r="Y87" s="624">
        <v>1.2719628733650983</v>
      </c>
      <c r="Z87" s="623" t="s">
        <v>34</v>
      </c>
      <c r="AA87" s="624" t="s">
        <v>34</v>
      </c>
      <c r="AB87" s="623">
        <v>6.5514113168477675E-2</v>
      </c>
      <c r="AC87" s="625">
        <v>-0.82348338441954183</v>
      </c>
      <c r="AD87" s="162">
        <v>37368116000198</v>
      </c>
    </row>
    <row r="88" spans="1:30">
      <c r="E88" s="619" t="s">
        <v>2241</v>
      </c>
      <c r="F88" s="161" t="s">
        <v>1341</v>
      </c>
      <c r="G88" s="161" t="s">
        <v>1421</v>
      </c>
      <c r="H88" s="161" t="s">
        <v>1323</v>
      </c>
      <c r="I88" s="620" t="s">
        <v>34</v>
      </c>
      <c r="J88" s="161" t="s">
        <v>674</v>
      </c>
      <c r="K88" s="161" t="s">
        <v>608</v>
      </c>
      <c r="L88" s="161" t="s">
        <v>48</v>
      </c>
      <c r="M88" s="161">
        <v>1</v>
      </c>
      <c r="N88" s="620">
        <v>2E-3</v>
      </c>
      <c r="O88" s="620">
        <v>6.9999999999999999E-4</v>
      </c>
      <c r="P88" s="621">
        <v>3000</v>
      </c>
      <c r="Q88" s="621" t="s">
        <v>34</v>
      </c>
      <c r="R88" s="621">
        <v>315878060</v>
      </c>
      <c r="S88" s="622">
        <v>41867</v>
      </c>
      <c r="T88" s="623">
        <v>4.3254098700530985E-2</v>
      </c>
      <c r="U88" s="624">
        <v>0.46621921119186016</v>
      </c>
      <c r="V88" s="623">
        <v>3.9073533124626803E-2</v>
      </c>
      <c r="W88" s="624">
        <v>0.35183251490688555</v>
      </c>
      <c r="X88" s="623">
        <v>6.6801037197119717E-2</v>
      </c>
      <c r="Y88" s="624">
        <v>0.45911998249117147</v>
      </c>
      <c r="Z88" s="623">
        <v>3.4921950170746952E-2</v>
      </c>
      <c r="AA88" s="624">
        <v>0.18905199042463855</v>
      </c>
      <c r="AB88" s="623">
        <v>8.780794490068404E-2</v>
      </c>
      <c r="AC88" s="625">
        <v>-0.81978532285638717</v>
      </c>
      <c r="AD88" s="162">
        <v>20374752000120</v>
      </c>
    </row>
    <row r="89" spans="1:30">
      <c r="E89" s="619" t="s">
        <v>2304</v>
      </c>
      <c r="F89" s="161" t="s">
        <v>1341</v>
      </c>
      <c r="G89" s="161" t="s">
        <v>1421</v>
      </c>
      <c r="H89" s="161" t="s">
        <v>1323</v>
      </c>
      <c r="I89" s="620" t="s">
        <v>34</v>
      </c>
      <c r="J89" s="161" t="s">
        <v>1367</v>
      </c>
      <c r="K89" s="161" t="s">
        <v>608</v>
      </c>
      <c r="L89" s="161" t="s">
        <v>48</v>
      </c>
      <c r="M89" s="161">
        <v>3594</v>
      </c>
      <c r="N89" s="620" t="s">
        <v>34</v>
      </c>
      <c r="O89" s="620" t="s">
        <v>34</v>
      </c>
      <c r="P89" s="621" t="s">
        <v>34</v>
      </c>
      <c r="Q89" s="621" t="s">
        <v>1428</v>
      </c>
      <c r="R89" s="621" t="s">
        <v>34</v>
      </c>
      <c r="S89" s="622" t="s">
        <v>34</v>
      </c>
      <c r="T89" s="623" t="s">
        <v>34</v>
      </c>
      <c r="U89" s="624" t="s">
        <v>34</v>
      </c>
      <c r="V89" s="623" t="s">
        <v>34</v>
      </c>
      <c r="W89" s="624" t="s">
        <v>34</v>
      </c>
      <c r="X89" s="623" t="s">
        <v>34</v>
      </c>
      <c r="Y89" s="624" t="s">
        <v>34</v>
      </c>
      <c r="Z89" s="623" t="s">
        <v>34</v>
      </c>
      <c r="AA89" s="624" t="s">
        <v>34</v>
      </c>
      <c r="AB89" s="623" t="s">
        <v>34</v>
      </c>
      <c r="AC89" s="625" t="s">
        <v>34</v>
      </c>
      <c r="AD89" s="162" t="s">
        <v>34</v>
      </c>
    </row>
    <row r="90" spans="1:30">
      <c r="E90" s="619" t="s">
        <v>2305</v>
      </c>
      <c r="F90" s="161" t="s">
        <v>1341</v>
      </c>
      <c r="G90" s="161" t="s">
        <v>1421</v>
      </c>
      <c r="H90" s="161" t="s">
        <v>1323</v>
      </c>
      <c r="I90" s="620" t="s">
        <v>34</v>
      </c>
      <c r="J90" s="161" t="s">
        <v>1367</v>
      </c>
      <c r="K90" s="161" t="s">
        <v>608</v>
      </c>
      <c r="L90" s="161" t="s">
        <v>48</v>
      </c>
      <c r="M90" s="161">
        <v>4689</v>
      </c>
      <c r="N90" s="620" t="s">
        <v>34</v>
      </c>
      <c r="O90" s="620" t="s">
        <v>34</v>
      </c>
      <c r="P90" s="621" t="s">
        <v>34</v>
      </c>
      <c r="Q90" s="621" t="s">
        <v>1428</v>
      </c>
      <c r="R90" s="621" t="s">
        <v>34</v>
      </c>
      <c r="S90" s="622" t="s">
        <v>34</v>
      </c>
      <c r="T90" s="623" t="s">
        <v>34</v>
      </c>
      <c r="U90" s="624" t="s">
        <v>34</v>
      </c>
      <c r="V90" s="623" t="s">
        <v>34</v>
      </c>
      <c r="W90" s="624" t="s">
        <v>34</v>
      </c>
      <c r="X90" s="623" t="s">
        <v>34</v>
      </c>
      <c r="Y90" s="624" t="s">
        <v>34</v>
      </c>
      <c r="Z90" s="623" t="s">
        <v>34</v>
      </c>
      <c r="AA90" s="624" t="s">
        <v>34</v>
      </c>
      <c r="AB90" s="623" t="s">
        <v>34</v>
      </c>
      <c r="AC90" s="625" t="s">
        <v>34</v>
      </c>
      <c r="AD90" s="162" t="s">
        <v>34</v>
      </c>
    </row>
    <row r="91" spans="1:30">
      <c r="E91" s="619" t="s">
        <v>1527</v>
      </c>
      <c r="F91" s="161" t="s">
        <v>1341</v>
      </c>
      <c r="G91" s="161" t="s">
        <v>34</v>
      </c>
      <c r="H91" s="161" t="s">
        <v>34</v>
      </c>
      <c r="I91" s="620" t="s">
        <v>34</v>
      </c>
      <c r="J91" s="161" t="s">
        <v>665</v>
      </c>
      <c r="K91" s="161" t="s">
        <v>608</v>
      </c>
      <c r="L91" s="161" t="s">
        <v>48</v>
      </c>
      <c r="M91" s="161">
        <v>2920</v>
      </c>
      <c r="N91" s="620" t="s">
        <v>34</v>
      </c>
      <c r="O91" s="620">
        <v>2.5000000000000001E-3</v>
      </c>
      <c r="P91" s="621" t="s">
        <v>34</v>
      </c>
      <c r="Q91" s="621" t="s">
        <v>1428</v>
      </c>
      <c r="R91" s="621" t="s">
        <v>34</v>
      </c>
      <c r="S91" s="622" t="s">
        <v>34</v>
      </c>
      <c r="T91" s="623" t="s">
        <v>34</v>
      </c>
      <c r="U91" s="624" t="s">
        <v>34</v>
      </c>
      <c r="V91" s="623" t="s">
        <v>34</v>
      </c>
      <c r="W91" s="624" t="s">
        <v>34</v>
      </c>
      <c r="X91" s="623" t="s">
        <v>34</v>
      </c>
      <c r="Y91" s="624" t="s">
        <v>34</v>
      </c>
      <c r="Z91" s="623" t="s">
        <v>34</v>
      </c>
      <c r="AA91" s="624" t="s">
        <v>34</v>
      </c>
      <c r="AB91" s="623" t="s">
        <v>34</v>
      </c>
      <c r="AC91" s="625" t="s">
        <v>34</v>
      </c>
      <c r="AD91" s="162" t="s">
        <v>34</v>
      </c>
    </row>
    <row r="92" spans="1:30">
      <c r="E92" s="619" t="s">
        <v>1528</v>
      </c>
      <c r="F92" s="161" t="s">
        <v>1341</v>
      </c>
      <c r="G92" s="161" t="s">
        <v>34</v>
      </c>
      <c r="H92" s="161" t="s">
        <v>34</v>
      </c>
      <c r="I92" s="620" t="s">
        <v>34</v>
      </c>
      <c r="J92" s="161" t="s">
        <v>665</v>
      </c>
      <c r="K92" s="161" t="s">
        <v>608</v>
      </c>
      <c r="L92" s="161" t="s">
        <v>48</v>
      </c>
      <c r="M92" s="161">
        <v>3285</v>
      </c>
      <c r="N92" s="620" t="s">
        <v>34</v>
      </c>
      <c r="O92" s="620">
        <v>2.5000000000000001E-3</v>
      </c>
      <c r="P92" s="621" t="s">
        <v>34</v>
      </c>
      <c r="Q92" s="621" t="s">
        <v>1428</v>
      </c>
      <c r="R92" s="621" t="s">
        <v>34</v>
      </c>
      <c r="S92" s="622" t="s">
        <v>34</v>
      </c>
      <c r="T92" s="623" t="s">
        <v>34</v>
      </c>
      <c r="U92" s="624" t="s">
        <v>34</v>
      </c>
      <c r="V92" s="623" t="s">
        <v>34</v>
      </c>
      <c r="W92" s="624" t="s">
        <v>34</v>
      </c>
      <c r="X92" s="623" t="s">
        <v>34</v>
      </c>
      <c r="Y92" s="624" t="s">
        <v>34</v>
      </c>
      <c r="Z92" s="623" t="s">
        <v>34</v>
      </c>
      <c r="AA92" s="624" t="s">
        <v>34</v>
      </c>
      <c r="AB92" s="623" t="s">
        <v>34</v>
      </c>
      <c r="AC92" s="625" t="s">
        <v>34</v>
      </c>
      <c r="AD92" s="162" t="s">
        <v>34</v>
      </c>
    </row>
    <row r="93" spans="1:30">
      <c r="E93" s="619" t="s">
        <v>2306</v>
      </c>
      <c r="F93" s="161" t="s">
        <v>1341</v>
      </c>
      <c r="G93" s="161" t="s">
        <v>34</v>
      </c>
      <c r="H93" s="161" t="s">
        <v>34</v>
      </c>
      <c r="I93" s="620" t="s">
        <v>34</v>
      </c>
      <c r="J93" s="161" t="s">
        <v>665</v>
      </c>
      <c r="K93" s="161" t="s">
        <v>608</v>
      </c>
      <c r="L93" s="161" t="s">
        <v>48</v>
      </c>
      <c r="M93" s="161">
        <v>3650</v>
      </c>
      <c r="N93" s="620" t="s">
        <v>34</v>
      </c>
      <c r="O93" s="620">
        <v>2.5000000000000001E-3</v>
      </c>
      <c r="P93" s="621" t="s">
        <v>34</v>
      </c>
      <c r="Q93" s="621" t="s">
        <v>1428</v>
      </c>
      <c r="R93" s="621" t="s">
        <v>34</v>
      </c>
      <c r="S93" s="622" t="s">
        <v>34</v>
      </c>
      <c r="T93" s="623" t="s">
        <v>34</v>
      </c>
      <c r="U93" s="624" t="s">
        <v>34</v>
      </c>
      <c r="V93" s="623" t="s">
        <v>34</v>
      </c>
      <c r="W93" s="624" t="s">
        <v>34</v>
      </c>
      <c r="X93" s="623" t="s">
        <v>34</v>
      </c>
      <c r="Y93" s="624" t="s">
        <v>34</v>
      </c>
      <c r="Z93" s="623" t="s">
        <v>34</v>
      </c>
      <c r="AA93" s="624" t="s">
        <v>34</v>
      </c>
      <c r="AB93" s="623" t="s">
        <v>34</v>
      </c>
      <c r="AC93" s="625" t="s">
        <v>34</v>
      </c>
      <c r="AD93" s="162" t="s">
        <v>34</v>
      </c>
    </row>
    <row r="94" spans="1:30" s="513" customFormat="1" ht="7.5" customHeight="1">
      <c r="B94" s="609"/>
      <c r="C94" s="609"/>
      <c r="D94" s="609"/>
      <c r="E94" s="626" t="s">
        <v>1396</v>
      </c>
      <c r="J94" s="611"/>
      <c r="P94" s="612"/>
      <c r="Q94" s="612"/>
      <c r="R94" s="612"/>
      <c r="S94" s="627"/>
      <c r="AC94" s="630"/>
    </row>
    <row r="95" spans="1:30" s="513" customFormat="1">
      <c r="A95" s="613"/>
      <c r="B95" s="628" t="s">
        <v>12</v>
      </c>
      <c r="C95" s="609"/>
      <c r="D95" s="609"/>
      <c r="E95" s="614" t="s">
        <v>663</v>
      </c>
      <c r="F95" s="614"/>
      <c r="G95" s="614"/>
      <c r="H95" s="614"/>
      <c r="I95" s="614"/>
      <c r="J95" s="615"/>
      <c r="K95" s="614"/>
      <c r="L95" s="614"/>
      <c r="M95" s="614"/>
      <c r="N95" s="614"/>
      <c r="O95" s="614"/>
      <c r="P95" s="616"/>
      <c r="Q95" s="616"/>
      <c r="R95" s="616"/>
      <c r="S95" s="617"/>
      <c r="T95" s="614"/>
      <c r="U95" s="614"/>
      <c r="V95" s="614"/>
      <c r="W95" s="614"/>
      <c r="X95" s="614"/>
      <c r="Y95" s="614"/>
      <c r="Z95" s="614"/>
      <c r="AA95" s="614"/>
      <c r="AB95" s="614"/>
      <c r="AC95" s="618"/>
      <c r="AD95" s="614"/>
    </row>
    <row r="96" spans="1:30" s="513" customFormat="1" ht="3" customHeight="1">
      <c r="B96" s="609"/>
      <c r="C96" s="609"/>
      <c r="D96" s="609"/>
      <c r="J96" s="629"/>
      <c r="P96" s="612"/>
      <c r="Q96" s="612"/>
      <c r="R96" s="612"/>
      <c r="S96" s="627"/>
      <c r="AC96" s="630"/>
    </row>
    <row r="97" spans="1:30" s="513" customFormat="1">
      <c r="A97" s="613"/>
      <c r="B97" s="609" t="s">
        <v>663</v>
      </c>
      <c r="C97" s="609" t="s">
        <v>740</v>
      </c>
      <c r="D97" s="609" t="str">
        <f>B97&amp;" "&amp;C97</f>
        <v>Pré-fixado Curta</v>
      </c>
      <c r="E97" s="631" t="s">
        <v>1375</v>
      </c>
      <c r="F97" s="631"/>
      <c r="G97" s="631"/>
      <c r="H97" s="631"/>
      <c r="I97" s="631"/>
      <c r="J97" s="632"/>
      <c r="K97" s="631"/>
      <c r="L97" s="631"/>
      <c r="M97" s="631"/>
      <c r="N97" s="631"/>
      <c r="O97" s="631"/>
      <c r="P97" s="633"/>
      <c r="Q97" s="633"/>
      <c r="R97" s="633"/>
      <c r="S97" s="634"/>
      <c r="T97" s="631"/>
      <c r="U97" s="631"/>
      <c r="V97" s="631"/>
      <c r="W97" s="631"/>
      <c r="X97" s="631"/>
      <c r="Y97" s="631"/>
      <c r="Z97" s="631"/>
      <c r="AA97" s="631"/>
      <c r="AB97" s="631"/>
      <c r="AC97" s="635"/>
      <c r="AD97" s="631"/>
    </row>
    <row r="98" spans="1:30">
      <c r="E98" s="619" t="s">
        <v>2243</v>
      </c>
      <c r="F98" s="161" t="s">
        <v>1341</v>
      </c>
      <c r="G98" s="161" t="s">
        <v>34</v>
      </c>
      <c r="H98" s="161" t="s">
        <v>1323</v>
      </c>
      <c r="I98" s="620" t="s">
        <v>34</v>
      </c>
      <c r="J98" s="161" t="s">
        <v>34</v>
      </c>
      <c r="K98" s="161" t="s">
        <v>611</v>
      </c>
      <c r="L98" s="161" t="s">
        <v>48</v>
      </c>
      <c r="M98" s="161">
        <v>3</v>
      </c>
      <c r="N98" s="620">
        <v>0</v>
      </c>
      <c r="O98" s="620">
        <v>5.6666666666666697E-3</v>
      </c>
      <c r="P98" s="621">
        <v>5000</v>
      </c>
      <c r="Q98" s="621" t="s">
        <v>34</v>
      </c>
      <c r="R98" s="621">
        <v>22432120.690000001</v>
      </c>
      <c r="S98" s="622">
        <v>43287</v>
      </c>
      <c r="T98" s="623">
        <v>-3.4030939947019112E-2</v>
      </c>
      <c r="U98" s="624">
        <v>-0.36680634795014339</v>
      </c>
      <c r="V98" s="623">
        <v>-1.9275891015567592E-2</v>
      </c>
      <c r="W98" s="624">
        <v>-0.17356723773729538</v>
      </c>
      <c r="X98" s="623">
        <v>6.3602722654332755E-2</v>
      </c>
      <c r="Y98" s="624">
        <v>0.43713813642263588</v>
      </c>
      <c r="Z98" s="623">
        <v>8.4737237194356885E-2</v>
      </c>
      <c r="AA98" s="624">
        <v>0.45872991847108047</v>
      </c>
      <c r="AB98" s="623">
        <v>5.2974395588376327E-2</v>
      </c>
      <c r="AC98" s="625">
        <v>-2.460303457026233</v>
      </c>
      <c r="AD98" s="162">
        <v>30338686000196</v>
      </c>
    </row>
    <row r="99" spans="1:30">
      <c r="E99" s="619" t="s">
        <v>2248</v>
      </c>
      <c r="F99" s="161" t="s">
        <v>1341</v>
      </c>
      <c r="G99" s="161" t="s">
        <v>34</v>
      </c>
      <c r="H99" s="161" t="s">
        <v>1323</v>
      </c>
      <c r="I99" s="620" t="s">
        <v>34</v>
      </c>
      <c r="J99" s="161" t="s">
        <v>34</v>
      </c>
      <c r="K99" s="161" t="s">
        <v>611</v>
      </c>
      <c r="L99" s="161" t="s">
        <v>49</v>
      </c>
      <c r="M99" s="161">
        <v>5</v>
      </c>
      <c r="N99" s="620">
        <v>9.300000000000001E-3</v>
      </c>
      <c r="O99" s="620">
        <v>4.3499200000000002E-3</v>
      </c>
      <c r="P99" s="621">
        <v>25000</v>
      </c>
      <c r="Q99" s="621" t="s">
        <v>34</v>
      </c>
      <c r="R99" s="621">
        <v>196376023.75</v>
      </c>
      <c r="S99" s="622">
        <v>43525</v>
      </c>
      <c r="T99" s="623">
        <v>-0.17246243123995375</v>
      </c>
      <c r="U99" s="624">
        <v>-1.8589058856504299</v>
      </c>
      <c r="V99" s="623">
        <v>-0.16572647764353776</v>
      </c>
      <c r="W99" s="624">
        <v>-1.4922623769396473</v>
      </c>
      <c r="X99" s="623">
        <v>-0.12053211854552792</v>
      </c>
      <c r="Y99" s="624">
        <v>-0.82841085225893241</v>
      </c>
      <c r="Z99" s="623">
        <v>0.21835114218235918</v>
      </c>
      <c r="AA99" s="624">
        <v>1.1820564956778106</v>
      </c>
      <c r="AB99" s="623">
        <v>0.14816918442617594</v>
      </c>
      <c r="AC99" s="625">
        <v>-1.8680245578717676</v>
      </c>
      <c r="AD99" s="162">
        <v>32225478000106</v>
      </c>
    </row>
    <row r="100" spans="1:30">
      <c r="E100" s="619" t="s">
        <v>2249</v>
      </c>
      <c r="F100" s="161" t="s">
        <v>1341</v>
      </c>
      <c r="G100" s="161" t="s">
        <v>34</v>
      </c>
      <c r="H100" s="161" t="s">
        <v>1323</v>
      </c>
      <c r="I100" s="620" t="s">
        <v>34</v>
      </c>
      <c r="J100" s="161" t="s">
        <v>34</v>
      </c>
      <c r="K100" s="161" t="s">
        <v>611</v>
      </c>
      <c r="L100" s="161" t="s">
        <v>48</v>
      </c>
      <c r="M100" s="161">
        <v>5</v>
      </c>
      <c r="N100" s="620">
        <v>9.300000000000001E-3</v>
      </c>
      <c r="O100" s="620">
        <v>4.3499200000000002E-3</v>
      </c>
      <c r="P100" s="621">
        <v>25000</v>
      </c>
      <c r="Q100" s="621" t="s">
        <v>34</v>
      </c>
      <c r="R100" s="621">
        <v>358440545</v>
      </c>
      <c r="S100" s="622">
        <v>42405</v>
      </c>
      <c r="T100" s="623">
        <v>-5.1412947690053334E-2</v>
      </c>
      <c r="U100" s="624">
        <v>-0.55416029086766716</v>
      </c>
      <c r="V100" s="623">
        <v>-3.8537613661486558E-2</v>
      </c>
      <c r="W100" s="624">
        <v>-0.34700689824450748</v>
      </c>
      <c r="X100" s="623">
        <v>3.9100413224197217E-2</v>
      </c>
      <c r="Y100" s="624">
        <v>0.2687350644259911</v>
      </c>
      <c r="Z100" s="623">
        <v>8.4400985689369712E-2</v>
      </c>
      <c r="AA100" s="624">
        <v>0.45690960156465654</v>
      </c>
      <c r="AB100" s="623">
        <v>5.839344872349201E-2</v>
      </c>
      <c r="AC100" s="625">
        <v>-2.561842373007396</v>
      </c>
      <c r="AD100" s="162">
        <v>23729512000199</v>
      </c>
    </row>
    <row r="101" spans="1:30">
      <c r="E101" s="619" t="s">
        <v>2307</v>
      </c>
      <c r="F101" s="161" t="s">
        <v>1341</v>
      </c>
      <c r="G101" s="161" t="s">
        <v>1421</v>
      </c>
      <c r="H101" s="161" t="s">
        <v>1323</v>
      </c>
      <c r="I101" s="620" t="s">
        <v>34</v>
      </c>
      <c r="J101" s="161" t="s">
        <v>1367</v>
      </c>
      <c r="K101" s="161" t="s">
        <v>608</v>
      </c>
      <c r="L101" s="161" t="s">
        <v>48</v>
      </c>
      <c r="M101" s="161">
        <v>306</v>
      </c>
      <c r="N101" s="620" t="s">
        <v>34</v>
      </c>
      <c r="O101" s="620" t="s">
        <v>34</v>
      </c>
      <c r="P101" s="621" t="s">
        <v>34</v>
      </c>
      <c r="Q101" s="621" t="s">
        <v>1428</v>
      </c>
      <c r="R101" s="621" t="s">
        <v>34</v>
      </c>
      <c r="S101" s="622" t="s">
        <v>34</v>
      </c>
      <c r="T101" s="623" t="s">
        <v>34</v>
      </c>
      <c r="U101" s="624" t="s">
        <v>34</v>
      </c>
      <c r="V101" s="623" t="s">
        <v>34</v>
      </c>
      <c r="W101" s="624" t="s">
        <v>34</v>
      </c>
      <c r="X101" s="623" t="s">
        <v>34</v>
      </c>
      <c r="Y101" s="624" t="s">
        <v>34</v>
      </c>
      <c r="Z101" s="623" t="s">
        <v>34</v>
      </c>
      <c r="AA101" s="624" t="s">
        <v>34</v>
      </c>
      <c r="AB101" s="623" t="s">
        <v>34</v>
      </c>
      <c r="AC101" s="625" t="s">
        <v>34</v>
      </c>
      <c r="AD101" s="162" t="s">
        <v>34</v>
      </c>
    </row>
    <row r="102" spans="1:30">
      <c r="E102" s="619" t="s">
        <v>2308</v>
      </c>
      <c r="F102" s="161" t="s">
        <v>1341</v>
      </c>
      <c r="G102" s="161" t="s">
        <v>1421</v>
      </c>
      <c r="H102" s="161" t="s">
        <v>1323</v>
      </c>
      <c r="I102" s="620" t="s">
        <v>34</v>
      </c>
      <c r="J102" s="161" t="s">
        <v>1367</v>
      </c>
      <c r="K102" s="161" t="s">
        <v>608</v>
      </c>
      <c r="L102" s="161" t="s">
        <v>48</v>
      </c>
      <c r="M102" s="161">
        <v>1037</v>
      </c>
      <c r="N102" s="620" t="s">
        <v>34</v>
      </c>
      <c r="O102" s="620" t="s">
        <v>34</v>
      </c>
      <c r="P102" s="621" t="s">
        <v>34</v>
      </c>
      <c r="Q102" s="621" t="s">
        <v>1428</v>
      </c>
      <c r="R102" s="621" t="s">
        <v>34</v>
      </c>
      <c r="S102" s="622" t="s">
        <v>34</v>
      </c>
      <c r="T102" s="623" t="s">
        <v>34</v>
      </c>
      <c r="U102" s="624" t="s">
        <v>34</v>
      </c>
      <c r="V102" s="623" t="s">
        <v>34</v>
      </c>
      <c r="W102" s="624" t="s">
        <v>34</v>
      </c>
      <c r="X102" s="623" t="s">
        <v>34</v>
      </c>
      <c r="Y102" s="624" t="s">
        <v>34</v>
      </c>
      <c r="Z102" s="623" t="s">
        <v>34</v>
      </c>
      <c r="AA102" s="624" t="s">
        <v>34</v>
      </c>
      <c r="AB102" s="623" t="s">
        <v>34</v>
      </c>
      <c r="AC102" s="625" t="s">
        <v>34</v>
      </c>
      <c r="AD102" s="162" t="s">
        <v>34</v>
      </c>
    </row>
    <row r="103" spans="1:30">
      <c r="E103" s="619" t="s">
        <v>2275</v>
      </c>
      <c r="F103" s="161" t="s">
        <v>1341</v>
      </c>
      <c r="G103" s="161" t="s">
        <v>34</v>
      </c>
      <c r="H103" s="161" t="s">
        <v>34</v>
      </c>
      <c r="I103" s="620" t="s">
        <v>34</v>
      </c>
      <c r="J103" s="161" t="s">
        <v>665</v>
      </c>
      <c r="K103" s="161" t="s">
        <v>608</v>
      </c>
      <c r="L103" s="161" t="s">
        <v>48</v>
      </c>
      <c r="M103" s="161">
        <v>365</v>
      </c>
      <c r="N103" s="620" t="s">
        <v>34</v>
      </c>
      <c r="O103" s="620">
        <v>2.5000000000000001E-3</v>
      </c>
      <c r="P103" s="621" t="s">
        <v>34</v>
      </c>
      <c r="Q103" s="621" t="s">
        <v>1428</v>
      </c>
      <c r="R103" s="621" t="s">
        <v>34</v>
      </c>
      <c r="S103" s="622" t="s">
        <v>34</v>
      </c>
      <c r="T103" s="623" t="s">
        <v>34</v>
      </c>
      <c r="U103" s="624" t="s">
        <v>34</v>
      </c>
      <c r="V103" s="623" t="s">
        <v>34</v>
      </c>
      <c r="W103" s="624" t="s">
        <v>34</v>
      </c>
      <c r="X103" s="623" t="s">
        <v>34</v>
      </c>
      <c r="Y103" s="624" t="s">
        <v>34</v>
      </c>
      <c r="Z103" s="623" t="s">
        <v>34</v>
      </c>
      <c r="AA103" s="624" t="s">
        <v>34</v>
      </c>
      <c r="AB103" s="623" t="s">
        <v>34</v>
      </c>
      <c r="AC103" s="625" t="s">
        <v>34</v>
      </c>
      <c r="AD103" s="162" t="s">
        <v>34</v>
      </c>
    </row>
    <row r="104" spans="1:30">
      <c r="E104" s="619" t="s">
        <v>1469</v>
      </c>
      <c r="F104" s="161" t="s">
        <v>717</v>
      </c>
      <c r="G104" s="161" t="s">
        <v>34</v>
      </c>
      <c r="H104" s="161" t="s">
        <v>34</v>
      </c>
      <c r="I104" s="620" t="s">
        <v>34</v>
      </c>
      <c r="J104" s="161" t="s">
        <v>665</v>
      </c>
      <c r="K104" s="161" t="s">
        <v>608</v>
      </c>
      <c r="L104" s="161" t="s">
        <v>48</v>
      </c>
      <c r="M104" s="161">
        <v>730</v>
      </c>
      <c r="N104" s="620" t="s">
        <v>34</v>
      </c>
      <c r="O104" s="620">
        <v>2.5000000000000001E-3</v>
      </c>
      <c r="P104" s="621" t="s">
        <v>34</v>
      </c>
      <c r="Q104" s="621" t="s">
        <v>1428</v>
      </c>
      <c r="R104" s="621" t="s">
        <v>34</v>
      </c>
      <c r="S104" s="622" t="s">
        <v>34</v>
      </c>
      <c r="T104" s="623" t="s">
        <v>34</v>
      </c>
      <c r="U104" s="624" t="s">
        <v>34</v>
      </c>
      <c r="V104" s="623" t="s">
        <v>34</v>
      </c>
      <c r="W104" s="624" t="s">
        <v>34</v>
      </c>
      <c r="X104" s="623" t="s">
        <v>34</v>
      </c>
      <c r="Y104" s="624" t="s">
        <v>34</v>
      </c>
      <c r="Z104" s="623" t="s">
        <v>34</v>
      </c>
      <c r="AA104" s="624" t="s">
        <v>34</v>
      </c>
      <c r="AB104" s="623" t="s">
        <v>34</v>
      </c>
      <c r="AC104" s="625" t="s">
        <v>34</v>
      </c>
      <c r="AD104" s="162" t="s">
        <v>34</v>
      </c>
    </row>
    <row r="105" spans="1:30">
      <c r="E105" s="619" t="s">
        <v>2276</v>
      </c>
      <c r="F105" s="161" t="s">
        <v>717</v>
      </c>
      <c r="G105" s="161" t="s">
        <v>34</v>
      </c>
      <c r="H105" s="161" t="s">
        <v>34</v>
      </c>
      <c r="I105" s="620" t="s">
        <v>34</v>
      </c>
      <c r="J105" s="161" t="s">
        <v>665</v>
      </c>
      <c r="K105" s="161" t="s">
        <v>608</v>
      </c>
      <c r="L105" s="161" t="s">
        <v>48</v>
      </c>
      <c r="M105" s="161">
        <v>1095</v>
      </c>
      <c r="N105" s="620" t="s">
        <v>34</v>
      </c>
      <c r="O105" s="620">
        <v>2.5000000000000001E-3</v>
      </c>
      <c r="P105" s="621" t="s">
        <v>34</v>
      </c>
      <c r="Q105" s="621" t="s">
        <v>1428</v>
      </c>
      <c r="R105" s="621" t="s">
        <v>34</v>
      </c>
      <c r="S105" s="622" t="s">
        <v>34</v>
      </c>
      <c r="T105" s="623" t="s">
        <v>34</v>
      </c>
      <c r="U105" s="624" t="s">
        <v>34</v>
      </c>
      <c r="V105" s="623" t="s">
        <v>34</v>
      </c>
      <c r="W105" s="624" t="s">
        <v>34</v>
      </c>
      <c r="X105" s="623" t="s">
        <v>34</v>
      </c>
      <c r="Y105" s="624" t="s">
        <v>34</v>
      </c>
      <c r="Z105" s="623" t="s">
        <v>34</v>
      </c>
      <c r="AA105" s="624" t="s">
        <v>34</v>
      </c>
      <c r="AB105" s="623" t="s">
        <v>34</v>
      </c>
      <c r="AC105" s="625" t="s">
        <v>34</v>
      </c>
      <c r="AD105" s="162" t="s">
        <v>34</v>
      </c>
    </row>
    <row r="106" spans="1:30" ht="5.25" customHeight="1">
      <c r="E106" s="626" t="s">
        <v>1396</v>
      </c>
      <c r="P106" s="636"/>
      <c r="Q106" s="636"/>
      <c r="R106" s="636"/>
      <c r="S106" s="637"/>
      <c r="AC106" s="638"/>
    </row>
    <row r="107" spans="1:30" s="513" customFormat="1">
      <c r="A107" s="613"/>
      <c r="B107" s="609" t="s">
        <v>663</v>
      </c>
      <c r="C107" s="594" t="s">
        <v>867</v>
      </c>
      <c r="D107" s="609" t="str">
        <f>B107&amp;" "&amp;C107</f>
        <v>Pré-fixado Média</v>
      </c>
      <c r="E107" s="631" t="s">
        <v>1379</v>
      </c>
      <c r="F107" s="631"/>
      <c r="G107" s="631"/>
      <c r="H107" s="631"/>
      <c r="I107" s="631"/>
      <c r="J107" s="632"/>
      <c r="K107" s="631"/>
      <c r="L107" s="631"/>
      <c r="M107" s="631"/>
      <c r="N107" s="631"/>
      <c r="O107" s="631"/>
      <c r="P107" s="633"/>
      <c r="Q107" s="633"/>
      <c r="R107" s="633"/>
      <c r="S107" s="634"/>
      <c r="T107" s="631"/>
      <c r="U107" s="631"/>
      <c r="V107" s="631"/>
      <c r="W107" s="631"/>
      <c r="X107" s="631"/>
      <c r="Y107" s="631"/>
      <c r="Z107" s="631"/>
      <c r="AA107" s="631"/>
      <c r="AB107" s="631"/>
      <c r="AC107" s="635"/>
      <c r="AD107" s="631"/>
    </row>
    <row r="108" spans="1:30">
      <c r="E108" s="619" t="s">
        <v>2309</v>
      </c>
      <c r="F108" s="161" t="s">
        <v>1341</v>
      </c>
      <c r="G108" s="161" t="s">
        <v>1421</v>
      </c>
      <c r="H108" s="161" t="s">
        <v>1323</v>
      </c>
      <c r="I108" s="620" t="s">
        <v>34</v>
      </c>
      <c r="J108" s="161" t="s">
        <v>1367</v>
      </c>
      <c r="K108" s="161" t="s">
        <v>608</v>
      </c>
      <c r="L108" s="161" t="s">
        <v>48</v>
      </c>
      <c r="M108" s="161">
        <v>1767</v>
      </c>
      <c r="N108" s="620" t="s">
        <v>34</v>
      </c>
      <c r="O108" s="620" t="s">
        <v>34</v>
      </c>
      <c r="P108" s="621" t="s">
        <v>34</v>
      </c>
      <c r="Q108" s="621" t="s">
        <v>1428</v>
      </c>
      <c r="R108" s="621" t="s">
        <v>34</v>
      </c>
      <c r="S108" s="622" t="s">
        <v>34</v>
      </c>
      <c r="T108" s="623" t="s">
        <v>34</v>
      </c>
      <c r="U108" s="624" t="s">
        <v>34</v>
      </c>
      <c r="V108" s="623" t="s">
        <v>34</v>
      </c>
      <c r="W108" s="624" t="s">
        <v>34</v>
      </c>
      <c r="X108" s="623" t="s">
        <v>34</v>
      </c>
      <c r="Y108" s="624" t="s">
        <v>34</v>
      </c>
      <c r="Z108" s="623" t="s">
        <v>34</v>
      </c>
      <c r="AA108" s="624" t="s">
        <v>34</v>
      </c>
      <c r="AB108" s="623" t="s">
        <v>34</v>
      </c>
      <c r="AC108" s="625" t="s">
        <v>34</v>
      </c>
      <c r="AD108" s="162" t="s">
        <v>34</v>
      </c>
    </row>
    <row r="109" spans="1:30">
      <c r="E109" s="619" t="s">
        <v>2310</v>
      </c>
      <c r="F109" s="161" t="s">
        <v>1341</v>
      </c>
      <c r="G109" s="161" t="s">
        <v>1421</v>
      </c>
      <c r="H109" s="161" t="s">
        <v>1323</v>
      </c>
      <c r="I109" s="620" t="s">
        <v>34</v>
      </c>
      <c r="J109" s="161" t="s">
        <v>1367</v>
      </c>
      <c r="K109" s="161" t="s">
        <v>608</v>
      </c>
      <c r="L109" s="161" t="s">
        <v>48</v>
      </c>
      <c r="M109" s="161">
        <v>2498</v>
      </c>
      <c r="N109" s="620" t="s">
        <v>34</v>
      </c>
      <c r="O109" s="620" t="s">
        <v>34</v>
      </c>
      <c r="P109" s="621" t="s">
        <v>34</v>
      </c>
      <c r="Q109" s="621" t="s">
        <v>1428</v>
      </c>
      <c r="R109" s="621" t="s">
        <v>34</v>
      </c>
      <c r="S109" s="622" t="s">
        <v>34</v>
      </c>
      <c r="T109" s="623" t="s">
        <v>34</v>
      </c>
      <c r="U109" s="624" t="s">
        <v>34</v>
      </c>
      <c r="V109" s="623" t="s">
        <v>34</v>
      </c>
      <c r="W109" s="624" t="s">
        <v>34</v>
      </c>
      <c r="X109" s="623" t="s">
        <v>34</v>
      </c>
      <c r="Y109" s="624" t="s">
        <v>34</v>
      </c>
      <c r="Z109" s="623" t="s">
        <v>34</v>
      </c>
      <c r="AA109" s="624" t="s">
        <v>34</v>
      </c>
      <c r="AB109" s="623" t="s">
        <v>34</v>
      </c>
      <c r="AC109" s="625" t="s">
        <v>34</v>
      </c>
      <c r="AD109" s="162" t="s">
        <v>34</v>
      </c>
    </row>
    <row r="110" spans="1:30">
      <c r="E110" s="619" t="s">
        <v>2311</v>
      </c>
      <c r="F110" s="161" t="s">
        <v>1341</v>
      </c>
      <c r="G110" s="161" t="s">
        <v>1421</v>
      </c>
      <c r="H110" s="161" t="s">
        <v>1323</v>
      </c>
      <c r="I110" s="620" t="s">
        <v>34</v>
      </c>
      <c r="J110" s="161" t="s">
        <v>1367</v>
      </c>
      <c r="K110" s="161" t="s">
        <v>608</v>
      </c>
      <c r="L110" s="161" t="s">
        <v>48</v>
      </c>
      <c r="M110" s="161">
        <v>3228</v>
      </c>
      <c r="N110" s="620" t="s">
        <v>34</v>
      </c>
      <c r="O110" s="620" t="s">
        <v>34</v>
      </c>
      <c r="P110" s="621" t="s">
        <v>34</v>
      </c>
      <c r="Q110" s="621" t="s">
        <v>1428</v>
      </c>
      <c r="R110" s="621" t="s">
        <v>34</v>
      </c>
      <c r="S110" s="622" t="s">
        <v>34</v>
      </c>
      <c r="T110" s="623" t="s">
        <v>34</v>
      </c>
      <c r="U110" s="624" t="s">
        <v>34</v>
      </c>
      <c r="V110" s="623" t="s">
        <v>34</v>
      </c>
      <c r="W110" s="624" t="s">
        <v>34</v>
      </c>
      <c r="X110" s="623" t="s">
        <v>34</v>
      </c>
      <c r="Y110" s="624" t="s">
        <v>34</v>
      </c>
      <c r="Z110" s="623" t="s">
        <v>34</v>
      </c>
      <c r="AA110" s="624" t="s">
        <v>34</v>
      </c>
      <c r="AB110" s="623" t="s">
        <v>34</v>
      </c>
      <c r="AC110" s="625" t="s">
        <v>34</v>
      </c>
      <c r="AD110" s="162" t="s">
        <v>34</v>
      </c>
    </row>
    <row r="111" spans="1:30">
      <c r="E111" s="619" t="s">
        <v>2277</v>
      </c>
      <c r="F111" s="161" t="s">
        <v>1341</v>
      </c>
      <c r="G111" s="161" t="s">
        <v>1423</v>
      </c>
      <c r="H111" s="161" t="s">
        <v>34</v>
      </c>
      <c r="I111" s="620" t="s">
        <v>34</v>
      </c>
      <c r="J111" s="161" t="s">
        <v>665</v>
      </c>
      <c r="K111" s="161" t="s">
        <v>608</v>
      </c>
      <c r="L111" s="161" t="s">
        <v>48</v>
      </c>
      <c r="M111" s="161">
        <v>1460</v>
      </c>
      <c r="N111" s="620" t="s">
        <v>34</v>
      </c>
      <c r="O111" s="620">
        <v>2.5000000000000001E-3</v>
      </c>
      <c r="P111" s="621" t="s">
        <v>34</v>
      </c>
      <c r="Q111" s="621" t="s">
        <v>1428</v>
      </c>
      <c r="R111" s="621" t="s">
        <v>34</v>
      </c>
      <c r="S111" s="622" t="s">
        <v>34</v>
      </c>
      <c r="T111" s="623" t="s">
        <v>34</v>
      </c>
      <c r="U111" s="624" t="s">
        <v>34</v>
      </c>
      <c r="V111" s="623" t="s">
        <v>34</v>
      </c>
      <c r="W111" s="624" t="s">
        <v>34</v>
      </c>
      <c r="X111" s="623" t="s">
        <v>34</v>
      </c>
      <c r="Y111" s="624" t="s">
        <v>34</v>
      </c>
      <c r="Z111" s="623" t="s">
        <v>34</v>
      </c>
      <c r="AA111" s="624" t="s">
        <v>34</v>
      </c>
      <c r="AB111" s="623" t="s">
        <v>34</v>
      </c>
      <c r="AC111" s="625" t="s">
        <v>34</v>
      </c>
      <c r="AD111" s="162" t="s">
        <v>34</v>
      </c>
    </row>
    <row r="112" spans="1:30">
      <c r="E112" s="619" t="s">
        <v>2278</v>
      </c>
      <c r="F112" s="161" t="s">
        <v>1341</v>
      </c>
      <c r="G112" s="161" t="s">
        <v>1423</v>
      </c>
      <c r="H112" s="161" t="s">
        <v>34</v>
      </c>
      <c r="I112" s="620" t="s">
        <v>34</v>
      </c>
      <c r="J112" s="161" t="s">
        <v>665</v>
      </c>
      <c r="K112" s="161" t="s">
        <v>608</v>
      </c>
      <c r="L112" s="161" t="s">
        <v>48</v>
      </c>
      <c r="M112" s="161">
        <v>1825</v>
      </c>
      <c r="N112" s="620" t="s">
        <v>34</v>
      </c>
      <c r="O112" s="620">
        <v>2.5000000000000001E-3</v>
      </c>
      <c r="P112" s="621" t="s">
        <v>34</v>
      </c>
      <c r="Q112" s="621" t="s">
        <v>1428</v>
      </c>
      <c r="R112" s="621" t="s">
        <v>34</v>
      </c>
      <c r="S112" s="622" t="s">
        <v>34</v>
      </c>
      <c r="T112" s="623" t="s">
        <v>34</v>
      </c>
      <c r="U112" s="624" t="s">
        <v>34</v>
      </c>
      <c r="V112" s="623" t="s">
        <v>34</v>
      </c>
      <c r="W112" s="624" t="s">
        <v>34</v>
      </c>
      <c r="X112" s="623" t="s">
        <v>34</v>
      </c>
      <c r="Y112" s="624" t="s">
        <v>34</v>
      </c>
      <c r="Z112" s="623" t="s">
        <v>34</v>
      </c>
      <c r="AA112" s="624" t="s">
        <v>34</v>
      </c>
      <c r="AB112" s="623" t="s">
        <v>34</v>
      </c>
      <c r="AC112" s="625" t="s">
        <v>34</v>
      </c>
      <c r="AD112" s="162" t="s">
        <v>34</v>
      </c>
    </row>
    <row r="113" spans="1:30">
      <c r="E113" s="619" t="s">
        <v>2279</v>
      </c>
      <c r="F113" s="161" t="s">
        <v>1341</v>
      </c>
      <c r="G113" s="161" t="s">
        <v>1423</v>
      </c>
      <c r="H113" s="161" t="s">
        <v>34</v>
      </c>
      <c r="I113" s="620" t="s">
        <v>34</v>
      </c>
      <c r="J113" s="161" t="s">
        <v>665</v>
      </c>
      <c r="K113" s="161" t="s">
        <v>608</v>
      </c>
      <c r="L113" s="161" t="s">
        <v>48</v>
      </c>
      <c r="M113" s="161">
        <v>2190</v>
      </c>
      <c r="N113" s="620" t="s">
        <v>34</v>
      </c>
      <c r="O113" s="620">
        <v>2.5000000000000001E-3</v>
      </c>
      <c r="P113" s="621" t="s">
        <v>34</v>
      </c>
      <c r="Q113" s="621" t="s">
        <v>1428</v>
      </c>
      <c r="R113" s="621" t="s">
        <v>34</v>
      </c>
      <c r="S113" s="622" t="s">
        <v>34</v>
      </c>
      <c r="T113" s="623" t="s">
        <v>34</v>
      </c>
      <c r="U113" s="624" t="s">
        <v>34</v>
      </c>
      <c r="V113" s="623" t="s">
        <v>34</v>
      </c>
      <c r="W113" s="624" t="s">
        <v>34</v>
      </c>
      <c r="X113" s="623" t="s">
        <v>34</v>
      </c>
      <c r="Y113" s="624" t="s">
        <v>34</v>
      </c>
      <c r="Z113" s="623" t="s">
        <v>34</v>
      </c>
      <c r="AA113" s="624" t="s">
        <v>34</v>
      </c>
      <c r="AB113" s="623" t="s">
        <v>34</v>
      </c>
      <c r="AC113" s="625" t="s">
        <v>34</v>
      </c>
      <c r="AD113" s="162" t="s">
        <v>34</v>
      </c>
    </row>
    <row r="114" spans="1:30" ht="5.25" customHeight="1">
      <c r="E114" s="626" t="s">
        <v>1396</v>
      </c>
      <c r="P114" s="636"/>
      <c r="Q114" s="636"/>
      <c r="R114" s="636"/>
      <c r="S114" s="637"/>
      <c r="AC114" s="638"/>
    </row>
    <row r="115" spans="1:30" s="513" customFormat="1">
      <c r="A115" s="613"/>
      <c r="B115" s="609" t="s">
        <v>663</v>
      </c>
      <c r="C115" s="594" t="s">
        <v>868</v>
      </c>
      <c r="D115" s="609" t="str">
        <f>B115&amp;" "&amp;C115</f>
        <v>Pré-fixado Longa</v>
      </c>
      <c r="E115" s="631" t="s">
        <v>1373</v>
      </c>
      <c r="F115" s="631"/>
      <c r="G115" s="631"/>
      <c r="H115" s="631"/>
      <c r="I115" s="631"/>
      <c r="J115" s="632"/>
      <c r="K115" s="631"/>
      <c r="L115" s="631"/>
      <c r="M115" s="631"/>
      <c r="N115" s="631"/>
      <c r="O115" s="631"/>
      <c r="P115" s="633"/>
      <c r="Q115" s="633"/>
      <c r="R115" s="633"/>
      <c r="S115" s="634"/>
      <c r="T115" s="631"/>
      <c r="U115" s="631"/>
      <c r="V115" s="631"/>
      <c r="W115" s="631"/>
      <c r="X115" s="631"/>
      <c r="Y115" s="631"/>
      <c r="Z115" s="631"/>
      <c r="AA115" s="631"/>
      <c r="AB115" s="631"/>
      <c r="AC115" s="635"/>
      <c r="AD115" s="631"/>
    </row>
    <row r="116" spans="1:30">
      <c r="E116" s="619"/>
      <c r="F116" s="161"/>
      <c r="G116" s="161"/>
      <c r="H116" s="161"/>
      <c r="I116" s="620"/>
      <c r="J116" s="161"/>
      <c r="K116" s="161"/>
      <c r="L116" s="161"/>
      <c r="M116" s="161"/>
      <c r="N116" s="620"/>
      <c r="O116" s="620"/>
      <c r="P116" s="621"/>
      <c r="Q116" s="621"/>
      <c r="R116" s="621"/>
      <c r="S116" s="622"/>
      <c r="T116" s="623"/>
      <c r="U116" s="624"/>
      <c r="V116" s="623"/>
      <c r="W116" s="624"/>
      <c r="X116" s="623"/>
      <c r="Y116" s="624"/>
      <c r="Z116" s="623"/>
      <c r="AA116" s="624"/>
      <c r="AB116" s="623"/>
      <c r="AC116" s="625"/>
      <c r="AD116" s="162"/>
    </row>
    <row r="117" spans="1:30" s="513" customFormat="1" ht="7.5" customHeight="1">
      <c r="B117" s="609"/>
      <c r="C117" s="609"/>
      <c r="D117" s="609"/>
      <c r="E117" s="610" t="s">
        <v>1396</v>
      </c>
      <c r="J117" s="611"/>
      <c r="P117" s="612"/>
      <c r="Q117" s="612"/>
      <c r="R117" s="612"/>
    </row>
    <row r="118" spans="1:30" s="601" customFormat="1" ht="21.75" customHeight="1">
      <c r="B118" s="628" t="s">
        <v>12</v>
      </c>
      <c r="C118" s="602"/>
      <c r="D118" s="602"/>
      <c r="E118" s="603" t="s">
        <v>1337</v>
      </c>
      <c r="F118" s="603"/>
      <c r="G118" s="603"/>
      <c r="H118" s="603"/>
      <c r="I118" s="603"/>
      <c r="J118" s="604"/>
      <c r="K118" s="603"/>
      <c r="L118" s="603"/>
      <c r="M118" s="603"/>
      <c r="N118" s="603"/>
      <c r="O118" s="603"/>
      <c r="P118" s="639"/>
      <c r="Q118" s="639"/>
      <c r="R118" s="639"/>
      <c r="S118" s="640"/>
      <c r="T118" s="603"/>
      <c r="U118" s="603"/>
      <c r="V118" s="603"/>
      <c r="W118" s="603"/>
      <c r="X118" s="603"/>
      <c r="Y118" s="603"/>
      <c r="Z118" s="603"/>
      <c r="AA118" s="603"/>
      <c r="AB118" s="603"/>
      <c r="AC118" s="603"/>
      <c r="AD118" s="603"/>
    </row>
    <row r="119" spans="1:30" s="62" customFormat="1" ht="5.25" customHeight="1">
      <c r="B119" s="27"/>
      <c r="C119" s="27"/>
      <c r="D119" s="27"/>
      <c r="J119" s="641"/>
      <c r="P119" s="642"/>
      <c r="Q119" s="642"/>
      <c r="R119" s="642"/>
    </row>
    <row r="120" spans="1:30" s="513" customFormat="1">
      <c r="A120" s="613"/>
      <c r="B120" s="609" t="s">
        <v>615</v>
      </c>
      <c r="C120" s="609" t="s">
        <v>34</v>
      </c>
      <c r="D120" s="609" t="str">
        <f>B120&amp;" "&amp;C120</f>
        <v>Macro -</v>
      </c>
      <c r="E120" s="614" t="s">
        <v>615</v>
      </c>
      <c r="F120" s="614"/>
      <c r="G120" s="614"/>
      <c r="H120" s="614"/>
      <c r="I120" s="614"/>
      <c r="J120" s="615"/>
      <c r="K120" s="614"/>
      <c r="L120" s="614"/>
      <c r="M120" s="614"/>
      <c r="N120" s="614"/>
      <c r="O120" s="614"/>
      <c r="P120" s="616"/>
      <c r="Q120" s="616"/>
      <c r="R120" s="616"/>
      <c r="S120" s="617"/>
      <c r="T120" s="614"/>
      <c r="U120" s="614"/>
      <c r="V120" s="614"/>
      <c r="W120" s="614"/>
      <c r="X120" s="614"/>
      <c r="Y120" s="614"/>
      <c r="Z120" s="614"/>
      <c r="AA120" s="614"/>
      <c r="AB120" s="614"/>
      <c r="AC120" s="618"/>
      <c r="AD120" s="614"/>
    </row>
    <row r="121" spans="1:30">
      <c r="E121" s="619" t="s">
        <v>2216</v>
      </c>
      <c r="F121" s="161" t="s">
        <v>717</v>
      </c>
      <c r="G121" s="161" t="s">
        <v>34</v>
      </c>
      <c r="H121" s="161" t="s">
        <v>1323</v>
      </c>
      <c r="I121" s="620" t="s">
        <v>34</v>
      </c>
      <c r="J121" s="161" t="s">
        <v>619</v>
      </c>
      <c r="K121" s="161" t="s">
        <v>611</v>
      </c>
      <c r="L121" s="161" t="s">
        <v>48</v>
      </c>
      <c r="M121" s="161">
        <v>1</v>
      </c>
      <c r="N121" s="620">
        <v>1.9E-2</v>
      </c>
      <c r="O121" s="620">
        <v>3.8E-3</v>
      </c>
      <c r="P121" s="621">
        <v>100000</v>
      </c>
      <c r="Q121" s="621" t="s">
        <v>34</v>
      </c>
      <c r="R121" s="621">
        <v>3642076536</v>
      </c>
      <c r="S121" s="622">
        <v>42368</v>
      </c>
      <c r="T121" s="623">
        <v>0.2290645709910466</v>
      </c>
      <c r="U121" s="624">
        <v>2.4689984720022982</v>
      </c>
      <c r="V121" s="623">
        <v>0.28366732489485869</v>
      </c>
      <c r="W121" s="624">
        <v>2.5542452994035449</v>
      </c>
      <c r="X121" s="623">
        <v>0.36616982190074165</v>
      </c>
      <c r="Y121" s="624">
        <v>2.5166657476257361</v>
      </c>
      <c r="Z121" s="623">
        <v>0.42124943556949601</v>
      </c>
      <c r="AA121" s="624">
        <v>2.2804581035791953</v>
      </c>
      <c r="AB121" s="623">
        <v>4.2361177895144903E-2</v>
      </c>
      <c r="AC121" s="625">
        <v>4.0747244502436732</v>
      </c>
      <c r="AD121" s="162">
        <v>23565803000199</v>
      </c>
    </row>
    <row r="122" spans="1:30">
      <c r="E122" s="619" t="s">
        <v>2217</v>
      </c>
      <c r="F122" s="161" t="s">
        <v>717</v>
      </c>
      <c r="G122" s="161" t="s">
        <v>34</v>
      </c>
      <c r="H122" s="161" t="s">
        <v>1323</v>
      </c>
      <c r="I122" s="620" t="s">
        <v>34</v>
      </c>
      <c r="J122" s="161" t="s">
        <v>619</v>
      </c>
      <c r="K122" s="161" t="s">
        <v>611</v>
      </c>
      <c r="L122" s="161" t="s">
        <v>48</v>
      </c>
      <c r="M122" s="161">
        <v>1</v>
      </c>
      <c r="N122" s="620">
        <v>2.5000000000000001E-2</v>
      </c>
      <c r="O122" s="620">
        <v>4.6666666666666697E-3</v>
      </c>
      <c r="P122" s="621">
        <v>1000</v>
      </c>
      <c r="Q122" s="621" t="s">
        <v>34</v>
      </c>
      <c r="R122" s="621">
        <v>509424455</v>
      </c>
      <c r="S122" s="622">
        <v>42187</v>
      </c>
      <c r="T122" s="623">
        <v>1.5408852380123905E-2</v>
      </c>
      <c r="U122" s="624">
        <v>0.16608606393051475</v>
      </c>
      <c r="V122" s="623">
        <v>3.914182389672205E-2</v>
      </c>
      <c r="W122" s="624">
        <v>0.35244743022602421</v>
      </c>
      <c r="X122" s="623">
        <v>0.14556005138647476</v>
      </c>
      <c r="Y122" s="624">
        <v>1.0004265060551161</v>
      </c>
      <c r="Z122" s="623">
        <v>0.28939541300309202</v>
      </c>
      <c r="AA122" s="624">
        <v>1.5666587513152235</v>
      </c>
      <c r="AB122" s="623">
        <v>9.0848315092467741E-2</v>
      </c>
      <c r="AC122" s="625">
        <v>-0.79159832094266758</v>
      </c>
      <c r="AD122" s="162">
        <v>17414721000140</v>
      </c>
    </row>
    <row r="123" spans="1:30">
      <c r="E123" s="619" t="s">
        <v>2218</v>
      </c>
      <c r="F123" s="161" t="s">
        <v>717</v>
      </c>
      <c r="G123" s="161" t="s">
        <v>34</v>
      </c>
      <c r="H123" s="161" t="s">
        <v>1323</v>
      </c>
      <c r="I123" s="620" t="s">
        <v>34</v>
      </c>
      <c r="J123" s="161" t="s">
        <v>619</v>
      </c>
      <c r="K123" s="161" t="s">
        <v>611</v>
      </c>
      <c r="L123" s="161" t="s">
        <v>48</v>
      </c>
      <c r="M123" s="161">
        <v>1</v>
      </c>
      <c r="N123" s="620">
        <v>0</v>
      </c>
      <c r="O123" s="620">
        <v>3.96E-3</v>
      </c>
      <c r="P123" s="621">
        <v>1000</v>
      </c>
      <c r="Q123" s="621" t="s">
        <v>34</v>
      </c>
      <c r="R123" s="621">
        <v>78641445</v>
      </c>
      <c r="S123" s="622">
        <v>41399</v>
      </c>
      <c r="T123" s="623">
        <v>0.15047836509802948</v>
      </c>
      <c r="U123" s="624">
        <v>1.6219481340523878</v>
      </c>
      <c r="V123" s="623">
        <v>0.13476845278479277</v>
      </c>
      <c r="W123" s="624">
        <v>1.2135048940199054</v>
      </c>
      <c r="X123" s="623">
        <v>0.24291724003865078</v>
      </c>
      <c r="Y123" s="624">
        <v>1.6695572954091475</v>
      </c>
      <c r="Z123" s="623">
        <v>0.39327007817976489</v>
      </c>
      <c r="AA123" s="624">
        <v>2.1289902394001246</v>
      </c>
      <c r="AB123" s="623">
        <v>4.1303167225913429E-2</v>
      </c>
      <c r="AC123" s="625">
        <v>0.57407837686419627</v>
      </c>
      <c r="AD123" s="162">
        <v>17816013000136</v>
      </c>
    </row>
    <row r="124" spans="1:30">
      <c r="E124" s="619" t="s">
        <v>1780</v>
      </c>
      <c r="F124" s="161" t="s">
        <v>717</v>
      </c>
      <c r="G124" s="161" t="s">
        <v>1421</v>
      </c>
      <c r="H124" s="161" t="s">
        <v>1326</v>
      </c>
      <c r="I124" s="620" t="s">
        <v>34</v>
      </c>
      <c r="J124" s="161" t="s">
        <v>619</v>
      </c>
      <c r="K124" s="161" t="s">
        <v>611</v>
      </c>
      <c r="L124" s="161" t="s">
        <v>48</v>
      </c>
      <c r="M124" s="161">
        <v>1</v>
      </c>
      <c r="N124" s="620">
        <v>1.9E-2</v>
      </c>
      <c r="O124" s="620">
        <v>0</v>
      </c>
      <c r="P124" s="621">
        <v>50000</v>
      </c>
      <c r="Q124" s="621" t="s">
        <v>34</v>
      </c>
      <c r="R124" s="621">
        <v>1061074999.4299999</v>
      </c>
      <c r="S124" s="622">
        <v>43859</v>
      </c>
      <c r="T124" s="623">
        <v>0.26454093341727747</v>
      </c>
      <c r="U124" s="624">
        <v>2.8513844701669266</v>
      </c>
      <c r="V124" s="623">
        <v>0.31935725854811392</v>
      </c>
      <c r="W124" s="624">
        <v>2.8756106357306681</v>
      </c>
      <c r="X124" s="623">
        <v>0.55214346173088469</v>
      </c>
      <c r="Y124" s="624">
        <v>3.7948527016797406</v>
      </c>
      <c r="Z124" s="623" t="s">
        <v>34</v>
      </c>
      <c r="AA124" s="624" t="s">
        <v>34</v>
      </c>
      <c r="AB124" s="623">
        <v>6.6400882224961044E-2</v>
      </c>
      <c r="AC124" s="625">
        <v>3.1370074309859248</v>
      </c>
      <c r="AD124" s="162">
        <v>35726908000161</v>
      </c>
    </row>
    <row r="125" spans="1:30">
      <c r="E125" s="619" t="s">
        <v>1767</v>
      </c>
      <c r="F125" s="161" t="s">
        <v>717</v>
      </c>
      <c r="G125" s="161" t="s">
        <v>34</v>
      </c>
      <c r="H125" s="161" t="s">
        <v>1323</v>
      </c>
      <c r="I125" s="620" t="s">
        <v>34</v>
      </c>
      <c r="J125" s="161" t="s">
        <v>619</v>
      </c>
      <c r="K125" s="161" t="s">
        <v>611</v>
      </c>
      <c r="L125" s="161" t="s">
        <v>48</v>
      </c>
      <c r="M125" s="161">
        <v>1</v>
      </c>
      <c r="N125" s="620">
        <v>1.9799999999999998E-2</v>
      </c>
      <c r="O125" s="620">
        <v>3.9500000000000004E-3</v>
      </c>
      <c r="P125" s="621">
        <v>50000</v>
      </c>
      <c r="Q125" s="621" t="s">
        <v>34</v>
      </c>
      <c r="R125" s="621">
        <v>1001709121</v>
      </c>
      <c r="S125" s="622">
        <v>39631</v>
      </c>
      <c r="T125" s="623">
        <v>0.15084500959625902</v>
      </c>
      <c r="U125" s="624">
        <v>1.6259000533822965</v>
      </c>
      <c r="V125" s="623">
        <v>0.13499193671382903</v>
      </c>
      <c r="W125" s="624">
        <v>1.2155172258083644</v>
      </c>
      <c r="X125" s="623">
        <v>0.24451477057261517</v>
      </c>
      <c r="Y125" s="624">
        <v>1.6805370379634212</v>
      </c>
      <c r="Z125" s="623">
        <v>0.39800956154480982</v>
      </c>
      <c r="AA125" s="624">
        <v>2.1546477058178151</v>
      </c>
      <c r="AB125" s="623">
        <v>4.1481240564748327E-2</v>
      </c>
      <c r="AC125" s="625">
        <v>0.57700152655943893</v>
      </c>
      <c r="AD125" s="162">
        <v>8893082000152</v>
      </c>
    </row>
    <row r="126" spans="1:30">
      <c r="E126" s="619" t="s">
        <v>2219</v>
      </c>
      <c r="F126" s="161" t="s">
        <v>717</v>
      </c>
      <c r="G126" s="161" t="s">
        <v>34</v>
      </c>
      <c r="H126" s="161" t="s">
        <v>1323</v>
      </c>
      <c r="I126" s="620" t="s">
        <v>34</v>
      </c>
      <c r="J126" s="161" t="s">
        <v>619</v>
      </c>
      <c r="K126" s="161" t="s">
        <v>611</v>
      </c>
      <c r="L126" s="161" t="s">
        <v>48</v>
      </c>
      <c r="M126" s="161">
        <v>1</v>
      </c>
      <c r="N126" s="620">
        <v>8.0000000000000004E-4</v>
      </c>
      <c r="O126" s="620">
        <v>3.9500000000000004E-3</v>
      </c>
      <c r="P126" s="621">
        <v>100000</v>
      </c>
      <c r="Q126" s="621" t="s">
        <v>34</v>
      </c>
      <c r="R126" s="621">
        <v>255475951</v>
      </c>
      <c r="S126" s="622">
        <v>39544</v>
      </c>
      <c r="T126" s="623">
        <v>0.15150178106909817</v>
      </c>
      <c r="U126" s="624">
        <v>1.6329791392307929</v>
      </c>
      <c r="V126" s="623">
        <v>0.13525877176900725</v>
      </c>
      <c r="W126" s="624">
        <v>1.217919907138185</v>
      </c>
      <c r="X126" s="623">
        <v>0.24546694214142639</v>
      </c>
      <c r="Y126" s="624">
        <v>1.687081262609383</v>
      </c>
      <c r="Z126" s="623">
        <v>0.40302953400979735</v>
      </c>
      <c r="AA126" s="624">
        <v>2.1818236161476383</v>
      </c>
      <c r="AB126" s="623">
        <v>4.1752748209038695E-2</v>
      </c>
      <c r="AC126" s="625">
        <v>0.57964026855070905</v>
      </c>
      <c r="AD126" s="162">
        <v>9289134000149</v>
      </c>
    </row>
    <row r="127" spans="1:30">
      <c r="E127" s="619" t="s">
        <v>2220</v>
      </c>
      <c r="F127" s="161" t="s">
        <v>717</v>
      </c>
      <c r="G127" s="161" t="s">
        <v>34</v>
      </c>
      <c r="H127" s="161" t="s">
        <v>1323</v>
      </c>
      <c r="I127" s="620" t="s">
        <v>34</v>
      </c>
      <c r="J127" s="161" t="s">
        <v>619</v>
      </c>
      <c r="K127" s="161" t="s">
        <v>611</v>
      </c>
      <c r="L127" s="161" t="s">
        <v>48</v>
      </c>
      <c r="M127" s="161">
        <v>1</v>
      </c>
      <c r="N127" s="620">
        <v>1.9799999999999998E-2</v>
      </c>
      <c r="O127" s="620">
        <v>3.9500000000000004E-3</v>
      </c>
      <c r="P127" s="621">
        <v>50000</v>
      </c>
      <c r="Q127" s="621" t="s">
        <v>34</v>
      </c>
      <c r="R127" s="621">
        <v>760366626.20000005</v>
      </c>
      <c r="S127" s="622">
        <v>43371</v>
      </c>
      <c r="T127" s="623">
        <v>0.18696109635853442</v>
      </c>
      <c r="U127" s="624">
        <v>2.0151813928970213</v>
      </c>
      <c r="V127" s="623">
        <v>0.15602098002256537</v>
      </c>
      <c r="W127" s="624">
        <v>1.4048704939093071</v>
      </c>
      <c r="X127" s="623">
        <v>0.31581109206603242</v>
      </c>
      <c r="Y127" s="624">
        <v>2.1705528707887543</v>
      </c>
      <c r="Z127" s="623">
        <v>0.54408876234284853</v>
      </c>
      <c r="AA127" s="624">
        <v>2.9454558804896642</v>
      </c>
      <c r="AB127" s="623">
        <v>6.1190388841977243E-2</v>
      </c>
      <c r="AC127" s="625">
        <v>0.73481772691939207</v>
      </c>
      <c r="AD127" s="162">
        <v>30556738000109</v>
      </c>
    </row>
    <row r="128" spans="1:30">
      <c r="E128" s="619" t="s">
        <v>2175</v>
      </c>
      <c r="F128" s="161" t="s">
        <v>717</v>
      </c>
      <c r="G128" s="161" t="s">
        <v>34</v>
      </c>
      <c r="H128" s="161" t="s">
        <v>1323</v>
      </c>
      <c r="I128" s="620" t="s">
        <v>34</v>
      </c>
      <c r="J128" s="161" t="s">
        <v>619</v>
      </c>
      <c r="K128" s="161" t="s">
        <v>611</v>
      </c>
      <c r="L128" s="161" t="s">
        <v>48</v>
      </c>
      <c r="M128" s="161">
        <v>1</v>
      </c>
      <c r="N128" s="620">
        <v>0</v>
      </c>
      <c r="O128" s="620">
        <v>5.0666666666666698E-3</v>
      </c>
      <c r="P128" s="621">
        <v>500</v>
      </c>
      <c r="Q128" s="621" t="s">
        <v>34</v>
      </c>
      <c r="R128" s="621">
        <v>4382548241.3699999</v>
      </c>
      <c r="S128" s="622">
        <v>44014</v>
      </c>
      <c r="T128" s="623">
        <v>0.18495857622739686</v>
      </c>
      <c r="U128" s="624">
        <v>1.9935970024234473</v>
      </c>
      <c r="V128" s="623">
        <v>0.2258897300553333</v>
      </c>
      <c r="W128" s="624">
        <v>2.0339945088537341</v>
      </c>
      <c r="X128" s="623">
        <v>0.35595023920085445</v>
      </c>
      <c r="Y128" s="624">
        <v>2.4464270982407892</v>
      </c>
      <c r="Z128" s="623" t="s">
        <v>34</v>
      </c>
      <c r="AA128" s="624" t="s">
        <v>34</v>
      </c>
      <c r="AB128" s="623">
        <v>3.7487173986966979E-2</v>
      </c>
      <c r="AC128" s="625">
        <v>3.0632485796573188</v>
      </c>
      <c r="AD128" s="162">
        <v>37287419000186</v>
      </c>
    </row>
    <row r="129" spans="5:30">
      <c r="E129" s="619" t="s">
        <v>1768</v>
      </c>
      <c r="F129" s="161" t="s">
        <v>717</v>
      </c>
      <c r="G129" s="161" t="s">
        <v>34</v>
      </c>
      <c r="H129" s="161" t="s">
        <v>1326</v>
      </c>
      <c r="I129" s="620" t="s">
        <v>34</v>
      </c>
      <c r="J129" s="161" t="s">
        <v>619</v>
      </c>
      <c r="K129" s="161" t="s">
        <v>611</v>
      </c>
      <c r="L129" s="161" t="s">
        <v>48</v>
      </c>
      <c r="M129" s="161">
        <v>1</v>
      </c>
      <c r="N129" s="620">
        <v>2.5000000000000001E-2</v>
      </c>
      <c r="O129" s="620">
        <v>5.0673000000000003E-3</v>
      </c>
      <c r="P129" s="621">
        <v>500</v>
      </c>
      <c r="Q129" s="621" t="s">
        <v>34</v>
      </c>
      <c r="R129" s="621">
        <v>414422086.75999999</v>
      </c>
      <c r="S129" s="622">
        <v>44014</v>
      </c>
      <c r="T129" s="623">
        <v>0.18542579519541458</v>
      </c>
      <c r="U129" s="624">
        <v>1.9986329750888636</v>
      </c>
      <c r="V129" s="623">
        <v>0.22633789171229668</v>
      </c>
      <c r="W129" s="624">
        <v>2.0380299218365159</v>
      </c>
      <c r="X129" s="623">
        <v>0.35661985815388442</v>
      </c>
      <c r="Y129" s="624">
        <v>2.4510293537579253</v>
      </c>
      <c r="Z129" s="623" t="s">
        <v>34</v>
      </c>
      <c r="AA129" s="624" t="s">
        <v>34</v>
      </c>
      <c r="AB129" s="623">
        <v>3.7413515514831505E-2</v>
      </c>
      <c r="AC129" s="625">
        <v>3.0812580037341601</v>
      </c>
      <c r="AD129" s="162">
        <v>35828684000107</v>
      </c>
    </row>
    <row r="130" spans="5:30">
      <c r="E130" s="619" t="s">
        <v>1769</v>
      </c>
      <c r="F130" s="161" t="s">
        <v>717</v>
      </c>
      <c r="G130" s="161" t="s">
        <v>34</v>
      </c>
      <c r="H130" s="161" t="s">
        <v>1326</v>
      </c>
      <c r="I130" s="620" t="s">
        <v>34</v>
      </c>
      <c r="J130" s="161" t="s">
        <v>619</v>
      </c>
      <c r="K130" s="161" t="s">
        <v>611</v>
      </c>
      <c r="L130" s="161" t="s">
        <v>48</v>
      </c>
      <c r="M130" s="161">
        <v>1</v>
      </c>
      <c r="N130" s="620">
        <v>1.9599999999999999E-2</v>
      </c>
      <c r="O130" s="620">
        <v>4.8937499999999997E-3</v>
      </c>
      <c r="P130" s="621">
        <v>5000</v>
      </c>
      <c r="Q130" s="621" t="s">
        <v>34</v>
      </c>
      <c r="R130" s="621">
        <v>5433478542</v>
      </c>
      <c r="S130" s="622">
        <v>41245</v>
      </c>
      <c r="T130" s="623">
        <v>0.19764782857512819</v>
      </c>
      <c r="U130" s="624">
        <v>2.1303695487925878</v>
      </c>
      <c r="V130" s="623">
        <v>0.22520147498905652</v>
      </c>
      <c r="W130" s="624">
        <v>2.0277972061912588</v>
      </c>
      <c r="X130" s="623">
        <v>0.34186642581609328</v>
      </c>
      <c r="Y130" s="624">
        <v>2.3496297964932156</v>
      </c>
      <c r="Z130" s="623">
        <v>0.56588590866621358</v>
      </c>
      <c r="AA130" s="624">
        <v>3.0634559886697943</v>
      </c>
      <c r="AB130" s="623">
        <v>6.271808593696622E-2</v>
      </c>
      <c r="AC130" s="625">
        <v>1.8199579228132923</v>
      </c>
      <c r="AD130" s="162">
        <v>15799713000134</v>
      </c>
    </row>
    <row r="131" spans="5:30">
      <c r="E131" s="619" t="s">
        <v>2221</v>
      </c>
      <c r="F131" s="161" t="s">
        <v>717</v>
      </c>
      <c r="G131" s="161" t="s">
        <v>34</v>
      </c>
      <c r="H131" s="161" t="s">
        <v>1326</v>
      </c>
      <c r="I131" s="620" t="s">
        <v>34</v>
      </c>
      <c r="J131" s="161" t="s">
        <v>619</v>
      </c>
      <c r="K131" s="161" t="s">
        <v>611</v>
      </c>
      <c r="L131" s="161" t="s">
        <v>48</v>
      </c>
      <c r="M131" s="161">
        <v>1</v>
      </c>
      <c r="N131" s="620">
        <v>0</v>
      </c>
      <c r="O131" s="620">
        <v>4.6666666666666697E-3</v>
      </c>
      <c r="P131" s="621">
        <v>10000</v>
      </c>
      <c r="Q131" s="621" t="s">
        <v>34</v>
      </c>
      <c r="R131" s="621">
        <v>211738196.21000001</v>
      </c>
      <c r="S131" s="622">
        <v>43282</v>
      </c>
      <c r="T131" s="623">
        <v>0.12276070532990691</v>
      </c>
      <c r="U131" s="624">
        <v>1.3231901929229886</v>
      </c>
      <c r="V131" s="623">
        <v>0.12304789413148987</v>
      </c>
      <c r="W131" s="624">
        <v>1.1079686576638896</v>
      </c>
      <c r="X131" s="623">
        <v>0.17472795449492251</v>
      </c>
      <c r="Y131" s="624">
        <v>1.2008959557275549</v>
      </c>
      <c r="Z131" s="623">
        <v>0.45417608366106865</v>
      </c>
      <c r="AA131" s="624">
        <v>2.4587084111733515</v>
      </c>
      <c r="AB131" s="623">
        <v>4.6860799130736902E-2</v>
      </c>
      <c r="AC131" s="625">
        <v>0.25587904537537037</v>
      </c>
      <c r="AD131" s="162">
        <v>29993583000180</v>
      </c>
    </row>
    <row r="132" spans="5:30">
      <c r="E132" s="619" t="s">
        <v>1771</v>
      </c>
      <c r="F132" s="161" t="s">
        <v>717</v>
      </c>
      <c r="G132" s="161" t="s">
        <v>34</v>
      </c>
      <c r="H132" s="161" t="s">
        <v>1323</v>
      </c>
      <c r="I132" s="620" t="s">
        <v>34</v>
      </c>
      <c r="J132" s="161" t="s">
        <v>619</v>
      </c>
      <c r="K132" s="161" t="s">
        <v>611</v>
      </c>
      <c r="L132" s="161" t="s">
        <v>48</v>
      </c>
      <c r="M132" s="161">
        <v>1</v>
      </c>
      <c r="N132" s="620">
        <v>2.2000000000000002E-2</v>
      </c>
      <c r="O132" s="620">
        <v>4.0000000000000001E-3</v>
      </c>
      <c r="P132" s="621">
        <v>50000</v>
      </c>
      <c r="Q132" s="621" t="s">
        <v>34</v>
      </c>
      <c r="R132" s="621">
        <v>2621434154.9000001</v>
      </c>
      <c r="S132" s="622">
        <v>43238</v>
      </c>
      <c r="T132" s="623">
        <v>0.19609575122897627</v>
      </c>
      <c r="U132" s="624">
        <v>2.1136403069919067</v>
      </c>
      <c r="V132" s="623">
        <v>0.22391196791359902</v>
      </c>
      <c r="W132" s="624">
        <v>2.0161860085065917</v>
      </c>
      <c r="X132" s="623">
        <v>0.45854888321425946</v>
      </c>
      <c r="Y132" s="624">
        <v>3.1515821320474124</v>
      </c>
      <c r="Z132" s="623">
        <v>0.6353680478989483</v>
      </c>
      <c r="AA132" s="624">
        <v>3.4396015549020538</v>
      </c>
      <c r="AB132" s="623">
        <v>4.9550125549975996E-2</v>
      </c>
      <c r="AC132" s="625">
        <v>2.2775879793762455</v>
      </c>
      <c r="AD132" s="162">
        <v>29726133000121</v>
      </c>
    </row>
    <row r="133" spans="5:30">
      <c r="E133" s="619" t="s">
        <v>1772</v>
      </c>
      <c r="F133" s="161" t="s">
        <v>717</v>
      </c>
      <c r="G133" s="161" t="s">
        <v>34</v>
      </c>
      <c r="H133" s="161" t="s">
        <v>1323</v>
      </c>
      <c r="I133" s="620" t="s">
        <v>34</v>
      </c>
      <c r="J133" s="161" t="s">
        <v>619</v>
      </c>
      <c r="K133" s="161" t="s">
        <v>611</v>
      </c>
      <c r="L133" s="161" t="s">
        <v>48</v>
      </c>
      <c r="M133" s="161">
        <v>1</v>
      </c>
      <c r="N133" s="620">
        <v>0</v>
      </c>
      <c r="O133" s="620">
        <v>4.7499999999999999E-3</v>
      </c>
      <c r="P133" s="621">
        <v>100</v>
      </c>
      <c r="Q133" s="621" t="s">
        <v>34</v>
      </c>
      <c r="R133" s="621">
        <v>1321179969.7900002</v>
      </c>
      <c r="S133" s="622">
        <v>43281</v>
      </c>
      <c r="T133" s="623">
        <v>0.23209561801855183</v>
      </c>
      <c r="U133" s="624">
        <v>2.5016689563425851</v>
      </c>
      <c r="V133" s="623">
        <v>0.2675086093603336</v>
      </c>
      <c r="W133" s="624">
        <v>2.4087462602958238</v>
      </c>
      <c r="X133" s="623">
        <v>0.33834818327333482</v>
      </c>
      <c r="Y133" s="624">
        <v>2.3254491022644048</v>
      </c>
      <c r="Z133" s="623">
        <v>0.45881003686639299</v>
      </c>
      <c r="AA133" s="624">
        <v>2.4837945839878079</v>
      </c>
      <c r="AB133" s="623">
        <v>5.7270106674599891E-2</v>
      </c>
      <c r="AC133" s="625">
        <v>2.7318163150084041</v>
      </c>
      <c r="AD133" s="162">
        <v>30338679000194</v>
      </c>
    </row>
    <row r="134" spans="5:30">
      <c r="E134" s="619" t="s">
        <v>1773</v>
      </c>
      <c r="F134" s="161" t="s">
        <v>717</v>
      </c>
      <c r="G134" s="161" t="s">
        <v>34</v>
      </c>
      <c r="H134" s="161" t="s">
        <v>1323</v>
      </c>
      <c r="I134" s="620" t="s">
        <v>34</v>
      </c>
      <c r="J134" s="161" t="s">
        <v>619</v>
      </c>
      <c r="K134" s="161" t="s">
        <v>611</v>
      </c>
      <c r="L134" s="161" t="s">
        <v>48</v>
      </c>
      <c r="M134" s="161">
        <v>1</v>
      </c>
      <c r="N134" s="620">
        <v>2.5000000000000001E-2</v>
      </c>
      <c r="O134" s="620">
        <v>0</v>
      </c>
      <c r="P134" s="621">
        <v>5000</v>
      </c>
      <c r="Q134" s="621" t="s">
        <v>34</v>
      </c>
      <c r="R134" s="621">
        <v>509308631.26999998</v>
      </c>
      <c r="S134" s="622">
        <v>44014</v>
      </c>
      <c r="T134" s="623">
        <v>0.18445061796175843</v>
      </c>
      <c r="U134" s="624">
        <v>1.9881219166156503</v>
      </c>
      <c r="V134" s="623">
        <v>0.22509945885471305</v>
      </c>
      <c r="W134" s="624">
        <v>2.0268786152618783</v>
      </c>
      <c r="X134" s="623">
        <v>0.35253613232298497</v>
      </c>
      <c r="Y134" s="624">
        <v>2.4229621229086695</v>
      </c>
      <c r="Z134" s="623" t="s">
        <v>34</v>
      </c>
      <c r="AA134" s="624" t="s">
        <v>34</v>
      </c>
      <c r="AB134" s="623">
        <v>3.7571641638104267E-2</v>
      </c>
      <c r="AC134" s="625">
        <v>3.0353281437312596</v>
      </c>
      <c r="AD134" s="162">
        <v>36976786000124</v>
      </c>
    </row>
    <row r="135" spans="5:30">
      <c r="E135" s="619" t="s">
        <v>1765</v>
      </c>
      <c r="F135" s="161" t="s">
        <v>717</v>
      </c>
      <c r="G135" s="161" t="s">
        <v>34</v>
      </c>
      <c r="H135" s="161" t="s">
        <v>1323</v>
      </c>
      <c r="I135" s="620" t="s">
        <v>34</v>
      </c>
      <c r="J135" s="161" t="s">
        <v>619</v>
      </c>
      <c r="K135" s="161" t="s">
        <v>608</v>
      </c>
      <c r="L135" s="161" t="s">
        <v>48</v>
      </c>
      <c r="M135" s="161">
        <v>1</v>
      </c>
      <c r="N135" s="620">
        <v>1.8000000000000002E-2</v>
      </c>
      <c r="O135" s="620">
        <v>5.0004000000000003E-3</v>
      </c>
      <c r="P135" s="621">
        <v>1000</v>
      </c>
      <c r="Q135" s="621" t="s">
        <v>34</v>
      </c>
      <c r="R135" s="621">
        <v>355846357.56999999</v>
      </c>
      <c r="S135" s="622">
        <v>42965</v>
      </c>
      <c r="T135" s="623">
        <v>0.15259937826553727</v>
      </c>
      <c r="U135" s="624">
        <v>1.6448097151647203</v>
      </c>
      <c r="V135" s="623">
        <v>0.15888173439282482</v>
      </c>
      <c r="W135" s="624">
        <v>1.4306297822083445</v>
      </c>
      <c r="X135" s="623">
        <v>0.24992910598667173</v>
      </c>
      <c r="Y135" s="624">
        <v>1.7177494778416775</v>
      </c>
      <c r="Z135" s="623">
        <v>0.45285447201117091</v>
      </c>
      <c r="AA135" s="624">
        <v>2.4515537903185618</v>
      </c>
      <c r="AB135" s="623">
        <v>2.7698086577037897E-2</v>
      </c>
      <c r="AC135" s="625">
        <v>1.7266368445855793</v>
      </c>
      <c r="AD135" s="162">
        <v>27928186000108</v>
      </c>
    </row>
    <row r="136" spans="5:30">
      <c r="E136" s="619" t="s">
        <v>2176</v>
      </c>
      <c r="F136" s="161" t="s">
        <v>717</v>
      </c>
      <c r="G136" s="161" t="s">
        <v>1421</v>
      </c>
      <c r="H136" s="161" t="s">
        <v>1323</v>
      </c>
      <c r="I136" s="620" t="s">
        <v>34</v>
      </c>
      <c r="J136" s="161" t="s">
        <v>619</v>
      </c>
      <c r="K136" s="161" t="s">
        <v>611</v>
      </c>
      <c r="L136" s="161" t="s">
        <v>48</v>
      </c>
      <c r="M136" s="161">
        <v>1</v>
      </c>
      <c r="N136" s="620">
        <v>2.3E-2</v>
      </c>
      <c r="O136" s="620">
        <v>3.16666E-3</v>
      </c>
      <c r="P136" s="621">
        <v>50000</v>
      </c>
      <c r="Q136" s="621" t="s">
        <v>34</v>
      </c>
      <c r="R136" s="621">
        <v>979633962.20000005</v>
      </c>
      <c r="S136" s="622">
        <v>40515</v>
      </c>
      <c r="T136" s="623">
        <v>0.2939627496913404</v>
      </c>
      <c r="U136" s="624">
        <v>3.1685108555782833</v>
      </c>
      <c r="V136" s="623">
        <v>0.3232436697115848</v>
      </c>
      <c r="W136" s="624">
        <v>2.9106053163817593</v>
      </c>
      <c r="X136" s="623">
        <v>0.46212040573359259</v>
      </c>
      <c r="Y136" s="624">
        <v>3.1761290167268279</v>
      </c>
      <c r="Z136" s="623">
        <v>0.56953314949291123</v>
      </c>
      <c r="AA136" s="624">
        <v>3.0832005371407094</v>
      </c>
      <c r="AB136" s="623">
        <v>7.8084981688216037E-2</v>
      </c>
      <c r="AC136" s="625">
        <v>2.7173787780911574</v>
      </c>
      <c r="AD136" s="162">
        <v>12831360000114</v>
      </c>
    </row>
    <row r="137" spans="5:30">
      <c r="E137" s="619" t="s">
        <v>2177</v>
      </c>
      <c r="F137" s="161" t="s">
        <v>717</v>
      </c>
      <c r="G137" s="161" t="s">
        <v>34</v>
      </c>
      <c r="H137" s="161" t="s">
        <v>1323</v>
      </c>
      <c r="I137" s="620" t="s">
        <v>34</v>
      </c>
      <c r="J137" s="161" t="s">
        <v>619</v>
      </c>
      <c r="K137" s="161" t="s">
        <v>611</v>
      </c>
      <c r="L137" s="161" t="s">
        <v>48</v>
      </c>
      <c r="M137" s="161">
        <v>1</v>
      </c>
      <c r="N137" s="620">
        <v>0</v>
      </c>
      <c r="O137" s="620">
        <v>4.7499999999999999E-3</v>
      </c>
      <c r="P137" s="621">
        <v>10000</v>
      </c>
      <c r="Q137" s="621" t="s">
        <v>34</v>
      </c>
      <c r="R137" s="621">
        <v>205050389.08000001</v>
      </c>
      <c r="S137" s="622">
        <v>43190</v>
      </c>
      <c r="T137" s="623">
        <v>0.17931793647559036</v>
      </c>
      <c r="U137" s="624">
        <v>1.932798726775355</v>
      </c>
      <c r="V137" s="623">
        <v>0.19895263765407512</v>
      </c>
      <c r="W137" s="624">
        <v>1.7914429859703185</v>
      </c>
      <c r="X137" s="623">
        <v>0.30411435378881957</v>
      </c>
      <c r="Y137" s="624">
        <v>2.0901618095363501</v>
      </c>
      <c r="Z137" s="623">
        <v>0.41668797849466643</v>
      </c>
      <c r="AA137" s="624">
        <v>2.2557643927464182</v>
      </c>
      <c r="AB137" s="623">
        <v>3.374480929073511E-2</v>
      </c>
      <c r="AC137" s="625">
        <v>2.6047099366425384</v>
      </c>
      <c r="AD137" s="162">
        <v>29148660000104</v>
      </c>
    </row>
    <row r="138" spans="5:30">
      <c r="E138" s="619" t="s">
        <v>1779</v>
      </c>
      <c r="F138" s="161" t="s">
        <v>717</v>
      </c>
      <c r="G138" s="161" t="s">
        <v>1421</v>
      </c>
      <c r="H138" s="161" t="s">
        <v>1326</v>
      </c>
      <c r="I138" s="620" t="s">
        <v>34</v>
      </c>
      <c r="J138" s="161" t="s">
        <v>619</v>
      </c>
      <c r="K138" s="161" t="s">
        <v>611</v>
      </c>
      <c r="L138" s="161" t="s">
        <v>48</v>
      </c>
      <c r="M138" s="161">
        <v>1</v>
      </c>
      <c r="N138" s="620">
        <v>0</v>
      </c>
      <c r="O138" s="620">
        <v>1.2666666666666701E-3</v>
      </c>
      <c r="P138" s="621">
        <v>1000</v>
      </c>
      <c r="Q138" s="621" t="s">
        <v>34</v>
      </c>
      <c r="R138" s="621">
        <v>983908219.97000003</v>
      </c>
      <c r="S138" s="622">
        <v>43338</v>
      </c>
      <c r="T138" s="623">
        <v>0.28811085975692752</v>
      </c>
      <c r="U138" s="624">
        <v>3.1054355958649174</v>
      </c>
      <c r="V138" s="623">
        <v>0.3202314095051233</v>
      </c>
      <c r="W138" s="624">
        <v>2.8834818136103828</v>
      </c>
      <c r="X138" s="623">
        <v>0.52934688476614156</v>
      </c>
      <c r="Y138" s="624">
        <v>3.6381730383681234</v>
      </c>
      <c r="Z138" s="623">
        <v>0.77078597735131216</v>
      </c>
      <c r="AA138" s="624">
        <v>4.1726943225447348</v>
      </c>
      <c r="AB138" s="623">
        <v>6.7436113475020584E-2</v>
      </c>
      <c r="AC138" s="625">
        <v>3.1018129773776901</v>
      </c>
      <c r="AD138" s="162">
        <v>30593439000136</v>
      </c>
    </row>
    <row r="139" spans="5:30">
      <c r="E139" s="619" t="s">
        <v>1790</v>
      </c>
      <c r="F139" s="161" t="s">
        <v>1341</v>
      </c>
      <c r="G139" s="161" t="s">
        <v>34</v>
      </c>
      <c r="H139" s="161" t="s">
        <v>1323</v>
      </c>
      <c r="I139" s="620" t="s">
        <v>34</v>
      </c>
      <c r="J139" s="161" t="s">
        <v>619</v>
      </c>
      <c r="K139" s="161" t="s">
        <v>611</v>
      </c>
      <c r="L139" s="161" t="s">
        <v>48</v>
      </c>
      <c r="M139" s="161">
        <v>1</v>
      </c>
      <c r="N139" s="620">
        <v>1.9E-2</v>
      </c>
      <c r="O139" s="620">
        <v>3.8E-3</v>
      </c>
      <c r="P139" s="621">
        <v>50000</v>
      </c>
      <c r="Q139" s="621" t="s">
        <v>34</v>
      </c>
      <c r="R139" s="621">
        <v>668992751</v>
      </c>
      <c r="S139" s="622">
        <v>42155</v>
      </c>
      <c r="T139" s="623">
        <v>8.5075347450620287E-2</v>
      </c>
      <c r="U139" s="624">
        <v>0.91699428659727711</v>
      </c>
      <c r="V139" s="623">
        <v>0.10369459030726103</v>
      </c>
      <c r="W139" s="624">
        <v>0.93370436642312882</v>
      </c>
      <c r="X139" s="623">
        <v>0.13950497901963077</v>
      </c>
      <c r="Y139" s="624">
        <v>0.95881031511417569</v>
      </c>
      <c r="Z139" s="623">
        <v>0.18579491315875796</v>
      </c>
      <c r="AA139" s="624">
        <v>1.0058114730619803</v>
      </c>
      <c r="AB139" s="623">
        <v>2.3786153793286673E-2</v>
      </c>
      <c r="AC139" s="625">
        <v>-0.30953332519051041</v>
      </c>
      <c r="AD139" s="162">
        <v>21983042000160</v>
      </c>
    </row>
    <row r="140" spans="5:30">
      <c r="E140" s="619" t="s">
        <v>2192</v>
      </c>
      <c r="F140" s="161" t="s">
        <v>1341</v>
      </c>
      <c r="G140" s="161" t="s">
        <v>34</v>
      </c>
      <c r="H140" s="161" t="s">
        <v>1323</v>
      </c>
      <c r="I140" s="620" t="s">
        <v>34</v>
      </c>
      <c r="J140" s="161" t="s">
        <v>619</v>
      </c>
      <c r="K140" s="161" t="s">
        <v>608</v>
      </c>
      <c r="L140" s="161" t="s">
        <v>48</v>
      </c>
      <c r="M140" s="161">
        <v>1</v>
      </c>
      <c r="N140" s="620">
        <v>1.9E-2</v>
      </c>
      <c r="O140" s="620">
        <v>4.7499999999999999E-3</v>
      </c>
      <c r="P140" s="621">
        <v>50000</v>
      </c>
      <c r="Q140" s="621" t="s">
        <v>34</v>
      </c>
      <c r="R140" s="621">
        <v>1291832992</v>
      </c>
      <c r="S140" s="622">
        <v>41549</v>
      </c>
      <c r="T140" s="623">
        <v>0.15005755391736897</v>
      </c>
      <c r="U140" s="624">
        <v>1.6174123729892207</v>
      </c>
      <c r="V140" s="623">
        <v>0.18424256061096767</v>
      </c>
      <c r="W140" s="624">
        <v>1.6589880225544662</v>
      </c>
      <c r="X140" s="623">
        <v>0.23432819783658654</v>
      </c>
      <c r="Y140" s="624">
        <v>1.6105252643077248</v>
      </c>
      <c r="Z140" s="623">
        <v>0.26899673894127929</v>
      </c>
      <c r="AA140" s="624">
        <v>1.4562293533419242</v>
      </c>
      <c r="AB140" s="623">
        <v>2.1177952735258302E-2</v>
      </c>
      <c r="AC140" s="625">
        <v>3.4557336085057195</v>
      </c>
      <c r="AD140" s="162">
        <v>18860059000115</v>
      </c>
    </row>
    <row r="141" spans="5:30">
      <c r="E141" s="619" t="s">
        <v>1798</v>
      </c>
      <c r="F141" s="161" t="s">
        <v>1341</v>
      </c>
      <c r="G141" s="161" t="s">
        <v>34</v>
      </c>
      <c r="H141" s="161" t="s">
        <v>1323</v>
      </c>
      <c r="I141" s="620" t="s">
        <v>34</v>
      </c>
      <c r="J141" s="161" t="s">
        <v>619</v>
      </c>
      <c r="K141" s="161" t="s">
        <v>611</v>
      </c>
      <c r="L141" s="161" t="s">
        <v>48</v>
      </c>
      <c r="M141" s="161">
        <v>1</v>
      </c>
      <c r="N141" s="620">
        <v>0</v>
      </c>
      <c r="O141" s="620">
        <v>4.7999999999999996E-3</v>
      </c>
      <c r="P141" s="621">
        <v>500</v>
      </c>
      <c r="Q141" s="621" t="s">
        <v>34</v>
      </c>
      <c r="R141" s="621">
        <v>311807966.99000001</v>
      </c>
      <c r="S141" s="622">
        <v>43740</v>
      </c>
      <c r="T141" s="623">
        <v>0.13704713436527971</v>
      </c>
      <c r="U141" s="624">
        <v>1.4771780894627962</v>
      </c>
      <c r="V141" s="623">
        <v>0.15457842256086374</v>
      </c>
      <c r="W141" s="624">
        <v>1.3918811740536041</v>
      </c>
      <c r="X141" s="623">
        <v>0.24752339528670708</v>
      </c>
      <c r="Y141" s="624">
        <v>1.70121515590911</v>
      </c>
      <c r="Z141" s="623">
        <v>0.35074168163878339</v>
      </c>
      <c r="AA141" s="624">
        <v>1.8987603130549515</v>
      </c>
      <c r="AB141" s="623">
        <v>4.1915035661707442E-2</v>
      </c>
      <c r="AC141" s="625">
        <v>1.0383201228248924</v>
      </c>
      <c r="AD141" s="162">
        <v>34774662000130</v>
      </c>
    </row>
    <row r="142" spans="5:30">
      <c r="E142" s="619" t="s">
        <v>2193</v>
      </c>
      <c r="F142" s="161" t="s">
        <v>1341</v>
      </c>
      <c r="G142" s="161" t="s">
        <v>34</v>
      </c>
      <c r="H142" s="161" t="s">
        <v>1323</v>
      </c>
      <c r="I142" s="620" t="s">
        <v>34</v>
      </c>
      <c r="J142" s="161" t="s">
        <v>619</v>
      </c>
      <c r="K142" s="161" t="s">
        <v>611</v>
      </c>
      <c r="L142" s="161" t="s">
        <v>48</v>
      </c>
      <c r="M142" s="161">
        <v>1</v>
      </c>
      <c r="N142" s="620">
        <v>0</v>
      </c>
      <c r="O142" s="620">
        <v>5.4000000000000003E-3</v>
      </c>
      <c r="P142" s="621">
        <v>0</v>
      </c>
      <c r="Q142" s="621" t="s">
        <v>34</v>
      </c>
      <c r="R142" s="621">
        <v>18304980.100000001</v>
      </c>
      <c r="S142" s="622">
        <v>44538</v>
      </c>
      <c r="T142" s="623">
        <v>0.13417353694084255</v>
      </c>
      <c r="U142" s="624">
        <v>1.4462046935360975</v>
      </c>
      <c r="V142" s="623" t="s">
        <v>34</v>
      </c>
      <c r="W142" s="624" t="s">
        <v>34</v>
      </c>
      <c r="X142" s="623" t="s">
        <v>34</v>
      </c>
      <c r="Y142" s="624" t="s">
        <v>34</v>
      </c>
      <c r="Z142" s="623" t="s">
        <v>34</v>
      </c>
      <c r="AA142" s="624" t="s">
        <v>34</v>
      </c>
      <c r="AB142" s="623">
        <v>2.7466912552099064E-2</v>
      </c>
      <c r="AC142" s="625" t="s">
        <v>34</v>
      </c>
      <c r="AD142" s="162">
        <v>44417227000102</v>
      </c>
    </row>
    <row r="143" spans="5:30">
      <c r="E143" s="619" t="s">
        <v>1799</v>
      </c>
      <c r="F143" s="161" t="s">
        <v>1341</v>
      </c>
      <c r="G143" s="161" t="s">
        <v>34</v>
      </c>
      <c r="H143" s="161" t="s">
        <v>1323</v>
      </c>
      <c r="I143" s="620" t="s">
        <v>34</v>
      </c>
      <c r="J143" s="161" t="s">
        <v>619</v>
      </c>
      <c r="K143" s="161" t="s">
        <v>611</v>
      </c>
      <c r="L143" s="161" t="s">
        <v>48</v>
      </c>
      <c r="M143" s="161">
        <v>1</v>
      </c>
      <c r="N143" s="620">
        <v>0</v>
      </c>
      <c r="O143" s="620">
        <v>4.0000000000000001E-3</v>
      </c>
      <c r="P143" s="621">
        <v>500</v>
      </c>
      <c r="Q143" s="621" t="s">
        <v>34</v>
      </c>
      <c r="R143" s="621">
        <v>959942687</v>
      </c>
      <c r="S143" s="622">
        <v>41854</v>
      </c>
      <c r="T143" s="623">
        <v>-0.98067184097450388</v>
      </c>
      <c r="U143" s="624">
        <v>-10.570282721706322</v>
      </c>
      <c r="V143" s="623">
        <v>-0.98032858279086821</v>
      </c>
      <c r="W143" s="624">
        <v>-8.8272404140752609</v>
      </c>
      <c r="X143" s="623">
        <v>-0.97826864277675807</v>
      </c>
      <c r="Y143" s="624">
        <v>-6.7235884499513894</v>
      </c>
      <c r="Z143" s="623">
        <v>0.30379959421369152</v>
      </c>
      <c r="AA143" s="624">
        <v>1.6446366166688628</v>
      </c>
      <c r="AB143" s="623">
        <v>0.99480213285506824</v>
      </c>
      <c r="AC143" s="625">
        <v>-1.0970882996028528</v>
      </c>
      <c r="AD143" s="162">
        <v>20226378000115</v>
      </c>
    </row>
    <row r="144" spans="5:30">
      <c r="E144" s="619" t="s">
        <v>1793</v>
      </c>
      <c r="F144" s="161" t="s">
        <v>1341</v>
      </c>
      <c r="G144" s="161" t="s">
        <v>34</v>
      </c>
      <c r="H144" s="161" t="s">
        <v>1323</v>
      </c>
      <c r="I144" s="620" t="s">
        <v>34</v>
      </c>
      <c r="J144" s="161" t="s">
        <v>619</v>
      </c>
      <c r="K144" s="161" t="s">
        <v>611</v>
      </c>
      <c r="L144" s="161" t="s">
        <v>48</v>
      </c>
      <c r="M144" s="161">
        <v>1</v>
      </c>
      <c r="N144" s="620">
        <v>1.95E-2</v>
      </c>
      <c r="O144" s="620">
        <v>4.875E-3</v>
      </c>
      <c r="P144" s="621">
        <v>500</v>
      </c>
      <c r="Q144" s="621" t="s">
        <v>34</v>
      </c>
      <c r="R144" s="621">
        <v>364106297</v>
      </c>
      <c r="S144" s="622">
        <v>42652</v>
      </c>
      <c r="T144" s="623">
        <v>0.14830083406094507</v>
      </c>
      <c r="U144" s="624">
        <v>1.5984773686693416</v>
      </c>
      <c r="V144" s="623">
        <v>0.13645848413778427</v>
      </c>
      <c r="W144" s="624">
        <v>1.2287225601392695</v>
      </c>
      <c r="X144" s="623">
        <v>0.14622692936687098</v>
      </c>
      <c r="Y144" s="624">
        <v>1.0050099230128464</v>
      </c>
      <c r="Z144" s="623">
        <v>0.2886253303196602</v>
      </c>
      <c r="AA144" s="624">
        <v>1.5624898643148553</v>
      </c>
      <c r="AB144" s="623">
        <v>7.1080537742812408E-2</v>
      </c>
      <c r="AC144" s="625">
        <v>0.35735923446869117</v>
      </c>
      <c r="AD144" s="162">
        <v>24592505000150</v>
      </c>
    </row>
    <row r="145" spans="1:30">
      <c r="E145" s="619" t="s">
        <v>1794</v>
      </c>
      <c r="F145" s="161" t="s">
        <v>1341</v>
      </c>
      <c r="G145" s="161" t="s">
        <v>34</v>
      </c>
      <c r="H145" s="161" t="s">
        <v>1326</v>
      </c>
      <c r="I145" s="620" t="s">
        <v>34</v>
      </c>
      <c r="J145" s="161" t="s">
        <v>619</v>
      </c>
      <c r="K145" s="161" t="s">
        <v>611</v>
      </c>
      <c r="L145" s="161" t="s">
        <v>49</v>
      </c>
      <c r="M145" s="161">
        <v>1</v>
      </c>
      <c r="N145" s="620">
        <v>1.9799999999999998E-2</v>
      </c>
      <c r="O145" s="620">
        <v>3.9500000000000004E-3</v>
      </c>
      <c r="P145" s="621">
        <v>50000</v>
      </c>
      <c r="Q145" s="621" t="s">
        <v>34</v>
      </c>
      <c r="R145" s="621">
        <v>32214360</v>
      </c>
      <c r="S145" s="622">
        <v>41502</v>
      </c>
      <c r="T145" s="623">
        <v>-1.0292532761841722E-2</v>
      </c>
      <c r="U145" s="624">
        <v>-0.11093923233992431</v>
      </c>
      <c r="V145" s="623">
        <v>-2.7216225409140371E-2</v>
      </c>
      <c r="W145" s="624">
        <v>-0.24506493951874989</v>
      </c>
      <c r="X145" s="623">
        <v>3.5948736764662925E-2</v>
      </c>
      <c r="Y145" s="624">
        <v>0.2470737594278464</v>
      </c>
      <c r="Z145" s="623">
        <v>0.53974185975834765</v>
      </c>
      <c r="AA145" s="624">
        <v>2.9219236727588864</v>
      </c>
      <c r="AB145" s="623">
        <v>0.18906061565326648</v>
      </c>
      <c r="AC145" s="625">
        <v>-0.73137084905679706</v>
      </c>
      <c r="AD145" s="162">
        <v>18391171000154</v>
      </c>
    </row>
    <row r="146" spans="1:30">
      <c r="E146" s="619" t="s">
        <v>1791</v>
      </c>
      <c r="F146" s="161" t="s">
        <v>1341</v>
      </c>
      <c r="G146" s="161" t="s">
        <v>34</v>
      </c>
      <c r="H146" s="161" t="s">
        <v>1323</v>
      </c>
      <c r="I146" s="620" t="s">
        <v>34</v>
      </c>
      <c r="J146" s="161" t="s">
        <v>619</v>
      </c>
      <c r="K146" s="161" t="s">
        <v>611</v>
      </c>
      <c r="L146" s="161" t="s">
        <v>48</v>
      </c>
      <c r="M146" s="161">
        <v>1</v>
      </c>
      <c r="N146" s="620">
        <v>0</v>
      </c>
      <c r="O146" s="620">
        <v>4.6666666666666697E-3</v>
      </c>
      <c r="P146" s="621">
        <v>500</v>
      </c>
      <c r="Q146" s="621" t="s">
        <v>34</v>
      </c>
      <c r="R146" s="621">
        <v>7722315.1299999999</v>
      </c>
      <c r="S146" s="622">
        <v>43483</v>
      </c>
      <c r="T146" s="623">
        <v>0.13924894931646525</v>
      </c>
      <c r="U146" s="624">
        <v>1.5009106017696487</v>
      </c>
      <c r="V146" s="623">
        <v>0.1534745184345554</v>
      </c>
      <c r="W146" s="624">
        <v>1.3819412138320299</v>
      </c>
      <c r="X146" s="623">
        <v>0.20810369933232109</v>
      </c>
      <c r="Y146" s="624">
        <v>1.4302856782278062</v>
      </c>
      <c r="Z146" s="623">
        <v>0.2576710498849506</v>
      </c>
      <c r="AA146" s="624">
        <v>1.3949170827338795</v>
      </c>
      <c r="AB146" s="623">
        <v>2.3474206379150431E-2</v>
      </c>
      <c r="AC146" s="625">
        <v>1.8069757147504735</v>
      </c>
      <c r="AD146" s="162">
        <v>29993579000112</v>
      </c>
    </row>
    <row r="147" spans="1:30">
      <c r="E147" s="619" t="s">
        <v>2238</v>
      </c>
      <c r="F147" s="161" t="s">
        <v>1341</v>
      </c>
      <c r="G147" s="161" t="s">
        <v>1421</v>
      </c>
      <c r="H147" s="161" t="s">
        <v>1323</v>
      </c>
      <c r="I147" s="620" t="s">
        <v>34</v>
      </c>
      <c r="J147" s="161" t="s">
        <v>619</v>
      </c>
      <c r="K147" s="161" t="s">
        <v>34</v>
      </c>
      <c r="L147" s="161" t="s">
        <v>48</v>
      </c>
      <c r="M147" s="161">
        <v>1</v>
      </c>
      <c r="N147" s="620">
        <v>0</v>
      </c>
      <c r="O147" s="620">
        <v>2.66666666666667E-3</v>
      </c>
      <c r="P147" s="621">
        <v>20000</v>
      </c>
      <c r="Q147" s="621" t="s">
        <v>34</v>
      </c>
      <c r="R147" s="621">
        <v>445548892.65999997</v>
      </c>
      <c r="S147" s="622">
        <v>43498</v>
      </c>
      <c r="T147" s="623">
        <v>0.13545611979457028</v>
      </c>
      <c r="U147" s="624">
        <v>1.4600291583687401</v>
      </c>
      <c r="V147" s="623">
        <v>0.14976872018503773</v>
      </c>
      <c r="W147" s="624">
        <v>1.3485728385252274</v>
      </c>
      <c r="X147" s="623">
        <v>0.15412494053130898</v>
      </c>
      <c r="Y147" s="624">
        <v>1.0592925344763733</v>
      </c>
      <c r="Z147" s="623">
        <v>0.27818759725887054</v>
      </c>
      <c r="AA147" s="624">
        <v>1.5059845946774142</v>
      </c>
      <c r="AB147" s="623">
        <v>2.22570487127326E-2</v>
      </c>
      <c r="AC147" s="625">
        <v>1.7392927112794649</v>
      </c>
      <c r="AD147" s="162">
        <v>32300350000160</v>
      </c>
    </row>
    <row r="148" spans="1:30">
      <c r="E148" s="619" t="s">
        <v>2239</v>
      </c>
      <c r="F148" s="161" t="s">
        <v>1341</v>
      </c>
      <c r="G148" s="161" t="s">
        <v>1421</v>
      </c>
      <c r="H148" s="161" t="s">
        <v>1323</v>
      </c>
      <c r="I148" s="620" t="s">
        <v>34</v>
      </c>
      <c r="J148" s="161" t="s">
        <v>619</v>
      </c>
      <c r="K148" s="161" t="s">
        <v>611</v>
      </c>
      <c r="L148" s="161" t="s">
        <v>48</v>
      </c>
      <c r="M148" s="161">
        <v>1</v>
      </c>
      <c r="N148" s="620">
        <v>1.8500000000000003E-2</v>
      </c>
      <c r="O148" s="620">
        <v>2.46666666666667E-3</v>
      </c>
      <c r="P148" s="621">
        <v>100000</v>
      </c>
      <c r="Q148" s="621" t="s">
        <v>34</v>
      </c>
      <c r="R148" s="621">
        <v>1009013338</v>
      </c>
      <c r="S148" s="622">
        <v>40788</v>
      </c>
      <c r="T148" s="623">
        <v>0.13757329890984304</v>
      </c>
      <c r="U148" s="624">
        <v>1.4828494137139805</v>
      </c>
      <c r="V148" s="623">
        <v>0.15188186843602303</v>
      </c>
      <c r="W148" s="624">
        <v>1.3676004053731983</v>
      </c>
      <c r="X148" s="623">
        <v>0.15620739002495854</v>
      </c>
      <c r="Y148" s="624">
        <v>1.073605099298411</v>
      </c>
      <c r="Z148" s="623">
        <v>0.28171865796525664</v>
      </c>
      <c r="AA148" s="624">
        <v>1.5251001953694887</v>
      </c>
      <c r="AB148" s="623">
        <v>2.3184454291862347E-2</v>
      </c>
      <c r="AC148" s="625">
        <v>1.7608639969568922</v>
      </c>
      <c r="AD148" s="162">
        <v>13812165000100</v>
      </c>
    </row>
    <row r="149" spans="1:30">
      <c r="E149" s="619" t="s">
        <v>2194</v>
      </c>
      <c r="F149" s="161" t="s">
        <v>1341</v>
      </c>
      <c r="G149" s="161" t="s">
        <v>34</v>
      </c>
      <c r="H149" s="161" t="s">
        <v>1326</v>
      </c>
      <c r="I149" s="620" t="s">
        <v>34</v>
      </c>
      <c r="J149" s="161" t="s">
        <v>619</v>
      </c>
      <c r="K149" s="161" t="s">
        <v>611</v>
      </c>
      <c r="L149" s="161" t="s">
        <v>48</v>
      </c>
      <c r="M149" s="161">
        <v>1</v>
      </c>
      <c r="N149" s="620">
        <v>0</v>
      </c>
      <c r="O149" s="620">
        <v>4.0000000000000001E-3</v>
      </c>
      <c r="P149" s="621">
        <v>10000</v>
      </c>
      <c r="Q149" s="621" t="s">
        <v>34</v>
      </c>
      <c r="R149" s="621">
        <v>89646750</v>
      </c>
      <c r="S149" s="622">
        <v>41334</v>
      </c>
      <c r="T149" s="623">
        <v>0.13886366239259185</v>
      </c>
      <c r="U149" s="624">
        <v>1.4967577429394499</v>
      </c>
      <c r="V149" s="623">
        <v>0.14823426857040123</v>
      </c>
      <c r="W149" s="624">
        <v>1.3347560697969285</v>
      </c>
      <c r="X149" s="623">
        <v>0.30047932687016599</v>
      </c>
      <c r="Y149" s="624">
        <v>2.0651784624915659</v>
      </c>
      <c r="Z149" s="623">
        <v>0.27832802300543613</v>
      </c>
      <c r="AA149" s="624">
        <v>1.5067447975516892</v>
      </c>
      <c r="AB149" s="623">
        <v>3.894880877698851E-2</v>
      </c>
      <c r="AC149" s="625">
        <v>0.95451111737147731</v>
      </c>
      <c r="AD149" s="162">
        <v>17429959000140</v>
      </c>
    </row>
    <row r="150" spans="1:30">
      <c r="E150" s="619" t="s">
        <v>1808</v>
      </c>
      <c r="F150" s="161" t="s">
        <v>1341</v>
      </c>
      <c r="G150" s="161" t="s">
        <v>1421</v>
      </c>
      <c r="H150" s="161" t="s">
        <v>1326</v>
      </c>
      <c r="I150" s="620" t="s">
        <v>34</v>
      </c>
      <c r="J150" s="161" t="s">
        <v>619</v>
      </c>
      <c r="K150" s="161" t="s">
        <v>611</v>
      </c>
      <c r="L150" s="161" t="s">
        <v>48</v>
      </c>
      <c r="M150" s="161">
        <v>1</v>
      </c>
      <c r="N150" s="620">
        <v>0.02</v>
      </c>
      <c r="O150" s="620">
        <v>0</v>
      </c>
      <c r="P150" s="621">
        <v>100000</v>
      </c>
      <c r="Q150" s="621" t="s">
        <v>34</v>
      </c>
      <c r="R150" s="621">
        <v>2544561887</v>
      </c>
      <c r="S150" s="622">
        <v>40424</v>
      </c>
      <c r="T150" s="623">
        <v>0.16761722074319696</v>
      </c>
      <c r="U150" s="624">
        <v>1.8066812344908683</v>
      </c>
      <c r="V150" s="623">
        <v>0.17300588479518964</v>
      </c>
      <c r="W150" s="624">
        <v>1.5578088458762547</v>
      </c>
      <c r="X150" s="623">
        <v>0.43478904290580167</v>
      </c>
      <c r="Y150" s="624">
        <v>2.9882820109097343</v>
      </c>
      <c r="Z150" s="623">
        <v>0.35097252334288975</v>
      </c>
      <c r="AA150" s="624">
        <v>1.9000099879276591</v>
      </c>
      <c r="AB150" s="623">
        <v>6.4500750735807522E-2</v>
      </c>
      <c r="AC150" s="625">
        <v>0.96043358416926095</v>
      </c>
      <c r="AD150" s="162">
        <v>12105992000109</v>
      </c>
    </row>
    <row r="151" spans="1:30">
      <c r="E151" s="619" t="s">
        <v>1800</v>
      </c>
      <c r="F151" s="161" t="s">
        <v>1341</v>
      </c>
      <c r="G151" s="161" t="s">
        <v>1421</v>
      </c>
      <c r="H151" s="161" t="s">
        <v>1323</v>
      </c>
      <c r="I151" s="620" t="s">
        <v>34</v>
      </c>
      <c r="J151" s="161" t="s">
        <v>619</v>
      </c>
      <c r="K151" s="161" t="s">
        <v>611</v>
      </c>
      <c r="L151" s="161" t="s">
        <v>48</v>
      </c>
      <c r="M151" s="161">
        <v>1</v>
      </c>
      <c r="N151" s="620">
        <v>0.02</v>
      </c>
      <c r="O151" s="620">
        <v>0</v>
      </c>
      <c r="P151" s="621">
        <v>5000</v>
      </c>
      <c r="Q151" s="621" t="s">
        <v>34</v>
      </c>
      <c r="R151" s="621">
        <v>1198585790.3599999</v>
      </c>
      <c r="S151" s="622">
        <v>43499</v>
      </c>
      <c r="T151" s="623">
        <v>0.30325478010804208</v>
      </c>
      <c r="U151" s="624">
        <v>3.2686660598570456</v>
      </c>
      <c r="V151" s="623">
        <v>0.25110683707378478</v>
      </c>
      <c r="W151" s="624">
        <v>2.2610586484768285</v>
      </c>
      <c r="X151" s="623">
        <v>0.3992263845499362</v>
      </c>
      <c r="Y151" s="624">
        <v>2.7438617478903979</v>
      </c>
      <c r="Z151" s="623">
        <v>0.61186879201396915</v>
      </c>
      <c r="AA151" s="624">
        <v>3.3123869784871713</v>
      </c>
      <c r="AB151" s="623">
        <v>0.11754623312660058</v>
      </c>
      <c r="AC151" s="625">
        <v>1.1914430242826879</v>
      </c>
      <c r="AD151" s="162">
        <v>32397723000162</v>
      </c>
    </row>
    <row r="152" spans="1:30">
      <c r="E152" s="619" t="s">
        <v>1786</v>
      </c>
      <c r="F152" s="161" t="s">
        <v>1341</v>
      </c>
      <c r="G152" s="161" t="s">
        <v>34</v>
      </c>
      <c r="H152" s="161" t="s">
        <v>1323</v>
      </c>
      <c r="I152" s="620" t="s">
        <v>34</v>
      </c>
      <c r="J152" s="161" t="s">
        <v>619</v>
      </c>
      <c r="K152" s="161" t="s">
        <v>611</v>
      </c>
      <c r="L152" s="161" t="s">
        <v>48</v>
      </c>
      <c r="M152" s="161">
        <v>1</v>
      </c>
      <c r="N152" s="620">
        <v>1.8000000000000002E-2</v>
      </c>
      <c r="O152" s="620">
        <v>5.0004000000000003E-3</v>
      </c>
      <c r="P152" s="621">
        <v>1000</v>
      </c>
      <c r="Q152" s="621" t="s">
        <v>34</v>
      </c>
      <c r="R152" s="621">
        <v>1259791401</v>
      </c>
      <c r="S152" s="622">
        <v>42424</v>
      </c>
      <c r="T152" s="623">
        <v>0.14375672472000134</v>
      </c>
      <c r="U152" s="624">
        <v>1.5494981704857866</v>
      </c>
      <c r="V152" s="623">
        <v>0.15014466967260787</v>
      </c>
      <c r="W152" s="624">
        <v>1.3519580264801498</v>
      </c>
      <c r="X152" s="623">
        <v>0.2753931264594589</v>
      </c>
      <c r="Y152" s="624">
        <v>1.8927623387815817</v>
      </c>
      <c r="Z152" s="623">
        <v>0.40715524562039529</v>
      </c>
      <c r="AA152" s="624">
        <v>2.2041583937900091</v>
      </c>
      <c r="AB152" s="623">
        <v>4.4952647879835404E-2</v>
      </c>
      <c r="AC152" s="625">
        <v>0.86952546583471835</v>
      </c>
      <c r="AD152" s="162">
        <v>22918359000185</v>
      </c>
    </row>
    <row r="153" spans="1:30">
      <c r="E153" s="619" t="s">
        <v>1795</v>
      </c>
      <c r="F153" s="161" t="s">
        <v>1341</v>
      </c>
      <c r="G153" s="161" t="s">
        <v>34</v>
      </c>
      <c r="H153" s="161" t="s">
        <v>1323</v>
      </c>
      <c r="I153" s="620" t="s">
        <v>34</v>
      </c>
      <c r="J153" s="161" t="s">
        <v>619</v>
      </c>
      <c r="K153" s="161" t="s">
        <v>611</v>
      </c>
      <c r="L153" s="161" t="s">
        <v>48</v>
      </c>
      <c r="M153" s="161">
        <v>1</v>
      </c>
      <c r="N153" s="620">
        <v>0</v>
      </c>
      <c r="O153" s="620">
        <v>5.0666666666666698E-3</v>
      </c>
      <c r="P153" s="621">
        <v>1000</v>
      </c>
      <c r="Q153" s="621" t="s">
        <v>34</v>
      </c>
      <c r="R153" s="621">
        <v>154577144.83000001</v>
      </c>
      <c r="S153" s="622">
        <v>44604</v>
      </c>
      <c r="T153" s="623" t="s">
        <v>34</v>
      </c>
      <c r="U153" s="624" t="s">
        <v>34</v>
      </c>
      <c r="V153" s="623" t="s">
        <v>34</v>
      </c>
      <c r="W153" s="624" t="s">
        <v>34</v>
      </c>
      <c r="X153" s="623" t="s">
        <v>34</v>
      </c>
      <c r="Y153" s="624" t="s">
        <v>34</v>
      </c>
      <c r="Z153" s="623" t="s">
        <v>34</v>
      </c>
      <c r="AA153" s="624" t="s">
        <v>34</v>
      </c>
      <c r="AB153" s="623">
        <v>3.5093349196694185E-2</v>
      </c>
      <c r="AC153" s="625" t="s">
        <v>34</v>
      </c>
      <c r="AD153" s="162">
        <v>45126795000117</v>
      </c>
    </row>
    <row r="154" spans="1:30">
      <c r="E154" s="619" t="s">
        <v>1803</v>
      </c>
      <c r="F154" s="161" t="s">
        <v>1341</v>
      </c>
      <c r="G154" s="161" t="s">
        <v>34</v>
      </c>
      <c r="H154" s="161" t="s">
        <v>1323</v>
      </c>
      <c r="I154" s="620" t="s">
        <v>34</v>
      </c>
      <c r="J154" s="161" t="s">
        <v>619</v>
      </c>
      <c r="K154" s="161" t="s">
        <v>611</v>
      </c>
      <c r="L154" s="161" t="s">
        <v>48</v>
      </c>
      <c r="M154" s="161">
        <v>2</v>
      </c>
      <c r="N154" s="620">
        <v>0.02</v>
      </c>
      <c r="O154" s="620">
        <v>5.0000000000000001E-3</v>
      </c>
      <c r="P154" s="621">
        <v>10000</v>
      </c>
      <c r="Q154" s="621" t="s">
        <v>34</v>
      </c>
      <c r="R154" s="621">
        <v>1489846800</v>
      </c>
      <c r="S154" s="622">
        <v>41286</v>
      </c>
      <c r="T154" s="623">
        <v>0.10571860711948866</v>
      </c>
      <c r="U154" s="624">
        <v>1.1395000034747023</v>
      </c>
      <c r="V154" s="623">
        <v>0.10833389911400437</v>
      </c>
      <c r="W154" s="624">
        <v>0.97547841536055169</v>
      </c>
      <c r="X154" s="623">
        <v>0.15354363325357467</v>
      </c>
      <c r="Y154" s="624">
        <v>1.055297240415477</v>
      </c>
      <c r="Z154" s="623">
        <v>0.2535852696683436</v>
      </c>
      <c r="AA154" s="624">
        <v>1.3727984759948377</v>
      </c>
      <c r="AB154" s="623">
        <v>3.6809640693941312E-2</v>
      </c>
      <c r="AC154" s="625">
        <v>-7.3983294024214441E-2</v>
      </c>
      <c r="AD154" s="162">
        <v>17162002000180</v>
      </c>
    </row>
    <row r="155" spans="1:30">
      <c r="E155" s="619" t="s">
        <v>1807</v>
      </c>
      <c r="F155" s="161" t="s">
        <v>1341</v>
      </c>
      <c r="G155" s="161" t="s">
        <v>1421</v>
      </c>
      <c r="H155" s="161" t="s">
        <v>1323</v>
      </c>
      <c r="I155" s="620" t="s">
        <v>34</v>
      </c>
      <c r="J155" s="161" t="s">
        <v>619</v>
      </c>
      <c r="K155" s="161" t="s">
        <v>611</v>
      </c>
      <c r="L155" s="161" t="s">
        <v>48</v>
      </c>
      <c r="M155" s="161">
        <v>2</v>
      </c>
      <c r="N155" s="620">
        <v>0.01</v>
      </c>
      <c r="O155" s="620">
        <v>3.0000000000000001E-3</v>
      </c>
      <c r="P155" s="621">
        <v>300000</v>
      </c>
      <c r="Q155" s="621" t="s">
        <v>34</v>
      </c>
      <c r="R155" s="621">
        <v>432496041</v>
      </c>
      <c r="S155" s="622">
        <v>42532</v>
      </c>
      <c r="T155" s="623">
        <v>0.14127965875112403</v>
      </c>
      <c r="U155" s="624">
        <v>1.5227988338500658</v>
      </c>
      <c r="V155" s="623">
        <v>0.12864370732571029</v>
      </c>
      <c r="W155" s="624">
        <v>1.1583554251668988</v>
      </c>
      <c r="X155" s="623">
        <v>0.24331230530479364</v>
      </c>
      <c r="Y155" s="624">
        <v>1.6722725580111208</v>
      </c>
      <c r="Z155" s="623">
        <v>0.31186925736519866</v>
      </c>
      <c r="AA155" s="624">
        <v>1.6883222033382674</v>
      </c>
      <c r="AB155" s="623">
        <v>5.5918096331212579E-2</v>
      </c>
      <c r="AC155" s="625">
        <v>0.31450480068478048</v>
      </c>
      <c r="AD155" s="162">
        <v>24140275000199</v>
      </c>
    </row>
    <row r="156" spans="1:30" ht="5.25" customHeight="1">
      <c r="E156" s="626" t="s">
        <v>1396</v>
      </c>
      <c r="P156" s="636"/>
      <c r="Q156" s="636"/>
      <c r="R156" s="636"/>
      <c r="S156" s="637"/>
      <c r="AC156" s="638"/>
    </row>
    <row r="157" spans="1:30" s="513" customFormat="1">
      <c r="A157" s="613"/>
      <c r="B157" s="628" t="s">
        <v>12</v>
      </c>
      <c r="C157" s="609"/>
      <c r="D157" s="609"/>
      <c r="E157" s="614" t="s">
        <v>616</v>
      </c>
      <c r="F157" s="614"/>
      <c r="G157" s="614"/>
      <c r="H157" s="614"/>
      <c r="I157" s="614"/>
      <c r="J157" s="615"/>
      <c r="K157" s="614"/>
      <c r="L157" s="614"/>
      <c r="M157" s="614"/>
      <c r="N157" s="614"/>
      <c r="O157" s="614"/>
      <c r="P157" s="616"/>
      <c r="Q157" s="616"/>
      <c r="R157" s="616"/>
      <c r="S157" s="617"/>
      <c r="T157" s="614"/>
      <c r="U157" s="614"/>
      <c r="V157" s="614"/>
      <c r="W157" s="614"/>
      <c r="X157" s="614"/>
      <c r="Y157" s="614"/>
      <c r="Z157" s="614"/>
      <c r="AA157" s="614"/>
      <c r="AB157" s="614"/>
      <c r="AC157" s="618"/>
      <c r="AD157" s="614"/>
    </row>
    <row r="158" spans="1:30" s="513" customFormat="1" ht="3" customHeight="1">
      <c r="B158" s="609"/>
      <c r="C158" s="609"/>
      <c r="D158" s="609"/>
      <c r="J158" s="629"/>
      <c r="P158" s="612"/>
      <c r="Q158" s="612"/>
      <c r="R158" s="612"/>
      <c r="S158" s="627"/>
      <c r="AC158" s="630"/>
    </row>
    <row r="159" spans="1:30" s="513" customFormat="1">
      <c r="A159" s="643"/>
      <c r="B159" s="609" t="s">
        <v>616</v>
      </c>
      <c r="C159" s="609" t="s">
        <v>610</v>
      </c>
      <c r="D159" s="609" t="str">
        <f>B159&amp;" "&amp;C159</f>
        <v>Descorrelacionados Quant</v>
      </c>
      <c r="E159" s="631" t="s">
        <v>610</v>
      </c>
      <c r="F159" s="631"/>
      <c r="G159" s="631"/>
      <c r="H159" s="631"/>
      <c r="I159" s="631"/>
      <c r="J159" s="632"/>
      <c r="K159" s="631"/>
      <c r="L159" s="631"/>
      <c r="M159" s="631"/>
      <c r="N159" s="631"/>
      <c r="O159" s="631"/>
      <c r="P159" s="633"/>
      <c r="Q159" s="633"/>
      <c r="R159" s="633"/>
      <c r="S159" s="634"/>
      <c r="T159" s="631"/>
      <c r="U159" s="631"/>
      <c r="V159" s="631"/>
      <c r="W159" s="631"/>
      <c r="X159" s="631"/>
      <c r="Y159" s="631"/>
      <c r="Z159" s="631"/>
      <c r="AA159" s="631"/>
      <c r="AB159" s="631"/>
      <c r="AC159" s="635"/>
      <c r="AD159" s="631"/>
    </row>
    <row r="160" spans="1:30">
      <c r="E160" s="619" t="s">
        <v>1766</v>
      </c>
      <c r="F160" s="161" t="s">
        <v>717</v>
      </c>
      <c r="G160" s="161" t="s">
        <v>34</v>
      </c>
      <c r="H160" s="161" t="s">
        <v>1323</v>
      </c>
      <c r="I160" s="620" t="s">
        <v>34</v>
      </c>
      <c r="J160" s="161" t="s">
        <v>610</v>
      </c>
      <c r="K160" s="161" t="s">
        <v>611</v>
      </c>
      <c r="L160" s="161" t="s">
        <v>48</v>
      </c>
      <c r="M160" s="161">
        <v>3</v>
      </c>
      <c r="N160" s="620">
        <v>0.02</v>
      </c>
      <c r="O160" s="620">
        <v>4.0000000000000001E-3</v>
      </c>
      <c r="P160" s="621">
        <v>10000</v>
      </c>
      <c r="Q160" s="621" t="s">
        <v>34</v>
      </c>
      <c r="R160" s="621">
        <v>150718225.28999999</v>
      </c>
      <c r="S160" s="622">
        <v>43889</v>
      </c>
      <c r="T160" s="623">
        <v>0.11828997582396483</v>
      </c>
      <c r="U160" s="624">
        <v>1.2750019276179274</v>
      </c>
      <c r="V160" s="623">
        <v>0.18282575865356332</v>
      </c>
      <c r="W160" s="624">
        <v>1.6462306147662158</v>
      </c>
      <c r="X160" s="623">
        <v>0.51708604289992088</v>
      </c>
      <c r="Y160" s="624">
        <v>3.5539049230941742</v>
      </c>
      <c r="Z160" s="623" t="s">
        <v>34</v>
      </c>
      <c r="AA160" s="624" t="s">
        <v>34</v>
      </c>
      <c r="AB160" s="623">
        <v>8.6368135508347113E-2</v>
      </c>
      <c r="AC160" s="625">
        <v>0.83096110210966945</v>
      </c>
      <c r="AD160" s="162">
        <v>34702572000134</v>
      </c>
    </row>
    <row r="161" spans="1:30">
      <c r="E161" s="619" t="s">
        <v>1777</v>
      </c>
      <c r="F161" s="161" t="s">
        <v>717</v>
      </c>
      <c r="G161" s="161" t="s">
        <v>1421</v>
      </c>
      <c r="H161" s="161" t="s">
        <v>1323</v>
      </c>
      <c r="I161" s="620" t="s">
        <v>34</v>
      </c>
      <c r="J161" s="161" t="s">
        <v>610</v>
      </c>
      <c r="K161" s="161" t="s">
        <v>611</v>
      </c>
      <c r="L161" s="161" t="s">
        <v>48</v>
      </c>
      <c r="M161" s="161">
        <v>3</v>
      </c>
      <c r="N161" s="620">
        <v>0.01</v>
      </c>
      <c r="O161" s="620">
        <v>1.9E-3</v>
      </c>
      <c r="P161" s="621">
        <v>50000</v>
      </c>
      <c r="Q161" s="621" t="s">
        <v>34</v>
      </c>
      <c r="R161" s="621">
        <v>654965581</v>
      </c>
      <c r="S161" s="622">
        <v>40977</v>
      </c>
      <c r="T161" s="623">
        <v>0.1060946011813797</v>
      </c>
      <c r="U161" s="624">
        <v>1.1435526981374977</v>
      </c>
      <c r="V161" s="623">
        <v>0.16091957786812539</v>
      </c>
      <c r="W161" s="624">
        <v>1.4489792770598784</v>
      </c>
      <c r="X161" s="623">
        <v>0.23001244718486591</v>
      </c>
      <c r="Y161" s="624">
        <v>1.5808633391821119</v>
      </c>
      <c r="Z161" s="623">
        <v>0.31124527013570891</v>
      </c>
      <c r="AA161" s="624">
        <v>1.6849442124999032</v>
      </c>
      <c r="AB161" s="623">
        <v>5.4833259689709833E-2</v>
      </c>
      <c r="AC161" s="625">
        <v>0.90934554257573674</v>
      </c>
      <c r="AD161" s="162">
        <v>11052478000181</v>
      </c>
    </row>
    <row r="162" spans="1:30">
      <c r="E162" s="619" t="s">
        <v>1788</v>
      </c>
      <c r="F162" s="161" t="s">
        <v>1341</v>
      </c>
      <c r="G162" s="161" t="s">
        <v>34</v>
      </c>
      <c r="H162" s="161" t="s">
        <v>1323</v>
      </c>
      <c r="I162" s="620" t="s">
        <v>34</v>
      </c>
      <c r="J162" s="161" t="s">
        <v>610</v>
      </c>
      <c r="K162" s="161" t="s">
        <v>34</v>
      </c>
      <c r="L162" s="161" t="s">
        <v>48</v>
      </c>
      <c r="M162" s="161">
        <v>2</v>
      </c>
      <c r="N162" s="620">
        <v>1.4999999999999999E-2</v>
      </c>
      <c r="O162" s="620">
        <v>5.0000000000000001E-3</v>
      </c>
      <c r="P162" s="621">
        <v>1000</v>
      </c>
      <c r="Q162" s="621" t="s">
        <v>34</v>
      </c>
      <c r="R162" s="621">
        <v>150849879.30000001</v>
      </c>
      <c r="S162" s="622">
        <v>43448</v>
      </c>
      <c r="T162" s="623">
        <v>7.7820762848959113E-2</v>
      </c>
      <c r="U162" s="624">
        <v>0.83879992323930086</v>
      </c>
      <c r="V162" s="623">
        <v>0.1241969723867673</v>
      </c>
      <c r="W162" s="624">
        <v>1.1183153824171796</v>
      </c>
      <c r="X162" s="623">
        <v>0.24746724378277829</v>
      </c>
      <c r="Y162" s="624">
        <v>1.7008292296034366</v>
      </c>
      <c r="Z162" s="623">
        <v>0.3045143826504535</v>
      </c>
      <c r="AA162" s="624">
        <v>1.6485061650772896</v>
      </c>
      <c r="AB162" s="623">
        <v>5.9038250965171853E-2</v>
      </c>
      <c r="AC162" s="625">
        <v>0.22256375464322042</v>
      </c>
      <c r="AD162" s="162">
        <v>31416575000113</v>
      </c>
    </row>
    <row r="163" spans="1:30">
      <c r="E163" s="619" t="s">
        <v>1784</v>
      </c>
      <c r="F163" s="161" t="s">
        <v>1341</v>
      </c>
      <c r="G163" s="161" t="s">
        <v>1421</v>
      </c>
      <c r="H163" s="161" t="s">
        <v>1323</v>
      </c>
      <c r="I163" s="620" t="s">
        <v>34</v>
      </c>
      <c r="J163" s="161" t="s">
        <v>610</v>
      </c>
      <c r="K163" s="161" t="s">
        <v>611</v>
      </c>
      <c r="L163" s="161" t="s">
        <v>48</v>
      </c>
      <c r="M163" s="161">
        <v>3</v>
      </c>
      <c r="N163" s="620">
        <v>1.4499999999999999E-2</v>
      </c>
      <c r="O163" s="620">
        <v>2.8999999999999998E-3</v>
      </c>
      <c r="P163" s="621">
        <v>25000</v>
      </c>
      <c r="Q163" s="621" t="s">
        <v>34</v>
      </c>
      <c r="R163" s="621">
        <v>257946525.38999999</v>
      </c>
      <c r="S163" s="622">
        <v>43196</v>
      </c>
      <c r="T163" s="623">
        <v>-7.8806028748656942E-3</v>
      </c>
      <c r="U163" s="624">
        <v>-8.4941972354427686E-2</v>
      </c>
      <c r="V163" s="623">
        <v>-7.1935013734741871E-3</v>
      </c>
      <c r="W163" s="624">
        <v>-6.4772941600727885E-2</v>
      </c>
      <c r="X163" s="623">
        <v>4.8806339103115937E-2</v>
      </c>
      <c r="Y163" s="624">
        <v>0.33544337774813682</v>
      </c>
      <c r="Z163" s="623">
        <v>0.14064058085072317</v>
      </c>
      <c r="AA163" s="624">
        <v>0.76136589206231664</v>
      </c>
      <c r="AB163" s="623">
        <v>7.8006879502300328E-2</v>
      </c>
      <c r="AC163" s="625">
        <v>-1.5159009014631464</v>
      </c>
      <c r="AD163" s="162">
        <v>29826089000121</v>
      </c>
    </row>
    <row r="164" spans="1:30" ht="5.25" customHeight="1">
      <c r="E164" s="626" t="s">
        <v>1396</v>
      </c>
      <c r="P164" s="636"/>
      <c r="Q164" s="636"/>
      <c r="R164" s="636"/>
      <c r="S164" s="637"/>
      <c r="AC164" s="638"/>
    </row>
    <row r="165" spans="1:30" s="513" customFormat="1">
      <c r="A165" s="643"/>
      <c r="B165" s="609" t="s">
        <v>616</v>
      </c>
      <c r="C165" s="609" t="s">
        <v>617</v>
      </c>
      <c r="D165" s="609" t="str">
        <f>B165&amp;" "&amp;C165</f>
        <v>Descorrelacionados Long &amp; Short</v>
      </c>
      <c r="E165" s="631" t="s">
        <v>617</v>
      </c>
      <c r="F165" s="631"/>
      <c r="G165" s="631"/>
      <c r="H165" s="631"/>
      <c r="I165" s="631"/>
      <c r="J165" s="632"/>
      <c r="K165" s="631"/>
      <c r="L165" s="631"/>
      <c r="M165" s="631"/>
      <c r="N165" s="631"/>
      <c r="O165" s="631"/>
      <c r="P165" s="633"/>
      <c r="Q165" s="633"/>
      <c r="R165" s="633"/>
      <c r="S165" s="634"/>
      <c r="T165" s="631"/>
      <c r="U165" s="631"/>
      <c r="V165" s="631"/>
      <c r="W165" s="631"/>
      <c r="X165" s="631"/>
      <c r="Y165" s="631"/>
      <c r="Z165" s="631"/>
      <c r="AA165" s="631"/>
      <c r="AB165" s="631"/>
      <c r="AC165" s="635"/>
      <c r="AD165" s="631"/>
    </row>
    <row r="166" spans="1:30">
      <c r="E166" s="619" t="s">
        <v>2181</v>
      </c>
      <c r="F166" s="161" t="s">
        <v>717</v>
      </c>
      <c r="G166" s="161" t="s">
        <v>1421</v>
      </c>
      <c r="H166" s="161" t="s">
        <v>1323</v>
      </c>
      <c r="I166" s="620" t="s">
        <v>34</v>
      </c>
      <c r="J166" s="161" t="s">
        <v>617</v>
      </c>
      <c r="K166" s="161" t="s">
        <v>608</v>
      </c>
      <c r="L166" s="161" t="s">
        <v>48</v>
      </c>
      <c r="M166" s="161">
        <v>2</v>
      </c>
      <c r="N166" s="620">
        <v>0.02</v>
      </c>
      <c r="O166" s="620">
        <v>0</v>
      </c>
      <c r="P166" s="621">
        <v>1000</v>
      </c>
      <c r="Q166" s="621" t="s">
        <v>34</v>
      </c>
      <c r="R166" s="621">
        <v>26994115.5</v>
      </c>
      <c r="S166" s="622">
        <v>43434</v>
      </c>
      <c r="T166" s="623">
        <v>0.10351737931493443</v>
      </c>
      <c r="U166" s="624">
        <v>1.1157738197944431</v>
      </c>
      <c r="V166" s="623">
        <v>0.10835237711021306</v>
      </c>
      <c r="W166" s="624">
        <v>0.97564479805893245</v>
      </c>
      <c r="X166" s="623">
        <v>0.21229315324577169</v>
      </c>
      <c r="Y166" s="624">
        <v>1.459079572575811</v>
      </c>
      <c r="Z166" s="623">
        <v>0.26984136710022133</v>
      </c>
      <c r="AA166" s="624">
        <v>1.4608017965713531</v>
      </c>
      <c r="AB166" s="623">
        <v>5.0596126668974305E-2</v>
      </c>
      <c r="AC166" s="625">
        <v>-5.3459042267665624E-2</v>
      </c>
      <c r="AD166" s="162">
        <v>31922843000179</v>
      </c>
    </row>
    <row r="167" spans="1:30">
      <c r="E167" s="619" t="s">
        <v>2227</v>
      </c>
      <c r="F167" s="161" t="s">
        <v>717</v>
      </c>
      <c r="G167" s="161" t="s">
        <v>34</v>
      </c>
      <c r="H167" s="161" t="s">
        <v>1323</v>
      </c>
      <c r="I167" s="620" t="s">
        <v>34</v>
      </c>
      <c r="J167" s="161" t="s">
        <v>617</v>
      </c>
      <c r="K167" s="161" t="s">
        <v>608</v>
      </c>
      <c r="L167" s="161" t="s">
        <v>48</v>
      </c>
      <c r="M167" s="161">
        <v>3</v>
      </c>
      <c r="N167" s="620">
        <v>2.3E-2</v>
      </c>
      <c r="O167" s="620">
        <v>4.6249999999999998E-3</v>
      </c>
      <c r="P167" s="621">
        <v>10000</v>
      </c>
      <c r="Q167" s="621" t="s">
        <v>34</v>
      </c>
      <c r="R167" s="621">
        <v>474428284</v>
      </c>
      <c r="S167" s="622">
        <v>41579</v>
      </c>
      <c r="T167" s="623">
        <v>0.1223909864598014</v>
      </c>
      <c r="U167" s="624">
        <v>1.3192051361269439</v>
      </c>
      <c r="V167" s="623">
        <v>0.12224742364423347</v>
      </c>
      <c r="W167" s="624">
        <v>1.1007609259304454</v>
      </c>
      <c r="X167" s="623">
        <v>0.22700218539544248</v>
      </c>
      <c r="Y167" s="624">
        <v>1.5601739697045747</v>
      </c>
      <c r="Z167" s="623">
        <v>0.33708876312796265</v>
      </c>
      <c r="AA167" s="624">
        <v>1.8248494516352429</v>
      </c>
      <c r="AB167" s="623">
        <v>4.7753603049415116E-2</v>
      </c>
      <c r="AC167" s="625">
        <v>0.23433260205023632</v>
      </c>
      <c r="AD167" s="162">
        <v>18772290000157</v>
      </c>
    </row>
    <row r="168" spans="1:30">
      <c r="E168" s="619" t="s">
        <v>1785</v>
      </c>
      <c r="F168" s="161" t="s">
        <v>1341</v>
      </c>
      <c r="G168" s="161" t="s">
        <v>34</v>
      </c>
      <c r="H168" s="161" t="s">
        <v>1323</v>
      </c>
      <c r="I168" s="620" t="s">
        <v>34</v>
      </c>
      <c r="J168" s="161" t="s">
        <v>617</v>
      </c>
      <c r="K168" s="161" t="s">
        <v>608</v>
      </c>
      <c r="L168" s="161" t="s">
        <v>48</v>
      </c>
      <c r="M168" s="161">
        <v>1</v>
      </c>
      <c r="N168" s="620">
        <v>0</v>
      </c>
      <c r="O168" s="620">
        <v>5.0000000000000001E-3</v>
      </c>
      <c r="P168" s="621">
        <v>5000</v>
      </c>
      <c r="Q168" s="621" t="s">
        <v>34</v>
      </c>
      <c r="R168" s="621">
        <v>51163219.890000001</v>
      </c>
      <c r="S168" s="622">
        <v>43427</v>
      </c>
      <c r="T168" s="623">
        <v>9.3381055951904601E-2</v>
      </c>
      <c r="U168" s="624">
        <v>1.0065183081857969</v>
      </c>
      <c r="V168" s="623">
        <v>0.10125511589324931</v>
      </c>
      <c r="W168" s="624">
        <v>0.91173843835117285</v>
      </c>
      <c r="X168" s="623">
        <v>0.13199213222774508</v>
      </c>
      <c r="Y168" s="624">
        <v>0.90717491793656813</v>
      </c>
      <c r="Z168" s="623">
        <v>0.18854277086915583</v>
      </c>
      <c r="AA168" s="624">
        <v>1.0206871591853046</v>
      </c>
      <c r="AB168" s="623">
        <v>2.2417516601546582E-2</v>
      </c>
      <c r="AC168" s="625">
        <v>-0.43725100622717339</v>
      </c>
      <c r="AD168" s="162">
        <v>31353372000125</v>
      </c>
    </row>
    <row r="169" spans="1:30">
      <c r="E169" s="619" t="s">
        <v>1810</v>
      </c>
      <c r="F169" s="161" t="s">
        <v>1341</v>
      </c>
      <c r="G169" s="161" t="s">
        <v>34</v>
      </c>
      <c r="H169" s="161" t="s">
        <v>1326</v>
      </c>
      <c r="I169" s="620" t="s">
        <v>34</v>
      </c>
      <c r="J169" s="161" t="s">
        <v>617</v>
      </c>
      <c r="K169" s="161" t="s">
        <v>608</v>
      </c>
      <c r="L169" s="161" t="s">
        <v>48</v>
      </c>
      <c r="M169" s="161">
        <v>1</v>
      </c>
      <c r="N169" s="620">
        <v>0.02</v>
      </c>
      <c r="O169" s="620">
        <v>3.8899999999999998E-3</v>
      </c>
      <c r="P169" s="621">
        <v>50000</v>
      </c>
      <c r="Q169" s="621" t="s">
        <v>34</v>
      </c>
      <c r="R169" s="621">
        <v>1497151196</v>
      </c>
      <c r="S169" s="622">
        <v>42148</v>
      </c>
      <c r="T169" s="623">
        <v>0.12173744559663313</v>
      </c>
      <c r="U169" s="624">
        <v>1.3121608717713855</v>
      </c>
      <c r="V169" s="623">
        <v>0.13057369263571728</v>
      </c>
      <c r="W169" s="624">
        <v>1.1757337252859923</v>
      </c>
      <c r="X169" s="623">
        <v>0.20769449451930466</v>
      </c>
      <c r="Y169" s="624">
        <v>1.4274732352707751</v>
      </c>
      <c r="Z169" s="623">
        <v>0.4462387884184662</v>
      </c>
      <c r="AA169" s="624">
        <v>2.4157394058095281</v>
      </c>
      <c r="AB169" s="623">
        <v>2.9226743069991869E-2</v>
      </c>
      <c r="AC169" s="625">
        <v>0.66776154306997104</v>
      </c>
      <c r="AD169" s="162">
        <v>19366052000104</v>
      </c>
    </row>
    <row r="170" spans="1:30">
      <c r="E170" s="619" t="s">
        <v>1787</v>
      </c>
      <c r="F170" s="161" t="s">
        <v>1341</v>
      </c>
      <c r="G170" s="161" t="s">
        <v>34</v>
      </c>
      <c r="H170" s="161" t="s">
        <v>1326</v>
      </c>
      <c r="I170" s="620" t="s">
        <v>34</v>
      </c>
      <c r="J170" s="161" t="s">
        <v>617</v>
      </c>
      <c r="K170" s="161" t="s">
        <v>608</v>
      </c>
      <c r="L170" s="161" t="s">
        <v>48</v>
      </c>
      <c r="M170" s="161">
        <v>1</v>
      </c>
      <c r="N170" s="620">
        <v>0.02</v>
      </c>
      <c r="O170" s="620">
        <v>4.0000000000000001E-3</v>
      </c>
      <c r="P170" s="621">
        <v>5000</v>
      </c>
      <c r="Q170" s="621" t="s">
        <v>34</v>
      </c>
      <c r="R170" s="621">
        <v>127156103</v>
      </c>
      <c r="S170" s="622">
        <v>38430</v>
      </c>
      <c r="T170" s="623">
        <v>0.10140109529275398</v>
      </c>
      <c r="U170" s="624">
        <v>1.0929632123116706</v>
      </c>
      <c r="V170" s="623">
        <v>0.11103404783757154</v>
      </c>
      <c r="W170" s="624">
        <v>0.9997915511347133</v>
      </c>
      <c r="X170" s="623">
        <v>0.15793605193941351</v>
      </c>
      <c r="Y170" s="624">
        <v>1.0854861008696253</v>
      </c>
      <c r="Z170" s="623">
        <v>0.27688374126887227</v>
      </c>
      <c r="AA170" s="624">
        <v>1.4989260951110657</v>
      </c>
      <c r="AB170" s="623">
        <v>1.679359717308479E-2</v>
      </c>
      <c r="AC170" s="625">
        <v>-1.3784864898085832E-3</v>
      </c>
      <c r="AD170" s="162">
        <v>7279819000189</v>
      </c>
    </row>
    <row r="171" spans="1:30">
      <c r="E171" s="619" t="s">
        <v>1809</v>
      </c>
      <c r="F171" s="161" t="s">
        <v>1341</v>
      </c>
      <c r="G171" s="161" t="s">
        <v>1421</v>
      </c>
      <c r="H171" s="161" t="s">
        <v>1323</v>
      </c>
      <c r="I171" s="620" t="s">
        <v>34</v>
      </c>
      <c r="J171" s="161" t="s">
        <v>617</v>
      </c>
      <c r="K171" s="161" t="s">
        <v>608</v>
      </c>
      <c r="L171" s="161" t="s">
        <v>48</v>
      </c>
      <c r="M171" s="161">
        <v>2</v>
      </c>
      <c r="N171" s="620">
        <v>1.8500000000000003E-2</v>
      </c>
      <c r="O171" s="620">
        <v>3.7000000000000002E-3</v>
      </c>
      <c r="P171" s="621">
        <v>100000</v>
      </c>
      <c r="Q171" s="621" t="s">
        <v>34</v>
      </c>
      <c r="R171" s="621">
        <v>259889734.99999997</v>
      </c>
      <c r="S171" s="622">
        <v>42679</v>
      </c>
      <c r="T171" s="623">
        <v>0.17107024659855163</v>
      </c>
      <c r="U171" s="624">
        <v>1.8439000655120494</v>
      </c>
      <c r="V171" s="623">
        <v>0.14510056032492158</v>
      </c>
      <c r="W171" s="624">
        <v>1.3065390040538603</v>
      </c>
      <c r="X171" s="623">
        <v>0.33598464508265868</v>
      </c>
      <c r="Y171" s="624">
        <v>2.3092046297494297</v>
      </c>
      <c r="Z171" s="623">
        <v>0.49196286621846208</v>
      </c>
      <c r="AA171" s="624">
        <v>2.6632693368745248</v>
      </c>
      <c r="AB171" s="623">
        <v>0.10245106503311648</v>
      </c>
      <c r="AC171" s="625">
        <v>0.33228900772800574</v>
      </c>
      <c r="AD171" s="162">
        <v>25423215000146</v>
      </c>
    </row>
    <row r="172" spans="1:30">
      <c r="E172" s="619" t="s">
        <v>2203</v>
      </c>
      <c r="F172" s="161" t="s">
        <v>1341</v>
      </c>
      <c r="G172" s="161" t="s">
        <v>34</v>
      </c>
      <c r="H172" s="161" t="s">
        <v>1323</v>
      </c>
      <c r="I172" s="620" t="s">
        <v>34</v>
      </c>
      <c r="J172" s="161" t="s">
        <v>617</v>
      </c>
      <c r="K172" s="161" t="s">
        <v>608</v>
      </c>
      <c r="L172" s="161" t="s">
        <v>48</v>
      </c>
      <c r="M172" s="161">
        <v>2</v>
      </c>
      <c r="N172" s="620">
        <v>0</v>
      </c>
      <c r="O172" s="620">
        <v>3.8E-3</v>
      </c>
      <c r="P172" s="621">
        <v>20000</v>
      </c>
      <c r="Q172" s="621" t="s">
        <v>34</v>
      </c>
      <c r="R172" s="621">
        <v>65390079</v>
      </c>
      <c r="S172" s="622">
        <v>42890</v>
      </c>
      <c r="T172" s="623">
        <v>0.10039514078764289</v>
      </c>
      <c r="U172" s="624">
        <v>1.0821204175255656</v>
      </c>
      <c r="V172" s="623">
        <v>1.3002031308648077E-2</v>
      </c>
      <c r="W172" s="624">
        <v>0.11707508915636124</v>
      </c>
      <c r="X172" s="623">
        <v>4.2315796647904635E-2</v>
      </c>
      <c r="Y172" s="624">
        <v>0.29083422400698344</v>
      </c>
      <c r="Z172" s="623">
        <v>0.18869114559676281</v>
      </c>
      <c r="AA172" s="624">
        <v>1.0214903943266889</v>
      </c>
      <c r="AB172" s="623">
        <v>8.2604383478667553E-2</v>
      </c>
      <c r="AC172" s="625">
        <v>-1.1870455555311352</v>
      </c>
      <c r="AD172" s="162">
        <v>26831831000107</v>
      </c>
    </row>
    <row r="173" spans="1:30" ht="5.25" customHeight="1">
      <c r="A173" s="643"/>
      <c r="B173" s="609"/>
      <c r="C173" s="609"/>
      <c r="D173" s="609"/>
      <c r="E173" s="626" t="s">
        <v>1396</v>
      </c>
      <c r="P173" s="636"/>
      <c r="Q173" s="636"/>
      <c r="R173" s="636"/>
      <c r="S173" s="637"/>
      <c r="AC173" s="638"/>
    </row>
    <row r="174" spans="1:30" s="513" customFormat="1">
      <c r="A174" s="643"/>
      <c r="B174" s="609" t="s">
        <v>616</v>
      </c>
      <c r="C174" s="609" t="s">
        <v>619</v>
      </c>
      <c r="D174" s="609" t="str">
        <f>B174&amp;" "&amp;C174</f>
        <v>Descorrelacionados Multiestratégia</v>
      </c>
      <c r="E174" s="631" t="s">
        <v>619</v>
      </c>
      <c r="F174" s="631"/>
      <c r="G174" s="631"/>
      <c r="H174" s="631"/>
      <c r="I174" s="631"/>
      <c r="J174" s="632"/>
      <c r="K174" s="631"/>
      <c r="L174" s="631"/>
      <c r="M174" s="631"/>
      <c r="N174" s="631"/>
      <c r="O174" s="631"/>
      <c r="P174" s="633"/>
      <c r="Q174" s="633"/>
      <c r="R174" s="633"/>
      <c r="S174" s="634"/>
      <c r="T174" s="631"/>
      <c r="U174" s="631"/>
      <c r="V174" s="631"/>
      <c r="W174" s="631"/>
      <c r="X174" s="631"/>
      <c r="Y174" s="631"/>
      <c r="Z174" s="631"/>
      <c r="AA174" s="631"/>
      <c r="AB174" s="631"/>
      <c r="AC174" s="635"/>
      <c r="AD174" s="631"/>
    </row>
    <row r="175" spans="1:30">
      <c r="E175" s="619" t="s">
        <v>1770</v>
      </c>
      <c r="F175" s="161" t="s">
        <v>717</v>
      </c>
      <c r="G175" s="161" t="s">
        <v>34</v>
      </c>
      <c r="H175" s="161" t="s">
        <v>1323</v>
      </c>
      <c r="I175" s="620" t="s">
        <v>34</v>
      </c>
      <c r="J175" s="161" t="s">
        <v>619</v>
      </c>
      <c r="K175" s="161" t="s">
        <v>611</v>
      </c>
      <c r="L175" s="161" t="s">
        <v>48</v>
      </c>
      <c r="M175" s="161">
        <v>1</v>
      </c>
      <c r="N175" s="620">
        <v>0.02</v>
      </c>
      <c r="O175" s="620">
        <v>4.0000000000000001E-3</v>
      </c>
      <c r="P175" s="621">
        <v>50000</v>
      </c>
      <c r="Q175" s="621" t="s">
        <v>34</v>
      </c>
      <c r="R175" s="621">
        <v>51435986.980000004</v>
      </c>
      <c r="S175" s="622">
        <v>43048</v>
      </c>
      <c r="T175" s="623">
        <v>0.25645538340978269</v>
      </c>
      <c r="U175" s="624">
        <v>2.7642334518866574</v>
      </c>
      <c r="V175" s="623">
        <v>0.25900799835893551</v>
      </c>
      <c r="W175" s="624">
        <v>2.3322036211306432</v>
      </c>
      <c r="X175" s="623">
        <v>0.42501961860378801</v>
      </c>
      <c r="Y175" s="624">
        <v>2.9211372762965011</v>
      </c>
      <c r="Z175" s="623">
        <v>0.45616749093484765</v>
      </c>
      <c r="AA175" s="624">
        <v>2.4694890092502995</v>
      </c>
      <c r="AB175" s="623">
        <v>0.18412269534375425</v>
      </c>
      <c r="AC175" s="625">
        <v>0.80354461734510085</v>
      </c>
      <c r="AD175" s="162">
        <v>28558421000151</v>
      </c>
    </row>
    <row r="176" spans="1:30">
      <c r="E176" s="619" t="s">
        <v>1802</v>
      </c>
      <c r="F176" s="161" t="s">
        <v>1341</v>
      </c>
      <c r="G176" s="161" t="s">
        <v>1421</v>
      </c>
      <c r="H176" s="161" t="s">
        <v>1323</v>
      </c>
      <c r="I176" s="620" t="s">
        <v>34</v>
      </c>
      <c r="J176" s="161" t="s">
        <v>619</v>
      </c>
      <c r="K176" s="161" t="s">
        <v>611</v>
      </c>
      <c r="L176" s="161" t="s">
        <v>48</v>
      </c>
      <c r="M176" s="161">
        <v>2</v>
      </c>
      <c r="N176" s="620">
        <v>0.02</v>
      </c>
      <c r="O176" s="620">
        <v>3.15E-3</v>
      </c>
      <c r="P176" s="621">
        <v>500</v>
      </c>
      <c r="Q176" s="621" t="s">
        <v>34</v>
      </c>
      <c r="R176" s="621">
        <v>258616894.24999997</v>
      </c>
      <c r="S176" s="622">
        <v>43810</v>
      </c>
      <c r="T176" s="623">
        <v>-1.6131322338717724E-2</v>
      </c>
      <c r="U176" s="624">
        <v>-0.17387328836298896</v>
      </c>
      <c r="V176" s="623">
        <v>-1.804707367395797E-3</v>
      </c>
      <c r="W176" s="624">
        <v>-1.6250251281772526E-2</v>
      </c>
      <c r="X176" s="623">
        <v>8.0458351698167396E-2</v>
      </c>
      <c r="Y176" s="624">
        <v>0.55298598005187694</v>
      </c>
      <c r="Z176" s="623" t="s">
        <v>34</v>
      </c>
      <c r="AA176" s="624" t="s">
        <v>34</v>
      </c>
      <c r="AB176" s="623">
        <v>5.3637796454796348E-2</v>
      </c>
      <c r="AC176" s="625">
        <v>-2.1041487982620786</v>
      </c>
      <c r="AD176" s="162">
        <v>35432385000140</v>
      </c>
    </row>
    <row r="177" spans="1:30" ht="5.25" customHeight="1">
      <c r="E177" s="626" t="s">
        <v>1396</v>
      </c>
      <c r="P177" s="636"/>
      <c r="Q177" s="636"/>
      <c r="R177" s="636"/>
      <c r="S177" s="637"/>
      <c r="AC177" s="638"/>
    </row>
    <row r="178" spans="1:30" s="513" customFormat="1">
      <c r="A178" s="643"/>
      <c r="B178" s="609" t="s">
        <v>616</v>
      </c>
      <c r="C178" s="609" t="s">
        <v>618</v>
      </c>
      <c r="D178" s="609" t="str">
        <f>B178&amp;" "&amp;C178</f>
        <v>Descorrelacionados Arbitragem</v>
      </c>
      <c r="E178" s="631" t="s">
        <v>618</v>
      </c>
      <c r="F178" s="631"/>
      <c r="G178" s="631"/>
      <c r="H178" s="631"/>
      <c r="I178" s="631"/>
      <c r="J178" s="632"/>
      <c r="K178" s="631"/>
      <c r="L178" s="631"/>
      <c r="M178" s="631"/>
      <c r="N178" s="631"/>
      <c r="O178" s="631"/>
      <c r="P178" s="633"/>
      <c r="Q178" s="633"/>
      <c r="R178" s="633"/>
      <c r="S178" s="634"/>
      <c r="T178" s="631"/>
      <c r="U178" s="631"/>
      <c r="V178" s="631"/>
      <c r="W178" s="631"/>
      <c r="X178" s="631"/>
      <c r="Y178" s="631"/>
      <c r="Z178" s="631"/>
      <c r="AA178" s="631"/>
      <c r="AB178" s="631"/>
      <c r="AC178" s="635"/>
      <c r="AD178" s="631"/>
    </row>
    <row r="179" spans="1:30">
      <c r="E179" s="619" t="s">
        <v>1789</v>
      </c>
      <c r="F179" s="161" t="s">
        <v>1341</v>
      </c>
      <c r="G179" s="161" t="s">
        <v>34</v>
      </c>
      <c r="H179" s="161" t="s">
        <v>1323</v>
      </c>
      <c r="I179" s="620" t="s">
        <v>34</v>
      </c>
      <c r="J179" s="161" t="s">
        <v>618</v>
      </c>
      <c r="K179" s="161" t="s">
        <v>611</v>
      </c>
      <c r="L179" s="161" t="s">
        <v>48</v>
      </c>
      <c r="M179" s="161">
        <v>1</v>
      </c>
      <c r="N179" s="620">
        <v>2.5000000000000001E-2</v>
      </c>
      <c r="O179" s="620">
        <v>3.8E-3</v>
      </c>
      <c r="P179" s="621">
        <v>50000</v>
      </c>
      <c r="Q179" s="621" t="s">
        <v>34</v>
      </c>
      <c r="R179" s="621">
        <v>482139261.85000002</v>
      </c>
      <c r="S179" s="622">
        <v>43828</v>
      </c>
      <c r="T179" s="623">
        <v>9.1275699396902832E-2</v>
      </c>
      <c r="U179" s="624">
        <v>0.9838254836480268</v>
      </c>
      <c r="V179" s="623">
        <v>0.11591272751265014</v>
      </c>
      <c r="W179" s="624">
        <v>1.0437209837261616</v>
      </c>
      <c r="X179" s="623">
        <v>0.17955865278526217</v>
      </c>
      <c r="Y179" s="624">
        <v>1.2340970886371576</v>
      </c>
      <c r="Z179" s="623" t="s">
        <v>34</v>
      </c>
      <c r="AA179" s="624" t="s">
        <v>34</v>
      </c>
      <c r="AB179" s="623">
        <v>7.5986119137285285E-2</v>
      </c>
      <c r="AC179" s="625">
        <v>6.390022261154904E-2</v>
      </c>
      <c r="AD179" s="162">
        <v>35618055000144</v>
      </c>
    </row>
    <row r="180" spans="1:30">
      <c r="E180" s="619" t="s">
        <v>1797</v>
      </c>
      <c r="F180" s="161" t="s">
        <v>1341</v>
      </c>
      <c r="G180" s="161" t="s">
        <v>1421</v>
      </c>
      <c r="H180" s="161" t="s">
        <v>1323</v>
      </c>
      <c r="I180" s="620" t="s">
        <v>34</v>
      </c>
      <c r="J180" s="161" t="s">
        <v>618</v>
      </c>
      <c r="K180" s="161" t="s">
        <v>611</v>
      </c>
      <c r="L180" s="161" t="s">
        <v>1815</v>
      </c>
      <c r="M180" s="161">
        <v>1</v>
      </c>
      <c r="N180" s="620">
        <v>0.02</v>
      </c>
      <c r="O180" s="620">
        <v>0</v>
      </c>
      <c r="P180" s="621">
        <v>10000</v>
      </c>
      <c r="Q180" s="621" t="s">
        <v>34</v>
      </c>
      <c r="R180" s="621">
        <v>316073814</v>
      </c>
      <c r="S180" s="622">
        <v>42693</v>
      </c>
      <c r="T180" s="623">
        <v>0.14061207776709228</v>
      </c>
      <c r="U180" s="624">
        <v>1.5156032364585486</v>
      </c>
      <c r="V180" s="623">
        <v>0.1575277911621884</v>
      </c>
      <c r="W180" s="624">
        <v>1.4184383775980525</v>
      </c>
      <c r="X180" s="623">
        <v>0.23707670743189313</v>
      </c>
      <c r="Y180" s="624">
        <v>1.629415624850336</v>
      </c>
      <c r="Z180" s="623">
        <v>0.1871442259906646</v>
      </c>
      <c r="AA180" s="624">
        <v>1.0131160558624888</v>
      </c>
      <c r="AB180" s="623">
        <v>6.8598773277154107E-2</v>
      </c>
      <c r="AC180" s="625">
        <v>0.67742601445724226</v>
      </c>
      <c r="AD180" s="162">
        <v>26396708000105</v>
      </c>
    </row>
    <row r="181" spans="1:30">
      <c r="E181" s="619" t="s">
        <v>2247</v>
      </c>
      <c r="F181" s="161" t="s">
        <v>1341</v>
      </c>
      <c r="G181" s="161" t="s">
        <v>34</v>
      </c>
      <c r="H181" s="161" t="s">
        <v>1323</v>
      </c>
      <c r="I181" s="620" t="s">
        <v>34</v>
      </c>
      <c r="J181" s="161" t="s">
        <v>618</v>
      </c>
      <c r="K181" s="161" t="s">
        <v>611</v>
      </c>
      <c r="L181" s="161" t="s">
        <v>1815</v>
      </c>
      <c r="M181" s="161">
        <v>4</v>
      </c>
      <c r="N181" s="620">
        <v>9.0000000000000011E-3</v>
      </c>
      <c r="O181" s="620">
        <v>5.3334000000000003E-3</v>
      </c>
      <c r="P181" s="621">
        <v>10000</v>
      </c>
      <c r="Q181" s="621" t="s">
        <v>34</v>
      </c>
      <c r="R181" s="621">
        <v>199336421.13</v>
      </c>
      <c r="S181" s="622">
        <v>43554</v>
      </c>
      <c r="T181" s="623">
        <v>3.9676406330278358E-2</v>
      </c>
      <c r="U181" s="624">
        <v>0.42765664799306113</v>
      </c>
      <c r="V181" s="623">
        <v>5.7180862324630599E-2</v>
      </c>
      <c r="W181" s="624">
        <v>0.51487759072238537</v>
      </c>
      <c r="X181" s="623">
        <v>0.11814847245757454</v>
      </c>
      <c r="Y181" s="624">
        <v>0.81202817923340798</v>
      </c>
      <c r="Z181" s="623">
        <v>0.18095572153217088</v>
      </c>
      <c r="AA181" s="624">
        <v>0.9796142302224643</v>
      </c>
      <c r="AB181" s="623">
        <v>6.6391716546041285E-2</v>
      </c>
      <c r="AC181" s="625">
        <v>-0.81149182552611354</v>
      </c>
      <c r="AD181" s="162">
        <v>33361657000133</v>
      </c>
    </row>
    <row r="182" spans="1:30" s="513" customFormat="1" ht="7.5" customHeight="1">
      <c r="B182" s="609"/>
      <c r="C182" s="609"/>
      <c r="D182" s="609"/>
      <c r="E182" s="610" t="s">
        <v>1396</v>
      </c>
      <c r="J182" s="611"/>
      <c r="P182" s="612"/>
      <c r="Q182" s="612"/>
      <c r="R182" s="612"/>
    </row>
    <row r="183" spans="1:30" s="601" customFormat="1" ht="21.75" customHeight="1">
      <c r="B183" s="628" t="s">
        <v>12</v>
      </c>
      <c r="C183" s="602"/>
      <c r="D183" s="602"/>
      <c r="E183" s="603" t="s">
        <v>1338</v>
      </c>
      <c r="F183" s="603"/>
      <c r="G183" s="603"/>
      <c r="H183" s="603"/>
      <c r="I183" s="603"/>
      <c r="J183" s="604"/>
      <c r="K183" s="603"/>
      <c r="L183" s="603"/>
      <c r="M183" s="603"/>
      <c r="N183" s="603"/>
      <c r="O183" s="603"/>
      <c r="P183" s="639"/>
      <c r="Q183" s="639"/>
      <c r="R183" s="639"/>
      <c r="S183" s="640"/>
      <c r="T183" s="603"/>
      <c r="U183" s="603"/>
      <c r="V183" s="603"/>
      <c r="W183" s="603"/>
      <c r="X183" s="603"/>
      <c r="Y183" s="603"/>
      <c r="Z183" s="603"/>
      <c r="AA183" s="603"/>
      <c r="AB183" s="603"/>
      <c r="AC183" s="603"/>
      <c r="AD183" s="603"/>
    </row>
    <row r="184" spans="1:30" s="62" customFormat="1" ht="5.25" customHeight="1">
      <c r="B184" s="27"/>
      <c r="C184" s="27"/>
      <c r="D184" s="27"/>
      <c r="J184" s="644"/>
      <c r="P184" s="642"/>
      <c r="Q184" s="642"/>
      <c r="R184" s="642"/>
    </row>
    <row r="185" spans="1:30" s="513" customFormat="1">
      <c r="A185" s="613"/>
      <c r="B185" s="628" t="s">
        <v>12</v>
      </c>
      <c r="C185" s="609"/>
      <c r="D185" s="609"/>
      <c r="E185" s="614" t="s">
        <v>608</v>
      </c>
      <c r="F185" s="614"/>
      <c r="G185" s="614"/>
      <c r="H185" s="614"/>
      <c r="I185" s="614"/>
      <c r="J185" s="615"/>
      <c r="K185" s="614"/>
      <c r="L185" s="614"/>
      <c r="M185" s="614"/>
      <c r="N185" s="614"/>
      <c r="O185" s="614"/>
      <c r="P185" s="616"/>
      <c r="Q185" s="616"/>
      <c r="R185" s="616"/>
      <c r="S185" s="617"/>
      <c r="T185" s="614"/>
      <c r="U185" s="614"/>
      <c r="V185" s="614"/>
      <c r="W185" s="614"/>
      <c r="X185" s="614"/>
      <c r="Y185" s="614"/>
      <c r="Z185" s="614"/>
      <c r="AA185" s="614"/>
      <c r="AB185" s="614"/>
      <c r="AC185" s="618"/>
      <c r="AD185" s="614"/>
    </row>
    <row r="186" spans="1:30" s="513" customFormat="1" ht="3" customHeight="1">
      <c r="B186" s="609"/>
      <c r="C186" s="609"/>
      <c r="D186" s="609"/>
      <c r="J186" s="629"/>
      <c r="P186" s="612"/>
      <c r="Q186" s="612"/>
      <c r="R186" s="612"/>
      <c r="S186" s="627"/>
      <c r="AC186" s="630"/>
    </row>
    <row r="187" spans="1:30" s="513" customFormat="1">
      <c r="A187" s="643"/>
      <c r="B187" s="609" t="s">
        <v>607</v>
      </c>
      <c r="C187" s="609" t="s">
        <v>608</v>
      </c>
      <c r="D187" s="609" t="str">
        <f>B187&amp;" "&amp;C187</f>
        <v>Long Only Brasil</v>
      </c>
      <c r="E187" s="631" t="s">
        <v>607</v>
      </c>
      <c r="F187" s="631"/>
      <c r="G187" s="631"/>
      <c r="H187" s="631"/>
      <c r="I187" s="631"/>
      <c r="J187" s="632"/>
      <c r="K187" s="631"/>
      <c r="L187" s="631"/>
      <c r="M187" s="631"/>
      <c r="N187" s="631"/>
      <c r="O187" s="631"/>
      <c r="P187" s="633"/>
      <c r="Q187" s="633"/>
      <c r="R187" s="633"/>
      <c r="S187" s="634"/>
      <c r="T187" s="631"/>
      <c r="U187" s="631"/>
      <c r="V187" s="631"/>
      <c r="W187" s="631"/>
      <c r="X187" s="631"/>
      <c r="Y187" s="631"/>
      <c r="Z187" s="631"/>
      <c r="AA187" s="631"/>
      <c r="AB187" s="631"/>
      <c r="AC187" s="635"/>
      <c r="AD187" s="631"/>
    </row>
    <row r="188" spans="1:30">
      <c r="E188" s="619" t="s">
        <v>2224</v>
      </c>
      <c r="F188" s="161" t="s">
        <v>717</v>
      </c>
      <c r="G188" s="161" t="s">
        <v>34</v>
      </c>
      <c r="H188" s="161" t="s">
        <v>1323</v>
      </c>
      <c r="I188" s="620" t="s">
        <v>34</v>
      </c>
      <c r="J188" s="161" t="s">
        <v>34</v>
      </c>
      <c r="K188" s="161" t="s">
        <v>608</v>
      </c>
      <c r="L188" s="161" t="s">
        <v>48</v>
      </c>
      <c r="M188" s="161">
        <v>2</v>
      </c>
      <c r="N188" s="620">
        <v>0.03</v>
      </c>
      <c r="O188" s="620">
        <v>7.4999999999999997E-3</v>
      </c>
      <c r="P188" s="621">
        <v>5000</v>
      </c>
      <c r="Q188" s="621" t="s">
        <v>34</v>
      </c>
      <c r="R188" s="621">
        <v>558266605</v>
      </c>
      <c r="S188" s="622">
        <v>36330</v>
      </c>
      <c r="T188" s="623">
        <v>4.7960950480656184E-2</v>
      </c>
      <c r="U188" s="624">
        <v>0.5169525472236669</v>
      </c>
      <c r="V188" s="623">
        <v>-9.1837443774444028E-3</v>
      </c>
      <c r="W188" s="624">
        <v>-8.2693824238324373E-2</v>
      </c>
      <c r="X188" s="623">
        <v>0.13794382294918894</v>
      </c>
      <c r="Y188" s="624">
        <v>0.94808057231673681</v>
      </c>
      <c r="Z188" s="623">
        <v>0.16325878662979632</v>
      </c>
      <c r="AA188" s="624">
        <v>0.8838108529382338</v>
      </c>
      <c r="AB188" s="623">
        <v>0.19733008515494094</v>
      </c>
      <c r="AC188" s="625">
        <v>-0.60933912772308774</v>
      </c>
      <c r="AD188" s="162">
        <v>3168062000103</v>
      </c>
    </row>
    <row r="189" spans="1:30">
      <c r="E189" s="619" t="s">
        <v>2281</v>
      </c>
      <c r="F189" s="161" t="s">
        <v>717</v>
      </c>
      <c r="G189" s="161" t="s">
        <v>34</v>
      </c>
      <c r="H189" s="161" t="s">
        <v>1323</v>
      </c>
      <c r="I189" s="620" t="s">
        <v>34</v>
      </c>
      <c r="J189" s="161" t="s">
        <v>34</v>
      </c>
      <c r="K189" s="161" t="s">
        <v>608</v>
      </c>
      <c r="L189" s="161" t="s">
        <v>48</v>
      </c>
      <c r="M189" s="161">
        <v>2</v>
      </c>
      <c r="N189" s="620">
        <v>2.2000000000000002E-2</v>
      </c>
      <c r="O189" s="620">
        <v>5.3333333333333297E-3</v>
      </c>
      <c r="P189" s="621">
        <v>5000</v>
      </c>
      <c r="Q189" s="621" t="s">
        <v>34</v>
      </c>
      <c r="R189" s="621">
        <v>1529591167</v>
      </c>
      <c r="S189" s="622">
        <v>40951</v>
      </c>
      <c r="T189" s="623">
        <v>0.12453439403718058</v>
      </c>
      <c r="U189" s="624">
        <v>1.3423080979273272</v>
      </c>
      <c r="V189" s="623">
        <v>8.1326755035714626E-2</v>
      </c>
      <c r="W189" s="624">
        <v>0.73229612131997313</v>
      </c>
      <c r="X189" s="623">
        <v>0.22531092006105324</v>
      </c>
      <c r="Y189" s="624">
        <v>1.5485499928429369</v>
      </c>
      <c r="Z189" s="623">
        <v>0.35014242524973849</v>
      </c>
      <c r="AA189" s="624">
        <v>1.8955162040470153</v>
      </c>
      <c r="AB189" s="623">
        <v>0.19363661349310041</v>
      </c>
      <c r="AC189" s="625">
        <v>-0.15353729861493701</v>
      </c>
      <c r="AD189" s="162">
        <v>10500884000105</v>
      </c>
    </row>
    <row r="190" spans="1:30">
      <c r="E190" s="619" t="s">
        <v>2178</v>
      </c>
      <c r="F190" s="161" t="s">
        <v>717</v>
      </c>
      <c r="G190" s="161" t="s">
        <v>34</v>
      </c>
      <c r="H190" s="161" t="s">
        <v>1323</v>
      </c>
      <c r="I190" s="620" t="s">
        <v>34</v>
      </c>
      <c r="J190" s="161" t="s">
        <v>34</v>
      </c>
      <c r="K190" s="161" t="s">
        <v>608</v>
      </c>
      <c r="L190" s="161" t="s">
        <v>48</v>
      </c>
      <c r="M190" s="161">
        <v>2</v>
      </c>
      <c r="N190" s="620">
        <v>0.02</v>
      </c>
      <c r="O190" s="620">
        <v>5.3333333333333297E-3</v>
      </c>
      <c r="P190" s="621">
        <v>50</v>
      </c>
      <c r="Q190" s="621" t="s">
        <v>34</v>
      </c>
      <c r="R190" s="621">
        <v>172722834.40000001</v>
      </c>
      <c r="S190" s="622">
        <v>43211</v>
      </c>
      <c r="T190" s="623">
        <v>5.9440768199008343E-2</v>
      </c>
      <c r="U190" s="624">
        <v>0.64068906519695157</v>
      </c>
      <c r="V190" s="623">
        <v>-9.1598769541451075E-3</v>
      </c>
      <c r="W190" s="624">
        <v>-8.2478913149097957E-2</v>
      </c>
      <c r="X190" s="623">
        <v>0.82040290008354089</v>
      </c>
      <c r="Y190" s="624">
        <v>5.6385855807984724</v>
      </c>
      <c r="Z190" s="623">
        <v>1.316215250668554</v>
      </c>
      <c r="AA190" s="624">
        <v>7.1254071364718516</v>
      </c>
      <c r="AB190" s="623">
        <v>0.24525961928375944</v>
      </c>
      <c r="AC190" s="625">
        <v>-0.49016252610033934</v>
      </c>
      <c r="AD190" s="162">
        <v>29177013000112</v>
      </c>
    </row>
    <row r="191" spans="1:30">
      <c r="E191" s="619" t="s">
        <v>2226</v>
      </c>
      <c r="F191" s="161" t="s">
        <v>717</v>
      </c>
      <c r="G191" s="161" t="s">
        <v>1421</v>
      </c>
      <c r="H191" s="161" t="s">
        <v>1323</v>
      </c>
      <c r="I191" s="620" t="s">
        <v>34</v>
      </c>
      <c r="J191" s="161" t="s">
        <v>1319</v>
      </c>
      <c r="K191" s="161" t="s">
        <v>608</v>
      </c>
      <c r="L191" s="161" t="s">
        <v>48</v>
      </c>
      <c r="M191" s="161">
        <v>2</v>
      </c>
      <c r="N191" s="620">
        <v>0</v>
      </c>
      <c r="O191" s="620">
        <v>0</v>
      </c>
      <c r="P191" s="621">
        <v>0</v>
      </c>
      <c r="Q191" s="621" t="s">
        <v>34</v>
      </c>
      <c r="R191" s="621">
        <v>0</v>
      </c>
      <c r="S191" s="622">
        <v>44711</v>
      </c>
      <c r="T191" s="623" t="s">
        <v>34</v>
      </c>
      <c r="U191" s="624" t="s">
        <v>34</v>
      </c>
      <c r="V191" s="623" t="s">
        <v>34</v>
      </c>
      <c r="W191" s="624" t="s">
        <v>34</v>
      </c>
      <c r="X191" s="623" t="s">
        <v>34</v>
      </c>
      <c r="Y191" s="624" t="s">
        <v>34</v>
      </c>
      <c r="Z191" s="623" t="s">
        <v>34</v>
      </c>
      <c r="AA191" s="624" t="s">
        <v>34</v>
      </c>
      <c r="AB191" s="623" t="s">
        <v>34</v>
      </c>
      <c r="AC191" s="625" t="s">
        <v>34</v>
      </c>
      <c r="AD191" s="162">
        <v>46329524000121</v>
      </c>
    </row>
    <row r="192" spans="1:30">
      <c r="E192" s="619" t="s">
        <v>2179</v>
      </c>
      <c r="F192" s="161" t="s">
        <v>717</v>
      </c>
      <c r="G192" s="161" t="s">
        <v>34</v>
      </c>
      <c r="H192" s="161" t="s">
        <v>1323</v>
      </c>
      <c r="I192" s="620" t="s">
        <v>34</v>
      </c>
      <c r="J192" s="161" t="s">
        <v>1319</v>
      </c>
      <c r="K192" s="161" t="s">
        <v>608</v>
      </c>
      <c r="L192" s="161" t="s">
        <v>48</v>
      </c>
      <c r="M192" s="161">
        <v>2</v>
      </c>
      <c r="N192" s="620">
        <v>0.02</v>
      </c>
      <c r="O192" s="620">
        <v>5.3333333333333297E-3</v>
      </c>
      <c r="P192" s="621">
        <v>50</v>
      </c>
      <c r="Q192" s="621" t="s">
        <v>34</v>
      </c>
      <c r="R192" s="621">
        <v>352059730.5</v>
      </c>
      <c r="S192" s="622">
        <v>43212</v>
      </c>
      <c r="T192" s="623">
        <v>0.11050815179731233</v>
      </c>
      <c r="U192" s="624">
        <v>1.1911246542880993</v>
      </c>
      <c r="V192" s="623">
        <v>8.03434936295222E-2</v>
      </c>
      <c r="W192" s="624">
        <v>0.72344247268143924</v>
      </c>
      <c r="X192" s="623">
        <v>1.1002196830753403</v>
      </c>
      <c r="Y192" s="624">
        <v>7.5617514760949325</v>
      </c>
      <c r="Z192" s="623">
        <v>1.689214384038368</v>
      </c>
      <c r="AA192" s="624">
        <v>9.144659447566946</v>
      </c>
      <c r="AB192" s="623">
        <v>0.23458885106502722</v>
      </c>
      <c r="AC192" s="625">
        <v>-0.13092567620084378</v>
      </c>
      <c r="AD192" s="162">
        <v>29177024000100</v>
      </c>
    </row>
    <row r="193" spans="5:30">
      <c r="E193" s="619" t="s">
        <v>2196</v>
      </c>
      <c r="F193" s="161" t="s">
        <v>1341</v>
      </c>
      <c r="G193" s="161" t="s">
        <v>1421</v>
      </c>
      <c r="H193" s="161" t="s">
        <v>1323</v>
      </c>
      <c r="I193" s="620" t="s">
        <v>34</v>
      </c>
      <c r="J193" s="161" t="s">
        <v>34</v>
      </c>
      <c r="K193" s="161" t="s">
        <v>608</v>
      </c>
      <c r="L193" s="161" t="s">
        <v>48</v>
      </c>
      <c r="M193" s="161">
        <v>2</v>
      </c>
      <c r="N193" s="620">
        <v>2.2000000000000002E-2</v>
      </c>
      <c r="O193" s="620">
        <v>0</v>
      </c>
      <c r="P193" s="621">
        <v>150000</v>
      </c>
      <c r="Q193" s="621" t="s">
        <v>34</v>
      </c>
      <c r="R193" s="621">
        <v>778431299</v>
      </c>
      <c r="S193" s="622">
        <v>39639</v>
      </c>
      <c r="T193" s="623">
        <v>-0.11966905290059748</v>
      </c>
      <c r="U193" s="624">
        <v>-1.2898664663820321</v>
      </c>
      <c r="V193" s="623">
        <v>-0.26653271050537219</v>
      </c>
      <c r="W193" s="624">
        <v>-2.3999589067862068</v>
      </c>
      <c r="X193" s="623">
        <v>-0.14884369529698371</v>
      </c>
      <c r="Y193" s="624">
        <v>-1.022994816338255</v>
      </c>
      <c r="Z193" s="623">
        <v>-6.9212189709518146E-2</v>
      </c>
      <c r="AA193" s="624">
        <v>-0.37468417892631739</v>
      </c>
      <c r="AB193" s="623">
        <v>0.28013000427334628</v>
      </c>
      <c r="AC193" s="625">
        <v>-1.3479095503147747</v>
      </c>
      <c r="AD193" s="162">
        <v>8323402000139</v>
      </c>
    </row>
    <row r="194" spans="5:30">
      <c r="E194" s="619" t="s">
        <v>2197</v>
      </c>
      <c r="F194" s="161" t="s">
        <v>1341</v>
      </c>
      <c r="G194" s="161" t="s">
        <v>34</v>
      </c>
      <c r="H194" s="161" t="s">
        <v>1323</v>
      </c>
      <c r="I194" s="620" t="s">
        <v>34</v>
      </c>
      <c r="J194" s="161" t="s">
        <v>34</v>
      </c>
      <c r="K194" s="161" t="s">
        <v>608</v>
      </c>
      <c r="L194" s="161" t="s">
        <v>48</v>
      </c>
      <c r="M194" s="161">
        <v>2</v>
      </c>
      <c r="N194" s="620">
        <v>0.02</v>
      </c>
      <c r="O194" s="620">
        <v>5.0000000000000001E-3</v>
      </c>
      <c r="P194" s="621">
        <v>300000</v>
      </c>
      <c r="Q194" s="621" t="s">
        <v>34</v>
      </c>
      <c r="R194" s="621">
        <v>160027521</v>
      </c>
      <c r="S194" s="622">
        <v>37768</v>
      </c>
      <c r="T194" s="623">
        <v>-2.0142380279982386E-2</v>
      </c>
      <c r="U194" s="624">
        <v>-0.21710693154599442</v>
      </c>
      <c r="V194" s="623">
        <v>-0.11822404976949408</v>
      </c>
      <c r="W194" s="624">
        <v>-1.0645329824720116</v>
      </c>
      <c r="X194" s="623">
        <v>-0.16225429375936096</v>
      </c>
      <c r="Y194" s="624">
        <v>-1.1151651476622162</v>
      </c>
      <c r="Z194" s="623">
        <v>-8.5869664551059488E-2</v>
      </c>
      <c r="AA194" s="624">
        <v>-0.46486037924859092</v>
      </c>
      <c r="AB194" s="623">
        <v>0.29365208674042403</v>
      </c>
      <c r="AC194" s="625">
        <v>-0.78079216088308911</v>
      </c>
      <c r="AD194" s="162">
        <v>601692000123</v>
      </c>
    </row>
    <row r="195" spans="5:30">
      <c r="E195" s="619" t="s">
        <v>2285</v>
      </c>
      <c r="F195" s="161" t="s">
        <v>1341</v>
      </c>
      <c r="G195" s="161" t="s">
        <v>34</v>
      </c>
      <c r="H195" s="161" t="s">
        <v>1323</v>
      </c>
      <c r="I195" s="620" t="s">
        <v>34</v>
      </c>
      <c r="J195" s="161" t="s">
        <v>34</v>
      </c>
      <c r="K195" s="161" t="s">
        <v>608</v>
      </c>
      <c r="L195" s="161" t="s">
        <v>48</v>
      </c>
      <c r="M195" s="161">
        <v>2</v>
      </c>
      <c r="N195" s="620">
        <v>2.6000000000000002E-2</v>
      </c>
      <c r="O195" s="620">
        <v>5.1999999999999998E-3</v>
      </c>
      <c r="P195" s="621">
        <v>100000</v>
      </c>
      <c r="Q195" s="621" t="s">
        <v>34</v>
      </c>
      <c r="R195" s="621">
        <v>78300346</v>
      </c>
      <c r="S195" s="622">
        <v>40149</v>
      </c>
      <c r="T195" s="623">
        <v>1.2249988394772204E-2</v>
      </c>
      <c r="U195" s="624">
        <v>0.13203789000578639</v>
      </c>
      <c r="V195" s="623">
        <v>-0.10778813633841899</v>
      </c>
      <c r="W195" s="624">
        <v>-0.97056416587959693</v>
      </c>
      <c r="X195" s="623">
        <v>1.1047479485541967E-3</v>
      </c>
      <c r="Y195" s="624">
        <v>7.5928740043459987E-3</v>
      </c>
      <c r="Z195" s="623">
        <v>0.15485209182662452</v>
      </c>
      <c r="AA195" s="624">
        <v>0.83830072599339311</v>
      </c>
      <c r="AB195" s="623">
        <v>0.25071769250800435</v>
      </c>
      <c r="AC195" s="625">
        <v>-0.87287551083305426</v>
      </c>
      <c r="AD195" s="162">
        <v>11228311000129</v>
      </c>
    </row>
    <row r="196" spans="5:30">
      <c r="E196" s="619" t="s">
        <v>2286</v>
      </c>
      <c r="F196" s="161" t="s">
        <v>1341</v>
      </c>
      <c r="G196" s="161" t="s">
        <v>34</v>
      </c>
      <c r="H196" s="161" t="s">
        <v>1323</v>
      </c>
      <c r="I196" s="620" t="s">
        <v>34</v>
      </c>
      <c r="J196" s="161" t="s">
        <v>34</v>
      </c>
      <c r="K196" s="161" t="s">
        <v>608</v>
      </c>
      <c r="L196" s="161" t="s">
        <v>48</v>
      </c>
      <c r="M196" s="161">
        <v>2</v>
      </c>
      <c r="N196" s="620">
        <v>0</v>
      </c>
      <c r="O196" s="620">
        <v>4.6666666666666697E-3</v>
      </c>
      <c r="P196" s="621">
        <v>1</v>
      </c>
      <c r="Q196" s="621" t="s">
        <v>34</v>
      </c>
      <c r="R196" s="621">
        <v>385616920.84999996</v>
      </c>
      <c r="S196" s="622">
        <v>43821</v>
      </c>
      <c r="T196" s="623">
        <v>0.12343513657828198</v>
      </c>
      <c r="U196" s="624">
        <v>1.330459626666078</v>
      </c>
      <c r="V196" s="623">
        <v>1.254114960325925E-2</v>
      </c>
      <c r="W196" s="624">
        <v>0.112925140162388</v>
      </c>
      <c r="X196" s="623">
        <v>0.27310142731014087</v>
      </c>
      <c r="Y196" s="624">
        <v>1.8770116121842513</v>
      </c>
      <c r="Z196" s="623" t="s">
        <v>34</v>
      </c>
      <c r="AA196" s="624" t="s">
        <v>34</v>
      </c>
      <c r="AB196" s="623">
        <v>0.20502180063534237</v>
      </c>
      <c r="AC196" s="625">
        <v>-0.48051498755663613</v>
      </c>
      <c r="AD196" s="162">
        <v>35372675000146</v>
      </c>
    </row>
    <row r="197" spans="5:30">
      <c r="E197" s="619" t="s">
        <v>2288</v>
      </c>
      <c r="F197" s="161" t="s">
        <v>1341</v>
      </c>
      <c r="G197" s="161" t="s">
        <v>1421</v>
      </c>
      <c r="H197" s="161" t="s">
        <v>1323</v>
      </c>
      <c r="I197" s="620" t="s">
        <v>34</v>
      </c>
      <c r="J197" s="161" t="s">
        <v>34</v>
      </c>
      <c r="K197" s="161" t="s">
        <v>608</v>
      </c>
      <c r="L197" s="161" t="s">
        <v>48</v>
      </c>
      <c r="M197" s="161">
        <v>2</v>
      </c>
      <c r="N197" s="620">
        <v>2.2000000000000002E-2</v>
      </c>
      <c r="O197" s="620">
        <v>3.16666E-3</v>
      </c>
      <c r="P197" s="621">
        <v>5000</v>
      </c>
      <c r="Q197" s="621" t="s">
        <v>34</v>
      </c>
      <c r="R197" s="621">
        <v>57948369</v>
      </c>
      <c r="S197" s="622">
        <v>41096</v>
      </c>
      <c r="T197" s="623">
        <v>0.12679038311287338</v>
      </c>
      <c r="U197" s="624">
        <v>1.366624532182702</v>
      </c>
      <c r="V197" s="623">
        <v>4.5572957932166203E-2</v>
      </c>
      <c r="W197" s="624">
        <v>0.41035573491341087</v>
      </c>
      <c r="X197" s="623">
        <v>0.27506699906398024</v>
      </c>
      <c r="Y197" s="624">
        <v>1.8905208825050839</v>
      </c>
      <c r="Z197" s="623">
        <v>0.20175531106659572</v>
      </c>
      <c r="AA197" s="624">
        <v>1.0922140072186637</v>
      </c>
      <c r="AB197" s="623">
        <v>0.21775444190612964</v>
      </c>
      <c r="AC197" s="625">
        <v>-0.30072516123667825</v>
      </c>
      <c r="AD197" s="162">
        <v>15334585000153</v>
      </c>
    </row>
    <row r="198" spans="5:30">
      <c r="E198" s="619" t="s">
        <v>2200</v>
      </c>
      <c r="F198" s="161" t="s">
        <v>1341</v>
      </c>
      <c r="G198" s="161" t="s">
        <v>34</v>
      </c>
      <c r="H198" s="161" t="s">
        <v>1326</v>
      </c>
      <c r="I198" s="620" t="s">
        <v>34</v>
      </c>
      <c r="J198" s="161" t="s">
        <v>34</v>
      </c>
      <c r="K198" s="161" t="s">
        <v>608</v>
      </c>
      <c r="L198" s="161" t="s">
        <v>48</v>
      </c>
      <c r="M198" s="161">
        <v>2</v>
      </c>
      <c r="N198" s="620">
        <v>1.4999999999999999E-2</v>
      </c>
      <c r="O198" s="620">
        <v>3.7499999999999999E-3</v>
      </c>
      <c r="P198" s="621">
        <v>1000</v>
      </c>
      <c r="Q198" s="621" t="s">
        <v>34</v>
      </c>
      <c r="R198" s="621">
        <v>455501897</v>
      </c>
      <c r="S198" s="622">
        <v>42222</v>
      </c>
      <c r="T198" s="623">
        <v>0.26337639125772228</v>
      </c>
      <c r="U198" s="624">
        <v>2.8388323203513344</v>
      </c>
      <c r="V198" s="623">
        <v>0.23505363662546142</v>
      </c>
      <c r="W198" s="624">
        <v>2.1165097061525375</v>
      </c>
      <c r="X198" s="623">
        <v>0.68100358547240791</v>
      </c>
      <c r="Y198" s="624">
        <v>4.680501491554657</v>
      </c>
      <c r="Z198" s="623">
        <v>0.93211786010347542</v>
      </c>
      <c r="AA198" s="624">
        <v>5.0460737702595386</v>
      </c>
      <c r="AB198" s="623">
        <v>0.19661359591130548</v>
      </c>
      <c r="AC198" s="625">
        <v>0.63066055257443965</v>
      </c>
      <c r="AD198" s="162">
        <v>22232927000190</v>
      </c>
    </row>
    <row r="199" spans="5:30">
      <c r="E199" s="619" t="s">
        <v>2291</v>
      </c>
      <c r="F199" s="161" t="s">
        <v>1341</v>
      </c>
      <c r="G199" s="161" t="s">
        <v>1421</v>
      </c>
      <c r="H199" s="161" t="s">
        <v>1326</v>
      </c>
      <c r="I199" s="620" t="s">
        <v>34</v>
      </c>
      <c r="J199" s="161" t="s">
        <v>34</v>
      </c>
      <c r="K199" s="161" t="s">
        <v>608</v>
      </c>
      <c r="L199" s="161" t="s">
        <v>48</v>
      </c>
      <c r="M199" s="161">
        <v>2</v>
      </c>
      <c r="N199" s="620">
        <v>1.8000000000000002E-2</v>
      </c>
      <c r="O199" s="620">
        <v>2.16666666666667E-3</v>
      </c>
      <c r="P199" s="621">
        <v>100000</v>
      </c>
      <c r="Q199" s="621" t="s">
        <v>34</v>
      </c>
      <c r="R199" s="621">
        <v>53106562</v>
      </c>
      <c r="S199" s="622">
        <v>39325</v>
      </c>
      <c r="T199" s="623">
        <v>-8.3353186260159084E-2</v>
      </c>
      <c r="U199" s="624">
        <v>-0.89843177678009301</v>
      </c>
      <c r="V199" s="623">
        <v>-0.2338306239880209</v>
      </c>
      <c r="W199" s="624">
        <v>-2.105497248931913</v>
      </c>
      <c r="X199" s="623">
        <v>-0.21459823394626099</v>
      </c>
      <c r="Y199" s="624">
        <v>-1.4749222698639755</v>
      </c>
      <c r="Z199" s="623">
        <v>-9.9296750378042753E-2</v>
      </c>
      <c r="AA199" s="624">
        <v>-0.53754868241557718</v>
      </c>
      <c r="AB199" s="623">
        <v>0.25950465967506475</v>
      </c>
      <c r="AC199" s="625">
        <v>-1.3290236175499024</v>
      </c>
      <c r="AD199" s="162">
        <v>8940189000104</v>
      </c>
    </row>
    <row r="200" spans="5:30">
      <c r="E200" s="619" t="s">
        <v>2242</v>
      </c>
      <c r="F200" s="161" t="s">
        <v>1341</v>
      </c>
      <c r="G200" s="161" t="s">
        <v>1421</v>
      </c>
      <c r="H200" s="161" t="s">
        <v>1323</v>
      </c>
      <c r="I200" s="620" t="s">
        <v>34</v>
      </c>
      <c r="J200" s="161" t="s">
        <v>1319</v>
      </c>
      <c r="K200" s="161" t="s">
        <v>608</v>
      </c>
      <c r="L200" s="161" t="s">
        <v>48</v>
      </c>
      <c r="M200" s="161">
        <v>2</v>
      </c>
      <c r="N200" s="620">
        <v>0</v>
      </c>
      <c r="O200" s="620">
        <v>2.28395061728395E-3</v>
      </c>
      <c r="P200" s="621">
        <v>10000</v>
      </c>
      <c r="Q200" s="621" t="s">
        <v>34</v>
      </c>
      <c r="R200" s="621">
        <v>330571570.36000001</v>
      </c>
      <c r="S200" s="622">
        <v>43727</v>
      </c>
      <c r="T200" s="623">
        <v>-3.2579652109607227E-2</v>
      </c>
      <c r="U200" s="624">
        <v>-0.35116347730671454</v>
      </c>
      <c r="V200" s="623">
        <v>-0.19159297090468208</v>
      </c>
      <c r="W200" s="624">
        <v>-1.7251738299905757</v>
      </c>
      <c r="X200" s="623">
        <v>-0.19613080140131078</v>
      </c>
      <c r="Y200" s="624">
        <v>-1.3479965863349177</v>
      </c>
      <c r="Z200" s="623">
        <v>0.17363168845006416</v>
      </c>
      <c r="AA200" s="624">
        <v>0.93996515491772847</v>
      </c>
      <c r="AB200" s="623">
        <v>0.25910689161215544</v>
      </c>
      <c r="AC200" s="625">
        <v>-1.1680514038279397</v>
      </c>
      <c r="AD200" s="162">
        <v>34581406000127</v>
      </c>
    </row>
    <row r="201" spans="5:30">
      <c r="E201" s="619" t="s">
        <v>2292</v>
      </c>
      <c r="F201" s="161" t="s">
        <v>1341</v>
      </c>
      <c r="G201" s="161" t="s">
        <v>34</v>
      </c>
      <c r="H201" s="161" t="s">
        <v>1323</v>
      </c>
      <c r="I201" s="620" t="s">
        <v>34</v>
      </c>
      <c r="J201" s="161" t="s">
        <v>1319</v>
      </c>
      <c r="K201" s="161" t="s">
        <v>608</v>
      </c>
      <c r="L201" s="161" t="s">
        <v>48</v>
      </c>
      <c r="M201" s="161">
        <v>2</v>
      </c>
      <c r="N201" s="620">
        <v>0</v>
      </c>
      <c r="O201" s="620">
        <v>5.3333333333333297E-3</v>
      </c>
      <c r="P201" s="621">
        <v>5000</v>
      </c>
      <c r="Q201" s="621" t="s">
        <v>34</v>
      </c>
      <c r="R201" s="621">
        <v>75115493.019999996</v>
      </c>
      <c r="S201" s="622">
        <v>42960</v>
      </c>
      <c r="T201" s="623">
        <v>-4.485576602120156E-2</v>
      </c>
      <c r="U201" s="624">
        <v>-0.48348296416021525</v>
      </c>
      <c r="V201" s="623">
        <v>-0.21863258573945477</v>
      </c>
      <c r="W201" s="624">
        <v>-1.9686485027079912</v>
      </c>
      <c r="X201" s="623">
        <v>-0.21444685008715458</v>
      </c>
      <c r="Y201" s="624">
        <v>-1.4738818166366208</v>
      </c>
      <c r="Z201" s="623">
        <v>-6.9071376265662288E-2</v>
      </c>
      <c r="AA201" s="624">
        <v>-0.37392187723041159</v>
      </c>
      <c r="AB201" s="623">
        <v>0.26171037407191017</v>
      </c>
      <c r="AC201" s="625">
        <v>-1.25975053336348</v>
      </c>
      <c r="AD201" s="162">
        <v>27717327000135</v>
      </c>
    </row>
    <row r="202" spans="5:30">
      <c r="E202" s="619" t="s">
        <v>2201</v>
      </c>
      <c r="F202" s="161" t="s">
        <v>1341</v>
      </c>
      <c r="G202" s="161" t="s">
        <v>34</v>
      </c>
      <c r="H202" s="161" t="s">
        <v>1323</v>
      </c>
      <c r="I202" s="620" t="s">
        <v>34</v>
      </c>
      <c r="J202" s="161" t="s">
        <v>1319</v>
      </c>
      <c r="K202" s="161" t="s">
        <v>608</v>
      </c>
      <c r="L202" s="161" t="s">
        <v>48</v>
      </c>
      <c r="M202" s="161">
        <v>2</v>
      </c>
      <c r="N202" s="620">
        <v>0.02</v>
      </c>
      <c r="O202" s="620">
        <v>5.3333333333333297E-3</v>
      </c>
      <c r="P202" s="621">
        <v>50</v>
      </c>
      <c r="Q202" s="621" t="s">
        <v>34</v>
      </c>
      <c r="R202" s="621">
        <v>236146654.78</v>
      </c>
      <c r="S202" s="622">
        <v>43300</v>
      </c>
      <c r="T202" s="623">
        <v>5.1071118765168677E-2</v>
      </c>
      <c r="U202" s="624">
        <v>0.55047584901105462</v>
      </c>
      <c r="V202" s="623">
        <v>-2.9656842945916306E-2</v>
      </c>
      <c r="W202" s="624">
        <v>-0.26704116069001943</v>
      </c>
      <c r="X202" s="623">
        <v>0.91814400539608454</v>
      </c>
      <c r="Y202" s="624">
        <v>6.3103550089788127</v>
      </c>
      <c r="Z202" s="623">
        <v>1.2547798220527033</v>
      </c>
      <c r="AA202" s="624">
        <v>6.7928229020396493</v>
      </c>
      <c r="AB202" s="623">
        <v>0.22790406574289049</v>
      </c>
      <c r="AC202" s="625">
        <v>-0.61742663550834798</v>
      </c>
      <c r="AD202" s="162">
        <v>8968733000126</v>
      </c>
    </row>
    <row r="203" spans="5:30">
      <c r="E203" s="619" t="s">
        <v>2180</v>
      </c>
      <c r="F203" s="161" t="s">
        <v>1341</v>
      </c>
      <c r="G203" s="161" t="s">
        <v>1421</v>
      </c>
      <c r="H203" s="161" t="s">
        <v>1323</v>
      </c>
      <c r="I203" s="620" t="s">
        <v>34</v>
      </c>
      <c r="J203" s="161" t="s">
        <v>1319</v>
      </c>
      <c r="K203" s="161" t="s">
        <v>608</v>
      </c>
      <c r="L203" s="161" t="s">
        <v>48</v>
      </c>
      <c r="M203" s="161">
        <v>2</v>
      </c>
      <c r="N203" s="620">
        <v>0</v>
      </c>
      <c r="O203" s="620">
        <v>3.1666666666666701E-3</v>
      </c>
      <c r="P203" s="621">
        <v>5000</v>
      </c>
      <c r="Q203" s="621" t="s">
        <v>34</v>
      </c>
      <c r="R203" s="621">
        <v>570464484</v>
      </c>
      <c r="S203" s="622">
        <v>42890</v>
      </c>
      <c r="T203" s="623">
        <v>4.5912009176158453E-2</v>
      </c>
      <c r="U203" s="624">
        <v>0.49486780086529164</v>
      </c>
      <c r="V203" s="623">
        <v>-0.15378845658746965</v>
      </c>
      <c r="W203" s="624">
        <v>-1.3847680288403565</v>
      </c>
      <c r="X203" s="623">
        <v>-5.7682363093745415E-2</v>
      </c>
      <c r="Y203" s="624">
        <v>-0.39644781944780455</v>
      </c>
      <c r="Z203" s="623">
        <v>0.2373805497414494</v>
      </c>
      <c r="AA203" s="624">
        <v>1.2850732905033533</v>
      </c>
      <c r="AB203" s="623">
        <v>0.24819009802573608</v>
      </c>
      <c r="AC203" s="625">
        <v>-1.0671080606301884</v>
      </c>
      <c r="AD203" s="162">
        <v>26269603000187</v>
      </c>
    </row>
    <row r="204" spans="5:30">
      <c r="E204" s="619" t="s">
        <v>2202</v>
      </c>
      <c r="F204" s="161" t="s">
        <v>1341</v>
      </c>
      <c r="G204" s="161" t="s">
        <v>34</v>
      </c>
      <c r="H204" s="161" t="s">
        <v>1323</v>
      </c>
      <c r="I204" s="620" t="s">
        <v>34</v>
      </c>
      <c r="J204" s="161" t="s">
        <v>1319</v>
      </c>
      <c r="K204" s="161" t="s">
        <v>608</v>
      </c>
      <c r="L204" s="161" t="s">
        <v>48</v>
      </c>
      <c r="M204" s="161">
        <v>2</v>
      </c>
      <c r="N204" s="620">
        <v>0</v>
      </c>
      <c r="O204" s="620">
        <v>4.4999999999999997E-3</v>
      </c>
      <c r="P204" s="621">
        <v>300000</v>
      </c>
      <c r="Q204" s="621" t="s">
        <v>34</v>
      </c>
      <c r="R204" s="621">
        <v>36035191.300000004</v>
      </c>
      <c r="S204" s="622">
        <v>44349</v>
      </c>
      <c r="T204" s="623">
        <v>-5.6307271914413537E-2</v>
      </c>
      <c r="U204" s="624">
        <v>-0.60691431991348366</v>
      </c>
      <c r="V204" s="623">
        <v>-0.18249335694611801</v>
      </c>
      <c r="W204" s="624">
        <v>-1.6432375470977045</v>
      </c>
      <c r="X204" s="623" t="s">
        <v>34</v>
      </c>
      <c r="Y204" s="624" t="s">
        <v>34</v>
      </c>
      <c r="Z204" s="623" t="s">
        <v>34</v>
      </c>
      <c r="AA204" s="624" t="s">
        <v>34</v>
      </c>
      <c r="AB204" s="623">
        <v>0.23102391656568708</v>
      </c>
      <c r="AC204" s="625">
        <v>-1.2706500646959755</v>
      </c>
      <c r="AD204" s="162">
        <v>41681126000156</v>
      </c>
    </row>
    <row r="205" spans="5:30">
      <c r="E205" s="619" t="s">
        <v>2204</v>
      </c>
      <c r="F205" s="161" t="s">
        <v>1341</v>
      </c>
      <c r="G205" s="161" t="s">
        <v>34</v>
      </c>
      <c r="H205" s="161" t="s">
        <v>1323</v>
      </c>
      <c r="I205" s="620" t="s">
        <v>34</v>
      </c>
      <c r="J205" s="161" t="s">
        <v>691</v>
      </c>
      <c r="K205" s="161" t="s">
        <v>608</v>
      </c>
      <c r="L205" s="161" t="s">
        <v>48</v>
      </c>
      <c r="M205" s="161">
        <v>2</v>
      </c>
      <c r="N205" s="620">
        <v>0.03</v>
      </c>
      <c r="O205" s="620">
        <v>4.4999999999999997E-3</v>
      </c>
      <c r="P205" s="621">
        <v>10000</v>
      </c>
      <c r="Q205" s="621" t="s">
        <v>34</v>
      </c>
      <c r="R205" s="621">
        <v>823252829</v>
      </c>
      <c r="S205" s="622">
        <v>42036</v>
      </c>
      <c r="T205" s="623">
        <v>0.2916905809140129</v>
      </c>
      <c r="U205" s="624">
        <v>3.144020026572814</v>
      </c>
      <c r="V205" s="623">
        <v>7.2519379498395375E-2</v>
      </c>
      <c r="W205" s="624">
        <v>0.6529912610417663</v>
      </c>
      <c r="X205" s="623">
        <v>0.10676201086609782</v>
      </c>
      <c r="Y205" s="624">
        <v>0.73376963317088373</v>
      </c>
      <c r="Z205" s="623">
        <v>0.47345333388741606</v>
      </c>
      <c r="AA205" s="624">
        <v>2.5630669165656879</v>
      </c>
      <c r="AB205" s="623">
        <v>0.27680908771652563</v>
      </c>
      <c r="AC205" s="625">
        <v>-0.13922165057478286</v>
      </c>
      <c r="AD205" s="162">
        <v>21917184000129</v>
      </c>
    </row>
    <row r="206" spans="5:30">
      <c r="E206" s="619" t="s">
        <v>2205</v>
      </c>
      <c r="F206" s="161" t="s">
        <v>1341</v>
      </c>
      <c r="G206" s="161" t="s">
        <v>34</v>
      </c>
      <c r="H206" s="161" t="s">
        <v>1323</v>
      </c>
      <c r="I206" s="620" t="s">
        <v>34</v>
      </c>
      <c r="J206" s="161" t="s">
        <v>691</v>
      </c>
      <c r="K206" s="161" t="s">
        <v>608</v>
      </c>
      <c r="L206" s="161" t="s">
        <v>48</v>
      </c>
      <c r="M206" s="161">
        <v>3</v>
      </c>
      <c r="N206" s="620">
        <v>2.8999999999999998E-2</v>
      </c>
      <c r="O206" s="620">
        <v>4.7499999999999999E-3</v>
      </c>
      <c r="P206" s="621">
        <v>1000</v>
      </c>
      <c r="Q206" s="621" t="s">
        <v>34</v>
      </c>
      <c r="R206" s="621">
        <v>292769978.81999999</v>
      </c>
      <c r="S206" s="622">
        <v>43463</v>
      </c>
      <c r="T206" s="623">
        <v>8.4127285787808592E-2</v>
      </c>
      <c r="U206" s="624">
        <v>0.90677549638140587</v>
      </c>
      <c r="V206" s="623">
        <v>1.9320371039277306E-2</v>
      </c>
      <c r="W206" s="624">
        <v>0.1739677522890507</v>
      </c>
      <c r="X206" s="623">
        <v>0.34640358672576155</v>
      </c>
      <c r="Y206" s="624">
        <v>2.3808134625680344</v>
      </c>
      <c r="Z206" s="623">
        <v>0.25923858644677411</v>
      </c>
      <c r="AA206" s="624">
        <v>1.4034030322764217</v>
      </c>
      <c r="AB206" s="623">
        <v>0.17703944958166637</v>
      </c>
      <c r="AC206" s="625">
        <v>-0.51817166604325338</v>
      </c>
      <c r="AD206" s="162">
        <v>30593403000152</v>
      </c>
    </row>
    <row r="207" spans="5:30">
      <c r="E207" s="619" t="s">
        <v>2207</v>
      </c>
      <c r="F207" s="161" t="s">
        <v>1341</v>
      </c>
      <c r="G207" s="161" t="s">
        <v>34</v>
      </c>
      <c r="H207" s="161" t="s">
        <v>1323</v>
      </c>
      <c r="I207" s="620" t="s">
        <v>34</v>
      </c>
      <c r="J207" s="161" t="s">
        <v>1319</v>
      </c>
      <c r="K207" s="161" t="s">
        <v>608</v>
      </c>
      <c r="L207" s="161" t="s">
        <v>48</v>
      </c>
      <c r="M207" s="161">
        <v>32</v>
      </c>
      <c r="N207" s="620">
        <v>0.02</v>
      </c>
      <c r="O207" s="620">
        <v>5.3340000000000002E-3</v>
      </c>
      <c r="P207" s="621">
        <v>500</v>
      </c>
      <c r="Q207" s="621" t="s">
        <v>34</v>
      </c>
      <c r="R207" s="621">
        <v>25772356</v>
      </c>
      <c r="S207" s="622">
        <v>41511</v>
      </c>
      <c r="T207" s="623">
        <v>-2.3122403399772451E-2</v>
      </c>
      <c r="U207" s="624">
        <v>-0.2492274489069301</v>
      </c>
      <c r="V207" s="623">
        <v>-0.14017029063048825</v>
      </c>
      <c r="W207" s="624">
        <v>-1.2621450358854582</v>
      </c>
      <c r="X207" s="623">
        <v>-3.8818041646318746E-2</v>
      </c>
      <c r="Y207" s="624">
        <v>-0.26679433956106108</v>
      </c>
      <c r="Z207" s="623">
        <v>-1.6989175076798313E-2</v>
      </c>
      <c r="AA207" s="624">
        <v>-9.1971878667642115E-2</v>
      </c>
      <c r="AB207" s="623">
        <v>0.23256471292840511</v>
      </c>
      <c r="AC207" s="625">
        <v>-1.0802476654840512</v>
      </c>
      <c r="AD207" s="162">
        <v>11741429000156</v>
      </c>
    </row>
    <row r="208" spans="5:30">
      <c r="E208" s="619" t="s">
        <v>1399</v>
      </c>
      <c r="F208" s="161" t="s">
        <v>1341</v>
      </c>
      <c r="G208" s="161" t="s">
        <v>1421</v>
      </c>
      <c r="H208" s="161" t="s">
        <v>1323</v>
      </c>
      <c r="I208" s="620" t="s">
        <v>34</v>
      </c>
      <c r="J208" s="161" t="s">
        <v>674</v>
      </c>
      <c r="K208" s="161" t="s">
        <v>608</v>
      </c>
      <c r="L208" s="161" t="s">
        <v>48</v>
      </c>
      <c r="M208" s="161">
        <v>2</v>
      </c>
      <c r="N208" s="620">
        <v>3.0000000000000001E-3</v>
      </c>
      <c r="O208" s="620">
        <v>2.5000000000000001E-3</v>
      </c>
      <c r="P208" s="621" t="s">
        <v>34</v>
      </c>
      <c r="Q208" s="621" t="s">
        <v>1428</v>
      </c>
      <c r="R208" s="621">
        <v>15220000000</v>
      </c>
      <c r="S208" s="622">
        <v>39784</v>
      </c>
      <c r="T208" s="623" t="s">
        <v>34</v>
      </c>
      <c r="U208" s="624" t="s">
        <v>34</v>
      </c>
      <c r="V208" s="623" t="s">
        <v>34</v>
      </c>
      <c r="W208" s="624" t="s">
        <v>34</v>
      </c>
      <c r="X208" s="623" t="s">
        <v>34</v>
      </c>
      <c r="Y208" s="624" t="s">
        <v>34</v>
      </c>
      <c r="Z208" s="623" t="s">
        <v>34</v>
      </c>
      <c r="AA208" s="624" t="s">
        <v>34</v>
      </c>
      <c r="AB208" s="623" t="s">
        <v>34</v>
      </c>
      <c r="AC208" s="625" t="s">
        <v>34</v>
      </c>
      <c r="AD208" s="162" t="s">
        <v>34</v>
      </c>
    </row>
    <row r="209" spans="1:30">
      <c r="E209" s="619" t="s">
        <v>1454</v>
      </c>
      <c r="F209" s="161" t="s">
        <v>717</v>
      </c>
      <c r="G209" s="161" t="s">
        <v>34</v>
      </c>
      <c r="H209" s="161" t="s">
        <v>1323</v>
      </c>
      <c r="I209" s="620" t="s">
        <v>34</v>
      </c>
      <c r="J209" s="161" t="s">
        <v>34</v>
      </c>
      <c r="K209" s="161" t="s">
        <v>608</v>
      </c>
      <c r="L209" s="161" t="s">
        <v>48</v>
      </c>
      <c r="M209" s="161">
        <v>2</v>
      </c>
      <c r="N209" s="620" t="s">
        <v>34</v>
      </c>
      <c r="O209" s="620">
        <v>5.0000000000000001E-3</v>
      </c>
      <c r="P209" s="621" t="s">
        <v>34</v>
      </c>
      <c r="Q209" s="621" t="s">
        <v>1428</v>
      </c>
      <c r="R209" s="621" t="s">
        <v>34</v>
      </c>
      <c r="S209" s="622" t="s">
        <v>34</v>
      </c>
      <c r="T209" s="623" t="s">
        <v>34</v>
      </c>
      <c r="U209" s="624" t="s">
        <v>34</v>
      </c>
      <c r="V209" s="623" t="s">
        <v>34</v>
      </c>
      <c r="W209" s="624" t="s">
        <v>34</v>
      </c>
      <c r="X209" s="623" t="s">
        <v>34</v>
      </c>
      <c r="Y209" s="624" t="s">
        <v>34</v>
      </c>
      <c r="Z209" s="623" t="s">
        <v>34</v>
      </c>
      <c r="AA209" s="624" t="s">
        <v>34</v>
      </c>
      <c r="AB209" s="623" t="s">
        <v>34</v>
      </c>
      <c r="AC209" s="625" t="s">
        <v>34</v>
      </c>
      <c r="AD209" s="162" t="s">
        <v>34</v>
      </c>
    </row>
    <row r="210" spans="1:30" ht="5.25" customHeight="1">
      <c r="E210" s="626" t="s">
        <v>1396</v>
      </c>
      <c r="P210" s="636"/>
      <c r="Q210" s="636"/>
      <c r="R210" s="636"/>
      <c r="S210" s="637"/>
      <c r="AC210" s="638"/>
    </row>
    <row r="211" spans="1:30" s="513" customFormat="1">
      <c r="A211" s="643"/>
      <c r="B211" s="609" t="s">
        <v>614</v>
      </c>
      <c r="C211" s="609" t="s">
        <v>34</v>
      </c>
      <c r="D211" s="609" t="str">
        <f>B211&amp;" "&amp;C211</f>
        <v>Long Bias -</v>
      </c>
      <c r="E211" s="631" t="s">
        <v>614</v>
      </c>
      <c r="F211" s="631"/>
      <c r="G211" s="631"/>
      <c r="H211" s="631"/>
      <c r="I211" s="631"/>
      <c r="J211" s="632"/>
      <c r="K211" s="631"/>
      <c r="L211" s="631"/>
      <c r="M211" s="631"/>
      <c r="N211" s="631"/>
      <c r="O211" s="631"/>
      <c r="P211" s="633"/>
      <c r="Q211" s="633"/>
      <c r="R211" s="633"/>
      <c r="S211" s="634"/>
      <c r="T211" s="631"/>
      <c r="U211" s="631"/>
      <c r="V211" s="631"/>
      <c r="W211" s="631"/>
      <c r="X211" s="631"/>
      <c r="Y211" s="631"/>
      <c r="Z211" s="631"/>
      <c r="AA211" s="631"/>
      <c r="AB211" s="631"/>
      <c r="AC211" s="635"/>
      <c r="AD211" s="631"/>
    </row>
    <row r="212" spans="1:30">
      <c r="E212" s="619" t="s">
        <v>2314</v>
      </c>
      <c r="F212" s="161" t="s">
        <v>717</v>
      </c>
      <c r="G212" s="161" t="s">
        <v>34</v>
      </c>
      <c r="H212" s="161" t="s">
        <v>1323</v>
      </c>
      <c r="I212" s="620" t="s">
        <v>34</v>
      </c>
      <c r="J212" s="161" t="s">
        <v>691</v>
      </c>
      <c r="K212" s="161" t="s">
        <v>608</v>
      </c>
      <c r="L212" s="161" t="s">
        <v>48</v>
      </c>
      <c r="M212" s="161">
        <v>1</v>
      </c>
      <c r="N212" s="620">
        <v>1.15E-2</v>
      </c>
      <c r="O212" s="620">
        <v>4.0000000000000001E-3</v>
      </c>
      <c r="P212" s="621">
        <v>1000</v>
      </c>
      <c r="Q212" s="621" t="s">
        <v>34</v>
      </c>
      <c r="R212" s="621">
        <v>51654742.609999999</v>
      </c>
      <c r="S212" s="622">
        <v>43005</v>
      </c>
      <c r="T212" s="623">
        <v>4.5910309562624541E-3</v>
      </c>
      <c r="U212" s="624">
        <v>4.9484948138794921E-2</v>
      </c>
      <c r="V212" s="623">
        <v>-9.6894391799162705E-5</v>
      </c>
      <c r="W212" s="624">
        <v>-8.7247286899648979E-4</v>
      </c>
      <c r="X212" s="623">
        <v>0.16568703974441878</v>
      </c>
      <c r="Y212" s="624">
        <v>1.1387582285885756</v>
      </c>
      <c r="Z212" s="623">
        <v>0.50864729916900919</v>
      </c>
      <c r="AA212" s="624">
        <v>2.7535914764739782</v>
      </c>
      <c r="AB212" s="623">
        <v>0.14888257543665964</v>
      </c>
      <c r="AC212" s="625">
        <v>-0.74658899236652643</v>
      </c>
      <c r="AD212" s="162">
        <v>28470590000135</v>
      </c>
    </row>
    <row r="213" spans="1:30">
      <c r="E213" s="619" t="s">
        <v>1776</v>
      </c>
      <c r="F213" s="161" t="s">
        <v>717</v>
      </c>
      <c r="G213" s="161" t="s">
        <v>34</v>
      </c>
      <c r="H213" s="161" t="s">
        <v>1323</v>
      </c>
      <c r="I213" s="620" t="s">
        <v>34</v>
      </c>
      <c r="J213" s="161" t="s">
        <v>34</v>
      </c>
      <c r="K213" s="161" t="s">
        <v>608</v>
      </c>
      <c r="L213" s="161" t="s">
        <v>48</v>
      </c>
      <c r="M213" s="161">
        <v>2</v>
      </c>
      <c r="N213" s="620">
        <v>0</v>
      </c>
      <c r="O213" s="620">
        <v>5.0673000000000003E-3</v>
      </c>
      <c r="P213" s="621">
        <v>25000</v>
      </c>
      <c r="Q213" s="621" t="s">
        <v>34</v>
      </c>
      <c r="R213" s="621">
        <v>38057060.880000003</v>
      </c>
      <c r="S213" s="622">
        <v>44318</v>
      </c>
      <c r="T213" s="623">
        <v>0.22162445484896565</v>
      </c>
      <c r="U213" s="624">
        <v>2.3888043358823325</v>
      </c>
      <c r="V213" s="623">
        <v>0.13257276241831262</v>
      </c>
      <c r="W213" s="624">
        <v>1.1937340874964317</v>
      </c>
      <c r="X213" s="623" t="s">
        <v>34</v>
      </c>
      <c r="Y213" s="624" t="s">
        <v>34</v>
      </c>
      <c r="Z213" s="623" t="s">
        <v>34</v>
      </c>
      <c r="AA213" s="624" t="s">
        <v>34</v>
      </c>
      <c r="AB213" s="623">
        <v>0.16505702575144027</v>
      </c>
      <c r="AC213" s="625">
        <v>0.13035231148732215</v>
      </c>
      <c r="AD213" s="162">
        <v>37495383000126</v>
      </c>
    </row>
    <row r="214" spans="1:30">
      <c r="E214" s="619" t="s">
        <v>2282</v>
      </c>
      <c r="F214" s="161" t="s">
        <v>717</v>
      </c>
      <c r="G214" s="161" t="s">
        <v>34</v>
      </c>
      <c r="H214" s="161" t="s">
        <v>1323</v>
      </c>
      <c r="I214" s="620" t="s">
        <v>34</v>
      </c>
      <c r="J214" s="161" t="s">
        <v>34</v>
      </c>
      <c r="K214" s="161" t="s">
        <v>608</v>
      </c>
      <c r="L214" s="161" t="s">
        <v>48</v>
      </c>
      <c r="M214" s="161">
        <v>2</v>
      </c>
      <c r="N214" s="620">
        <v>0</v>
      </c>
      <c r="O214" s="620">
        <v>7.9333333333333304E-3</v>
      </c>
      <c r="P214" s="621">
        <v>500</v>
      </c>
      <c r="Q214" s="621" t="s">
        <v>34</v>
      </c>
      <c r="R214" s="621">
        <v>5430224.3600000003</v>
      </c>
      <c r="S214" s="622">
        <v>43523</v>
      </c>
      <c r="T214" s="623">
        <v>0.22634063389596215</v>
      </c>
      <c r="U214" s="624">
        <v>2.4396382069185427</v>
      </c>
      <c r="V214" s="623">
        <v>0.11748456369297511</v>
      </c>
      <c r="W214" s="624">
        <v>1.0578743768831478</v>
      </c>
      <c r="X214" s="623">
        <v>0.35601602008244981</v>
      </c>
      <c r="Y214" s="624">
        <v>2.446879206747985</v>
      </c>
      <c r="Z214" s="623">
        <v>0.38300988585545581</v>
      </c>
      <c r="AA214" s="624">
        <v>2.0734460967744623</v>
      </c>
      <c r="AB214" s="623">
        <v>0.18980109780353341</v>
      </c>
      <c r="AC214" s="625">
        <v>3.3863693007920692E-2</v>
      </c>
      <c r="AD214" s="162">
        <v>32295829000155</v>
      </c>
    </row>
    <row r="215" spans="1:30">
      <c r="E215" s="619" t="s">
        <v>2315</v>
      </c>
      <c r="F215" s="161" t="s">
        <v>717</v>
      </c>
      <c r="G215" s="161" t="s">
        <v>34</v>
      </c>
      <c r="H215" s="161" t="s">
        <v>1323</v>
      </c>
      <c r="I215" s="620" t="s">
        <v>34</v>
      </c>
      <c r="J215" s="161" t="s">
        <v>691</v>
      </c>
      <c r="K215" s="161" t="s">
        <v>608</v>
      </c>
      <c r="L215" s="161" t="s">
        <v>48</v>
      </c>
      <c r="M215" s="161">
        <v>2</v>
      </c>
      <c r="N215" s="620">
        <v>1.9E-2</v>
      </c>
      <c r="O215" s="620">
        <v>4.7499999999999999E-3</v>
      </c>
      <c r="P215" s="621">
        <v>50000</v>
      </c>
      <c r="Q215" s="621" t="s">
        <v>34</v>
      </c>
      <c r="R215" s="621">
        <v>757011271.49000001</v>
      </c>
      <c r="S215" s="622">
        <v>43463</v>
      </c>
      <c r="T215" s="623">
        <v>0.16626320476613055</v>
      </c>
      <c r="U215" s="624">
        <v>1.7920868196322983</v>
      </c>
      <c r="V215" s="623">
        <v>0.18377100859846318</v>
      </c>
      <c r="W215" s="624">
        <v>1.6547419941766461</v>
      </c>
      <c r="X215" s="623">
        <v>0.48591344485511678</v>
      </c>
      <c r="Y215" s="624">
        <v>3.3396573115443364</v>
      </c>
      <c r="Z215" s="623">
        <v>0.63960338235722625</v>
      </c>
      <c r="AA215" s="624">
        <v>3.4625297821498617</v>
      </c>
      <c r="AB215" s="623">
        <v>0.165154027021746</v>
      </c>
      <c r="AC215" s="625">
        <v>0.4402787647708945</v>
      </c>
      <c r="AD215" s="162">
        <v>32073525000143</v>
      </c>
    </row>
    <row r="216" spans="1:30">
      <c r="E216" s="619" t="s">
        <v>1774</v>
      </c>
      <c r="F216" s="161" t="s">
        <v>717</v>
      </c>
      <c r="G216" s="161" t="s">
        <v>34</v>
      </c>
      <c r="H216" s="161" t="s">
        <v>1323</v>
      </c>
      <c r="I216" s="620" t="s">
        <v>34</v>
      </c>
      <c r="J216" s="161" t="s">
        <v>691</v>
      </c>
      <c r="K216" s="161" t="s">
        <v>608</v>
      </c>
      <c r="L216" s="161" t="s">
        <v>48</v>
      </c>
      <c r="M216" s="161">
        <v>2</v>
      </c>
      <c r="N216" s="620">
        <v>0</v>
      </c>
      <c r="O216" s="620">
        <v>4.0000000000000001E-3</v>
      </c>
      <c r="P216" s="621">
        <v>5000</v>
      </c>
      <c r="Q216" s="621" t="s">
        <v>34</v>
      </c>
      <c r="R216" s="621">
        <v>404360122.37</v>
      </c>
      <c r="S216" s="622">
        <v>44351</v>
      </c>
      <c r="T216" s="623">
        <v>0.10463149068365141</v>
      </c>
      <c r="U216" s="624">
        <v>1.1277823956082476</v>
      </c>
      <c r="V216" s="623">
        <v>5.090122232351324E-2</v>
      </c>
      <c r="W216" s="624">
        <v>0.4583333942388968</v>
      </c>
      <c r="X216" s="623" t="s">
        <v>34</v>
      </c>
      <c r="Y216" s="624" t="s">
        <v>34</v>
      </c>
      <c r="Z216" s="623" t="s">
        <v>34</v>
      </c>
      <c r="AA216" s="624" t="s">
        <v>34</v>
      </c>
      <c r="AB216" s="623">
        <v>0.12007571374273984</v>
      </c>
      <c r="AC216" s="625">
        <v>-0.50098369924962372</v>
      </c>
      <c r="AD216" s="162">
        <v>41907541000185</v>
      </c>
    </row>
    <row r="217" spans="1:30">
      <c r="E217" s="619" t="s">
        <v>1775</v>
      </c>
      <c r="F217" s="161" t="s">
        <v>717</v>
      </c>
      <c r="G217" s="161" t="s">
        <v>1421</v>
      </c>
      <c r="H217" s="161" t="s">
        <v>1323</v>
      </c>
      <c r="I217" s="620" t="s">
        <v>34</v>
      </c>
      <c r="J217" s="161" t="s">
        <v>691</v>
      </c>
      <c r="K217" s="161" t="s">
        <v>608</v>
      </c>
      <c r="L217" s="161" t="s">
        <v>48</v>
      </c>
      <c r="M217" s="161">
        <v>2</v>
      </c>
      <c r="N217" s="620">
        <v>0</v>
      </c>
      <c r="O217" s="620">
        <v>3.5999999999999999E-3</v>
      </c>
      <c r="P217" s="621">
        <v>0</v>
      </c>
      <c r="Q217" s="621" t="s">
        <v>34</v>
      </c>
      <c r="R217" s="621">
        <v>0</v>
      </c>
      <c r="S217" s="622">
        <v>44227</v>
      </c>
      <c r="T217" s="623">
        <v>0.3062083045195565</v>
      </c>
      <c r="U217" s="624">
        <v>3.3005009578838367</v>
      </c>
      <c r="V217" s="623">
        <v>0.20315284504039255</v>
      </c>
      <c r="W217" s="624">
        <v>1.8292632036390182</v>
      </c>
      <c r="X217" s="623" t="s">
        <v>34</v>
      </c>
      <c r="Y217" s="624" t="s">
        <v>34</v>
      </c>
      <c r="Z217" s="623" t="s">
        <v>34</v>
      </c>
      <c r="AA217" s="624" t="s">
        <v>34</v>
      </c>
      <c r="AB217" s="623">
        <v>0.16490662432499631</v>
      </c>
      <c r="AC217" s="625">
        <v>0.5584714855026166</v>
      </c>
      <c r="AD217" s="162">
        <v>37467515000106</v>
      </c>
    </row>
    <row r="218" spans="1:30">
      <c r="E218" s="619" t="s">
        <v>1778</v>
      </c>
      <c r="F218" s="161" t="s">
        <v>717</v>
      </c>
      <c r="G218" s="161" t="s">
        <v>34</v>
      </c>
      <c r="H218" s="161" t="s">
        <v>1323</v>
      </c>
      <c r="I218" s="620" t="s">
        <v>34</v>
      </c>
      <c r="J218" s="161" t="s">
        <v>691</v>
      </c>
      <c r="K218" s="161" t="s">
        <v>608</v>
      </c>
      <c r="L218" s="161" t="s">
        <v>48</v>
      </c>
      <c r="M218" s="161">
        <v>3</v>
      </c>
      <c r="N218" s="620">
        <v>0</v>
      </c>
      <c r="O218" s="620">
        <v>4.7499999999999999E-3</v>
      </c>
      <c r="P218" s="621">
        <v>1000</v>
      </c>
      <c r="Q218" s="621" t="s">
        <v>34</v>
      </c>
      <c r="R218" s="621">
        <v>65964179.68</v>
      </c>
      <c r="S218" s="622">
        <v>43190</v>
      </c>
      <c r="T218" s="623">
        <v>0.18615438369452075</v>
      </c>
      <c r="U218" s="624">
        <v>2.0064861489045644</v>
      </c>
      <c r="V218" s="623">
        <v>9.269482646264815E-2</v>
      </c>
      <c r="W218" s="624">
        <v>0.83465843258120564</v>
      </c>
      <c r="X218" s="623">
        <v>0.34008405871206415</v>
      </c>
      <c r="Y218" s="624">
        <v>2.3373796820050234</v>
      </c>
      <c r="Z218" s="623">
        <v>0.51243504617111646</v>
      </c>
      <c r="AA218" s="624">
        <v>2.7740966632253516</v>
      </c>
      <c r="AB218" s="623">
        <v>0.1214124978228342</v>
      </c>
      <c r="AC218" s="625">
        <v>-0.15123954659541103</v>
      </c>
      <c r="AD218" s="162">
        <v>28581159000166</v>
      </c>
    </row>
    <row r="219" spans="1:30">
      <c r="E219" s="619" t="s">
        <v>1805</v>
      </c>
      <c r="F219" s="161" t="s">
        <v>1341</v>
      </c>
      <c r="G219" s="161" t="s">
        <v>34</v>
      </c>
      <c r="H219" s="161" t="s">
        <v>1323</v>
      </c>
      <c r="I219" s="620" t="s">
        <v>34</v>
      </c>
      <c r="J219" s="161" t="s">
        <v>34</v>
      </c>
      <c r="K219" s="161" t="s">
        <v>608</v>
      </c>
      <c r="L219" s="161" t="s">
        <v>48</v>
      </c>
      <c r="M219" s="161">
        <v>2</v>
      </c>
      <c r="N219" s="620">
        <v>1.8500000000000003E-2</v>
      </c>
      <c r="O219" s="620">
        <v>4.9333333333333304E-3</v>
      </c>
      <c r="P219" s="621">
        <v>1000</v>
      </c>
      <c r="Q219" s="621" t="s">
        <v>34</v>
      </c>
      <c r="R219" s="621">
        <v>119144714.64</v>
      </c>
      <c r="S219" s="622">
        <v>44128</v>
      </c>
      <c r="T219" s="623">
        <v>0.14389847501702602</v>
      </c>
      <c r="U219" s="624">
        <v>1.5510260421476749</v>
      </c>
      <c r="V219" s="623">
        <v>1.7687015579181953E-3</v>
      </c>
      <c r="W219" s="624">
        <v>1.5926041682928275E-2</v>
      </c>
      <c r="X219" s="623" t="s">
        <v>34</v>
      </c>
      <c r="Y219" s="624" t="s">
        <v>34</v>
      </c>
      <c r="Z219" s="623" t="s">
        <v>34</v>
      </c>
      <c r="AA219" s="624" t="s">
        <v>34</v>
      </c>
      <c r="AB219" s="623">
        <v>0.21255396448197644</v>
      </c>
      <c r="AC219" s="625">
        <v>-0.51416823154921143</v>
      </c>
      <c r="AD219" s="162">
        <v>38954217000103</v>
      </c>
    </row>
    <row r="220" spans="1:30">
      <c r="E220" s="619" t="s">
        <v>1792</v>
      </c>
      <c r="F220" s="161" t="s">
        <v>1341</v>
      </c>
      <c r="G220" s="161" t="s">
        <v>34</v>
      </c>
      <c r="H220" s="161" t="s">
        <v>1323</v>
      </c>
      <c r="I220" s="620" t="s">
        <v>34</v>
      </c>
      <c r="J220" s="161" t="s">
        <v>34</v>
      </c>
      <c r="K220" s="161" t="s">
        <v>608</v>
      </c>
      <c r="L220" s="161" t="s">
        <v>48</v>
      </c>
      <c r="M220" s="161">
        <v>2</v>
      </c>
      <c r="N220" s="620">
        <v>0</v>
      </c>
      <c r="O220" s="620">
        <v>4.6666666666666697E-3</v>
      </c>
      <c r="P220" s="621">
        <v>100</v>
      </c>
      <c r="Q220" s="621" t="s">
        <v>34</v>
      </c>
      <c r="R220" s="621">
        <v>39787283.199999996</v>
      </c>
      <c r="S220" s="622">
        <v>44044</v>
      </c>
      <c r="T220" s="623">
        <v>9.1812251028250635E-2</v>
      </c>
      <c r="U220" s="624">
        <v>0.98960876629281369</v>
      </c>
      <c r="V220" s="623">
        <v>9.6482445594808341E-2</v>
      </c>
      <c r="W220" s="624">
        <v>0.86876355331669031</v>
      </c>
      <c r="X220" s="623">
        <v>0.21995099122839701</v>
      </c>
      <c r="Y220" s="624">
        <v>1.5117114865104462</v>
      </c>
      <c r="Z220" s="623" t="s">
        <v>34</v>
      </c>
      <c r="AA220" s="624" t="s">
        <v>34</v>
      </c>
      <c r="AB220" s="623">
        <v>3.250243404870852E-2</v>
      </c>
      <c r="AC220" s="625">
        <v>-0.44842032346684219</v>
      </c>
      <c r="AD220" s="162">
        <v>37567202000120</v>
      </c>
    </row>
    <row r="221" spans="1:30">
      <c r="E221" s="619" t="s">
        <v>1806</v>
      </c>
      <c r="F221" s="161" t="s">
        <v>1341</v>
      </c>
      <c r="G221" s="161" t="s">
        <v>34</v>
      </c>
      <c r="H221" s="161" t="s">
        <v>1323</v>
      </c>
      <c r="I221" s="620" t="s">
        <v>34</v>
      </c>
      <c r="J221" s="161" t="s">
        <v>34</v>
      </c>
      <c r="K221" s="161" t="s">
        <v>608</v>
      </c>
      <c r="L221" s="161" t="s">
        <v>48</v>
      </c>
      <c r="M221" s="161">
        <v>2</v>
      </c>
      <c r="N221" s="620">
        <v>0.02</v>
      </c>
      <c r="O221" s="620">
        <v>5.3333333333333297E-3</v>
      </c>
      <c r="P221" s="621">
        <v>1000</v>
      </c>
      <c r="Q221" s="621" t="s">
        <v>34</v>
      </c>
      <c r="R221" s="621">
        <v>117716688.68000001</v>
      </c>
      <c r="S221" s="622">
        <v>43512</v>
      </c>
      <c r="T221" s="623">
        <v>0.20805995710864855</v>
      </c>
      <c r="U221" s="624">
        <v>2.2425978577289278</v>
      </c>
      <c r="V221" s="623">
        <v>0.21481873987450184</v>
      </c>
      <c r="W221" s="624">
        <v>1.9343072267897432</v>
      </c>
      <c r="X221" s="623">
        <v>0.3707291826605712</v>
      </c>
      <c r="Y221" s="624">
        <v>2.5480019920922237</v>
      </c>
      <c r="Z221" s="623">
        <v>0.55309259819648959</v>
      </c>
      <c r="AA221" s="624">
        <v>2.9941986649351171</v>
      </c>
      <c r="AB221" s="623">
        <v>0.15469844476776898</v>
      </c>
      <c r="AC221" s="625">
        <v>0.67073423036590452</v>
      </c>
      <c r="AD221" s="162">
        <v>30995144000196</v>
      </c>
    </row>
    <row r="222" spans="1:30">
      <c r="E222" s="619" t="s">
        <v>2287</v>
      </c>
      <c r="F222" s="161" t="s">
        <v>1341</v>
      </c>
      <c r="G222" s="161" t="s">
        <v>34</v>
      </c>
      <c r="H222" s="161" t="s">
        <v>1326</v>
      </c>
      <c r="I222" s="620" t="s">
        <v>34</v>
      </c>
      <c r="J222" s="161" t="s">
        <v>34</v>
      </c>
      <c r="K222" s="161" t="s">
        <v>608</v>
      </c>
      <c r="L222" s="161" t="s">
        <v>48</v>
      </c>
      <c r="M222" s="161">
        <v>2</v>
      </c>
      <c r="N222" s="620">
        <v>1.9450000000000002E-2</v>
      </c>
      <c r="O222" s="620">
        <v>3.8999999999999998E-3</v>
      </c>
      <c r="P222" s="621">
        <v>50000</v>
      </c>
      <c r="Q222" s="621" t="s">
        <v>34</v>
      </c>
      <c r="R222" s="621">
        <v>911228214.88</v>
      </c>
      <c r="S222" s="622">
        <v>43456</v>
      </c>
      <c r="T222" s="623">
        <v>0.14031411504277269</v>
      </c>
      <c r="U222" s="624">
        <v>1.5123916114225342</v>
      </c>
      <c r="V222" s="623">
        <v>3.9462161387459505E-2</v>
      </c>
      <c r="W222" s="624">
        <v>0.35533186723420673</v>
      </c>
      <c r="X222" s="623">
        <v>0.16333046683990093</v>
      </c>
      <c r="Y222" s="624">
        <v>1.1225616281156108</v>
      </c>
      <c r="Z222" s="623">
        <v>0.60030542605779003</v>
      </c>
      <c r="AA222" s="624">
        <v>3.2497880302802247</v>
      </c>
      <c r="AB222" s="623">
        <v>0.16324105322016208</v>
      </c>
      <c r="AC222" s="625">
        <v>-0.43858474804356162</v>
      </c>
      <c r="AD222" s="162">
        <v>32068007000131</v>
      </c>
    </row>
    <row r="223" spans="1:30">
      <c r="E223" s="619" t="s">
        <v>2199</v>
      </c>
      <c r="F223" s="161" t="s">
        <v>1341</v>
      </c>
      <c r="G223" s="161" t="s">
        <v>1421</v>
      </c>
      <c r="H223" s="161" t="s">
        <v>1323</v>
      </c>
      <c r="I223" s="620" t="s">
        <v>34</v>
      </c>
      <c r="J223" s="161" t="s">
        <v>34</v>
      </c>
      <c r="K223" s="161" t="s">
        <v>608</v>
      </c>
      <c r="L223" s="161" t="s">
        <v>48</v>
      </c>
      <c r="M223" s="161">
        <v>2</v>
      </c>
      <c r="N223" s="620">
        <v>0</v>
      </c>
      <c r="O223" s="620">
        <v>3.3333333333333301E-3</v>
      </c>
      <c r="P223" s="621">
        <v>5000</v>
      </c>
      <c r="Q223" s="621" t="s">
        <v>34</v>
      </c>
      <c r="R223" s="621">
        <v>144250081</v>
      </c>
      <c r="S223" s="622">
        <v>41355</v>
      </c>
      <c r="T223" s="623">
        <v>0.20595186545449873</v>
      </c>
      <c r="U223" s="624">
        <v>2.2198755526146194</v>
      </c>
      <c r="V223" s="623">
        <v>0.15163682356775299</v>
      </c>
      <c r="W223" s="624">
        <v>1.3653939309293979</v>
      </c>
      <c r="X223" s="623">
        <v>0.47095610011432987</v>
      </c>
      <c r="Y223" s="624">
        <v>3.236856275158623</v>
      </c>
      <c r="Z223" s="623">
        <v>0.38548116625527507</v>
      </c>
      <c r="AA223" s="624">
        <v>2.0868245156828826</v>
      </c>
      <c r="AB223" s="623">
        <v>0.16221990725663746</v>
      </c>
      <c r="AC223" s="625">
        <v>0.25015194910181215</v>
      </c>
      <c r="AD223" s="162">
        <v>17447468000121</v>
      </c>
    </row>
    <row r="224" spans="1:30">
      <c r="E224" s="619" t="s">
        <v>2289</v>
      </c>
      <c r="F224" s="161" t="s">
        <v>1341</v>
      </c>
      <c r="G224" s="161" t="s">
        <v>34</v>
      </c>
      <c r="H224" s="161" t="s">
        <v>1326</v>
      </c>
      <c r="I224" s="620" t="s">
        <v>34</v>
      </c>
      <c r="J224" s="161" t="s">
        <v>34</v>
      </c>
      <c r="K224" s="161" t="s">
        <v>608</v>
      </c>
      <c r="L224" s="161" t="s">
        <v>48</v>
      </c>
      <c r="M224" s="161">
        <v>2</v>
      </c>
      <c r="N224" s="620">
        <v>0</v>
      </c>
      <c r="O224" s="620">
        <v>4.7499999999999999E-3</v>
      </c>
      <c r="P224" s="621">
        <v>5000</v>
      </c>
      <c r="Q224" s="621" t="s">
        <v>34</v>
      </c>
      <c r="R224" s="621">
        <v>292097444</v>
      </c>
      <c r="S224" s="622">
        <v>42895</v>
      </c>
      <c r="T224" s="623">
        <v>0.28946287445509289</v>
      </c>
      <c r="U224" s="624">
        <v>3.1200084397117531</v>
      </c>
      <c r="V224" s="623">
        <v>4.7195291843171727E-3</v>
      </c>
      <c r="W224" s="624">
        <v>4.2496382827694766E-2</v>
      </c>
      <c r="X224" s="623">
        <v>0.13049062793240584</v>
      </c>
      <c r="Y224" s="624">
        <v>0.89685515862276677</v>
      </c>
      <c r="Z224" s="623">
        <v>0.56641873491002293</v>
      </c>
      <c r="AA224" s="624">
        <v>3.0663404742569429</v>
      </c>
      <c r="AB224" s="623">
        <v>0.22420882517672625</v>
      </c>
      <c r="AC224" s="625">
        <v>-0.47427958429493172</v>
      </c>
      <c r="AD224" s="162">
        <v>26210505000174</v>
      </c>
    </row>
    <row r="225" spans="1:30">
      <c r="E225" s="619" t="s">
        <v>2290</v>
      </c>
      <c r="F225" s="161" t="s">
        <v>1341</v>
      </c>
      <c r="G225" s="161" t="s">
        <v>34</v>
      </c>
      <c r="H225" s="161" t="s">
        <v>1323</v>
      </c>
      <c r="I225" s="620" t="s">
        <v>34</v>
      </c>
      <c r="J225" s="161" t="s">
        <v>34</v>
      </c>
      <c r="K225" s="161" t="s">
        <v>608</v>
      </c>
      <c r="L225" s="161" t="s">
        <v>48</v>
      </c>
      <c r="M225" s="161">
        <v>2</v>
      </c>
      <c r="N225" s="620">
        <v>0</v>
      </c>
      <c r="O225" s="620">
        <v>3.8E-3</v>
      </c>
      <c r="P225" s="621">
        <v>10000</v>
      </c>
      <c r="Q225" s="621" t="s">
        <v>34</v>
      </c>
      <c r="R225" s="621">
        <v>149171309.66999999</v>
      </c>
      <c r="S225" s="622">
        <v>44129</v>
      </c>
      <c r="T225" s="623">
        <v>0.26972932495963242</v>
      </c>
      <c r="U225" s="624">
        <v>2.9073081371696459</v>
      </c>
      <c r="V225" s="623">
        <v>-3.3485239164435798E-3</v>
      </c>
      <c r="W225" s="624">
        <v>-3.0151345336254413E-2</v>
      </c>
      <c r="X225" s="623" t="s">
        <v>34</v>
      </c>
      <c r="Y225" s="624" t="s">
        <v>34</v>
      </c>
      <c r="Z225" s="623" t="s">
        <v>34</v>
      </c>
      <c r="AA225" s="624" t="s">
        <v>34</v>
      </c>
      <c r="AB225" s="623">
        <v>0.21397061187460442</v>
      </c>
      <c r="AC225" s="625">
        <v>-0.53467960155145022</v>
      </c>
      <c r="AD225" s="162">
        <v>38971881000160</v>
      </c>
    </row>
    <row r="226" spans="1:30">
      <c r="E226" s="619" t="s">
        <v>1801</v>
      </c>
      <c r="F226" s="161" t="s">
        <v>1341</v>
      </c>
      <c r="G226" s="161" t="s">
        <v>34</v>
      </c>
      <c r="H226" s="161" t="s">
        <v>1323</v>
      </c>
      <c r="I226" s="620" t="s">
        <v>34</v>
      </c>
      <c r="J226" s="161" t="s">
        <v>1319</v>
      </c>
      <c r="K226" s="161" t="s">
        <v>608</v>
      </c>
      <c r="L226" s="161" t="s">
        <v>48</v>
      </c>
      <c r="M226" s="161">
        <v>2</v>
      </c>
      <c r="N226" s="620">
        <v>1.8500000000000003E-2</v>
      </c>
      <c r="O226" s="620">
        <v>4.6249999999999998E-3</v>
      </c>
      <c r="P226" s="621">
        <v>500</v>
      </c>
      <c r="Q226" s="621" t="s">
        <v>34</v>
      </c>
      <c r="R226" s="621">
        <v>897647819.92999995</v>
      </c>
      <c r="S226" s="622">
        <v>43252</v>
      </c>
      <c r="T226" s="623">
        <v>6.3624549358680227E-2</v>
      </c>
      <c r="U226" s="624">
        <v>0.6857844251896833</v>
      </c>
      <c r="V226" s="623">
        <v>-2.6977597268476039E-3</v>
      </c>
      <c r="W226" s="624">
        <v>-2.4291624365882596E-2</v>
      </c>
      <c r="X226" s="623">
        <v>7.1015091865669566E-2</v>
      </c>
      <c r="Y226" s="624">
        <v>0.4880829565230308</v>
      </c>
      <c r="Z226" s="623">
        <v>0.3029158581505289</v>
      </c>
      <c r="AA226" s="624">
        <v>1.6398524605454492</v>
      </c>
      <c r="AB226" s="623">
        <v>0.11700873162088599</v>
      </c>
      <c r="AC226" s="625">
        <v>-0.97219203845238789</v>
      </c>
      <c r="AD226" s="162">
        <v>30317454000151</v>
      </c>
    </row>
    <row r="227" spans="1:30">
      <c r="E227" s="619" t="s">
        <v>1804</v>
      </c>
      <c r="F227" s="161" t="s">
        <v>1341</v>
      </c>
      <c r="G227" s="161" t="s">
        <v>34</v>
      </c>
      <c r="H227" s="161" t="s">
        <v>1323</v>
      </c>
      <c r="I227" s="620" t="s">
        <v>34</v>
      </c>
      <c r="J227" s="161" t="s">
        <v>610</v>
      </c>
      <c r="K227" s="161" t="s">
        <v>608</v>
      </c>
      <c r="L227" s="161" t="s">
        <v>48</v>
      </c>
      <c r="M227" s="161">
        <v>2</v>
      </c>
      <c r="N227" s="620">
        <v>0.02</v>
      </c>
      <c r="O227" s="620">
        <v>4.0000000000000001E-3</v>
      </c>
      <c r="P227" s="621">
        <v>500</v>
      </c>
      <c r="Q227" s="621" t="s">
        <v>34</v>
      </c>
      <c r="R227" s="621">
        <v>109705824.83</v>
      </c>
      <c r="S227" s="622">
        <v>44279</v>
      </c>
      <c r="T227" s="623">
        <v>9.0860352936597444E-2</v>
      </c>
      <c r="U227" s="624">
        <v>0.97934862469332773</v>
      </c>
      <c r="V227" s="623">
        <v>0.11602584400916505</v>
      </c>
      <c r="W227" s="624">
        <v>1.0447395264138515</v>
      </c>
      <c r="X227" s="623" t="s">
        <v>34</v>
      </c>
      <c r="Y227" s="624" t="s">
        <v>34</v>
      </c>
      <c r="Z227" s="623" t="s">
        <v>34</v>
      </c>
      <c r="AA227" s="624" t="s">
        <v>34</v>
      </c>
      <c r="AB227" s="623">
        <v>0.10541241759137449</v>
      </c>
      <c r="AC227" s="625">
        <v>4.7135304723166613E-2</v>
      </c>
      <c r="AD227" s="162">
        <v>40920066000114</v>
      </c>
    </row>
    <row r="228" spans="1:30">
      <c r="E228" s="619" t="s">
        <v>1796</v>
      </c>
      <c r="F228" s="161" t="s">
        <v>1341</v>
      </c>
      <c r="G228" s="161" t="s">
        <v>1421</v>
      </c>
      <c r="H228" s="161" t="s">
        <v>1323</v>
      </c>
      <c r="I228" s="620" t="s">
        <v>34</v>
      </c>
      <c r="J228" s="161" t="s">
        <v>691</v>
      </c>
      <c r="K228" s="161" t="s">
        <v>608</v>
      </c>
      <c r="L228" s="161" t="s">
        <v>48</v>
      </c>
      <c r="M228" s="161">
        <v>2</v>
      </c>
      <c r="N228" s="620">
        <v>0</v>
      </c>
      <c r="O228" s="620">
        <v>0</v>
      </c>
      <c r="P228" s="621">
        <v>1000</v>
      </c>
      <c r="Q228" s="621" t="s">
        <v>34</v>
      </c>
      <c r="R228" s="621">
        <v>59495299.75</v>
      </c>
      <c r="S228" s="622">
        <v>44602</v>
      </c>
      <c r="T228" s="623" t="s">
        <v>34</v>
      </c>
      <c r="U228" s="624" t="s">
        <v>34</v>
      </c>
      <c r="V228" s="623" t="s">
        <v>34</v>
      </c>
      <c r="W228" s="624" t="s">
        <v>34</v>
      </c>
      <c r="X228" s="623" t="s">
        <v>34</v>
      </c>
      <c r="Y228" s="624" t="s">
        <v>34</v>
      </c>
      <c r="Z228" s="623" t="s">
        <v>34</v>
      </c>
      <c r="AA228" s="624" t="s">
        <v>34</v>
      </c>
      <c r="AB228" s="623">
        <v>0.11045321409677077</v>
      </c>
      <c r="AC228" s="625" t="s">
        <v>34</v>
      </c>
      <c r="AD228" s="162">
        <v>45126753000186</v>
      </c>
    </row>
    <row r="229" spans="1:30" ht="5.25" customHeight="1">
      <c r="E229" s="626" t="s">
        <v>1396</v>
      </c>
      <c r="P229" s="636"/>
      <c r="Q229" s="636"/>
      <c r="R229" s="636"/>
      <c r="S229" s="637"/>
      <c r="AC229" s="638"/>
    </row>
    <row r="230" spans="1:30" s="513" customFormat="1">
      <c r="A230" s="643"/>
      <c r="B230" s="609" t="s">
        <v>15</v>
      </c>
      <c r="C230" s="609" t="s">
        <v>15</v>
      </c>
      <c r="D230" s="609" t="str">
        <f>B230&amp;" "&amp;C230</f>
        <v>Alternativos Alternativos</v>
      </c>
      <c r="E230" s="631" t="s">
        <v>15</v>
      </c>
      <c r="F230" s="631"/>
      <c r="G230" s="631"/>
      <c r="H230" s="631"/>
      <c r="I230" s="631"/>
      <c r="J230" s="632"/>
      <c r="K230" s="631"/>
      <c r="L230" s="631"/>
      <c r="M230" s="631"/>
      <c r="N230" s="631"/>
      <c r="O230" s="631"/>
      <c r="P230" s="633"/>
      <c r="Q230" s="633"/>
      <c r="R230" s="633"/>
      <c r="S230" s="634"/>
      <c r="T230" s="631"/>
      <c r="U230" s="631"/>
      <c r="V230" s="631"/>
      <c r="W230" s="631"/>
      <c r="X230" s="631"/>
      <c r="Y230" s="631"/>
      <c r="Z230" s="631"/>
      <c r="AA230" s="631"/>
      <c r="AB230" s="631"/>
      <c r="AC230" s="635"/>
      <c r="AD230" s="631"/>
    </row>
    <row r="231" spans="1:30">
      <c r="E231" s="619" t="s">
        <v>1455</v>
      </c>
      <c r="F231" s="161" t="s">
        <v>1341</v>
      </c>
      <c r="G231" s="682" t="s">
        <v>34</v>
      </c>
      <c r="H231" s="161" t="s">
        <v>1323</v>
      </c>
      <c r="I231" s="620" t="s">
        <v>34</v>
      </c>
      <c r="J231" s="161" t="s">
        <v>34</v>
      </c>
      <c r="K231" s="161" t="s">
        <v>608</v>
      </c>
      <c r="L231" s="161" t="s">
        <v>48</v>
      </c>
      <c r="M231" s="161">
        <v>2</v>
      </c>
      <c r="N231" s="620">
        <v>0.01</v>
      </c>
      <c r="O231" s="620">
        <v>2.5000000000000001E-3</v>
      </c>
      <c r="P231" s="621" t="s">
        <v>34</v>
      </c>
      <c r="Q231" s="621" t="s">
        <v>1428</v>
      </c>
      <c r="R231" s="621" t="s">
        <v>34</v>
      </c>
      <c r="S231" s="622" t="s">
        <v>34</v>
      </c>
      <c r="T231" s="623" t="s">
        <v>34</v>
      </c>
      <c r="U231" s="624" t="s">
        <v>34</v>
      </c>
      <c r="V231" s="623" t="s">
        <v>34</v>
      </c>
      <c r="W231" s="624" t="s">
        <v>34</v>
      </c>
      <c r="X231" s="623" t="s">
        <v>34</v>
      </c>
      <c r="Y231" s="624" t="s">
        <v>34</v>
      </c>
      <c r="Z231" s="623" t="s">
        <v>34</v>
      </c>
      <c r="AA231" s="624" t="s">
        <v>34</v>
      </c>
      <c r="AB231" s="623" t="s">
        <v>34</v>
      </c>
      <c r="AC231" s="625" t="s">
        <v>34</v>
      </c>
      <c r="AD231" s="162" t="s">
        <v>34</v>
      </c>
    </row>
    <row r="232" spans="1:30" s="513" customFormat="1" ht="7.5" customHeight="1">
      <c r="B232" s="609"/>
      <c r="C232" s="609"/>
      <c r="D232" s="609"/>
      <c r="E232" s="610" t="s">
        <v>1396</v>
      </c>
      <c r="J232" s="611"/>
      <c r="P232" s="612"/>
      <c r="Q232" s="612"/>
      <c r="R232" s="612"/>
      <c r="S232" s="627"/>
      <c r="AC232" s="630"/>
    </row>
    <row r="233" spans="1:30" s="513" customFormat="1">
      <c r="B233" s="628" t="s">
        <v>12</v>
      </c>
      <c r="C233" s="609"/>
      <c r="D233" s="609"/>
      <c r="E233" s="614" t="s">
        <v>628</v>
      </c>
      <c r="F233" s="614"/>
      <c r="G233" s="614"/>
      <c r="H233" s="614"/>
      <c r="I233" s="614"/>
      <c r="J233" s="615"/>
      <c r="K233" s="614"/>
      <c r="L233" s="614"/>
      <c r="M233" s="614"/>
      <c r="N233" s="614"/>
      <c r="O233" s="614"/>
      <c r="P233" s="616"/>
      <c r="Q233" s="616"/>
      <c r="R233" s="616"/>
      <c r="S233" s="617"/>
      <c r="T233" s="614"/>
      <c r="U233" s="614"/>
      <c r="V233" s="614"/>
      <c r="W233" s="614"/>
      <c r="X233" s="614"/>
      <c r="Y233" s="614"/>
      <c r="Z233" s="614"/>
      <c r="AA233" s="614"/>
      <c r="AB233" s="614"/>
      <c r="AC233" s="618"/>
      <c r="AD233" s="614"/>
    </row>
    <row r="234" spans="1:30" s="513" customFormat="1" ht="3" customHeight="1">
      <c r="B234" s="609"/>
      <c r="C234" s="609"/>
      <c r="D234" s="609"/>
      <c r="J234" s="629"/>
      <c r="P234" s="612"/>
      <c r="Q234" s="612"/>
      <c r="R234" s="612"/>
      <c r="S234" s="627"/>
      <c r="AC234" s="630"/>
    </row>
    <row r="235" spans="1:30" s="513" customFormat="1">
      <c r="A235" s="643"/>
      <c r="B235" s="609" t="s">
        <v>14</v>
      </c>
      <c r="C235" s="609" t="s">
        <v>692</v>
      </c>
      <c r="D235" s="609" t="str">
        <f>B235&amp;" "&amp;C235</f>
        <v>Renda Variável USA</v>
      </c>
      <c r="E235" s="631" t="s">
        <v>609</v>
      </c>
      <c r="F235" s="631"/>
      <c r="G235" s="631"/>
      <c r="H235" s="631"/>
      <c r="I235" s="631"/>
      <c r="J235" s="632"/>
      <c r="K235" s="631"/>
      <c r="L235" s="631"/>
      <c r="M235" s="631"/>
      <c r="N235" s="631"/>
      <c r="O235" s="631"/>
      <c r="P235" s="633"/>
      <c r="Q235" s="633"/>
      <c r="R235" s="633"/>
      <c r="S235" s="634"/>
      <c r="T235" s="631"/>
      <c r="U235" s="631"/>
      <c r="V235" s="631"/>
      <c r="W235" s="631"/>
      <c r="X235" s="631"/>
      <c r="Y235" s="631"/>
      <c r="Z235" s="631"/>
      <c r="AA235" s="631"/>
      <c r="AB235" s="631"/>
      <c r="AC235" s="635"/>
      <c r="AD235" s="631"/>
    </row>
    <row r="236" spans="1:30">
      <c r="E236" s="619" t="s">
        <v>1763</v>
      </c>
      <c r="F236" s="161" t="s">
        <v>717</v>
      </c>
      <c r="G236" s="161" t="s">
        <v>1421</v>
      </c>
      <c r="H236" s="161" t="s">
        <v>1323</v>
      </c>
      <c r="I236" s="620" t="s">
        <v>34</v>
      </c>
      <c r="J236" s="161" t="s">
        <v>674</v>
      </c>
      <c r="K236" s="161" t="s">
        <v>692</v>
      </c>
      <c r="L236" s="161" t="s">
        <v>1815</v>
      </c>
      <c r="M236" s="161">
        <v>1</v>
      </c>
      <c r="N236" s="620">
        <v>0.01</v>
      </c>
      <c r="O236" s="620">
        <v>2.66666666666667E-3</v>
      </c>
      <c r="P236" s="621">
        <v>1000</v>
      </c>
      <c r="Q236" s="621" t="s">
        <v>34</v>
      </c>
      <c r="R236" s="621">
        <v>1052873079</v>
      </c>
      <c r="S236" s="622">
        <v>41396</v>
      </c>
      <c r="T236" s="623">
        <v>-0.19126506198804982</v>
      </c>
      <c r="U236" s="624">
        <v>-2.0615721748361424</v>
      </c>
      <c r="V236" s="623">
        <v>-0.1046640156135028</v>
      </c>
      <c r="W236" s="624">
        <v>-0.94243342971058608</v>
      </c>
      <c r="X236" s="623">
        <v>0.14854590650845956</v>
      </c>
      <c r="Y236" s="624">
        <v>1.020948129802987</v>
      </c>
      <c r="Z236" s="623">
        <v>0.31128391983350046</v>
      </c>
      <c r="AA236" s="624">
        <v>1.6851534448669696</v>
      </c>
      <c r="AB236" s="623">
        <v>0.22284094904639826</v>
      </c>
      <c r="AC236" s="625">
        <v>-0.96805014572513282</v>
      </c>
      <c r="AD236" s="162">
        <v>17453850000148</v>
      </c>
    </row>
    <row r="237" spans="1:30">
      <c r="E237" s="619" t="s">
        <v>464</v>
      </c>
      <c r="F237" s="161" t="s">
        <v>1341</v>
      </c>
      <c r="G237" s="161" t="s">
        <v>1421</v>
      </c>
      <c r="H237" s="161" t="s">
        <v>1323</v>
      </c>
      <c r="I237" s="620" t="s">
        <v>34</v>
      </c>
      <c r="J237" s="161" t="s">
        <v>674</v>
      </c>
      <c r="K237" s="161" t="s">
        <v>608</v>
      </c>
      <c r="L237" s="161" t="s">
        <v>49</v>
      </c>
      <c r="M237" s="161">
        <v>2</v>
      </c>
      <c r="N237" s="620">
        <v>2.3999999999999998E-3</v>
      </c>
      <c r="O237" s="620">
        <v>2.5000000000000001E-3</v>
      </c>
      <c r="P237" s="621" t="s">
        <v>34</v>
      </c>
      <c r="Q237" s="621" t="s">
        <v>1428</v>
      </c>
      <c r="R237" s="621">
        <v>3010000000</v>
      </c>
      <c r="S237" s="622">
        <v>41758</v>
      </c>
      <c r="T237" s="623" t="s">
        <v>34</v>
      </c>
      <c r="U237" s="624" t="s">
        <v>34</v>
      </c>
      <c r="V237" s="623" t="s">
        <v>34</v>
      </c>
      <c r="W237" s="624" t="s">
        <v>34</v>
      </c>
      <c r="X237" s="623" t="s">
        <v>34</v>
      </c>
      <c r="Y237" s="624" t="s">
        <v>34</v>
      </c>
      <c r="Z237" s="623" t="s">
        <v>34</v>
      </c>
      <c r="AA237" s="624" t="s">
        <v>34</v>
      </c>
      <c r="AB237" s="623" t="s">
        <v>34</v>
      </c>
      <c r="AC237" s="625" t="s">
        <v>34</v>
      </c>
      <c r="AD237" s="162" t="s">
        <v>34</v>
      </c>
    </row>
    <row r="238" spans="1:30" ht="5.25" customHeight="1">
      <c r="E238" s="626" t="s">
        <v>1396</v>
      </c>
      <c r="P238" s="636"/>
      <c r="Q238" s="636"/>
      <c r="R238" s="636"/>
      <c r="S238" s="637"/>
      <c r="AC238" s="638"/>
    </row>
    <row r="239" spans="1:30" s="513" customFormat="1">
      <c r="A239" s="643"/>
      <c r="B239" s="609" t="s">
        <v>14</v>
      </c>
      <c r="C239" s="594" t="s">
        <v>612</v>
      </c>
      <c r="D239" s="609" t="str">
        <f>B239&amp;" "&amp;C239</f>
        <v>Renda Variável China</v>
      </c>
      <c r="E239" s="631" t="s">
        <v>612</v>
      </c>
      <c r="F239" s="631"/>
      <c r="G239" s="631"/>
      <c r="H239" s="631"/>
      <c r="I239" s="631"/>
      <c r="J239" s="632"/>
      <c r="K239" s="631"/>
      <c r="L239" s="631"/>
      <c r="M239" s="631"/>
      <c r="N239" s="631"/>
      <c r="O239" s="631"/>
      <c r="P239" s="633"/>
      <c r="Q239" s="633"/>
      <c r="R239" s="633"/>
      <c r="S239" s="634"/>
      <c r="T239" s="631"/>
      <c r="U239" s="631"/>
      <c r="V239" s="631"/>
      <c r="W239" s="631"/>
      <c r="X239" s="631"/>
      <c r="Y239" s="631"/>
      <c r="Z239" s="631"/>
      <c r="AA239" s="631"/>
      <c r="AB239" s="631"/>
      <c r="AC239" s="635"/>
      <c r="AD239" s="631"/>
    </row>
    <row r="240" spans="1:30">
      <c r="E240" s="619" t="s">
        <v>2223</v>
      </c>
      <c r="F240" s="161" t="s">
        <v>717</v>
      </c>
      <c r="G240" s="161" t="s">
        <v>1421</v>
      </c>
      <c r="H240" s="161" t="s">
        <v>1323</v>
      </c>
      <c r="I240" s="620" t="s">
        <v>34</v>
      </c>
      <c r="J240" s="161" t="s">
        <v>34</v>
      </c>
      <c r="K240" s="161" t="s">
        <v>612</v>
      </c>
      <c r="L240" s="161" t="s">
        <v>1815</v>
      </c>
      <c r="M240" s="161">
        <v>2</v>
      </c>
      <c r="N240" s="620">
        <v>0</v>
      </c>
      <c r="O240" s="620">
        <v>0</v>
      </c>
      <c r="P240" s="621">
        <v>10000</v>
      </c>
      <c r="Q240" s="621" t="s">
        <v>34</v>
      </c>
      <c r="R240" s="621">
        <v>29430000</v>
      </c>
      <c r="S240" s="622">
        <v>44436</v>
      </c>
      <c r="T240" s="623">
        <v>-0.14814814814814814</v>
      </c>
      <c r="U240" s="624">
        <v>-1.5968316262319107</v>
      </c>
      <c r="V240" s="623">
        <v>-7.9999999999999849E-2</v>
      </c>
      <c r="W240" s="624">
        <v>-0.72034952925234408</v>
      </c>
      <c r="X240" s="623" t="s">
        <v>34</v>
      </c>
      <c r="Y240" s="624" t="s">
        <v>34</v>
      </c>
      <c r="Z240" s="623" t="s">
        <v>34</v>
      </c>
      <c r="AA240" s="624" t="s">
        <v>34</v>
      </c>
      <c r="AB240" s="623">
        <v>0.1850396646970327</v>
      </c>
      <c r="AC240" s="625">
        <v>-1.032520232336184</v>
      </c>
      <c r="AD240" s="162">
        <v>43096273000194</v>
      </c>
    </row>
    <row r="241" spans="1:30">
      <c r="E241" s="619" t="s">
        <v>2245</v>
      </c>
      <c r="F241" s="161" t="s">
        <v>1341</v>
      </c>
      <c r="G241" s="161" t="s">
        <v>34</v>
      </c>
      <c r="H241" s="161" t="s">
        <v>1323</v>
      </c>
      <c r="I241" s="620" t="s">
        <v>34</v>
      </c>
      <c r="J241" s="161" t="s">
        <v>674</v>
      </c>
      <c r="K241" s="161" t="s">
        <v>612</v>
      </c>
      <c r="L241" s="161" t="s">
        <v>49</v>
      </c>
      <c r="M241" s="161">
        <v>3</v>
      </c>
      <c r="N241" s="620">
        <v>0.01</v>
      </c>
      <c r="O241" s="620">
        <v>8.0000000000000002E-3</v>
      </c>
      <c r="P241" s="621">
        <v>5000</v>
      </c>
      <c r="Q241" s="621" t="s">
        <v>34</v>
      </c>
      <c r="R241" s="621">
        <v>3303566.94</v>
      </c>
      <c r="S241" s="622">
        <v>44366</v>
      </c>
      <c r="T241" s="623">
        <v>-0.3829072177970223</v>
      </c>
      <c r="U241" s="624">
        <v>-4.1272088982125998</v>
      </c>
      <c r="V241" s="623">
        <v>-0.41508363530654224</v>
      </c>
      <c r="W241" s="624">
        <v>-3.7375662661677493</v>
      </c>
      <c r="X241" s="623" t="s">
        <v>34</v>
      </c>
      <c r="Y241" s="624" t="s">
        <v>34</v>
      </c>
      <c r="Z241" s="623" t="s">
        <v>34</v>
      </c>
      <c r="AA241" s="624" t="s">
        <v>34</v>
      </c>
      <c r="AB241" s="623">
        <v>0.27559735471396163</v>
      </c>
      <c r="AC241" s="625">
        <v>-1.9090924636668078</v>
      </c>
      <c r="AD241" s="162">
        <v>41063334000191</v>
      </c>
    </row>
    <row r="242" spans="1:30">
      <c r="E242" s="619" t="s">
        <v>1400</v>
      </c>
      <c r="F242" s="161" t="s">
        <v>1341</v>
      </c>
      <c r="G242" s="161" t="s">
        <v>34</v>
      </c>
      <c r="H242" s="161" t="s">
        <v>1323</v>
      </c>
      <c r="I242" s="620" t="s">
        <v>34</v>
      </c>
      <c r="J242" s="161" t="s">
        <v>674</v>
      </c>
      <c r="K242" s="161" t="s">
        <v>608</v>
      </c>
      <c r="L242" s="161" t="s">
        <v>48</v>
      </c>
      <c r="M242" s="161">
        <v>2</v>
      </c>
      <c r="N242" s="620">
        <v>8.8999999999999999E-3</v>
      </c>
      <c r="O242" s="620">
        <v>2.5000000000000001E-3</v>
      </c>
      <c r="P242" s="621" t="s">
        <v>34</v>
      </c>
      <c r="Q242" s="621" t="s">
        <v>1428</v>
      </c>
      <c r="R242" s="621">
        <v>484000000</v>
      </c>
      <c r="S242" s="622">
        <v>44186</v>
      </c>
      <c r="T242" s="623" t="s">
        <v>34</v>
      </c>
      <c r="U242" s="624" t="s">
        <v>34</v>
      </c>
      <c r="V242" s="623" t="s">
        <v>34</v>
      </c>
      <c r="W242" s="624" t="s">
        <v>34</v>
      </c>
      <c r="X242" s="623" t="s">
        <v>34</v>
      </c>
      <c r="Y242" s="624" t="s">
        <v>34</v>
      </c>
      <c r="Z242" s="623" t="s">
        <v>34</v>
      </c>
      <c r="AA242" s="624" t="s">
        <v>34</v>
      </c>
      <c r="AB242" s="623" t="s">
        <v>34</v>
      </c>
      <c r="AC242" s="625" t="s">
        <v>34</v>
      </c>
      <c r="AD242" s="162" t="s">
        <v>34</v>
      </c>
    </row>
    <row r="243" spans="1:30" ht="5.25" customHeight="1">
      <c r="E243" s="626" t="s">
        <v>1396</v>
      </c>
      <c r="P243" s="636"/>
      <c r="Q243" s="636"/>
      <c r="R243" s="636"/>
      <c r="S243" s="637"/>
      <c r="AC243" s="638"/>
    </row>
    <row r="244" spans="1:30" s="513" customFormat="1">
      <c r="A244" s="643"/>
      <c r="B244" s="609" t="s">
        <v>14</v>
      </c>
      <c r="C244" s="594" t="s">
        <v>613</v>
      </c>
      <c r="D244" s="609" t="str">
        <f>B244&amp;" "&amp;C244</f>
        <v>Renda Variável Europa</v>
      </c>
      <c r="E244" s="631" t="s">
        <v>613</v>
      </c>
      <c r="F244" s="631"/>
      <c r="G244" s="631"/>
      <c r="H244" s="631"/>
      <c r="I244" s="631"/>
      <c r="J244" s="632"/>
      <c r="K244" s="631"/>
      <c r="L244" s="631"/>
      <c r="M244" s="631"/>
      <c r="N244" s="631"/>
      <c r="O244" s="631"/>
      <c r="P244" s="633"/>
      <c r="Q244" s="633"/>
      <c r="R244" s="633"/>
      <c r="S244" s="634"/>
      <c r="T244" s="631"/>
      <c r="U244" s="631"/>
      <c r="V244" s="631"/>
      <c r="W244" s="631"/>
      <c r="X244" s="631"/>
      <c r="Y244" s="631"/>
      <c r="Z244" s="631"/>
      <c r="AA244" s="631"/>
      <c r="AB244" s="631"/>
      <c r="AC244" s="635"/>
      <c r="AD244" s="631"/>
    </row>
    <row r="245" spans="1:30">
      <c r="E245" s="619" t="s">
        <v>1401</v>
      </c>
      <c r="F245" s="161" t="s">
        <v>1341</v>
      </c>
      <c r="G245" s="682" t="s">
        <v>34</v>
      </c>
      <c r="H245" s="682" t="s">
        <v>1323</v>
      </c>
      <c r="I245" s="620" t="s">
        <v>34</v>
      </c>
      <c r="J245" s="161" t="s">
        <v>674</v>
      </c>
      <c r="K245" s="161" t="s">
        <v>608</v>
      </c>
      <c r="L245" s="161" t="s">
        <v>48</v>
      </c>
      <c r="M245" s="161">
        <v>2</v>
      </c>
      <c r="N245" s="620">
        <v>3.8999999999999998E-3</v>
      </c>
      <c r="O245" s="620">
        <v>2.5000000000000001E-3</v>
      </c>
      <c r="P245" s="621" t="s">
        <v>34</v>
      </c>
      <c r="Q245" s="621" t="s">
        <v>1428</v>
      </c>
      <c r="R245" s="621">
        <v>45310000</v>
      </c>
      <c r="S245" s="622">
        <v>44215</v>
      </c>
      <c r="T245" s="623" t="s">
        <v>34</v>
      </c>
      <c r="U245" s="624" t="s">
        <v>34</v>
      </c>
      <c r="V245" s="623" t="s">
        <v>34</v>
      </c>
      <c r="W245" s="624" t="s">
        <v>34</v>
      </c>
      <c r="X245" s="623" t="s">
        <v>34</v>
      </c>
      <c r="Y245" s="624" t="s">
        <v>34</v>
      </c>
      <c r="Z245" s="623" t="s">
        <v>34</v>
      </c>
      <c r="AA245" s="624" t="s">
        <v>34</v>
      </c>
      <c r="AB245" s="623" t="s">
        <v>34</v>
      </c>
      <c r="AC245" s="625" t="s">
        <v>34</v>
      </c>
      <c r="AD245" s="162" t="s">
        <v>34</v>
      </c>
    </row>
    <row r="246" spans="1:30" s="513" customFormat="1" ht="5.25" customHeight="1">
      <c r="B246" s="609"/>
      <c r="C246" s="609"/>
      <c r="D246" s="609"/>
      <c r="E246" s="626" t="s">
        <v>1396</v>
      </c>
      <c r="J246" s="629"/>
      <c r="P246" s="612"/>
      <c r="Q246" s="612"/>
      <c r="R246" s="612"/>
      <c r="S246" s="627"/>
      <c r="AC246" s="630"/>
    </row>
    <row r="247" spans="1:30" s="513" customFormat="1">
      <c r="A247" s="643"/>
      <c r="B247" s="609" t="s">
        <v>14</v>
      </c>
      <c r="C247" s="609" t="s">
        <v>611</v>
      </c>
      <c r="D247" s="609" t="str">
        <f>B247&amp;" "&amp;C247</f>
        <v>Renda Variável Global</v>
      </c>
      <c r="E247" s="631" t="s">
        <v>611</v>
      </c>
      <c r="F247" s="631"/>
      <c r="G247" s="631"/>
      <c r="H247" s="631"/>
      <c r="I247" s="631"/>
      <c r="J247" s="632"/>
      <c r="K247" s="631"/>
      <c r="L247" s="631"/>
      <c r="M247" s="631"/>
      <c r="N247" s="631"/>
      <c r="O247" s="631"/>
      <c r="P247" s="633"/>
      <c r="Q247" s="633"/>
      <c r="R247" s="633"/>
      <c r="S247" s="634"/>
      <c r="T247" s="631"/>
      <c r="U247" s="631"/>
      <c r="V247" s="631"/>
      <c r="W247" s="631"/>
      <c r="X247" s="631"/>
      <c r="Y247" s="631"/>
      <c r="Z247" s="631"/>
      <c r="AA247" s="631"/>
      <c r="AB247" s="631"/>
      <c r="AC247" s="635"/>
      <c r="AD247" s="631"/>
    </row>
    <row r="248" spans="1:30">
      <c r="E248" s="619" t="s">
        <v>2225</v>
      </c>
      <c r="F248" s="161" t="s">
        <v>717</v>
      </c>
      <c r="G248" s="161" t="s">
        <v>1421</v>
      </c>
      <c r="H248" s="161" t="s">
        <v>1323</v>
      </c>
      <c r="I248" s="620" t="s">
        <v>34</v>
      </c>
      <c r="J248" s="161" t="s">
        <v>34</v>
      </c>
      <c r="K248" s="161" t="s">
        <v>611</v>
      </c>
      <c r="L248" s="161" t="s">
        <v>49</v>
      </c>
      <c r="M248" s="161">
        <v>2</v>
      </c>
      <c r="N248" s="620">
        <v>0</v>
      </c>
      <c r="O248" s="620">
        <v>5.0000000000000001E-4</v>
      </c>
      <c r="P248" s="621">
        <v>1000</v>
      </c>
      <c r="Q248" s="621" t="s">
        <v>34</v>
      </c>
      <c r="R248" s="621">
        <v>5230555.9099999992</v>
      </c>
      <c r="S248" s="622">
        <v>44181</v>
      </c>
      <c r="T248" s="623">
        <v>-0.41897023846714543</v>
      </c>
      <c r="U248" s="624">
        <v>-4.5159182588312765</v>
      </c>
      <c r="V248" s="623">
        <v>-0.41062478858190554</v>
      </c>
      <c r="W248" s="624">
        <v>-3.6974171644289942</v>
      </c>
      <c r="X248" s="623" t="s">
        <v>34</v>
      </c>
      <c r="Y248" s="624" t="s">
        <v>34</v>
      </c>
      <c r="Z248" s="623" t="s">
        <v>34</v>
      </c>
      <c r="AA248" s="624" t="s">
        <v>34</v>
      </c>
      <c r="AB248" s="623">
        <v>0.33974477636612371</v>
      </c>
      <c r="AC248" s="625">
        <v>-1.5355114263894034</v>
      </c>
      <c r="AD248" s="162">
        <v>37994000000164</v>
      </c>
    </row>
    <row r="249" spans="1:30">
      <c r="E249" s="619" t="s">
        <v>1782</v>
      </c>
      <c r="F249" s="161" t="s">
        <v>1341</v>
      </c>
      <c r="G249" s="161" t="s">
        <v>1421</v>
      </c>
      <c r="H249" s="161" t="s">
        <v>1323</v>
      </c>
      <c r="I249" s="620" t="s">
        <v>34</v>
      </c>
      <c r="J249" s="161" t="s">
        <v>701</v>
      </c>
      <c r="K249" s="161" t="s">
        <v>611</v>
      </c>
      <c r="L249" s="161" t="s">
        <v>49</v>
      </c>
      <c r="M249" s="161">
        <v>1</v>
      </c>
      <c r="N249" s="620">
        <v>9.0000000000000011E-3</v>
      </c>
      <c r="O249" s="620">
        <v>2.9997000000000001E-3</v>
      </c>
      <c r="P249" s="621">
        <v>1000</v>
      </c>
      <c r="Q249" s="621" t="s">
        <v>34</v>
      </c>
      <c r="R249" s="621">
        <v>23467761.110000003</v>
      </c>
      <c r="S249" s="622">
        <v>44315</v>
      </c>
      <c r="T249" s="623">
        <v>-0.32793140515864516</v>
      </c>
      <c r="U249" s="624">
        <v>-3.5346458631959656</v>
      </c>
      <c r="V249" s="623">
        <v>-0.12875962849813649</v>
      </c>
      <c r="W249" s="624">
        <v>-1.159399222191744</v>
      </c>
      <c r="X249" s="623" t="s">
        <v>34</v>
      </c>
      <c r="Y249" s="624" t="s">
        <v>34</v>
      </c>
      <c r="Z249" s="623" t="s">
        <v>34</v>
      </c>
      <c r="AA249" s="624" t="s">
        <v>34</v>
      </c>
      <c r="AB249" s="623">
        <v>0.52784547221053169</v>
      </c>
      <c r="AC249" s="625">
        <v>-0.45433150175223108</v>
      </c>
      <c r="AD249" s="162">
        <v>41373608000149</v>
      </c>
    </row>
    <row r="250" spans="1:30">
      <c r="E250" s="619" t="s">
        <v>1783</v>
      </c>
      <c r="F250" s="161" t="s">
        <v>1341</v>
      </c>
      <c r="G250" s="161" t="s">
        <v>1421</v>
      </c>
      <c r="H250" s="161" t="s">
        <v>1323</v>
      </c>
      <c r="I250" s="620" t="s">
        <v>34</v>
      </c>
      <c r="J250" s="161" t="s">
        <v>701</v>
      </c>
      <c r="K250" s="161" t="s">
        <v>611</v>
      </c>
      <c r="L250" s="161" t="s">
        <v>48</v>
      </c>
      <c r="M250" s="161">
        <v>1</v>
      </c>
      <c r="N250" s="620">
        <v>2.5000000000000001E-3</v>
      </c>
      <c r="O250" s="620">
        <v>8.3325000000000001E-4</v>
      </c>
      <c r="P250" s="621">
        <v>0</v>
      </c>
      <c r="Q250" s="621" t="s">
        <v>34</v>
      </c>
      <c r="R250" s="621">
        <v>56634006.869999997</v>
      </c>
      <c r="S250" s="622">
        <v>44227</v>
      </c>
      <c r="T250" s="623">
        <v>-0.23060162568518161</v>
      </c>
      <c r="U250" s="624">
        <v>-2.4855657904434887</v>
      </c>
      <c r="V250" s="623">
        <v>-0.20003897875657672</v>
      </c>
      <c r="W250" s="624">
        <v>-1.8012248022427497</v>
      </c>
      <c r="X250" s="623" t="s">
        <v>34</v>
      </c>
      <c r="Y250" s="624" t="s">
        <v>34</v>
      </c>
      <c r="Z250" s="623" t="s">
        <v>34</v>
      </c>
      <c r="AA250" s="624" t="s">
        <v>34</v>
      </c>
      <c r="AB250" s="623">
        <v>0.53640049393812084</v>
      </c>
      <c r="AC250" s="625">
        <v>-0.57996996620374985</v>
      </c>
      <c r="AD250" s="162">
        <v>40503169000189</v>
      </c>
    </row>
    <row r="251" spans="1:30">
      <c r="E251" s="619" t="s">
        <v>2198</v>
      </c>
      <c r="F251" s="161" t="s">
        <v>1341</v>
      </c>
      <c r="G251" s="161" t="s">
        <v>1421</v>
      </c>
      <c r="H251" s="161" t="s">
        <v>1323</v>
      </c>
      <c r="I251" s="620" t="s">
        <v>34</v>
      </c>
      <c r="J251" s="161" t="s">
        <v>34</v>
      </c>
      <c r="K251" s="161" t="s">
        <v>611</v>
      </c>
      <c r="L251" s="161" t="s">
        <v>48</v>
      </c>
      <c r="M251" s="161">
        <v>2</v>
      </c>
      <c r="N251" s="620">
        <v>2.5000000000000001E-2</v>
      </c>
      <c r="O251" s="620">
        <v>3.3340000000000002E-3</v>
      </c>
      <c r="P251" s="621">
        <v>20000</v>
      </c>
      <c r="Q251" s="621" t="s">
        <v>34</v>
      </c>
      <c r="R251" s="621">
        <v>407985420</v>
      </c>
      <c r="S251" s="622">
        <v>33059</v>
      </c>
      <c r="T251" s="623">
        <v>-0.23740816969936995</v>
      </c>
      <c r="U251" s="624">
        <v>-2.5589308974870577</v>
      </c>
      <c r="V251" s="623">
        <v>-0.24751452690090636</v>
      </c>
      <c r="W251" s="624">
        <v>-2.2287121617023113</v>
      </c>
      <c r="X251" s="623">
        <v>-0.11012319212811816</v>
      </c>
      <c r="Y251" s="624">
        <v>-0.75687085355485362</v>
      </c>
      <c r="Z251" s="623">
        <v>0.16298944204031907</v>
      </c>
      <c r="AA251" s="624">
        <v>0.88235274047596257</v>
      </c>
      <c r="AB251" s="623">
        <v>0.24125702033160792</v>
      </c>
      <c r="AC251" s="625">
        <v>-1.4862644162331078</v>
      </c>
      <c r="AD251" s="162">
        <v>29544764000120</v>
      </c>
    </row>
    <row r="252" spans="1:30">
      <c r="E252" s="619" t="s">
        <v>2246</v>
      </c>
      <c r="F252" s="161" t="s">
        <v>1341</v>
      </c>
      <c r="G252" s="161" t="s">
        <v>1421</v>
      </c>
      <c r="H252" s="161" t="s">
        <v>1323</v>
      </c>
      <c r="I252" s="620" t="s">
        <v>34</v>
      </c>
      <c r="J252" s="161" t="s">
        <v>34</v>
      </c>
      <c r="K252" s="161" t="s">
        <v>611</v>
      </c>
      <c r="L252" s="161" t="s">
        <v>49</v>
      </c>
      <c r="M252" s="161">
        <v>4</v>
      </c>
      <c r="N252" s="620">
        <v>1.4999999999999999E-2</v>
      </c>
      <c r="O252" s="620">
        <v>2.5000000000000001E-3</v>
      </c>
      <c r="P252" s="621">
        <v>20000</v>
      </c>
      <c r="Q252" s="621" t="s">
        <v>34</v>
      </c>
      <c r="R252" s="621">
        <v>82196109.489999995</v>
      </c>
      <c r="S252" s="622">
        <v>43919</v>
      </c>
      <c r="T252" s="623">
        <v>-0.37798353902515291</v>
      </c>
      <c r="U252" s="624">
        <v>-4.0741384678453878</v>
      </c>
      <c r="V252" s="623">
        <v>-0.36940831362327364</v>
      </c>
      <c r="W252" s="624">
        <v>-3.3262888102553498</v>
      </c>
      <c r="X252" s="623">
        <v>-0.18662947185838175</v>
      </c>
      <c r="Y252" s="624">
        <v>-1.2826944527689359</v>
      </c>
      <c r="Z252" s="623" t="s">
        <v>34</v>
      </c>
      <c r="AA252" s="624" t="s">
        <v>34</v>
      </c>
      <c r="AB252" s="623">
        <v>0.27990841015612811</v>
      </c>
      <c r="AC252" s="625">
        <v>-1.7165097359513712</v>
      </c>
      <c r="AD252" s="162">
        <v>35939847000110</v>
      </c>
    </row>
    <row r="253" spans="1:30">
      <c r="E253" s="619" t="s">
        <v>1402</v>
      </c>
      <c r="F253" s="161" t="s">
        <v>1341</v>
      </c>
      <c r="G253" s="161" t="s">
        <v>34</v>
      </c>
      <c r="H253" s="161" t="s">
        <v>1323</v>
      </c>
      <c r="I253" s="620" t="s">
        <v>34</v>
      </c>
      <c r="J253" s="161" t="s">
        <v>674</v>
      </c>
      <c r="K253" s="161" t="s">
        <v>608</v>
      </c>
      <c r="L253" s="161" t="s">
        <v>48</v>
      </c>
      <c r="M253" s="161">
        <v>2</v>
      </c>
      <c r="N253" s="620">
        <v>3.8E-3</v>
      </c>
      <c r="O253" s="620">
        <v>2.5000000000000001E-3</v>
      </c>
      <c r="P253" s="621" t="s">
        <v>34</v>
      </c>
      <c r="Q253" s="621" t="s">
        <v>1428</v>
      </c>
      <c r="R253" s="621">
        <v>50720000</v>
      </c>
      <c r="S253" s="622">
        <v>44489</v>
      </c>
      <c r="T253" s="623" t="s">
        <v>34</v>
      </c>
      <c r="U253" s="624" t="s">
        <v>34</v>
      </c>
      <c r="V253" s="623" t="s">
        <v>34</v>
      </c>
      <c r="W253" s="624" t="s">
        <v>34</v>
      </c>
      <c r="X253" s="623" t="s">
        <v>34</v>
      </c>
      <c r="Y253" s="624" t="s">
        <v>34</v>
      </c>
      <c r="Z253" s="623" t="s">
        <v>34</v>
      </c>
      <c r="AA253" s="624" t="s">
        <v>34</v>
      </c>
      <c r="AB253" s="623" t="s">
        <v>34</v>
      </c>
      <c r="AC253" s="625" t="s">
        <v>34</v>
      </c>
      <c r="AD253" s="162" t="s">
        <v>34</v>
      </c>
    </row>
    <row r="254" spans="1:30" ht="5.25" customHeight="1">
      <c r="E254" s="626" t="s">
        <v>1396</v>
      </c>
      <c r="P254" s="636"/>
      <c r="Q254" s="636"/>
      <c r="R254" s="636"/>
      <c r="S254" s="637"/>
      <c r="AC254" s="638"/>
    </row>
    <row r="255" spans="1:30" s="513" customFormat="1">
      <c r="A255" s="643"/>
      <c r="B255" s="609" t="s">
        <v>14</v>
      </c>
      <c r="C255" s="594" t="s">
        <v>698</v>
      </c>
      <c r="D255" s="609" t="str">
        <f>B255&amp;" "&amp;C255</f>
        <v>Renda Variável EM</v>
      </c>
      <c r="E255" s="631" t="s">
        <v>698</v>
      </c>
      <c r="F255" s="631"/>
      <c r="G255" s="631"/>
      <c r="H255" s="631"/>
      <c r="I255" s="631"/>
      <c r="J255" s="632"/>
      <c r="K255" s="631"/>
      <c r="L255" s="631"/>
      <c r="M255" s="631"/>
      <c r="N255" s="631"/>
      <c r="O255" s="631"/>
      <c r="P255" s="633"/>
      <c r="Q255" s="633"/>
      <c r="R255" s="633"/>
      <c r="S255" s="634"/>
      <c r="T255" s="631"/>
      <c r="U255" s="631"/>
      <c r="V255" s="631"/>
      <c r="W255" s="631"/>
      <c r="X255" s="631"/>
      <c r="Y255" s="631"/>
      <c r="Z255" s="631"/>
      <c r="AA255" s="631"/>
      <c r="AB255" s="631"/>
      <c r="AC255" s="635"/>
      <c r="AD255" s="631"/>
    </row>
    <row r="256" spans="1:30">
      <c r="E256" s="619" t="s">
        <v>2244</v>
      </c>
      <c r="F256" s="161" t="s">
        <v>1341</v>
      </c>
      <c r="G256" s="161" t="s">
        <v>34</v>
      </c>
      <c r="H256" s="161" t="s">
        <v>1323</v>
      </c>
      <c r="I256" s="620" t="s">
        <v>34</v>
      </c>
      <c r="J256" s="161" t="s">
        <v>1319</v>
      </c>
      <c r="K256" s="161" t="s">
        <v>698</v>
      </c>
      <c r="L256" s="161" t="s">
        <v>1815</v>
      </c>
      <c r="M256" s="161">
        <v>3</v>
      </c>
      <c r="N256" s="620">
        <v>0.01</v>
      </c>
      <c r="O256" s="620">
        <v>4.0000000000000001E-3</v>
      </c>
      <c r="P256" s="621">
        <v>5000</v>
      </c>
      <c r="Q256" s="621" t="s">
        <v>34</v>
      </c>
      <c r="R256" s="621">
        <v>49995561.090000004</v>
      </c>
      <c r="S256" s="622">
        <v>43447</v>
      </c>
      <c r="T256" s="623">
        <v>-0.37050633859999582</v>
      </c>
      <c r="U256" s="624">
        <v>-3.9935446145720701</v>
      </c>
      <c r="V256" s="623">
        <v>-0.35393344595749987</v>
      </c>
      <c r="W256" s="624">
        <v>-3.1869473897768188</v>
      </c>
      <c r="X256" s="623">
        <v>-0.11596957569772592</v>
      </c>
      <c r="Y256" s="624">
        <v>-0.79705273747073269</v>
      </c>
      <c r="Z256" s="623">
        <v>0.41586372190859122</v>
      </c>
      <c r="AA256" s="624">
        <v>2.2513022322010809</v>
      </c>
      <c r="AB256" s="623">
        <v>0.23310504644334312</v>
      </c>
      <c r="AC256" s="625">
        <v>-1.9947686703338152</v>
      </c>
      <c r="AD256" s="162">
        <v>31964074000171</v>
      </c>
    </row>
    <row r="257" spans="1:30">
      <c r="E257" s="619" t="s">
        <v>1404</v>
      </c>
      <c r="F257" s="161" t="s">
        <v>1341</v>
      </c>
      <c r="G257" s="161" t="s">
        <v>34</v>
      </c>
      <c r="H257" s="161" t="s">
        <v>1323</v>
      </c>
      <c r="I257" s="620" t="s">
        <v>34</v>
      </c>
      <c r="J257" s="161" t="s">
        <v>674</v>
      </c>
      <c r="K257" s="161" t="s">
        <v>608</v>
      </c>
      <c r="L257" s="161" t="s">
        <v>48</v>
      </c>
      <c r="M257" s="161">
        <v>2</v>
      </c>
      <c r="N257" s="620">
        <v>0.01</v>
      </c>
      <c r="O257" s="620">
        <v>2.5000000000000001E-3</v>
      </c>
      <c r="P257" s="621" t="s">
        <v>34</v>
      </c>
      <c r="Q257" s="621" t="s">
        <v>1428</v>
      </c>
      <c r="R257" s="621">
        <v>13540000</v>
      </c>
      <c r="S257" s="622">
        <v>44375</v>
      </c>
      <c r="T257" s="623" t="s">
        <v>34</v>
      </c>
      <c r="U257" s="624" t="s">
        <v>34</v>
      </c>
      <c r="V257" s="623" t="s">
        <v>34</v>
      </c>
      <c r="W257" s="624" t="s">
        <v>34</v>
      </c>
      <c r="X257" s="623" t="s">
        <v>34</v>
      </c>
      <c r="Y257" s="624" t="s">
        <v>34</v>
      </c>
      <c r="Z257" s="623" t="s">
        <v>34</v>
      </c>
      <c r="AA257" s="624" t="s">
        <v>34</v>
      </c>
      <c r="AB257" s="623" t="s">
        <v>34</v>
      </c>
      <c r="AC257" s="625" t="s">
        <v>34</v>
      </c>
      <c r="AD257" s="162" t="s">
        <v>34</v>
      </c>
    </row>
    <row r="258" spans="1:30" s="613" customFormat="1" ht="9" customHeight="1">
      <c r="B258" s="609"/>
      <c r="C258" s="609"/>
      <c r="D258" s="609"/>
      <c r="E258" s="626" t="s">
        <v>1396</v>
      </c>
      <c r="J258" s="645"/>
      <c r="P258" s="646"/>
      <c r="Q258" s="646"/>
      <c r="R258" s="646"/>
      <c r="S258" s="647"/>
      <c r="AC258" s="648"/>
    </row>
    <row r="259" spans="1:30" s="613" customFormat="1">
      <c r="A259" s="643"/>
      <c r="B259" s="628" t="s">
        <v>1345</v>
      </c>
      <c r="C259" s="609"/>
      <c r="D259" s="609"/>
      <c r="J259" s="645"/>
    </row>
    <row r="260" spans="1:30" s="613" customFormat="1">
      <c r="B260" s="609"/>
      <c r="C260" s="609"/>
      <c r="D260" s="609"/>
      <c r="J260" s="645"/>
    </row>
    <row r="261" spans="1:30" ht="21.75" hidden="1" customHeight="1">
      <c r="E261" s="649" t="s">
        <v>444</v>
      </c>
      <c r="J261" s="650"/>
    </row>
    <row r="262" spans="1:30" ht="18.75" hidden="1" customHeight="1">
      <c r="E262" s="651" t="s">
        <v>445</v>
      </c>
      <c r="J262" s="650"/>
    </row>
    <row r="263" spans="1:30" ht="18.75" hidden="1" customHeight="1">
      <c r="E263" s="651" t="s">
        <v>446</v>
      </c>
      <c r="J263" s="650"/>
    </row>
    <row r="264" spans="1:30" ht="18.75" hidden="1" customHeight="1">
      <c r="E264" s="651" t="s">
        <v>447</v>
      </c>
      <c r="J264" s="650"/>
    </row>
    <row r="265" spans="1:30" ht="18.75" hidden="1" customHeight="1">
      <c r="E265" s="651" t="s">
        <v>448</v>
      </c>
      <c r="J265" s="650"/>
    </row>
    <row r="266" spans="1:30" ht="18.75" hidden="1" customHeight="1">
      <c r="E266" s="651" t="s">
        <v>449</v>
      </c>
      <c r="J266" s="650"/>
    </row>
    <row r="267" spans="1:30" ht="18.75" hidden="1" customHeight="1">
      <c r="E267" s="652" t="s">
        <v>450</v>
      </c>
      <c r="J267" s="650"/>
    </row>
    <row r="268" spans="1:30" ht="18.75" hidden="1" customHeight="1">
      <c r="E268" s="653" t="s">
        <v>451</v>
      </c>
      <c r="J268" s="650"/>
    </row>
    <row r="269" spans="1:30" ht="18.75" hidden="1" customHeight="1">
      <c r="E269" s="653" t="s">
        <v>452</v>
      </c>
      <c r="J269" s="650"/>
    </row>
    <row r="270" spans="1:30" ht="18.75" hidden="1" customHeight="1">
      <c r="E270" s="653" t="s">
        <v>453</v>
      </c>
      <c r="J270" s="650"/>
    </row>
    <row r="271" spans="1:30" ht="19.5" hidden="1" customHeight="1">
      <c r="E271" s="654" t="s">
        <v>454</v>
      </c>
      <c r="J271" s="650"/>
    </row>
    <row r="272" spans="1:30" ht="18.75" hidden="1" customHeight="1">
      <c r="E272" s="655" t="s">
        <v>455</v>
      </c>
      <c r="J272" s="650"/>
    </row>
    <row r="273" spans="5:10" ht="18.75" hidden="1" customHeight="1">
      <c r="E273" s="655" t="s">
        <v>456</v>
      </c>
      <c r="J273" s="650"/>
    </row>
    <row r="274" spans="5:10" ht="18.75" hidden="1" customHeight="1">
      <c r="E274" s="655" t="s">
        <v>457</v>
      </c>
      <c r="J274" s="650"/>
    </row>
    <row r="275" spans="5:10" ht="19.5" hidden="1" customHeight="1">
      <c r="E275" s="656" t="s">
        <v>458</v>
      </c>
      <c r="J275" s="650"/>
    </row>
    <row r="276" spans="5:10" ht="18.75" hidden="1" customHeight="1">
      <c r="E276" s="657" t="s">
        <v>459</v>
      </c>
      <c r="J276" s="650"/>
    </row>
    <row r="277" spans="5:10" ht="18.75" hidden="1" customHeight="1">
      <c r="E277" s="658" t="s">
        <v>460</v>
      </c>
      <c r="J277" s="650"/>
    </row>
    <row r="278" spans="5:10" ht="18.75" hidden="1" customHeight="1">
      <c r="J278" s="650"/>
    </row>
    <row r="279" spans="5:10" ht="18.75" hidden="1" customHeight="1"/>
    <row r="280" spans="5:10" ht="21.75" hidden="1" customHeight="1">
      <c r="E280" s="649" t="s">
        <v>444</v>
      </c>
    </row>
    <row r="281" spans="5:10" ht="18.75" hidden="1" customHeight="1">
      <c r="E281" s="651" t="s">
        <v>445</v>
      </c>
    </row>
    <row r="282" spans="5:10" ht="18.75" hidden="1" customHeight="1">
      <c r="E282" s="651" t="s">
        <v>446</v>
      </c>
    </row>
    <row r="283" spans="5:10" ht="19.5" hidden="1" customHeight="1">
      <c r="E283" s="659" t="s">
        <v>447</v>
      </c>
    </row>
    <row r="284" spans="5:10" ht="18.75" hidden="1" customHeight="1">
      <c r="E284" s="653" t="s">
        <v>452</v>
      </c>
    </row>
    <row r="285" spans="5:10" ht="18.75" hidden="1" customHeight="1">
      <c r="E285" s="653" t="s">
        <v>453</v>
      </c>
    </row>
    <row r="286" spans="5:10" ht="19.5" hidden="1" customHeight="1">
      <c r="E286" s="654" t="s">
        <v>454</v>
      </c>
    </row>
    <row r="287" spans="5:10" ht="18.75" hidden="1" customHeight="1"/>
    <row r="288" spans="5:10" ht="18.75" hidden="1" customHeight="1"/>
    <row r="289" spans="5:5" ht="21.75" hidden="1" customHeight="1">
      <c r="E289" s="649" t="s">
        <v>444</v>
      </c>
    </row>
    <row r="290" spans="5:5" ht="18.75" hidden="1" customHeight="1">
      <c r="E290" s="651" t="s">
        <v>445</v>
      </c>
    </row>
    <row r="291" spans="5:5" ht="18.75" hidden="1" customHeight="1">
      <c r="E291" s="651" t="s">
        <v>446</v>
      </c>
    </row>
    <row r="292" spans="5:5" ht="19.5" hidden="1" customHeight="1">
      <c r="E292" s="659" t="s">
        <v>447</v>
      </c>
    </row>
    <row r="293" spans="5:5" ht="18.75" hidden="1" customHeight="1">
      <c r="E293" s="653" t="s">
        <v>452</v>
      </c>
    </row>
    <row r="294" spans="5:5" ht="18.75" hidden="1" customHeight="1">
      <c r="E294" s="653" t="s">
        <v>453</v>
      </c>
    </row>
    <row r="295" spans="5:5" ht="19.5" hidden="1" customHeight="1">
      <c r="E295" s="654" t="s">
        <v>454</v>
      </c>
    </row>
    <row r="296" spans="5:5" ht="18.75" hidden="1" customHeight="1"/>
    <row r="297" spans="5:5" ht="18.75" hidden="1" customHeight="1"/>
    <row r="298" spans="5:5" ht="21.75" hidden="1" customHeight="1">
      <c r="E298" s="649" t="s">
        <v>444</v>
      </c>
    </row>
    <row r="299" spans="5:5" ht="18.75" hidden="1" customHeight="1">
      <c r="E299" s="651" t="s">
        <v>445</v>
      </c>
    </row>
    <row r="300" spans="5:5" ht="18.75" hidden="1" customHeight="1">
      <c r="E300" s="651" t="s">
        <v>446</v>
      </c>
    </row>
    <row r="301" spans="5:5" ht="19.5" hidden="1" customHeight="1">
      <c r="E301" s="659" t="s">
        <v>447</v>
      </c>
    </row>
    <row r="302" spans="5:5" ht="18.75" hidden="1" customHeight="1">
      <c r="E302" s="653" t="s">
        <v>452</v>
      </c>
    </row>
    <row r="303" spans="5:5" ht="18.75" hidden="1" customHeight="1">
      <c r="E303" s="653" t="s">
        <v>453</v>
      </c>
    </row>
    <row r="304" spans="5:5" ht="19.5" hidden="1" customHeight="1">
      <c r="E304" s="654" t="s">
        <v>454</v>
      </c>
    </row>
    <row r="305" spans="10:10">
      <c r="J305" s="650"/>
    </row>
  </sheetData>
  <mergeCells count="2">
    <mergeCell ref="E2:E3"/>
    <mergeCell ref="K3:L3"/>
  </mergeCells>
  <conditionalFormatting sqref="I73:J73 I236:J238 E246:E254 I248:J254">
    <cfRule type="expression" dxfId="951" priority="165">
      <formula>AND(E73&lt;&gt;"",#REF!="",OR(COLUMN(E73)=COLUMN(#REF!),COLUMN(E73)=COLUMN(#REF!)))</formula>
    </cfRule>
  </conditionalFormatting>
  <conditionalFormatting sqref="I85:J85">
    <cfRule type="expression" dxfId="950" priority="164">
      <formula>AND(I85&lt;&gt;"",#REF!="",OR(COLUMN(I85)=COLUMN(#REF!),COLUMN(I85)=COLUMN(#REF!)))</formula>
    </cfRule>
  </conditionalFormatting>
  <conditionalFormatting sqref="I106:J106">
    <cfRule type="expression" dxfId="949" priority="163">
      <formula>AND(I106&lt;&gt;"",#REF!="",OR(COLUMN(I106)=COLUMN(#REF!),COLUMN(I106)=COLUMN(#REF!)))</formula>
    </cfRule>
  </conditionalFormatting>
  <conditionalFormatting sqref="E258 I116:J116 I245:J245 I231:J231 I166:J173 I175:J177 I121:J156 I212:J229 I160:J164 I179:J181 E11:E56 I11:J56 I61:J72 I75:J84 I87:J93 I98:J105 I108:J114 I188:J210 I240:J243 I256:J257">
    <cfRule type="expression" dxfId="948" priority="162">
      <formula>AND(E11&lt;&gt;"",#REF!="",OR(COLUMN(E11)=COLUMN(#REF!),COLUMN(E11)=COLUMN(#REF!)))</formula>
    </cfRule>
  </conditionalFormatting>
  <conditionalFormatting sqref="E156">
    <cfRule type="expression" dxfId="947" priority="161">
      <formula>AND(E156&lt;&gt;"",#REF!="",OR(COLUMN(E156)=COLUMN(#REF!),COLUMN(E156)=COLUMN(#REF!)))</formula>
    </cfRule>
  </conditionalFormatting>
  <conditionalFormatting sqref="E116 E245 E231 E160:E163 E179:E181 E236:E237 E248:E253">
    <cfRule type="expression" dxfId="946" priority="159">
      <formula>AND(E116&lt;&gt;"",#REF!="",OR(COLUMN(E116)=COLUMN(#REF!),COLUMN(E116)=COLUMN(#REF!)))</formula>
    </cfRule>
  </conditionalFormatting>
  <conditionalFormatting sqref="E256:E257">
    <cfRule type="expression" dxfId="945" priority="131">
      <formula>AND(E256&lt;&gt;"",#REF!="",OR(COLUMN(E256)=COLUMN(#REF!),COLUMN(E256)=COLUMN(#REF!)))</formula>
    </cfRule>
  </conditionalFormatting>
  <conditionalFormatting sqref="E175:E176">
    <cfRule type="expression" dxfId="944" priority="29">
      <formula>AND(E175&lt;&gt;"",#REF!="",OR(COLUMN(E175)=COLUMN(#REF!),COLUMN(E175)=COLUMN(#REF!)))</formula>
    </cfRule>
  </conditionalFormatting>
  <conditionalFormatting sqref="E166:E172">
    <cfRule type="expression" dxfId="943" priority="28">
      <formula>AND(E166&lt;&gt;"",#REF!="",OR(COLUMN(E166)=COLUMN(#REF!),COLUMN(E166)=COLUMN(#REF!)))</formula>
    </cfRule>
  </conditionalFormatting>
  <conditionalFormatting sqref="E87:E93">
    <cfRule type="expression" dxfId="942" priority="26">
      <formula>AND(E87&lt;&gt;"",#REF!="",OR(COLUMN(E87)=COLUMN(#REF!),COLUMN(E87)=COLUMN(#REF!)))</formula>
    </cfRule>
  </conditionalFormatting>
  <conditionalFormatting sqref="E108:E113">
    <cfRule type="expression" dxfId="941" priority="24">
      <formula>AND(E108&lt;&gt;"",#REF!="",OR(COLUMN(E108)=COLUMN(#REF!),COLUMN(E108)=COLUMN(#REF!)))</formula>
    </cfRule>
  </conditionalFormatting>
  <conditionalFormatting sqref="E240:E242">
    <cfRule type="expression" dxfId="940" priority="23">
      <formula>AND(E240&lt;&gt;"",#REF!="",OR(COLUMN(E240)=COLUMN(#REF!),COLUMN(E240)=COLUMN(#REF!)))</formula>
    </cfRule>
  </conditionalFormatting>
  <conditionalFormatting sqref="E188:E209">
    <cfRule type="expression" dxfId="939" priority="22">
      <formula>AND(E188&lt;&gt;"",#REF!="",OR(COLUMN(E188)=COLUMN(#REF!),COLUMN(E188)=COLUMN(#REF!)))</formula>
    </cfRule>
  </conditionalFormatting>
  <conditionalFormatting sqref="E61:E72">
    <cfRule type="expression" dxfId="938" priority="20">
      <formula>AND(E61&lt;&gt;"",#REF!="",OR(COLUMN(E61)=COLUMN(#REF!),COLUMN(E61)=COLUMN(#REF!)))</formula>
    </cfRule>
  </conditionalFormatting>
  <conditionalFormatting sqref="E121:E155">
    <cfRule type="expression" dxfId="937" priority="19">
      <formula>AND(E121&lt;&gt;"",#REF!="",OR(COLUMN(E121)=COLUMN(#REF!),COLUMN(E121)=COLUMN(#REF!)))</formula>
    </cfRule>
  </conditionalFormatting>
  <conditionalFormatting sqref="E212:E228">
    <cfRule type="expression" dxfId="936" priority="18">
      <formula>AND(E212&lt;&gt;"",#REF!="",OR(COLUMN(E212)=COLUMN(#REF!),COLUMN(E212)=COLUMN(#REF!)))</formula>
    </cfRule>
  </conditionalFormatting>
  <conditionalFormatting sqref="E243 E238 E229 E210 E177 E173 E164 E57 E73 E85 E94 E106 E114">
    <cfRule type="expression" dxfId="935" priority="11">
      <formula>AND(E57&lt;&gt;"",#REF!="",OR(COLUMN(E57)=COLUMN(#REF!),COLUMN(E57)=COLUMN(#REF!)))</formula>
    </cfRule>
  </conditionalFormatting>
  <conditionalFormatting sqref="E75:E84">
    <cfRule type="expression" dxfId="934" priority="6">
      <formula>AND(E75&lt;&gt;"",#REF!="",OR(COLUMN(E75)=COLUMN(#REF!),COLUMN(E75)=COLUMN(#REF!)))</formula>
    </cfRule>
  </conditionalFormatting>
  <conditionalFormatting sqref="E98:E105">
    <cfRule type="expression" dxfId="933" priority="5">
      <formula>AND(E98&lt;&gt;"",#REF!="",OR(COLUMN(E98)=COLUMN(#REF!),COLUMN(E98)=COLUMN(#REF!)))</formula>
    </cfRule>
  </conditionalFormatting>
  <dataValidations count="1">
    <dataValidation type="list" allowBlank="1" showInputMessage="1" showErrorMessage="1" sqref="K3" xr:uid="{FEA841AF-CE4F-4946-B2A9-4135660D2E32}">
      <formula1>"Ativo,Ativo e Neutro,Reativo"</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AC25F-CD53-4842-8A0F-46041D80D755}">
  <sheetPr codeName="Sheet17">
    <tabColor theme="0" tint="-0.499984740745262"/>
  </sheetPr>
  <dimension ref="B1:W196"/>
  <sheetViews>
    <sheetView showGridLines="0" zoomScale="80" zoomScaleNormal="80" workbookViewId="0">
      <selection activeCell="E27" sqref="E27"/>
    </sheetView>
  </sheetViews>
  <sheetFormatPr defaultColWidth="10.69921875" defaultRowHeight="24.75"/>
  <cols>
    <col min="1" max="1" width="2.59765625" style="269" customWidth="1"/>
    <col min="2" max="4" width="2.59765625" style="268" hidden="1" customWidth="1"/>
    <col min="5" max="5" width="54.59765625" style="269" customWidth="1"/>
    <col min="6" max="8" width="10.296875" style="271" customWidth="1"/>
    <col min="9" max="10" width="8" style="271" customWidth="1"/>
    <col min="11" max="11" width="8.69921875" style="270" customWidth="1"/>
    <col min="12" max="12" width="7.3984375" style="269" customWidth="1"/>
    <col min="13" max="13" width="8.69921875" style="270" customWidth="1"/>
    <col min="14" max="14" width="7.3984375" style="269" customWidth="1"/>
    <col min="15" max="15" width="8.69921875" style="270" customWidth="1"/>
    <col min="16" max="16" width="7.3984375" style="269" customWidth="1"/>
    <col min="17" max="17" width="8.69921875" style="270" customWidth="1"/>
    <col min="18" max="18" width="7.3984375" style="269" customWidth="1"/>
    <col min="19" max="19" width="8.69921875" style="270" customWidth="1"/>
    <col min="20" max="20" width="7.3984375" style="270" customWidth="1"/>
    <col min="21" max="21" width="9.3984375" style="269" customWidth="1"/>
    <col min="22" max="22" width="32.69921875" style="271" customWidth="1"/>
    <col min="23" max="23" width="18" style="269" customWidth="1"/>
    <col min="24" max="16384" width="10.69921875" style="269"/>
  </cols>
  <sheetData>
    <row r="1" spans="2:22" s="11" customFormat="1" ht="5.0999999999999996" customHeight="1">
      <c r="B1" s="227"/>
      <c r="C1" s="227"/>
      <c r="D1" s="227"/>
      <c r="F1" s="29"/>
      <c r="G1" s="29"/>
      <c r="H1" s="29"/>
      <c r="I1" s="29"/>
      <c r="J1" s="29"/>
      <c r="K1" s="12"/>
      <c r="M1" s="12"/>
      <c r="O1" s="12"/>
      <c r="Q1" s="12"/>
      <c r="S1" s="12"/>
      <c r="T1" s="12"/>
      <c r="V1" s="29"/>
    </row>
    <row r="2" spans="2:22" s="11" customFormat="1" ht="30.75">
      <c r="B2" s="227"/>
      <c r="C2" s="227"/>
      <c r="D2" s="227"/>
      <c r="F2" s="29"/>
      <c r="G2" s="29"/>
      <c r="H2" s="29"/>
      <c r="I2" s="29"/>
      <c r="J2" s="29"/>
      <c r="K2" s="12"/>
      <c r="M2" s="12"/>
      <c r="O2" s="12"/>
      <c r="Q2" s="12"/>
      <c r="S2" s="12"/>
      <c r="T2" s="12"/>
      <c r="V2" s="29"/>
    </row>
    <row r="3" spans="2:22" s="15" customFormat="1" ht="27.75">
      <c r="B3" s="228"/>
      <c r="C3" s="228"/>
      <c r="D3" s="228"/>
      <c r="E3" s="350" t="s">
        <v>654</v>
      </c>
      <c r="F3" s="671"/>
      <c r="G3" s="671"/>
      <c r="H3" s="671"/>
      <c r="I3" s="671"/>
      <c r="J3" s="671"/>
      <c r="K3" s="14"/>
      <c r="M3" s="14"/>
      <c r="O3" s="14"/>
      <c r="Q3" s="14"/>
      <c r="S3" s="14"/>
      <c r="T3" s="14"/>
      <c r="V3" s="13"/>
    </row>
    <row r="4" spans="2:22" s="15" customFormat="1" ht="5.25" customHeight="1">
      <c r="B4" s="228"/>
      <c r="C4" s="228"/>
      <c r="D4" s="228"/>
      <c r="F4" s="353"/>
      <c r="G4" s="353"/>
      <c r="H4" s="353"/>
      <c r="I4" s="353"/>
      <c r="J4" s="353"/>
      <c r="K4" s="16"/>
      <c r="L4" s="17"/>
      <c r="M4" s="16"/>
      <c r="N4" s="17"/>
      <c r="O4" s="16"/>
      <c r="P4" s="17"/>
      <c r="Q4" s="16"/>
      <c r="R4" s="17"/>
      <c r="S4" s="16"/>
      <c r="T4" s="16"/>
      <c r="V4" s="13"/>
    </row>
    <row r="5" spans="2:22" s="220" customFormat="1" ht="33" customHeight="1">
      <c r="B5" s="229"/>
      <c r="C5" s="229"/>
      <c r="D5" s="229"/>
      <c r="E5" s="351"/>
      <c r="F5" s="672"/>
      <c r="G5" s="672"/>
      <c r="H5" s="672"/>
      <c r="I5" s="672"/>
      <c r="J5" s="672"/>
      <c r="K5" s="778" t="s">
        <v>639</v>
      </c>
      <c r="L5" s="779"/>
      <c r="M5" s="780" t="s">
        <v>643</v>
      </c>
      <c r="N5" s="780"/>
      <c r="O5" s="778" t="s">
        <v>640</v>
      </c>
      <c r="P5" s="779"/>
      <c r="Q5" s="780" t="s">
        <v>641</v>
      </c>
      <c r="R5" s="780"/>
      <c r="S5" s="778" t="s">
        <v>642</v>
      </c>
      <c r="T5" s="780"/>
      <c r="V5" s="222"/>
    </row>
    <row r="6" spans="2:22" s="220" customFormat="1" ht="5.25" customHeight="1">
      <c r="B6" s="229"/>
      <c r="C6" s="229"/>
      <c r="D6" s="229"/>
      <c r="E6" s="226"/>
      <c r="F6" s="354"/>
      <c r="G6" s="354"/>
      <c r="H6" s="354"/>
      <c r="I6" s="354"/>
      <c r="J6" s="354"/>
      <c r="K6" s="278"/>
      <c r="L6" s="279"/>
      <c r="M6" s="223"/>
      <c r="N6" s="221"/>
      <c r="O6" s="278"/>
      <c r="P6" s="279"/>
      <c r="Q6" s="223"/>
      <c r="R6" s="221"/>
      <c r="S6" s="278"/>
      <c r="T6" s="221"/>
      <c r="V6" s="222"/>
    </row>
    <row r="7" spans="2:22" s="284" customFormat="1" ht="19.5" customHeight="1">
      <c r="B7" s="280"/>
      <c r="C7" s="280"/>
      <c r="D7" s="280"/>
      <c r="E7" s="358" t="s">
        <v>1336</v>
      </c>
      <c r="F7" s="358" t="s">
        <v>1420</v>
      </c>
      <c r="G7" s="358" t="s">
        <v>1467</v>
      </c>
      <c r="H7" s="358" t="s">
        <v>1414</v>
      </c>
      <c r="I7" s="358" t="s">
        <v>8</v>
      </c>
      <c r="J7" s="349" t="s">
        <v>1415</v>
      </c>
      <c r="K7" s="281" t="s">
        <v>629</v>
      </c>
      <c r="L7" s="282" t="s">
        <v>9</v>
      </c>
      <c r="M7" s="281" t="s">
        <v>629</v>
      </c>
      <c r="N7" s="282" t="s">
        <v>9</v>
      </c>
      <c r="O7" s="281" t="s">
        <v>629</v>
      </c>
      <c r="P7" s="282" t="s">
        <v>9</v>
      </c>
      <c r="Q7" s="281" t="s">
        <v>629</v>
      </c>
      <c r="R7" s="282" t="s">
        <v>9</v>
      </c>
      <c r="S7" s="281" t="s">
        <v>629</v>
      </c>
      <c r="T7" s="283" t="s">
        <v>9</v>
      </c>
      <c r="V7" s="285"/>
    </row>
    <row r="8" spans="2:22" s="220" customFormat="1" ht="5.25" customHeight="1">
      <c r="B8" s="229"/>
      <c r="C8" s="229"/>
      <c r="D8" s="229"/>
      <c r="F8" s="354"/>
      <c r="G8" s="354"/>
      <c r="H8" s="354"/>
      <c r="I8" s="354"/>
      <c r="J8" s="354"/>
      <c r="K8" s="224"/>
      <c r="L8" s="225"/>
      <c r="O8" s="224"/>
      <c r="P8" s="225"/>
      <c r="S8" s="224"/>
      <c r="V8" s="222"/>
    </row>
    <row r="9" spans="2:22" s="114" customFormat="1" ht="15.75">
      <c r="B9" s="286"/>
      <c r="C9" s="286"/>
      <c r="D9" s="286" t="s">
        <v>1397</v>
      </c>
      <c r="E9" s="352" t="s">
        <v>11</v>
      </c>
      <c r="F9" s="660"/>
      <c r="G9" s="660"/>
      <c r="H9" s="660"/>
      <c r="I9" s="660"/>
      <c r="J9" s="660"/>
      <c r="K9" s="281">
        <f ca="1">OFFSET('Asset Allocation Tatico'!$B$9, MATCH($E9,OFFSET('Asset Allocation Tatico'!$B$9,,,COUNTA('Asset Allocation Tatico'!$B:$B)-COUNTA('Asset Allocation Tatico'!$B$1:$B$9)),0)-1, MATCH(K$5,'Asset Allocation Tatico'!$D$5:$M$5,0)+2)</f>
        <v>1</v>
      </c>
      <c r="L9" s="287">
        <f ca="1">L11+L32+L48</f>
        <v>1.1722000000000004</v>
      </c>
      <c r="M9" s="281">
        <f ca="1">OFFSET('Asset Allocation Tatico'!$B$9, MATCH($E9,OFFSET('Asset Allocation Tatico'!$B$9,,,COUNTA('Asset Allocation Tatico'!$B:$B)-COUNTA('Asset Allocation Tatico'!$B$1:$B$9)),0)-1, MATCH(M$5,'Asset Allocation Tatico'!$D$5:$M$5,0)+2)</f>
        <v>0.84000000000000008</v>
      </c>
      <c r="N9" s="287">
        <f ca="1">N11+N32+N48</f>
        <v>0.97439999999999993</v>
      </c>
      <c r="O9" s="281">
        <f ca="1">OFFSET('Asset Allocation Tatico'!$B$9, MATCH($E9,OFFSET('Asset Allocation Tatico'!$B$9,,,COUNTA('Asset Allocation Tatico'!$B:$B)-COUNTA('Asset Allocation Tatico'!$B$1:$B$9)),0)-1, MATCH(O$5,'Asset Allocation Tatico'!$D$5:$M$5,0)+2)</f>
        <v>0.67999999999999994</v>
      </c>
      <c r="P9" s="287">
        <f ca="1">P11+P32+P48</f>
        <v>0.78920000000000012</v>
      </c>
      <c r="Q9" s="281">
        <f ca="1">OFFSET('Asset Allocation Tatico'!$B$9, MATCH($E9,OFFSET('Asset Allocation Tatico'!$B$9,,,COUNTA('Asset Allocation Tatico'!$B:$B)-COUNTA('Asset Allocation Tatico'!$B$1:$B$9)),0)-1, MATCH(Q$5,'Asset Allocation Tatico'!$D$5:$M$5,0)+2)</f>
        <v>0.47</v>
      </c>
      <c r="R9" s="287">
        <f ca="1">R11+R32+R48</f>
        <v>0.53000000000000014</v>
      </c>
      <c r="S9" s="281">
        <f ca="1">OFFSET('Asset Allocation Tatico'!$B$9, MATCH($E9,OFFSET('Asset Allocation Tatico'!$B$9,,,COUNTA('Asset Allocation Tatico'!$B:$B)-COUNTA('Asset Allocation Tatico'!$B$1:$B$9)),0)-1, MATCH(S$5,'Asset Allocation Tatico'!$D$5:$M$5,0)+2)</f>
        <v>0.31</v>
      </c>
      <c r="T9" s="287">
        <f ca="1">T11+T32+T48</f>
        <v>0.34600000000000003</v>
      </c>
      <c r="V9" s="288"/>
    </row>
    <row r="10" spans="2:22" s="153" customFormat="1" ht="7.5" customHeight="1">
      <c r="B10" s="233"/>
      <c r="C10" s="233"/>
      <c r="D10" s="233"/>
      <c r="E10" s="152"/>
      <c r="F10" s="190"/>
      <c r="G10" s="190"/>
      <c r="H10" s="190"/>
      <c r="I10" s="190"/>
      <c r="J10" s="190"/>
      <c r="K10" s="258"/>
      <c r="L10" s="260"/>
      <c r="M10" s="258"/>
      <c r="N10" s="260"/>
      <c r="O10" s="258"/>
      <c r="P10" s="260"/>
      <c r="Q10" s="258"/>
      <c r="R10" s="260"/>
      <c r="S10" s="258"/>
      <c r="T10" s="260"/>
      <c r="V10" s="243"/>
    </row>
    <row r="11" spans="2:22" s="153" customFormat="1" ht="15">
      <c r="B11" s="233"/>
      <c r="C11" s="233" t="s">
        <v>12</v>
      </c>
      <c r="D11" s="233" t="s">
        <v>12</v>
      </c>
      <c r="E11" s="155" t="s">
        <v>620</v>
      </c>
      <c r="F11" s="156"/>
      <c r="G11" s="156"/>
      <c r="H11" s="156"/>
      <c r="I11" s="156"/>
      <c r="J11" s="156"/>
      <c r="K11" s="235">
        <f ca="1">OFFSET('Asset Allocation Tatico'!$B$9, MATCH($E11,OFFSET('Asset Allocation Tatico'!$B$9,,,COUNTA('Asset Allocation Tatico'!$B:$B)-COUNTA('Asset Allocation Tatico'!$B$1:$B$9)),0)-1, MATCH(K$5,'Asset Allocation Tatico'!$D$5:$M$5,0)+2)</f>
        <v>0.82</v>
      </c>
      <c r="L11" s="244">
        <f ca="1">SUM(L12:L31)</f>
        <v>0.99220000000000019</v>
      </c>
      <c r="M11" s="235">
        <f ca="1">OFFSET('Asset Allocation Tatico'!$B$9, MATCH($E11,OFFSET('Asset Allocation Tatico'!$B$9,,,COUNTA('Asset Allocation Tatico'!$B:$B)-COUNTA('Asset Allocation Tatico'!$B$1:$B$9)),0)-1, MATCH(M$5,'Asset Allocation Tatico'!$D$5:$M$5,0)+2)</f>
        <v>0.64</v>
      </c>
      <c r="N11" s="244">
        <f ca="1">SUM(N12:N31)</f>
        <v>0.77439999999999987</v>
      </c>
      <c r="O11" s="235">
        <f ca="1">OFFSET('Asset Allocation Tatico'!$B$9, MATCH($E11,OFFSET('Asset Allocation Tatico'!$B$9,,,COUNTA('Asset Allocation Tatico'!$B:$B)-COUNTA('Asset Allocation Tatico'!$B$1:$B$9)),0)-1, MATCH(O$5,'Asset Allocation Tatico'!$D$5:$M$5,0)+2)</f>
        <v>0.52</v>
      </c>
      <c r="P11" s="244">
        <f ca="1">SUM(P12:P31)</f>
        <v>0.62920000000000009</v>
      </c>
      <c r="Q11" s="235">
        <f ca="1">OFFSET('Asset Allocation Tatico'!$B$9, MATCH($E11,OFFSET('Asset Allocation Tatico'!$B$9,,,COUNTA('Asset Allocation Tatico'!$B:$B)-COUNTA('Asset Allocation Tatico'!$B$1:$B$9)),0)-1, MATCH(Q$5,'Asset Allocation Tatico'!$D$5:$M$5,0)+2)</f>
        <v>0.2</v>
      </c>
      <c r="R11" s="244">
        <f ca="1">SUM(R12:R31)</f>
        <v>0.26000000000000012</v>
      </c>
      <c r="S11" s="235">
        <f ca="1">OFFSET('Asset Allocation Tatico'!$B$9, MATCH($E11,OFFSET('Asset Allocation Tatico'!$B$9,,,COUNTA('Asset Allocation Tatico'!$B:$B)-COUNTA('Asset Allocation Tatico'!$B$1:$B$9)),0)-1, MATCH(S$5,'Asset Allocation Tatico'!$D$5:$M$5,0)+2)</f>
        <v>0.08</v>
      </c>
      <c r="T11" s="245">
        <f ca="1">SUM(T12:T31)</f>
        <v>0.11600000000000001</v>
      </c>
    </row>
    <row r="12" spans="2:22" s="247" customFormat="1" ht="15">
      <c r="B12" s="230"/>
      <c r="C12" s="230"/>
      <c r="D12" s="230"/>
      <c r="E12" s="236" t="s">
        <v>1225</v>
      </c>
      <c r="F12" s="674" t="str">
        <f>IFERROR(INDEX('Produtos Selecionados'!$G:$G,MATCH($E12,'Produtos Selecionados'!$E:$E,0)),"-")</f>
        <v>MFO</v>
      </c>
      <c r="G12" s="674" t="str">
        <f>IFERROR(INDEX('Produtos Selecionados'!$H:$H,MATCH($E12,'Produtos Selecionados'!$E:$E,0)),"-")</f>
        <v>Sim</v>
      </c>
      <c r="H12" s="674">
        <f>IFERROR(INDEX('Produtos Selecionados'!$O:$O,MATCH($E12,'Produtos Selecionados'!$E:$E,0)),"-")</f>
        <v>0</v>
      </c>
      <c r="I12" s="675" t="str">
        <f>IFERROR(INDEX('Produtos Selecionados'!$L:$L,MATCH($E12,'Produtos Selecionados'!$E:$E,0)),"-")</f>
        <v>BRL</v>
      </c>
      <c r="J12" s="675">
        <f>IFERROR(INDEX('Produtos Selecionados'!$M:$M,MATCH($E12,'Produtos Selecionados'!$E:$E,0)),"-")</f>
        <v>0</v>
      </c>
      <c r="K12" s="232">
        <v>0.12</v>
      </c>
      <c r="L12" s="246">
        <f t="shared" ref="L12:L28" ca="1" si="0">IF(K12="","", K12*K$11)</f>
        <v>9.8399999999999987E-2</v>
      </c>
      <c r="M12" s="232">
        <v>0.14000000000000001</v>
      </c>
      <c r="N12" s="246">
        <f t="shared" ref="N12:N28" ca="1" si="1">IF(M12="","", M12*M$11)</f>
        <v>8.9600000000000013E-2</v>
      </c>
      <c r="O12" s="232">
        <v>0.16</v>
      </c>
      <c r="P12" s="246">
        <f t="shared" ref="P12:P28" ca="1" si="2">IF(O12="","", O12*O$11)</f>
        <v>8.320000000000001E-2</v>
      </c>
      <c r="Q12" s="232">
        <v>0.2</v>
      </c>
      <c r="R12" s="246">
        <f t="shared" ref="R12:R28" ca="1" si="3">IF(Q12="","", Q12*Q$11)</f>
        <v>4.0000000000000008E-2</v>
      </c>
      <c r="S12" s="232">
        <v>0.2</v>
      </c>
      <c r="T12" s="246">
        <f t="shared" ref="T12:T28" ca="1" si="4">IF(S12="","", S12*S$11)</f>
        <v>1.6E-2</v>
      </c>
    </row>
    <row r="13" spans="2:22" s="247" customFormat="1" ht="15">
      <c r="B13" s="230"/>
      <c r="C13" s="230"/>
      <c r="D13" s="230"/>
      <c r="E13" s="236" t="str">
        <f>'RF &amp; RV Guide'!E13</f>
        <v>Títulos Bancários - Liquidez Diária (102.5% CDI)</v>
      </c>
      <c r="F13" s="674" t="str">
        <f>IFERROR(INDEX('Produtos Selecionados'!$G:$G,MATCH($E13,'Produtos Selecionados'!$E:$E,0)),"-")</f>
        <v>-</v>
      </c>
      <c r="G13" s="674" t="str">
        <f>IFERROR(INDEX('Produtos Selecionados'!$H:$H,MATCH($E13,'Produtos Selecionados'!$E:$E,0)),"-")</f>
        <v>-</v>
      </c>
      <c r="H13" s="674">
        <f>IFERROR(INDEX('Produtos Selecionados'!$O:$O,MATCH($E13,'Produtos Selecionados'!$E:$E,0)),"-")</f>
        <v>2.9999999999999997E-4</v>
      </c>
      <c r="I13" s="675" t="str">
        <f>IFERROR(INDEX('Produtos Selecionados'!$L:$L,MATCH($E13,'Produtos Selecionados'!$E:$E,0)),"-")</f>
        <v>BRL</v>
      </c>
      <c r="J13" s="675">
        <f>IFERROR(INDEX('Produtos Selecionados'!$M:$M,MATCH($E13,'Produtos Selecionados'!$E:$E,0)),"-")</f>
        <v>0</v>
      </c>
      <c r="K13" s="232">
        <v>0.08</v>
      </c>
      <c r="L13" s="246">
        <f ca="1">IF(K13="","", K13*K$11)</f>
        <v>6.5599999999999992E-2</v>
      </c>
      <c r="M13" s="232">
        <v>0.09</v>
      </c>
      <c r="N13" s="246">
        <f ca="1">IF(M13="","", M13*M$11)</f>
        <v>5.7599999999999998E-2</v>
      </c>
      <c r="O13" s="232">
        <v>0.1</v>
      </c>
      <c r="P13" s="246">
        <f ca="1">IF(O13="","", O13*O$11)</f>
        <v>5.2000000000000005E-2</v>
      </c>
      <c r="Q13" s="232">
        <v>0.2</v>
      </c>
      <c r="R13" s="246">
        <f ca="1">IF(Q13="","", Q13*Q$11)</f>
        <v>4.0000000000000008E-2</v>
      </c>
      <c r="S13" s="232">
        <v>0.2</v>
      </c>
      <c r="T13" s="246">
        <f ca="1">IF(S13="","", S13*S$11)</f>
        <v>1.6E-2</v>
      </c>
    </row>
    <row r="14" spans="2:22" s="247" customFormat="1" ht="15">
      <c r="B14" s="230"/>
      <c r="C14" s="230"/>
      <c r="D14" s="230"/>
      <c r="E14" s="236" t="str">
        <f ca="1">'RF &amp; RV Guide'!E15</f>
        <v>Títulos Bancários - 1 ano (115.0% CDI)</v>
      </c>
      <c r="F14" s="674" t="str">
        <f ca="1">IFERROR(INDEX('Produtos Selecionados'!$G:$G,MATCH($E14,'Produtos Selecionados'!$E:$E,0)),"-")</f>
        <v>-</v>
      </c>
      <c r="G14" s="674" t="str">
        <f ca="1">IFERROR(INDEX('Produtos Selecionados'!$H:$H,MATCH($E14,'Produtos Selecionados'!$E:$E,0)),"-")</f>
        <v>-</v>
      </c>
      <c r="H14" s="674">
        <f ca="1">IFERROR(INDEX('Produtos Selecionados'!$O:$O,MATCH($E14,'Produtos Selecionados'!$E:$E,0)),"-")</f>
        <v>2.5000000000000001E-3</v>
      </c>
      <c r="I14" s="675" t="str">
        <f ca="1">IFERROR(INDEX('Produtos Selecionados'!$L:$L,MATCH($E14,'Produtos Selecionados'!$E:$E,0)),"-")</f>
        <v>BRL</v>
      </c>
      <c r="J14" s="675">
        <f ca="1">IFERROR(INDEX('Produtos Selecionados'!$M:$M,MATCH($E14,'Produtos Selecionados'!$E:$E,0)),"-")</f>
        <v>365</v>
      </c>
      <c r="K14" s="232">
        <v>0.08</v>
      </c>
      <c r="L14" s="246">
        <f t="shared" ca="1" si="0"/>
        <v>6.5599999999999992E-2</v>
      </c>
      <c r="M14" s="232">
        <v>7.0000000000000007E-2</v>
      </c>
      <c r="N14" s="246">
        <f t="shared" ca="1" si="1"/>
        <v>4.4800000000000006E-2</v>
      </c>
      <c r="O14" s="232">
        <v>7.0000000000000007E-2</v>
      </c>
      <c r="P14" s="246">
        <f t="shared" ca="1" si="2"/>
        <v>3.6400000000000002E-2</v>
      </c>
      <c r="Q14" s="232"/>
      <c r="R14" s="246" t="str">
        <f t="shared" si="3"/>
        <v/>
      </c>
      <c r="S14" s="232"/>
      <c r="T14" s="246" t="str">
        <f t="shared" si="4"/>
        <v/>
      </c>
    </row>
    <row r="15" spans="2:22" s="247" customFormat="1" ht="15">
      <c r="B15" s="230"/>
      <c r="C15" s="230"/>
      <c r="D15" s="230"/>
      <c r="E15" s="236" t="str">
        <f ca="1">'RF &amp; RV Guide'!E16</f>
        <v>Títulos Bancários - 2 anos (117.0% CDI)</v>
      </c>
      <c r="F15" s="674" t="str">
        <f ca="1">IFERROR(INDEX('Produtos Selecionados'!$G:$G,MATCH($E15,'Produtos Selecionados'!$E:$E,0)),"-")</f>
        <v>-</v>
      </c>
      <c r="G15" s="674" t="str">
        <f ca="1">IFERROR(INDEX('Produtos Selecionados'!$H:$H,MATCH($E15,'Produtos Selecionados'!$E:$E,0)),"-")</f>
        <v>-</v>
      </c>
      <c r="H15" s="674">
        <f ca="1">IFERROR(INDEX('Produtos Selecionados'!$O:$O,MATCH($E15,'Produtos Selecionados'!$E:$E,0)),"-")</f>
        <v>2.5000000000000001E-3</v>
      </c>
      <c r="I15" s="675" t="str">
        <f ca="1">IFERROR(INDEX('Produtos Selecionados'!$L:$L,MATCH($E15,'Produtos Selecionados'!$E:$E,0)),"-")</f>
        <v>BRL</v>
      </c>
      <c r="J15" s="675">
        <f ca="1">IFERROR(INDEX('Produtos Selecionados'!$M:$M,MATCH($E15,'Produtos Selecionados'!$E:$E,0)),"-")</f>
        <v>730</v>
      </c>
      <c r="K15" s="232">
        <v>0.08</v>
      </c>
      <c r="L15" s="246">
        <f t="shared" ca="1" si="0"/>
        <v>6.5599999999999992E-2</v>
      </c>
      <c r="M15" s="232">
        <v>0.06</v>
      </c>
      <c r="N15" s="246">
        <f t="shared" ca="1" si="1"/>
        <v>3.8399999999999997E-2</v>
      </c>
      <c r="O15" s="232">
        <v>0.06</v>
      </c>
      <c r="P15" s="246">
        <f t="shared" ca="1" si="2"/>
        <v>3.1199999999999999E-2</v>
      </c>
      <c r="Q15" s="232"/>
      <c r="R15" s="246" t="str">
        <f t="shared" si="3"/>
        <v/>
      </c>
      <c r="S15" s="232"/>
      <c r="T15" s="246" t="str">
        <f t="shared" si="4"/>
        <v/>
      </c>
    </row>
    <row r="16" spans="2:22" s="247" customFormat="1" ht="15">
      <c r="B16" s="230"/>
      <c r="C16" s="230"/>
      <c r="D16" s="230"/>
      <c r="E16" s="236" t="str">
        <f>'RF &amp; RV Guide'!E18</f>
        <v>Títulos Corporativos - 2 anos (CDI+1.60%)</v>
      </c>
      <c r="F16" s="674" t="str">
        <f>IFERROR(INDEX('Produtos Selecionados'!$G:$G,MATCH($E16,'Produtos Selecionados'!$E:$E,0)),"-")</f>
        <v>-</v>
      </c>
      <c r="G16" s="674" t="str">
        <f>IFERROR(INDEX('Produtos Selecionados'!$H:$H,MATCH($E16,'Produtos Selecionados'!$E:$E,0)),"-")</f>
        <v>-</v>
      </c>
      <c r="H16" s="674">
        <f>IFERROR(INDEX('Produtos Selecionados'!$O:$O,MATCH($E16,'Produtos Selecionados'!$E:$E,0)),"-")</f>
        <v>2.5000000000000001E-3</v>
      </c>
      <c r="I16" s="675" t="str">
        <f>IFERROR(INDEX('Produtos Selecionados'!$L:$L,MATCH($E16,'Produtos Selecionados'!$E:$E,0)),"-")</f>
        <v>BRL</v>
      </c>
      <c r="J16" s="675">
        <f>IFERROR(INDEX('Produtos Selecionados'!$M:$M,MATCH($E16,'Produtos Selecionados'!$E:$E,0)),"-")</f>
        <v>730</v>
      </c>
      <c r="K16" s="232">
        <v>0.06</v>
      </c>
      <c r="L16" s="246">
        <f t="shared" ca="1" si="0"/>
        <v>4.9199999999999994E-2</v>
      </c>
      <c r="M16" s="232">
        <v>0.06</v>
      </c>
      <c r="N16" s="246">
        <f t="shared" ca="1" si="1"/>
        <v>3.8399999999999997E-2</v>
      </c>
      <c r="O16" s="232">
        <v>0.06</v>
      </c>
      <c r="P16" s="246">
        <f t="shared" ca="1" si="2"/>
        <v>3.1199999999999999E-2</v>
      </c>
      <c r="Q16" s="232"/>
      <c r="R16" s="246" t="str">
        <f t="shared" si="3"/>
        <v/>
      </c>
      <c r="S16" s="232"/>
      <c r="T16" s="246" t="str">
        <f t="shared" si="4"/>
        <v/>
      </c>
    </row>
    <row r="17" spans="2:22" s="247" customFormat="1" ht="15">
      <c r="B17" s="230"/>
      <c r="C17" s="230"/>
      <c r="D17" s="230"/>
      <c r="E17" s="236" t="str">
        <f>'RF &amp; RV Guide'!E19</f>
        <v>Títulos Corporativos - 3 anos (CDI+1.65%)</v>
      </c>
      <c r="F17" s="674" t="str">
        <f>IFERROR(INDEX('Produtos Selecionados'!$G:$G,MATCH($E17,'Produtos Selecionados'!$E:$E,0)),"-")</f>
        <v>-</v>
      </c>
      <c r="G17" s="674" t="str">
        <f>IFERROR(INDEX('Produtos Selecionados'!$H:$H,MATCH($E17,'Produtos Selecionados'!$E:$E,0)),"-")</f>
        <v>-</v>
      </c>
      <c r="H17" s="674">
        <f>IFERROR(INDEX('Produtos Selecionados'!$O:$O,MATCH($E17,'Produtos Selecionados'!$E:$E,0)),"-")</f>
        <v>2.5000000000000001E-3</v>
      </c>
      <c r="I17" s="675" t="str">
        <f>IFERROR(INDEX('Produtos Selecionados'!$L:$L,MATCH($E17,'Produtos Selecionados'!$E:$E,0)),"-")</f>
        <v>BRL</v>
      </c>
      <c r="J17" s="675">
        <f>IFERROR(INDEX('Produtos Selecionados'!$M:$M,MATCH($E17,'Produtos Selecionados'!$E:$E,0)),"-")</f>
        <v>1095</v>
      </c>
      <c r="K17" s="232">
        <v>0.06</v>
      </c>
      <c r="L17" s="246">
        <f t="shared" ca="1" si="0"/>
        <v>4.9199999999999994E-2</v>
      </c>
      <c r="M17" s="232">
        <v>0.06</v>
      </c>
      <c r="N17" s="246">
        <f t="shared" ca="1" si="1"/>
        <v>3.8399999999999997E-2</v>
      </c>
      <c r="O17" s="232">
        <v>0.06</v>
      </c>
      <c r="P17" s="246">
        <f t="shared" ca="1" si="2"/>
        <v>3.1199999999999999E-2</v>
      </c>
      <c r="Q17" s="232"/>
      <c r="R17" s="246" t="str">
        <f t="shared" si="3"/>
        <v/>
      </c>
      <c r="S17" s="232"/>
      <c r="T17" s="246" t="str">
        <f t="shared" si="4"/>
        <v/>
      </c>
    </row>
    <row r="18" spans="2:22" s="247" customFormat="1" ht="15">
      <c r="B18" s="230"/>
      <c r="C18" s="230"/>
      <c r="D18" s="230"/>
      <c r="E18" s="236" t="s">
        <v>772</v>
      </c>
      <c r="F18" s="674" t="str">
        <f>IFERROR(INDEX('Produtos Selecionados'!$G:$G,MATCH($E18,'Produtos Selecionados'!$E:$E,0)),"-")</f>
        <v>-</v>
      </c>
      <c r="G18" s="674" t="str">
        <f>IFERROR(INDEX('Produtos Selecionados'!$H:$H,MATCH($E18,'Produtos Selecionados'!$E:$E,0)),"-")</f>
        <v>Não</v>
      </c>
      <c r="H18" s="674">
        <f>IFERROR(INDEX('Produtos Selecionados'!$O:$O,MATCH($E18,'Produtos Selecionados'!$E:$E,0)),"-")</f>
        <v>1.1199999999999999E-3</v>
      </c>
      <c r="I18" s="675" t="str">
        <f>IFERROR(INDEX('Produtos Selecionados'!$L:$L,MATCH($E18,'Produtos Selecionados'!$E:$E,0)),"-")</f>
        <v>BRL</v>
      </c>
      <c r="J18" s="675">
        <f>IFERROR(INDEX('Produtos Selecionados'!$M:$M,MATCH($E18,'Produtos Selecionados'!$E:$E,0)),"-")</f>
        <v>1</v>
      </c>
      <c r="K18" s="232">
        <v>7.0000000000000007E-2</v>
      </c>
      <c r="L18" s="246">
        <f t="shared" ref="L18:L25" ca="1" si="5">IF(K18="","", K18*K$11)</f>
        <v>5.74E-2</v>
      </c>
      <c r="M18" s="232">
        <v>7.0000000000000007E-2</v>
      </c>
      <c r="N18" s="246">
        <f t="shared" ref="N18:N25" ca="1" si="6">IF(M18="","", M18*M$11)</f>
        <v>4.4800000000000006E-2</v>
      </c>
      <c r="O18" s="232">
        <v>7.0000000000000007E-2</v>
      </c>
      <c r="P18" s="246">
        <f t="shared" ref="P18:P25" ca="1" si="7">IF(O18="","", O18*O$11)</f>
        <v>3.6400000000000002E-2</v>
      </c>
      <c r="Q18" s="232">
        <v>0.1</v>
      </c>
      <c r="R18" s="246">
        <f t="shared" ref="R18:R25" ca="1" si="8">IF(Q18="","", Q18*Q$11)</f>
        <v>2.0000000000000004E-2</v>
      </c>
      <c r="S18" s="232">
        <v>0.15</v>
      </c>
      <c r="T18" s="246">
        <f t="shared" ref="T18:T25" ca="1" si="9">IF(S18="","", S18*S$11)</f>
        <v>1.2E-2</v>
      </c>
    </row>
    <row r="19" spans="2:22" s="247" customFormat="1" ht="15">
      <c r="B19" s="230"/>
      <c r="C19" s="230"/>
      <c r="D19" s="230"/>
      <c r="E19" s="236" t="s">
        <v>1194</v>
      </c>
      <c r="F19" s="674" t="str">
        <f>IFERROR(INDEX('Produtos Selecionados'!$G:$G,MATCH($E19,'Produtos Selecionados'!$E:$E,0)),"-")</f>
        <v>-</v>
      </c>
      <c r="G19" s="674" t="str">
        <f>IFERROR(INDEX('Produtos Selecionados'!$H:$H,MATCH($E19,'Produtos Selecionados'!$E:$E,0)),"-")</f>
        <v>Sim</v>
      </c>
      <c r="H19" s="674">
        <f>IFERROR(INDEX('Produtos Selecionados'!$O:$O,MATCH($E19,'Produtos Selecionados'!$E:$E,0)),"-")</f>
        <v>1.33333333333333E-3</v>
      </c>
      <c r="I19" s="675" t="str">
        <f>IFERROR(INDEX('Produtos Selecionados'!$L:$L,MATCH($E19,'Produtos Selecionados'!$E:$E,0)),"-")</f>
        <v>BRL</v>
      </c>
      <c r="J19" s="675">
        <f>IFERROR(INDEX('Produtos Selecionados'!$M:$M,MATCH($E19,'Produtos Selecionados'!$E:$E,0)),"-")</f>
        <v>1</v>
      </c>
      <c r="K19" s="232">
        <v>7.0000000000000007E-2</v>
      </c>
      <c r="L19" s="246">
        <f t="shared" ref="L19" ca="1" si="10">IF(K19="","", K19*K$11)</f>
        <v>5.74E-2</v>
      </c>
      <c r="M19" s="232">
        <v>7.0000000000000007E-2</v>
      </c>
      <c r="N19" s="246">
        <f t="shared" ref="N19" ca="1" si="11">IF(M19="","", M19*M$11)</f>
        <v>4.4800000000000006E-2</v>
      </c>
      <c r="O19" s="232">
        <v>7.0000000000000007E-2</v>
      </c>
      <c r="P19" s="246">
        <f t="shared" ref="P19" ca="1" si="12">IF(O19="","", O19*O$11)</f>
        <v>3.6400000000000002E-2</v>
      </c>
      <c r="Q19" s="232">
        <v>0.1</v>
      </c>
      <c r="R19" s="246">
        <f t="shared" ref="R19" ca="1" si="13">IF(Q19="","", Q19*Q$11)</f>
        <v>2.0000000000000004E-2</v>
      </c>
      <c r="S19" s="232">
        <v>0.15</v>
      </c>
      <c r="T19" s="246">
        <f t="shared" ref="T19" ca="1" si="14">IF(S19="","", S19*S$11)</f>
        <v>1.2E-2</v>
      </c>
    </row>
    <row r="20" spans="2:22" s="247" customFormat="1" ht="15">
      <c r="B20" s="230"/>
      <c r="C20" s="230"/>
      <c r="D20" s="230"/>
      <c r="E20" s="236" t="s">
        <v>1138</v>
      </c>
      <c r="F20" s="674" t="str">
        <f>IFERROR(INDEX('Produtos Selecionados'!$G:$G,MATCH($E20,'Produtos Selecionados'!$E:$E,0)),"-")</f>
        <v>MFO</v>
      </c>
      <c r="G20" s="674" t="str">
        <f>IFERROR(INDEX('Produtos Selecionados'!$H:$H,MATCH($E20,'Produtos Selecionados'!$E:$E,0)),"-")</f>
        <v>Sim</v>
      </c>
      <c r="H20" s="674">
        <f>IFERROR(INDEX('Produtos Selecionados'!$O:$O,MATCH($E20,'Produtos Selecionados'!$E:$E,0)),"-")</f>
        <v>6.6666666666666697E-4</v>
      </c>
      <c r="I20" s="675" t="str">
        <f>IFERROR(INDEX('Produtos Selecionados'!$L:$L,MATCH($E20,'Produtos Selecionados'!$E:$E,0)),"-")</f>
        <v>BRL</v>
      </c>
      <c r="J20" s="675">
        <f>IFERROR(INDEX('Produtos Selecionados'!$M:$M,MATCH($E20,'Produtos Selecionados'!$E:$E,0)),"-")</f>
        <v>0</v>
      </c>
      <c r="K20" s="232">
        <v>7.0000000000000007E-2</v>
      </c>
      <c r="L20" s="246">
        <f t="shared" ref="L20" ca="1" si="15">IF(K20="","", K20*K$11)</f>
        <v>5.74E-2</v>
      </c>
      <c r="M20" s="232">
        <v>7.0000000000000007E-2</v>
      </c>
      <c r="N20" s="246">
        <f t="shared" ref="N20" ca="1" si="16">IF(M20="","", M20*M$11)</f>
        <v>4.4800000000000006E-2</v>
      </c>
      <c r="O20" s="232">
        <v>7.0000000000000007E-2</v>
      </c>
      <c r="P20" s="246">
        <f t="shared" ref="P20" ca="1" si="17">IF(O20="","", O20*O$11)</f>
        <v>3.6400000000000002E-2</v>
      </c>
      <c r="Q20" s="232">
        <v>0.1</v>
      </c>
      <c r="R20" s="246">
        <f t="shared" ref="R20" ca="1" si="18">IF(Q20="","", Q20*Q$11)</f>
        <v>2.0000000000000004E-2</v>
      </c>
      <c r="S20" s="232">
        <v>0.15</v>
      </c>
      <c r="T20" s="246">
        <f t="shared" ref="T20" ca="1" si="19">IF(S20="","", S20*S$11)</f>
        <v>1.2E-2</v>
      </c>
    </row>
    <row r="21" spans="2:22" s="247" customFormat="1" ht="15">
      <c r="B21" s="230"/>
      <c r="C21" s="230"/>
      <c r="D21" s="230"/>
      <c r="E21" s="236" t="s">
        <v>980</v>
      </c>
      <c r="F21" s="674" t="str">
        <f>IFERROR(INDEX('Produtos Selecionados'!$G:$G,MATCH($E21,'Produtos Selecionados'!$E:$E,0)),"-")</f>
        <v>MFO</v>
      </c>
      <c r="G21" s="674" t="str">
        <f>IFERROR(INDEX('Produtos Selecionados'!$H:$H,MATCH($E21,'Produtos Selecionados'!$E:$E,0)),"-")</f>
        <v>Não</v>
      </c>
      <c r="H21" s="674">
        <f>IFERROR(INDEX('Produtos Selecionados'!$O:$O,MATCH($E21,'Produtos Selecionados'!$E:$E,0)),"-")</f>
        <v>8.7500000000000002E-4</v>
      </c>
      <c r="I21" s="675" t="str">
        <f>IFERROR(INDEX('Produtos Selecionados'!$L:$L,MATCH($E21,'Produtos Selecionados'!$E:$E,0)),"-")</f>
        <v>BRL</v>
      </c>
      <c r="J21" s="675">
        <f>IFERROR(INDEX('Produtos Selecionados'!$M:$M,MATCH($E21,'Produtos Selecionados'!$E:$E,0)),"-")</f>
        <v>1</v>
      </c>
      <c r="K21" s="232">
        <v>7.0000000000000007E-2</v>
      </c>
      <c r="L21" s="246">
        <f t="shared" ref="L21" ca="1" si="20">IF(K21="","", K21*K$11)</f>
        <v>5.74E-2</v>
      </c>
      <c r="M21" s="232">
        <v>7.0000000000000007E-2</v>
      </c>
      <c r="N21" s="246">
        <f t="shared" ref="N21" ca="1" si="21">IF(M21="","", M21*M$11)</f>
        <v>4.4800000000000006E-2</v>
      </c>
      <c r="O21" s="232">
        <v>7.0000000000000007E-2</v>
      </c>
      <c r="P21" s="246">
        <f t="shared" ref="P21" ca="1" si="22">IF(O21="","", O21*O$11)</f>
        <v>3.6400000000000002E-2</v>
      </c>
      <c r="Q21" s="232">
        <v>0.1</v>
      </c>
      <c r="R21" s="246">
        <f t="shared" ref="R21" ca="1" si="23">IF(Q21="","", Q21*Q$11)</f>
        <v>2.0000000000000004E-2</v>
      </c>
      <c r="S21" s="232">
        <v>0.15</v>
      </c>
      <c r="T21" s="246">
        <f t="shared" ref="T21" ca="1" si="24">IF(S21="","", S21*S$11)</f>
        <v>1.2E-2</v>
      </c>
    </row>
    <row r="22" spans="2:22" s="247" customFormat="1" ht="15">
      <c r="B22" s="230"/>
      <c r="C22" s="230"/>
      <c r="D22" s="230"/>
      <c r="E22" s="236" t="s">
        <v>19</v>
      </c>
      <c r="F22" s="674" t="str">
        <f>IFERROR(INDEX('Produtos Selecionados'!$G:$G,MATCH($E22,'Produtos Selecionados'!$E:$E,0)),"-")</f>
        <v>-</v>
      </c>
      <c r="G22" s="674" t="str">
        <f>IFERROR(INDEX('Produtos Selecionados'!$H:$H,MATCH($E22,'Produtos Selecionados'!$E:$E,0)),"-")</f>
        <v>Sim</v>
      </c>
      <c r="H22" s="674">
        <f>IFERROR(INDEX('Produtos Selecionados'!$O:$O,MATCH($E22,'Produtos Selecionados'!$E:$E,0)),"-")</f>
        <v>1.55293333333333E-3</v>
      </c>
      <c r="I22" s="675" t="str">
        <f>IFERROR(INDEX('Produtos Selecionados'!$L:$L,MATCH($E22,'Produtos Selecionados'!$E:$E,0)),"-")</f>
        <v>BRL</v>
      </c>
      <c r="J22" s="675">
        <f>IFERROR(INDEX('Produtos Selecionados'!$M:$M,MATCH($E22,'Produtos Selecionados'!$E:$E,0)),"-")</f>
        <v>1</v>
      </c>
      <c r="K22" s="232">
        <v>0.05</v>
      </c>
      <c r="L22" s="246">
        <f t="shared" ca="1" si="5"/>
        <v>4.1000000000000002E-2</v>
      </c>
      <c r="M22" s="232">
        <v>0.05</v>
      </c>
      <c r="N22" s="246">
        <f t="shared" ca="1" si="6"/>
        <v>3.2000000000000001E-2</v>
      </c>
      <c r="O22" s="232">
        <v>0.04</v>
      </c>
      <c r="P22" s="246">
        <f t="shared" ca="1" si="7"/>
        <v>2.0800000000000003E-2</v>
      </c>
      <c r="Q22" s="232"/>
      <c r="R22" s="246" t="str">
        <f t="shared" si="8"/>
        <v/>
      </c>
      <c r="S22" s="232"/>
      <c r="T22" s="246" t="str">
        <f t="shared" si="9"/>
        <v/>
      </c>
    </row>
    <row r="23" spans="2:22" s="247" customFormat="1" ht="15">
      <c r="B23" s="230"/>
      <c r="C23" s="230"/>
      <c r="D23" s="230"/>
      <c r="E23" s="236" t="s">
        <v>381</v>
      </c>
      <c r="F23" s="674" t="str">
        <f>IFERROR(INDEX('Produtos Selecionados'!$G:$G,MATCH($E23,'Produtos Selecionados'!$E:$E,0)),"-")</f>
        <v>-</v>
      </c>
      <c r="G23" s="674" t="str">
        <f>IFERROR(INDEX('Produtos Selecionados'!$H:$H,MATCH($E23,'Produtos Selecionados'!$E:$E,0)),"-")</f>
        <v>Sim</v>
      </c>
      <c r="H23" s="674">
        <f>IFERROR(INDEX('Produtos Selecionados'!$O:$O,MATCH($E23,'Produtos Selecionados'!$E:$E,0)),"-")</f>
        <v>1.4E-3</v>
      </c>
      <c r="I23" s="675" t="str">
        <f>IFERROR(INDEX('Produtos Selecionados'!$L:$L,MATCH($E23,'Produtos Selecionados'!$E:$E,0)),"-")</f>
        <v>BRL</v>
      </c>
      <c r="J23" s="675">
        <f>IFERROR(INDEX('Produtos Selecionados'!$M:$M,MATCH($E23,'Produtos Selecionados'!$E:$E,0)),"-")</f>
        <v>1</v>
      </c>
      <c r="K23" s="232">
        <v>0.05</v>
      </c>
      <c r="L23" s="246">
        <f t="shared" ca="1" si="5"/>
        <v>4.1000000000000002E-2</v>
      </c>
      <c r="M23" s="232">
        <v>0.06</v>
      </c>
      <c r="N23" s="246">
        <f t="shared" ca="1" si="6"/>
        <v>3.8399999999999997E-2</v>
      </c>
      <c r="O23" s="232">
        <v>0.05</v>
      </c>
      <c r="P23" s="246">
        <f t="shared" ca="1" si="7"/>
        <v>2.6000000000000002E-2</v>
      </c>
      <c r="Q23" s="232"/>
      <c r="R23" s="246" t="str">
        <f t="shared" si="8"/>
        <v/>
      </c>
      <c r="S23" s="232"/>
      <c r="T23" s="246" t="str">
        <f t="shared" si="9"/>
        <v/>
      </c>
    </row>
    <row r="24" spans="2:22" s="247" customFormat="1" ht="15">
      <c r="B24" s="230"/>
      <c r="C24" s="230"/>
      <c r="D24" s="230"/>
      <c r="E24" s="236" t="s">
        <v>644</v>
      </c>
      <c r="F24" s="674" t="str">
        <f>IFERROR(INDEX('Produtos Selecionados'!$G:$G,MATCH($E24,'Produtos Selecionados'!$E:$E,0)),"-")</f>
        <v>-</v>
      </c>
      <c r="G24" s="674" t="str">
        <f>IFERROR(INDEX('Produtos Selecionados'!$H:$H,MATCH($E24,'Produtos Selecionados'!$E:$E,0)),"-")</f>
        <v>Sim</v>
      </c>
      <c r="H24" s="674">
        <f>IFERROR(INDEX('Produtos Selecionados'!$O:$O,MATCH($E24,'Produtos Selecionados'!$E:$E,0)),"-")</f>
        <v>1.65E-3</v>
      </c>
      <c r="I24" s="675" t="str">
        <f>IFERROR(INDEX('Produtos Selecionados'!$L:$L,MATCH($E24,'Produtos Selecionados'!$E:$E,0)),"-")</f>
        <v>BRL</v>
      </c>
      <c r="J24" s="675">
        <f>IFERROR(INDEX('Produtos Selecionados'!$M:$M,MATCH($E24,'Produtos Selecionados'!$E:$E,0)),"-")</f>
        <v>1</v>
      </c>
      <c r="K24" s="232">
        <v>0.05</v>
      </c>
      <c r="L24" s="246">
        <f t="shared" ca="1" si="5"/>
        <v>4.1000000000000002E-2</v>
      </c>
      <c r="M24" s="232">
        <v>0.06</v>
      </c>
      <c r="N24" s="246">
        <f t="shared" ca="1" si="6"/>
        <v>3.8399999999999997E-2</v>
      </c>
      <c r="O24" s="232">
        <v>0.06</v>
      </c>
      <c r="P24" s="246">
        <f t="shared" ca="1" si="7"/>
        <v>3.1199999999999999E-2</v>
      </c>
      <c r="Q24" s="232">
        <v>0.1</v>
      </c>
      <c r="R24" s="246">
        <f t="shared" ca="1" si="8"/>
        <v>2.0000000000000004E-2</v>
      </c>
      <c r="S24" s="232">
        <v>0.1</v>
      </c>
      <c r="T24" s="246">
        <f t="shared" ca="1" si="9"/>
        <v>8.0000000000000002E-3</v>
      </c>
    </row>
    <row r="25" spans="2:22" s="247" customFormat="1" ht="15">
      <c r="B25" s="230"/>
      <c r="C25" s="230"/>
      <c r="D25" s="230"/>
      <c r="E25" s="236" t="s">
        <v>383</v>
      </c>
      <c r="F25" s="674" t="str">
        <f>IFERROR(INDEX('Produtos Selecionados'!$G:$G,MATCH($E25,'Produtos Selecionados'!$E:$E,0)),"-")</f>
        <v>-</v>
      </c>
      <c r="G25" s="674" t="str">
        <f>IFERROR(INDEX('Produtos Selecionados'!$H:$H,MATCH($E25,'Produtos Selecionados'!$E:$E,0)),"-")</f>
        <v>Sim</v>
      </c>
      <c r="H25" s="674">
        <f>IFERROR(INDEX('Produtos Selecionados'!$O:$O,MATCH($E25,'Produtos Selecionados'!$E:$E,0)),"-")</f>
        <v>1.3998000000000001E-3</v>
      </c>
      <c r="I25" s="675" t="str">
        <f>IFERROR(INDEX('Produtos Selecionados'!$L:$L,MATCH($E25,'Produtos Selecionados'!$E:$E,0)),"-")</f>
        <v>BRL</v>
      </c>
      <c r="J25" s="675">
        <f>IFERROR(INDEX('Produtos Selecionados'!$M:$M,MATCH($E25,'Produtos Selecionados'!$E:$E,0)),"-")</f>
        <v>1</v>
      </c>
      <c r="K25" s="232">
        <v>0.05</v>
      </c>
      <c r="L25" s="246">
        <f t="shared" ca="1" si="5"/>
        <v>4.1000000000000002E-2</v>
      </c>
      <c r="M25" s="232">
        <v>0.05</v>
      </c>
      <c r="N25" s="246">
        <f t="shared" ca="1" si="6"/>
        <v>3.2000000000000001E-2</v>
      </c>
      <c r="O25" s="232">
        <v>0.05</v>
      </c>
      <c r="P25" s="246">
        <f t="shared" ca="1" si="7"/>
        <v>2.6000000000000002E-2</v>
      </c>
      <c r="Q25" s="232">
        <v>0.1</v>
      </c>
      <c r="R25" s="246">
        <f t="shared" ca="1" si="8"/>
        <v>2.0000000000000004E-2</v>
      </c>
      <c r="S25" s="232">
        <v>0.1</v>
      </c>
      <c r="T25" s="246">
        <f t="shared" ca="1" si="9"/>
        <v>8.0000000000000002E-3</v>
      </c>
    </row>
    <row r="26" spans="2:22" s="247" customFormat="1" ht="15">
      <c r="B26" s="230"/>
      <c r="C26" s="230"/>
      <c r="D26" s="230"/>
      <c r="E26" s="236" t="s">
        <v>243</v>
      </c>
      <c r="F26" s="674" t="str">
        <f>IFERROR(INDEX('Produtos Selecionados'!$G:$G,MATCH($E26,'Produtos Selecionados'!$E:$E,0)),"-")</f>
        <v>-</v>
      </c>
      <c r="G26" s="674" t="str">
        <f>IFERROR(INDEX('Produtos Selecionados'!$H:$H,MATCH($E26,'Produtos Selecionados'!$E:$E,0)),"-")</f>
        <v>Sim</v>
      </c>
      <c r="H26" s="674">
        <f>IFERROR(INDEX('Produtos Selecionados'!$O:$O,MATCH($E26,'Produtos Selecionados'!$E:$E,0)),"-")</f>
        <v>1E-3</v>
      </c>
      <c r="I26" s="675" t="str">
        <f>IFERROR(INDEX('Produtos Selecionados'!$L:$L,MATCH($E26,'Produtos Selecionados'!$E:$E,0)),"-")</f>
        <v>BRL</v>
      </c>
      <c r="J26" s="675">
        <f>IFERROR(INDEX('Produtos Selecionados'!$M:$M,MATCH($E26,'Produtos Selecionados'!$E:$E,0)),"-")</f>
        <v>1</v>
      </c>
      <c r="K26" s="232">
        <v>7.0000000000000007E-2</v>
      </c>
      <c r="L26" s="246">
        <f ca="1">IF(K26="","", K26*K$11)</f>
        <v>5.74E-2</v>
      </c>
      <c r="M26" s="232">
        <v>7.0000000000000007E-2</v>
      </c>
      <c r="N26" s="246">
        <f ca="1">IF(M26="","", M26*M$11)</f>
        <v>4.4800000000000006E-2</v>
      </c>
      <c r="O26" s="232">
        <v>7.0000000000000007E-2</v>
      </c>
      <c r="P26" s="246">
        <f ca="1">IF(O26="","", O26*O$11)</f>
        <v>3.6400000000000002E-2</v>
      </c>
      <c r="Q26" s="232">
        <v>0.1</v>
      </c>
      <c r="R26" s="246">
        <f ca="1">IF(Q26="","", Q26*Q$11)</f>
        <v>2.0000000000000004E-2</v>
      </c>
      <c r="S26" s="232">
        <v>0.1</v>
      </c>
      <c r="T26" s="246">
        <f ca="1">IF(S26="","", S26*S$11)</f>
        <v>8.0000000000000002E-3</v>
      </c>
    </row>
    <row r="27" spans="2:22" s="247" customFormat="1" ht="15">
      <c r="B27" s="230"/>
      <c r="C27" s="230"/>
      <c r="D27" s="230"/>
      <c r="E27" s="236" t="s">
        <v>18</v>
      </c>
      <c r="F27" s="674" t="str">
        <f>IFERROR(INDEX('Produtos Selecionados'!$G:$G,MATCH($E27,'Produtos Selecionados'!$E:$E,0)),"-")</f>
        <v>-</v>
      </c>
      <c r="G27" s="674" t="str">
        <f>IFERROR(INDEX('Produtos Selecionados'!$H:$H,MATCH($E27,'Produtos Selecionados'!$E:$E,0)),"-")</f>
        <v>Sim</v>
      </c>
      <c r="H27" s="674">
        <f>IFERROR(INDEX('Produtos Selecionados'!$O:$O,MATCH($E27,'Produtos Selecionados'!$E:$E,0)),"-")</f>
        <v>1.0500000000000001E-2</v>
      </c>
      <c r="I27" s="675" t="str">
        <f>IFERROR(INDEX('Produtos Selecionados'!$L:$L,MATCH($E27,'Produtos Selecionados'!$E:$E,0)),"-")</f>
        <v>BRL</v>
      </c>
      <c r="J27" s="675">
        <f>IFERROR(INDEX('Produtos Selecionados'!$M:$M,MATCH($E27,'Produtos Selecionados'!$E:$E,0)),"-")</f>
        <v>1</v>
      </c>
      <c r="K27" s="232">
        <v>0.05</v>
      </c>
      <c r="L27" s="246">
        <f t="shared" ca="1" si="0"/>
        <v>4.1000000000000002E-2</v>
      </c>
      <c r="M27" s="232">
        <v>0.06</v>
      </c>
      <c r="N27" s="246">
        <f t="shared" ca="1" si="1"/>
        <v>3.8399999999999997E-2</v>
      </c>
      <c r="O27" s="232">
        <v>0.06</v>
      </c>
      <c r="P27" s="246">
        <f t="shared" ca="1" si="2"/>
        <v>3.1199999999999999E-2</v>
      </c>
      <c r="Q27" s="232">
        <v>0.1</v>
      </c>
      <c r="R27" s="246">
        <f t="shared" ca="1" si="3"/>
        <v>2.0000000000000004E-2</v>
      </c>
      <c r="S27" s="232">
        <v>0.15</v>
      </c>
      <c r="T27" s="246">
        <f t="shared" ca="1" si="4"/>
        <v>1.2E-2</v>
      </c>
    </row>
    <row r="28" spans="2:22" s="247" customFormat="1" ht="15">
      <c r="B28" s="230"/>
      <c r="C28" s="230"/>
      <c r="D28" s="230"/>
      <c r="E28" s="236" t="s">
        <v>1410</v>
      </c>
      <c r="F28" s="674" t="str">
        <f>IFERROR(INDEX('Produtos Selecionados'!$G:$G,MATCH($E28,'Produtos Selecionados'!$E:$E,0)),"-")</f>
        <v>-</v>
      </c>
      <c r="G28" s="674" t="str">
        <f>IFERROR(INDEX('Produtos Selecionados'!$H:$H,MATCH($E28,'Produtos Selecionados'!$E:$E,0)),"-")</f>
        <v>-</v>
      </c>
      <c r="H28" s="674" t="str">
        <f>IFERROR(INDEX('Produtos Selecionados'!$O:$O,MATCH($E28,'Produtos Selecionados'!$E:$E,0)),"-")</f>
        <v>-</v>
      </c>
      <c r="I28" s="675" t="str">
        <f>IFERROR(INDEX('Produtos Selecionados'!$L:$L,MATCH($E28,'Produtos Selecionados'!$E:$E,0)),"-")</f>
        <v>-</v>
      </c>
      <c r="J28" s="675" t="str">
        <f>IFERROR(INDEX('Produtos Selecionados'!$M:$M,MATCH($E28,'Produtos Selecionados'!$E:$E,0)),"-")</f>
        <v>-</v>
      </c>
      <c r="K28" s="232">
        <v>0.04</v>
      </c>
      <c r="L28" s="246">
        <f t="shared" ca="1" si="0"/>
        <v>3.2799999999999996E-2</v>
      </c>
      <c r="M28" s="232">
        <v>0.04</v>
      </c>
      <c r="N28" s="246">
        <f t="shared" ca="1" si="1"/>
        <v>2.5600000000000001E-2</v>
      </c>
      <c r="O28" s="232">
        <v>0.04</v>
      </c>
      <c r="P28" s="246">
        <f t="shared" ca="1" si="2"/>
        <v>2.0800000000000003E-2</v>
      </c>
      <c r="Q28" s="232"/>
      <c r="R28" s="246" t="str">
        <f t="shared" si="3"/>
        <v/>
      </c>
      <c r="S28" s="232"/>
      <c r="T28" s="246" t="str">
        <f t="shared" si="4"/>
        <v/>
      </c>
    </row>
    <row r="29" spans="2:22" s="247" customFormat="1" ht="15">
      <c r="B29" s="230"/>
      <c r="C29" s="230"/>
      <c r="D29" s="230"/>
      <c r="E29" s="236" t="s">
        <v>1051</v>
      </c>
      <c r="F29" s="674" t="str">
        <f>IFERROR(INDEX('Produtos Selecionados'!$G:$G,MATCH($E29,'Produtos Selecionados'!$E:$E,0)),"-")</f>
        <v>-</v>
      </c>
      <c r="G29" s="674" t="str">
        <f>IFERROR(INDEX('Produtos Selecionados'!$H:$H,MATCH($E29,'Produtos Selecionados'!$E:$E,0)),"-")</f>
        <v>Sim</v>
      </c>
      <c r="H29" s="674">
        <f>IFERROR(INDEX('Produtos Selecionados'!$O:$O,MATCH($E29,'Produtos Selecionados'!$E:$E,0)),"-")</f>
        <v>6.6666666666666697E-3</v>
      </c>
      <c r="I29" s="675" t="str">
        <f>IFERROR(INDEX('Produtos Selecionados'!$L:$L,MATCH($E29,'Produtos Selecionados'!$E:$E,0)),"-")</f>
        <v>BRL</v>
      </c>
      <c r="J29" s="675">
        <f>IFERROR(INDEX('Produtos Selecionados'!$M:$M,MATCH($E29,'Produtos Selecionados'!$E:$E,0)),"-")</f>
        <v>1</v>
      </c>
      <c r="K29" s="232">
        <v>0.05</v>
      </c>
      <c r="L29" s="246">
        <f ca="1">IF(K29="","", K29*K$11)</f>
        <v>4.1000000000000002E-2</v>
      </c>
      <c r="M29" s="232">
        <v>0.06</v>
      </c>
      <c r="N29" s="246">
        <f ca="1">IF(M29="","", M29*M$11)</f>
        <v>3.8399999999999997E-2</v>
      </c>
      <c r="O29" s="232">
        <v>0.05</v>
      </c>
      <c r="P29" s="246">
        <f ca="1">IF(O29="","", O29*O$11)</f>
        <v>2.6000000000000002E-2</v>
      </c>
      <c r="Q29" s="232">
        <v>0.1</v>
      </c>
      <c r="R29" s="246">
        <f ca="1">IF(Q29="","", Q29*Q$11)</f>
        <v>2.0000000000000004E-2</v>
      </c>
      <c r="S29" s="232"/>
      <c r="T29" s="246" t="str">
        <f>IF(S29="","", S29*S$11)</f>
        <v/>
      </c>
    </row>
    <row r="30" spans="2:22" s="247" customFormat="1" ht="15">
      <c r="B30" s="230"/>
      <c r="C30" s="230"/>
      <c r="D30" s="230"/>
      <c r="E30" s="236" t="s">
        <v>100</v>
      </c>
      <c r="F30" s="674" t="str">
        <f>IFERROR(INDEX('Produtos Selecionados'!$G:$G,MATCH($E30,'Produtos Selecionados'!$E:$E,0)),"-")</f>
        <v>-</v>
      </c>
      <c r="G30" s="674" t="str">
        <f>IFERROR(INDEX('Produtos Selecionados'!$H:$H,MATCH($E30,'Produtos Selecionados'!$E:$E,0)),"-")</f>
        <v>Sim</v>
      </c>
      <c r="H30" s="674">
        <f>IFERROR(INDEX('Produtos Selecionados'!$O:$O,MATCH($E30,'Produtos Selecionados'!$E:$E,0)),"-")</f>
        <v>2.7499999999999998E-3</v>
      </c>
      <c r="I30" s="675" t="str">
        <f>IFERROR(INDEX('Produtos Selecionados'!$L:$L,MATCH($E30,'Produtos Selecionados'!$E:$E,0)),"-")</f>
        <v>BRL</v>
      </c>
      <c r="J30" s="675">
        <f>IFERROR(INDEX('Produtos Selecionados'!$M:$M,MATCH($E30,'Produtos Selecionados'!$E:$E,0)),"-")</f>
        <v>1</v>
      </c>
      <c r="K30" s="232">
        <v>0.04</v>
      </c>
      <c r="L30" s="246">
        <f ca="1">IF(K30="","", K30*K$11)</f>
        <v>3.2799999999999996E-2</v>
      </c>
      <c r="M30" s="232"/>
      <c r="N30" s="246" t="str">
        <f>IF(M30="","", M30*M$11)</f>
        <v/>
      </c>
      <c r="O30" s="232"/>
      <c r="P30" s="246" t="str">
        <f>IF(O30="","", O30*O$11)</f>
        <v/>
      </c>
      <c r="Q30" s="232"/>
      <c r="R30" s="246" t="str">
        <f>IF(Q30="","", Q30*Q$11)</f>
        <v/>
      </c>
      <c r="S30" s="232"/>
      <c r="T30" s="246" t="str">
        <f>IF(S30="","", S30*S$11)</f>
        <v/>
      </c>
    </row>
    <row r="31" spans="2:22" s="153" customFormat="1" ht="8.25" customHeight="1">
      <c r="B31" s="233"/>
      <c r="C31" s="233"/>
      <c r="D31" s="233"/>
      <c r="E31" s="176"/>
      <c r="F31" s="190"/>
      <c r="G31" s="190"/>
      <c r="H31" s="190"/>
      <c r="I31" s="190"/>
      <c r="J31" s="190"/>
      <c r="K31" s="248"/>
      <c r="L31" s="249" t="str">
        <f>IF(K31="","", K31*K$11)</f>
        <v/>
      </c>
      <c r="M31" s="232"/>
      <c r="N31" s="249" t="str">
        <f>IF(M31="","", M31*M$11)</f>
        <v/>
      </c>
      <c r="O31" s="248"/>
      <c r="P31" s="249" t="str">
        <f>IF(O31="","", O31*O$11)</f>
        <v/>
      </c>
      <c r="Q31" s="248"/>
      <c r="R31" s="249" t="str">
        <f>IF(Q31="","", Q31*Q$11)</f>
        <v/>
      </c>
      <c r="S31" s="248"/>
      <c r="T31" s="249" t="str">
        <f>IF(S31="","", S31*S$11)</f>
        <v/>
      </c>
      <c r="V31" s="243"/>
    </row>
    <row r="32" spans="2:22" s="153" customFormat="1" ht="15">
      <c r="B32" s="233"/>
      <c r="C32" s="233" t="s">
        <v>12</v>
      </c>
      <c r="D32" s="233" t="s">
        <v>12</v>
      </c>
      <c r="E32" s="155" t="s">
        <v>621</v>
      </c>
      <c r="F32" s="156"/>
      <c r="G32" s="156"/>
      <c r="H32" s="156"/>
      <c r="I32" s="156"/>
      <c r="J32" s="156"/>
      <c r="K32" s="235">
        <f ca="1">OFFSET('Asset Allocation Tatico'!$B$9, MATCH($E32,OFFSET('Asset Allocation Tatico'!$B$9,,,COUNTA('Asset Allocation Tatico'!$B:$B)-COUNTA('Asset Allocation Tatico'!$B$1:$B$9)),0)-1, MATCH(K$5,'Asset Allocation Tatico'!$D$5:$M$5,0)+2)</f>
        <v>0.15</v>
      </c>
      <c r="L32" s="244">
        <f ca="1">L34+L38+L44</f>
        <v>0.15000000000000002</v>
      </c>
      <c r="M32" s="235">
        <f ca="1">OFFSET('Asset Allocation Tatico'!$B$9, MATCH($E32,OFFSET('Asset Allocation Tatico'!$B$9,,,COUNTA('Asset Allocation Tatico'!$B:$B)-COUNTA('Asset Allocation Tatico'!$B$1:$B$9)),0)-1, MATCH(M$5,'Asset Allocation Tatico'!$D$5:$M$5,0)+2)</f>
        <v>0.15</v>
      </c>
      <c r="N32" s="244">
        <f ca="1">N34+N38+N44</f>
        <v>0.15000000000000002</v>
      </c>
      <c r="O32" s="235">
        <f ca="1">OFFSET('Asset Allocation Tatico'!$B$9, MATCH($E32,OFFSET('Asset Allocation Tatico'!$B$9,,,COUNTA('Asset Allocation Tatico'!$B:$B)-COUNTA('Asset Allocation Tatico'!$B$1:$B$9)),0)-1, MATCH(O$5,'Asset Allocation Tatico'!$D$5:$M$5,0)+2)</f>
        <v>0.1</v>
      </c>
      <c r="P32" s="244">
        <f ca="1">P34+P38+P44</f>
        <v>0.1</v>
      </c>
      <c r="Q32" s="235">
        <f ca="1">OFFSET('Asset Allocation Tatico'!$B$9, MATCH($E32,OFFSET('Asset Allocation Tatico'!$B$9,,,COUNTA('Asset Allocation Tatico'!$B:$B)-COUNTA('Asset Allocation Tatico'!$B$1:$B$9)),0)-1, MATCH(Q$5,'Asset Allocation Tatico'!$D$5:$M$5,0)+2)</f>
        <v>0.2</v>
      </c>
      <c r="R32" s="244">
        <f ca="1">R34+R38+R44</f>
        <v>0.2</v>
      </c>
      <c r="S32" s="235">
        <f ca="1">OFFSET('Asset Allocation Tatico'!$B$9, MATCH($E32,OFFSET('Asset Allocation Tatico'!$B$9,,,COUNTA('Asset Allocation Tatico'!$B:$B)-COUNTA('Asset Allocation Tatico'!$B$1:$B$9)),0)-1, MATCH(S$5,'Asset Allocation Tatico'!$D$5:$M$5,0)+2)</f>
        <v>0.15</v>
      </c>
      <c r="T32" s="245">
        <f ca="1">T34+T38+T44</f>
        <v>0.15000000000000002</v>
      </c>
      <c r="V32" s="157"/>
    </row>
    <row r="33" spans="2:22" s="153" customFormat="1" ht="3" customHeight="1">
      <c r="B33" s="233"/>
      <c r="C33" s="233"/>
      <c r="D33" s="233"/>
      <c r="F33" s="190"/>
      <c r="G33" s="190"/>
      <c r="H33" s="190"/>
      <c r="I33" s="190"/>
      <c r="J33" s="190"/>
      <c r="K33" s="276"/>
      <c r="L33" s="242"/>
      <c r="M33" s="276"/>
      <c r="N33" s="242"/>
      <c r="O33" s="276"/>
      <c r="P33" s="242"/>
      <c r="Q33" s="276"/>
      <c r="R33" s="242"/>
      <c r="S33" s="276"/>
      <c r="T33" s="242"/>
      <c r="V33" s="157"/>
    </row>
    <row r="34" spans="2:22" s="153" customFormat="1" ht="15">
      <c r="B34" s="233"/>
      <c r="C34" s="233"/>
      <c r="D34" s="233" t="s">
        <v>12</v>
      </c>
      <c r="E34" s="158" t="s">
        <v>1374</v>
      </c>
      <c r="F34" s="159"/>
      <c r="G34" s="159"/>
      <c r="H34" s="159"/>
      <c r="I34" s="159"/>
      <c r="J34" s="159"/>
      <c r="K34" s="234">
        <f ca="1">OFFSET('Asset Allocation Tatico'!$B$9, MATCH($E34,OFFSET('Asset Allocation Tatico'!$B$9,,,COUNTA('Asset Allocation Tatico'!$B:$B)-COUNTA('Asset Allocation Tatico'!$B$1:$B$9)),0)-1, MATCH(K$5,'Asset Allocation Tatico'!$D$5:$M$5,0)+2)</f>
        <v>0</v>
      </c>
      <c r="L34" s="207">
        <f>SUM(L35:L37)</f>
        <v>0</v>
      </c>
      <c r="M34" s="234">
        <f ca="1">OFFSET('Asset Allocation Tatico'!$B$9, MATCH($E34,OFFSET('Asset Allocation Tatico'!$B$9,,,COUNTA('Asset Allocation Tatico'!$B:$B)-COUNTA('Asset Allocation Tatico'!$B$1:$B$9)),0)-1, MATCH(M$5,'Asset Allocation Tatico'!$D$5:$M$5,0)+2)</f>
        <v>0</v>
      </c>
      <c r="N34" s="207">
        <f>SUM(N35:N37)</f>
        <v>0</v>
      </c>
      <c r="O34" s="234">
        <f ca="1">OFFSET('Asset Allocation Tatico'!$B$9, MATCH($E34,OFFSET('Asset Allocation Tatico'!$B$9,,,COUNTA('Asset Allocation Tatico'!$B:$B)-COUNTA('Asset Allocation Tatico'!$B$1:$B$9)),0)-1, MATCH(O$5,'Asset Allocation Tatico'!$D$5:$M$5,0)+2)</f>
        <v>0</v>
      </c>
      <c r="P34" s="207">
        <f>SUM(P35:P37)</f>
        <v>0</v>
      </c>
      <c r="Q34" s="234">
        <f ca="1">OFFSET('Asset Allocation Tatico'!$B$9, MATCH($E34,OFFSET('Asset Allocation Tatico'!$B$9,,,COUNTA('Asset Allocation Tatico'!$B:$B)-COUNTA('Asset Allocation Tatico'!$B$1:$B$9)),0)-1, MATCH(Q$5,'Asset Allocation Tatico'!$D$5:$M$5,0)+2)</f>
        <v>0</v>
      </c>
      <c r="R34" s="207">
        <f>SUM(R35:R37)</f>
        <v>0</v>
      </c>
      <c r="S34" s="234">
        <f ca="1">OFFSET('Asset Allocation Tatico'!$B$9, MATCH($E34,OFFSET('Asset Allocation Tatico'!$B$9,,,COUNTA('Asset Allocation Tatico'!$B:$B)-COUNTA('Asset Allocation Tatico'!$B$1:$B$9)),0)-1, MATCH(S$5,'Asset Allocation Tatico'!$D$5:$M$5,0)+2)</f>
        <v>0</v>
      </c>
      <c r="T34" s="207">
        <f>SUM(T35:T37)</f>
        <v>0</v>
      </c>
      <c r="V34" s="157"/>
    </row>
    <row r="35" spans="2:22" s="247" customFormat="1" ht="15">
      <c r="B35" s="230"/>
      <c r="C35" s="230"/>
      <c r="D35" s="230"/>
      <c r="E35" s="236"/>
      <c r="F35" s="674" t="str">
        <f>IFERROR(INDEX('Produtos Selecionados'!$G:$G,MATCH($E35,'Produtos Selecionados'!$E:$E,0)),"-")</f>
        <v>-</v>
      </c>
      <c r="G35" s="674" t="str">
        <f>IFERROR(INDEX('Produtos Selecionados'!$H:$H,MATCH($E35,'Produtos Selecionados'!$E:$E,0)),"-")</f>
        <v>-</v>
      </c>
      <c r="H35" s="674" t="str">
        <f>IFERROR(INDEX('Produtos Selecionados'!$O:$O,MATCH($E35,'Produtos Selecionados'!$E:$E,0)),"-")</f>
        <v>-</v>
      </c>
      <c r="I35" s="675" t="str">
        <f>IFERROR(INDEX('Produtos Selecionados'!$L:$L,MATCH($E35,'Produtos Selecionados'!$E:$E,0)),"-")</f>
        <v>-</v>
      </c>
      <c r="J35" s="675" t="str">
        <f>IFERROR(INDEX('Produtos Selecionados'!$M:$M,MATCH($E35,'Produtos Selecionados'!$E:$E,0)),"-")</f>
        <v>-</v>
      </c>
      <c r="K35" s="232"/>
      <c r="L35" s="246" t="str">
        <f t="shared" ref="L35:N36" si="25">IF(K35="","", K35*K$34)</f>
        <v/>
      </c>
      <c r="M35" s="232"/>
      <c r="N35" s="246" t="str">
        <f t="shared" si="25"/>
        <v/>
      </c>
      <c r="O35" s="232"/>
      <c r="P35" s="246" t="str">
        <f>IF(O35="","", O35*O$34)</f>
        <v/>
      </c>
      <c r="Q35" s="232"/>
      <c r="R35" s="246" t="str">
        <f>IF(Q35="","", Q35*Q$34)</f>
        <v/>
      </c>
      <c r="S35" s="232"/>
      <c r="T35" s="246" t="str">
        <f>IF(S35="","", S35*S$34)</f>
        <v/>
      </c>
    </row>
    <row r="36" spans="2:22" s="247" customFormat="1" ht="15">
      <c r="B36" s="230"/>
      <c r="C36" s="230"/>
      <c r="D36" s="230"/>
      <c r="E36" s="236"/>
      <c r="F36" s="674" t="str">
        <f>IFERROR(INDEX('Produtos Selecionados'!$G:$G,MATCH($E36,'Produtos Selecionados'!$E:$E,0)),"-")</f>
        <v>-</v>
      </c>
      <c r="G36" s="674" t="str">
        <f>IFERROR(INDEX('Produtos Selecionados'!$H:$H,MATCH($E36,'Produtos Selecionados'!$E:$E,0)),"-")</f>
        <v>-</v>
      </c>
      <c r="H36" s="674" t="str">
        <f>IFERROR(INDEX('Produtos Selecionados'!$O:$O,MATCH($E36,'Produtos Selecionados'!$E:$E,0)),"-")</f>
        <v>-</v>
      </c>
      <c r="I36" s="675" t="str">
        <f>IFERROR(INDEX('Produtos Selecionados'!$L:$L,MATCH($E36,'Produtos Selecionados'!$E:$E,0)),"-")</f>
        <v>-</v>
      </c>
      <c r="J36" s="675" t="str">
        <f>IFERROR(INDEX('Produtos Selecionados'!$M:$M,MATCH($E36,'Produtos Selecionados'!$E:$E,0)),"-")</f>
        <v>-</v>
      </c>
      <c r="K36" s="232"/>
      <c r="L36" s="246" t="str">
        <f t="shared" si="25"/>
        <v/>
      </c>
      <c r="M36" s="232"/>
      <c r="N36" s="246" t="str">
        <f t="shared" si="25"/>
        <v/>
      </c>
      <c r="O36" s="232"/>
      <c r="P36" s="246" t="str">
        <f>IF(O36="","", O36*O$34)</f>
        <v/>
      </c>
      <c r="Q36" s="232"/>
      <c r="R36" s="246" t="str">
        <f>IF(Q36="","", Q36*Q$34)</f>
        <v/>
      </c>
      <c r="S36" s="232"/>
      <c r="T36" s="246" t="str">
        <f>IF(S36="","", S36*S$34)</f>
        <v/>
      </c>
    </row>
    <row r="37" spans="2:22" s="153" customFormat="1" ht="8.25" customHeight="1">
      <c r="B37" s="233"/>
      <c r="C37" s="233"/>
      <c r="D37" s="233"/>
      <c r="E37" s="176"/>
      <c r="F37" s="190"/>
      <c r="G37" s="190"/>
      <c r="H37" s="190"/>
      <c r="I37" s="190"/>
      <c r="J37" s="190"/>
      <c r="K37" s="248"/>
      <c r="L37" s="249" t="str">
        <f>IF(K37="","", K37*K$11)</f>
        <v/>
      </c>
      <c r="M37" s="290"/>
      <c r="N37" s="249" t="str">
        <f>IF(M37="","", M37*M$11)</f>
        <v/>
      </c>
      <c r="O37" s="248"/>
      <c r="P37" s="249" t="str">
        <f>IF(O37="","", O37*O$11)</f>
        <v/>
      </c>
      <c r="Q37" s="248"/>
      <c r="R37" s="249" t="str">
        <f>IF(Q37="","", Q37*Q$11)</f>
        <v/>
      </c>
      <c r="S37" s="248"/>
      <c r="T37" s="249" t="str">
        <f>IF(S37="","", S37*S$11)</f>
        <v/>
      </c>
      <c r="V37" s="243"/>
    </row>
    <row r="38" spans="2:22" s="153" customFormat="1" ht="15">
      <c r="B38" s="233"/>
      <c r="C38" s="233"/>
      <c r="D38" s="233" t="s">
        <v>12</v>
      </c>
      <c r="E38" s="158" t="s">
        <v>1378</v>
      </c>
      <c r="F38" s="159"/>
      <c r="G38" s="159"/>
      <c r="H38" s="159"/>
      <c r="I38" s="159"/>
      <c r="J38" s="159"/>
      <c r="K38" s="234">
        <f ca="1">OFFSET('Asset Allocation Tatico'!$B$9, MATCH($E38,OFFSET('Asset Allocation Tatico'!$B$9,,,COUNTA('Asset Allocation Tatico'!$B:$B)-COUNTA('Asset Allocation Tatico'!$B$1:$B$9)),0)-1, MATCH(K$5,'Asset Allocation Tatico'!$D$5:$M$5,0)+2)</f>
        <v>0.11</v>
      </c>
      <c r="L38" s="207">
        <f ca="1">SUM(L39:L43)</f>
        <v>0.11000000000000001</v>
      </c>
      <c r="M38" s="234">
        <f ca="1">OFFSET('Asset Allocation Tatico'!$B$9, MATCH($E38,OFFSET('Asset Allocation Tatico'!$B$9,,,COUNTA('Asset Allocation Tatico'!$B:$B)-COUNTA('Asset Allocation Tatico'!$B$1:$B$9)),0)-1, MATCH(M$5,'Asset Allocation Tatico'!$D$5:$M$5,0)+2)</f>
        <v>0.11</v>
      </c>
      <c r="N38" s="207">
        <f ca="1">SUM(N39:N43)</f>
        <v>0.11000000000000001</v>
      </c>
      <c r="O38" s="234">
        <f ca="1">OFFSET('Asset Allocation Tatico'!$B$9, MATCH($E38,OFFSET('Asset Allocation Tatico'!$B$9,,,COUNTA('Asset Allocation Tatico'!$B:$B)-COUNTA('Asset Allocation Tatico'!$B$1:$B$9)),0)-1, MATCH(O$5,'Asset Allocation Tatico'!$D$5:$M$5,0)+2)</f>
        <v>7.4999999999999997E-2</v>
      </c>
      <c r="P38" s="207">
        <f ca="1">SUM(P39:P43)</f>
        <v>7.4999999999999997E-2</v>
      </c>
      <c r="Q38" s="234">
        <f ca="1">OFFSET('Asset Allocation Tatico'!$B$9, MATCH($E38,OFFSET('Asset Allocation Tatico'!$B$9,,,COUNTA('Asset Allocation Tatico'!$B:$B)-COUNTA('Asset Allocation Tatico'!$B$1:$B$9)),0)-1, MATCH(Q$5,'Asset Allocation Tatico'!$D$5:$M$5,0)+2)</f>
        <v>0.15</v>
      </c>
      <c r="R38" s="207">
        <f ca="1">SUM(R39:R43)</f>
        <v>0.15</v>
      </c>
      <c r="S38" s="234">
        <f ca="1">OFFSET('Asset Allocation Tatico'!$B$9, MATCH($E38,OFFSET('Asset Allocation Tatico'!$B$9,,,COUNTA('Asset Allocation Tatico'!$B:$B)-COUNTA('Asset Allocation Tatico'!$B$1:$B$9)),0)-1, MATCH(S$5,'Asset Allocation Tatico'!$D$5:$M$5,0)+2)</f>
        <v>0.11</v>
      </c>
      <c r="T38" s="207">
        <f ca="1">SUM(T39:T43)</f>
        <v>0.11000000000000001</v>
      </c>
      <c r="V38" s="157"/>
    </row>
    <row r="39" spans="2:22" s="247" customFormat="1" ht="15">
      <c r="B39" s="230"/>
      <c r="C39" s="230"/>
      <c r="D39" s="230"/>
      <c r="E39" s="236" t="str">
        <f>'RF &amp; RV Guide'!E35</f>
        <v>NTN-B 2028 (IPCA+-)</v>
      </c>
      <c r="F39" s="674" t="str">
        <f>IFERROR(INDEX('Produtos Selecionados'!$G:$G,MATCH($E39,'Produtos Selecionados'!$E:$E,0)),"-")</f>
        <v>-</v>
      </c>
      <c r="G39" s="674" t="str">
        <f>IFERROR(INDEX('Produtos Selecionados'!$H:$H,MATCH($E39,'Produtos Selecionados'!$E:$E,0)),"-")</f>
        <v>-</v>
      </c>
      <c r="H39" s="674" t="str">
        <f>IFERROR(INDEX('Produtos Selecionados'!$O:$O,MATCH($E39,'Produtos Selecionados'!$E:$E,0)),"-")</f>
        <v>-</v>
      </c>
      <c r="I39" s="675" t="str">
        <f>IFERROR(INDEX('Produtos Selecionados'!$L:$L,MATCH($E39,'Produtos Selecionados'!$E:$E,0)),"-")</f>
        <v>-</v>
      </c>
      <c r="J39" s="675" t="str">
        <f>IFERROR(INDEX('Produtos Selecionados'!$M:$M,MATCH($E39,'Produtos Selecionados'!$E:$E,0)),"-")</f>
        <v>-</v>
      </c>
      <c r="K39" s="232">
        <v>0.3</v>
      </c>
      <c r="L39" s="246">
        <f ca="1">IF(K39="","", K39*K$38)</f>
        <v>3.3000000000000002E-2</v>
      </c>
      <c r="M39" s="232">
        <v>0.3</v>
      </c>
      <c r="N39" s="246">
        <f ca="1">IF(M39="","", M39*M$38)</f>
        <v>3.3000000000000002E-2</v>
      </c>
      <c r="O39" s="232">
        <v>0.3</v>
      </c>
      <c r="P39" s="246">
        <f ca="1">IF(O39="","", O39*O$38)</f>
        <v>2.2499999999999999E-2</v>
      </c>
      <c r="Q39" s="232">
        <v>0.3</v>
      </c>
      <c r="R39" s="246">
        <f ca="1">IF(Q39="","", Q39*Q$38)</f>
        <v>4.4999999999999998E-2</v>
      </c>
      <c r="S39" s="232">
        <v>0.3</v>
      </c>
      <c r="T39" s="246">
        <f ca="1">IF(S39="","", S39*S$38)</f>
        <v>3.3000000000000002E-2</v>
      </c>
    </row>
    <row r="40" spans="2:22" s="247" customFormat="1" ht="15">
      <c r="B40" s="230"/>
      <c r="C40" s="230"/>
      <c r="D40" s="230"/>
      <c r="E40" s="236" t="str">
        <f>'RF &amp; RV Guide'!E36</f>
        <v>NTN-B 2030 (IPCA+-)</v>
      </c>
      <c r="F40" s="674" t="str">
        <f>IFERROR(INDEX('Produtos Selecionados'!$G:$G,MATCH($E40,'Produtos Selecionados'!$E:$E,0)),"-")</f>
        <v>-</v>
      </c>
      <c r="G40" s="674" t="str">
        <f>IFERROR(INDEX('Produtos Selecionados'!$H:$H,MATCH($E40,'Produtos Selecionados'!$E:$E,0)),"-")</f>
        <v>-</v>
      </c>
      <c r="H40" s="674" t="str">
        <f>IFERROR(INDEX('Produtos Selecionados'!$O:$O,MATCH($E40,'Produtos Selecionados'!$E:$E,0)),"-")</f>
        <v>-</v>
      </c>
      <c r="I40" s="675" t="str">
        <f>IFERROR(INDEX('Produtos Selecionados'!$L:$L,MATCH($E40,'Produtos Selecionados'!$E:$E,0)),"-")</f>
        <v>-</v>
      </c>
      <c r="J40" s="675" t="str">
        <f>IFERROR(INDEX('Produtos Selecionados'!$M:$M,MATCH($E40,'Produtos Selecionados'!$E:$E,0)),"-")</f>
        <v>-</v>
      </c>
      <c r="K40" s="232">
        <v>0.2</v>
      </c>
      <c r="L40" s="246">
        <f ca="1">IF(K40="","", K40*K$38)</f>
        <v>2.2000000000000002E-2</v>
      </c>
      <c r="M40" s="232">
        <v>0.2</v>
      </c>
      <c r="N40" s="246">
        <f ca="1">IF(M40="","", M40*M$38)</f>
        <v>2.2000000000000002E-2</v>
      </c>
      <c r="O40" s="232">
        <v>0.2</v>
      </c>
      <c r="P40" s="246">
        <f ca="1">IF(O40="","", O40*O$38)</f>
        <v>1.4999999999999999E-2</v>
      </c>
      <c r="Q40" s="232">
        <v>0.2</v>
      </c>
      <c r="R40" s="246">
        <f ca="1">IF(Q40="","", Q40*Q$38)</f>
        <v>0.03</v>
      </c>
      <c r="S40" s="232">
        <v>0.2</v>
      </c>
      <c r="T40" s="246">
        <f ca="1">IF(S40="","", S40*S$38)</f>
        <v>2.2000000000000002E-2</v>
      </c>
    </row>
    <row r="41" spans="2:22" s="247" customFormat="1" ht="15">
      <c r="B41" s="230"/>
      <c r="C41" s="230"/>
      <c r="D41" s="230"/>
      <c r="E41" s="236" t="str">
        <f ca="1">'RF &amp; RV Guide'!E38</f>
        <v>Títulos Bancários - 5 anos (IPCA+6.80%)</v>
      </c>
      <c r="F41" s="674" t="str">
        <f ca="1">IFERROR(INDEX('Produtos Selecionados'!$G:$G,MATCH($E41,'Produtos Selecionados'!$E:$E,0)),"-")</f>
        <v>-</v>
      </c>
      <c r="G41" s="674" t="str">
        <f ca="1">IFERROR(INDEX('Produtos Selecionados'!$H:$H,MATCH($E41,'Produtos Selecionados'!$E:$E,0)),"-")</f>
        <v>-</v>
      </c>
      <c r="H41" s="674">
        <f ca="1">IFERROR(INDEX('Produtos Selecionados'!$O:$O,MATCH($E41,'Produtos Selecionados'!$E:$E,0)),"-")</f>
        <v>2.5000000000000001E-3</v>
      </c>
      <c r="I41" s="675" t="str">
        <f ca="1">IFERROR(INDEX('Produtos Selecionados'!$L:$L,MATCH($E41,'Produtos Selecionados'!$E:$E,0)),"-")</f>
        <v>BRL</v>
      </c>
      <c r="J41" s="675">
        <f ca="1">IFERROR(INDEX('Produtos Selecionados'!$M:$M,MATCH($E41,'Produtos Selecionados'!$E:$E,0)),"-")</f>
        <v>1825</v>
      </c>
      <c r="K41" s="232">
        <v>0.2</v>
      </c>
      <c r="L41" s="246">
        <f ca="1">IF(K41="","", K41*K$38)</f>
        <v>2.2000000000000002E-2</v>
      </c>
      <c r="M41" s="232">
        <v>0.2</v>
      </c>
      <c r="N41" s="246">
        <f ca="1">IF(M41="","", M41*M$38)</f>
        <v>2.2000000000000002E-2</v>
      </c>
      <c r="O41" s="232">
        <v>0.2</v>
      </c>
      <c r="P41" s="246">
        <f ca="1">IF(O41="","", O41*O$38)</f>
        <v>1.4999999999999999E-2</v>
      </c>
      <c r="Q41" s="232">
        <v>0.2</v>
      </c>
      <c r="R41" s="246">
        <f ca="1">IF(Q41="","", Q41*Q$38)</f>
        <v>0.03</v>
      </c>
      <c r="S41" s="232">
        <v>0.2</v>
      </c>
      <c r="T41" s="246">
        <f ca="1">IF(S41="","", S41*S$38)</f>
        <v>2.2000000000000002E-2</v>
      </c>
    </row>
    <row r="42" spans="2:22" s="247" customFormat="1" ht="15">
      <c r="B42" s="230"/>
      <c r="C42" s="230"/>
      <c r="D42" s="230"/>
      <c r="E42" s="236" t="str">
        <f>'RF &amp; RV Guide'!E41</f>
        <v>Títulos Corporativos - 6 anos (IPCA+8.10%)</v>
      </c>
      <c r="F42" s="674" t="str">
        <f>IFERROR(INDEX('Produtos Selecionados'!$G:$G,MATCH($E42,'Produtos Selecionados'!$E:$E,0)),"-")</f>
        <v>-</v>
      </c>
      <c r="G42" s="674" t="str">
        <f>IFERROR(INDEX('Produtos Selecionados'!$H:$H,MATCH($E42,'Produtos Selecionados'!$E:$E,0)),"-")</f>
        <v>-</v>
      </c>
      <c r="H42" s="674">
        <f>IFERROR(INDEX('Produtos Selecionados'!$O:$O,MATCH($E42,'Produtos Selecionados'!$E:$E,0)),"-")</f>
        <v>2.5000000000000001E-3</v>
      </c>
      <c r="I42" s="675" t="str">
        <f>IFERROR(INDEX('Produtos Selecionados'!$L:$L,MATCH($E42,'Produtos Selecionados'!$E:$E,0)),"-")</f>
        <v>BRL</v>
      </c>
      <c r="J42" s="675">
        <f>IFERROR(INDEX('Produtos Selecionados'!$M:$M,MATCH($E42,'Produtos Selecionados'!$E:$E,0)),"-")</f>
        <v>2190</v>
      </c>
      <c r="K42" s="232">
        <v>0.3</v>
      </c>
      <c r="L42" s="246">
        <f ca="1">IF(K42="","", K42*K$38)</f>
        <v>3.3000000000000002E-2</v>
      </c>
      <c r="M42" s="232">
        <v>0.3</v>
      </c>
      <c r="N42" s="246">
        <f ca="1">IF(M42="","", M42*M$38)</f>
        <v>3.3000000000000002E-2</v>
      </c>
      <c r="O42" s="232">
        <v>0.3</v>
      </c>
      <c r="P42" s="246">
        <f ca="1">IF(O42="","", O42*O$38)</f>
        <v>2.2499999999999999E-2</v>
      </c>
      <c r="Q42" s="232">
        <v>0.3</v>
      </c>
      <c r="R42" s="246">
        <f ca="1">IF(Q42="","", Q42*Q$38)</f>
        <v>4.4999999999999998E-2</v>
      </c>
      <c r="S42" s="232">
        <v>0.3</v>
      </c>
      <c r="T42" s="246">
        <f ca="1">IF(S42="","", S42*S$38)</f>
        <v>3.3000000000000002E-2</v>
      </c>
    </row>
    <row r="43" spans="2:22" s="153" customFormat="1" ht="8.25" customHeight="1">
      <c r="B43" s="233"/>
      <c r="C43" s="233"/>
      <c r="D43" s="233"/>
      <c r="E43" s="176"/>
      <c r="F43" s="190"/>
      <c r="G43" s="190"/>
      <c r="H43" s="190"/>
      <c r="I43" s="190"/>
      <c r="J43" s="190"/>
      <c r="K43" s="248"/>
      <c r="L43" s="249" t="str">
        <f>IF(K43="","", K43*K$11)</f>
        <v/>
      </c>
      <c r="M43" s="290"/>
      <c r="N43" s="249" t="str">
        <f>IF(M43="","", M43*M$11)</f>
        <v/>
      </c>
      <c r="O43" s="248"/>
      <c r="P43" s="249" t="str">
        <f>IF(O43="","", O43*O$11)</f>
        <v/>
      </c>
      <c r="Q43" s="248"/>
      <c r="R43" s="249" t="str">
        <f>IF(Q43="","", Q43*Q$11)</f>
        <v/>
      </c>
      <c r="S43" s="248"/>
      <c r="T43" s="249" t="str">
        <f>IF(S43="","", S43*S$11)</f>
        <v/>
      </c>
      <c r="V43" s="243"/>
    </row>
    <row r="44" spans="2:22" s="153" customFormat="1" ht="15">
      <c r="B44" s="233"/>
      <c r="C44" s="233"/>
      <c r="D44" s="233" t="s">
        <v>12</v>
      </c>
      <c r="E44" s="158" t="s">
        <v>1372</v>
      </c>
      <c r="F44" s="159"/>
      <c r="G44" s="159"/>
      <c r="H44" s="159"/>
      <c r="I44" s="159"/>
      <c r="J44" s="159"/>
      <c r="K44" s="234">
        <f ca="1">OFFSET('Asset Allocation Tatico'!$B$9, MATCH($E44,OFFSET('Asset Allocation Tatico'!$B$9,,,COUNTA('Asset Allocation Tatico'!$B:$B)-COUNTA('Asset Allocation Tatico'!$B$1:$B$9)),0)-1, MATCH(K$5,'Asset Allocation Tatico'!$D$5:$M$5,0)+2)</f>
        <v>0.04</v>
      </c>
      <c r="L44" s="207">
        <f ca="1">SUM(L45:L47)</f>
        <v>4.0000000000000008E-2</v>
      </c>
      <c r="M44" s="234">
        <f ca="1">OFFSET('Asset Allocation Tatico'!$B$9, MATCH($E44,OFFSET('Asset Allocation Tatico'!$B$9,,,COUNTA('Asset Allocation Tatico'!$B:$B)-COUNTA('Asset Allocation Tatico'!$B$1:$B$9)),0)-1, MATCH(M$5,'Asset Allocation Tatico'!$D$5:$M$5,0)+2)</f>
        <v>0.04</v>
      </c>
      <c r="N44" s="207">
        <f ca="1">SUM(N45:N47)</f>
        <v>0.04</v>
      </c>
      <c r="O44" s="234">
        <f ca="1">OFFSET('Asset Allocation Tatico'!$B$9, MATCH($E44,OFFSET('Asset Allocation Tatico'!$B$9,,,COUNTA('Asset Allocation Tatico'!$B:$B)-COUNTA('Asset Allocation Tatico'!$B$1:$B$9)),0)-1, MATCH(O$5,'Asset Allocation Tatico'!$D$5:$M$5,0)+2)</f>
        <v>2.5000000000000001E-2</v>
      </c>
      <c r="P44" s="207">
        <f ca="1">SUM(P45:P47)</f>
        <v>2.5000000000000001E-2</v>
      </c>
      <c r="Q44" s="234">
        <f ca="1">OFFSET('Asset Allocation Tatico'!$B$9, MATCH($E44,OFFSET('Asset Allocation Tatico'!$B$9,,,COUNTA('Asset Allocation Tatico'!$B:$B)-COUNTA('Asset Allocation Tatico'!$B$1:$B$9)),0)-1, MATCH(Q$5,'Asset Allocation Tatico'!$D$5:$M$5,0)+2)</f>
        <v>0.05</v>
      </c>
      <c r="R44" s="207">
        <f ca="1">SUM(R45:R47)</f>
        <v>0.05</v>
      </c>
      <c r="S44" s="234">
        <f ca="1">OFFSET('Asset Allocation Tatico'!$B$9, MATCH($E44,OFFSET('Asset Allocation Tatico'!$B$9,,,COUNTA('Asset Allocation Tatico'!$B:$B)-COUNTA('Asset Allocation Tatico'!$B$1:$B$9)),0)-1, MATCH(S$5,'Asset Allocation Tatico'!$D$5:$M$5,0)+2)</f>
        <v>0.04</v>
      </c>
      <c r="T44" s="207">
        <f ca="1">SUM(T45:T47)</f>
        <v>4.0000000000000008E-2</v>
      </c>
      <c r="V44" s="157"/>
    </row>
    <row r="45" spans="2:22" s="247" customFormat="1" ht="15">
      <c r="B45" s="230"/>
      <c r="C45" s="230"/>
      <c r="D45" s="230"/>
      <c r="E45" s="236" t="str">
        <f>'RF &amp; RV Guide'!E47</f>
        <v>Títulos Corporativos - 8 anos (IPCA+8.35%)</v>
      </c>
      <c r="F45" s="674" t="str">
        <f>IFERROR(INDEX('Produtos Selecionados'!$G:$G,MATCH($E45,'Produtos Selecionados'!$E:$E,0)),"-")</f>
        <v>-</v>
      </c>
      <c r="G45" s="674" t="str">
        <f>IFERROR(INDEX('Produtos Selecionados'!$H:$H,MATCH($E45,'Produtos Selecionados'!$E:$E,0)),"-")</f>
        <v>-</v>
      </c>
      <c r="H45" s="674">
        <f>IFERROR(INDEX('Produtos Selecionados'!$O:$O,MATCH($E45,'Produtos Selecionados'!$E:$E,0)),"-")</f>
        <v>2.5000000000000001E-3</v>
      </c>
      <c r="I45" s="675" t="str">
        <f>IFERROR(INDEX('Produtos Selecionados'!$L:$L,MATCH($E45,'Produtos Selecionados'!$E:$E,0)),"-")</f>
        <v>BRL</v>
      </c>
      <c r="J45" s="675">
        <f>IFERROR(INDEX('Produtos Selecionados'!$M:$M,MATCH($E45,'Produtos Selecionados'!$E:$E,0)),"-")</f>
        <v>2920</v>
      </c>
      <c r="K45" s="232">
        <v>0.45</v>
      </c>
      <c r="L45" s="246">
        <f ca="1">IF(K45="","", K45*K$44)</f>
        <v>1.8000000000000002E-2</v>
      </c>
      <c r="M45" s="232">
        <v>0.5</v>
      </c>
      <c r="N45" s="246">
        <f ca="1">IF(M45="","", M45*M$44)</f>
        <v>0.02</v>
      </c>
      <c r="O45" s="232">
        <v>0.45</v>
      </c>
      <c r="P45" s="246">
        <f ca="1">IF(O45="","", O45*O$44)</f>
        <v>1.1250000000000001E-2</v>
      </c>
      <c r="Q45" s="232">
        <v>0.45</v>
      </c>
      <c r="R45" s="246">
        <f ca="1">IF(Q45="","", Q45*Q$44)</f>
        <v>2.2500000000000003E-2</v>
      </c>
      <c r="S45" s="232">
        <v>0.45</v>
      </c>
      <c r="T45" s="246">
        <f ca="1">IF(S45="","", S45*S$44)</f>
        <v>1.8000000000000002E-2</v>
      </c>
    </row>
    <row r="46" spans="2:22" s="247" customFormat="1" ht="15">
      <c r="B46" s="230"/>
      <c r="C46" s="230"/>
      <c r="D46" s="230"/>
      <c r="E46" s="236" t="str">
        <f>'RF &amp; RV Guide'!E48</f>
        <v>Títulos Corporativos - 9 anos (IPCA+8.40%)</v>
      </c>
      <c r="F46" s="674" t="str">
        <f>IFERROR(INDEX('Produtos Selecionados'!$G:$G,MATCH($E46,'Produtos Selecionados'!$E:$E,0)),"-")</f>
        <v>-</v>
      </c>
      <c r="G46" s="674" t="str">
        <f>IFERROR(INDEX('Produtos Selecionados'!$H:$H,MATCH($E46,'Produtos Selecionados'!$E:$E,0)),"-")</f>
        <v>-</v>
      </c>
      <c r="H46" s="674">
        <f>IFERROR(INDEX('Produtos Selecionados'!$O:$O,MATCH($E46,'Produtos Selecionados'!$E:$E,0)),"-")</f>
        <v>2.5000000000000001E-3</v>
      </c>
      <c r="I46" s="675" t="str">
        <f>IFERROR(INDEX('Produtos Selecionados'!$L:$L,MATCH($E46,'Produtos Selecionados'!$E:$E,0)),"-")</f>
        <v>BRL</v>
      </c>
      <c r="J46" s="675">
        <f>IFERROR(INDEX('Produtos Selecionados'!$M:$M,MATCH($E46,'Produtos Selecionados'!$E:$E,0)),"-")</f>
        <v>3285</v>
      </c>
      <c r="K46" s="232">
        <v>0.55000000000000004</v>
      </c>
      <c r="L46" s="246">
        <f ca="1">IF(K46="","", K46*K$44)</f>
        <v>2.2000000000000002E-2</v>
      </c>
      <c r="M46" s="232">
        <v>0.5</v>
      </c>
      <c r="N46" s="246">
        <f ca="1">IF(M46="","", M46*M$44)</f>
        <v>0.02</v>
      </c>
      <c r="O46" s="232">
        <v>0.55000000000000004</v>
      </c>
      <c r="P46" s="246">
        <f ca="1">IF(O46="","", O46*O$44)</f>
        <v>1.3750000000000002E-2</v>
      </c>
      <c r="Q46" s="232">
        <v>0.55000000000000004</v>
      </c>
      <c r="R46" s="246">
        <f ca="1">IF(Q46="","", Q46*Q$44)</f>
        <v>2.7500000000000004E-2</v>
      </c>
      <c r="S46" s="232">
        <v>0.55000000000000004</v>
      </c>
      <c r="T46" s="246">
        <f ca="1">IF(S46="","", S46*S$44)</f>
        <v>2.2000000000000002E-2</v>
      </c>
    </row>
    <row r="47" spans="2:22" s="153" customFormat="1" ht="8.25" customHeight="1">
      <c r="B47" s="233"/>
      <c r="C47" s="233"/>
      <c r="D47" s="233"/>
      <c r="E47" s="176"/>
      <c r="F47" s="190"/>
      <c r="G47" s="190"/>
      <c r="H47" s="190"/>
      <c r="I47" s="190"/>
      <c r="J47" s="190"/>
      <c r="K47" s="248"/>
      <c r="L47" s="249" t="str">
        <f>IF(K47="","", K47*K$11)</f>
        <v/>
      </c>
      <c r="M47" s="232"/>
      <c r="N47" s="249" t="str">
        <f>IF(M47="","", M47*M$11)</f>
        <v/>
      </c>
      <c r="O47" s="248"/>
      <c r="P47" s="249" t="str">
        <f>IF(O47="","", O47*O$11)</f>
        <v/>
      </c>
      <c r="Q47" s="248"/>
      <c r="R47" s="249" t="str">
        <f>IF(Q47="","", Q47*Q$11)</f>
        <v/>
      </c>
      <c r="S47" s="248"/>
      <c r="T47" s="249" t="str">
        <f>IF(S47="","", S47*S$11)</f>
        <v/>
      </c>
      <c r="V47" s="243"/>
    </row>
    <row r="48" spans="2:22" s="153" customFormat="1" ht="15">
      <c r="B48" s="233"/>
      <c r="C48" s="233" t="s">
        <v>12</v>
      </c>
      <c r="D48" s="233" t="s">
        <v>12</v>
      </c>
      <c r="E48" s="155" t="s">
        <v>663</v>
      </c>
      <c r="F48" s="156"/>
      <c r="G48" s="156"/>
      <c r="H48" s="156"/>
      <c r="I48" s="156"/>
      <c r="J48" s="156"/>
      <c r="K48" s="235">
        <f ca="1">OFFSET('Asset Allocation Tatico'!$B$9, MATCH($E48,OFFSET('Asset Allocation Tatico'!$B$9,,,COUNTA('Asset Allocation Tatico'!$B:$B)-COUNTA('Asset Allocation Tatico'!$B$1:$B$9)),0)-1, MATCH(K$5,'Asset Allocation Tatico'!$D$5:$M$5,0)+2)</f>
        <v>0.03</v>
      </c>
      <c r="L48" s="244">
        <f ca="1">L50+L54+L58</f>
        <v>0.03</v>
      </c>
      <c r="M48" s="235">
        <f ca="1">OFFSET('Asset Allocation Tatico'!$B$9, MATCH($E48,OFFSET('Asset Allocation Tatico'!$B$9,,,COUNTA('Asset Allocation Tatico'!$B:$B)-COUNTA('Asset Allocation Tatico'!$B$1:$B$9)),0)-1, MATCH(M$5,'Asset Allocation Tatico'!$D$5:$M$5,0)+2)</f>
        <v>0.05</v>
      </c>
      <c r="N48" s="244">
        <f ca="1">N50+N54+N58</f>
        <v>0.05</v>
      </c>
      <c r="O48" s="235">
        <f ca="1">OFFSET('Asset Allocation Tatico'!$B$9, MATCH($E48,OFFSET('Asset Allocation Tatico'!$B$9,,,COUNTA('Asset Allocation Tatico'!$B:$B)-COUNTA('Asset Allocation Tatico'!$B$1:$B$9)),0)-1, MATCH(O$5,'Asset Allocation Tatico'!$D$5:$M$5,0)+2)</f>
        <v>0.06</v>
      </c>
      <c r="P48" s="244">
        <f ca="1">P50+P54+P58</f>
        <v>0.06</v>
      </c>
      <c r="Q48" s="235">
        <f ca="1">OFFSET('Asset Allocation Tatico'!$B$9, MATCH($E48,OFFSET('Asset Allocation Tatico'!$B$9,,,COUNTA('Asset Allocation Tatico'!$B:$B)-COUNTA('Asset Allocation Tatico'!$B$1:$B$9)),0)-1, MATCH(Q$5,'Asset Allocation Tatico'!$D$5:$M$5,0)+2)</f>
        <v>7.0000000000000007E-2</v>
      </c>
      <c r="R48" s="244">
        <f ca="1">R50+R54+R58</f>
        <v>7.0000000000000007E-2</v>
      </c>
      <c r="S48" s="235">
        <f ca="1">OFFSET('Asset Allocation Tatico'!$B$9, MATCH($E48,OFFSET('Asset Allocation Tatico'!$B$9,,,COUNTA('Asset Allocation Tatico'!$B:$B)-COUNTA('Asset Allocation Tatico'!$B$1:$B$9)),0)-1, MATCH(S$5,'Asset Allocation Tatico'!$D$5:$M$5,0)+2)</f>
        <v>0.08</v>
      </c>
      <c r="T48" s="245">
        <f ca="1">T50+T54+T58</f>
        <v>0.08</v>
      </c>
      <c r="V48" s="157"/>
    </row>
    <row r="49" spans="2:22" s="153" customFormat="1" ht="3" customHeight="1">
      <c r="B49" s="233"/>
      <c r="C49" s="233"/>
      <c r="D49" s="233"/>
      <c r="F49" s="190"/>
      <c r="G49" s="190"/>
      <c r="H49" s="190"/>
      <c r="I49" s="190"/>
      <c r="J49" s="190"/>
      <c r="K49" s="241"/>
      <c r="L49" s="242"/>
      <c r="M49" s="241"/>
      <c r="N49" s="242"/>
      <c r="O49" s="241"/>
      <c r="P49" s="242"/>
      <c r="Q49" s="241"/>
      <c r="R49" s="242"/>
      <c r="S49" s="241"/>
      <c r="T49" s="242"/>
      <c r="V49" s="157"/>
    </row>
    <row r="50" spans="2:22" s="153" customFormat="1" ht="15">
      <c r="B50" s="233"/>
      <c r="C50" s="233"/>
      <c r="D50" s="233" t="s">
        <v>12</v>
      </c>
      <c r="E50" s="158" t="s">
        <v>1375</v>
      </c>
      <c r="F50" s="159"/>
      <c r="G50" s="159"/>
      <c r="H50" s="159"/>
      <c r="I50" s="159"/>
      <c r="J50" s="159"/>
      <c r="K50" s="234">
        <f ca="1">OFFSET('Asset Allocation Tatico'!$B$9, MATCH($E50,OFFSET('Asset Allocation Tatico'!$B$9,,,COUNTA('Asset Allocation Tatico'!$B:$B)-COUNTA('Asset Allocation Tatico'!$B$1:$B$9)),0)-1, MATCH(K$5,'Asset Allocation Tatico'!$D$5:$M$5,0)+2)</f>
        <v>0.02</v>
      </c>
      <c r="L50" s="207">
        <f ca="1">SUM(L51:L53)</f>
        <v>0.02</v>
      </c>
      <c r="M50" s="234">
        <f ca="1">OFFSET('Asset Allocation Tatico'!$B$9, MATCH($E50,OFFSET('Asset Allocation Tatico'!$B$9,,,COUNTA('Asset Allocation Tatico'!$B:$B)-COUNTA('Asset Allocation Tatico'!$B$1:$B$9)),0)-1, MATCH(M$5,'Asset Allocation Tatico'!$D$5:$M$5,0)+2)</f>
        <v>3.5000000000000003E-2</v>
      </c>
      <c r="N50" s="207">
        <f ca="1">SUM(N51:N53)</f>
        <v>3.5000000000000003E-2</v>
      </c>
      <c r="O50" s="234">
        <f ca="1">OFFSET('Asset Allocation Tatico'!$B$9, MATCH($E50,OFFSET('Asset Allocation Tatico'!$B$9,,,COUNTA('Asset Allocation Tatico'!$B:$B)-COUNTA('Asset Allocation Tatico'!$B$1:$B$9)),0)-1, MATCH(O$5,'Asset Allocation Tatico'!$D$5:$M$5,0)+2)</f>
        <v>0.04</v>
      </c>
      <c r="P50" s="207">
        <f ca="1">SUM(P51:P53)</f>
        <v>0.04</v>
      </c>
      <c r="Q50" s="234">
        <f ca="1">OFFSET('Asset Allocation Tatico'!$B$9, MATCH($E50,OFFSET('Asset Allocation Tatico'!$B$9,,,COUNTA('Asset Allocation Tatico'!$B:$B)-COUNTA('Asset Allocation Tatico'!$B$1:$B$9)),0)-1, MATCH(Q$5,'Asset Allocation Tatico'!$D$5:$M$5,0)+2)</f>
        <v>4.4999999999999998E-2</v>
      </c>
      <c r="R50" s="207">
        <f ca="1">SUM(R51:R53)</f>
        <v>4.4999999999999998E-2</v>
      </c>
      <c r="S50" s="234">
        <f ca="1">OFFSET('Asset Allocation Tatico'!$B$9, MATCH($E50,OFFSET('Asset Allocation Tatico'!$B$9,,,COUNTA('Asset Allocation Tatico'!$B:$B)-COUNTA('Asset Allocation Tatico'!$B$1:$B$9)),0)-1, MATCH(S$5,'Asset Allocation Tatico'!$D$5:$M$5,0)+2)</f>
        <v>0.05</v>
      </c>
      <c r="T50" s="207">
        <f ca="1">SUM(T51:T53)</f>
        <v>0.05</v>
      </c>
      <c r="V50" s="157"/>
    </row>
    <row r="51" spans="2:22" s="247" customFormat="1" ht="15">
      <c r="B51" s="230"/>
      <c r="C51" s="230"/>
      <c r="D51" s="230"/>
      <c r="E51" s="236" t="str">
        <f ca="1">'RF &amp; RV Guide'!E57</f>
        <v>Títulos Bancários - 2 anos (12.95%)</v>
      </c>
      <c r="F51" s="674" t="str">
        <f ca="1">IFERROR(INDEX('Produtos Selecionados'!$G:$G,MATCH($E51,'Produtos Selecionados'!$E:$E,0)),"-")</f>
        <v>-</v>
      </c>
      <c r="G51" s="674" t="str">
        <f ca="1">IFERROR(INDEX('Produtos Selecionados'!$H:$H,MATCH($E51,'Produtos Selecionados'!$E:$E,0)),"-")</f>
        <v>-</v>
      </c>
      <c r="H51" s="674">
        <f ca="1">IFERROR(INDEX('Produtos Selecionados'!$O:$O,MATCH($E51,'Produtos Selecionados'!$E:$E,0)),"-")</f>
        <v>2.5000000000000001E-3</v>
      </c>
      <c r="I51" s="675" t="str">
        <f ca="1">IFERROR(INDEX('Produtos Selecionados'!$L:$L,MATCH($E51,'Produtos Selecionados'!$E:$E,0)),"-")</f>
        <v>BRL</v>
      </c>
      <c r="J51" s="675">
        <f ca="1">IFERROR(INDEX('Produtos Selecionados'!$M:$M,MATCH($E51,'Produtos Selecionados'!$E:$E,0)),"-")</f>
        <v>730</v>
      </c>
      <c r="K51" s="232">
        <v>0.5</v>
      </c>
      <c r="L51" s="246">
        <f ca="1">IF(K51="","", K51*K$50)</f>
        <v>0.01</v>
      </c>
      <c r="M51" s="232">
        <v>0.5</v>
      </c>
      <c r="N51" s="246">
        <f ca="1">IF(M51="","", M51*M$50)</f>
        <v>1.7500000000000002E-2</v>
      </c>
      <c r="O51" s="232">
        <v>0.5</v>
      </c>
      <c r="P51" s="246">
        <f ca="1">IF(O51="","", O51*O$50)</f>
        <v>0.02</v>
      </c>
      <c r="Q51" s="232">
        <v>0.5</v>
      </c>
      <c r="R51" s="246">
        <f ca="1">IF(Q51="","", Q51*Q$50)</f>
        <v>2.2499999999999999E-2</v>
      </c>
      <c r="S51" s="232">
        <v>0.5</v>
      </c>
      <c r="T51" s="246">
        <f ca="1">IF(S51="","", S51*S$50)</f>
        <v>2.5000000000000001E-2</v>
      </c>
    </row>
    <row r="52" spans="2:22" s="247" customFormat="1" ht="15">
      <c r="B52" s="230"/>
      <c r="C52" s="230"/>
      <c r="D52" s="230"/>
      <c r="E52" s="236" t="str">
        <f ca="1">'RF &amp; RV Guide'!E58</f>
        <v>Títulos Bancários - 3 anos (12.85%)</v>
      </c>
      <c r="F52" s="674" t="str">
        <f ca="1">IFERROR(INDEX('Produtos Selecionados'!$G:$G,MATCH($E52,'Produtos Selecionados'!$E:$E,0)),"-")</f>
        <v>-</v>
      </c>
      <c r="G52" s="674" t="str">
        <f ca="1">IFERROR(INDEX('Produtos Selecionados'!$H:$H,MATCH($E52,'Produtos Selecionados'!$E:$E,0)),"-")</f>
        <v>-</v>
      </c>
      <c r="H52" s="674">
        <f ca="1">IFERROR(INDEX('Produtos Selecionados'!$O:$O,MATCH($E52,'Produtos Selecionados'!$E:$E,0)),"-")</f>
        <v>2.5000000000000001E-3</v>
      </c>
      <c r="I52" s="675" t="str">
        <f ca="1">IFERROR(INDEX('Produtos Selecionados'!$L:$L,MATCH($E52,'Produtos Selecionados'!$E:$E,0)),"-")</f>
        <v>BRL</v>
      </c>
      <c r="J52" s="675">
        <f ca="1">IFERROR(INDEX('Produtos Selecionados'!$M:$M,MATCH($E52,'Produtos Selecionados'!$E:$E,0)),"-")</f>
        <v>1095</v>
      </c>
      <c r="K52" s="232">
        <v>0.5</v>
      </c>
      <c r="L52" s="246">
        <f t="shared" ref="L52:N53" ca="1" si="26">IF(K52="","", K52*K$50)</f>
        <v>0.01</v>
      </c>
      <c r="M52" s="232">
        <v>0.5</v>
      </c>
      <c r="N52" s="246">
        <f t="shared" ca="1" si="26"/>
        <v>1.7500000000000002E-2</v>
      </c>
      <c r="O52" s="232">
        <v>0.5</v>
      </c>
      <c r="P52" s="246">
        <f ca="1">IF(O52="","", O52*O$50)</f>
        <v>0.02</v>
      </c>
      <c r="Q52" s="232">
        <v>0.5</v>
      </c>
      <c r="R52" s="246">
        <f ca="1">IF(Q52="","", Q52*Q$50)</f>
        <v>2.2499999999999999E-2</v>
      </c>
      <c r="S52" s="232">
        <v>0.5</v>
      </c>
      <c r="T52" s="246">
        <f ca="1">IF(S52="","", S52*S$50)</f>
        <v>2.5000000000000001E-2</v>
      </c>
    </row>
    <row r="53" spans="2:22" s="247" customFormat="1" ht="5.25" customHeight="1">
      <c r="B53" s="230"/>
      <c r="C53" s="230"/>
      <c r="D53" s="230"/>
      <c r="E53" s="165"/>
      <c r="F53" s="676" t="str">
        <f>IFERROR(INDEX('Produtos Selecionados'!$M:$M,MATCH(A53,'Produtos Selecionados'!$E:$E,0)),"-")</f>
        <v>-</v>
      </c>
      <c r="G53" s="676" t="str">
        <f>IFERROR(INDEX('Produtos Selecionados'!$M:$M,MATCH(B53,'Produtos Selecionados'!$E:$E,0)),"-")</f>
        <v>-</v>
      </c>
      <c r="H53" s="676" t="str">
        <f>IFERROR(INDEX('Produtos Selecionados'!$M:$M,MATCH(C53,'Produtos Selecionados'!$E:$E,0)),"-")</f>
        <v>-</v>
      </c>
      <c r="I53" s="676" t="str">
        <f>IFERROR(INDEX('Produtos Selecionados'!$M:$M,MATCH(D53,'Produtos Selecionados'!$E:$E,0)),"-")</f>
        <v>-</v>
      </c>
      <c r="J53" s="676" t="str">
        <f>IFERROR(INDEX('Produtos Selecionados'!$M:$M,MATCH(E53,'Produtos Selecionados'!$E:$E,0)),"-")</f>
        <v>-</v>
      </c>
      <c r="K53" s="248"/>
      <c r="L53" s="249" t="str">
        <f t="shared" si="26"/>
        <v/>
      </c>
      <c r="M53" s="248"/>
      <c r="N53" s="249" t="str">
        <f t="shared" si="26"/>
        <v/>
      </c>
      <c r="O53" s="248"/>
      <c r="P53" s="249" t="str">
        <f>IF(O53="","", O53*O$50)</f>
        <v/>
      </c>
      <c r="Q53" s="248"/>
      <c r="R53" s="249" t="str">
        <f>IF(Q53="","", Q53*Q$50)</f>
        <v/>
      </c>
      <c r="S53" s="248"/>
      <c r="T53" s="249" t="str">
        <f>IF(S53="","", S53*S$50)</f>
        <v/>
      </c>
    </row>
    <row r="54" spans="2:22" s="153" customFormat="1" ht="15">
      <c r="B54" s="233"/>
      <c r="C54" s="233"/>
      <c r="D54" s="233" t="s">
        <v>12</v>
      </c>
      <c r="E54" s="158" t="s">
        <v>1379</v>
      </c>
      <c r="F54" s="159"/>
      <c r="G54" s="159"/>
      <c r="H54" s="159"/>
      <c r="I54" s="159"/>
      <c r="J54" s="159"/>
      <c r="K54" s="234">
        <f ca="1">OFFSET('Asset Allocation Tatico'!$B$9, MATCH($E54,OFFSET('Asset Allocation Tatico'!$B$9,,,COUNTA('Asset Allocation Tatico'!$B:$B)-COUNTA('Asset Allocation Tatico'!$B$1:$B$9)),0)-1, MATCH(K$5,'Asset Allocation Tatico'!$D$5:$M$5,0)+2)</f>
        <v>0.01</v>
      </c>
      <c r="L54" s="207">
        <f ca="1">SUM(L55:L57)</f>
        <v>0.01</v>
      </c>
      <c r="M54" s="234">
        <f ca="1">OFFSET('Asset Allocation Tatico'!$B$9, MATCH($E54,OFFSET('Asset Allocation Tatico'!$B$9,,,COUNTA('Asset Allocation Tatico'!$B:$B)-COUNTA('Asset Allocation Tatico'!$B$1:$B$9)),0)-1, MATCH(M$5,'Asset Allocation Tatico'!$D$5:$M$5,0)+2)</f>
        <v>1.4999999999999999E-2</v>
      </c>
      <c r="N54" s="207">
        <f ca="1">SUM(N55:N57)</f>
        <v>1.4999999999999999E-2</v>
      </c>
      <c r="O54" s="234">
        <f ca="1">OFFSET('Asset Allocation Tatico'!$B$9, MATCH($E54,OFFSET('Asset Allocation Tatico'!$B$9,,,COUNTA('Asset Allocation Tatico'!$B:$B)-COUNTA('Asset Allocation Tatico'!$B$1:$B$9)),0)-1, MATCH(O$5,'Asset Allocation Tatico'!$D$5:$M$5,0)+2)</f>
        <v>0.02</v>
      </c>
      <c r="P54" s="207">
        <f ca="1">SUM(P55:P57)</f>
        <v>0.02</v>
      </c>
      <c r="Q54" s="234">
        <f ca="1">OFFSET('Asset Allocation Tatico'!$B$9, MATCH($E54,OFFSET('Asset Allocation Tatico'!$B$9,,,COUNTA('Asset Allocation Tatico'!$B:$B)-COUNTA('Asset Allocation Tatico'!$B$1:$B$9)),0)-1, MATCH(Q$5,'Asset Allocation Tatico'!$D$5:$M$5,0)+2)</f>
        <v>2.5000000000000001E-2</v>
      </c>
      <c r="R54" s="207">
        <f ca="1">SUM(R55:R57)</f>
        <v>2.5000000000000001E-2</v>
      </c>
      <c r="S54" s="234">
        <f ca="1">OFFSET('Asset Allocation Tatico'!$B$9, MATCH($E54,OFFSET('Asset Allocation Tatico'!$B$9,,,COUNTA('Asset Allocation Tatico'!$B:$B)-COUNTA('Asset Allocation Tatico'!$B$1:$B$9)),0)-1, MATCH(S$5,'Asset Allocation Tatico'!$D$5:$M$5,0)+2)</f>
        <v>0.03</v>
      </c>
      <c r="T54" s="207">
        <f ca="1">SUM(T55:T57)</f>
        <v>0.03</v>
      </c>
      <c r="V54" s="157"/>
    </row>
    <row r="55" spans="2:22" s="247" customFormat="1" ht="15">
      <c r="B55" s="230"/>
      <c r="C55" s="230"/>
      <c r="D55" s="230"/>
      <c r="E55" s="236" t="str">
        <f ca="1">'RF &amp; RV Guide'!E64</f>
        <v>Títulos Bancários - 4 anos (12.95%)</v>
      </c>
      <c r="F55" s="674" t="str">
        <f ca="1">IFERROR(INDEX('Produtos Selecionados'!$G:$G,MATCH($E55,'Produtos Selecionados'!$E:$E,0)),"-")</f>
        <v>AAI</v>
      </c>
      <c r="G55" s="674" t="str">
        <f ca="1">IFERROR(INDEX('Produtos Selecionados'!$H:$H,MATCH($E55,'Produtos Selecionados'!$E:$E,0)),"-")</f>
        <v>-</v>
      </c>
      <c r="H55" s="674">
        <f ca="1">IFERROR(INDEX('Produtos Selecionados'!$O:$O,MATCH($E55,'Produtos Selecionados'!$E:$E,0)),"-")</f>
        <v>2.5000000000000001E-3</v>
      </c>
      <c r="I55" s="675" t="str">
        <f ca="1">IFERROR(INDEX('Produtos Selecionados'!$L:$L,MATCH($E55,'Produtos Selecionados'!$E:$E,0)),"-")</f>
        <v>BRL</v>
      </c>
      <c r="J55" s="675">
        <f ca="1">IFERROR(INDEX('Produtos Selecionados'!$M:$M,MATCH($E55,'Produtos Selecionados'!$E:$E,0)),"-")</f>
        <v>1460</v>
      </c>
      <c r="K55" s="232">
        <v>0.5</v>
      </c>
      <c r="L55" s="246">
        <f ca="1">IF(K55="","", K55*K$54)</f>
        <v>5.0000000000000001E-3</v>
      </c>
      <c r="M55" s="232">
        <v>0.5</v>
      </c>
      <c r="N55" s="246">
        <f ca="1">IF(M55="","", M55*M$54)</f>
        <v>7.4999999999999997E-3</v>
      </c>
      <c r="O55" s="232">
        <v>0.5</v>
      </c>
      <c r="P55" s="246">
        <f ca="1">IF(O55="","", O55*O$54)</f>
        <v>0.01</v>
      </c>
      <c r="Q55" s="232">
        <v>0.5</v>
      </c>
      <c r="R55" s="246">
        <f ca="1">IF(Q55="","", Q55*Q$54)</f>
        <v>1.2500000000000001E-2</v>
      </c>
      <c r="S55" s="232">
        <v>0.5</v>
      </c>
      <c r="T55" s="246">
        <f ca="1">IF(S55="","", S55*S$54)</f>
        <v>1.4999999999999999E-2</v>
      </c>
    </row>
    <row r="56" spans="2:22" s="247" customFormat="1" ht="15">
      <c r="B56" s="230"/>
      <c r="C56" s="230"/>
      <c r="D56" s="230"/>
      <c r="E56" s="236" t="str">
        <f ca="1">'RF &amp; RV Guide'!E65</f>
        <v>Títulos Bancários - 5 anos (13.05%)</v>
      </c>
      <c r="F56" s="674" t="str">
        <f ca="1">IFERROR(INDEX('Produtos Selecionados'!$G:$G,MATCH($E56,'Produtos Selecionados'!$E:$E,0)),"-")</f>
        <v>AAI</v>
      </c>
      <c r="G56" s="674" t="str">
        <f ca="1">IFERROR(INDEX('Produtos Selecionados'!$H:$H,MATCH($E56,'Produtos Selecionados'!$E:$E,0)),"-")</f>
        <v>-</v>
      </c>
      <c r="H56" s="674">
        <f ca="1">IFERROR(INDEX('Produtos Selecionados'!$O:$O,MATCH($E56,'Produtos Selecionados'!$E:$E,0)),"-")</f>
        <v>2.5000000000000001E-3</v>
      </c>
      <c r="I56" s="675" t="str">
        <f ca="1">IFERROR(INDEX('Produtos Selecionados'!$L:$L,MATCH($E56,'Produtos Selecionados'!$E:$E,0)),"-")</f>
        <v>BRL</v>
      </c>
      <c r="J56" s="675">
        <f ca="1">IFERROR(INDEX('Produtos Selecionados'!$M:$M,MATCH($E56,'Produtos Selecionados'!$E:$E,0)),"-")</f>
        <v>1825</v>
      </c>
      <c r="K56" s="232">
        <v>0.5</v>
      </c>
      <c r="L56" s="246">
        <f t="shared" ref="L56:N57" ca="1" si="27">IF(K56="","", K56*K$54)</f>
        <v>5.0000000000000001E-3</v>
      </c>
      <c r="M56" s="232">
        <v>0.5</v>
      </c>
      <c r="N56" s="277">
        <f t="shared" ca="1" si="27"/>
        <v>7.4999999999999997E-3</v>
      </c>
      <c r="O56" s="232">
        <v>0.5</v>
      </c>
      <c r="P56" s="277">
        <f ca="1">IF(O56="","", O56*O$54)</f>
        <v>0.01</v>
      </c>
      <c r="Q56" s="232">
        <v>0.5</v>
      </c>
      <c r="R56" s="277">
        <f ca="1">IF(Q56="","", Q56*Q$54)</f>
        <v>1.2500000000000001E-2</v>
      </c>
      <c r="S56" s="232">
        <v>0.5</v>
      </c>
      <c r="T56" s="246">
        <f ca="1">IF(S56="","", S56*S$54)</f>
        <v>1.4999999999999999E-2</v>
      </c>
    </row>
    <row r="57" spans="2:22" s="247" customFormat="1" ht="5.25" customHeight="1">
      <c r="B57" s="230"/>
      <c r="C57" s="230"/>
      <c r="D57" s="230"/>
      <c r="E57" s="165"/>
      <c r="F57" s="676" t="str">
        <f>IFERROR(INDEX('Produtos Selecionados'!$M:$M,MATCH(A57,'Produtos Selecionados'!$E:$E,0)),"-")</f>
        <v>-</v>
      </c>
      <c r="G57" s="676" t="str">
        <f>IFERROR(INDEX('Produtos Selecionados'!$M:$M,MATCH(B57,'Produtos Selecionados'!$E:$E,0)),"-")</f>
        <v>-</v>
      </c>
      <c r="H57" s="676" t="str">
        <f>IFERROR(INDEX('Produtos Selecionados'!$M:$M,MATCH(C57,'Produtos Selecionados'!$E:$E,0)),"-")</f>
        <v>-</v>
      </c>
      <c r="I57" s="676" t="str">
        <f>IFERROR(INDEX('Produtos Selecionados'!$M:$M,MATCH(D57,'Produtos Selecionados'!$E:$E,0)),"-")</f>
        <v>-</v>
      </c>
      <c r="J57" s="676" t="str">
        <f>IFERROR(INDEX('Produtos Selecionados'!$M:$M,MATCH(E57,'Produtos Selecionados'!$E:$E,0)),"-")</f>
        <v>-</v>
      </c>
      <c r="K57" s="248"/>
      <c r="L57" s="249" t="str">
        <f t="shared" si="27"/>
        <v/>
      </c>
      <c r="M57" s="248"/>
      <c r="N57" s="249" t="str">
        <f t="shared" si="27"/>
        <v/>
      </c>
      <c r="O57" s="248"/>
      <c r="P57" s="249" t="str">
        <f>IF(O57="","", O57*O$54)</f>
        <v/>
      </c>
      <c r="Q57" s="248"/>
      <c r="R57" s="249" t="str">
        <f>IF(Q57="","", Q57*Q$54)</f>
        <v/>
      </c>
      <c r="S57" s="248"/>
      <c r="T57" s="249" t="str">
        <f>IF(S57="","", S57*S$54)</f>
        <v/>
      </c>
    </row>
    <row r="58" spans="2:22" s="153" customFormat="1" ht="15">
      <c r="B58" s="233"/>
      <c r="C58" s="233"/>
      <c r="D58" s="233" t="s">
        <v>12</v>
      </c>
      <c r="E58" s="158" t="s">
        <v>1373</v>
      </c>
      <c r="F58" s="159"/>
      <c r="G58" s="159"/>
      <c r="H58" s="159"/>
      <c r="I58" s="159"/>
      <c r="J58" s="159"/>
      <c r="K58" s="234">
        <f ca="1">OFFSET('Asset Allocation Tatico'!$B$9, MATCH($E58,OFFSET('Asset Allocation Tatico'!$B$9,,,COUNTA('Asset Allocation Tatico'!$B:$B)-COUNTA('Asset Allocation Tatico'!$B$1:$B$9)),0)-1, MATCH(K$5,'Asset Allocation Tatico'!$D$5:$M$5,0)+2)</f>
        <v>0</v>
      </c>
      <c r="L58" s="207">
        <f>SUM(L59:L61)</f>
        <v>0</v>
      </c>
      <c r="M58" s="234">
        <f ca="1">OFFSET('Asset Allocation Tatico'!$B$9, MATCH($E58,OFFSET('Asset Allocation Tatico'!$B$9,,,COUNTA('Asset Allocation Tatico'!$B:$B)-COUNTA('Asset Allocation Tatico'!$B$1:$B$9)),0)-1, MATCH(M$5,'Asset Allocation Tatico'!$D$5:$M$5,0)+2)</f>
        <v>0</v>
      </c>
      <c r="N58" s="207">
        <f>SUM(N59:N61)</f>
        <v>0</v>
      </c>
      <c r="O58" s="234">
        <f ca="1">OFFSET('Asset Allocation Tatico'!$B$9, MATCH($E58,OFFSET('Asset Allocation Tatico'!$B$9,,,COUNTA('Asset Allocation Tatico'!$B:$B)-COUNTA('Asset Allocation Tatico'!$B$1:$B$9)),0)-1, MATCH(O$5,'Asset Allocation Tatico'!$D$5:$M$5,0)+2)</f>
        <v>0</v>
      </c>
      <c r="P58" s="207">
        <f>SUM(P59:P61)</f>
        <v>0</v>
      </c>
      <c r="Q58" s="234">
        <f ca="1">OFFSET('Asset Allocation Tatico'!$B$9, MATCH($E58,OFFSET('Asset Allocation Tatico'!$B$9,,,COUNTA('Asset Allocation Tatico'!$B:$B)-COUNTA('Asset Allocation Tatico'!$B$1:$B$9)),0)-1, MATCH(Q$5,'Asset Allocation Tatico'!$D$5:$M$5,0)+2)</f>
        <v>0</v>
      </c>
      <c r="R58" s="207">
        <f>SUM(R59:R61)</f>
        <v>0</v>
      </c>
      <c r="S58" s="234">
        <f ca="1">OFFSET('Asset Allocation Tatico'!$B$9, MATCH($E58,OFFSET('Asset Allocation Tatico'!$B$9,,,COUNTA('Asset Allocation Tatico'!$B:$B)-COUNTA('Asset Allocation Tatico'!$B$1:$B$9)),0)-1, MATCH(S$5,'Asset Allocation Tatico'!$D$5:$M$5,0)+2)</f>
        <v>0</v>
      </c>
      <c r="T58" s="207">
        <f>SUM(T59:T61)</f>
        <v>0</v>
      </c>
      <c r="V58" s="157"/>
    </row>
    <row r="59" spans="2:22" s="247" customFormat="1" ht="15">
      <c r="B59" s="230"/>
      <c r="C59" s="230"/>
      <c r="D59" s="230"/>
      <c r="E59" s="236"/>
      <c r="F59" s="674" t="str">
        <f>IFERROR(INDEX('Produtos Selecionados'!$G:$G,MATCH($E59,'Produtos Selecionados'!$E:$E,0)),"-")</f>
        <v>-</v>
      </c>
      <c r="G59" s="674" t="str">
        <f>IFERROR(INDEX('Produtos Selecionados'!$H:$H,MATCH($E59,'Produtos Selecionados'!$E:$E,0)),"-")</f>
        <v>-</v>
      </c>
      <c r="H59" s="674" t="str">
        <f>IFERROR(INDEX('Produtos Selecionados'!$O:$O,MATCH($E59,'Produtos Selecionados'!$E:$E,0)),"-")</f>
        <v>-</v>
      </c>
      <c r="I59" s="675" t="str">
        <f>IFERROR(INDEX('Produtos Selecionados'!$L:$L,MATCH($E59,'Produtos Selecionados'!$E:$E,0)),"-")</f>
        <v>-</v>
      </c>
      <c r="J59" s="675" t="str">
        <f>IFERROR(INDEX('Produtos Selecionados'!$M:$M,MATCH($E59,'Produtos Selecionados'!$E:$E,0)),"-")</f>
        <v>-</v>
      </c>
      <c r="K59" s="232"/>
      <c r="L59" s="246" t="str">
        <f>IF(K59="","", K59*K$58)</f>
        <v/>
      </c>
      <c r="M59" s="232"/>
      <c r="N59" s="246" t="str">
        <f>IF(M59="","", M59*M$58)</f>
        <v/>
      </c>
      <c r="O59" s="232"/>
      <c r="P59" s="246" t="str">
        <f>IF(O59="","", O59*O$58)</f>
        <v/>
      </c>
      <c r="Q59" s="232"/>
      <c r="R59" s="246" t="str">
        <f>IF(Q59="","", Q59*Q$58)</f>
        <v/>
      </c>
      <c r="S59" s="232"/>
      <c r="T59" s="246" t="str">
        <f>IF(S59="","", S59*S$58)</f>
        <v/>
      </c>
    </row>
    <row r="60" spans="2:22" s="247" customFormat="1" ht="15">
      <c r="B60" s="230"/>
      <c r="C60" s="230"/>
      <c r="D60" s="230"/>
      <c r="E60" s="236"/>
      <c r="F60" s="674" t="str">
        <f>IFERROR(INDEX('Produtos Selecionados'!$G:$G,MATCH($E60,'Produtos Selecionados'!$E:$E,0)),"-")</f>
        <v>-</v>
      </c>
      <c r="G60" s="674" t="str">
        <f>IFERROR(INDEX('Produtos Selecionados'!$H:$H,MATCH($E60,'Produtos Selecionados'!$E:$E,0)),"-")</f>
        <v>-</v>
      </c>
      <c r="H60" s="674" t="str">
        <f>IFERROR(INDEX('Produtos Selecionados'!$O:$O,MATCH($E60,'Produtos Selecionados'!$E:$E,0)),"-")</f>
        <v>-</v>
      </c>
      <c r="I60" s="675" t="str">
        <f>IFERROR(INDEX('Produtos Selecionados'!$L:$L,MATCH($E60,'Produtos Selecionados'!$E:$E,0)),"-")</f>
        <v>-</v>
      </c>
      <c r="J60" s="675" t="str">
        <f>IFERROR(INDEX('Produtos Selecionados'!$M:$M,MATCH($E60,'Produtos Selecionados'!$E:$E,0)),"-")</f>
        <v>-</v>
      </c>
      <c r="K60" s="232"/>
      <c r="L60" s="246" t="str">
        <f>IF(K60="","", K60*K$58)</f>
        <v/>
      </c>
      <c r="M60" s="232"/>
      <c r="N60" s="246" t="str">
        <f>IF(M60="","", M60*M$58)</f>
        <v/>
      </c>
      <c r="O60" s="232"/>
      <c r="P60" s="246" t="str">
        <f>IF(O60="","", O60*O$58)</f>
        <v/>
      </c>
      <c r="Q60" s="232"/>
      <c r="R60" s="246" t="str">
        <f>IF(Q60="","", Q60*Q$58)</f>
        <v/>
      </c>
      <c r="S60" s="232"/>
      <c r="T60" s="246" t="str">
        <f>IF(S60="","", S60*S$58)</f>
        <v/>
      </c>
    </row>
    <row r="61" spans="2:22" s="153" customFormat="1" ht="9" customHeight="1">
      <c r="B61" s="233"/>
      <c r="C61" s="233"/>
      <c r="D61" s="233"/>
      <c r="E61" s="289"/>
      <c r="F61" s="664"/>
      <c r="G61" s="664"/>
      <c r="H61" s="664"/>
      <c r="I61" s="664"/>
      <c r="J61" s="664"/>
      <c r="K61" s="248"/>
      <c r="L61" s="249" t="str">
        <f>IF(K61="","", K61*K$11)</f>
        <v/>
      </c>
      <c r="M61" s="290"/>
      <c r="N61" s="249" t="str">
        <f>IF(M61="","", M61*M$11)</f>
        <v/>
      </c>
      <c r="O61" s="248"/>
      <c r="P61" s="249" t="str">
        <f>IF(O61="","", O61*O$11)</f>
        <v/>
      </c>
      <c r="Q61" s="248"/>
      <c r="R61" s="249" t="str">
        <f>IF(Q61="","", Q61*Q$11)</f>
        <v/>
      </c>
      <c r="S61" s="248"/>
      <c r="T61" s="249" t="str">
        <f>IF(S61="","", S61*S$11)</f>
        <v/>
      </c>
      <c r="V61" s="243"/>
    </row>
    <row r="62" spans="2:22" s="114" customFormat="1" ht="15.75">
      <c r="B62" s="286"/>
      <c r="C62" s="286"/>
      <c r="D62" s="233" t="s">
        <v>1397</v>
      </c>
      <c r="E62" s="352" t="s">
        <v>13</v>
      </c>
      <c r="F62" s="660"/>
      <c r="G62" s="660"/>
      <c r="H62" s="660"/>
      <c r="I62" s="660"/>
      <c r="J62" s="660"/>
      <c r="K62" s="281">
        <f ca="1">OFFSET('Asset Allocation Tatico'!$B$9, MATCH($E62,OFFSET('Asset Allocation Tatico'!$B$9,,,COUNTA('Asset Allocation Tatico'!$B:$B)-COUNTA('Asset Allocation Tatico'!$B$1:$B$9)),0)-1, MATCH(K$5,'Asset Allocation Tatico'!$D$5:$M$5,0)+2)</f>
        <v>0</v>
      </c>
      <c r="L62" s="287">
        <f>L64+L78</f>
        <v>0</v>
      </c>
      <c r="M62" s="281">
        <f ca="1">OFFSET('Asset Allocation Tatico'!$B$9, MATCH($E62,OFFSET('Asset Allocation Tatico'!$B$9,,,COUNTA('Asset Allocation Tatico'!$B:$B)-COUNTA('Asset Allocation Tatico'!$B$1:$B$9)),0)-1, MATCH(M$5,'Asset Allocation Tatico'!$D$5:$M$5,0)+2)</f>
        <v>0.12</v>
      </c>
      <c r="N62" s="287">
        <f>N64+N78</f>
        <v>0.1</v>
      </c>
      <c r="O62" s="281">
        <f ca="1">OFFSET('Asset Allocation Tatico'!$B$9, MATCH($E62,OFFSET('Asset Allocation Tatico'!$B$9,,,COUNTA('Asset Allocation Tatico'!$B:$B)-COUNTA('Asset Allocation Tatico'!$B$1:$B$9)),0)-1, MATCH(O$5,'Asset Allocation Tatico'!$D$5:$M$5,0)+2)</f>
        <v>0.23499999999999999</v>
      </c>
      <c r="P62" s="287">
        <f>P64+P78</f>
        <v>0.20000000000000004</v>
      </c>
      <c r="Q62" s="281">
        <f ca="1">OFFSET('Asset Allocation Tatico'!$B$9, MATCH($E62,OFFSET('Asset Allocation Tatico'!$B$9,,,COUNTA('Asset Allocation Tatico'!$B:$B)-COUNTA('Asset Allocation Tatico'!$B$1:$B$9)),0)-1, MATCH(Q$5,'Asset Allocation Tatico'!$D$5:$M$5,0)+2)</f>
        <v>0.35</v>
      </c>
      <c r="R62" s="287">
        <f>R64+R78</f>
        <v>0.3</v>
      </c>
      <c r="S62" s="281">
        <f ca="1">OFFSET('Asset Allocation Tatico'!$B$9, MATCH($E62,OFFSET('Asset Allocation Tatico'!$B$9,,,COUNTA('Asset Allocation Tatico'!$B:$B)-COUNTA('Asset Allocation Tatico'!$B$1:$B$9)),0)-1, MATCH(S$5,'Asset Allocation Tatico'!$D$5:$M$5,0)+2)</f>
        <v>0.375</v>
      </c>
      <c r="T62" s="287">
        <f>T64+T78</f>
        <v>0.35000000000000003</v>
      </c>
      <c r="V62" s="288"/>
    </row>
    <row r="63" spans="2:22" s="153" customFormat="1" ht="5.25" customHeight="1">
      <c r="B63" s="233"/>
      <c r="C63" s="233"/>
      <c r="D63" s="233"/>
      <c r="F63" s="190"/>
      <c r="G63" s="190"/>
      <c r="H63" s="190"/>
      <c r="I63" s="190"/>
      <c r="J63" s="190"/>
      <c r="K63" s="272"/>
      <c r="L63" s="273"/>
      <c r="M63" s="272"/>
      <c r="N63" s="273"/>
      <c r="O63" s="272"/>
      <c r="P63" s="273"/>
      <c r="Q63" s="272"/>
      <c r="R63" s="273"/>
      <c r="S63" s="272"/>
      <c r="T63" s="273"/>
      <c r="V63" s="274"/>
    </row>
    <row r="64" spans="2:22" s="153" customFormat="1" ht="15">
      <c r="B64" s="233"/>
      <c r="C64" s="233" t="s">
        <v>12</v>
      </c>
      <c r="D64" s="233" t="s">
        <v>12</v>
      </c>
      <c r="E64" s="155" t="s">
        <v>615</v>
      </c>
      <c r="F64" s="156"/>
      <c r="G64" s="156"/>
      <c r="H64" s="156"/>
      <c r="I64" s="156"/>
      <c r="J64" s="156"/>
      <c r="K64" s="275">
        <v>0</v>
      </c>
      <c r="L64" s="244">
        <f>SUM(L65:L77)</f>
        <v>0</v>
      </c>
      <c r="M64" s="275">
        <v>0.08</v>
      </c>
      <c r="N64" s="244">
        <f>SUM(N65:N77)</f>
        <v>0.08</v>
      </c>
      <c r="O64" s="275">
        <v>0.16</v>
      </c>
      <c r="P64" s="244">
        <f>SUM(P65:P77)</f>
        <v>0.16000000000000003</v>
      </c>
      <c r="Q64" s="275">
        <v>0.24</v>
      </c>
      <c r="R64" s="244">
        <f>SUM(R65:R77)</f>
        <v>0.24</v>
      </c>
      <c r="S64" s="275">
        <v>0.28999999999999998</v>
      </c>
      <c r="T64" s="245">
        <f>SUM(T65:T77)</f>
        <v>0.29000000000000004</v>
      </c>
      <c r="V64" s="157"/>
    </row>
    <row r="65" spans="2:22" s="247" customFormat="1" ht="15">
      <c r="B65" s="230"/>
      <c r="C65" s="230"/>
      <c r="D65" s="230"/>
      <c r="E65" s="236" t="s">
        <v>256</v>
      </c>
      <c r="F65" s="674" t="str">
        <f>IFERROR(INDEX('Produtos Selecionados'!$G:$G,MATCH($E65,'Produtos Selecionados'!$E:$E,0)),"-")</f>
        <v>-</v>
      </c>
      <c r="G65" s="674" t="str">
        <f>IFERROR(INDEX('Produtos Selecionados'!$H:$H,MATCH($E65,'Produtos Selecionados'!$E:$E,0)),"-")</f>
        <v>Sim</v>
      </c>
      <c r="H65" s="674">
        <f>IFERROR(INDEX('Produtos Selecionados'!$O:$O,MATCH($E65,'Produtos Selecionados'!$E:$E,0)),"-")</f>
        <v>4.0000000000000001E-3</v>
      </c>
      <c r="I65" s="675" t="str">
        <f>IFERROR(INDEX('Produtos Selecionados'!$L:$L,MATCH($E65,'Produtos Selecionados'!$E:$E,0)),"-")</f>
        <v>BRL</v>
      </c>
      <c r="J65" s="675">
        <f>IFERROR(INDEX('Produtos Selecionados'!$M:$M,MATCH($E65,'Produtos Selecionados'!$E:$E,0)),"-")</f>
        <v>1</v>
      </c>
      <c r="K65" s="232"/>
      <c r="L65" s="246" t="str">
        <f t="shared" ref="L65:L75" si="28">IF(K65="","", K65*K$64)</f>
        <v/>
      </c>
      <c r="M65" s="232">
        <v>0.25</v>
      </c>
      <c r="N65" s="246">
        <f t="shared" ref="N65:N75" si="29">IF(M65="","", M65*M$64)</f>
        <v>0.02</v>
      </c>
      <c r="O65" s="232">
        <v>0.17</v>
      </c>
      <c r="P65" s="246">
        <f t="shared" ref="P65:P75" si="30">IF(O65="","", O65*O$64)</f>
        <v>2.7200000000000002E-2</v>
      </c>
      <c r="Q65" s="232">
        <v>0.17</v>
      </c>
      <c r="R65" s="246">
        <f t="shared" ref="R65:R75" si="31">IF(Q65="","", Q65*Q$64)</f>
        <v>4.0800000000000003E-2</v>
      </c>
      <c r="S65" s="232">
        <v>0.17</v>
      </c>
      <c r="T65" s="246">
        <f t="shared" ref="T65:T75" si="32">IF(S65="","", S65*S$64)</f>
        <v>4.9300000000000004E-2</v>
      </c>
    </row>
    <row r="66" spans="2:22" s="247" customFormat="1" ht="15">
      <c r="B66" s="230"/>
      <c r="C66" s="230"/>
      <c r="D66" s="230"/>
      <c r="E66" s="236" t="s">
        <v>651</v>
      </c>
      <c r="F66" s="674" t="str">
        <f>IFERROR(INDEX('Produtos Selecionados'!$G:$G,MATCH($E66,'Produtos Selecionados'!$E:$E,0)),"-")</f>
        <v>-</v>
      </c>
      <c r="G66" s="674" t="str">
        <f>IFERROR(INDEX('Produtos Selecionados'!$H:$H,MATCH($E66,'Produtos Selecionados'!$E:$E,0)),"-")</f>
        <v>-</v>
      </c>
      <c r="H66" s="674" t="str">
        <f>IFERROR(INDEX('Produtos Selecionados'!$O:$O,MATCH($E66,'Produtos Selecionados'!$E:$E,0)),"-")</f>
        <v>-</v>
      </c>
      <c r="I66" s="675" t="str">
        <f>IFERROR(INDEX('Produtos Selecionados'!$L:$L,MATCH($E66,'Produtos Selecionados'!$E:$E,0)),"-")</f>
        <v>-</v>
      </c>
      <c r="J66" s="675" t="str">
        <f>IFERROR(INDEX('Produtos Selecionados'!$M:$M,MATCH($E66,'Produtos Selecionados'!$E:$E,0)),"-")</f>
        <v>-</v>
      </c>
      <c r="K66" s="232"/>
      <c r="L66" s="246" t="str">
        <f t="shared" si="28"/>
        <v/>
      </c>
      <c r="M66" s="232">
        <v>0.25</v>
      </c>
      <c r="N66" s="246">
        <f t="shared" si="29"/>
        <v>0.02</v>
      </c>
      <c r="O66" s="232">
        <v>0.17</v>
      </c>
      <c r="P66" s="246">
        <f t="shared" si="30"/>
        <v>2.7200000000000002E-2</v>
      </c>
      <c r="Q66" s="232">
        <v>0.17</v>
      </c>
      <c r="R66" s="246">
        <f t="shared" si="31"/>
        <v>4.0800000000000003E-2</v>
      </c>
      <c r="S66" s="232">
        <v>0.17</v>
      </c>
      <c r="T66" s="246">
        <f t="shared" si="32"/>
        <v>4.9300000000000004E-2</v>
      </c>
    </row>
    <row r="67" spans="2:22" s="247" customFormat="1" ht="15">
      <c r="B67" s="230"/>
      <c r="C67" s="230"/>
      <c r="D67" s="230"/>
      <c r="E67" s="236" t="s">
        <v>41</v>
      </c>
      <c r="F67" s="674" t="str">
        <f>IFERROR(INDEX('Produtos Selecionados'!$G:$G,MATCH($E67,'Produtos Selecionados'!$E:$E,0)),"-")</f>
        <v>-</v>
      </c>
      <c r="G67" s="674" t="str">
        <f>IFERROR(INDEX('Produtos Selecionados'!$H:$H,MATCH($E67,'Produtos Selecionados'!$E:$E,0)),"-")</f>
        <v>Não</v>
      </c>
      <c r="H67" s="674">
        <f>IFERROR(INDEX('Produtos Selecionados'!$O:$O,MATCH($E67,'Produtos Selecionados'!$E:$E,0)),"-")</f>
        <v>4.8937499999999997E-3</v>
      </c>
      <c r="I67" s="675" t="str">
        <f>IFERROR(INDEX('Produtos Selecionados'!$L:$L,MATCH($E67,'Produtos Selecionados'!$E:$E,0)),"-")</f>
        <v>BRL</v>
      </c>
      <c r="J67" s="675">
        <f>IFERROR(INDEX('Produtos Selecionados'!$M:$M,MATCH($E67,'Produtos Selecionados'!$E:$E,0)),"-")</f>
        <v>1</v>
      </c>
      <c r="K67" s="232"/>
      <c r="L67" s="246" t="str">
        <f t="shared" si="28"/>
        <v/>
      </c>
      <c r="M67" s="232">
        <v>0.25</v>
      </c>
      <c r="N67" s="246">
        <f t="shared" si="29"/>
        <v>0.02</v>
      </c>
      <c r="O67" s="232">
        <v>0.17</v>
      </c>
      <c r="P67" s="246">
        <f t="shared" si="30"/>
        <v>2.7200000000000002E-2</v>
      </c>
      <c r="Q67" s="232">
        <v>0.17</v>
      </c>
      <c r="R67" s="246">
        <f t="shared" si="31"/>
        <v>4.0800000000000003E-2</v>
      </c>
      <c r="S67" s="232">
        <v>0.17</v>
      </c>
      <c r="T67" s="246">
        <f t="shared" si="32"/>
        <v>4.9300000000000004E-2</v>
      </c>
    </row>
    <row r="68" spans="2:22" s="247" customFormat="1" ht="15">
      <c r="B68" s="230"/>
      <c r="C68" s="230"/>
      <c r="D68" s="230"/>
      <c r="E68" s="236" t="s">
        <v>67</v>
      </c>
      <c r="F68" s="674" t="str">
        <f>IFERROR(INDEX('Produtos Selecionados'!$G:$G,MATCH($E68,'Produtos Selecionados'!$E:$E,0)),"-")</f>
        <v>-</v>
      </c>
      <c r="G68" s="674" t="str">
        <f>IFERROR(INDEX('Produtos Selecionados'!$H:$H,MATCH($E68,'Produtos Selecionados'!$E:$E,0)),"-")</f>
        <v>Sim</v>
      </c>
      <c r="H68" s="674">
        <f>IFERROR(INDEX('Produtos Selecionados'!$O:$O,MATCH($E68,'Produtos Selecionados'!$E:$E,0)),"-")</f>
        <v>3.8E-3</v>
      </c>
      <c r="I68" s="675" t="str">
        <f>IFERROR(INDEX('Produtos Selecionados'!$L:$L,MATCH($E68,'Produtos Selecionados'!$E:$E,0)),"-")</f>
        <v>BRL</v>
      </c>
      <c r="J68" s="675">
        <f>IFERROR(INDEX('Produtos Selecionados'!$M:$M,MATCH($E68,'Produtos Selecionados'!$E:$E,0)),"-")</f>
        <v>1</v>
      </c>
      <c r="K68" s="232"/>
      <c r="L68" s="246" t="str">
        <f>IF(K68="","", K68*K$64)</f>
        <v/>
      </c>
      <c r="M68" s="232">
        <v>0.25</v>
      </c>
      <c r="N68" s="246">
        <f>IF(M68="","", M68*M$64)</f>
        <v>0.02</v>
      </c>
      <c r="O68" s="232">
        <v>0.17</v>
      </c>
      <c r="P68" s="246">
        <f>IF(O68="","", O68*O$64)</f>
        <v>2.7200000000000002E-2</v>
      </c>
      <c r="Q68" s="232">
        <v>0.17</v>
      </c>
      <c r="R68" s="246">
        <f>IF(Q68="","", Q68*Q$64)</f>
        <v>4.0800000000000003E-2</v>
      </c>
      <c r="S68" s="232">
        <v>0.17</v>
      </c>
      <c r="T68" s="246">
        <f>IF(S68="","", S68*S$64)</f>
        <v>4.9300000000000004E-2</v>
      </c>
    </row>
    <row r="69" spans="2:22" s="247" customFormat="1" ht="15">
      <c r="B69" s="230"/>
      <c r="C69" s="230"/>
      <c r="D69" s="230"/>
      <c r="E69" s="236" t="s">
        <v>434</v>
      </c>
      <c r="F69" s="674" t="str">
        <f>IFERROR(INDEX('Produtos Selecionados'!$G:$G,MATCH($E69,'Produtos Selecionados'!$E:$E,0)),"-")</f>
        <v>MFO</v>
      </c>
      <c r="G69" s="674" t="str">
        <f>IFERROR(INDEX('Produtos Selecionados'!$H:$H,MATCH($E69,'Produtos Selecionados'!$E:$E,0)),"-")</f>
        <v>Não</v>
      </c>
      <c r="H69" s="674">
        <f>IFERROR(INDEX('Produtos Selecionados'!$O:$O,MATCH($E69,'Produtos Selecionados'!$E:$E,0)),"-")</f>
        <v>1.2666666666666701E-3</v>
      </c>
      <c r="I69" s="675" t="str">
        <f>IFERROR(INDEX('Produtos Selecionados'!$L:$L,MATCH($E69,'Produtos Selecionados'!$E:$E,0)),"-")</f>
        <v>BRL</v>
      </c>
      <c r="J69" s="675">
        <f>IFERROR(INDEX('Produtos Selecionados'!$M:$M,MATCH($E69,'Produtos Selecionados'!$E:$E,0)),"-")</f>
        <v>1</v>
      </c>
      <c r="K69" s="232"/>
      <c r="L69" s="246" t="str">
        <f t="shared" si="28"/>
        <v/>
      </c>
      <c r="M69" s="232"/>
      <c r="N69" s="246" t="str">
        <f t="shared" si="29"/>
        <v/>
      </c>
      <c r="O69" s="232">
        <v>0.16</v>
      </c>
      <c r="P69" s="246">
        <f t="shared" si="30"/>
        <v>2.5600000000000001E-2</v>
      </c>
      <c r="Q69" s="232">
        <v>0.16</v>
      </c>
      <c r="R69" s="246">
        <f t="shared" si="31"/>
        <v>3.8399999999999997E-2</v>
      </c>
      <c r="S69" s="232">
        <v>0.16</v>
      </c>
      <c r="T69" s="246">
        <f t="shared" si="32"/>
        <v>4.6399999999999997E-2</v>
      </c>
    </row>
    <row r="70" spans="2:22" s="247" customFormat="1" ht="15">
      <c r="B70" s="230"/>
      <c r="C70" s="230"/>
      <c r="D70" s="230"/>
      <c r="E70" s="236" t="s">
        <v>516</v>
      </c>
      <c r="F70" s="674" t="str">
        <f>IFERROR(INDEX('Produtos Selecionados'!$G:$G,MATCH($E70,'Produtos Selecionados'!$E:$E,0)),"-")</f>
        <v>-</v>
      </c>
      <c r="G70" s="674" t="str">
        <f>IFERROR(INDEX('Produtos Selecionados'!$H:$H,MATCH($E70,'Produtos Selecionados'!$E:$E,0)),"-")</f>
        <v>Não</v>
      </c>
      <c r="H70" s="674">
        <f>IFERROR(INDEX('Produtos Selecionados'!$O:$O,MATCH($E70,'Produtos Selecionados'!$E:$E,0)),"-")</f>
        <v>5.0673000000000003E-3</v>
      </c>
      <c r="I70" s="675" t="str">
        <f>IFERROR(INDEX('Produtos Selecionados'!$L:$L,MATCH($E70,'Produtos Selecionados'!$E:$E,0)),"-")</f>
        <v>BRL</v>
      </c>
      <c r="J70" s="675">
        <f>IFERROR(INDEX('Produtos Selecionados'!$M:$M,MATCH($E70,'Produtos Selecionados'!$E:$E,0)),"-")</f>
        <v>1</v>
      </c>
      <c r="K70" s="232"/>
      <c r="L70" s="246" t="str">
        <f>IF(K70="","", K70*K$64)</f>
        <v/>
      </c>
      <c r="M70" s="232"/>
      <c r="N70" s="246" t="str">
        <f>IF(M70="","", M70*M$64)</f>
        <v/>
      </c>
      <c r="O70" s="232">
        <v>0.16</v>
      </c>
      <c r="P70" s="246">
        <f>IF(O70="","", O70*O$64)</f>
        <v>2.5600000000000001E-2</v>
      </c>
      <c r="Q70" s="232">
        <v>0.16</v>
      </c>
      <c r="R70" s="246">
        <f>IF(Q70="","", Q70*Q$64)</f>
        <v>3.8399999999999997E-2</v>
      </c>
      <c r="S70" s="232">
        <v>0.16</v>
      </c>
      <c r="T70" s="246">
        <f>IF(S70="","", S70*S$64)</f>
        <v>4.6399999999999997E-2</v>
      </c>
    </row>
    <row r="71" spans="2:22" s="247" customFormat="1" ht="15">
      <c r="B71" s="230"/>
      <c r="C71" s="230"/>
      <c r="D71" s="230"/>
      <c r="E71" s="236" t="s">
        <v>1042</v>
      </c>
      <c r="F71" s="674" t="str">
        <f>IFERROR(INDEX('Produtos Selecionados'!$G:$G,MATCH($E71,'Produtos Selecionados'!$E:$E,0)),"-")</f>
        <v>-</v>
      </c>
      <c r="G71" s="674" t="str">
        <f>IFERROR(INDEX('Produtos Selecionados'!$H:$H,MATCH($E71,'Produtos Selecionados'!$E:$E,0)),"-")</f>
        <v>Sim</v>
      </c>
      <c r="H71" s="674">
        <f>IFERROR(INDEX('Produtos Selecionados'!$O:$O,MATCH($E71,'Produtos Selecionados'!$E:$E,0)),"-")</f>
        <v>4.7499999999999999E-3</v>
      </c>
      <c r="I71" s="675" t="str">
        <f>IFERROR(INDEX('Produtos Selecionados'!$L:$L,MATCH($E71,'Produtos Selecionados'!$E:$E,0)),"-")</f>
        <v>BRL</v>
      </c>
      <c r="J71" s="675">
        <f>IFERROR(INDEX('Produtos Selecionados'!$M:$M,MATCH($E71,'Produtos Selecionados'!$E:$E,0)),"-")</f>
        <v>1</v>
      </c>
      <c r="K71" s="232"/>
      <c r="L71" s="246" t="str">
        <f>IF(K71="","", K71*K$64)</f>
        <v/>
      </c>
      <c r="M71" s="232"/>
      <c r="N71" s="246" t="str">
        <f>IF(M71="","", M71*M$64)</f>
        <v/>
      </c>
      <c r="O71" s="232"/>
      <c r="P71" s="246" t="str">
        <f>IF(O71="","", O71*O$64)</f>
        <v/>
      </c>
      <c r="Q71" s="232"/>
      <c r="R71" s="246" t="str">
        <f>IF(Q71="","", Q71*Q$64)</f>
        <v/>
      </c>
      <c r="S71" s="232"/>
      <c r="T71" s="246" t="str">
        <f>IF(S71="","", S71*S$64)</f>
        <v/>
      </c>
    </row>
    <row r="72" spans="2:22" s="247" customFormat="1" ht="15">
      <c r="B72" s="230"/>
      <c r="C72" s="230"/>
      <c r="D72" s="230"/>
      <c r="E72" s="236" t="s">
        <v>1223</v>
      </c>
      <c r="F72" s="674" t="str">
        <f>IFERROR(INDEX('Produtos Selecionados'!$G:$G,MATCH($E72,'Produtos Selecionados'!$E:$E,0)),"-")</f>
        <v>-</v>
      </c>
      <c r="G72" s="674" t="str">
        <f>IFERROR(INDEX('Produtos Selecionados'!$H:$H,MATCH($E72,'Produtos Selecionados'!$E:$E,0)),"-")</f>
        <v>Sim</v>
      </c>
      <c r="H72" s="674">
        <f>IFERROR(INDEX('Produtos Selecionados'!$O:$O,MATCH($E72,'Produtos Selecionados'!$E:$E,0)),"-")</f>
        <v>5.0666666666666698E-3</v>
      </c>
      <c r="I72" s="675" t="str">
        <f>IFERROR(INDEX('Produtos Selecionados'!$L:$L,MATCH($E72,'Produtos Selecionados'!$E:$E,0)),"-")</f>
        <v>BRL</v>
      </c>
      <c r="J72" s="675">
        <f>IFERROR(INDEX('Produtos Selecionados'!$M:$M,MATCH($E72,'Produtos Selecionados'!$E:$E,0)),"-")</f>
        <v>1</v>
      </c>
      <c r="K72" s="232"/>
      <c r="L72" s="246" t="str">
        <f>IF(K72="","", K72*K$64)</f>
        <v/>
      </c>
      <c r="M72" s="232"/>
      <c r="N72" s="246" t="str">
        <f>IF(M72="","", M72*M$64)</f>
        <v/>
      </c>
      <c r="O72" s="232"/>
      <c r="P72" s="246" t="str">
        <f>IF(O72="","", O72*O$64)</f>
        <v/>
      </c>
      <c r="Q72" s="232"/>
      <c r="R72" s="246" t="str">
        <f>IF(Q72="","", Q72*Q$64)</f>
        <v/>
      </c>
      <c r="S72" s="232"/>
      <c r="T72" s="246" t="str">
        <f>IF(S72="","", S72*S$64)</f>
        <v/>
      </c>
    </row>
    <row r="73" spans="2:22" s="247" customFormat="1" ht="15">
      <c r="B73" s="230"/>
      <c r="C73" s="230"/>
      <c r="D73" s="230"/>
      <c r="E73" s="236" t="s">
        <v>1104</v>
      </c>
      <c r="F73" s="674" t="str">
        <f>IFERROR(INDEX('Produtos Selecionados'!$G:$G,MATCH($E73,'Produtos Selecionados'!$E:$E,0)),"-")</f>
        <v>-</v>
      </c>
      <c r="G73" s="674" t="str">
        <f>IFERROR(INDEX('Produtos Selecionados'!$H:$H,MATCH($E73,'Produtos Selecionados'!$E:$E,0)),"-")</f>
        <v>-</v>
      </c>
      <c r="H73" s="674" t="str">
        <f>IFERROR(INDEX('Produtos Selecionados'!$O:$O,MATCH($E73,'Produtos Selecionados'!$E:$E,0)),"-")</f>
        <v>-</v>
      </c>
      <c r="I73" s="675" t="str">
        <f>IFERROR(INDEX('Produtos Selecionados'!$L:$L,MATCH($E73,'Produtos Selecionados'!$E:$E,0)),"-")</f>
        <v>-</v>
      </c>
      <c r="J73" s="675" t="str">
        <f>IFERROR(INDEX('Produtos Selecionados'!$M:$M,MATCH($E73,'Produtos Selecionados'!$E:$E,0)),"-")</f>
        <v>-</v>
      </c>
      <c r="K73" s="232"/>
      <c r="L73" s="246" t="str">
        <f t="shared" si="28"/>
        <v/>
      </c>
      <c r="M73" s="232"/>
      <c r="N73" s="246" t="str">
        <f t="shared" si="29"/>
        <v/>
      </c>
      <c r="O73" s="232"/>
      <c r="P73" s="246" t="str">
        <f t="shared" si="30"/>
        <v/>
      </c>
      <c r="Q73" s="232"/>
      <c r="R73" s="246" t="str">
        <f t="shared" si="31"/>
        <v/>
      </c>
      <c r="S73" s="232"/>
      <c r="T73" s="246" t="str">
        <f t="shared" si="32"/>
        <v/>
      </c>
    </row>
    <row r="74" spans="2:22" s="247" customFormat="1" ht="15">
      <c r="B74" s="230"/>
      <c r="C74" s="230"/>
      <c r="D74" s="230"/>
      <c r="E74" s="236" t="s">
        <v>285</v>
      </c>
      <c r="F74" s="674" t="str">
        <f>IFERROR(INDEX('Produtos Selecionados'!$G:$G,MATCH($E74,'Produtos Selecionados'!$E:$E,0)),"-")</f>
        <v>MFO</v>
      </c>
      <c r="G74" s="674" t="str">
        <f>IFERROR(INDEX('Produtos Selecionados'!$H:$H,MATCH($E74,'Produtos Selecionados'!$E:$E,0)),"-")</f>
        <v>Sim</v>
      </c>
      <c r="H74" s="674">
        <f>IFERROR(INDEX('Produtos Selecionados'!$O:$O,MATCH($E74,'Produtos Selecionados'!$E:$E,0)),"-")</f>
        <v>0</v>
      </c>
      <c r="I74" s="675" t="str">
        <f>IFERROR(INDEX('Produtos Selecionados'!$L:$L,MATCH($E74,'Produtos Selecionados'!$E:$E,0)),"-")</f>
        <v>BRL</v>
      </c>
      <c r="J74" s="675">
        <f>IFERROR(INDEX('Produtos Selecionados'!$M:$M,MATCH($E74,'Produtos Selecionados'!$E:$E,0)),"-")</f>
        <v>1</v>
      </c>
      <c r="K74" s="232"/>
      <c r="L74" s="246" t="str">
        <f t="shared" si="28"/>
        <v/>
      </c>
      <c r="M74" s="232"/>
      <c r="N74" s="246" t="str">
        <f t="shared" si="29"/>
        <v/>
      </c>
      <c r="O74" s="232"/>
      <c r="P74" s="246" t="str">
        <f t="shared" si="30"/>
        <v/>
      </c>
      <c r="Q74" s="232"/>
      <c r="R74" s="246" t="str">
        <f t="shared" si="31"/>
        <v/>
      </c>
      <c r="S74" s="232"/>
      <c r="T74" s="246" t="str">
        <f t="shared" si="32"/>
        <v/>
      </c>
    </row>
    <row r="75" spans="2:22" s="247" customFormat="1" ht="15">
      <c r="B75" s="230"/>
      <c r="C75" s="230"/>
      <c r="D75" s="230"/>
      <c r="E75" s="236" t="s">
        <v>72</v>
      </c>
      <c r="F75" s="674" t="str">
        <f>IFERROR(INDEX('Produtos Selecionados'!$G:$G,MATCH($E75,'Produtos Selecionados'!$E:$E,0)),"-")</f>
        <v>-</v>
      </c>
      <c r="G75" s="674" t="str">
        <f>IFERROR(INDEX('Produtos Selecionados'!$H:$H,MATCH($E75,'Produtos Selecionados'!$E:$E,0)),"-")</f>
        <v>Sim</v>
      </c>
      <c r="H75" s="674">
        <f>IFERROR(INDEX('Produtos Selecionados'!$O:$O,MATCH($E75,'Produtos Selecionados'!$E:$E,0)),"-")</f>
        <v>4.7999999999999996E-3</v>
      </c>
      <c r="I75" s="675" t="str">
        <f>IFERROR(INDEX('Produtos Selecionados'!$L:$L,MATCH($E75,'Produtos Selecionados'!$E:$E,0)),"-")</f>
        <v>BRL</v>
      </c>
      <c r="J75" s="675">
        <f>IFERROR(INDEX('Produtos Selecionados'!$M:$M,MATCH($E75,'Produtos Selecionados'!$E:$E,0)),"-")</f>
        <v>1</v>
      </c>
      <c r="K75" s="232"/>
      <c r="L75" s="246" t="str">
        <f t="shared" si="28"/>
        <v/>
      </c>
      <c r="M75" s="232"/>
      <c r="N75" s="246" t="str">
        <f t="shared" si="29"/>
        <v/>
      </c>
      <c r="O75" s="232"/>
      <c r="P75" s="246" t="str">
        <f t="shared" si="30"/>
        <v/>
      </c>
      <c r="Q75" s="232"/>
      <c r="R75" s="246" t="str">
        <f t="shared" si="31"/>
        <v/>
      </c>
      <c r="S75" s="232"/>
      <c r="T75" s="246" t="str">
        <f t="shared" si="32"/>
        <v/>
      </c>
    </row>
    <row r="76" spans="2:22" s="247" customFormat="1" ht="15">
      <c r="B76" s="230"/>
      <c r="C76" s="230"/>
      <c r="D76" s="230"/>
      <c r="E76" s="236" t="s">
        <v>648</v>
      </c>
      <c r="F76" s="674" t="str">
        <f>IFERROR(INDEX('Produtos Selecionados'!$G:$G,MATCH($E76,'Produtos Selecionados'!$E:$E,0)),"-")</f>
        <v>-</v>
      </c>
      <c r="G76" s="674" t="str">
        <f>IFERROR(INDEX('Produtos Selecionados'!$H:$H,MATCH($E76,'Produtos Selecionados'!$E:$E,0)),"-")</f>
        <v>Sim</v>
      </c>
      <c r="H76" s="674">
        <f>IFERROR(INDEX('Produtos Selecionados'!$O:$O,MATCH($E76,'Produtos Selecionados'!$E:$E,0)),"-")</f>
        <v>3.9500000000000004E-3</v>
      </c>
      <c r="I76" s="675" t="str">
        <f>IFERROR(INDEX('Produtos Selecionados'!$L:$L,MATCH($E76,'Produtos Selecionados'!$E:$E,0)),"-")</f>
        <v>BRL</v>
      </c>
      <c r="J76" s="675">
        <f>IFERROR(INDEX('Produtos Selecionados'!$M:$M,MATCH($E76,'Produtos Selecionados'!$E:$E,0)),"-")</f>
        <v>1</v>
      </c>
      <c r="K76" s="232"/>
      <c r="L76" s="246" t="str">
        <f>IF(K76="","", K76*K$64)</f>
        <v/>
      </c>
      <c r="M76" s="232"/>
      <c r="N76" s="246" t="str">
        <f>IF(M76="","", M76*M$64)</f>
        <v/>
      </c>
      <c r="O76" s="232"/>
      <c r="P76" s="246" t="str">
        <f>IF(O76="","", O76*O$64)</f>
        <v/>
      </c>
      <c r="Q76" s="232"/>
      <c r="R76" s="246" t="str">
        <f>IF(Q76="","", Q76*Q$64)</f>
        <v/>
      </c>
      <c r="S76" s="232"/>
      <c r="T76" s="246" t="str">
        <f>IF(S76="","", S76*S$64)</f>
        <v/>
      </c>
    </row>
    <row r="77" spans="2:22" s="153" customFormat="1" ht="8.25" customHeight="1">
      <c r="B77" s="233"/>
      <c r="C77" s="233"/>
      <c r="D77" s="233"/>
      <c r="E77" s="176"/>
      <c r="F77" s="190"/>
      <c r="G77" s="190"/>
      <c r="H77" s="190"/>
      <c r="I77" s="190"/>
      <c r="J77" s="190"/>
      <c r="K77" s="248"/>
      <c r="L77" s="249" t="str">
        <f>IF(K77="","", K77*K$11)</f>
        <v/>
      </c>
      <c r="M77" s="232"/>
      <c r="N77" s="249" t="str">
        <f>IF(M77="","", M77*M$11)</f>
        <v/>
      </c>
      <c r="O77" s="248"/>
      <c r="P77" s="249" t="str">
        <f>IF(O77="","", O77*O$11)</f>
        <v/>
      </c>
      <c r="Q77" s="248"/>
      <c r="R77" s="249" t="str">
        <f>IF(Q77="","", Q77*Q$11)</f>
        <v/>
      </c>
      <c r="S77" s="248"/>
      <c r="T77" s="249" t="str">
        <f>IF(S77="","", S77*S$11)</f>
        <v/>
      </c>
      <c r="V77" s="243"/>
    </row>
    <row r="78" spans="2:22" s="153" customFormat="1" ht="15">
      <c r="B78" s="233"/>
      <c r="C78" s="233" t="s">
        <v>12</v>
      </c>
      <c r="D78" s="233" t="s">
        <v>12</v>
      </c>
      <c r="E78" s="155" t="s">
        <v>616</v>
      </c>
      <c r="F78" s="156"/>
      <c r="G78" s="156"/>
      <c r="H78" s="156"/>
      <c r="I78" s="156"/>
      <c r="J78" s="156"/>
      <c r="K78" s="235">
        <f>K80+K84+K88+K92</f>
        <v>0</v>
      </c>
      <c r="L78" s="244">
        <f t="shared" ref="L78:T78" si="33">L80+L84+L88+L92</f>
        <v>0</v>
      </c>
      <c r="M78" s="235">
        <f t="shared" si="33"/>
        <v>0.02</v>
      </c>
      <c r="N78" s="244">
        <f t="shared" si="33"/>
        <v>0.02</v>
      </c>
      <c r="O78" s="235">
        <f t="shared" si="33"/>
        <v>0.04</v>
      </c>
      <c r="P78" s="244">
        <f t="shared" si="33"/>
        <v>0.04</v>
      </c>
      <c r="Q78" s="235">
        <f t="shared" si="33"/>
        <v>0.06</v>
      </c>
      <c r="R78" s="244">
        <f t="shared" si="33"/>
        <v>0.06</v>
      </c>
      <c r="S78" s="235">
        <f t="shared" si="33"/>
        <v>0.06</v>
      </c>
      <c r="T78" s="245">
        <f t="shared" si="33"/>
        <v>0.06</v>
      </c>
      <c r="V78" s="157"/>
    </row>
    <row r="79" spans="2:22" s="153" customFormat="1" ht="3" customHeight="1">
      <c r="B79" s="233"/>
      <c r="C79" s="233"/>
      <c r="D79" s="233"/>
      <c r="F79" s="190"/>
      <c r="G79" s="190"/>
      <c r="H79" s="190"/>
      <c r="I79" s="190"/>
      <c r="J79" s="190"/>
      <c r="K79" s="241"/>
      <c r="L79" s="242"/>
      <c r="M79" s="241"/>
      <c r="N79" s="242"/>
      <c r="O79" s="241"/>
      <c r="P79" s="242"/>
      <c r="Q79" s="241"/>
      <c r="R79" s="242"/>
      <c r="S79" s="241"/>
      <c r="T79" s="242"/>
      <c r="V79" s="157"/>
    </row>
    <row r="80" spans="2:22" s="153" customFormat="1" ht="15">
      <c r="B80" s="233"/>
      <c r="C80" s="233"/>
      <c r="D80" s="233" t="s">
        <v>12</v>
      </c>
      <c r="E80" s="158" t="s">
        <v>610</v>
      </c>
      <c r="F80" s="159"/>
      <c r="G80" s="159"/>
      <c r="H80" s="159"/>
      <c r="I80" s="159"/>
      <c r="J80" s="159"/>
      <c r="K80" s="237">
        <v>0</v>
      </c>
      <c r="L80" s="207">
        <f>SUM(L81:L83)</f>
        <v>0</v>
      </c>
      <c r="M80" s="237">
        <v>0</v>
      </c>
      <c r="N80" s="207">
        <f>SUM(N81:N83)</f>
        <v>0</v>
      </c>
      <c r="O80" s="237">
        <v>0.02</v>
      </c>
      <c r="P80" s="207">
        <f>SUM(P81:P83)</f>
        <v>0.02</v>
      </c>
      <c r="Q80" s="237">
        <v>0.03</v>
      </c>
      <c r="R80" s="207">
        <f>SUM(R81:R83)</f>
        <v>0.03</v>
      </c>
      <c r="S80" s="237">
        <v>0.03</v>
      </c>
      <c r="T80" s="207">
        <f>SUM(T81:T83)</f>
        <v>0.03</v>
      </c>
      <c r="V80" s="157"/>
    </row>
    <row r="81" spans="2:22" s="247" customFormat="1" ht="15">
      <c r="B81" s="230"/>
      <c r="C81" s="230"/>
      <c r="D81" s="230"/>
      <c r="E81" s="236" t="s">
        <v>212</v>
      </c>
      <c r="F81" s="674" t="str">
        <f>IFERROR(INDEX('Produtos Selecionados'!$G:$G,MATCH($E81,'Produtos Selecionados'!$E:$E,0)),"-")</f>
        <v>MFO</v>
      </c>
      <c r="G81" s="674" t="str">
        <f>IFERROR(INDEX('Produtos Selecionados'!$H:$H,MATCH($E81,'Produtos Selecionados'!$E:$E,0)),"-")</f>
        <v>Sim</v>
      </c>
      <c r="H81" s="674">
        <f>IFERROR(INDEX('Produtos Selecionados'!$O:$O,MATCH($E81,'Produtos Selecionados'!$E:$E,0)),"-")</f>
        <v>1.9E-3</v>
      </c>
      <c r="I81" s="675" t="str">
        <f>IFERROR(INDEX('Produtos Selecionados'!$L:$L,MATCH($E81,'Produtos Selecionados'!$E:$E,0)),"-")</f>
        <v>BRL</v>
      </c>
      <c r="J81" s="675">
        <f>IFERROR(INDEX('Produtos Selecionados'!$M:$M,MATCH($E81,'Produtos Selecionados'!$E:$E,0)),"-")</f>
        <v>3</v>
      </c>
      <c r="K81" s="232"/>
      <c r="L81" s="246" t="str">
        <f>IF(K81="","", K81*K$80)</f>
        <v/>
      </c>
      <c r="M81" s="232"/>
      <c r="N81" s="246" t="str">
        <f>IF(M81="","", M81*M$80)</f>
        <v/>
      </c>
      <c r="O81" s="232">
        <v>1</v>
      </c>
      <c r="P81" s="246">
        <f>IF(O81="","", O81*O$80)</f>
        <v>0.02</v>
      </c>
      <c r="Q81" s="232">
        <v>1</v>
      </c>
      <c r="R81" s="246">
        <f>IF(Q81="","", Q81*Q$80)</f>
        <v>0.03</v>
      </c>
      <c r="S81" s="232">
        <v>1</v>
      </c>
      <c r="T81" s="246">
        <f>IF(S81="","", S81*S$80)</f>
        <v>0.03</v>
      </c>
    </row>
    <row r="82" spans="2:22" s="247" customFormat="1" ht="15">
      <c r="B82" s="230"/>
      <c r="C82" s="230"/>
      <c r="D82" s="230"/>
      <c r="E82" s="236"/>
      <c r="F82" s="674" t="str">
        <f>IFERROR(INDEX('Produtos Selecionados'!$G:$G,MATCH($E82,'Produtos Selecionados'!$E:$E,0)),"-")</f>
        <v>-</v>
      </c>
      <c r="G82" s="674" t="str">
        <f>IFERROR(INDEX('Produtos Selecionados'!$H:$H,MATCH($E82,'Produtos Selecionados'!$E:$E,0)),"-")</f>
        <v>-</v>
      </c>
      <c r="H82" s="674" t="str">
        <f>IFERROR(INDEX('Produtos Selecionados'!$O:$O,MATCH($E82,'Produtos Selecionados'!$E:$E,0)),"-")</f>
        <v>-</v>
      </c>
      <c r="I82" s="675" t="str">
        <f>IFERROR(INDEX('Produtos Selecionados'!$L:$L,MATCH($E82,'Produtos Selecionados'!$E:$E,0)),"-")</f>
        <v>-</v>
      </c>
      <c r="J82" s="675" t="str">
        <f>IFERROR(INDEX('Produtos Selecionados'!$M:$M,MATCH($E82,'Produtos Selecionados'!$E:$E,0)),"-")</f>
        <v>-</v>
      </c>
      <c r="K82" s="232"/>
      <c r="L82" s="246" t="str">
        <f t="shared" ref="L82:N83" si="34">IF(K82="","", K82*K$80)</f>
        <v/>
      </c>
      <c r="M82" s="232"/>
      <c r="N82" s="246" t="str">
        <f t="shared" si="34"/>
        <v/>
      </c>
      <c r="O82" s="232"/>
      <c r="P82" s="246" t="str">
        <f>IF(O82="","", O82*O$80)</f>
        <v/>
      </c>
      <c r="Q82" s="232"/>
      <c r="R82" s="246" t="str">
        <f>IF(Q82="","", Q82*Q$80)</f>
        <v/>
      </c>
      <c r="S82" s="232"/>
      <c r="T82" s="246" t="str">
        <f>IF(S82="","", S82*S$80)</f>
        <v/>
      </c>
    </row>
    <row r="83" spans="2:22" s="247" customFormat="1" ht="5.25" customHeight="1">
      <c r="B83" s="230"/>
      <c r="C83" s="230"/>
      <c r="D83" s="230"/>
      <c r="E83" s="165"/>
      <c r="F83" s="676" t="str">
        <f>IFERROR(INDEX('Produtos Selecionados'!$M:$M,MATCH(A83,'Produtos Selecionados'!$E:$E,0)),"-")</f>
        <v>-</v>
      </c>
      <c r="G83" s="676" t="str">
        <f>IFERROR(INDEX('Produtos Selecionados'!$M:$M,MATCH(B83,'Produtos Selecionados'!$E:$E,0)),"-")</f>
        <v>-</v>
      </c>
      <c r="H83" s="676" t="str">
        <f>IFERROR(INDEX('Produtos Selecionados'!$M:$M,MATCH(C83,'Produtos Selecionados'!$E:$E,0)),"-")</f>
        <v>-</v>
      </c>
      <c r="I83" s="676" t="str">
        <f>IFERROR(INDEX('Produtos Selecionados'!$M:$M,MATCH(D83,'Produtos Selecionados'!$E:$E,0)),"-")</f>
        <v>-</v>
      </c>
      <c r="J83" s="676" t="str">
        <f>IFERROR(INDEX('Produtos Selecionados'!$M:$M,MATCH(E83,'Produtos Selecionados'!$E:$E,0)),"-")</f>
        <v>-</v>
      </c>
      <c r="K83" s="248"/>
      <c r="L83" s="249" t="str">
        <f t="shared" si="34"/>
        <v/>
      </c>
      <c r="M83" s="248"/>
      <c r="N83" s="249" t="str">
        <f t="shared" si="34"/>
        <v/>
      </c>
      <c r="O83" s="248"/>
      <c r="P83" s="249" t="str">
        <f>IF(O83="","", O83*O$80)</f>
        <v/>
      </c>
      <c r="Q83" s="248"/>
      <c r="R83" s="249" t="str">
        <f>IF(Q83="","", Q83*Q$80)</f>
        <v/>
      </c>
      <c r="S83" s="248"/>
      <c r="T83" s="249" t="str">
        <f>IF(S83="","", S83*S$80)</f>
        <v/>
      </c>
    </row>
    <row r="84" spans="2:22" s="153" customFormat="1" ht="15">
      <c r="B84" s="233"/>
      <c r="C84" s="233"/>
      <c r="D84" s="233" t="s">
        <v>12</v>
      </c>
      <c r="E84" s="158" t="s">
        <v>617</v>
      </c>
      <c r="F84" s="159"/>
      <c r="G84" s="159"/>
      <c r="H84" s="159"/>
      <c r="I84" s="159"/>
      <c r="J84" s="159"/>
      <c r="K84" s="237">
        <v>0</v>
      </c>
      <c r="L84" s="207">
        <f>SUM(L85:L87)</f>
        <v>0</v>
      </c>
      <c r="M84" s="237">
        <v>0.02</v>
      </c>
      <c r="N84" s="207">
        <f>SUM(N85:N87)</f>
        <v>0.02</v>
      </c>
      <c r="O84" s="237">
        <v>0.02</v>
      </c>
      <c r="P84" s="207">
        <f>SUM(P85:P87)</f>
        <v>0.02</v>
      </c>
      <c r="Q84" s="237">
        <v>0.03</v>
      </c>
      <c r="R84" s="207">
        <f>SUM(R85:R87)</f>
        <v>0.03</v>
      </c>
      <c r="S84" s="237">
        <v>0.03</v>
      </c>
      <c r="T84" s="207">
        <f>SUM(T85:T87)</f>
        <v>0.03</v>
      </c>
      <c r="V84" s="157"/>
    </row>
    <row r="85" spans="2:22" s="247" customFormat="1" ht="15">
      <c r="B85" s="230"/>
      <c r="C85" s="230"/>
      <c r="D85" s="230"/>
      <c r="E85" s="236" t="s">
        <v>650</v>
      </c>
      <c r="F85" s="674" t="str">
        <f>IFERROR(INDEX('Produtos Selecionados'!$G:$G,MATCH($E85,'Produtos Selecionados'!$E:$E,0)),"-")</f>
        <v>-</v>
      </c>
      <c r="G85" s="674" t="str">
        <f>IFERROR(INDEX('Produtos Selecionados'!$H:$H,MATCH($E85,'Produtos Selecionados'!$E:$E,0)),"-")</f>
        <v>Sim</v>
      </c>
      <c r="H85" s="674">
        <f>IFERROR(INDEX('Produtos Selecionados'!$O:$O,MATCH($E85,'Produtos Selecionados'!$E:$E,0)),"-")</f>
        <v>4.6249999999999998E-3</v>
      </c>
      <c r="I85" s="675" t="str">
        <f>IFERROR(INDEX('Produtos Selecionados'!$L:$L,MATCH($E85,'Produtos Selecionados'!$E:$E,0)),"-")</f>
        <v>BRL</v>
      </c>
      <c r="J85" s="675">
        <f>IFERROR(INDEX('Produtos Selecionados'!$M:$M,MATCH($E85,'Produtos Selecionados'!$E:$E,0)),"-")</f>
        <v>3</v>
      </c>
      <c r="K85" s="232"/>
      <c r="L85" s="246" t="str">
        <f>IF(K85="","", K85*K$84)</f>
        <v/>
      </c>
      <c r="M85" s="232">
        <v>1</v>
      </c>
      <c r="N85" s="246">
        <f>IF(M85="","", M85*M$84)</f>
        <v>0.02</v>
      </c>
      <c r="O85" s="232">
        <v>1</v>
      </c>
      <c r="P85" s="246">
        <f>IF(O85="","", O85*O$84)</f>
        <v>0.02</v>
      </c>
      <c r="Q85" s="232">
        <v>1</v>
      </c>
      <c r="R85" s="246">
        <f>IF(Q85="","", Q85*Q$84)</f>
        <v>0.03</v>
      </c>
      <c r="S85" s="232">
        <v>1</v>
      </c>
      <c r="T85" s="246">
        <f>IF(S85="","", S85*S$84)</f>
        <v>0.03</v>
      </c>
    </row>
    <row r="86" spans="2:22" s="247" customFormat="1" ht="15">
      <c r="B86" s="230"/>
      <c r="C86" s="230"/>
      <c r="D86" s="230"/>
      <c r="E86" s="236"/>
      <c r="F86" s="674" t="str">
        <f>IFERROR(INDEX('Produtos Selecionados'!$G:$G,MATCH($E86,'Produtos Selecionados'!$E:$E,0)),"-")</f>
        <v>-</v>
      </c>
      <c r="G86" s="674" t="str">
        <f>IFERROR(INDEX('Produtos Selecionados'!$H:$H,MATCH($E86,'Produtos Selecionados'!$E:$E,0)),"-")</f>
        <v>-</v>
      </c>
      <c r="H86" s="674" t="str">
        <f>IFERROR(INDEX('Produtos Selecionados'!$O:$O,MATCH($E86,'Produtos Selecionados'!$E:$E,0)),"-")</f>
        <v>-</v>
      </c>
      <c r="I86" s="675" t="str">
        <f>IFERROR(INDEX('Produtos Selecionados'!$L:$L,MATCH($E86,'Produtos Selecionados'!$E:$E,0)),"-")</f>
        <v>-</v>
      </c>
      <c r="J86" s="675" t="str">
        <f>IFERROR(INDEX('Produtos Selecionados'!$M:$M,MATCH($E86,'Produtos Selecionados'!$E:$E,0)),"-")</f>
        <v>-</v>
      </c>
      <c r="K86" s="232"/>
      <c r="L86" s="246" t="str">
        <f>IF(K86="","", K86*K$84)</f>
        <v/>
      </c>
      <c r="M86" s="232"/>
      <c r="N86" s="246" t="str">
        <f t="shared" ref="N86:P87" si="35">IF(M86="","", M86*M$84)</f>
        <v/>
      </c>
      <c r="O86" s="232"/>
      <c r="P86" s="246" t="str">
        <f t="shared" si="35"/>
        <v/>
      </c>
      <c r="Q86" s="232"/>
      <c r="R86" s="246" t="str">
        <f>IF(Q86="","", Q86*Q$84)</f>
        <v/>
      </c>
      <c r="S86" s="232"/>
      <c r="T86" s="246" t="str">
        <f>IF(S86="","", S86*S$84)</f>
        <v/>
      </c>
    </row>
    <row r="87" spans="2:22" s="247" customFormat="1" ht="5.25" customHeight="1">
      <c r="B87" s="230"/>
      <c r="C87" s="230"/>
      <c r="D87" s="230"/>
      <c r="E87" s="165"/>
      <c r="F87" s="676" t="str">
        <f>IFERROR(INDEX('Produtos Selecionados'!$M:$M,MATCH(A87,'Produtos Selecionados'!$E:$E,0)),"-")</f>
        <v>-</v>
      </c>
      <c r="G87" s="676" t="str">
        <f>IFERROR(INDEX('Produtos Selecionados'!$M:$M,MATCH(B87,'Produtos Selecionados'!$E:$E,0)),"-")</f>
        <v>-</v>
      </c>
      <c r="H87" s="676" t="str">
        <f>IFERROR(INDEX('Produtos Selecionados'!$M:$M,MATCH(C87,'Produtos Selecionados'!$E:$E,0)),"-")</f>
        <v>-</v>
      </c>
      <c r="I87" s="676" t="str">
        <f>IFERROR(INDEX('Produtos Selecionados'!$M:$M,MATCH(D87,'Produtos Selecionados'!$E:$E,0)),"-")</f>
        <v>-</v>
      </c>
      <c r="J87" s="676" t="str">
        <f>IFERROR(INDEX('Produtos Selecionados'!$M:$M,MATCH(E87,'Produtos Selecionados'!$E:$E,0)),"-")</f>
        <v>-</v>
      </c>
      <c r="K87" s="248"/>
      <c r="L87" s="249" t="str">
        <f>IF(K87="","", K87*K$84)</f>
        <v/>
      </c>
      <c r="M87" s="248"/>
      <c r="N87" s="249" t="str">
        <f t="shared" si="35"/>
        <v/>
      </c>
      <c r="O87" s="248"/>
      <c r="P87" s="249" t="str">
        <f t="shared" si="35"/>
        <v/>
      </c>
      <c r="Q87" s="248"/>
      <c r="R87" s="249" t="str">
        <f>IF(Q87="","", Q87*Q$84)</f>
        <v/>
      </c>
      <c r="S87" s="248"/>
      <c r="T87" s="249" t="str">
        <f>IF(S87="","", S87*S$84)</f>
        <v/>
      </c>
    </row>
    <row r="88" spans="2:22" s="153" customFormat="1" ht="15">
      <c r="B88" s="233"/>
      <c r="C88" s="233"/>
      <c r="D88" s="233" t="s">
        <v>12</v>
      </c>
      <c r="E88" s="158" t="s">
        <v>619</v>
      </c>
      <c r="F88" s="159"/>
      <c r="G88" s="159"/>
      <c r="H88" s="159"/>
      <c r="I88" s="159"/>
      <c r="J88" s="159"/>
      <c r="K88" s="237">
        <v>0</v>
      </c>
      <c r="L88" s="207">
        <f>SUM(L89:L91)</f>
        <v>0</v>
      </c>
      <c r="M88" s="237">
        <v>0</v>
      </c>
      <c r="N88" s="207">
        <f>SUM(N89:N91)</f>
        <v>0</v>
      </c>
      <c r="O88" s="237">
        <v>0</v>
      </c>
      <c r="P88" s="207">
        <f>SUM(P89:P91)</f>
        <v>0</v>
      </c>
      <c r="Q88" s="237">
        <v>0</v>
      </c>
      <c r="R88" s="207">
        <f>SUM(R89:R91)</f>
        <v>0</v>
      </c>
      <c r="S88" s="237">
        <v>0</v>
      </c>
      <c r="T88" s="207">
        <f>SUM(T89:T91)</f>
        <v>0</v>
      </c>
      <c r="V88" s="157"/>
    </row>
    <row r="89" spans="2:22" s="247" customFormat="1" ht="15">
      <c r="B89" s="230"/>
      <c r="C89" s="230"/>
      <c r="D89" s="230"/>
      <c r="E89" s="236"/>
      <c r="F89" s="674" t="str">
        <f>IFERROR(INDEX('Produtos Selecionados'!$G:$G,MATCH($E89,'Produtos Selecionados'!$E:$E,0)),"-")</f>
        <v>-</v>
      </c>
      <c r="G89" s="674" t="str">
        <f>IFERROR(INDEX('Produtos Selecionados'!$H:$H,MATCH($E89,'Produtos Selecionados'!$E:$E,0)),"-")</f>
        <v>-</v>
      </c>
      <c r="H89" s="674" t="str">
        <f>IFERROR(INDEX('Produtos Selecionados'!$O:$O,MATCH($E89,'Produtos Selecionados'!$E:$E,0)),"-")</f>
        <v>-</v>
      </c>
      <c r="I89" s="675" t="str">
        <f>IFERROR(INDEX('Produtos Selecionados'!$L:$L,MATCH($E89,'Produtos Selecionados'!$E:$E,0)),"-")</f>
        <v>-</v>
      </c>
      <c r="J89" s="675" t="str">
        <f>IFERROR(INDEX('Produtos Selecionados'!$M:$M,MATCH($E89,'Produtos Selecionados'!$E:$E,0)),"-")</f>
        <v>-</v>
      </c>
      <c r="K89" s="232"/>
      <c r="L89" s="246" t="str">
        <f>IF(K89="","", K89*K$88)</f>
        <v/>
      </c>
      <c r="M89" s="232"/>
      <c r="N89" s="246" t="str">
        <f>IF(M89="","", M89*M$88)</f>
        <v/>
      </c>
      <c r="O89" s="232"/>
      <c r="P89" s="246" t="str">
        <f>IF(O89="","", O89*O$88)</f>
        <v/>
      </c>
      <c r="Q89" s="232"/>
      <c r="R89" s="246" t="str">
        <f>IF(Q89="","", Q89*Q$88)</f>
        <v/>
      </c>
      <c r="S89" s="232"/>
      <c r="T89" s="246" t="str">
        <f>IF(S89="","", S89*S$88)</f>
        <v/>
      </c>
    </row>
    <row r="90" spans="2:22" s="247" customFormat="1" ht="15">
      <c r="B90" s="230"/>
      <c r="C90" s="230"/>
      <c r="D90" s="230"/>
      <c r="E90" s="236"/>
      <c r="F90" s="674" t="str">
        <f>IFERROR(INDEX('Produtos Selecionados'!$G:$G,MATCH($E90,'Produtos Selecionados'!$E:$E,0)),"-")</f>
        <v>-</v>
      </c>
      <c r="G90" s="674" t="str">
        <f>IFERROR(INDEX('Produtos Selecionados'!$H:$H,MATCH($E90,'Produtos Selecionados'!$E:$E,0)),"-")</f>
        <v>-</v>
      </c>
      <c r="H90" s="674" t="str">
        <f>IFERROR(INDEX('Produtos Selecionados'!$O:$O,MATCH($E90,'Produtos Selecionados'!$E:$E,0)),"-")</f>
        <v>-</v>
      </c>
      <c r="I90" s="675" t="str">
        <f>IFERROR(INDEX('Produtos Selecionados'!$L:$L,MATCH($E90,'Produtos Selecionados'!$E:$E,0)),"-")</f>
        <v>-</v>
      </c>
      <c r="J90" s="675" t="str">
        <f>IFERROR(INDEX('Produtos Selecionados'!$M:$M,MATCH($E90,'Produtos Selecionados'!$E:$E,0)),"-")</f>
        <v>-</v>
      </c>
      <c r="K90" s="232"/>
      <c r="L90" s="246" t="str">
        <f t="shared" ref="L90:N91" si="36">IF(K90="","", K90*K$88)</f>
        <v/>
      </c>
      <c r="M90" s="232"/>
      <c r="N90" s="246" t="str">
        <f t="shared" si="36"/>
        <v/>
      </c>
      <c r="O90" s="232"/>
      <c r="P90" s="246" t="str">
        <f>IF(O90="","", O90*O$88)</f>
        <v/>
      </c>
      <c r="Q90" s="232"/>
      <c r="R90" s="246" t="str">
        <f>IF(Q90="","", Q90*Q$88)</f>
        <v/>
      </c>
      <c r="S90" s="232"/>
      <c r="T90" s="246" t="str">
        <f>IF(S90="","", S90*S$88)</f>
        <v/>
      </c>
    </row>
    <row r="91" spans="2:22" s="247" customFormat="1" ht="5.25" customHeight="1">
      <c r="B91" s="230"/>
      <c r="C91" s="230"/>
      <c r="D91" s="230"/>
      <c r="E91" s="165"/>
      <c r="F91" s="676" t="str">
        <f>IFERROR(INDEX('Produtos Selecionados'!$M:$M,MATCH(A91,'Produtos Selecionados'!$E:$E,0)),"-")</f>
        <v>-</v>
      </c>
      <c r="G91" s="676" t="str">
        <f>IFERROR(INDEX('Produtos Selecionados'!$M:$M,MATCH(B91,'Produtos Selecionados'!$E:$E,0)),"-")</f>
        <v>-</v>
      </c>
      <c r="H91" s="676" t="str">
        <f>IFERROR(INDEX('Produtos Selecionados'!$M:$M,MATCH(C91,'Produtos Selecionados'!$E:$E,0)),"-")</f>
        <v>-</v>
      </c>
      <c r="I91" s="676" t="str">
        <f>IFERROR(INDEX('Produtos Selecionados'!$M:$M,MATCH(D91,'Produtos Selecionados'!$E:$E,0)),"-")</f>
        <v>-</v>
      </c>
      <c r="J91" s="676" t="str">
        <f>IFERROR(INDEX('Produtos Selecionados'!$M:$M,MATCH(E91,'Produtos Selecionados'!$E:$E,0)),"-")</f>
        <v>-</v>
      </c>
      <c r="K91" s="248"/>
      <c r="L91" s="249" t="str">
        <f t="shared" si="36"/>
        <v/>
      </c>
      <c r="M91" s="248"/>
      <c r="N91" s="249" t="str">
        <f t="shared" si="36"/>
        <v/>
      </c>
      <c r="O91" s="248"/>
      <c r="P91" s="249" t="str">
        <f>IF(O91="","", O91*O$88)</f>
        <v/>
      </c>
      <c r="Q91" s="248"/>
      <c r="R91" s="249" t="str">
        <f>IF(Q91="","", Q91*Q$88)</f>
        <v/>
      </c>
      <c r="S91" s="248"/>
      <c r="T91" s="249" t="str">
        <f>IF(S91="","", S91*S$88)</f>
        <v/>
      </c>
    </row>
    <row r="92" spans="2:22" s="153" customFormat="1" ht="15">
      <c r="B92" s="233"/>
      <c r="C92" s="233"/>
      <c r="D92" s="233" t="s">
        <v>12</v>
      </c>
      <c r="E92" s="158" t="s">
        <v>618</v>
      </c>
      <c r="F92" s="159"/>
      <c r="G92" s="159"/>
      <c r="H92" s="159"/>
      <c r="I92" s="159"/>
      <c r="J92" s="159"/>
      <c r="K92" s="237">
        <v>0</v>
      </c>
      <c r="L92" s="207">
        <f>SUM(L93:L95)</f>
        <v>0</v>
      </c>
      <c r="M92" s="237">
        <v>0</v>
      </c>
      <c r="N92" s="207">
        <f>SUM(N93:N95)</f>
        <v>0</v>
      </c>
      <c r="O92" s="237">
        <v>0</v>
      </c>
      <c r="P92" s="207">
        <f>SUM(P93:P95)</f>
        <v>0</v>
      </c>
      <c r="Q92" s="237">
        <v>0</v>
      </c>
      <c r="R92" s="207">
        <f>SUM(R93:R95)</f>
        <v>0</v>
      </c>
      <c r="S92" s="237">
        <v>0</v>
      </c>
      <c r="T92" s="207">
        <f>SUM(T93:T95)</f>
        <v>0</v>
      </c>
      <c r="V92" s="157"/>
    </row>
    <row r="93" spans="2:22" s="247" customFormat="1" ht="15">
      <c r="B93" s="230"/>
      <c r="C93" s="230"/>
      <c r="D93" s="230"/>
      <c r="E93" s="236"/>
      <c r="F93" s="674" t="str">
        <f>IFERROR(INDEX('Produtos Selecionados'!$G:$G,MATCH($E93,'Produtos Selecionados'!$E:$E,0)),"-")</f>
        <v>-</v>
      </c>
      <c r="G93" s="674" t="str">
        <f>IFERROR(INDEX('Produtos Selecionados'!$H:$H,MATCH($E93,'Produtos Selecionados'!$E:$E,0)),"-")</f>
        <v>-</v>
      </c>
      <c r="H93" s="674" t="str">
        <f>IFERROR(INDEX('Produtos Selecionados'!$O:$O,MATCH($E93,'Produtos Selecionados'!$E:$E,0)),"-")</f>
        <v>-</v>
      </c>
      <c r="I93" s="675" t="str">
        <f>IFERROR(INDEX('Produtos Selecionados'!$L:$L,MATCH($E93,'Produtos Selecionados'!$E:$E,0)),"-")</f>
        <v>-</v>
      </c>
      <c r="J93" s="675" t="str">
        <f>IFERROR(INDEX('Produtos Selecionados'!$M:$M,MATCH($E93,'Produtos Selecionados'!$E:$E,0)),"-")</f>
        <v>-</v>
      </c>
      <c r="K93" s="232"/>
      <c r="L93" s="246" t="str">
        <f>IF(K93="","", K93*K$92)</f>
        <v/>
      </c>
      <c r="M93" s="232"/>
      <c r="N93" s="246" t="str">
        <f>IF(M93="","", M93*M$92)</f>
        <v/>
      </c>
      <c r="O93" s="232"/>
      <c r="P93" s="246" t="str">
        <f>IF(O93="","", O93*O$92)</f>
        <v/>
      </c>
      <c r="Q93" s="232"/>
      <c r="R93" s="246" t="str">
        <f>IF(Q93="","", Q93*Q$92)</f>
        <v/>
      </c>
      <c r="S93" s="232"/>
      <c r="T93" s="246" t="str">
        <f>IF(S93="","", S93*S$92)</f>
        <v/>
      </c>
    </row>
    <row r="94" spans="2:22" s="247" customFormat="1" ht="15">
      <c r="B94" s="230"/>
      <c r="C94" s="230"/>
      <c r="D94" s="230"/>
      <c r="E94" s="236"/>
      <c r="F94" s="674" t="str">
        <f>IFERROR(INDEX('Produtos Selecionados'!$G:$G,MATCH($E94,'Produtos Selecionados'!$E:$E,0)),"-")</f>
        <v>-</v>
      </c>
      <c r="G94" s="674" t="str">
        <f>IFERROR(INDEX('Produtos Selecionados'!$H:$H,MATCH($E94,'Produtos Selecionados'!$E:$E,0)),"-")</f>
        <v>-</v>
      </c>
      <c r="H94" s="674" t="str">
        <f>IFERROR(INDEX('Produtos Selecionados'!$O:$O,MATCH($E94,'Produtos Selecionados'!$E:$E,0)),"-")</f>
        <v>-</v>
      </c>
      <c r="I94" s="675" t="str">
        <f>IFERROR(INDEX('Produtos Selecionados'!$L:$L,MATCH($E94,'Produtos Selecionados'!$E:$E,0)),"-")</f>
        <v>-</v>
      </c>
      <c r="J94" s="675" t="str">
        <f>IFERROR(INDEX('Produtos Selecionados'!$M:$M,MATCH($E94,'Produtos Selecionados'!$E:$E,0)),"-")</f>
        <v>-</v>
      </c>
      <c r="K94" s="232"/>
      <c r="L94" s="246" t="str">
        <f>IF(K94="","", K94*K$92)</f>
        <v/>
      </c>
      <c r="M94" s="232"/>
      <c r="N94" s="246" t="str">
        <f>IF(M94="","", M94*M$92)</f>
        <v/>
      </c>
      <c r="O94" s="232"/>
      <c r="P94" s="246" t="str">
        <f>IF(O94="","", O94*O$92)</f>
        <v/>
      </c>
      <c r="Q94" s="232"/>
      <c r="R94" s="246" t="str">
        <f>IF(Q94="","", Q94*Q$92)</f>
        <v/>
      </c>
      <c r="S94" s="232"/>
      <c r="T94" s="246" t="str">
        <f>IF(S94="","", S94*S$92)</f>
        <v/>
      </c>
    </row>
    <row r="95" spans="2:22" s="153" customFormat="1" ht="9" customHeight="1">
      <c r="B95" s="233"/>
      <c r="C95" s="233"/>
      <c r="D95" s="233"/>
      <c r="E95" s="176"/>
      <c r="F95" s="190"/>
      <c r="G95" s="190"/>
      <c r="H95" s="190"/>
      <c r="I95" s="190"/>
      <c r="J95" s="190"/>
      <c r="K95" s="248"/>
      <c r="L95" s="249" t="str">
        <f>IF(K95="","", K95*K$11)</f>
        <v/>
      </c>
      <c r="M95" s="291"/>
      <c r="N95" s="249" t="str">
        <f>IF(M95="","", M95*M$11)</f>
        <v/>
      </c>
      <c r="O95" s="248"/>
      <c r="P95" s="249" t="str">
        <f>IF(O95="","", O95*O$11)</f>
        <v/>
      </c>
      <c r="Q95" s="248"/>
      <c r="R95" s="249" t="str">
        <f>IF(Q95="","", Q95*Q$11)</f>
        <v/>
      </c>
      <c r="S95" s="248"/>
      <c r="T95" s="249" t="str">
        <f>IF(S95="","", S95*S$11)</f>
        <v/>
      </c>
      <c r="V95" s="243"/>
    </row>
    <row r="96" spans="2:22" s="114" customFormat="1" ht="15.75">
      <c r="B96" s="286"/>
      <c r="C96" s="286"/>
      <c r="D96" s="233" t="s">
        <v>1397</v>
      </c>
      <c r="E96" s="352" t="s">
        <v>14</v>
      </c>
      <c r="F96" s="660"/>
      <c r="G96" s="660"/>
      <c r="H96" s="660"/>
      <c r="I96" s="660"/>
      <c r="J96" s="660"/>
      <c r="K96" s="281">
        <f ca="1">OFFSET('Asset Allocation Tatico'!$B$9, MATCH($E96,OFFSET('Asset Allocation Tatico'!$B$9,,,COUNTA('Asset Allocation Tatico'!$B:$B)-COUNTA('Asset Allocation Tatico'!$B$1:$B$9)),0)-1, MATCH(K$5,'Asset Allocation Tatico'!$D$5:$M$5,0)+2)</f>
        <v>0</v>
      </c>
      <c r="L96" s="287">
        <f>L98+L115</f>
        <v>0</v>
      </c>
      <c r="M96" s="281">
        <f ca="1">OFFSET('Asset Allocation Tatico'!$B$9, MATCH($E96,OFFSET('Asset Allocation Tatico'!$B$9,,,COUNTA('Asset Allocation Tatico'!$B:$B)-COUNTA('Asset Allocation Tatico'!$B$1:$B$9)),0)-1, MATCH(M$5,'Asset Allocation Tatico'!$D$5:$M$5,0)+2)</f>
        <v>0.04</v>
      </c>
      <c r="N96" s="287">
        <f ca="1">N98+N115</f>
        <v>0.04</v>
      </c>
      <c r="O96" s="281">
        <f ca="1">OFFSET('Asset Allocation Tatico'!$B$9, MATCH($E96,OFFSET('Asset Allocation Tatico'!$B$9,,,COUNTA('Asset Allocation Tatico'!$B:$B)-COUNTA('Asset Allocation Tatico'!$B$1:$B$9)),0)-1, MATCH(O$5,'Asset Allocation Tatico'!$D$5:$M$5,0)+2)</f>
        <v>8.5000000000000006E-2</v>
      </c>
      <c r="P96" s="287">
        <f ca="1">P98+P115</f>
        <v>8.5000000000000006E-2</v>
      </c>
      <c r="Q96" s="281">
        <f ca="1">OFFSET('Asset Allocation Tatico'!$B$9, MATCH($E96,OFFSET('Asset Allocation Tatico'!$B$9,,,COUNTA('Asset Allocation Tatico'!$B:$B)-COUNTA('Asset Allocation Tatico'!$B$1:$B$9)),0)-1, MATCH(Q$5,'Asset Allocation Tatico'!$D$5:$M$5,0)+2)</f>
        <v>0.18</v>
      </c>
      <c r="R96" s="287">
        <f ca="1">R98+R115</f>
        <v>0.18</v>
      </c>
      <c r="S96" s="281">
        <f ca="1">OFFSET('Asset Allocation Tatico'!$B$9, MATCH($E96,OFFSET('Asset Allocation Tatico'!$B$9,,,COUNTA('Asset Allocation Tatico'!$B:$B)-COUNTA('Asset Allocation Tatico'!$B$1:$B$9)),0)-1, MATCH(S$5,'Asset Allocation Tatico'!$D$5:$M$5,0)+2)</f>
        <v>0.315</v>
      </c>
      <c r="T96" s="287">
        <f ca="1">T98+T115</f>
        <v>0.315</v>
      </c>
      <c r="V96" s="288"/>
    </row>
    <row r="97" spans="2:22" s="153" customFormat="1" ht="5.25" customHeight="1">
      <c r="B97" s="233"/>
      <c r="C97" s="233"/>
      <c r="D97" s="233"/>
      <c r="F97" s="190"/>
      <c r="G97" s="190"/>
      <c r="H97" s="190"/>
      <c r="I97" s="190"/>
      <c r="J97" s="190"/>
      <c r="K97" s="241"/>
      <c r="L97" s="242"/>
      <c r="M97" s="241"/>
      <c r="N97" s="242"/>
      <c r="O97" s="241"/>
      <c r="P97" s="242"/>
      <c r="Q97" s="241"/>
      <c r="R97" s="242"/>
      <c r="S97" s="241"/>
      <c r="T97" s="242"/>
      <c r="V97" s="243"/>
    </row>
    <row r="98" spans="2:22" s="153" customFormat="1" ht="15">
      <c r="B98" s="233"/>
      <c r="C98" s="233" t="s">
        <v>12</v>
      </c>
      <c r="D98" s="233" t="s">
        <v>12</v>
      </c>
      <c r="E98" s="155" t="s">
        <v>608</v>
      </c>
      <c r="F98" s="156"/>
      <c r="G98" s="156"/>
      <c r="H98" s="156"/>
      <c r="I98" s="156"/>
      <c r="J98" s="156"/>
      <c r="K98" s="235">
        <f ca="1">OFFSET('Asset Allocation Tatico'!$B$9, MATCH($E98,OFFSET('Asset Allocation Tatico'!$B$9,,,COUNTA('Asset Allocation Tatico'!$B:$B)-COUNTA('Asset Allocation Tatico'!$B$1:$B$9)),0)-1, MATCH(K$5,'Asset Allocation Tatico'!$D$5:$M$5,0)+2)</f>
        <v>0</v>
      </c>
      <c r="L98" s="244">
        <f>L100+L105+L111</f>
        <v>0</v>
      </c>
      <c r="M98" s="235">
        <f ca="1">OFFSET('Asset Allocation Tatico'!$B$9, MATCH($E98,OFFSET('Asset Allocation Tatico'!$B$9,,,COUNTA('Asset Allocation Tatico'!$B:$B)-COUNTA('Asset Allocation Tatico'!$B$1:$B$9)),0)-1, MATCH(M$5,'Asset Allocation Tatico'!$D$5:$M$5,0)+2)</f>
        <v>3.5000000000000003E-2</v>
      </c>
      <c r="N98" s="244">
        <f>N100+N105+N111</f>
        <v>3.5000000000000003E-2</v>
      </c>
      <c r="O98" s="235">
        <f ca="1">OFFSET('Asset Allocation Tatico'!$B$9, MATCH($E98,OFFSET('Asset Allocation Tatico'!$B$9,,,COUNTA('Asset Allocation Tatico'!$B:$B)-COUNTA('Asset Allocation Tatico'!$B$1:$B$9)),0)-1, MATCH(O$5,'Asset Allocation Tatico'!$D$5:$M$5,0)+2)</f>
        <v>7.0000000000000007E-2</v>
      </c>
      <c r="P98" s="244">
        <f>P100+P105+P111</f>
        <v>7.0000000000000007E-2</v>
      </c>
      <c r="Q98" s="235">
        <f ca="1">OFFSET('Asset Allocation Tatico'!$B$9, MATCH($E98,OFFSET('Asset Allocation Tatico'!$B$9,,,COUNTA('Asset Allocation Tatico'!$B:$B)-COUNTA('Asset Allocation Tatico'!$B$1:$B$9)),0)-1, MATCH(Q$5,'Asset Allocation Tatico'!$D$5:$M$5,0)+2)</f>
        <v>0.16</v>
      </c>
      <c r="R98" s="244">
        <f>R100+R105+R111</f>
        <v>0.16</v>
      </c>
      <c r="S98" s="235">
        <f ca="1">OFFSET('Asset Allocation Tatico'!$B$9, MATCH($E98,OFFSET('Asset Allocation Tatico'!$B$9,,,COUNTA('Asset Allocation Tatico'!$B:$B)-COUNTA('Asset Allocation Tatico'!$B$1:$B$9)),0)-1, MATCH(S$5,'Asset Allocation Tatico'!$D$5:$M$5,0)+2)</f>
        <v>0.27</v>
      </c>
      <c r="T98" s="245">
        <f>T100+T105+T111</f>
        <v>0.27</v>
      </c>
      <c r="V98" s="157"/>
    </row>
    <row r="99" spans="2:22" s="153" customFormat="1" ht="3" customHeight="1">
      <c r="B99" s="233"/>
      <c r="C99" s="233"/>
      <c r="D99" s="233"/>
      <c r="F99" s="190"/>
      <c r="G99" s="190"/>
      <c r="H99" s="190"/>
      <c r="I99" s="190"/>
      <c r="J99" s="190"/>
      <c r="K99" s="241"/>
      <c r="L99" s="242"/>
      <c r="M99" s="241"/>
      <c r="N99" s="242"/>
      <c r="O99" s="241"/>
      <c r="P99" s="242"/>
      <c r="Q99" s="241"/>
      <c r="R99" s="242"/>
      <c r="S99" s="241"/>
      <c r="T99" s="242"/>
      <c r="V99" s="157"/>
    </row>
    <row r="100" spans="2:22" s="153" customFormat="1" ht="15">
      <c r="B100" s="233"/>
      <c r="C100" s="233"/>
      <c r="D100" s="233" t="s">
        <v>12</v>
      </c>
      <c r="E100" s="158" t="s">
        <v>607</v>
      </c>
      <c r="F100" s="159"/>
      <c r="G100" s="159"/>
      <c r="H100" s="159"/>
      <c r="I100" s="159"/>
      <c r="J100" s="159"/>
      <c r="K100" s="237">
        <v>0</v>
      </c>
      <c r="L100" s="207">
        <f>SUM(L101:L104)</f>
        <v>0</v>
      </c>
      <c r="M100" s="237">
        <v>0.01</v>
      </c>
      <c r="N100" s="207">
        <f>SUM(N101:N104)</f>
        <v>0.01</v>
      </c>
      <c r="O100" s="237">
        <v>3.5000000000000003E-2</v>
      </c>
      <c r="P100" s="207">
        <f>SUM(P101:P104)</f>
        <v>3.5000000000000003E-2</v>
      </c>
      <c r="Q100" s="237">
        <v>0.09</v>
      </c>
      <c r="R100" s="207">
        <f>SUM(R101:R104)</f>
        <v>0.09</v>
      </c>
      <c r="S100" s="237">
        <v>0.15</v>
      </c>
      <c r="T100" s="207">
        <f>SUM(T101:T104)</f>
        <v>0.15</v>
      </c>
      <c r="V100" s="157"/>
    </row>
    <row r="101" spans="2:22" s="247" customFormat="1" ht="15">
      <c r="B101" s="230"/>
      <c r="C101" s="230"/>
      <c r="D101" s="230"/>
      <c r="E101" s="236" t="s">
        <v>653</v>
      </c>
      <c r="F101" s="674" t="str">
        <f>IFERROR(INDEX('Produtos Selecionados'!$G:$G,MATCH($E101,'Produtos Selecionados'!$E:$E,0)),"-")</f>
        <v>-</v>
      </c>
      <c r="G101" s="674" t="str">
        <f>IFERROR(INDEX('Produtos Selecionados'!$H:$H,MATCH($E101,'Produtos Selecionados'!$E:$E,0)),"-")</f>
        <v>-</v>
      </c>
      <c r="H101" s="674" t="str">
        <f>IFERROR(INDEX('Produtos Selecionados'!$O:$O,MATCH($E101,'Produtos Selecionados'!$E:$E,0)),"-")</f>
        <v>-</v>
      </c>
      <c r="I101" s="675" t="str">
        <f>IFERROR(INDEX('Produtos Selecionados'!$L:$L,MATCH($E101,'Produtos Selecionados'!$E:$E,0)),"-")</f>
        <v>-</v>
      </c>
      <c r="J101" s="675" t="str">
        <f>IFERROR(INDEX('Produtos Selecionados'!$M:$M,MATCH($E101,'Produtos Selecionados'!$E:$E,0)),"-")</f>
        <v>-</v>
      </c>
      <c r="K101" s="232"/>
      <c r="L101" s="246" t="str">
        <f>IF(K101="","", K101*K$100)</f>
        <v/>
      </c>
      <c r="M101" s="232">
        <v>1</v>
      </c>
      <c r="N101" s="246">
        <f>IF(M101="","", M101*M$100)</f>
        <v>0.01</v>
      </c>
      <c r="O101" s="232">
        <v>0.6</v>
      </c>
      <c r="P101" s="246">
        <f>IF(O101="","", O101*O$100)</f>
        <v>2.1000000000000001E-2</v>
      </c>
      <c r="Q101" s="232">
        <v>0.5</v>
      </c>
      <c r="R101" s="246">
        <f>IF(Q101="","", Q101*Q$100)</f>
        <v>4.4999999999999998E-2</v>
      </c>
      <c r="S101" s="232">
        <v>0.5</v>
      </c>
      <c r="T101" s="246">
        <f>IF(S101="","", S101*S$100)</f>
        <v>7.4999999999999997E-2</v>
      </c>
    </row>
    <row r="102" spans="2:22" s="247" customFormat="1" ht="15">
      <c r="B102" s="230"/>
      <c r="C102" s="230"/>
      <c r="D102" s="230"/>
      <c r="E102" s="236" t="s">
        <v>29</v>
      </c>
      <c r="F102" s="674" t="str">
        <f>IFERROR(INDEX('Produtos Selecionados'!$G:$G,MATCH($E102,'Produtos Selecionados'!$E:$E,0)),"-")</f>
        <v>MFO</v>
      </c>
      <c r="G102" s="674" t="str">
        <f>IFERROR(INDEX('Produtos Selecionados'!$H:$H,MATCH($E102,'Produtos Selecionados'!$E:$E,0)),"-")</f>
        <v>Sim</v>
      </c>
      <c r="H102" s="674">
        <f>IFERROR(INDEX('Produtos Selecionados'!$O:$O,MATCH($E102,'Produtos Selecionados'!$E:$E,0)),"-")</f>
        <v>3.1666666666666701E-3</v>
      </c>
      <c r="I102" s="675" t="str">
        <f>IFERROR(INDEX('Produtos Selecionados'!$L:$L,MATCH($E102,'Produtos Selecionados'!$E:$E,0)),"-")</f>
        <v>BRL</v>
      </c>
      <c r="J102" s="675">
        <f>IFERROR(INDEX('Produtos Selecionados'!$M:$M,MATCH($E102,'Produtos Selecionados'!$E:$E,0)),"-")</f>
        <v>2</v>
      </c>
      <c r="K102" s="232"/>
      <c r="L102" s="246" t="str">
        <f>IF(K102="","", K102*K$100)</f>
        <v/>
      </c>
      <c r="M102" s="232"/>
      <c r="N102" s="246" t="str">
        <f>IF(M102="","", M102*M$100)</f>
        <v/>
      </c>
      <c r="O102" s="232">
        <v>0.4</v>
      </c>
      <c r="P102" s="246">
        <f>IF(O102="","", O102*O$100)</f>
        <v>1.4000000000000002E-2</v>
      </c>
      <c r="Q102" s="232">
        <v>0.3</v>
      </c>
      <c r="R102" s="246">
        <f>IF(Q102="","", Q102*Q$100)</f>
        <v>2.7E-2</v>
      </c>
      <c r="S102" s="232">
        <v>0.3</v>
      </c>
      <c r="T102" s="246">
        <f>IF(S102="","", S102*S$100)</f>
        <v>4.4999999999999998E-2</v>
      </c>
    </row>
    <row r="103" spans="2:22" s="247" customFormat="1" ht="15">
      <c r="B103" s="230"/>
      <c r="C103" s="230"/>
      <c r="D103" s="230"/>
      <c r="E103" s="236" t="s">
        <v>1227</v>
      </c>
      <c r="F103" s="674" t="str">
        <f>IFERROR(INDEX('Produtos Selecionados'!$G:$G,MATCH($E103,'Produtos Selecionados'!$E:$E,0)),"-")</f>
        <v>-</v>
      </c>
      <c r="G103" s="674" t="str">
        <f>IFERROR(INDEX('Produtos Selecionados'!$H:$H,MATCH($E103,'Produtos Selecionados'!$E:$E,0)),"-")</f>
        <v>-</v>
      </c>
      <c r="H103" s="674" t="str">
        <f>IFERROR(INDEX('Produtos Selecionados'!$O:$O,MATCH($E103,'Produtos Selecionados'!$E:$E,0)),"-")</f>
        <v>-</v>
      </c>
      <c r="I103" s="675" t="str">
        <f>IFERROR(INDEX('Produtos Selecionados'!$L:$L,MATCH($E103,'Produtos Selecionados'!$E:$E,0)),"-")</f>
        <v>-</v>
      </c>
      <c r="J103" s="675" t="str">
        <f>IFERROR(INDEX('Produtos Selecionados'!$M:$M,MATCH($E103,'Produtos Selecionados'!$E:$E,0)),"-")</f>
        <v>-</v>
      </c>
      <c r="K103" s="232"/>
      <c r="L103" s="246" t="str">
        <f>IF(K103="","", K103*K$100)</f>
        <v/>
      </c>
      <c r="M103" s="232"/>
      <c r="N103" s="246" t="str">
        <f>IF(M103="","", M103*M$100)</f>
        <v/>
      </c>
      <c r="O103" s="232"/>
      <c r="P103" s="246" t="str">
        <f>IF(O103="","", O103*O$100)</f>
        <v/>
      </c>
      <c r="Q103" s="232">
        <v>0.2</v>
      </c>
      <c r="R103" s="246">
        <f>IF(Q103="","", Q103*Q$100)</f>
        <v>1.7999999999999999E-2</v>
      </c>
      <c r="S103" s="232">
        <v>0.2</v>
      </c>
      <c r="T103" s="246">
        <f>IF(S103="","", S103*S$100)</f>
        <v>0.03</v>
      </c>
    </row>
    <row r="104" spans="2:22" s="247" customFormat="1" ht="5.25" customHeight="1">
      <c r="B104" s="230"/>
      <c r="C104" s="230"/>
      <c r="D104" s="230"/>
      <c r="E104" s="165"/>
      <c r="F104" s="676" t="str">
        <f>IFERROR(INDEX('Produtos Selecionados'!$M:$M,MATCH(A104,'Produtos Selecionados'!$E:$E,0)),"-")</f>
        <v>-</v>
      </c>
      <c r="G104" s="676" t="str">
        <f>IFERROR(INDEX('Produtos Selecionados'!$M:$M,MATCH(B104,'Produtos Selecionados'!$E:$E,0)),"-")</f>
        <v>-</v>
      </c>
      <c r="H104" s="676" t="str">
        <f>IFERROR(INDEX('Produtos Selecionados'!$M:$M,MATCH(C104,'Produtos Selecionados'!$E:$E,0)),"-")</f>
        <v>-</v>
      </c>
      <c r="I104" s="676" t="str">
        <f>IFERROR(INDEX('Produtos Selecionados'!$M:$M,MATCH(D104,'Produtos Selecionados'!$E:$E,0)),"-")</f>
        <v>-</v>
      </c>
      <c r="J104" s="676" t="str">
        <f>IFERROR(INDEX('Produtos Selecionados'!$M:$M,MATCH(E104,'Produtos Selecionados'!$E:$E,0)),"-")</f>
        <v>-</v>
      </c>
      <c r="K104" s="248"/>
      <c r="L104" s="249" t="str">
        <f>IF(K104="","", K104*K$100)</f>
        <v/>
      </c>
      <c r="M104" s="248"/>
      <c r="N104" s="249" t="str">
        <f>IF(M104="","", M104*M$100)</f>
        <v/>
      </c>
      <c r="O104" s="248"/>
      <c r="P104" s="249" t="str">
        <f>IF(O104="","", O104*O$100)</f>
        <v/>
      </c>
      <c r="Q104" s="248"/>
      <c r="R104" s="249" t="str">
        <f>IF(Q104="","", Q104*Q$100)</f>
        <v/>
      </c>
      <c r="S104" s="248"/>
      <c r="T104" s="249" t="str">
        <f>IF(S104="","", S104*S$100)</f>
        <v/>
      </c>
    </row>
    <row r="105" spans="2:22" s="153" customFormat="1" ht="15">
      <c r="B105" s="233"/>
      <c r="C105" s="233"/>
      <c r="D105" s="233" t="s">
        <v>12</v>
      </c>
      <c r="E105" s="158" t="s">
        <v>614</v>
      </c>
      <c r="F105" s="159"/>
      <c r="G105" s="159"/>
      <c r="H105" s="159"/>
      <c r="I105" s="159"/>
      <c r="J105" s="159"/>
      <c r="K105" s="237">
        <v>0</v>
      </c>
      <c r="L105" s="207">
        <f>SUM(L106:L110)</f>
        <v>0</v>
      </c>
      <c r="M105" s="237">
        <v>2.5000000000000001E-2</v>
      </c>
      <c r="N105" s="207">
        <f>SUM(N106:N110)</f>
        <v>2.5000000000000001E-2</v>
      </c>
      <c r="O105" s="237">
        <v>3.5000000000000003E-2</v>
      </c>
      <c r="P105" s="207">
        <f>SUM(P106:P110)</f>
        <v>3.5000000000000003E-2</v>
      </c>
      <c r="Q105" s="237">
        <v>7.0000000000000007E-2</v>
      </c>
      <c r="R105" s="207">
        <f>SUM(R106:R110)</f>
        <v>7.0000000000000007E-2</v>
      </c>
      <c r="S105" s="237">
        <v>0.12</v>
      </c>
      <c r="T105" s="207">
        <f>SUM(T106:T110)</f>
        <v>0.12</v>
      </c>
      <c r="V105" s="157"/>
    </row>
    <row r="106" spans="2:22" s="247" customFormat="1" ht="15">
      <c r="B106" s="230"/>
      <c r="C106" s="230"/>
      <c r="D106" s="230"/>
      <c r="E106" s="236" t="s">
        <v>646</v>
      </c>
      <c r="F106" s="674" t="str">
        <f>IFERROR(INDEX('Produtos Selecionados'!$G:$G,MATCH($E106,'Produtos Selecionados'!$E:$E,0)),"-")</f>
        <v>-</v>
      </c>
      <c r="G106" s="674" t="str">
        <f>IFERROR(INDEX('Produtos Selecionados'!$H:$H,MATCH($E106,'Produtos Selecionados'!$E:$E,0)),"-")</f>
        <v>Sim</v>
      </c>
      <c r="H106" s="674">
        <f>IFERROR(INDEX('Produtos Selecionados'!$O:$O,MATCH($E106,'Produtos Selecionados'!$E:$E,0)),"-")</f>
        <v>4.7499999999999999E-3</v>
      </c>
      <c r="I106" s="675" t="str">
        <f>IFERROR(INDEX('Produtos Selecionados'!$L:$L,MATCH($E106,'Produtos Selecionados'!$E:$E,0)),"-")</f>
        <v>BRL</v>
      </c>
      <c r="J106" s="675">
        <f>IFERROR(INDEX('Produtos Selecionados'!$M:$M,MATCH($E106,'Produtos Selecionados'!$E:$E,0)),"-")</f>
        <v>2</v>
      </c>
      <c r="K106" s="232"/>
      <c r="L106" s="246" t="str">
        <f>IF(K106="","", K106*K$105)</f>
        <v/>
      </c>
      <c r="M106" s="232">
        <v>0.5</v>
      </c>
      <c r="N106" s="246">
        <f>IF(M106="","", M106*M$105)</f>
        <v>1.2500000000000001E-2</v>
      </c>
      <c r="O106" s="232">
        <v>0.5</v>
      </c>
      <c r="P106" s="246">
        <f>IF(O106="","", O106*O$105)</f>
        <v>1.7500000000000002E-2</v>
      </c>
      <c r="Q106" s="232">
        <v>0.5</v>
      </c>
      <c r="R106" s="246">
        <f>IF(Q106="","", Q106*Q$105)</f>
        <v>3.5000000000000003E-2</v>
      </c>
      <c r="S106" s="232">
        <v>0.25</v>
      </c>
      <c r="T106" s="246">
        <f>IF(S106="","", S106*S$105)</f>
        <v>0.03</v>
      </c>
    </row>
    <row r="107" spans="2:22" s="247" customFormat="1" ht="15">
      <c r="B107" s="230"/>
      <c r="C107" s="230"/>
      <c r="D107" s="230"/>
      <c r="E107" s="236" t="s">
        <v>1095</v>
      </c>
      <c r="F107" s="674" t="str">
        <f>IFERROR(INDEX('Produtos Selecionados'!$G:$G,MATCH($E107,'Produtos Selecionados'!$E:$E,0)),"-")</f>
        <v>MFO</v>
      </c>
      <c r="G107" s="674" t="str">
        <f>IFERROR(INDEX('Produtos Selecionados'!$H:$H,MATCH($E107,'Produtos Selecionados'!$E:$E,0)),"-")</f>
        <v>Sim</v>
      </c>
      <c r="H107" s="674">
        <f>IFERROR(INDEX('Produtos Selecionados'!$O:$O,MATCH($E107,'Produtos Selecionados'!$E:$E,0)),"-")</f>
        <v>3.5999999999999999E-3</v>
      </c>
      <c r="I107" s="675" t="str">
        <f>IFERROR(INDEX('Produtos Selecionados'!$L:$L,MATCH($E107,'Produtos Selecionados'!$E:$E,0)),"-")</f>
        <v>BRL</v>
      </c>
      <c r="J107" s="675">
        <f>IFERROR(INDEX('Produtos Selecionados'!$M:$M,MATCH($E107,'Produtos Selecionados'!$E:$E,0)),"-")</f>
        <v>2</v>
      </c>
      <c r="K107" s="232"/>
      <c r="L107" s="246" t="str">
        <f>IF(K107="","", K107*K$105)</f>
        <v/>
      </c>
      <c r="M107" s="232">
        <v>0.5</v>
      </c>
      <c r="N107" s="246">
        <f>IF(M107="","", M107*M$105)</f>
        <v>1.2500000000000001E-2</v>
      </c>
      <c r="O107" s="232">
        <v>0.5</v>
      </c>
      <c r="P107" s="246">
        <f>IF(O107="","", O107*O$105)</f>
        <v>1.7500000000000002E-2</v>
      </c>
      <c r="Q107" s="232">
        <v>0.5</v>
      </c>
      <c r="R107" s="246">
        <f>IF(Q107="","", Q107*Q$105)</f>
        <v>3.5000000000000003E-2</v>
      </c>
      <c r="S107" s="232">
        <v>0.25</v>
      </c>
      <c r="T107" s="246">
        <f>IF(S107="","", S107*S$105)</f>
        <v>0.03</v>
      </c>
    </row>
    <row r="108" spans="2:22" s="247" customFormat="1" ht="15">
      <c r="B108" s="230"/>
      <c r="C108" s="230"/>
      <c r="D108" s="230"/>
      <c r="E108" s="236" t="s">
        <v>647</v>
      </c>
      <c r="F108" s="674" t="str">
        <f>IFERROR(INDEX('Produtos Selecionados'!$G:$G,MATCH($E108,'Produtos Selecionados'!$E:$E,0)),"-")</f>
        <v>-</v>
      </c>
      <c r="G108" s="674" t="str">
        <f>IFERROR(INDEX('Produtos Selecionados'!$H:$H,MATCH($E108,'Produtos Selecionados'!$E:$E,0)),"-")</f>
        <v>Sim</v>
      </c>
      <c r="H108" s="674">
        <f>IFERROR(INDEX('Produtos Selecionados'!$O:$O,MATCH($E108,'Produtos Selecionados'!$E:$E,0)),"-")</f>
        <v>4.0000000000000001E-3</v>
      </c>
      <c r="I108" s="675" t="str">
        <f>IFERROR(INDEX('Produtos Selecionados'!$L:$L,MATCH($E108,'Produtos Selecionados'!$E:$E,0)),"-")</f>
        <v>BRL</v>
      </c>
      <c r="J108" s="675">
        <f>IFERROR(INDEX('Produtos Selecionados'!$M:$M,MATCH($E108,'Produtos Selecionados'!$E:$E,0)),"-")</f>
        <v>1</v>
      </c>
      <c r="K108" s="232"/>
      <c r="L108" s="246" t="str">
        <f>IF(K108="","", K108*K$105)</f>
        <v/>
      </c>
      <c r="M108" s="232"/>
      <c r="N108" s="246" t="str">
        <f>IF(M108="","", M108*M$105)</f>
        <v/>
      </c>
      <c r="O108" s="232"/>
      <c r="P108" s="246" t="str">
        <f>IF(O108="","", O108*O$105)</f>
        <v/>
      </c>
      <c r="Q108" s="232"/>
      <c r="R108" s="246" t="str">
        <f>IF(Q108="","", Q108*Q$105)</f>
        <v/>
      </c>
      <c r="S108" s="232">
        <v>0.25</v>
      </c>
      <c r="T108" s="246">
        <f>IF(S108="","", S108*S$105)</f>
        <v>0.03</v>
      </c>
    </row>
    <row r="109" spans="2:22" s="247" customFormat="1" ht="15">
      <c r="B109" s="230"/>
      <c r="C109" s="230"/>
      <c r="D109" s="230"/>
      <c r="E109" s="236" t="s">
        <v>1166</v>
      </c>
      <c r="F109" s="674" t="str">
        <f>IFERROR(INDEX('Produtos Selecionados'!$G:$G,MATCH($E109,'Produtos Selecionados'!$E:$E,0)),"-")</f>
        <v>-</v>
      </c>
      <c r="G109" s="674" t="str">
        <f>IFERROR(INDEX('Produtos Selecionados'!$H:$H,MATCH($E109,'Produtos Selecionados'!$E:$E,0)),"-")</f>
        <v>-</v>
      </c>
      <c r="H109" s="674" t="str">
        <f>IFERROR(INDEX('Produtos Selecionados'!$O:$O,MATCH($E109,'Produtos Selecionados'!$E:$E,0)),"-")</f>
        <v>-</v>
      </c>
      <c r="I109" s="675" t="str">
        <f>IFERROR(INDEX('Produtos Selecionados'!$L:$L,MATCH($E109,'Produtos Selecionados'!$E:$E,0)),"-")</f>
        <v>-</v>
      </c>
      <c r="J109" s="675" t="str">
        <f>IFERROR(INDEX('Produtos Selecionados'!$M:$M,MATCH($E109,'Produtos Selecionados'!$E:$E,0)),"-")</f>
        <v>-</v>
      </c>
      <c r="K109" s="232"/>
      <c r="L109" s="246" t="str">
        <f>IF(K109="","", K109*K$105)</f>
        <v/>
      </c>
      <c r="M109" s="232"/>
      <c r="N109" s="246" t="str">
        <f>IF(M109="","", M109*M$105)</f>
        <v/>
      </c>
      <c r="O109" s="232"/>
      <c r="P109" s="246" t="str">
        <f>IF(O109="","", O109*O$105)</f>
        <v/>
      </c>
      <c r="Q109" s="232"/>
      <c r="R109" s="246" t="str">
        <f>IF(Q109="","", Q109*Q$105)</f>
        <v/>
      </c>
      <c r="S109" s="232">
        <v>0.25</v>
      </c>
      <c r="T109" s="246">
        <f>IF(S109="","", S109*S$105)</f>
        <v>0.03</v>
      </c>
    </row>
    <row r="110" spans="2:22" s="247" customFormat="1" ht="5.25" customHeight="1">
      <c r="B110" s="230"/>
      <c r="C110" s="230"/>
      <c r="D110" s="230"/>
      <c r="E110" s="165"/>
      <c r="F110" s="676" t="str">
        <f>IFERROR(INDEX('Produtos Selecionados'!$M:$M,MATCH(A110,'Produtos Selecionados'!$E:$E,0)),"-")</f>
        <v>-</v>
      </c>
      <c r="G110" s="676" t="str">
        <f>IFERROR(INDEX('Produtos Selecionados'!$M:$M,MATCH(B110,'Produtos Selecionados'!$E:$E,0)),"-")</f>
        <v>-</v>
      </c>
      <c r="H110" s="676" t="str">
        <f>IFERROR(INDEX('Produtos Selecionados'!$M:$M,MATCH(C110,'Produtos Selecionados'!$E:$E,0)),"-")</f>
        <v>-</v>
      </c>
      <c r="I110" s="676" t="str">
        <f>IFERROR(INDEX('Produtos Selecionados'!$M:$M,MATCH(D110,'Produtos Selecionados'!$E:$E,0)),"-")</f>
        <v>-</v>
      </c>
      <c r="J110" s="676" t="str">
        <f>IFERROR(INDEX('Produtos Selecionados'!$M:$M,MATCH(E110,'Produtos Selecionados'!$E:$E,0)),"-")</f>
        <v>-</v>
      </c>
      <c r="K110" s="248"/>
      <c r="L110" s="249" t="str">
        <f>IF(K110="","", K110*K$105)</f>
        <v/>
      </c>
      <c r="M110" s="248"/>
      <c r="N110" s="249" t="str">
        <f>IF(M110="","", M110*M$105)</f>
        <v/>
      </c>
      <c r="O110" s="248"/>
      <c r="P110" s="249" t="str">
        <f>IF(O110="","", O110*O$105)</f>
        <v/>
      </c>
      <c r="Q110" s="248"/>
      <c r="R110" s="249" t="str">
        <f>IF(Q110="","", Q110*Q$105)</f>
        <v/>
      </c>
      <c r="S110" s="248"/>
      <c r="T110" s="249" t="str">
        <f>IF(S110="","", S110*S$105)</f>
        <v/>
      </c>
    </row>
    <row r="111" spans="2:22" s="153" customFormat="1" ht="15">
      <c r="B111" s="233"/>
      <c r="C111" s="233"/>
      <c r="D111" s="233" t="s">
        <v>12</v>
      </c>
      <c r="E111" s="158" t="s">
        <v>15</v>
      </c>
      <c r="F111" s="159"/>
      <c r="G111" s="159"/>
      <c r="H111" s="159"/>
      <c r="I111" s="159"/>
      <c r="J111" s="159"/>
      <c r="K111" s="237">
        <v>0</v>
      </c>
      <c r="L111" s="207">
        <f>SUM(L112:L114)</f>
        <v>0</v>
      </c>
      <c r="M111" s="237">
        <v>0</v>
      </c>
      <c r="N111" s="207">
        <f>SUM(N112:N114)</f>
        <v>0</v>
      </c>
      <c r="O111" s="237">
        <v>0</v>
      </c>
      <c r="P111" s="207">
        <f>SUM(P112:P114)</f>
        <v>0</v>
      </c>
      <c r="Q111" s="237">
        <v>0</v>
      </c>
      <c r="R111" s="207">
        <f>SUM(R112:R114)</f>
        <v>0</v>
      </c>
      <c r="S111" s="237">
        <v>0</v>
      </c>
      <c r="T111" s="207">
        <f>SUM(T112:T114)</f>
        <v>0</v>
      </c>
      <c r="V111" s="157"/>
    </row>
    <row r="112" spans="2:22" s="247" customFormat="1" ht="15">
      <c r="B112" s="230"/>
      <c r="C112" s="230"/>
      <c r="D112" s="230"/>
      <c r="E112" s="236"/>
      <c r="F112" s="674" t="str">
        <f>IFERROR(INDEX('Produtos Selecionados'!$G:$G,MATCH($E112,'Produtos Selecionados'!$E:$E,0)),"-")</f>
        <v>-</v>
      </c>
      <c r="G112" s="674" t="str">
        <f>IFERROR(INDEX('Produtos Selecionados'!$H:$H,MATCH($E112,'Produtos Selecionados'!$E:$E,0)),"-")</f>
        <v>-</v>
      </c>
      <c r="H112" s="674" t="str">
        <f>IFERROR(INDEX('Produtos Selecionados'!$O:$O,MATCH($E112,'Produtos Selecionados'!$E:$E,0)),"-")</f>
        <v>-</v>
      </c>
      <c r="I112" s="675" t="str">
        <f>IFERROR(INDEX('Produtos Selecionados'!$L:$L,MATCH($E112,'Produtos Selecionados'!$E:$E,0)),"-")</f>
        <v>-</v>
      </c>
      <c r="J112" s="675" t="str">
        <f>IFERROR(INDEX('Produtos Selecionados'!$M:$M,MATCH($E112,'Produtos Selecionados'!$E:$E,0)),"-")</f>
        <v>-</v>
      </c>
      <c r="K112" s="232"/>
      <c r="L112" s="246" t="str">
        <f>IF(K112="","", K112*K$111)</f>
        <v/>
      </c>
      <c r="M112" s="232"/>
      <c r="N112" s="246" t="str">
        <f>IF(M112="","", M112*M$111)</f>
        <v/>
      </c>
      <c r="O112" s="232"/>
      <c r="P112" s="246" t="str">
        <f>IF(O112="","", O112*O$111)</f>
        <v/>
      </c>
      <c r="Q112" s="232"/>
      <c r="R112" s="246" t="str">
        <f>IF(Q112="","", Q112*Q$111)</f>
        <v/>
      </c>
      <c r="S112" s="232"/>
      <c r="T112" s="246" t="str">
        <f>IF(S112="","", S112*S$111)</f>
        <v/>
      </c>
    </row>
    <row r="113" spans="2:22" s="247" customFormat="1" ht="15">
      <c r="B113" s="230"/>
      <c r="C113" s="230"/>
      <c r="D113" s="230"/>
      <c r="E113" s="236"/>
      <c r="F113" s="674" t="str">
        <f>IFERROR(INDEX('Produtos Selecionados'!$G:$G,MATCH($E113,'Produtos Selecionados'!$E:$E,0)),"-")</f>
        <v>-</v>
      </c>
      <c r="G113" s="674" t="str">
        <f>IFERROR(INDEX('Produtos Selecionados'!$H:$H,MATCH($E113,'Produtos Selecionados'!$E:$E,0)),"-")</f>
        <v>-</v>
      </c>
      <c r="H113" s="674" t="str">
        <f>IFERROR(INDEX('Produtos Selecionados'!$O:$O,MATCH($E113,'Produtos Selecionados'!$E:$E,0)),"-")</f>
        <v>-</v>
      </c>
      <c r="I113" s="675" t="str">
        <f>IFERROR(INDEX('Produtos Selecionados'!$L:$L,MATCH($E113,'Produtos Selecionados'!$E:$E,0)),"-")</f>
        <v>-</v>
      </c>
      <c r="J113" s="675" t="str">
        <f>IFERROR(INDEX('Produtos Selecionados'!$M:$M,MATCH($E113,'Produtos Selecionados'!$E:$E,0)),"-")</f>
        <v>-</v>
      </c>
      <c r="K113" s="232"/>
      <c r="L113" s="246" t="str">
        <f>IF(K113="","", K113*K$111)</f>
        <v/>
      </c>
      <c r="M113" s="232"/>
      <c r="N113" s="246" t="str">
        <f>IF(M113="","", M113*M$111)</f>
        <v/>
      </c>
      <c r="O113" s="232"/>
      <c r="P113" s="246" t="str">
        <f>IF(O113="","", O113*O$111)</f>
        <v/>
      </c>
      <c r="Q113" s="232"/>
      <c r="R113" s="246" t="str">
        <f>IF(Q113="","", Q113*Q$111)</f>
        <v/>
      </c>
      <c r="S113" s="232"/>
      <c r="T113" s="246" t="str">
        <f>IF(S113="","", S113*S$111)</f>
        <v/>
      </c>
    </row>
    <row r="114" spans="2:22" s="153" customFormat="1" ht="8.25" customHeight="1">
      <c r="B114" s="233"/>
      <c r="C114" s="233"/>
      <c r="D114" s="233"/>
      <c r="E114" s="176"/>
      <c r="F114" s="190"/>
      <c r="G114" s="190"/>
      <c r="H114" s="190"/>
      <c r="I114" s="190"/>
      <c r="J114" s="190"/>
      <c r="K114" s="248"/>
      <c r="L114" s="249" t="str">
        <f>IF(K114="","", K114*K$11)</f>
        <v/>
      </c>
      <c r="M114" s="232"/>
      <c r="N114" s="249" t="str">
        <f>IF(M114="","", M114*M$11)</f>
        <v/>
      </c>
      <c r="O114" s="248"/>
      <c r="P114" s="249" t="str">
        <f>IF(O114="","", O114*O$11)</f>
        <v/>
      </c>
      <c r="Q114" s="248"/>
      <c r="R114" s="249" t="str">
        <f>IF(Q114="","", Q114*Q$11)</f>
        <v/>
      </c>
      <c r="S114" s="248"/>
      <c r="T114" s="249" t="str">
        <f>IF(S114="","", S114*S$11)</f>
        <v/>
      </c>
      <c r="V114" s="243"/>
    </row>
    <row r="115" spans="2:22" s="153" customFormat="1" ht="15">
      <c r="B115" s="233"/>
      <c r="C115" s="233" t="s">
        <v>12</v>
      </c>
      <c r="D115" s="233" t="s">
        <v>12</v>
      </c>
      <c r="E115" s="155" t="s">
        <v>628</v>
      </c>
      <c r="F115" s="156"/>
      <c r="G115" s="156"/>
      <c r="H115" s="156"/>
      <c r="I115" s="156"/>
      <c r="J115" s="156"/>
      <c r="K115" s="235">
        <f ca="1">OFFSET('Asset Allocation Tatico'!$B$9, MATCH($E115,OFFSET('Asset Allocation Tatico'!$B$9,,,COUNTA('Asset Allocation Tatico'!$B:$B)-COUNTA('Asset Allocation Tatico'!$B$1:$B$9)),0)-1, MATCH(K$5,'Asset Allocation Tatico'!$D$5:$M$5,0)+2)</f>
        <v>0</v>
      </c>
      <c r="L115" s="244">
        <f>L117+L121+L125+L129</f>
        <v>0</v>
      </c>
      <c r="M115" s="235">
        <f ca="1">OFFSET('Asset Allocation Tatico'!$B$9, MATCH($E115,OFFSET('Asset Allocation Tatico'!$B$9,,,COUNTA('Asset Allocation Tatico'!$B:$B)-COUNTA('Asset Allocation Tatico'!$B$1:$B$9)),0)-1, MATCH(M$5,'Asset Allocation Tatico'!$D$5:$M$5,0)+2)</f>
        <v>5.0000000000000001E-3</v>
      </c>
      <c r="N115" s="244">
        <f ca="1">N117+N121+N125+N129</f>
        <v>5.0000000000000001E-3</v>
      </c>
      <c r="O115" s="235">
        <f ca="1">OFFSET('Asset Allocation Tatico'!$B$9, MATCH($E115,OFFSET('Asset Allocation Tatico'!$B$9,,,COUNTA('Asset Allocation Tatico'!$B:$B)-COUNTA('Asset Allocation Tatico'!$B$1:$B$9)),0)-1, MATCH(O$5,'Asset Allocation Tatico'!$D$5:$M$5,0)+2)</f>
        <v>1.4999999999999999E-2</v>
      </c>
      <c r="P115" s="244">
        <f ca="1">P117+P121+P125+P129</f>
        <v>1.4999999999999999E-2</v>
      </c>
      <c r="Q115" s="235">
        <f ca="1">OFFSET('Asset Allocation Tatico'!$B$9, MATCH($E115,OFFSET('Asset Allocation Tatico'!$B$9,,,COUNTA('Asset Allocation Tatico'!$B:$B)-COUNTA('Asset Allocation Tatico'!$B$1:$B$9)),0)-1, MATCH(Q$5,'Asset Allocation Tatico'!$D$5:$M$5,0)+2)</f>
        <v>0.02</v>
      </c>
      <c r="R115" s="244">
        <f ca="1">R117+R121+R125+R129</f>
        <v>0.02</v>
      </c>
      <c r="S115" s="235">
        <f ca="1">OFFSET('Asset Allocation Tatico'!$B$9, MATCH($E115,OFFSET('Asset Allocation Tatico'!$B$9,,,COUNTA('Asset Allocation Tatico'!$B:$B)-COUNTA('Asset Allocation Tatico'!$B$1:$B$9)),0)-1, MATCH(S$5,'Asset Allocation Tatico'!$D$5:$M$5,0)+2)</f>
        <v>4.4999999999999998E-2</v>
      </c>
      <c r="T115" s="245">
        <f ca="1">T117+T121+T125+T129</f>
        <v>4.4999999999999998E-2</v>
      </c>
      <c r="V115" s="157"/>
    </row>
    <row r="116" spans="2:22" s="153" customFormat="1" ht="3" customHeight="1">
      <c r="B116" s="233"/>
      <c r="C116" s="233"/>
      <c r="D116" s="233"/>
      <c r="F116" s="190"/>
      <c r="G116" s="190"/>
      <c r="H116" s="190"/>
      <c r="I116" s="190"/>
      <c r="J116" s="190"/>
      <c r="K116" s="241"/>
      <c r="L116" s="242"/>
      <c r="M116" s="241"/>
      <c r="N116" s="242"/>
      <c r="O116" s="241"/>
      <c r="P116" s="242"/>
      <c r="Q116" s="241"/>
      <c r="R116" s="242"/>
      <c r="S116" s="241"/>
      <c r="T116" s="242"/>
      <c r="V116" s="157"/>
    </row>
    <row r="117" spans="2:22" s="153" customFormat="1" ht="15">
      <c r="B117" s="233"/>
      <c r="C117" s="233"/>
      <c r="D117" s="233" t="s">
        <v>12</v>
      </c>
      <c r="E117" s="158" t="s">
        <v>609</v>
      </c>
      <c r="F117" s="159"/>
      <c r="G117" s="159"/>
      <c r="H117" s="159"/>
      <c r="I117" s="159"/>
      <c r="J117" s="159"/>
      <c r="K117" s="234">
        <f ca="1">OFFSET('Asset Allocation Tatico'!$B$9, MATCH($E117,OFFSET('Asset Allocation Tatico'!$B$9,,,COUNTA('Asset Allocation Tatico'!$B:$B)-COUNTA('Asset Allocation Tatico'!$B$1:$B$9)),0)-1, MATCH(K$5,'Asset Allocation Tatico'!$D$5:$M$5,0)+2)</f>
        <v>0</v>
      </c>
      <c r="L117" s="207">
        <f>SUM(L118:L120)</f>
        <v>0</v>
      </c>
      <c r="M117" s="234">
        <f ca="1">OFFSET('Asset Allocation Tatico'!$B$9, MATCH($E117,OFFSET('Asset Allocation Tatico'!$B$9,,,COUNTA('Asset Allocation Tatico'!$B:$B)-COUNTA('Asset Allocation Tatico'!$B$1:$B$9)),0)-1, MATCH(M$5,'Asset Allocation Tatico'!$D$5:$M$5,0)+2)</f>
        <v>5.0000000000000001E-3</v>
      </c>
      <c r="N117" s="207">
        <f ca="1">SUM(N118:N120)</f>
        <v>5.0000000000000001E-3</v>
      </c>
      <c r="O117" s="234">
        <f ca="1">OFFSET('Asset Allocation Tatico'!$B$9, MATCH($E117,OFFSET('Asset Allocation Tatico'!$B$9,,,COUNTA('Asset Allocation Tatico'!$B:$B)-COUNTA('Asset Allocation Tatico'!$B$1:$B$9)),0)-1, MATCH(O$5,'Asset Allocation Tatico'!$D$5:$M$5,0)+2)</f>
        <v>1.4999999999999999E-2</v>
      </c>
      <c r="P117" s="207">
        <f ca="1">SUM(P118:P120)</f>
        <v>1.4999999999999999E-2</v>
      </c>
      <c r="Q117" s="234">
        <f ca="1">OFFSET('Asset Allocation Tatico'!$B$9, MATCH($E117,OFFSET('Asset Allocation Tatico'!$B$9,,,COUNTA('Asset Allocation Tatico'!$B:$B)-COUNTA('Asset Allocation Tatico'!$B$1:$B$9)),0)-1, MATCH(Q$5,'Asset Allocation Tatico'!$D$5:$M$5,0)+2)</f>
        <v>0.02</v>
      </c>
      <c r="R117" s="207">
        <f ca="1">SUM(R118:R120)</f>
        <v>0.02</v>
      </c>
      <c r="S117" s="234">
        <f ca="1">OFFSET('Asset Allocation Tatico'!$B$9, MATCH($E117,OFFSET('Asset Allocation Tatico'!$B$9,,,COUNTA('Asset Allocation Tatico'!$B:$B)-COUNTA('Asset Allocation Tatico'!$B$1:$B$9)),0)-1, MATCH(S$5,'Asset Allocation Tatico'!$D$5:$M$5,0)+2)</f>
        <v>4.4999999999999998E-2</v>
      </c>
      <c r="T117" s="207">
        <f ca="1">SUM(T118:T120)</f>
        <v>4.4999999999999998E-2</v>
      </c>
      <c r="V117" s="157"/>
    </row>
    <row r="118" spans="2:22" s="247" customFormat="1" ht="15">
      <c r="B118" s="230"/>
      <c r="C118" s="230"/>
      <c r="D118" s="230"/>
      <c r="E118" s="236" t="s">
        <v>439</v>
      </c>
      <c r="F118" s="674" t="str">
        <f>IFERROR(INDEX('Produtos Selecionados'!$G:$G,MATCH($E118,'Produtos Selecionados'!$E:$E,0)),"-")</f>
        <v>MFO</v>
      </c>
      <c r="G118" s="674" t="str">
        <f>IFERROR(INDEX('Produtos Selecionados'!$H:$H,MATCH($E118,'Produtos Selecionados'!$E:$E,0)),"-")</f>
        <v>Sim</v>
      </c>
      <c r="H118" s="674">
        <f>IFERROR(INDEX('Produtos Selecionados'!$O:$O,MATCH($E118,'Produtos Selecionados'!$E:$E,0)),"-")</f>
        <v>2.66666666666667E-3</v>
      </c>
      <c r="I118" s="675" t="str">
        <f>IFERROR(INDEX('Produtos Selecionados'!$L:$L,MATCH($E118,'Produtos Selecionados'!$E:$E,0)),"-")</f>
        <v>0.00</v>
      </c>
      <c r="J118" s="675">
        <f>IFERROR(INDEX('Produtos Selecionados'!$M:$M,MATCH($E118,'Produtos Selecionados'!$E:$E,0)),"-")</f>
        <v>1</v>
      </c>
      <c r="K118" s="232"/>
      <c r="L118" s="246" t="str">
        <f>IF(K118="","", K118*K$117)</f>
        <v/>
      </c>
      <c r="M118" s="232">
        <v>1</v>
      </c>
      <c r="N118" s="246">
        <f ca="1">IF(M118="","", M118*M$117)</f>
        <v>5.0000000000000001E-3</v>
      </c>
      <c r="O118" s="232">
        <v>1</v>
      </c>
      <c r="P118" s="246">
        <f ca="1">IF(O118="","", O118*O$117)</f>
        <v>1.4999999999999999E-2</v>
      </c>
      <c r="Q118" s="232">
        <v>1</v>
      </c>
      <c r="R118" s="246">
        <f ca="1">IF(Q118="","", Q118*Q$117)</f>
        <v>0.02</v>
      </c>
      <c r="S118" s="232">
        <v>1</v>
      </c>
      <c r="T118" s="246">
        <f ca="1">IF(S118="","", S118*S$117)</f>
        <v>4.4999999999999998E-2</v>
      </c>
    </row>
    <row r="119" spans="2:22" s="247" customFormat="1" ht="15">
      <c r="B119" s="230"/>
      <c r="C119" s="230"/>
      <c r="D119" s="230"/>
      <c r="E119" s="236" t="s">
        <v>464</v>
      </c>
      <c r="F119" s="674" t="str">
        <f>IFERROR(INDEX('Produtos Selecionados'!$G:$G,MATCH($E119,'Produtos Selecionados'!$E:$E,0)),"-")</f>
        <v>MFO</v>
      </c>
      <c r="G119" s="674" t="str">
        <f>IFERROR(INDEX('Produtos Selecionados'!$H:$H,MATCH($E119,'Produtos Selecionados'!$E:$E,0)),"-")</f>
        <v>Sim</v>
      </c>
      <c r="H119" s="674">
        <f>IFERROR(INDEX('Produtos Selecionados'!$O:$O,MATCH($E119,'Produtos Selecionados'!$E:$E,0)),"-")</f>
        <v>2.5000000000000001E-3</v>
      </c>
      <c r="I119" s="675" t="str">
        <f>IFERROR(INDEX('Produtos Selecionados'!$L:$L,MATCH($E119,'Produtos Selecionados'!$E:$E,0)),"-")</f>
        <v>USD</v>
      </c>
      <c r="J119" s="675">
        <f>IFERROR(INDEX('Produtos Selecionados'!$M:$M,MATCH($E119,'Produtos Selecionados'!$E:$E,0)),"-")</f>
        <v>2</v>
      </c>
      <c r="K119" s="232"/>
      <c r="L119" s="246" t="str">
        <f>IF(K119="","", K119*K$117)</f>
        <v/>
      </c>
      <c r="M119" s="232"/>
      <c r="N119" s="246" t="str">
        <f>IF(M119="","", M119*M$117)</f>
        <v/>
      </c>
      <c r="O119" s="232"/>
      <c r="P119" s="246" t="str">
        <f>IF(O119="","", O119*O$117)</f>
        <v/>
      </c>
      <c r="Q119" s="232"/>
      <c r="R119" s="246" t="str">
        <f>IF(Q119="","", Q119*Q$117)</f>
        <v/>
      </c>
      <c r="S119" s="232"/>
      <c r="T119" s="246" t="str">
        <f>IF(S119="","", S119*S$117)</f>
        <v/>
      </c>
    </row>
    <row r="120" spans="2:22" s="247" customFormat="1" ht="5.25" customHeight="1">
      <c r="B120" s="230"/>
      <c r="C120" s="230"/>
      <c r="D120" s="230"/>
      <c r="E120" s="165"/>
      <c r="F120" s="676" t="str">
        <f>IFERROR(INDEX('Produtos Selecionados'!$M:$M,MATCH(A120,'Produtos Selecionados'!$E:$E,0)),"-")</f>
        <v>-</v>
      </c>
      <c r="G120" s="676" t="str">
        <f>IFERROR(INDEX('Produtos Selecionados'!$M:$M,MATCH(B120,'Produtos Selecionados'!$E:$E,0)),"-")</f>
        <v>-</v>
      </c>
      <c r="H120" s="676" t="str">
        <f>IFERROR(INDEX('Produtos Selecionados'!$M:$M,MATCH(C120,'Produtos Selecionados'!$E:$E,0)),"-")</f>
        <v>-</v>
      </c>
      <c r="I120" s="676" t="str">
        <f>IFERROR(INDEX('Produtos Selecionados'!$M:$M,MATCH(D120,'Produtos Selecionados'!$E:$E,0)),"-")</f>
        <v>-</v>
      </c>
      <c r="J120" s="676" t="str">
        <f>IFERROR(INDEX('Produtos Selecionados'!$M:$M,MATCH(E120,'Produtos Selecionados'!$E:$E,0)),"-")</f>
        <v>-</v>
      </c>
      <c r="K120" s="248"/>
      <c r="L120" s="249" t="str">
        <f>IF(K120="","", K120*K$117)</f>
        <v/>
      </c>
      <c r="M120" s="248"/>
      <c r="N120" s="249" t="str">
        <f>IF(M120="","", M120*M$117)</f>
        <v/>
      </c>
      <c r="O120" s="248"/>
      <c r="P120" s="249" t="str">
        <f>IF(O120="","", O120*O$117)</f>
        <v/>
      </c>
      <c r="Q120" s="248"/>
      <c r="R120" s="249" t="str">
        <f>IF(Q120="","", Q120*Q$117)</f>
        <v/>
      </c>
      <c r="S120" s="248"/>
      <c r="T120" s="249" t="str">
        <f>IF(S120="","", S120*S$117)</f>
        <v/>
      </c>
    </row>
    <row r="121" spans="2:22" s="153" customFormat="1" ht="15">
      <c r="B121" s="233"/>
      <c r="C121" s="233"/>
      <c r="D121" s="233" t="s">
        <v>12</v>
      </c>
      <c r="E121" s="158" t="s">
        <v>612</v>
      </c>
      <c r="F121" s="159"/>
      <c r="G121" s="159"/>
      <c r="H121" s="159"/>
      <c r="I121" s="159"/>
      <c r="J121" s="159"/>
      <c r="K121" s="234">
        <f ca="1">OFFSET('Asset Allocation Tatico'!$B$9, MATCH($E121,OFFSET('Asset Allocation Tatico'!$B$9,,,COUNTA('Asset Allocation Tatico'!$B:$B)-COUNTA('Asset Allocation Tatico'!$B$1:$B$9)),0)-1, MATCH(K$5,'Asset Allocation Tatico'!$D$5:$M$5,0)+2)</f>
        <v>0</v>
      </c>
      <c r="L121" s="207">
        <f>SUM(L122:L124)</f>
        <v>0</v>
      </c>
      <c r="M121" s="234">
        <f ca="1">OFFSET('Asset Allocation Tatico'!$B$9, MATCH($E121,OFFSET('Asset Allocation Tatico'!$B$9,,,COUNTA('Asset Allocation Tatico'!$B:$B)-COUNTA('Asset Allocation Tatico'!$B$1:$B$9)),0)-1, MATCH(M$5,'Asset Allocation Tatico'!$D$5:$M$5,0)+2)</f>
        <v>0</v>
      </c>
      <c r="N121" s="207">
        <f>SUM(N122:N124)</f>
        <v>0</v>
      </c>
      <c r="O121" s="234">
        <f ca="1">OFFSET('Asset Allocation Tatico'!$B$9, MATCH($E121,OFFSET('Asset Allocation Tatico'!$B$9,,,COUNTA('Asset Allocation Tatico'!$B:$B)-COUNTA('Asset Allocation Tatico'!$B$1:$B$9)),0)-1, MATCH(O$5,'Asset Allocation Tatico'!$D$5:$M$5,0)+2)</f>
        <v>0</v>
      </c>
      <c r="P121" s="207">
        <f>SUM(P122:P124)</f>
        <v>0</v>
      </c>
      <c r="Q121" s="234">
        <f ca="1">OFFSET('Asset Allocation Tatico'!$B$9, MATCH($E121,OFFSET('Asset Allocation Tatico'!$B$9,,,COUNTA('Asset Allocation Tatico'!$B:$B)-COUNTA('Asset Allocation Tatico'!$B$1:$B$9)),0)-1, MATCH(Q$5,'Asset Allocation Tatico'!$D$5:$M$5,0)+2)</f>
        <v>0</v>
      </c>
      <c r="R121" s="207">
        <f>SUM(R122:R124)</f>
        <v>0</v>
      </c>
      <c r="S121" s="234">
        <f ca="1">OFFSET('Asset Allocation Tatico'!$B$9, MATCH($E121,OFFSET('Asset Allocation Tatico'!$B$9,,,COUNTA('Asset Allocation Tatico'!$B:$B)-COUNTA('Asset Allocation Tatico'!$B$1:$B$9)),0)-1, MATCH(S$5,'Asset Allocation Tatico'!$D$5:$M$5,0)+2)</f>
        <v>0</v>
      </c>
      <c r="T121" s="207">
        <f>SUM(T122:T124)</f>
        <v>0</v>
      </c>
      <c r="V121" s="157"/>
    </row>
    <row r="122" spans="2:22" s="247" customFormat="1" ht="15">
      <c r="B122" s="230"/>
      <c r="C122" s="230"/>
      <c r="D122" s="230"/>
      <c r="E122" s="236" t="s">
        <v>582</v>
      </c>
      <c r="F122" s="674" t="str">
        <f>IFERROR(INDEX('Produtos Selecionados'!$G:$G,MATCH($E122,'Produtos Selecionados'!$E:$E,0)),"-")</f>
        <v>-</v>
      </c>
      <c r="G122" s="674" t="str">
        <f>IFERROR(INDEX('Produtos Selecionados'!$H:$H,MATCH($E122,'Produtos Selecionados'!$E:$E,0)),"-")</f>
        <v>Sim</v>
      </c>
      <c r="H122" s="674">
        <f>IFERROR(INDEX('Produtos Selecionados'!$O:$O,MATCH($E122,'Produtos Selecionados'!$E:$E,0)),"-")</f>
        <v>8.0000000000000002E-3</v>
      </c>
      <c r="I122" s="675" t="str">
        <f>IFERROR(INDEX('Produtos Selecionados'!$L:$L,MATCH($E122,'Produtos Selecionados'!$E:$E,0)),"-")</f>
        <v>USD</v>
      </c>
      <c r="J122" s="675">
        <f>IFERROR(INDEX('Produtos Selecionados'!$M:$M,MATCH($E122,'Produtos Selecionados'!$E:$E,0)),"-")</f>
        <v>3</v>
      </c>
      <c r="K122" s="232"/>
      <c r="L122" s="246" t="str">
        <f>IF(K122="","", K122*K$121)</f>
        <v/>
      </c>
      <c r="M122" s="232"/>
      <c r="N122" s="246" t="str">
        <f>IF(M122="","", M122*M$121)</f>
        <v/>
      </c>
      <c r="O122" s="232"/>
      <c r="P122" s="246" t="str">
        <f>IF(O122="","", O122*O$121)</f>
        <v/>
      </c>
      <c r="Q122" s="232"/>
      <c r="R122" s="246" t="str">
        <f>IF(Q122="","", Q122*Q$121)</f>
        <v/>
      </c>
      <c r="S122" s="232"/>
      <c r="T122" s="246" t="str">
        <f>IF(S122="","", S122*S$121)</f>
        <v/>
      </c>
    </row>
    <row r="123" spans="2:22" s="247" customFormat="1" ht="15">
      <c r="B123" s="230"/>
      <c r="C123" s="230"/>
      <c r="D123" s="230"/>
      <c r="E123" s="236"/>
      <c r="F123" s="674" t="str">
        <f>IFERROR(INDEX('Produtos Selecionados'!$G:$G,MATCH($E123,'Produtos Selecionados'!$E:$E,0)),"-")</f>
        <v>-</v>
      </c>
      <c r="G123" s="674" t="str">
        <f>IFERROR(INDEX('Produtos Selecionados'!$H:$H,MATCH($E123,'Produtos Selecionados'!$E:$E,0)),"-")</f>
        <v>-</v>
      </c>
      <c r="H123" s="674" t="str">
        <f>IFERROR(INDEX('Produtos Selecionados'!$O:$O,MATCH($E123,'Produtos Selecionados'!$E:$E,0)),"-")</f>
        <v>-</v>
      </c>
      <c r="I123" s="675" t="str">
        <f>IFERROR(INDEX('Produtos Selecionados'!$L:$L,MATCH($E123,'Produtos Selecionados'!$E:$E,0)),"-")</f>
        <v>-</v>
      </c>
      <c r="J123" s="675" t="str">
        <f>IFERROR(INDEX('Produtos Selecionados'!$M:$M,MATCH($E123,'Produtos Selecionados'!$E:$E,0)),"-")</f>
        <v>-</v>
      </c>
      <c r="K123" s="232"/>
      <c r="L123" s="246" t="str">
        <f t="shared" ref="L123:N124" si="37">IF(K123="","", K123*K$121)</f>
        <v/>
      </c>
      <c r="M123" s="232"/>
      <c r="N123" s="246" t="str">
        <f t="shared" si="37"/>
        <v/>
      </c>
      <c r="O123" s="232"/>
      <c r="P123" s="246" t="str">
        <f>IF(O123="","", O123*O$121)</f>
        <v/>
      </c>
      <c r="Q123" s="232"/>
      <c r="R123" s="246" t="str">
        <f>IF(Q123="","", Q123*Q$121)</f>
        <v/>
      </c>
      <c r="S123" s="232"/>
      <c r="T123" s="246" t="str">
        <f>IF(S123="","", S123*S$121)</f>
        <v/>
      </c>
    </row>
    <row r="124" spans="2:22" s="247" customFormat="1" ht="5.25" customHeight="1">
      <c r="B124" s="230"/>
      <c r="C124" s="230"/>
      <c r="D124" s="230"/>
      <c r="E124" s="165"/>
      <c r="F124" s="676" t="str">
        <f>IFERROR(INDEX('Produtos Selecionados'!$M:$M,MATCH(A124,'Produtos Selecionados'!$E:$E,0)),"-")</f>
        <v>-</v>
      </c>
      <c r="G124" s="676" t="str">
        <f>IFERROR(INDEX('Produtos Selecionados'!$M:$M,MATCH(B124,'Produtos Selecionados'!$E:$E,0)),"-")</f>
        <v>-</v>
      </c>
      <c r="H124" s="676" t="str">
        <f>IFERROR(INDEX('Produtos Selecionados'!$M:$M,MATCH(C124,'Produtos Selecionados'!$E:$E,0)),"-")</f>
        <v>-</v>
      </c>
      <c r="I124" s="676" t="str">
        <f>IFERROR(INDEX('Produtos Selecionados'!$M:$M,MATCH(D124,'Produtos Selecionados'!$E:$E,0)),"-")</f>
        <v>-</v>
      </c>
      <c r="J124" s="676" t="str">
        <f>IFERROR(INDEX('Produtos Selecionados'!$M:$M,MATCH(E124,'Produtos Selecionados'!$E:$E,0)),"-")</f>
        <v>-</v>
      </c>
      <c r="K124" s="248"/>
      <c r="L124" s="249" t="str">
        <f t="shared" si="37"/>
        <v/>
      </c>
      <c r="M124" s="248"/>
      <c r="N124" s="249" t="str">
        <f t="shared" si="37"/>
        <v/>
      </c>
      <c r="O124" s="248"/>
      <c r="P124" s="249" t="str">
        <f>IF(O124="","", O124*O$121)</f>
        <v/>
      </c>
      <c r="Q124" s="248"/>
      <c r="R124" s="249" t="str">
        <f>IF(Q124="","", Q124*Q$121)</f>
        <v/>
      </c>
      <c r="S124" s="248"/>
      <c r="T124" s="249" t="str">
        <f>IF(S124="","", S124*S$121)</f>
        <v/>
      </c>
    </row>
    <row r="125" spans="2:22" s="153" customFormat="1" ht="15">
      <c r="B125" s="233"/>
      <c r="C125" s="233"/>
      <c r="D125" s="233" t="s">
        <v>12</v>
      </c>
      <c r="E125" s="158" t="s">
        <v>613</v>
      </c>
      <c r="F125" s="159"/>
      <c r="G125" s="159"/>
      <c r="H125" s="159"/>
      <c r="I125" s="159"/>
      <c r="J125" s="159"/>
      <c r="K125" s="234">
        <f ca="1">OFFSET('Asset Allocation Tatico'!$B$9, MATCH($E125,OFFSET('Asset Allocation Tatico'!$B$9,,,COUNTA('Asset Allocation Tatico'!$B:$B)-COUNTA('Asset Allocation Tatico'!$B$1:$B$9)),0)-1, MATCH(K$5,'Asset Allocation Tatico'!$D$5:$M$5,0)+2)</f>
        <v>0</v>
      </c>
      <c r="L125" s="207">
        <f>SUM(L126:L128)</f>
        <v>0</v>
      </c>
      <c r="M125" s="234">
        <f ca="1">OFFSET('Asset Allocation Tatico'!$B$9, MATCH($E125,OFFSET('Asset Allocation Tatico'!$B$9,,,COUNTA('Asset Allocation Tatico'!$B:$B)-COUNTA('Asset Allocation Tatico'!$B$1:$B$9)),0)-1, MATCH(M$5,'Asset Allocation Tatico'!$D$5:$M$5,0)+2)</f>
        <v>0</v>
      </c>
      <c r="N125" s="207">
        <f>SUM(N126:N128)</f>
        <v>0</v>
      </c>
      <c r="O125" s="234">
        <f ca="1">OFFSET('Asset Allocation Tatico'!$B$9, MATCH($E125,OFFSET('Asset Allocation Tatico'!$B$9,,,COUNTA('Asset Allocation Tatico'!$B:$B)-COUNTA('Asset Allocation Tatico'!$B$1:$B$9)),0)-1, MATCH(O$5,'Asset Allocation Tatico'!$D$5:$M$5,0)+2)</f>
        <v>0</v>
      </c>
      <c r="P125" s="207">
        <f>SUM(P126:P128)</f>
        <v>0</v>
      </c>
      <c r="Q125" s="234">
        <f ca="1">OFFSET('Asset Allocation Tatico'!$B$9, MATCH($E125,OFFSET('Asset Allocation Tatico'!$B$9,,,COUNTA('Asset Allocation Tatico'!$B:$B)-COUNTA('Asset Allocation Tatico'!$B$1:$B$9)),0)-1, MATCH(Q$5,'Asset Allocation Tatico'!$D$5:$M$5,0)+2)</f>
        <v>0</v>
      </c>
      <c r="R125" s="207">
        <f>SUM(R126:R128)</f>
        <v>0</v>
      </c>
      <c r="S125" s="234">
        <f ca="1">OFFSET('Asset Allocation Tatico'!$B$9, MATCH($E125,OFFSET('Asset Allocation Tatico'!$B$9,,,COUNTA('Asset Allocation Tatico'!$B:$B)-COUNTA('Asset Allocation Tatico'!$B$1:$B$9)),0)-1, MATCH(S$5,'Asset Allocation Tatico'!$D$5:$M$5,0)+2)</f>
        <v>0</v>
      </c>
      <c r="T125" s="207">
        <f>SUM(T126:T128)</f>
        <v>0</v>
      </c>
      <c r="V125" s="157"/>
    </row>
    <row r="126" spans="2:22" s="247" customFormat="1" ht="15">
      <c r="B126" s="230"/>
      <c r="C126" s="230"/>
      <c r="D126" s="230"/>
      <c r="E126" s="236"/>
      <c r="F126" s="674" t="str">
        <f>IFERROR(INDEX('Produtos Selecionados'!$G:$G,MATCH($E126,'Produtos Selecionados'!$E:$E,0)),"-")</f>
        <v>-</v>
      </c>
      <c r="G126" s="674" t="str">
        <f>IFERROR(INDEX('Produtos Selecionados'!$H:$H,MATCH($E126,'Produtos Selecionados'!$E:$E,0)),"-")</f>
        <v>-</v>
      </c>
      <c r="H126" s="674" t="str">
        <f>IFERROR(INDEX('Produtos Selecionados'!$O:$O,MATCH($E126,'Produtos Selecionados'!$E:$E,0)),"-")</f>
        <v>-</v>
      </c>
      <c r="I126" s="675" t="str">
        <f>IFERROR(INDEX('Produtos Selecionados'!$L:$L,MATCH($E126,'Produtos Selecionados'!$E:$E,0)),"-")</f>
        <v>-</v>
      </c>
      <c r="J126" s="675" t="str">
        <f>IFERROR(INDEX('Produtos Selecionados'!$M:$M,MATCH($E126,'Produtos Selecionados'!$E:$E,0)),"-")</f>
        <v>-</v>
      </c>
      <c r="K126" s="232"/>
      <c r="L126" s="246" t="str">
        <f>IF(K126="","", K126*K$125)</f>
        <v/>
      </c>
      <c r="M126" s="232"/>
      <c r="N126" s="246" t="str">
        <f>IF(M126="","", M126*M$125)</f>
        <v/>
      </c>
      <c r="O126" s="232"/>
      <c r="P126" s="246" t="str">
        <f>IF(O126="","", O126*O$125)</f>
        <v/>
      </c>
      <c r="Q126" s="232"/>
      <c r="R126" s="246" t="str">
        <f>IF(Q126="","", Q126*Q$125)</f>
        <v/>
      </c>
      <c r="S126" s="232"/>
      <c r="T126" s="246" t="str">
        <f>IF(S126="","", S126*S$125)</f>
        <v/>
      </c>
    </row>
    <row r="127" spans="2:22" s="247" customFormat="1" ht="15">
      <c r="B127" s="230"/>
      <c r="C127" s="230"/>
      <c r="D127" s="230"/>
      <c r="E127" s="236"/>
      <c r="F127" s="674" t="str">
        <f>IFERROR(INDEX('Produtos Selecionados'!$G:$G,MATCH($E127,'Produtos Selecionados'!$E:$E,0)),"-")</f>
        <v>-</v>
      </c>
      <c r="G127" s="674" t="str">
        <f>IFERROR(INDEX('Produtos Selecionados'!$H:$H,MATCH($E127,'Produtos Selecionados'!$E:$E,0)),"-")</f>
        <v>-</v>
      </c>
      <c r="H127" s="674" t="str">
        <f>IFERROR(INDEX('Produtos Selecionados'!$O:$O,MATCH($E127,'Produtos Selecionados'!$E:$E,0)),"-")</f>
        <v>-</v>
      </c>
      <c r="I127" s="675" t="str">
        <f>IFERROR(INDEX('Produtos Selecionados'!$L:$L,MATCH($E127,'Produtos Selecionados'!$E:$E,0)),"-")</f>
        <v>-</v>
      </c>
      <c r="J127" s="675" t="str">
        <f>IFERROR(INDEX('Produtos Selecionados'!$M:$M,MATCH($E127,'Produtos Selecionados'!$E:$E,0)),"-")</f>
        <v>-</v>
      </c>
      <c r="K127" s="232"/>
      <c r="L127" s="246" t="str">
        <f>IF(K127="","", K127*K$125)</f>
        <v/>
      </c>
      <c r="M127" s="232"/>
      <c r="N127" s="246" t="str">
        <f>IF(M127="","", M127*M$125)</f>
        <v/>
      </c>
      <c r="O127" s="232"/>
      <c r="P127" s="246" t="str">
        <f>IF(O127="","", O127*O$125)</f>
        <v/>
      </c>
      <c r="Q127" s="232"/>
      <c r="R127" s="246" t="str">
        <f>IF(Q127="","", Q127*Q$125)</f>
        <v/>
      </c>
      <c r="S127" s="232"/>
      <c r="T127" s="246" t="str">
        <f>IF(S127="","", S127*S$125)</f>
        <v/>
      </c>
    </row>
    <row r="128" spans="2:22" s="247" customFormat="1" ht="5.25" customHeight="1">
      <c r="B128" s="230"/>
      <c r="C128" s="230"/>
      <c r="D128" s="230"/>
      <c r="E128" s="165"/>
      <c r="F128" s="676" t="str">
        <f>IFERROR(INDEX('Produtos Selecionados'!$M:$M,MATCH(A128,'Produtos Selecionados'!$E:$E,0)),"-")</f>
        <v>-</v>
      </c>
      <c r="G128" s="676" t="str">
        <f>IFERROR(INDEX('Produtos Selecionados'!$M:$M,MATCH(B128,'Produtos Selecionados'!$E:$E,0)),"-")</f>
        <v>-</v>
      </c>
      <c r="H128" s="676" t="str">
        <f>IFERROR(INDEX('Produtos Selecionados'!$M:$M,MATCH(C128,'Produtos Selecionados'!$E:$E,0)),"-")</f>
        <v>-</v>
      </c>
      <c r="I128" s="676" t="str">
        <f>IFERROR(INDEX('Produtos Selecionados'!$M:$M,MATCH(D128,'Produtos Selecionados'!$E:$E,0)),"-")</f>
        <v>-</v>
      </c>
      <c r="J128" s="676" t="str">
        <f>IFERROR(INDEX('Produtos Selecionados'!$M:$M,MATCH(E128,'Produtos Selecionados'!$E:$E,0)),"-")</f>
        <v>-</v>
      </c>
      <c r="K128" s="248"/>
      <c r="L128" s="249" t="str">
        <f>IF(K128="","", K128*K$125)</f>
        <v/>
      </c>
      <c r="M128" s="248"/>
      <c r="N128" s="249" t="str">
        <f>IF(M128="","", M128*M$125)</f>
        <v/>
      </c>
      <c r="O128" s="248"/>
      <c r="P128" s="249" t="str">
        <f>IF(O128="","", O128*O$125)</f>
        <v/>
      </c>
      <c r="Q128" s="248"/>
      <c r="R128" s="249" t="str">
        <f>IF(Q128="","", Q128*Q$125)</f>
        <v/>
      </c>
      <c r="S128" s="248"/>
      <c r="T128" s="249" t="str">
        <f>IF(S128="","", S128*S$125)</f>
        <v/>
      </c>
    </row>
    <row r="129" spans="2:22" s="153" customFormat="1" ht="15">
      <c r="B129" s="233"/>
      <c r="C129" s="233"/>
      <c r="D129" s="233" t="s">
        <v>12</v>
      </c>
      <c r="E129" s="158" t="s">
        <v>611</v>
      </c>
      <c r="F129" s="159"/>
      <c r="G129" s="159"/>
      <c r="H129" s="159"/>
      <c r="I129" s="159"/>
      <c r="J129" s="159"/>
      <c r="K129" s="234">
        <f ca="1">OFFSET('Asset Allocation Tatico'!$B$9, MATCH($E129,OFFSET('Asset Allocation Tatico'!$B$9,,,COUNTA('Asset Allocation Tatico'!$B:$B)-COUNTA('Asset Allocation Tatico'!$B$1:$B$9)),0)-1, MATCH(K$5,'Asset Allocation Tatico'!$D$5:$M$5,0)+2)</f>
        <v>0</v>
      </c>
      <c r="L129" s="207">
        <f>SUM(L130:L132)</f>
        <v>0</v>
      </c>
      <c r="M129" s="234">
        <f ca="1">OFFSET('Asset Allocation Tatico'!$B$9, MATCH($E129,OFFSET('Asset Allocation Tatico'!$B$9,,,COUNTA('Asset Allocation Tatico'!$B:$B)-COUNTA('Asset Allocation Tatico'!$B$1:$B$9)),0)-1, MATCH(M$5,'Asset Allocation Tatico'!$D$5:$M$5,0)+2)</f>
        <v>0</v>
      </c>
      <c r="N129" s="207">
        <f>SUM(N130:N132)</f>
        <v>0</v>
      </c>
      <c r="O129" s="234">
        <f ca="1">OFFSET('Asset Allocation Tatico'!$B$9, MATCH($E129,OFFSET('Asset Allocation Tatico'!$B$9,,,COUNTA('Asset Allocation Tatico'!$B:$B)-COUNTA('Asset Allocation Tatico'!$B$1:$B$9)),0)-1, MATCH(O$5,'Asset Allocation Tatico'!$D$5:$M$5,0)+2)</f>
        <v>0</v>
      </c>
      <c r="P129" s="207">
        <f>SUM(P130:P132)</f>
        <v>0</v>
      </c>
      <c r="Q129" s="234">
        <f ca="1">OFFSET('Asset Allocation Tatico'!$B$9, MATCH($E129,OFFSET('Asset Allocation Tatico'!$B$9,,,COUNTA('Asset Allocation Tatico'!$B:$B)-COUNTA('Asset Allocation Tatico'!$B$1:$B$9)),0)-1, MATCH(Q$5,'Asset Allocation Tatico'!$D$5:$M$5,0)+2)</f>
        <v>0</v>
      </c>
      <c r="R129" s="207">
        <f>SUM(R130:R132)</f>
        <v>0</v>
      </c>
      <c r="S129" s="234">
        <f ca="1">OFFSET('Asset Allocation Tatico'!$B$9, MATCH($E129,OFFSET('Asset Allocation Tatico'!$B$9,,,COUNTA('Asset Allocation Tatico'!$B:$B)-COUNTA('Asset Allocation Tatico'!$B$1:$B$9)),0)-1, MATCH(S$5,'Asset Allocation Tatico'!$D$5:$M$5,0)+2)</f>
        <v>0</v>
      </c>
      <c r="T129" s="207">
        <f>SUM(T130:T132)</f>
        <v>0</v>
      </c>
      <c r="V129" s="157"/>
    </row>
    <row r="130" spans="2:22" s="247" customFormat="1" ht="15">
      <c r="B130" s="230"/>
      <c r="C130" s="230"/>
      <c r="D130" s="230"/>
      <c r="E130" s="236"/>
      <c r="F130" s="674" t="str">
        <f>IFERROR(INDEX('Produtos Selecionados'!$G:$G,MATCH($E130,'Produtos Selecionados'!$E:$E,0)),"-")</f>
        <v>-</v>
      </c>
      <c r="G130" s="674" t="str">
        <f>IFERROR(INDEX('Produtos Selecionados'!$H:$H,MATCH($E130,'Produtos Selecionados'!$E:$E,0)),"-")</f>
        <v>-</v>
      </c>
      <c r="H130" s="674" t="str">
        <f>IFERROR(INDEX('Produtos Selecionados'!$O:$O,MATCH($E130,'Produtos Selecionados'!$E:$E,0)),"-")</f>
        <v>-</v>
      </c>
      <c r="I130" s="675" t="str">
        <f>IFERROR(INDEX('Produtos Selecionados'!$L:$L,MATCH($E130,'Produtos Selecionados'!$E:$E,0)),"-")</f>
        <v>-</v>
      </c>
      <c r="J130" s="675" t="str">
        <f>IFERROR(INDEX('Produtos Selecionados'!$M:$M,MATCH($E130,'Produtos Selecionados'!$E:$E,0)),"-")</f>
        <v>-</v>
      </c>
      <c r="K130" s="232"/>
      <c r="L130" s="246" t="str">
        <f>IF(K130="","", K130*K$129)</f>
        <v/>
      </c>
      <c r="M130" s="232"/>
      <c r="N130" s="246" t="str">
        <f>IF(M130="","", M130*M$129)</f>
        <v/>
      </c>
      <c r="O130" s="232"/>
      <c r="P130" s="246" t="str">
        <f>IF(O130="","", O130*O$129)</f>
        <v/>
      </c>
      <c r="Q130" s="232"/>
      <c r="R130" s="246" t="str">
        <f>IF(Q130="","", Q130*Q$129)</f>
        <v/>
      </c>
      <c r="S130" s="232"/>
      <c r="T130" s="246" t="str">
        <f>IF(S130="","", S130*S$129)</f>
        <v/>
      </c>
    </row>
    <row r="131" spans="2:22" s="247" customFormat="1" ht="15">
      <c r="B131" s="230"/>
      <c r="C131" s="230"/>
      <c r="D131" s="230"/>
      <c r="E131" s="236"/>
      <c r="F131" s="674" t="str">
        <f>IFERROR(INDEX('Produtos Selecionados'!$G:$G,MATCH($E131,'Produtos Selecionados'!$E:$E,0)),"-")</f>
        <v>-</v>
      </c>
      <c r="G131" s="674" t="str">
        <f>IFERROR(INDEX('Produtos Selecionados'!$H:$H,MATCH($E131,'Produtos Selecionados'!$E:$E,0)),"-")</f>
        <v>-</v>
      </c>
      <c r="H131" s="674" t="str">
        <f>IFERROR(INDEX('Produtos Selecionados'!$O:$O,MATCH($E131,'Produtos Selecionados'!$E:$E,0)),"-")</f>
        <v>-</v>
      </c>
      <c r="I131" s="675" t="str">
        <f>IFERROR(INDEX('Produtos Selecionados'!$L:$L,MATCH($E131,'Produtos Selecionados'!$E:$E,0)),"-")</f>
        <v>-</v>
      </c>
      <c r="J131" s="675" t="str">
        <f>IFERROR(INDEX('Produtos Selecionados'!$M:$M,MATCH($E131,'Produtos Selecionados'!$E:$E,0)),"-")</f>
        <v>-</v>
      </c>
      <c r="K131" s="232"/>
      <c r="L131" s="246" t="str">
        <f>IF(K131="","", K131*K$129)</f>
        <v/>
      </c>
      <c r="M131" s="232"/>
      <c r="N131" s="246" t="str">
        <f>IF(M131="","", M131*M$129)</f>
        <v/>
      </c>
      <c r="O131" s="232"/>
      <c r="P131" s="246" t="str">
        <f>IF(O131="","", O131*O$129)</f>
        <v/>
      </c>
      <c r="Q131" s="232"/>
      <c r="R131" s="246" t="str">
        <f>IF(Q131="","", Q131*Q$129)</f>
        <v/>
      </c>
      <c r="S131" s="232"/>
      <c r="T131" s="246" t="str">
        <f>IF(S131="","", S131*S$129)</f>
        <v/>
      </c>
    </row>
    <row r="132" spans="2:22" s="153" customFormat="1" ht="5.25" customHeight="1">
      <c r="B132" s="233"/>
      <c r="C132" s="233"/>
      <c r="D132" s="233"/>
      <c r="F132" s="190"/>
      <c r="G132" s="190"/>
      <c r="H132" s="190"/>
      <c r="I132" s="190"/>
      <c r="J132" s="190"/>
      <c r="K132" s="248"/>
      <c r="L132" s="249" t="str">
        <f>IF(K132="","", K132*K$129)</f>
        <v/>
      </c>
      <c r="M132" s="248"/>
      <c r="N132" s="249" t="str">
        <f>IF(M132="","", M132*M$129)</f>
        <v/>
      </c>
      <c r="O132" s="248"/>
      <c r="P132" s="249" t="str">
        <f>IF(O132="","", O132*O$129)</f>
        <v/>
      </c>
      <c r="Q132" s="248"/>
      <c r="R132" s="249" t="str">
        <f>IF(Q132="","", Q132*Q$129)</f>
        <v/>
      </c>
      <c r="S132" s="248"/>
      <c r="T132" s="249" t="str">
        <f>IF(S132="","", S132*S$129)</f>
        <v/>
      </c>
      <c r="V132" s="157"/>
    </row>
    <row r="133" spans="2:22" s="153" customFormat="1" ht="15">
      <c r="B133" s="233"/>
      <c r="C133" s="233"/>
      <c r="D133" s="233" t="s">
        <v>12</v>
      </c>
      <c r="E133" s="158" t="s">
        <v>698</v>
      </c>
      <c r="F133" s="159"/>
      <c r="G133" s="159"/>
      <c r="H133" s="159"/>
      <c r="I133" s="159"/>
      <c r="J133" s="159"/>
      <c r="K133" s="234">
        <f ca="1">OFFSET('Asset Allocation Tatico'!$B$9, MATCH($E133,OFFSET('Asset Allocation Tatico'!$B$9,,,COUNTA('Asset Allocation Tatico'!$B:$B)-COUNTA('Asset Allocation Tatico'!$B$1:$B$9)),0)-1, MATCH(K$5,'Asset Allocation Tatico'!$D$5:$M$5,0)+2)</f>
        <v>0</v>
      </c>
      <c r="L133" s="207">
        <f>SUM(L134:L136)</f>
        <v>0</v>
      </c>
      <c r="M133" s="234">
        <f ca="1">OFFSET('Asset Allocation Tatico'!$B$9, MATCH($E133,OFFSET('Asset Allocation Tatico'!$B$9,,,COUNTA('Asset Allocation Tatico'!$B:$B)-COUNTA('Asset Allocation Tatico'!$B$1:$B$9)),0)-1, MATCH(M$5,'Asset Allocation Tatico'!$D$5:$M$5,0)+2)</f>
        <v>0</v>
      </c>
      <c r="N133" s="207">
        <f>SUM(N134:N136)</f>
        <v>0</v>
      </c>
      <c r="O133" s="234">
        <f ca="1">OFFSET('Asset Allocation Tatico'!$B$9, MATCH($E133,OFFSET('Asset Allocation Tatico'!$B$9,,,COUNTA('Asset Allocation Tatico'!$B:$B)-COUNTA('Asset Allocation Tatico'!$B$1:$B$9)),0)-1, MATCH(O$5,'Asset Allocation Tatico'!$D$5:$M$5,0)+2)</f>
        <v>0</v>
      </c>
      <c r="P133" s="207">
        <f>SUM(P134:P136)</f>
        <v>0</v>
      </c>
      <c r="Q133" s="234">
        <f ca="1">OFFSET('Asset Allocation Tatico'!$B$9, MATCH($E133,OFFSET('Asset Allocation Tatico'!$B$9,,,COUNTA('Asset Allocation Tatico'!$B:$B)-COUNTA('Asset Allocation Tatico'!$B$1:$B$9)),0)-1, MATCH(Q$5,'Asset Allocation Tatico'!$D$5:$M$5,0)+2)</f>
        <v>0</v>
      </c>
      <c r="R133" s="207">
        <f>SUM(R134:R136)</f>
        <v>0</v>
      </c>
      <c r="S133" s="234">
        <f ca="1">OFFSET('Asset Allocation Tatico'!$B$9, MATCH($E133,OFFSET('Asset Allocation Tatico'!$B$9,,,COUNTA('Asset Allocation Tatico'!$B:$B)-COUNTA('Asset Allocation Tatico'!$B$1:$B$9)),0)-1, MATCH(S$5,'Asset Allocation Tatico'!$D$5:$M$5,0)+2)</f>
        <v>0</v>
      </c>
      <c r="T133" s="207">
        <f>SUM(T134:T136)</f>
        <v>0</v>
      </c>
      <c r="V133" s="157"/>
    </row>
    <row r="134" spans="2:22" s="247" customFormat="1" ht="15">
      <c r="B134" s="230"/>
      <c r="C134" s="230"/>
      <c r="D134" s="230"/>
      <c r="E134" s="236"/>
      <c r="F134" s="674" t="str">
        <f>IFERROR(INDEX('Produtos Selecionados'!$G:$G,MATCH($E134,'Produtos Selecionados'!$E:$E,0)),"-")</f>
        <v>-</v>
      </c>
      <c r="G134" s="674" t="str">
        <f>IFERROR(INDEX('Produtos Selecionados'!$H:$H,MATCH($E134,'Produtos Selecionados'!$E:$E,0)),"-")</f>
        <v>-</v>
      </c>
      <c r="H134" s="674" t="str">
        <f>IFERROR(INDEX('Produtos Selecionados'!$O:$O,MATCH($E134,'Produtos Selecionados'!$E:$E,0)),"-")</f>
        <v>-</v>
      </c>
      <c r="I134" s="675" t="str">
        <f>IFERROR(INDEX('Produtos Selecionados'!$L:$L,MATCH($E134,'Produtos Selecionados'!$E:$E,0)),"-")</f>
        <v>-</v>
      </c>
      <c r="J134" s="675" t="str">
        <f>IFERROR(INDEX('Produtos Selecionados'!$M:$M,MATCH($E134,'Produtos Selecionados'!$E:$E,0)),"-")</f>
        <v>-</v>
      </c>
      <c r="K134" s="232"/>
      <c r="L134" s="246" t="str">
        <f>IF(K134="","", K134*K$129)</f>
        <v/>
      </c>
      <c r="M134" s="232"/>
      <c r="N134" s="246" t="str">
        <f>IF(M134="","", M134*M$129)</f>
        <v/>
      </c>
      <c r="O134" s="232"/>
      <c r="P134" s="246" t="str">
        <f>IF(O134="","", O134*O$129)</f>
        <v/>
      </c>
      <c r="Q134" s="232"/>
      <c r="R134" s="246" t="str">
        <f>IF(Q134="","", Q134*Q$129)</f>
        <v/>
      </c>
      <c r="S134" s="232"/>
      <c r="T134" s="246" t="str">
        <f>IF(S134="","", S134*S$129)</f>
        <v/>
      </c>
    </row>
    <row r="135" spans="2:22" s="247" customFormat="1" ht="15">
      <c r="B135" s="230"/>
      <c r="C135" s="230"/>
      <c r="D135" s="230"/>
      <c r="E135" s="236"/>
      <c r="F135" s="674" t="str">
        <f>IFERROR(INDEX('Produtos Selecionados'!$G:$G,MATCH($E135,'Produtos Selecionados'!$E:$E,0)),"-")</f>
        <v>-</v>
      </c>
      <c r="G135" s="674" t="str">
        <f>IFERROR(INDEX('Produtos Selecionados'!$H:$H,MATCH($E135,'Produtos Selecionados'!$E:$E,0)),"-")</f>
        <v>-</v>
      </c>
      <c r="H135" s="674" t="str">
        <f>IFERROR(INDEX('Produtos Selecionados'!$O:$O,MATCH($E135,'Produtos Selecionados'!$E:$E,0)),"-")</f>
        <v>-</v>
      </c>
      <c r="I135" s="675" t="str">
        <f>IFERROR(INDEX('Produtos Selecionados'!$L:$L,MATCH($E135,'Produtos Selecionados'!$E:$E,0)),"-")</f>
        <v>-</v>
      </c>
      <c r="J135" s="675" t="str">
        <f>IFERROR(INDEX('Produtos Selecionados'!$M:$M,MATCH($E135,'Produtos Selecionados'!$E:$E,0)),"-")</f>
        <v>-</v>
      </c>
      <c r="K135" s="232"/>
      <c r="L135" s="246" t="str">
        <f>IF(K135="","", K135*K$129)</f>
        <v/>
      </c>
      <c r="M135" s="232"/>
      <c r="N135" s="246" t="str">
        <f>IF(M135="","", M135*M$129)</f>
        <v/>
      </c>
      <c r="O135" s="232"/>
      <c r="P135" s="246" t="str">
        <f>IF(O135="","", O135*O$129)</f>
        <v/>
      </c>
      <c r="Q135" s="232"/>
      <c r="R135" s="246" t="str">
        <f>IF(Q135="","", Q135*Q$129)</f>
        <v/>
      </c>
      <c r="S135" s="232"/>
      <c r="T135" s="246" t="str">
        <f>IF(S135="","", S135*S$129)</f>
        <v/>
      </c>
    </row>
    <row r="136" spans="2:22" s="153" customFormat="1" ht="5.25" customHeight="1">
      <c r="B136" s="233"/>
      <c r="C136" s="233"/>
      <c r="D136" s="233"/>
      <c r="F136" s="190"/>
      <c r="G136" s="190"/>
      <c r="H136" s="190"/>
      <c r="I136" s="190"/>
      <c r="J136" s="190"/>
      <c r="K136" s="248"/>
      <c r="L136" s="249" t="str">
        <f>IF(K136="","", K136*K$129)</f>
        <v/>
      </c>
      <c r="M136" s="248"/>
      <c r="N136" s="249" t="str">
        <f>IF(M136="","", M136*M$129)</f>
        <v/>
      </c>
      <c r="O136" s="248"/>
      <c r="P136" s="249" t="str">
        <f>IF(O136="","", O136*O$129)</f>
        <v/>
      </c>
      <c r="Q136" s="248"/>
      <c r="R136" s="249" t="str">
        <f>IF(Q136="","", Q136*Q$129)</f>
        <v/>
      </c>
      <c r="S136" s="248"/>
      <c r="T136" s="249" t="str">
        <f>IF(S136="","", S136*S$129)</f>
        <v/>
      </c>
      <c r="V136" s="157"/>
    </row>
    <row r="137" spans="2:22" s="250" customFormat="1" ht="7.5" customHeight="1">
      <c r="B137" s="233" t="s">
        <v>1345</v>
      </c>
      <c r="C137" s="233" t="s">
        <v>1345</v>
      </c>
      <c r="D137" s="233" t="s">
        <v>1345</v>
      </c>
      <c r="F137" s="677"/>
      <c r="G137" s="677"/>
      <c r="H137" s="677"/>
      <c r="I137" s="677"/>
      <c r="J137" s="677"/>
      <c r="K137" s="251"/>
      <c r="L137" s="252"/>
      <c r="M137" s="253"/>
      <c r="N137" s="254"/>
      <c r="O137" s="255"/>
      <c r="P137" s="252"/>
      <c r="Q137" s="153"/>
      <c r="R137" s="254"/>
      <c r="S137" s="255"/>
      <c r="T137" s="153"/>
      <c r="V137" s="256"/>
    </row>
    <row r="138" spans="2:22" s="114" customFormat="1" ht="15.75">
      <c r="B138" s="286"/>
      <c r="C138" s="286"/>
      <c r="D138" s="233"/>
      <c r="E138" s="357" t="s">
        <v>1413</v>
      </c>
      <c r="F138" s="666"/>
      <c r="G138" s="666"/>
      <c r="H138" s="666"/>
      <c r="I138" s="666"/>
      <c r="J138" s="666"/>
      <c r="K138" s="355">
        <f t="shared" ref="K138:T138" ca="1" si="38">K96+K62+K9</f>
        <v>1</v>
      </c>
      <c r="L138" s="356">
        <f t="shared" ca="1" si="38"/>
        <v>1.1722000000000004</v>
      </c>
      <c r="M138" s="355">
        <f t="shared" ca="1" si="38"/>
        <v>1</v>
      </c>
      <c r="N138" s="356">
        <f t="shared" ca="1" si="38"/>
        <v>1.1143999999999998</v>
      </c>
      <c r="O138" s="355">
        <f t="shared" ca="1" si="38"/>
        <v>1</v>
      </c>
      <c r="P138" s="356">
        <f t="shared" ca="1" si="38"/>
        <v>1.0742000000000003</v>
      </c>
      <c r="Q138" s="355">
        <f t="shared" ca="1" si="38"/>
        <v>1</v>
      </c>
      <c r="R138" s="356">
        <f t="shared" ca="1" si="38"/>
        <v>1.0100000000000002</v>
      </c>
      <c r="S138" s="355">
        <f t="shared" ca="1" si="38"/>
        <v>1</v>
      </c>
      <c r="T138" s="356">
        <f t="shared" ca="1" si="38"/>
        <v>1.0110000000000001</v>
      </c>
      <c r="V138" s="288"/>
    </row>
    <row r="139" spans="2:22" s="250" customFormat="1" ht="7.5" customHeight="1">
      <c r="B139" s="233"/>
      <c r="C139" s="233"/>
      <c r="D139" s="233"/>
      <c r="F139" s="677"/>
      <c r="G139" s="677"/>
      <c r="H139" s="677"/>
      <c r="I139" s="677"/>
      <c r="J139" s="677"/>
      <c r="K139" s="251"/>
      <c r="L139" s="252"/>
      <c r="M139" s="253"/>
      <c r="N139" s="254"/>
      <c r="O139" s="255"/>
      <c r="P139" s="252"/>
      <c r="Q139" s="153"/>
      <c r="R139" s="254"/>
      <c r="S139" s="255"/>
      <c r="T139" s="153"/>
      <c r="V139" s="256"/>
    </row>
    <row r="140" spans="2:22" s="153" customFormat="1" ht="15">
      <c r="B140" s="233"/>
      <c r="C140" s="233"/>
      <c r="D140" s="233"/>
      <c r="E140" s="158" t="s">
        <v>1416</v>
      </c>
      <c r="F140" s="159"/>
      <c r="G140" s="159"/>
      <c r="H140" s="159"/>
      <c r="I140" s="159"/>
      <c r="J140" s="159"/>
      <c r="K140" s="234"/>
      <c r="L140" s="207">
        <f ca="1">SUMPRODUCT($H$11:$H$137, L$11:L$137)</f>
        <v>2.2330383999999994E-3</v>
      </c>
      <c r="M140" s="234"/>
      <c r="N140" s="207">
        <f ca="1">SUMPRODUCT($H$11:$H$137, N$11:N$137)</f>
        <v>2.3384468000000004E-3</v>
      </c>
      <c r="O140" s="234"/>
      <c r="P140" s="207">
        <f ca="1">SUMPRODUCT($H$11:$H$137, P$11:P$137)</f>
        <v>2.3545550266666671E-3</v>
      </c>
      <c r="Q140" s="234"/>
      <c r="R140" s="207">
        <f ca="1">SUMPRODUCT($H$11:$H$137, R$11:R$137)</f>
        <v>2.3916919866666672E-3</v>
      </c>
      <c r="S140" s="234"/>
      <c r="T140" s="207">
        <f ca="1">SUMPRODUCT($H$11:$H$137, T$11:T$137)</f>
        <v>2.3970863283333337E-3</v>
      </c>
      <c r="V140" s="157"/>
    </row>
    <row r="141" spans="2:22" s="250" customFormat="1" ht="7.5" customHeight="1">
      <c r="B141" s="233"/>
      <c r="C141" s="233"/>
      <c r="D141" s="233"/>
      <c r="F141" s="677"/>
      <c r="G141" s="677"/>
      <c r="H141" s="677"/>
      <c r="I141" s="677"/>
      <c r="J141" s="677"/>
      <c r="K141" s="251"/>
      <c r="L141" s="252"/>
      <c r="M141" s="253"/>
      <c r="N141" s="254"/>
      <c r="O141" s="255"/>
      <c r="P141" s="252"/>
      <c r="Q141" s="153"/>
      <c r="R141" s="254"/>
      <c r="S141" s="255"/>
      <c r="T141" s="153"/>
      <c r="V141" s="256"/>
    </row>
    <row r="142" spans="2:22" s="153" customFormat="1" ht="15">
      <c r="B142" s="233"/>
      <c r="C142" s="233"/>
      <c r="D142" s="233"/>
      <c r="E142" s="158" t="s">
        <v>1417</v>
      </c>
      <c r="F142" s="159"/>
      <c r="G142" s="159"/>
      <c r="H142" s="159"/>
      <c r="I142" s="159"/>
      <c r="J142" s="159"/>
      <c r="K142" s="234"/>
      <c r="L142" s="207" cm="1">
        <f t="array" aca="1" ref="L142" ca="1">SUM(IF($I$11:$I$137="USD", L$11:L$137))</f>
        <v>0</v>
      </c>
      <c r="M142" s="234"/>
      <c r="N142" s="207" cm="1">
        <f t="array" aca="1" ref="N142" ca="1">SUM(IF($I$11:$I$137="USD", N$11:N$137))</f>
        <v>0</v>
      </c>
      <c r="O142" s="234"/>
      <c r="P142" s="207" cm="1">
        <f t="array" aca="1" ref="P142" ca="1">SUM(IF($I$11:$I$137="USD", P$11:P$137))</f>
        <v>0</v>
      </c>
      <c r="Q142" s="234"/>
      <c r="R142" s="207" cm="1">
        <f t="array" aca="1" ref="R142" ca="1">SUM(IF($I$11:$I$137="USD", R$11:R$137))</f>
        <v>0</v>
      </c>
      <c r="S142" s="234"/>
      <c r="T142" s="207" cm="1">
        <f t="array" aca="1" ref="T142" ca="1">SUM(IF($I$11:$I$137="USD", T$11:T$137))</f>
        <v>0</v>
      </c>
      <c r="V142" s="157"/>
    </row>
    <row r="143" spans="2:22" s="250" customFormat="1" ht="15">
      <c r="B143" s="238"/>
      <c r="C143" s="238"/>
      <c r="D143" s="238"/>
      <c r="F143" s="677"/>
      <c r="G143" s="677"/>
      <c r="H143" s="677"/>
      <c r="I143" s="677"/>
      <c r="J143" s="677"/>
      <c r="K143" s="255"/>
      <c r="L143" s="257"/>
      <c r="M143" s="153"/>
      <c r="O143" s="255"/>
      <c r="P143" s="257"/>
      <c r="Q143" s="153"/>
      <c r="S143" s="255"/>
      <c r="T143" s="153"/>
      <c r="V143" s="256"/>
    </row>
    <row r="144" spans="2:22" s="250" customFormat="1" ht="15">
      <c r="B144" s="238"/>
      <c r="C144" s="238"/>
      <c r="D144" s="238"/>
      <c r="F144" s="677"/>
      <c r="G144" s="677"/>
      <c r="H144" s="677"/>
      <c r="I144" s="677"/>
      <c r="J144" s="677"/>
      <c r="K144" s="255"/>
      <c r="L144" s="257"/>
      <c r="M144" s="153"/>
      <c r="O144" s="255"/>
      <c r="P144" s="257"/>
      <c r="Q144" s="153"/>
      <c r="S144" s="255"/>
      <c r="T144" s="153"/>
      <c r="V144" s="256"/>
    </row>
    <row r="145" spans="2:22" s="247" customFormat="1" ht="21.75" hidden="1" customHeight="1">
      <c r="B145" s="230"/>
      <c r="C145" s="230"/>
      <c r="D145" s="230"/>
      <c r="E145" s="168" t="s">
        <v>444</v>
      </c>
      <c r="F145" s="192"/>
      <c r="G145" s="192"/>
      <c r="H145" s="192"/>
      <c r="I145" s="192"/>
      <c r="J145" s="192"/>
      <c r="K145" s="258"/>
      <c r="L145" s="259"/>
      <c r="M145" s="258"/>
      <c r="N145" s="259"/>
      <c r="O145" s="258"/>
      <c r="P145" s="259"/>
      <c r="Q145" s="258"/>
      <c r="R145" s="259"/>
      <c r="S145" s="258"/>
      <c r="T145" s="260"/>
      <c r="V145" s="261"/>
    </row>
    <row r="146" spans="2:22" s="247" customFormat="1" ht="18.75" hidden="1" customHeight="1">
      <c r="B146" s="230"/>
      <c r="C146" s="230"/>
      <c r="D146" s="230"/>
      <c r="E146" s="169" t="s">
        <v>445</v>
      </c>
      <c r="F146" s="678"/>
      <c r="G146" s="678"/>
      <c r="H146" s="678"/>
      <c r="I146" s="678"/>
      <c r="J146" s="678"/>
      <c r="K146" s="262">
        <f>K153</f>
        <v>0</v>
      </c>
      <c r="L146" s="263"/>
      <c r="M146" s="262">
        <f>M153</f>
        <v>0</v>
      </c>
      <c r="N146" s="263"/>
      <c r="O146" s="262">
        <f>O153</f>
        <v>0</v>
      </c>
      <c r="P146" s="263"/>
      <c r="Q146" s="262">
        <f>Q153</f>
        <v>0</v>
      </c>
      <c r="R146" s="263"/>
      <c r="S146" s="262">
        <f>S153</f>
        <v>0</v>
      </c>
      <c r="T146" s="264"/>
      <c r="V146" s="261"/>
    </row>
    <row r="147" spans="2:22" s="247" customFormat="1" ht="18.75" hidden="1" customHeight="1">
      <c r="B147" s="230"/>
      <c r="C147" s="230"/>
      <c r="D147" s="230"/>
      <c r="E147" s="169" t="s">
        <v>446</v>
      </c>
      <c r="F147" s="678"/>
      <c r="G147" s="678"/>
      <c r="H147" s="678"/>
      <c r="I147" s="678"/>
      <c r="J147" s="678"/>
      <c r="K147" s="258"/>
      <c r="L147" s="259"/>
      <c r="M147" s="258"/>
      <c r="N147" s="259"/>
      <c r="O147" s="258"/>
      <c r="P147" s="259"/>
      <c r="Q147" s="258"/>
      <c r="R147" s="259"/>
      <c r="S147" s="258"/>
      <c r="T147" s="260"/>
      <c r="V147" s="261"/>
    </row>
    <row r="148" spans="2:22" s="247" customFormat="1" ht="18.75" hidden="1" customHeight="1">
      <c r="B148" s="230"/>
      <c r="C148" s="230"/>
      <c r="D148" s="230"/>
      <c r="E148" s="169" t="s">
        <v>447</v>
      </c>
      <c r="F148" s="678"/>
      <c r="G148" s="678"/>
      <c r="H148" s="678"/>
      <c r="I148" s="678"/>
      <c r="J148" s="678"/>
      <c r="K148" s="262">
        <f>K155</f>
        <v>0</v>
      </c>
      <c r="L148" s="263"/>
      <c r="M148" s="262">
        <f>M155</f>
        <v>0</v>
      </c>
      <c r="N148" s="263"/>
      <c r="O148" s="262">
        <f>O155</f>
        <v>0</v>
      </c>
      <c r="P148" s="263"/>
      <c r="Q148" s="262">
        <f>Q155</f>
        <v>0</v>
      </c>
      <c r="R148" s="263"/>
      <c r="S148" s="262">
        <f>S155</f>
        <v>0</v>
      </c>
      <c r="T148" s="264"/>
      <c r="V148" s="261"/>
    </row>
    <row r="149" spans="2:22" s="247" customFormat="1" ht="18.75" hidden="1" customHeight="1">
      <c r="B149" s="230"/>
      <c r="C149" s="230"/>
      <c r="D149" s="230"/>
      <c r="E149" s="169" t="s">
        <v>448</v>
      </c>
      <c r="F149" s="678"/>
      <c r="G149" s="678"/>
      <c r="H149" s="678"/>
      <c r="I149" s="678"/>
      <c r="J149" s="678"/>
      <c r="K149" s="258"/>
      <c r="L149" s="259"/>
      <c r="M149" s="258"/>
      <c r="N149" s="259"/>
      <c r="O149" s="258"/>
      <c r="P149" s="259"/>
      <c r="Q149" s="258"/>
      <c r="R149" s="259"/>
      <c r="S149" s="258"/>
      <c r="T149" s="260"/>
      <c r="V149" s="261"/>
    </row>
    <row r="150" spans="2:22" s="247" customFormat="1" ht="18.75" hidden="1" customHeight="1">
      <c r="B150" s="230"/>
      <c r="C150" s="230"/>
      <c r="D150" s="230"/>
      <c r="E150" s="169" t="s">
        <v>449</v>
      </c>
      <c r="F150" s="678"/>
      <c r="G150" s="678"/>
      <c r="H150" s="678"/>
      <c r="I150" s="678"/>
      <c r="J150" s="678"/>
      <c r="K150" s="262">
        <f>K157</f>
        <v>0</v>
      </c>
      <c r="L150" s="263"/>
      <c r="M150" s="262">
        <f>M157</f>
        <v>0</v>
      </c>
      <c r="N150" s="263"/>
      <c r="O150" s="262">
        <f>O157</f>
        <v>0</v>
      </c>
      <c r="P150" s="263"/>
      <c r="Q150" s="262">
        <f>Q157</f>
        <v>0</v>
      </c>
      <c r="R150" s="263"/>
      <c r="S150" s="262">
        <f>S157</f>
        <v>0</v>
      </c>
      <c r="T150" s="264"/>
      <c r="V150" s="261"/>
    </row>
    <row r="151" spans="2:22" s="247" customFormat="1" ht="18.75" hidden="1" customHeight="1">
      <c r="B151" s="230"/>
      <c r="C151" s="230"/>
      <c r="D151" s="230"/>
      <c r="E151" s="265" t="s">
        <v>450</v>
      </c>
      <c r="F151" s="679"/>
      <c r="G151" s="679"/>
      <c r="H151" s="679"/>
      <c r="I151" s="679"/>
      <c r="J151" s="679"/>
      <c r="K151" s="258"/>
      <c r="L151" s="259"/>
      <c r="M151" s="258"/>
      <c r="N151" s="259"/>
      <c r="O151" s="258"/>
      <c r="P151" s="259"/>
      <c r="Q151" s="258"/>
      <c r="R151" s="259"/>
      <c r="S151" s="258"/>
      <c r="T151" s="260"/>
      <c r="V151" s="261"/>
    </row>
    <row r="152" spans="2:22" s="247" customFormat="1" ht="18.75" hidden="1" customHeight="1">
      <c r="B152" s="230"/>
      <c r="C152" s="230"/>
      <c r="D152" s="230"/>
      <c r="E152" s="266" t="s">
        <v>451</v>
      </c>
      <c r="F152" s="679"/>
      <c r="G152" s="679"/>
      <c r="H152" s="679"/>
      <c r="I152" s="679"/>
      <c r="J152" s="679"/>
      <c r="K152" s="262">
        <f>K159</f>
        <v>0</v>
      </c>
      <c r="L152" s="263"/>
      <c r="M152" s="262">
        <f>M159</f>
        <v>0</v>
      </c>
      <c r="N152" s="263"/>
      <c r="O152" s="262">
        <f>O159</f>
        <v>0</v>
      </c>
      <c r="P152" s="263"/>
      <c r="Q152" s="262">
        <f>Q159</f>
        <v>0</v>
      </c>
      <c r="R152" s="263"/>
      <c r="S152" s="262">
        <f>S159</f>
        <v>0</v>
      </c>
      <c r="T152" s="264"/>
      <c r="V152" s="261"/>
    </row>
    <row r="153" spans="2:22" s="247" customFormat="1" ht="18.75" hidden="1" customHeight="1">
      <c r="B153" s="230"/>
      <c r="C153" s="230"/>
      <c r="D153" s="230"/>
      <c r="E153" s="266" t="s">
        <v>452</v>
      </c>
      <c r="F153" s="679"/>
      <c r="G153" s="679"/>
      <c r="H153" s="679"/>
      <c r="I153" s="679"/>
      <c r="J153" s="679"/>
      <c r="K153" s="258"/>
      <c r="L153" s="259"/>
      <c r="M153" s="258"/>
      <c r="N153" s="259"/>
      <c r="O153" s="258"/>
      <c r="P153" s="259"/>
      <c r="Q153" s="258"/>
      <c r="R153" s="259"/>
      <c r="S153" s="258"/>
      <c r="T153" s="260"/>
      <c r="V153" s="261"/>
    </row>
    <row r="154" spans="2:22" s="247" customFormat="1" ht="18.75" hidden="1" customHeight="1">
      <c r="B154" s="230"/>
      <c r="C154" s="230"/>
      <c r="D154" s="230"/>
      <c r="E154" s="266" t="s">
        <v>453</v>
      </c>
      <c r="F154" s="679"/>
      <c r="G154" s="679"/>
      <c r="H154" s="679"/>
      <c r="I154" s="679"/>
      <c r="J154" s="679"/>
      <c r="K154" s="262">
        <f>K161</f>
        <v>0</v>
      </c>
      <c r="L154" s="263"/>
      <c r="M154" s="262">
        <f>M161</f>
        <v>0</v>
      </c>
      <c r="N154" s="263"/>
      <c r="O154" s="262">
        <f>O161</f>
        <v>0</v>
      </c>
      <c r="P154" s="263"/>
      <c r="Q154" s="262">
        <f>Q161</f>
        <v>0</v>
      </c>
      <c r="R154" s="263"/>
      <c r="S154" s="262">
        <f>S161</f>
        <v>0</v>
      </c>
      <c r="T154" s="264"/>
      <c r="V154" s="261"/>
    </row>
    <row r="155" spans="2:22" s="247" customFormat="1" ht="19.5" hidden="1" customHeight="1">
      <c r="B155" s="230"/>
      <c r="C155" s="230"/>
      <c r="D155" s="230"/>
      <c r="E155" s="267" t="s">
        <v>454</v>
      </c>
      <c r="F155" s="679"/>
      <c r="G155" s="679"/>
      <c r="H155" s="679"/>
      <c r="I155" s="679"/>
      <c r="J155" s="679"/>
      <c r="K155" s="258"/>
      <c r="L155" s="259"/>
      <c r="M155" s="258"/>
      <c r="N155" s="259"/>
      <c r="O155" s="258"/>
      <c r="P155" s="259"/>
      <c r="Q155" s="258"/>
      <c r="R155" s="259"/>
      <c r="S155" s="258"/>
      <c r="T155" s="260"/>
      <c r="V155" s="261"/>
    </row>
    <row r="156" spans="2:22" s="247" customFormat="1" ht="18.75" hidden="1" customHeight="1">
      <c r="B156" s="230"/>
      <c r="C156" s="230"/>
      <c r="D156" s="230"/>
      <c r="E156" s="170" t="s">
        <v>455</v>
      </c>
      <c r="F156" s="680"/>
      <c r="G156" s="680"/>
      <c r="H156" s="680"/>
      <c r="I156" s="680"/>
      <c r="J156" s="680"/>
      <c r="K156" s="262">
        <f>K163</f>
        <v>0</v>
      </c>
      <c r="L156" s="263"/>
      <c r="M156" s="262">
        <f>M163</f>
        <v>0</v>
      </c>
      <c r="N156" s="263"/>
      <c r="O156" s="262">
        <f>O163</f>
        <v>0</v>
      </c>
      <c r="P156" s="263"/>
      <c r="Q156" s="262">
        <f>Q163</f>
        <v>0</v>
      </c>
      <c r="R156" s="263"/>
      <c r="S156" s="262">
        <f>S163</f>
        <v>0</v>
      </c>
      <c r="T156" s="264"/>
      <c r="V156" s="261"/>
    </row>
    <row r="157" spans="2:22" s="247" customFormat="1" ht="18.75" hidden="1" customHeight="1">
      <c r="B157" s="230"/>
      <c r="C157" s="230"/>
      <c r="D157" s="230"/>
      <c r="E157" s="170" t="s">
        <v>456</v>
      </c>
      <c r="F157" s="680"/>
      <c r="G157" s="680"/>
      <c r="H157" s="680"/>
      <c r="I157" s="680"/>
      <c r="J157" s="680"/>
      <c r="K157" s="258"/>
      <c r="L157" s="259"/>
      <c r="M157" s="258"/>
      <c r="N157" s="259"/>
      <c r="O157" s="258"/>
      <c r="P157" s="259"/>
      <c r="Q157" s="258"/>
      <c r="R157" s="259"/>
      <c r="S157" s="258"/>
      <c r="T157" s="260"/>
      <c r="V157" s="261"/>
    </row>
    <row r="158" spans="2:22" s="247" customFormat="1" ht="18.75" hidden="1" customHeight="1">
      <c r="B158" s="230"/>
      <c r="C158" s="230"/>
      <c r="D158" s="230"/>
      <c r="E158" s="170" t="s">
        <v>457</v>
      </c>
      <c r="F158" s="680"/>
      <c r="G158" s="680"/>
      <c r="H158" s="680"/>
      <c r="I158" s="680"/>
      <c r="J158" s="680"/>
      <c r="K158" s="262">
        <f>K165</f>
        <v>0</v>
      </c>
      <c r="L158" s="263"/>
      <c r="M158" s="262">
        <f>M165</f>
        <v>0</v>
      </c>
      <c r="N158" s="263"/>
      <c r="O158" s="262">
        <f>O165</f>
        <v>0</v>
      </c>
      <c r="P158" s="263"/>
      <c r="Q158" s="262">
        <f>Q165</f>
        <v>0</v>
      </c>
      <c r="R158" s="263"/>
      <c r="S158" s="262">
        <f>S165</f>
        <v>0</v>
      </c>
      <c r="T158" s="264"/>
      <c r="V158" s="261"/>
    </row>
    <row r="159" spans="2:22" s="247" customFormat="1" ht="19.5" hidden="1" customHeight="1">
      <c r="B159" s="230"/>
      <c r="C159" s="230"/>
      <c r="D159" s="230"/>
      <c r="E159" s="171" t="s">
        <v>458</v>
      </c>
      <c r="F159" s="680"/>
      <c r="G159" s="680"/>
      <c r="H159" s="680"/>
      <c r="I159" s="680"/>
      <c r="J159" s="680"/>
      <c r="K159" s="258"/>
      <c r="L159" s="259"/>
      <c r="M159" s="258"/>
      <c r="N159" s="259"/>
      <c r="O159" s="258"/>
      <c r="P159" s="259"/>
      <c r="Q159" s="258"/>
      <c r="R159" s="259"/>
      <c r="S159" s="258"/>
      <c r="T159" s="260"/>
      <c r="V159" s="261"/>
    </row>
    <row r="160" spans="2:22" s="247" customFormat="1" ht="18.75" hidden="1" customHeight="1">
      <c r="B160" s="230"/>
      <c r="C160" s="230"/>
      <c r="D160" s="230"/>
      <c r="E160" s="172" t="s">
        <v>459</v>
      </c>
      <c r="F160" s="681"/>
      <c r="G160" s="681"/>
      <c r="H160" s="681"/>
      <c r="I160" s="681"/>
      <c r="J160" s="681"/>
      <c r="K160" s="262">
        <f>K167</f>
        <v>0</v>
      </c>
      <c r="L160" s="263"/>
      <c r="M160" s="262">
        <f>M167</f>
        <v>0</v>
      </c>
      <c r="N160" s="263"/>
      <c r="O160" s="262">
        <f>O167</f>
        <v>0</v>
      </c>
      <c r="P160" s="263"/>
      <c r="Q160" s="262">
        <f>Q167</f>
        <v>0</v>
      </c>
      <c r="R160" s="263"/>
      <c r="S160" s="262">
        <f>S167</f>
        <v>0</v>
      </c>
      <c r="T160" s="264"/>
      <c r="V160" s="261"/>
    </row>
    <row r="161" spans="2:23" s="247" customFormat="1" ht="18.75" hidden="1" customHeight="1">
      <c r="B161" s="230"/>
      <c r="C161" s="230"/>
      <c r="D161" s="230"/>
      <c r="E161" s="173" t="s">
        <v>460</v>
      </c>
      <c r="F161" s="681"/>
      <c r="G161" s="681"/>
      <c r="H161" s="681"/>
      <c r="I161" s="681"/>
      <c r="J161" s="681"/>
      <c r="K161" s="258"/>
      <c r="L161" s="259"/>
      <c r="M161" s="258"/>
      <c r="N161" s="259"/>
      <c r="O161" s="258"/>
      <c r="P161" s="259"/>
      <c r="Q161" s="258"/>
      <c r="R161" s="259"/>
      <c r="S161" s="258"/>
      <c r="T161" s="260"/>
      <c r="V161" s="261"/>
    </row>
    <row r="162" spans="2:23" s="247" customFormat="1" ht="18.75" hidden="1" customHeight="1">
      <c r="B162" s="230"/>
      <c r="C162" s="230"/>
      <c r="D162" s="230"/>
      <c r="F162" s="679"/>
      <c r="G162" s="679"/>
      <c r="H162" s="679"/>
      <c r="I162" s="679"/>
      <c r="J162" s="679"/>
      <c r="K162" s="262">
        <f>K169</f>
        <v>0</v>
      </c>
      <c r="L162" s="263"/>
      <c r="M162" s="262">
        <f>M169</f>
        <v>0</v>
      </c>
      <c r="N162" s="263"/>
      <c r="O162" s="262">
        <f>O169</f>
        <v>0</v>
      </c>
      <c r="P162" s="263"/>
      <c r="Q162" s="262">
        <f>Q169</f>
        <v>0</v>
      </c>
      <c r="R162" s="263"/>
      <c r="S162" s="262">
        <f>S169</f>
        <v>0</v>
      </c>
      <c r="T162" s="264"/>
      <c r="V162" s="261"/>
    </row>
    <row r="163" spans="2:23" s="247" customFormat="1" ht="18.75" hidden="1" customHeight="1">
      <c r="B163" s="230"/>
      <c r="C163" s="230"/>
      <c r="D163" s="230"/>
      <c r="F163" s="679"/>
      <c r="G163" s="679"/>
      <c r="H163" s="679"/>
      <c r="I163" s="679"/>
      <c r="J163" s="679"/>
      <c r="K163" s="258"/>
      <c r="L163" s="259"/>
      <c r="M163" s="258"/>
      <c r="N163" s="259"/>
      <c r="O163" s="258"/>
      <c r="P163" s="259"/>
      <c r="Q163" s="258"/>
      <c r="R163" s="259"/>
      <c r="S163" s="258"/>
      <c r="T163" s="260"/>
      <c r="W163" s="174"/>
    </row>
    <row r="164" spans="2:23" s="247" customFormat="1" ht="21.75" hidden="1" customHeight="1">
      <c r="B164" s="230"/>
      <c r="C164" s="230"/>
      <c r="D164" s="230"/>
      <c r="E164" s="168" t="s">
        <v>444</v>
      </c>
      <c r="F164" s="192"/>
      <c r="G164" s="192"/>
      <c r="H164" s="192"/>
      <c r="I164" s="192"/>
      <c r="J164" s="192"/>
      <c r="K164" s="262">
        <f>K171</f>
        <v>0</v>
      </c>
      <c r="L164" s="263"/>
      <c r="M164" s="262">
        <f>M171</f>
        <v>0</v>
      </c>
      <c r="N164" s="263"/>
      <c r="O164" s="262">
        <f>O171</f>
        <v>0</v>
      </c>
      <c r="P164" s="263"/>
      <c r="Q164" s="262">
        <f>Q171</f>
        <v>0</v>
      </c>
      <c r="R164" s="263"/>
      <c r="S164" s="262">
        <f>S171</f>
        <v>0</v>
      </c>
      <c r="T164" s="264"/>
      <c r="W164" s="174"/>
    </row>
    <row r="165" spans="2:23" s="247" customFormat="1" ht="18.75" hidden="1" customHeight="1">
      <c r="B165" s="230"/>
      <c r="C165" s="230"/>
      <c r="D165" s="230"/>
      <c r="E165" s="169" t="s">
        <v>445</v>
      </c>
      <c r="F165" s="678"/>
      <c r="G165" s="678"/>
      <c r="H165" s="678"/>
      <c r="I165" s="678"/>
      <c r="J165" s="678"/>
      <c r="K165" s="258"/>
      <c r="L165" s="259"/>
      <c r="M165" s="258"/>
      <c r="N165" s="259"/>
      <c r="O165" s="258"/>
      <c r="P165" s="259"/>
      <c r="Q165" s="258"/>
      <c r="R165" s="259"/>
      <c r="S165" s="258"/>
      <c r="T165" s="260"/>
      <c r="W165" s="174"/>
    </row>
    <row r="166" spans="2:23" s="247" customFormat="1" ht="18.75" hidden="1" customHeight="1">
      <c r="B166" s="230"/>
      <c r="C166" s="230"/>
      <c r="D166" s="230"/>
      <c r="E166" s="169" t="s">
        <v>446</v>
      </c>
      <c r="F166" s="678"/>
      <c r="G166" s="678"/>
      <c r="H166" s="678"/>
      <c r="I166" s="678"/>
      <c r="J166" s="678"/>
      <c r="K166" s="262">
        <f>K173</f>
        <v>0</v>
      </c>
      <c r="L166" s="263"/>
      <c r="M166" s="262">
        <f>M173</f>
        <v>0</v>
      </c>
      <c r="N166" s="263"/>
      <c r="O166" s="262">
        <f>O173</f>
        <v>0</v>
      </c>
      <c r="P166" s="263"/>
      <c r="Q166" s="262">
        <f>Q173</f>
        <v>0</v>
      </c>
      <c r="R166" s="263"/>
      <c r="S166" s="262">
        <f>S173</f>
        <v>0</v>
      </c>
      <c r="T166" s="264"/>
      <c r="W166" s="174"/>
    </row>
    <row r="167" spans="2:23" s="247" customFormat="1" ht="19.5" hidden="1" customHeight="1">
      <c r="B167" s="230"/>
      <c r="C167" s="230"/>
      <c r="D167" s="230"/>
      <c r="E167" s="175" t="s">
        <v>447</v>
      </c>
      <c r="F167" s="678"/>
      <c r="G167" s="678"/>
      <c r="H167" s="678"/>
      <c r="I167" s="678"/>
      <c r="J167" s="678"/>
      <c r="K167" s="258"/>
      <c r="L167" s="259"/>
      <c r="M167" s="258"/>
      <c r="N167" s="259"/>
      <c r="O167" s="258"/>
      <c r="P167" s="259"/>
      <c r="Q167" s="258"/>
      <c r="R167" s="259"/>
      <c r="S167" s="258"/>
      <c r="T167" s="260"/>
      <c r="W167" s="174"/>
    </row>
    <row r="168" spans="2:23" s="247" customFormat="1" ht="18.75" hidden="1" customHeight="1">
      <c r="B168" s="230"/>
      <c r="C168" s="230"/>
      <c r="D168" s="230"/>
      <c r="E168" s="266" t="s">
        <v>452</v>
      </c>
      <c r="F168" s="679"/>
      <c r="G168" s="679"/>
      <c r="H168" s="679"/>
      <c r="I168" s="679"/>
      <c r="J168" s="679"/>
      <c r="K168" s="262">
        <f>K175</f>
        <v>0</v>
      </c>
      <c r="L168" s="263"/>
      <c r="M168" s="262">
        <f>M175</f>
        <v>0</v>
      </c>
      <c r="N168" s="263"/>
      <c r="O168" s="262">
        <f>O175</f>
        <v>0</v>
      </c>
      <c r="P168" s="263"/>
      <c r="Q168" s="262">
        <f>Q175</f>
        <v>0</v>
      </c>
      <c r="R168" s="263"/>
      <c r="S168" s="262">
        <f>S175</f>
        <v>0</v>
      </c>
      <c r="T168" s="264"/>
      <c r="W168" s="174"/>
    </row>
    <row r="169" spans="2:23" s="247" customFormat="1" ht="18.75" hidden="1" customHeight="1">
      <c r="B169" s="230"/>
      <c r="C169" s="230"/>
      <c r="D169" s="230"/>
      <c r="E169" s="266" t="s">
        <v>453</v>
      </c>
      <c r="F169" s="679"/>
      <c r="G169" s="679"/>
      <c r="H169" s="679"/>
      <c r="I169" s="679"/>
      <c r="J169" s="679"/>
      <c r="K169" s="258"/>
      <c r="L169" s="259"/>
      <c r="M169" s="258"/>
      <c r="N169" s="259"/>
      <c r="O169" s="258"/>
      <c r="P169" s="259"/>
      <c r="Q169" s="258"/>
      <c r="R169" s="259"/>
      <c r="S169" s="258"/>
      <c r="T169" s="260"/>
      <c r="W169" s="174"/>
    </row>
    <row r="170" spans="2:23" s="247" customFormat="1" ht="19.5" hidden="1" customHeight="1">
      <c r="B170" s="230"/>
      <c r="C170" s="230"/>
      <c r="D170" s="230"/>
      <c r="E170" s="267" t="s">
        <v>454</v>
      </c>
      <c r="F170" s="679"/>
      <c r="G170" s="679"/>
      <c r="H170" s="679"/>
      <c r="I170" s="679"/>
      <c r="J170" s="679"/>
      <c r="K170" s="262">
        <f>K177</f>
        <v>0</v>
      </c>
      <c r="L170" s="263"/>
      <c r="M170" s="262">
        <f>M177</f>
        <v>0</v>
      </c>
      <c r="N170" s="263"/>
      <c r="O170" s="262">
        <f>O177</f>
        <v>0</v>
      </c>
      <c r="P170" s="263"/>
      <c r="Q170" s="262">
        <f>Q177</f>
        <v>0</v>
      </c>
      <c r="R170" s="263"/>
      <c r="S170" s="262">
        <f>S177</f>
        <v>0</v>
      </c>
      <c r="T170" s="264"/>
      <c r="W170" s="174"/>
    </row>
    <row r="171" spans="2:23" s="247" customFormat="1" ht="18.75" hidden="1" customHeight="1">
      <c r="B171" s="230"/>
      <c r="C171" s="230"/>
      <c r="D171" s="230"/>
      <c r="F171" s="679"/>
      <c r="G171" s="679"/>
      <c r="H171" s="679"/>
      <c r="I171" s="679"/>
      <c r="J171" s="679"/>
      <c r="K171" s="258"/>
      <c r="L171" s="259"/>
      <c r="M171" s="258"/>
      <c r="N171" s="259"/>
      <c r="O171" s="258"/>
      <c r="P171" s="259"/>
      <c r="Q171" s="258"/>
      <c r="R171" s="259"/>
      <c r="S171" s="258"/>
      <c r="T171" s="260"/>
      <c r="W171" s="174"/>
    </row>
    <row r="172" spans="2:23" s="247" customFormat="1" ht="18.75" hidden="1" customHeight="1">
      <c r="B172" s="230"/>
      <c r="C172" s="230"/>
      <c r="D172" s="230"/>
      <c r="F172" s="679"/>
      <c r="G172" s="679"/>
      <c r="H172" s="679"/>
      <c r="I172" s="679"/>
      <c r="J172" s="679"/>
      <c r="K172" s="262">
        <f>K179</f>
        <v>0</v>
      </c>
      <c r="L172" s="263"/>
      <c r="M172" s="262">
        <f>M179</f>
        <v>0</v>
      </c>
      <c r="N172" s="263"/>
      <c r="O172" s="262">
        <f>O179</f>
        <v>0</v>
      </c>
      <c r="P172" s="263"/>
      <c r="Q172" s="262">
        <f>Q179</f>
        <v>0</v>
      </c>
      <c r="R172" s="263"/>
      <c r="S172" s="262">
        <f>S179</f>
        <v>0</v>
      </c>
      <c r="T172" s="264"/>
      <c r="W172" s="174"/>
    </row>
    <row r="173" spans="2:23" s="247" customFormat="1" ht="21.75" hidden="1" customHeight="1">
      <c r="B173" s="230"/>
      <c r="C173" s="230"/>
      <c r="D173" s="230"/>
      <c r="E173" s="168" t="s">
        <v>444</v>
      </c>
      <c r="F173" s="192"/>
      <c r="G173" s="192"/>
      <c r="H173" s="192"/>
      <c r="I173" s="192"/>
      <c r="J173" s="192"/>
      <c r="K173" s="258"/>
      <c r="L173" s="259"/>
      <c r="M173" s="258"/>
      <c r="N173" s="259"/>
      <c r="O173" s="258"/>
      <c r="P173" s="259"/>
      <c r="Q173" s="258"/>
      <c r="R173" s="259"/>
      <c r="S173" s="258"/>
      <c r="T173" s="260"/>
      <c r="W173" s="174"/>
    </row>
    <row r="174" spans="2:23" s="247" customFormat="1" ht="18.75" hidden="1" customHeight="1">
      <c r="B174" s="230"/>
      <c r="C174" s="230"/>
      <c r="D174" s="230"/>
      <c r="E174" s="169" t="s">
        <v>445</v>
      </c>
      <c r="F174" s="678"/>
      <c r="G174" s="678"/>
      <c r="H174" s="678"/>
      <c r="I174" s="678"/>
      <c r="J174" s="678"/>
      <c r="K174" s="262">
        <f>K181</f>
        <v>0</v>
      </c>
      <c r="L174" s="263"/>
      <c r="M174" s="262">
        <f>M181</f>
        <v>0</v>
      </c>
      <c r="N174" s="263"/>
      <c r="O174" s="262">
        <f>O181</f>
        <v>0</v>
      </c>
      <c r="P174" s="263"/>
      <c r="Q174" s="262">
        <f>Q181</f>
        <v>0</v>
      </c>
      <c r="R174" s="263"/>
      <c r="S174" s="262">
        <f>S181</f>
        <v>0</v>
      </c>
      <c r="T174" s="264"/>
      <c r="W174" s="174"/>
    </row>
    <row r="175" spans="2:23" s="247" customFormat="1" ht="18.75" hidden="1" customHeight="1">
      <c r="B175" s="230"/>
      <c r="C175" s="230"/>
      <c r="D175" s="230"/>
      <c r="E175" s="169" t="s">
        <v>446</v>
      </c>
      <c r="F175" s="678"/>
      <c r="G175" s="678"/>
      <c r="H175" s="678"/>
      <c r="I175" s="678"/>
      <c r="J175" s="678"/>
      <c r="K175" s="258"/>
      <c r="L175" s="259"/>
      <c r="M175" s="258"/>
      <c r="N175" s="259"/>
      <c r="O175" s="258"/>
      <c r="P175" s="259"/>
      <c r="Q175" s="258"/>
      <c r="R175" s="259"/>
      <c r="S175" s="258"/>
      <c r="T175" s="260"/>
      <c r="W175" s="174"/>
    </row>
    <row r="176" spans="2:23" s="247" customFormat="1" ht="19.5" hidden="1" customHeight="1">
      <c r="B176" s="230"/>
      <c r="C176" s="230"/>
      <c r="D176" s="230"/>
      <c r="E176" s="175" t="s">
        <v>447</v>
      </c>
      <c r="F176" s="678"/>
      <c r="G176" s="678"/>
      <c r="H176" s="678"/>
      <c r="I176" s="678"/>
      <c r="J176" s="678"/>
      <c r="K176" s="262">
        <f>K183</f>
        <v>0</v>
      </c>
      <c r="L176" s="263"/>
      <c r="M176" s="262">
        <f>M183</f>
        <v>0</v>
      </c>
      <c r="N176" s="263"/>
      <c r="O176" s="262">
        <f>O183</f>
        <v>0</v>
      </c>
      <c r="P176" s="263"/>
      <c r="Q176" s="262">
        <f>Q183</f>
        <v>0</v>
      </c>
      <c r="R176" s="263"/>
      <c r="S176" s="262">
        <f>S183</f>
        <v>0</v>
      </c>
      <c r="T176" s="264"/>
      <c r="W176" s="174"/>
    </row>
    <row r="177" spans="2:23" s="247" customFormat="1" ht="18.75" hidden="1" customHeight="1">
      <c r="B177" s="230"/>
      <c r="C177" s="230"/>
      <c r="D177" s="230"/>
      <c r="E177" s="266" t="s">
        <v>452</v>
      </c>
      <c r="F177" s="679"/>
      <c r="G177" s="679"/>
      <c r="H177" s="679"/>
      <c r="I177" s="679"/>
      <c r="J177" s="679"/>
      <c r="K177" s="258"/>
      <c r="L177" s="259"/>
      <c r="M177" s="258"/>
      <c r="N177" s="259"/>
      <c r="O177" s="258"/>
      <c r="P177" s="259"/>
      <c r="Q177" s="258"/>
      <c r="R177" s="259"/>
      <c r="S177" s="258"/>
      <c r="T177" s="260"/>
      <c r="W177" s="174"/>
    </row>
    <row r="178" spans="2:23" s="247" customFormat="1" ht="18.75" hidden="1" customHeight="1">
      <c r="B178" s="230"/>
      <c r="C178" s="230"/>
      <c r="D178" s="230"/>
      <c r="E178" s="266" t="s">
        <v>453</v>
      </c>
      <c r="F178" s="679"/>
      <c r="G178" s="679"/>
      <c r="H178" s="679"/>
      <c r="I178" s="679"/>
      <c r="J178" s="679"/>
      <c r="K178" s="262">
        <f>K185</f>
        <v>0</v>
      </c>
      <c r="L178" s="263"/>
      <c r="M178" s="262">
        <f>M185</f>
        <v>0</v>
      </c>
      <c r="N178" s="263"/>
      <c r="O178" s="262">
        <f>O185</f>
        <v>0</v>
      </c>
      <c r="P178" s="263"/>
      <c r="Q178" s="262">
        <f>Q185</f>
        <v>0</v>
      </c>
      <c r="R178" s="263"/>
      <c r="S178" s="262">
        <f>S185</f>
        <v>0</v>
      </c>
      <c r="T178" s="264"/>
      <c r="W178" s="174"/>
    </row>
    <row r="179" spans="2:23" s="247" customFormat="1" ht="19.5" hidden="1" customHeight="1">
      <c r="B179" s="230"/>
      <c r="C179" s="230"/>
      <c r="D179" s="230"/>
      <c r="E179" s="267" t="s">
        <v>454</v>
      </c>
      <c r="F179" s="679"/>
      <c r="G179" s="679"/>
      <c r="H179" s="679"/>
      <c r="I179" s="679"/>
      <c r="J179" s="679"/>
      <c r="K179" s="258"/>
      <c r="L179" s="259"/>
      <c r="M179" s="258"/>
      <c r="N179" s="259"/>
      <c r="O179" s="258"/>
      <c r="P179" s="259"/>
      <c r="Q179" s="258"/>
      <c r="R179" s="259"/>
      <c r="S179" s="258"/>
      <c r="T179" s="260"/>
      <c r="W179" s="174"/>
    </row>
    <row r="180" spans="2:23" s="247" customFormat="1" ht="18.75" hidden="1" customHeight="1">
      <c r="B180" s="230"/>
      <c r="C180" s="230"/>
      <c r="D180" s="230"/>
      <c r="F180" s="679"/>
      <c r="G180" s="679"/>
      <c r="H180" s="679"/>
      <c r="I180" s="679"/>
      <c r="J180" s="679"/>
      <c r="K180" s="262">
        <f>K187</f>
        <v>0</v>
      </c>
      <c r="L180" s="263"/>
      <c r="M180" s="262">
        <f>M187</f>
        <v>0</v>
      </c>
      <c r="N180" s="263"/>
      <c r="O180" s="262">
        <f>O187</f>
        <v>0</v>
      </c>
      <c r="P180" s="263"/>
      <c r="Q180" s="262">
        <f>Q187</f>
        <v>0</v>
      </c>
      <c r="R180" s="263"/>
      <c r="S180" s="262">
        <f>S187</f>
        <v>0</v>
      </c>
      <c r="T180" s="264"/>
      <c r="W180" s="174"/>
    </row>
    <row r="181" spans="2:23" s="247" customFormat="1" ht="18.75" hidden="1" customHeight="1">
      <c r="B181" s="230"/>
      <c r="C181" s="230"/>
      <c r="D181" s="230"/>
      <c r="F181" s="679"/>
      <c r="G181" s="679"/>
      <c r="H181" s="679"/>
      <c r="I181" s="679"/>
      <c r="J181" s="679"/>
      <c r="K181" s="258"/>
      <c r="L181" s="259"/>
      <c r="M181" s="258"/>
      <c r="N181" s="259"/>
      <c r="O181" s="258"/>
      <c r="P181" s="259"/>
      <c r="Q181" s="258"/>
      <c r="R181" s="259"/>
      <c r="S181" s="258"/>
      <c r="T181" s="260"/>
      <c r="W181" s="174"/>
    </row>
    <row r="182" spans="2:23" s="247" customFormat="1" ht="21.75" hidden="1" customHeight="1">
      <c r="B182" s="230"/>
      <c r="C182" s="230"/>
      <c r="D182" s="230"/>
      <c r="E182" s="168" t="s">
        <v>444</v>
      </c>
      <c r="F182" s="192"/>
      <c r="G182" s="192"/>
      <c r="H182" s="192"/>
      <c r="I182" s="192"/>
      <c r="J182" s="192"/>
      <c r="K182" s="262">
        <f>K189</f>
        <v>0</v>
      </c>
      <c r="L182" s="263"/>
      <c r="M182" s="262">
        <f>M189</f>
        <v>0</v>
      </c>
      <c r="N182" s="263"/>
      <c r="O182" s="262">
        <f>O189</f>
        <v>0</v>
      </c>
      <c r="P182" s="263"/>
      <c r="Q182" s="262">
        <f>Q189</f>
        <v>0</v>
      </c>
      <c r="R182" s="263"/>
      <c r="S182" s="262">
        <f>S189</f>
        <v>0</v>
      </c>
      <c r="T182" s="264"/>
      <c r="W182" s="174"/>
    </row>
    <row r="183" spans="2:23" s="247" customFormat="1" ht="18.75" hidden="1" customHeight="1">
      <c r="B183" s="230"/>
      <c r="C183" s="230"/>
      <c r="D183" s="230"/>
      <c r="E183" s="169" t="s">
        <v>445</v>
      </c>
      <c r="F183" s="678"/>
      <c r="G183" s="678"/>
      <c r="H183" s="678"/>
      <c r="I183" s="678"/>
      <c r="J183" s="678"/>
      <c r="K183" s="258"/>
      <c r="L183" s="259"/>
      <c r="M183" s="258"/>
      <c r="N183" s="259"/>
      <c r="O183" s="258"/>
      <c r="P183" s="259"/>
      <c r="Q183" s="258"/>
      <c r="R183" s="259"/>
      <c r="S183" s="258"/>
      <c r="T183" s="260"/>
      <c r="W183" s="174"/>
    </row>
    <row r="184" spans="2:23" s="247" customFormat="1" ht="18.75" hidden="1" customHeight="1">
      <c r="B184" s="230"/>
      <c r="C184" s="230"/>
      <c r="D184" s="230"/>
      <c r="E184" s="169" t="s">
        <v>446</v>
      </c>
      <c r="F184" s="678"/>
      <c r="G184" s="678"/>
      <c r="H184" s="678"/>
      <c r="I184" s="678"/>
      <c r="J184" s="678"/>
      <c r="K184" s="262">
        <f>K191</f>
        <v>0</v>
      </c>
      <c r="L184" s="263"/>
      <c r="M184" s="262">
        <f>M191</f>
        <v>0</v>
      </c>
      <c r="N184" s="263"/>
      <c r="O184" s="262">
        <f>O191</f>
        <v>0</v>
      </c>
      <c r="P184" s="263"/>
      <c r="Q184" s="262">
        <f>Q191</f>
        <v>0</v>
      </c>
      <c r="R184" s="263"/>
      <c r="S184" s="262">
        <f>S191</f>
        <v>0</v>
      </c>
      <c r="T184" s="264"/>
      <c r="W184" s="174"/>
    </row>
    <row r="185" spans="2:23" s="247" customFormat="1" ht="19.5" hidden="1" customHeight="1">
      <c r="B185" s="230"/>
      <c r="C185" s="230"/>
      <c r="D185" s="230"/>
      <c r="E185" s="175" t="s">
        <v>447</v>
      </c>
      <c r="F185" s="678"/>
      <c r="G185" s="678"/>
      <c r="H185" s="678"/>
      <c r="I185" s="678"/>
      <c r="J185" s="678"/>
      <c r="K185" s="258"/>
      <c r="L185" s="259"/>
      <c r="M185" s="258"/>
      <c r="N185" s="259"/>
      <c r="O185" s="258"/>
      <c r="P185" s="259"/>
      <c r="Q185" s="258"/>
      <c r="R185" s="259"/>
      <c r="S185" s="258"/>
      <c r="T185" s="260"/>
      <c r="W185" s="174"/>
    </row>
    <row r="186" spans="2:23" s="247" customFormat="1" ht="18.75" hidden="1" customHeight="1">
      <c r="B186" s="230"/>
      <c r="C186" s="230"/>
      <c r="D186" s="230"/>
      <c r="E186" s="266" t="s">
        <v>452</v>
      </c>
      <c r="F186" s="679"/>
      <c r="G186" s="679"/>
      <c r="H186" s="679"/>
      <c r="I186" s="679"/>
      <c r="J186" s="679"/>
      <c r="K186" s="262">
        <f>K193</f>
        <v>0</v>
      </c>
      <c r="L186" s="263"/>
      <c r="M186" s="262">
        <f>M193</f>
        <v>0</v>
      </c>
      <c r="N186" s="263"/>
      <c r="O186" s="262">
        <f>O193</f>
        <v>0</v>
      </c>
      <c r="P186" s="263"/>
      <c r="Q186" s="262">
        <f>Q193</f>
        <v>0</v>
      </c>
      <c r="R186" s="263"/>
      <c r="S186" s="262">
        <f>S193</f>
        <v>0</v>
      </c>
      <c r="T186" s="264"/>
      <c r="W186" s="174"/>
    </row>
    <row r="187" spans="2:23" s="247" customFormat="1" ht="18.75" hidden="1" customHeight="1">
      <c r="B187" s="230"/>
      <c r="C187" s="230"/>
      <c r="D187" s="230"/>
      <c r="E187" s="266" t="s">
        <v>453</v>
      </c>
      <c r="F187" s="679"/>
      <c r="G187" s="679"/>
      <c r="H187" s="679"/>
      <c r="I187" s="679"/>
      <c r="J187" s="679"/>
      <c r="K187" s="258"/>
      <c r="L187" s="259"/>
      <c r="M187" s="258"/>
      <c r="N187" s="259"/>
      <c r="O187" s="258"/>
      <c r="P187" s="259"/>
      <c r="Q187" s="258"/>
      <c r="R187" s="259"/>
      <c r="S187" s="258"/>
      <c r="T187" s="260"/>
      <c r="W187" s="174"/>
    </row>
    <row r="188" spans="2:23" s="247" customFormat="1" ht="19.5" hidden="1" customHeight="1">
      <c r="B188" s="230"/>
      <c r="C188" s="230"/>
      <c r="D188" s="230"/>
      <c r="E188" s="267" t="s">
        <v>454</v>
      </c>
      <c r="F188" s="679"/>
      <c r="G188" s="679"/>
      <c r="H188" s="679"/>
      <c r="I188" s="679"/>
      <c r="J188" s="679"/>
      <c r="K188" s="262">
        <f>K195</f>
        <v>0</v>
      </c>
      <c r="L188" s="263"/>
      <c r="M188" s="262">
        <f>M195</f>
        <v>0</v>
      </c>
      <c r="N188" s="263"/>
      <c r="O188" s="262">
        <f>O195</f>
        <v>0</v>
      </c>
      <c r="P188" s="263"/>
      <c r="Q188" s="262">
        <f>Q195</f>
        <v>0</v>
      </c>
      <c r="R188" s="263"/>
      <c r="S188" s="262">
        <f>S195</f>
        <v>0</v>
      </c>
      <c r="T188" s="264"/>
      <c r="W188" s="174"/>
    </row>
    <row r="189" spans="2:23" s="247" customFormat="1" ht="15">
      <c r="B189" s="230"/>
      <c r="C189" s="230"/>
      <c r="D189" s="230"/>
      <c r="F189" s="679"/>
      <c r="G189" s="679"/>
      <c r="H189" s="679"/>
      <c r="I189" s="679"/>
      <c r="J189" s="679"/>
      <c r="K189" s="258"/>
      <c r="L189" s="259"/>
      <c r="M189" s="258"/>
      <c r="N189" s="259"/>
      <c r="O189" s="258"/>
      <c r="P189" s="259"/>
      <c r="Q189" s="258"/>
      <c r="R189" s="259"/>
      <c r="S189" s="258"/>
      <c r="T189" s="260"/>
      <c r="V189" s="261"/>
    </row>
    <row r="190" spans="2:23">
      <c r="M190" s="269"/>
      <c r="O190" s="269"/>
    </row>
    <row r="191" spans="2:23">
      <c r="K191" s="269"/>
      <c r="M191" s="269"/>
      <c r="O191" s="269"/>
      <c r="Q191" s="269"/>
      <c r="S191" s="269"/>
    </row>
    <row r="192" spans="2:23">
      <c r="M192" s="269"/>
      <c r="O192" s="269"/>
    </row>
    <row r="193" spans="11:19">
      <c r="K193" s="269"/>
      <c r="M193" s="269"/>
      <c r="O193" s="269"/>
      <c r="Q193" s="269"/>
      <c r="S193" s="269"/>
    </row>
    <row r="194" spans="11:19">
      <c r="M194" s="269"/>
      <c r="O194" s="269"/>
    </row>
    <row r="195" spans="11:19">
      <c r="K195" s="269"/>
      <c r="M195" s="269"/>
      <c r="O195" s="269"/>
      <c r="Q195" s="269"/>
      <c r="S195" s="269"/>
    </row>
    <row r="196" spans="11:19">
      <c r="M196" s="269"/>
      <c r="O196" s="269"/>
    </row>
  </sheetData>
  <mergeCells count="5">
    <mergeCell ref="K5:L5"/>
    <mergeCell ref="M5:N5"/>
    <mergeCell ref="O5:P5"/>
    <mergeCell ref="Q5:R5"/>
    <mergeCell ref="S5:T5"/>
  </mergeCells>
  <conditionalFormatting sqref="E53:J53">
    <cfRule type="expression" dxfId="932" priority="134">
      <formula>AND(E53&lt;&gt;"",#REF!="",OR(COLUMN(E53)=COLUMN(#REF!),COLUMN(E53)=COLUMN(#REF!)))</formula>
    </cfRule>
  </conditionalFormatting>
  <conditionalFormatting sqref="E57:J57">
    <cfRule type="expression" dxfId="931" priority="130">
      <formula>AND(E57&lt;&gt;"",#REF!="",OR(COLUMN(E57)=COLUMN(#REF!),COLUMN(E57)=COLUMN(#REF!)))</formula>
    </cfRule>
  </conditionalFormatting>
  <conditionalFormatting sqref="E83:J83">
    <cfRule type="expression" dxfId="930" priority="107">
      <formula>AND(E83&lt;&gt;"",#REF!="",OR(COLUMN(E83)=COLUMN(#REF!),COLUMN(E83)=COLUMN(#REF!)))</formula>
    </cfRule>
  </conditionalFormatting>
  <conditionalFormatting sqref="E118:E119 E106:E109 E65:E76 E91:J91">
    <cfRule type="expression" dxfId="929" priority="103">
      <formula>AND(E65&lt;&gt;"",#REF!="",OR(COLUMN(E65)=COLUMN(#REF!),COLUMN(E65)=COLUMN(#REF!)))</formula>
    </cfRule>
  </conditionalFormatting>
  <conditionalFormatting sqref="E104:J104">
    <cfRule type="expression" dxfId="928" priority="99">
      <formula>AND(E104&lt;&gt;"",#REF!="",OR(COLUMN(E104)=COLUMN(#REF!),COLUMN(E104)=COLUMN(#REF!)))</formula>
    </cfRule>
  </conditionalFormatting>
  <conditionalFormatting sqref="E110:J110">
    <cfRule type="expression" dxfId="927" priority="95">
      <formula>AND(E110&lt;&gt;"",#REF!="",OR(COLUMN(E110)=COLUMN(#REF!),COLUMN(E110)=COLUMN(#REF!)))</formula>
    </cfRule>
  </conditionalFormatting>
  <conditionalFormatting sqref="E101:E103 E124:E132 E120:J120 F124:J125 F128:J129 F132:J132">
    <cfRule type="expression" dxfId="926" priority="91">
      <formula>AND(E101&lt;&gt;"",#REF!="",OR(COLUMN(E101)=COLUMN(#REF!),COLUMN(E101)=COLUMN(#REF!)))</formula>
    </cfRule>
  </conditionalFormatting>
  <conditionalFormatting sqref="E35:E36">
    <cfRule type="expression" dxfId="925" priority="73">
      <formula>AND(E35&lt;&gt;"",#REF!="",OR(COLUMN(E35)=COLUMN(#REF!),COLUMN(E35)=COLUMN(#REF!)))</formula>
    </cfRule>
  </conditionalFormatting>
  <conditionalFormatting sqref="E41:E42">
    <cfRule type="expression" dxfId="924" priority="70">
      <formula>AND(E41&lt;&gt;"",#REF!="",OR(COLUMN(E41)=COLUMN(#REF!),COLUMN(E41)=COLUMN(#REF!)))</formula>
    </cfRule>
  </conditionalFormatting>
  <conditionalFormatting sqref="E45:E46">
    <cfRule type="expression" dxfId="923" priority="69">
      <formula>AND(E45&lt;&gt;"",#REF!="",OR(COLUMN(E45)=COLUMN(#REF!),COLUMN(E45)=COLUMN(#REF!)))</formula>
    </cfRule>
  </conditionalFormatting>
  <conditionalFormatting sqref="E51:E52">
    <cfRule type="expression" dxfId="922" priority="68">
      <formula>AND(E51&lt;&gt;"",#REF!="",OR(COLUMN(E51)=COLUMN(#REF!),COLUMN(E51)=COLUMN(#REF!)))</formula>
    </cfRule>
  </conditionalFormatting>
  <conditionalFormatting sqref="E55:E56">
    <cfRule type="expression" dxfId="921" priority="67">
      <formula>AND(E55&lt;&gt;"",#REF!="",OR(COLUMN(E55)=COLUMN(#REF!),COLUMN(E55)=COLUMN(#REF!)))</formula>
    </cfRule>
  </conditionalFormatting>
  <conditionalFormatting sqref="E59:E60">
    <cfRule type="expression" dxfId="920" priority="66">
      <formula>AND(E59&lt;&gt;"",#REF!="",OR(COLUMN(E59)=COLUMN(#REF!),COLUMN(E59)=COLUMN(#REF!)))</formula>
    </cfRule>
  </conditionalFormatting>
  <conditionalFormatting sqref="E81:E82">
    <cfRule type="expression" dxfId="919" priority="63">
      <formula>AND(E81&lt;&gt;"",#REF!="",OR(COLUMN(E81)=COLUMN(#REF!),COLUMN(E81)=COLUMN(#REF!)))</formula>
    </cfRule>
  </conditionalFormatting>
  <conditionalFormatting sqref="E89:E90">
    <cfRule type="expression" dxfId="918" priority="62">
      <formula>AND(E89&lt;&gt;"",#REF!="",OR(COLUMN(E89)=COLUMN(#REF!),COLUMN(E89)=COLUMN(#REF!)))</formula>
    </cfRule>
  </conditionalFormatting>
  <conditionalFormatting sqref="E93:E94">
    <cfRule type="expression" dxfId="917" priority="61">
      <formula>AND(E93&lt;&gt;"",#REF!="",OR(COLUMN(E93)=COLUMN(#REF!),COLUMN(E93)=COLUMN(#REF!)))</formula>
    </cfRule>
  </conditionalFormatting>
  <conditionalFormatting sqref="E112:E113">
    <cfRule type="expression" dxfId="916" priority="58">
      <formula>AND(E112&lt;&gt;"",#REF!="",OR(COLUMN(E112)=COLUMN(#REF!),COLUMN(E112)=COLUMN(#REF!)))</formula>
    </cfRule>
  </conditionalFormatting>
  <conditionalFormatting sqref="E122:E123">
    <cfRule type="expression" dxfId="915" priority="56">
      <formula>AND(E122&lt;&gt;"",#REF!="",OR(COLUMN(E122)=COLUMN(#REF!),COLUMN(E122)=COLUMN(#REF!)))</formula>
    </cfRule>
  </conditionalFormatting>
  <conditionalFormatting sqref="E126:E127">
    <cfRule type="expression" dxfId="914" priority="55">
      <formula>AND(E126&lt;&gt;"",#REF!="",OR(COLUMN(E126)=COLUMN(#REF!),COLUMN(E126)=COLUMN(#REF!)))</formula>
    </cfRule>
  </conditionalFormatting>
  <conditionalFormatting sqref="E130:E131">
    <cfRule type="expression" dxfId="913" priority="54">
      <formula>AND(E130&lt;&gt;"",#REF!="",OR(COLUMN(E130)=COLUMN(#REF!),COLUMN(E130)=COLUMN(#REF!)))</formula>
    </cfRule>
  </conditionalFormatting>
  <conditionalFormatting sqref="E39:E40">
    <cfRule type="expression" dxfId="912" priority="53">
      <formula>AND(E39&lt;&gt;"",#REF!="",OR(COLUMN(E39)=COLUMN(#REF!),COLUMN(E39)=COLUMN(#REF!)))</formula>
    </cfRule>
  </conditionalFormatting>
  <conditionalFormatting sqref="K9 M9 O9 Q9 S9 K32 M32 O32 Q32 S32 K48 M48 O48 Q48 S48 K62 M62 O62 Q62 S62 S64 Q64 O64 M64 K64 K78 M78 O78 Q78 S78 K96 M96 O96 Q96 S96 S98 Q98 O98 M98 K98 K115 M115 O115 Q115 S115 S117 Q117 O117 M117 K117 K121 M121 O121 Q121 S121 S125 Q125 O125 M125 K125 K129 M129 O129 Q129 S129 K38 M38 O38 Q38 S38 S44 Q44 O44 M44 K44 K11 M11 O11 Q11 S11">
    <cfRule type="expression" dxfId="911" priority="51">
      <formula>K9&lt;&gt;L9</formula>
    </cfRule>
  </conditionalFormatting>
  <conditionalFormatting sqref="E87:J87">
    <cfRule type="expression" dxfId="910" priority="50">
      <formula>AND(E87&lt;&gt;"",#REF!="",OR(COLUMN(E87)=COLUMN(#REF!),COLUMN(E87)=COLUMN(#REF!)))</formula>
    </cfRule>
  </conditionalFormatting>
  <conditionalFormatting sqref="E85:E86">
    <cfRule type="expression" dxfId="909" priority="49">
      <formula>AND(E85&lt;&gt;"",#REF!="",OR(COLUMN(E85)=COLUMN(#REF!),COLUMN(E85)=COLUMN(#REF!)))</formula>
    </cfRule>
  </conditionalFormatting>
  <conditionalFormatting sqref="E12:J30">
    <cfRule type="expression" dxfId="908" priority="48">
      <formula>AND(E12&lt;&gt;"",#REF!="",OR(COLUMN(E12)=COLUMN(#REF!),COLUMN(E12)=COLUMN(#REF!)))</formula>
    </cfRule>
  </conditionalFormatting>
  <conditionalFormatting sqref="E134:E135">
    <cfRule type="expression" dxfId="907" priority="45">
      <formula>AND(E134&lt;&gt;"",#REF!="",OR(COLUMN(E134)=COLUMN(#REF!),COLUMN(E134)=COLUMN(#REF!)))</formula>
    </cfRule>
  </conditionalFormatting>
  <conditionalFormatting sqref="K133 M133 O133 Q133 S133">
    <cfRule type="expression" dxfId="906" priority="44">
      <formula>K133&lt;&gt;L133</formula>
    </cfRule>
  </conditionalFormatting>
  <conditionalFormatting sqref="K138 M138 O138 Q138 S138">
    <cfRule type="expression" dxfId="905" priority="41">
      <formula>K138&lt;&gt;L138</formula>
    </cfRule>
  </conditionalFormatting>
  <conditionalFormatting sqref="H35:J36">
    <cfRule type="expression" dxfId="904" priority="40">
      <formula>AND(H35&lt;&gt;"",#REF!="",OR(COLUMN(H35)=COLUMN(#REF!),COLUMN(H35)=COLUMN(#REF!)))</formula>
    </cfRule>
  </conditionalFormatting>
  <conditionalFormatting sqref="H39:J42">
    <cfRule type="expression" dxfId="903" priority="39">
      <formula>AND(H39&lt;&gt;"",#REF!="",OR(COLUMN(H39)=COLUMN(#REF!),COLUMN(H39)=COLUMN(#REF!)))</formula>
    </cfRule>
  </conditionalFormatting>
  <conditionalFormatting sqref="H45:J46">
    <cfRule type="expression" dxfId="902" priority="38">
      <formula>AND(H45&lt;&gt;"",#REF!="",OR(COLUMN(H45)=COLUMN(#REF!),COLUMN(H45)=COLUMN(#REF!)))</formula>
    </cfRule>
  </conditionalFormatting>
  <conditionalFormatting sqref="H51:J52">
    <cfRule type="expression" dxfId="901" priority="37">
      <formula>AND(H51&lt;&gt;"",#REF!="",OR(COLUMN(H51)=COLUMN(#REF!),COLUMN(H51)=COLUMN(#REF!)))</formula>
    </cfRule>
  </conditionalFormatting>
  <conditionalFormatting sqref="H55:J56">
    <cfRule type="expression" dxfId="900" priority="36">
      <formula>AND(H55&lt;&gt;"",#REF!="",OR(COLUMN(H55)=COLUMN(#REF!),COLUMN(H55)=COLUMN(#REF!)))</formula>
    </cfRule>
  </conditionalFormatting>
  <conditionalFormatting sqref="H59:J60">
    <cfRule type="expression" dxfId="899" priority="35">
      <formula>AND(H59&lt;&gt;"",#REF!="",OR(COLUMN(H59)=COLUMN(#REF!),COLUMN(H59)=COLUMN(#REF!)))</formula>
    </cfRule>
  </conditionalFormatting>
  <conditionalFormatting sqref="H65:J76">
    <cfRule type="expression" dxfId="898" priority="34">
      <formula>AND(H65&lt;&gt;"",#REF!="",OR(COLUMN(H65)=COLUMN(#REF!),COLUMN(H65)=COLUMN(#REF!)))</formula>
    </cfRule>
  </conditionalFormatting>
  <conditionalFormatting sqref="H81:J82">
    <cfRule type="expression" dxfId="897" priority="33">
      <formula>AND(H81&lt;&gt;"",#REF!="",OR(COLUMN(H81)=COLUMN(#REF!),COLUMN(H81)=COLUMN(#REF!)))</formula>
    </cfRule>
  </conditionalFormatting>
  <conditionalFormatting sqref="H85:J86">
    <cfRule type="expression" dxfId="896" priority="32">
      <formula>AND(H85&lt;&gt;"",#REF!="",OR(COLUMN(H85)=COLUMN(#REF!),COLUMN(H85)=COLUMN(#REF!)))</formula>
    </cfRule>
  </conditionalFormatting>
  <conditionalFormatting sqref="H89:J90">
    <cfRule type="expression" dxfId="895" priority="31">
      <formula>AND(H89&lt;&gt;"",#REF!="",OR(COLUMN(H89)=COLUMN(#REF!),COLUMN(H89)=COLUMN(#REF!)))</formula>
    </cfRule>
  </conditionalFormatting>
  <conditionalFormatting sqref="H93:J94">
    <cfRule type="expression" dxfId="894" priority="30">
      <formula>AND(H93&lt;&gt;"",#REF!="",OR(COLUMN(H93)=COLUMN(#REF!),COLUMN(H93)=COLUMN(#REF!)))</formula>
    </cfRule>
  </conditionalFormatting>
  <conditionalFormatting sqref="H101:J103">
    <cfRule type="expression" dxfId="893" priority="29">
      <formula>AND(H101&lt;&gt;"",#REF!="",OR(COLUMN(H101)=COLUMN(#REF!),COLUMN(H101)=COLUMN(#REF!)))</formula>
    </cfRule>
  </conditionalFormatting>
  <conditionalFormatting sqref="H106:J109">
    <cfRule type="expression" dxfId="892" priority="28">
      <formula>AND(H106&lt;&gt;"",#REF!="",OR(COLUMN(H106)=COLUMN(#REF!),COLUMN(H106)=COLUMN(#REF!)))</formula>
    </cfRule>
  </conditionalFormatting>
  <conditionalFormatting sqref="H112:J113">
    <cfRule type="expression" dxfId="891" priority="27">
      <formula>AND(H112&lt;&gt;"",#REF!="",OR(COLUMN(H112)=COLUMN(#REF!),COLUMN(H112)=COLUMN(#REF!)))</formula>
    </cfRule>
  </conditionalFormatting>
  <conditionalFormatting sqref="H118:J119">
    <cfRule type="expression" dxfId="890" priority="26">
      <formula>AND(H118&lt;&gt;"",#REF!="",OR(COLUMN(H118)=COLUMN(#REF!),COLUMN(H118)=COLUMN(#REF!)))</formula>
    </cfRule>
  </conditionalFormatting>
  <conditionalFormatting sqref="H122:J123">
    <cfRule type="expression" dxfId="889" priority="25">
      <formula>AND(H122&lt;&gt;"",#REF!="",OR(COLUMN(H122)=COLUMN(#REF!),COLUMN(H122)=COLUMN(#REF!)))</formula>
    </cfRule>
  </conditionalFormatting>
  <conditionalFormatting sqref="H126:J127">
    <cfRule type="expression" dxfId="888" priority="24">
      <formula>AND(H126&lt;&gt;"",#REF!="",OR(COLUMN(H126)=COLUMN(#REF!),COLUMN(H126)=COLUMN(#REF!)))</formula>
    </cfRule>
  </conditionalFormatting>
  <conditionalFormatting sqref="H130:J131">
    <cfRule type="expression" dxfId="887" priority="23">
      <formula>AND(H130&lt;&gt;"",#REF!="",OR(COLUMN(H130)=COLUMN(#REF!),COLUMN(H130)=COLUMN(#REF!)))</formula>
    </cfRule>
  </conditionalFormatting>
  <conditionalFormatting sqref="H134:J135">
    <cfRule type="expression" dxfId="886" priority="22">
      <formula>AND(H134&lt;&gt;"",#REF!="",OR(COLUMN(H134)=COLUMN(#REF!),COLUMN(H134)=COLUMN(#REF!)))</formula>
    </cfRule>
  </conditionalFormatting>
  <conditionalFormatting sqref="F35:G36">
    <cfRule type="expression" dxfId="885" priority="19">
      <formula>AND(F35&lt;&gt;"",#REF!="",OR(COLUMN(F35)=COLUMN(#REF!),COLUMN(F35)=COLUMN(#REF!)))</formula>
    </cfRule>
  </conditionalFormatting>
  <conditionalFormatting sqref="F39:G42">
    <cfRule type="expression" dxfId="884" priority="18">
      <formula>AND(F39&lt;&gt;"",#REF!="",OR(COLUMN(F39)=COLUMN(#REF!),COLUMN(F39)=COLUMN(#REF!)))</formula>
    </cfRule>
  </conditionalFormatting>
  <conditionalFormatting sqref="F45:G46">
    <cfRule type="expression" dxfId="883" priority="17">
      <formula>AND(F45&lt;&gt;"",#REF!="",OR(COLUMN(F45)=COLUMN(#REF!),COLUMN(F45)=COLUMN(#REF!)))</formula>
    </cfRule>
  </conditionalFormatting>
  <conditionalFormatting sqref="F51:G52">
    <cfRule type="expression" dxfId="882" priority="16">
      <formula>AND(F51&lt;&gt;"",#REF!="",OR(COLUMN(F51)=COLUMN(#REF!),COLUMN(F51)=COLUMN(#REF!)))</formula>
    </cfRule>
  </conditionalFormatting>
  <conditionalFormatting sqref="F55:G56">
    <cfRule type="expression" dxfId="881" priority="15">
      <formula>AND(F55&lt;&gt;"",#REF!="",OR(COLUMN(F55)=COLUMN(#REF!),COLUMN(F55)=COLUMN(#REF!)))</formula>
    </cfRule>
  </conditionalFormatting>
  <conditionalFormatting sqref="F59:G60">
    <cfRule type="expression" dxfId="880" priority="14">
      <formula>AND(F59&lt;&gt;"",#REF!="",OR(COLUMN(F59)=COLUMN(#REF!),COLUMN(F59)=COLUMN(#REF!)))</formula>
    </cfRule>
  </conditionalFormatting>
  <conditionalFormatting sqref="F65:G76">
    <cfRule type="expression" dxfId="879" priority="13">
      <formula>AND(F65&lt;&gt;"",#REF!="",OR(COLUMN(F65)=COLUMN(#REF!),COLUMN(F65)=COLUMN(#REF!)))</formula>
    </cfRule>
  </conditionalFormatting>
  <conditionalFormatting sqref="F81:G82">
    <cfRule type="expression" dxfId="878" priority="12">
      <formula>AND(F81&lt;&gt;"",#REF!="",OR(COLUMN(F81)=COLUMN(#REF!),COLUMN(F81)=COLUMN(#REF!)))</formula>
    </cfRule>
  </conditionalFormatting>
  <conditionalFormatting sqref="F85:G86">
    <cfRule type="expression" dxfId="877" priority="11">
      <formula>AND(F85&lt;&gt;"",#REF!="",OR(COLUMN(F85)=COLUMN(#REF!),COLUMN(F85)=COLUMN(#REF!)))</formula>
    </cfRule>
  </conditionalFormatting>
  <conditionalFormatting sqref="F89:G90">
    <cfRule type="expression" dxfId="876" priority="10">
      <formula>AND(F89&lt;&gt;"",#REF!="",OR(COLUMN(F89)=COLUMN(#REF!),COLUMN(F89)=COLUMN(#REF!)))</formula>
    </cfRule>
  </conditionalFormatting>
  <conditionalFormatting sqref="F93:G94">
    <cfRule type="expression" dxfId="875" priority="9">
      <formula>AND(F93&lt;&gt;"",#REF!="",OR(COLUMN(F93)=COLUMN(#REF!),COLUMN(F93)=COLUMN(#REF!)))</formula>
    </cfRule>
  </conditionalFormatting>
  <conditionalFormatting sqref="F101:G103">
    <cfRule type="expression" dxfId="874" priority="8">
      <formula>AND(F101&lt;&gt;"",#REF!="",OR(COLUMN(F101)=COLUMN(#REF!),COLUMN(F101)=COLUMN(#REF!)))</formula>
    </cfRule>
  </conditionalFormatting>
  <conditionalFormatting sqref="F106:G109">
    <cfRule type="expression" dxfId="873" priority="7">
      <formula>AND(F106&lt;&gt;"",#REF!="",OR(COLUMN(F106)=COLUMN(#REF!),COLUMN(F106)=COLUMN(#REF!)))</formula>
    </cfRule>
  </conditionalFormatting>
  <conditionalFormatting sqref="F112:G113">
    <cfRule type="expression" dxfId="872" priority="6">
      <formula>AND(F112&lt;&gt;"",#REF!="",OR(COLUMN(F112)=COLUMN(#REF!),COLUMN(F112)=COLUMN(#REF!)))</formula>
    </cfRule>
  </conditionalFormatting>
  <conditionalFormatting sqref="F118:G119">
    <cfRule type="expression" dxfId="871" priority="5">
      <formula>AND(F118&lt;&gt;"",#REF!="",OR(COLUMN(F118)=COLUMN(#REF!),COLUMN(F118)=COLUMN(#REF!)))</formula>
    </cfRule>
  </conditionalFormatting>
  <conditionalFormatting sqref="F122:G123">
    <cfRule type="expression" dxfId="870" priority="4">
      <formula>AND(F122&lt;&gt;"",#REF!="",OR(COLUMN(F122)=COLUMN(#REF!),COLUMN(F122)=COLUMN(#REF!)))</formula>
    </cfRule>
  </conditionalFormatting>
  <conditionalFormatting sqref="F126:G127">
    <cfRule type="expression" dxfId="869" priority="3">
      <formula>AND(F126&lt;&gt;"",#REF!="",OR(COLUMN(F126)=COLUMN(#REF!),COLUMN(F126)=COLUMN(#REF!)))</formula>
    </cfRule>
  </conditionalFormatting>
  <conditionalFormatting sqref="F130:G131">
    <cfRule type="expression" dxfId="868" priority="2">
      <formula>AND(F130&lt;&gt;"",#REF!="",OR(COLUMN(F130)=COLUMN(#REF!),COLUMN(F130)=COLUMN(#REF!)))</formula>
    </cfRule>
  </conditionalFormatting>
  <conditionalFormatting sqref="F134:G135">
    <cfRule type="expression" dxfId="867" priority="1">
      <formula>AND(F134&lt;&gt;"",#REF!="",OR(COLUMN(F134)=COLUMN(#REF!),COLUMN(F134)=COLUMN(#REF!)))</formula>
    </cfRule>
  </conditionalFormatting>
  <dataValidations count="20">
    <dataValidation type="list" allowBlank="1" showInputMessage="1" sqref="E35:E36" xr:uid="{4EF8FB78-37DB-41A3-AB5C-11662F817745}">
      <formula1>Inflação_Curta</formula1>
    </dataValidation>
    <dataValidation type="list" allowBlank="1" showInputMessage="1" sqref="E39:E42" xr:uid="{229B39C9-6D3F-4EE9-BFEC-C360DCDBB61D}">
      <formula1>Inflação_Média</formula1>
    </dataValidation>
    <dataValidation type="list" allowBlank="1" showInputMessage="1" sqref="E45:E46" xr:uid="{ECE17FEB-94BA-487B-850D-871D927CF7E1}">
      <formula1>Inflação_Longa</formula1>
    </dataValidation>
    <dataValidation type="list" allowBlank="1" showInputMessage="1" sqref="E51:E52" xr:uid="{EEFBDBD6-E85B-4E60-B7B5-B7E9AE70FB57}">
      <formula1>Pré_Curta</formula1>
    </dataValidation>
    <dataValidation type="list" allowBlank="1" showInputMessage="1" sqref="E55:E56" xr:uid="{381D46DD-56E5-4FE7-AEEF-328E57ACF6D0}">
      <formula1>Pré_Média</formula1>
    </dataValidation>
    <dataValidation type="list" allowBlank="1" showInputMessage="1" sqref="E59:E60" xr:uid="{83566F6A-EDE8-4111-90AA-A5C47C905099}">
      <formula1>Pré_Longa</formula1>
    </dataValidation>
    <dataValidation type="list" allowBlank="1" showInputMessage="1" sqref="E81:E82" xr:uid="{30D215B1-DD9A-49A6-BEFD-E756257A250E}">
      <formula1>Quant</formula1>
    </dataValidation>
    <dataValidation type="list" allowBlank="1" showInputMessage="1" sqref="E85:E86" xr:uid="{C5F352AF-86B1-440F-BCC5-1BF36D3F1B1D}">
      <formula1>Long_Short</formula1>
    </dataValidation>
    <dataValidation type="list" allowBlank="1" showInputMessage="1" sqref="E89:E90" xr:uid="{61D91AA7-BF14-43FC-BACA-33E9521249FC}">
      <formula1>Multiestratégia</formula1>
    </dataValidation>
    <dataValidation type="list" allowBlank="1" showInputMessage="1" sqref="E93:E94" xr:uid="{CBA200F8-2656-4C6B-9770-2C657F4315AE}">
      <formula1>Arbitragem</formula1>
    </dataValidation>
    <dataValidation type="list" allowBlank="1" showInputMessage="1" sqref="E112:E113" xr:uid="{21CC081E-4EF4-4B95-A6A6-AD617C3ED402}">
      <formula1>Alternativos</formula1>
    </dataValidation>
    <dataValidation type="list" allowBlank="1" showInputMessage="1" sqref="E118:E119" xr:uid="{953251D4-CADA-428C-BA15-1239E7ECD573}">
      <formula1>EUA</formula1>
    </dataValidation>
    <dataValidation type="list" allowBlank="1" showInputMessage="1" sqref="E122:E123" xr:uid="{190CEAE0-5B24-4D3B-B130-8A0D07B60B8A}">
      <formula1>China</formula1>
    </dataValidation>
    <dataValidation type="list" allowBlank="1" showInputMessage="1" sqref="E126:E127" xr:uid="{E98386FF-51CA-4A71-88C1-7A8E0BB4F729}">
      <formula1>Europa</formula1>
    </dataValidation>
    <dataValidation type="list" allowBlank="1" showInputMessage="1" sqref="E130:E131" xr:uid="{E80934C6-B8B2-4BF7-90A7-0EF2FDBE0874}">
      <formula1>Global</formula1>
    </dataValidation>
    <dataValidation type="list" allowBlank="1" showInputMessage="1" sqref="E134:E135" xr:uid="{81017E04-BEE0-43A1-86AA-F410D694769A}">
      <formula1>EM</formula1>
    </dataValidation>
    <dataValidation type="list" allowBlank="1" showInputMessage="1" sqref="E101:E103" xr:uid="{CCF9F93F-EE7F-4E98-B888-5CD07A3F176D}">
      <formula1>Long_Only</formula1>
    </dataValidation>
    <dataValidation type="list" allowBlank="1" showInputMessage="1" sqref="E106:E109" xr:uid="{95F5D2A6-A863-45A5-A014-5AD29DA497A1}">
      <formula1>Long_Bias</formula1>
    </dataValidation>
    <dataValidation type="list" allowBlank="1" showInputMessage="1" sqref="E65:E76" xr:uid="{89C9C0F3-7B65-4926-AB62-2A11B56B82BA}">
      <formula1>Macro</formula1>
    </dataValidation>
    <dataValidation type="list" allowBlank="1" showInputMessage="1" sqref="E12:E30" xr:uid="{AFBE729F-A782-449F-A6C5-A0D5453F5AA4}">
      <formula1>Pós_fixado</formula1>
    </dataValidation>
  </dataValidations>
  <pageMargins left="0.7" right="0.7" top="0.75" bottom="0.75" header="0.3" footer="0.3"/>
  <pageSetup paperSize="9" orientation="portrait" r:id="rId1"/>
  <ignoredErrors>
    <ignoredError sqref="E12:E17 H27:H30 H12:H18 H22:H25"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F9987-26E4-4379-8CE4-E5DD83821422}">
  <sheetPr codeName="Sheet22">
    <tabColor theme="0" tint="-0.499984740745262"/>
  </sheetPr>
  <dimension ref="B1:X215"/>
  <sheetViews>
    <sheetView showGridLines="0" zoomScale="90" zoomScaleNormal="90" workbookViewId="0">
      <selection activeCell="Q11" sqref="Q11"/>
    </sheetView>
  </sheetViews>
  <sheetFormatPr defaultColWidth="10.69921875" defaultRowHeight="24.75"/>
  <cols>
    <col min="1" max="1" width="2.59765625" style="269" customWidth="1"/>
    <col min="2" max="4" width="2.59765625" style="268" hidden="1" customWidth="1"/>
    <col min="5" max="5" width="54.59765625" style="269" customWidth="1"/>
    <col min="6" max="6" width="5.8984375" style="271" customWidth="1"/>
    <col min="7" max="7" width="6" style="271" customWidth="1"/>
    <col min="8" max="8" width="10.19921875" style="271" customWidth="1"/>
    <col min="9" max="9" width="6.296875" style="271" customWidth="1"/>
    <col min="10" max="10" width="6.59765625" style="271" customWidth="1"/>
    <col min="11" max="11" width="8.69921875" style="270" customWidth="1"/>
    <col min="12" max="12" width="7.3984375" style="269" customWidth="1"/>
    <col min="13" max="13" width="8.69921875" style="270" customWidth="1"/>
    <col min="14" max="14" width="7.3984375" style="269" customWidth="1"/>
    <col min="15" max="15" width="8.69921875" style="270" customWidth="1"/>
    <col min="16" max="16" width="7.3984375" style="269" customWidth="1"/>
    <col min="17" max="17" width="8.69921875" style="270" customWidth="1"/>
    <col min="18" max="18" width="7.3984375" style="269" customWidth="1"/>
    <col min="19" max="19" width="8.69921875" style="270" customWidth="1"/>
    <col min="20" max="20" width="7.3984375" style="270" customWidth="1"/>
    <col min="21" max="21" width="3.09765625" style="271" customWidth="1"/>
    <col min="22" max="22" width="11.8984375" style="386" customWidth="1"/>
    <col min="23" max="23" width="32.69921875" style="271" customWidth="1"/>
    <col min="24" max="24" width="18" style="269" customWidth="1"/>
    <col min="25" max="16384" width="10.69921875" style="269"/>
  </cols>
  <sheetData>
    <row r="1" spans="2:23" s="11" customFormat="1" ht="5.0999999999999996" customHeight="1">
      <c r="B1" s="227"/>
      <c r="C1" s="227"/>
      <c r="D1" s="227"/>
      <c r="F1" s="29"/>
      <c r="G1" s="29"/>
      <c r="H1" s="29"/>
      <c r="I1" s="29"/>
      <c r="J1" s="29"/>
      <c r="K1" s="12"/>
      <c r="M1" s="12"/>
      <c r="O1" s="12"/>
      <c r="Q1" s="12"/>
      <c r="S1" s="12"/>
      <c r="T1" s="12"/>
      <c r="U1" s="29"/>
      <c r="V1" s="378"/>
      <c r="W1" s="29"/>
    </row>
    <row r="2" spans="2:23" s="11" customFormat="1" ht="30.75">
      <c r="B2" s="227"/>
      <c r="C2" s="227"/>
      <c r="D2" s="227"/>
      <c r="F2" s="29"/>
      <c r="G2" s="29"/>
      <c r="H2" s="29"/>
      <c r="I2" s="29"/>
      <c r="J2" s="29"/>
      <c r="K2" s="12"/>
      <c r="M2" s="12"/>
      <c r="O2" s="12"/>
      <c r="Q2" s="12"/>
      <c r="S2" s="12"/>
      <c r="T2" s="12"/>
      <c r="U2" s="29"/>
      <c r="V2" s="378"/>
      <c r="W2" s="29"/>
    </row>
    <row r="3" spans="2:23" s="15" customFormat="1" ht="27.75">
      <c r="B3" s="228"/>
      <c r="C3" s="228"/>
      <c r="D3" s="228"/>
      <c r="E3" s="350" t="s">
        <v>654</v>
      </c>
      <c r="F3" s="671"/>
      <c r="G3" s="671"/>
      <c r="H3" s="671"/>
      <c r="I3" s="671"/>
      <c r="J3" s="671"/>
      <c r="K3" s="14"/>
      <c r="M3" s="14"/>
      <c r="O3" s="14"/>
      <c r="Q3" s="14"/>
      <c r="S3" s="14"/>
      <c r="T3" s="14"/>
      <c r="U3" s="13"/>
      <c r="V3" s="379"/>
      <c r="W3" s="13"/>
    </row>
    <row r="4" spans="2:23" s="15" customFormat="1" ht="5.25" customHeight="1">
      <c r="B4" s="228"/>
      <c r="C4" s="228"/>
      <c r="D4" s="228"/>
      <c r="F4" s="353"/>
      <c r="G4" s="353"/>
      <c r="H4" s="353"/>
      <c r="I4" s="353"/>
      <c r="J4" s="353"/>
      <c r="K4" s="16"/>
      <c r="L4" s="17"/>
      <c r="M4" s="16"/>
      <c r="N4" s="17"/>
      <c r="O4" s="16"/>
      <c r="P4" s="17"/>
      <c r="Q4" s="16"/>
      <c r="R4" s="17"/>
      <c r="S4" s="16"/>
      <c r="T4" s="16"/>
      <c r="U4" s="13"/>
      <c r="V4" s="379"/>
      <c r="W4" s="13"/>
    </row>
    <row r="5" spans="2:23" s="220" customFormat="1" ht="33" customHeight="1">
      <c r="B5" s="229"/>
      <c r="C5" s="229"/>
      <c r="D5" s="229"/>
      <c r="E5" s="351"/>
      <c r="F5" s="672"/>
      <c r="G5" s="672"/>
      <c r="H5" s="672"/>
      <c r="I5" s="672"/>
      <c r="J5" s="672"/>
      <c r="K5" s="778" t="s">
        <v>639</v>
      </c>
      <c r="L5" s="779"/>
      <c r="M5" s="780" t="s">
        <v>643</v>
      </c>
      <c r="N5" s="780"/>
      <c r="O5" s="778" t="s">
        <v>640</v>
      </c>
      <c r="P5" s="779"/>
      <c r="Q5" s="780" t="s">
        <v>641</v>
      </c>
      <c r="R5" s="780"/>
      <c r="S5" s="778" t="s">
        <v>642</v>
      </c>
      <c r="T5" s="780"/>
      <c r="U5" s="222"/>
      <c r="V5" s="380"/>
      <c r="W5" s="222"/>
    </row>
    <row r="6" spans="2:23" s="220" customFormat="1" ht="5.25" customHeight="1">
      <c r="B6" s="229"/>
      <c r="C6" s="229"/>
      <c r="D6" s="229"/>
      <c r="E6" s="226"/>
      <c r="F6" s="354"/>
      <c r="G6" s="354"/>
      <c r="H6" s="354"/>
      <c r="I6" s="354"/>
      <c r="J6" s="354"/>
      <c r="K6" s="278"/>
      <c r="L6" s="279"/>
      <c r="M6" s="223"/>
      <c r="N6" s="221"/>
      <c r="O6" s="278"/>
      <c r="P6" s="279"/>
      <c r="Q6" s="223"/>
      <c r="R6" s="221"/>
      <c r="S6" s="278"/>
      <c r="T6" s="221"/>
      <c r="U6" s="222"/>
      <c r="V6" s="380"/>
      <c r="W6" s="222"/>
    </row>
    <row r="7" spans="2:23" s="284" customFormat="1" ht="19.5" customHeight="1">
      <c r="B7" s="280"/>
      <c r="C7" s="280"/>
      <c r="D7" s="280"/>
      <c r="E7" s="358" t="s">
        <v>1336</v>
      </c>
      <c r="F7" s="358" t="s">
        <v>1420</v>
      </c>
      <c r="G7" s="358" t="s">
        <v>1467</v>
      </c>
      <c r="H7" s="358" t="s">
        <v>1414</v>
      </c>
      <c r="I7" s="358" t="s">
        <v>8</v>
      </c>
      <c r="J7" s="349" t="s">
        <v>1415</v>
      </c>
      <c r="K7" s="281" t="s">
        <v>629</v>
      </c>
      <c r="L7" s="282" t="s">
        <v>9</v>
      </c>
      <c r="M7" s="281" t="s">
        <v>629</v>
      </c>
      <c r="N7" s="282" t="s">
        <v>9</v>
      </c>
      <c r="O7" s="281" t="s">
        <v>629</v>
      </c>
      <c r="P7" s="282" t="s">
        <v>9</v>
      </c>
      <c r="Q7" s="281" t="s">
        <v>629</v>
      </c>
      <c r="R7" s="282" t="s">
        <v>9</v>
      </c>
      <c r="S7" s="281" t="s">
        <v>629</v>
      </c>
      <c r="T7" s="283" t="s">
        <v>9</v>
      </c>
      <c r="U7" s="285"/>
      <c r="W7" s="285"/>
    </row>
    <row r="8" spans="2:23" s="220" customFormat="1" ht="5.25" customHeight="1">
      <c r="B8" s="229"/>
      <c r="C8" s="229"/>
      <c r="D8" s="229"/>
      <c r="F8" s="354"/>
      <c r="G8" s="354"/>
      <c r="H8" s="354"/>
      <c r="I8" s="354"/>
      <c r="J8" s="354"/>
      <c r="K8" s="224"/>
      <c r="L8" s="225"/>
      <c r="O8" s="224"/>
      <c r="P8" s="225"/>
      <c r="S8" s="224"/>
      <c r="U8" s="222"/>
      <c r="V8" s="380"/>
      <c r="W8" s="222"/>
    </row>
    <row r="9" spans="2:23" s="114" customFormat="1" ht="15.75">
      <c r="B9" s="286"/>
      <c r="C9" s="286"/>
      <c r="D9" s="286" t="s">
        <v>1397</v>
      </c>
      <c r="E9" s="352" t="s">
        <v>11</v>
      </c>
      <c r="F9" s="660"/>
      <c r="G9" s="660"/>
      <c r="H9" s="660"/>
      <c r="I9" s="660"/>
      <c r="J9" s="660"/>
      <c r="K9" s="281">
        <f ca="1">OFFSET('Asset Allocation Tatico'!$B$9, MATCH($E9,OFFSET('Asset Allocation Tatico'!$B$9,,,COUNTA('Asset Allocation Tatico'!$B:$B)-COUNTA('Asset Allocation Tatico'!$B$1:$B$9)),0)-1, MATCH(K$5,'Asset Allocation Tatico'!$D$5:$M$5,0)+2)</f>
        <v>1</v>
      </c>
      <c r="L9" s="287">
        <f ca="1">L11+L34+L55</f>
        <v>0.99999999999999989</v>
      </c>
      <c r="M9" s="281">
        <f ca="1">OFFSET('Asset Allocation Tatico'!$B$9, MATCH($E9,OFFSET('Asset Allocation Tatico'!$B$9,,,COUNTA('Asset Allocation Tatico'!$B:$B)-COUNTA('Asset Allocation Tatico'!$B$1:$B$9)),0)-1, MATCH(M$5,'Asset Allocation Tatico'!$D$5:$M$5,0)+2)</f>
        <v>0.84000000000000008</v>
      </c>
      <c r="N9" s="287">
        <f ca="1">N11+N34+N55</f>
        <v>0.84000000000000008</v>
      </c>
      <c r="O9" s="281">
        <f ca="1">OFFSET('Asset Allocation Tatico'!$B$9, MATCH($E9,OFFSET('Asset Allocation Tatico'!$B$9,,,COUNTA('Asset Allocation Tatico'!$B:$B)-COUNTA('Asset Allocation Tatico'!$B$1:$B$9)),0)-1, MATCH(O$5,'Asset Allocation Tatico'!$D$5:$M$5,0)+2)</f>
        <v>0.67999999999999994</v>
      </c>
      <c r="P9" s="287">
        <f ca="1">P11+P34+P55</f>
        <v>0.67999999999999994</v>
      </c>
      <c r="Q9" s="281">
        <f ca="1">OFFSET('Asset Allocation Tatico'!$B$9, MATCH($E9,OFFSET('Asset Allocation Tatico'!$B$9,,,COUNTA('Asset Allocation Tatico'!$B:$B)-COUNTA('Asset Allocation Tatico'!$B$1:$B$9)),0)-1, MATCH(Q$5,'Asset Allocation Tatico'!$D$5:$M$5,0)+2)</f>
        <v>0.47</v>
      </c>
      <c r="R9" s="287">
        <f ca="1">R11+R34+R55</f>
        <v>0.47000000000000008</v>
      </c>
      <c r="S9" s="281">
        <f ca="1">OFFSET('Asset Allocation Tatico'!$B$9, MATCH($E9,OFFSET('Asset Allocation Tatico'!$B$9,,,COUNTA('Asset Allocation Tatico'!$B:$B)-COUNTA('Asset Allocation Tatico'!$B$1:$B$9)),0)-1, MATCH(S$5,'Asset Allocation Tatico'!$D$5:$M$5,0)+2)</f>
        <v>0.31</v>
      </c>
      <c r="T9" s="287">
        <f ca="1">T11+T34+T55</f>
        <v>0.31000000000000005</v>
      </c>
      <c r="U9" s="288"/>
      <c r="V9" s="381"/>
      <c r="W9" s="288"/>
    </row>
    <row r="10" spans="2:23" s="153" customFormat="1" ht="7.5" customHeight="1">
      <c r="B10" s="233"/>
      <c r="C10" s="233"/>
      <c r="D10" s="233"/>
      <c r="E10" s="152"/>
      <c r="F10" s="190"/>
      <c r="G10" s="190"/>
      <c r="H10" s="190"/>
      <c r="I10" s="190"/>
      <c r="J10" s="190"/>
      <c r="K10" s="258"/>
      <c r="L10" s="260"/>
      <c r="M10" s="258"/>
      <c r="N10" s="260"/>
      <c r="O10" s="258"/>
      <c r="P10" s="260"/>
      <c r="Q10" s="258"/>
      <c r="R10" s="260"/>
      <c r="S10" s="258"/>
      <c r="T10" s="260"/>
      <c r="U10" s="243"/>
      <c r="V10" s="382"/>
      <c r="W10" s="243"/>
    </row>
    <row r="11" spans="2:23" s="153" customFormat="1" ht="15">
      <c r="B11" s="233"/>
      <c r="C11" s="233" t="s">
        <v>12</v>
      </c>
      <c r="D11" s="233" t="s">
        <v>12</v>
      </c>
      <c r="E11" s="155" t="s">
        <v>620</v>
      </c>
      <c r="F11" s="156"/>
      <c r="G11" s="156"/>
      <c r="H11" s="156"/>
      <c r="I11" s="156"/>
      <c r="J11" s="156"/>
      <c r="K11" s="235">
        <f ca="1">OFFSET('Asset Allocation Tatico'!$B$9, MATCH($E11,OFFSET('Asset Allocation Tatico'!$B$9,,,COUNTA('Asset Allocation Tatico'!$B:$B)-COUNTA('Asset Allocation Tatico'!$B$1:$B$9)),0)-1, MATCH(K$5,'Asset Allocation Tatico'!$D$5:$M$5,0)+2)</f>
        <v>0.82</v>
      </c>
      <c r="L11" s="244">
        <f ca="1">SUM(L12:L33)</f>
        <v>0.81999999999999984</v>
      </c>
      <c r="M11" s="235">
        <f ca="1">OFFSET('Asset Allocation Tatico'!$B$9, MATCH($E11,OFFSET('Asset Allocation Tatico'!$B$9,,,COUNTA('Asset Allocation Tatico'!$B:$B)-COUNTA('Asset Allocation Tatico'!$B$1:$B$9)),0)-1, MATCH(M$5,'Asset Allocation Tatico'!$D$5:$M$5,0)+2)</f>
        <v>0.64</v>
      </c>
      <c r="N11" s="244">
        <f ca="1">SUM(N12:N33)</f>
        <v>0.64</v>
      </c>
      <c r="O11" s="235">
        <f ca="1">OFFSET('Asset Allocation Tatico'!$B$9, MATCH($E11,OFFSET('Asset Allocation Tatico'!$B$9,,,COUNTA('Asset Allocation Tatico'!$B:$B)-COUNTA('Asset Allocation Tatico'!$B$1:$B$9)),0)-1, MATCH(O$5,'Asset Allocation Tatico'!$D$5:$M$5,0)+2)</f>
        <v>0.52</v>
      </c>
      <c r="P11" s="244">
        <f ca="1">SUM(P12:P33)</f>
        <v>0.52</v>
      </c>
      <c r="Q11" s="235">
        <f ca="1">OFFSET('Asset Allocation Tatico'!$B$9, MATCH($E11,OFFSET('Asset Allocation Tatico'!$B$9,,,COUNTA('Asset Allocation Tatico'!$B:$B)-COUNTA('Asset Allocation Tatico'!$B$1:$B$9)),0)-1, MATCH(Q$5,'Asset Allocation Tatico'!$D$5:$M$5,0)+2)</f>
        <v>0.2</v>
      </c>
      <c r="R11" s="244">
        <f ca="1">SUM(R12:R33)</f>
        <v>0.20000000000000007</v>
      </c>
      <c r="S11" s="235">
        <f ca="1">OFFSET('Asset Allocation Tatico'!$B$9, MATCH($E11,OFFSET('Asset Allocation Tatico'!$B$9,,,COUNTA('Asset Allocation Tatico'!$B:$B)-COUNTA('Asset Allocation Tatico'!$B$1:$B$9)),0)-1, MATCH(S$5,'Asset Allocation Tatico'!$D$5:$M$5,0)+2)</f>
        <v>0.08</v>
      </c>
      <c r="T11" s="245">
        <f ca="1">SUM(T12:T33)</f>
        <v>0.08</v>
      </c>
      <c r="V11" s="382"/>
    </row>
    <row r="12" spans="2:23" s="247" customFormat="1" ht="15">
      <c r="B12" s="230"/>
      <c r="C12" s="230"/>
      <c r="D12" s="230"/>
      <c r="E12" s="236" t="s">
        <v>1365</v>
      </c>
      <c r="F12" s="661" t="str">
        <f>IFERROR(INDEX('Produtos Selecionados'!$G:$G,MATCH($E12,'Produtos Selecionados'!$E:$E,0)),"-")</f>
        <v>-</v>
      </c>
      <c r="G12" s="661" t="str">
        <f>IFERROR(INDEX('Produtos Selecionados'!$H:$H,MATCH($E12,'Produtos Selecionados'!$E:$E,0)),"-")</f>
        <v>-</v>
      </c>
      <c r="H12" s="661">
        <f>IFERROR(INDEX('Produtos Selecionados'!$O:$O,MATCH($E12,'Produtos Selecionados'!$E:$E,0)),"-")</f>
        <v>2.9999999999999997E-4</v>
      </c>
      <c r="I12" s="662" t="str">
        <f>IFERROR(INDEX('Produtos Selecionados'!$L:$L,MATCH($E12,'Produtos Selecionados'!$E:$E,0)),"-")</f>
        <v>BRL</v>
      </c>
      <c r="J12" s="662">
        <f>IFERROR(INDEX('Produtos Selecionados'!$M:$M,MATCH($E12,'Produtos Selecionados'!$E:$E,0)),"-")</f>
        <v>0</v>
      </c>
      <c r="K12" s="232">
        <v>0.08</v>
      </c>
      <c r="L12" s="246">
        <f ca="1">IF(K12="","", K12*K$11)</f>
        <v>6.5599999999999992E-2</v>
      </c>
      <c r="M12" s="232">
        <v>0.09</v>
      </c>
      <c r="N12" s="246">
        <f ca="1">IF(M12="","", M12*M$11)</f>
        <v>5.7599999999999998E-2</v>
      </c>
      <c r="O12" s="232">
        <v>0.09</v>
      </c>
      <c r="P12" s="246">
        <f ca="1">IF(O12="","", O12*O$11)</f>
        <v>4.6800000000000001E-2</v>
      </c>
      <c r="Q12" s="232">
        <v>0.2</v>
      </c>
      <c r="R12" s="246">
        <f ca="1">IF(Q12="","", Q12*Q$11)</f>
        <v>4.0000000000000008E-2</v>
      </c>
      <c r="S12" s="232">
        <v>0.2</v>
      </c>
      <c r="T12" s="246">
        <f ca="1">IF(S12="","", S12*S$11)</f>
        <v>1.6E-2</v>
      </c>
      <c r="V12" s="383" t="str">
        <f>IFERROR(IF(INDEX('Produtos Selecionados'!$G:$G,MATCH($E12,'Produtos Selecionados'!$E:$E,0))="MFO", "Evitar - ROA baixo", "OK"),"OK")</f>
        <v>OK</v>
      </c>
    </row>
    <row r="13" spans="2:23" s="247" customFormat="1" ht="15">
      <c r="B13" s="230"/>
      <c r="C13" s="230"/>
      <c r="D13" s="230"/>
      <c r="E13" s="236" t="s">
        <v>1440</v>
      </c>
      <c r="F13" s="661" t="str">
        <f>IFERROR(INDEX('Produtos Selecionados'!$G:$G,MATCH($E13,'Produtos Selecionados'!$E:$E,0)),"-")</f>
        <v>-</v>
      </c>
      <c r="G13" s="661" t="str">
        <f>IFERROR(INDEX('Produtos Selecionados'!$H:$H,MATCH($E13,'Produtos Selecionados'!$E:$E,0)),"-")</f>
        <v>-</v>
      </c>
      <c r="H13" s="661" t="str">
        <f>IFERROR(INDEX('Produtos Selecionados'!$O:$O,MATCH($E13,'Produtos Selecionados'!$E:$E,0)),"-")</f>
        <v>-</v>
      </c>
      <c r="I13" s="662" t="str">
        <f>IFERROR(INDEX('Produtos Selecionados'!$L:$L,MATCH($E13,'Produtos Selecionados'!$E:$E,0)),"-")</f>
        <v>-</v>
      </c>
      <c r="J13" s="662" t="str">
        <f>IFERROR(INDEX('Produtos Selecionados'!$M:$M,MATCH($E13,'Produtos Selecionados'!$E:$E,0)),"-")</f>
        <v>-</v>
      </c>
      <c r="K13" s="232">
        <v>0.08</v>
      </c>
      <c r="L13" s="246">
        <f t="shared" ref="L13:L30" ca="1" si="0">IF(K13="","", K13*K$11)</f>
        <v>6.5599999999999992E-2</v>
      </c>
      <c r="M13" s="232">
        <v>0.08</v>
      </c>
      <c r="N13" s="246">
        <f t="shared" ref="N13:N30" ca="1" si="1">IF(M13="","", M13*M$11)</f>
        <v>5.1200000000000002E-2</v>
      </c>
      <c r="O13" s="232">
        <v>0.08</v>
      </c>
      <c r="P13" s="246">
        <f t="shared" ref="P13:P30" ca="1" si="2">IF(O13="","", O13*O$11)</f>
        <v>4.1600000000000005E-2</v>
      </c>
      <c r="Q13" s="232"/>
      <c r="R13" s="246" t="str">
        <f t="shared" ref="R13:R30" si="3">IF(Q13="","", Q13*Q$11)</f>
        <v/>
      </c>
      <c r="S13" s="232"/>
      <c r="T13" s="246" t="str">
        <f t="shared" ref="T13:T30" si="4">IF(S13="","", S13*S$11)</f>
        <v/>
      </c>
      <c r="V13" s="383" t="str">
        <f>IFERROR(IF(INDEX('Produtos Selecionados'!$G:$G,MATCH($E13,'Produtos Selecionados'!$E:$E,0))="MFO", "Evitar - ROA baixo", "OK"),"OK")</f>
        <v>OK</v>
      </c>
    </row>
    <row r="14" spans="2:23" s="247" customFormat="1" ht="15">
      <c r="B14" s="230"/>
      <c r="C14" s="230"/>
      <c r="D14" s="230"/>
      <c r="E14" s="236" t="s">
        <v>1441</v>
      </c>
      <c r="F14" s="661" t="str">
        <f>IFERROR(INDEX('Produtos Selecionados'!$G:$G,MATCH($E14,'Produtos Selecionados'!$E:$E,0)),"-")</f>
        <v>-</v>
      </c>
      <c r="G14" s="661" t="str">
        <f>IFERROR(INDEX('Produtos Selecionados'!$H:$H,MATCH($E14,'Produtos Selecionados'!$E:$E,0)),"-")</f>
        <v>-</v>
      </c>
      <c r="H14" s="661" t="str">
        <f>IFERROR(INDEX('Produtos Selecionados'!$O:$O,MATCH($E14,'Produtos Selecionados'!$E:$E,0)),"-")</f>
        <v>-</v>
      </c>
      <c r="I14" s="662" t="str">
        <f>IFERROR(INDEX('Produtos Selecionados'!$L:$L,MATCH($E14,'Produtos Selecionados'!$E:$E,0)),"-")</f>
        <v>-</v>
      </c>
      <c r="J14" s="662" t="str">
        <f>IFERROR(INDEX('Produtos Selecionados'!$M:$M,MATCH($E14,'Produtos Selecionados'!$E:$E,0)),"-")</f>
        <v>-</v>
      </c>
      <c r="K14" s="232">
        <v>0.08</v>
      </c>
      <c r="L14" s="246">
        <f t="shared" ca="1" si="0"/>
        <v>6.5599999999999992E-2</v>
      </c>
      <c r="M14" s="232">
        <v>0.08</v>
      </c>
      <c r="N14" s="246">
        <f t="shared" ca="1" si="1"/>
        <v>5.1200000000000002E-2</v>
      </c>
      <c r="O14" s="232">
        <v>0.08</v>
      </c>
      <c r="P14" s="246">
        <f t="shared" ca="1" si="2"/>
        <v>4.1600000000000005E-2</v>
      </c>
      <c r="Q14" s="232"/>
      <c r="R14" s="246" t="str">
        <f t="shared" si="3"/>
        <v/>
      </c>
      <c r="S14" s="232"/>
      <c r="T14" s="246" t="str">
        <f t="shared" si="4"/>
        <v/>
      </c>
      <c r="V14" s="383" t="str">
        <f>IFERROR(IF(INDEX('Produtos Selecionados'!$G:$G,MATCH($E14,'Produtos Selecionados'!$E:$E,0))="MFO", "Evitar - ROA baixo", "OK"),"OK")</f>
        <v>OK</v>
      </c>
    </row>
    <row r="15" spans="2:23" s="247" customFormat="1" ht="15">
      <c r="B15" s="230"/>
      <c r="C15" s="230"/>
      <c r="D15" s="230"/>
      <c r="E15" s="236" t="str">
        <f>'RF &amp; RV Guide'!E18</f>
        <v>Títulos Corporativos - 2 anos (CDI+1.60%)</v>
      </c>
      <c r="F15" s="661" t="str">
        <f>IFERROR(INDEX('Produtos Selecionados'!$G:$G,MATCH($E15,'Produtos Selecionados'!$E:$E,0)),"-")</f>
        <v>-</v>
      </c>
      <c r="G15" s="661" t="str">
        <f>IFERROR(INDEX('Produtos Selecionados'!$H:$H,MATCH($E15,'Produtos Selecionados'!$E:$E,0)),"-")</f>
        <v>-</v>
      </c>
      <c r="H15" s="661">
        <f>IFERROR(INDEX('Produtos Selecionados'!$O:$O,MATCH($E15,'Produtos Selecionados'!$E:$E,0)),"-")</f>
        <v>2.5000000000000001E-3</v>
      </c>
      <c r="I15" s="662" t="str">
        <f>IFERROR(INDEX('Produtos Selecionados'!$L:$L,MATCH($E15,'Produtos Selecionados'!$E:$E,0)),"-")</f>
        <v>BRL</v>
      </c>
      <c r="J15" s="662">
        <f>IFERROR(INDEX('Produtos Selecionados'!$M:$M,MATCH($E15,'Produtos Selecionados'!$E:$E,0)),"-")</f>
        <v>730</v>
      </c>
      <c r="K15" s="232">
        <v>0.06</v>
      </c>
      <c r="L15" s="246">
        <f t="shared" ca="1" si="0"/>
        <v>4.9199999999999994E-2</v>
      </c>
      <c r="M15" s="232">
        <v>0.06</v>
      </c>
      <c r="N15" s="246">
        <f t="shared" ca="1" si="1"/>
        <v>3.8399999999999997E-2</v>
      </c>
      <c r="O15" s="232">
        <v>0.06</v>
      </c>
      <c r="P15" s="246">
        <f t="shared" ca="1" si="2"/>
        <v>3.1199999999999999E-2</v>
      </c>
      <c r="Q15" s="232">
        <v>0.05</v>
      </c>
      <c r="R15" s="246">
        <f t="shared" ca="1" si="3"/>
        <v>1.0000000000000002E-2</v>
      </c>
      <c r="S15" s="232"/>
      <c r="T15" s="246" t="str">
        <f t="shared" si="4"/>
        <v/>
      </c>
      <c r="V15" s="383" t="str">
        <f>IFERROR(IF(INDEX('Produtos Selecionados'!$G:$G,MATCH($E15,'Produtos Selecionados'!$E:$E,0))="MFO", "Evitar - ROA baixo", "OK"),"OK")</f>
        <v>OK</v>
      </c>
    </row>
    <row r="16" spans="2:23" s="247" customFormat="1" ht="15">
      <c r="B16" s="230"/>
      <c r="C16" s="230"/>
      <c r="D16" s="230"/>
      <c r="E16" s="236" t="str">
        <f>'RF &amp; RV Guide'!E19</f>
        <v>Títulos Corporativos - 3 anos (CDI+1.65%)</v>
      </c>
      <c r="F16" s="661" t="str">
        <f>IFERROR(INDEX('Produtos Selecionados'!$G:$G,MATCH($E16,'Produtos Selecionados'!$E:$E,0)),"-")</f>
        <v>-</v>
      </c>
      <c r="G16" s="661" t="str">
        <f>IFERROR(INDEX('Produtos Selecionados'!$H:$H,MATCH($E16,'Produtos Selecionados'!$E:$E,0)),"-")</f>
        <v>-</v>
      </c>
      <c r="H16" s="661">
        <f>IFERROR(INDEX('Produtos Selecionados'!$O:$O,MATCH($E16,'Produtos Selecionados'!$E:$E,0)),"-")</f>
        <v>2.5000000000000001E-3</v>
      </c>
      <c r="I16" s="662" t="str">
        <f>IFERROR(INDEX('Produtos Selecionados'!$L:$L,MATCH($E16,'Produtos Selecionados'!$E:$E,0)),"-")</f>
        <v>BRL</v>
      </c>
      <c r="J16" s="662">
        <f>IFERROR(INDEX('Produtos Selecionados'!$M:$M,MATCH($E16,'Produtos Selecionados'!$E:$E,0)),"-")</f>
        <v>1095</v>
      </c>
      <c r="K16" s="232">
        <v>0.06</v>
      </c>
      <c r="L16" s="246">
        <f t="shared" ca="1" si="0"/>
        <v>4.9199999999999994E-2</v>
      </c>
      <c r="M16" s="232">
        <v>0.06</v>
      </c>
      <c r="N16" s="246">
        <f t="shared" ca="1" si="1"/>
        <v>3.8399999999999997E-2</v>
      </c>
      <c r="O16" s="232">
        <v>0.06</v>
      </c>
      <c r="P16" s="246">
        <f t="shared" ca="1" si="2"/>
        <v>3.1199999999999999E-2</v>
      </c>
      <c r="Q16" s="232">
        <v>0.05</v>
      </c>
      <c r="R16" s="246">
        <f t="shared" ca="1" si="3"/>
        <v>1.0000000000000002E-2</v>
      </c>
      <c r="S16" s="232"/>
      <c r="T16" s="246" t="str">
        <f t="shared" si="4"/>
        <v/>
      </c>
      <c r="V16" s="383" t="str">
        <f>IFERROR(IF(INDEX('Produtos Selecionados'!$G:$G,MATCH($E16,'Produtos Selecionados'!$E:$E,0))="MFO", "Evitar - ROA baixo", "OK"),"OK")</f>
        <v>OK</v>
      </c>
    </row>
    <row r="17" spans="2:22" s="247" customFormat="1" ht="15">
      <c r="B17" s="230"/>
      <c r="C17" s="230"/>
      <c r="D17" s="230"/>
      <c r="E17" s="236" t="s">
        <v>2209</v>
      </c>
      <c r="F17" s="661" t="str">
        <f>IFERROR(INDEX('Produtos Selecionados'!$G:$G,MATCH($E17,'Produtos Selecionados'!$E:$E,0)),"-")</f>
        <v>-</v>
      </c>
      <c r="G17" s="661" t="str">
        <f>IFERROR(INDEX('Produtos Selecionados'!$H:$H,MATCH($E17,'Produtos Selecionados'!$E:$E,0)),"-")</f>
        <v>Não</v>
      </c>
      <c r="H17" s="661">
        <f>IFERROR(INDEX('Produtos Selecionados'!$O:$O,MATCH($E17,'Produtos Selecionados'!$E:$E,0)),"-")</f>
        <v>1.1199999999999999E-3</v>
      </c>
      <c r="I17" s="662" t="str">
        <f>IFERROR(INDEX('Produtos Selecionados'!$L:$L,MATCH($E17,'Produtos Selecionados'!$E:$E,0)),"-")</f>
        <v>BRL</v>
      </c>
      <c r="J17" s="662">
        <f>IFERROR(INDEX('Produtos Selecionados'!$M:$M,MATCH($E17,'Produtos Selecionados'!$E:$E,0)),"-")</f>
        <v>1</v>
      </c>
      <c r="K17" s="232">
        <v>0.09</v>
      </c>
      <c r="L17" s="246">
        <f t="shared" ca="1" si="0"/>
        <v>7.3799999999999991E-2</v>
      </c>
      <c r="M17" s="232">
        <v>0.1</v>
      </c>
      <c r="N17" s="246">
        <f t="shared" ca="1" si="1"/>
        <v>6.4000000000000001E-2</v>
      </c>
      <c r="O17" s="232">
        <v>0.1</v>
      </c>
      <c r="P17" s="246">
        <f t="shared" ca="1" si="2"/>
        <v>5.2000000000000005E-2</v>
      </c>
      <c r="Q17" s="232">
        <v>0.1</v>
      </c>
      <c r="R17" s="246">
        <f t="shared" ca="1" si="3"/>
        <v>2.0000000000000004E-2</v>
      </c>
      <c r="S17" s="232">
        <v>0.2</v>
      </c>
      <c r="T17" s="246">
        <f t="shared" ca="1" si="4"/>
        <v>1.6E-2</v>
      </c>
      <c r="V17" s="383" t="str">
        <f>IFERROR(IF(INDEX('Produtos Selecionados'!$G:$G,MATCH($E17,'Produtos Selecionados'!$E:$E,0))="MFO", "Evitar - ROA baixo", "OK"),"OK")</f>
        <v>OK</v>
      </c>
    </row>
    <row r="18" spans="2:22" s="247" customFormat="1" ht="15">
      <c r="B18" s="230"/>
      <c r="C18" s="230"/>
      <c r="D18" s="230"/>
      <c r="E18" s="236" t="s">
        <v>2172</v>
      </c>
      <c r="F18" s="661" t="str">
        <f>IFERROR(INDEX('Produtos Selecionados'!$G:$G,MATCH($E18,'Produtos Selecionados'!$E:$E,0)),"-")</f>
        <v>-</v>
      </c>
      <c r="G18" s="661" t="str">
        <f>IFERROR(INDEX('Produtos Selecionados'!$H:$H,MATCH($E18,'Produtos Selecionados'!$E:$E,0)),"-")</f>
        <v>Sim</v>
      </c>
      <c r="H18" s="661">
        <f>IFERROR(INDEX('Produtos Selecionados'!$O:$O,MATCH($E18,'Produtos Selecionados'!$E:$E,0)),"-")</f>
        <v>1.33333333333333E-3</v>
      </c>
      <c r="I18" s="662" t="str">
        <f>IFERROR(INDEX('Produtos Selecionados'!$L:$L,MATCH($E18,'Produtos Selecionados'!$E:$E,0)),"-")</f>
        <v>BRL</v>
      </c>
      <c r="J18" s="662">
        <f>IFERROR(INDEX('Produtos Selecionados'!$M:$M,MATCH($E18,'Produtos Selecionados'!$E:$E,0)),"-")</f>
        <v>1</v>
      </c>
      <c r="K18" s="232">
        <v>0.09</v>
      </c>
      <c r="L18" s="246">
        <f t="shared" ref="L18" ca="1" si="5">IF(K18="","", K18*K$11)</f>
        <v>7.3799999999999991E-2</v>
      </c>
      <c r="M18" s="232">
        <v>0.09</v>
      </c>
      <c r="N18" s="246">
        <f t="shared" ref="N18" ca="1" si="6">IF(M18="","", M18*M$11)</f>
        <v>5.7599999999999998E-2</v>
      </c>
      <c r="O18" s="232">
        <v>0.09</v>
      </c>
      <c r="P18" s="246">
        <f t="shared" ref="P18" ca="1" si="7">IF(O18="","", O18*O$11)</f>
        <v>4.6800000000000001E-2</v>
      </c>
      <c r="Q18" s="232">
        <v>0.1</v>
      </c>
      <c r="R18" s="246">
        <f t="shared" ref="R18" ca="1" si="8">IF(Q18="","", Q18*Q$11)</f>
        <v>2.0000000000000004E-2</v>
      </c>
      <c r="S18" s="232">
        <v>0.2</v>
      </c>
      <c r="T18" s="246">
        <f t="shared" ref="T18" ca="1" si="9">IF(S18="","", S18*S$11)</f>
        <v>1.6E-2</v>
      </c>
      <c r="V18" s="383" t="str">
        <f>IFERROR(IF(INDEX('Produtos Selecionados'!$G:$G,MATCH($E18,'Produtos Selecionados'!$E:$E,0))="MFO", "Evitar - ROA baixo", "OK"),"OK")</f>
        <v>OK</v>
      </c>
    </row>
    <row r="19" spans="2:22" s="247" customFormat="1" ht="15">
      <c r="B19" s="230"/>
      <c r="C19" s="230"/>
      <c r="D19" s="230"/>
      <c r="E19" s="236" t="s">
        <v>2182</v>
      </c>
      <c r="F19" s="661" t="str">
        <f>IFERROR(INDEX('Produtos Selecionados'!$G:$G,MATCH($E19,'Produtos Selecionados'!$E:$E,0)),"-")</f>
        <v>-</v>
      </c>
      <c r="G19" s="661" t="str">
        <f>IFERROR(INDEX('Produtos Selecionados'!$H:$H,MATCH($E19,'Produtos Selecionados'!$E:$E,0)),"-")</f>
        <v>Sim</v>
      </c>
      <c r="H19" s="661">
        <f>IFERROR(INDEX('Produtos Selecionados'!$O:$O,MATCH($E19,'Produtos Selecionados'!$E:$E,0)),"-")</f>
        <v>1E-3</v>
      </c>
      <c r="I19" s="662" t="str">
        <f>IFERROR(INDEX('Produtos Selecionados'!$L:$L,MATCH($E19,'Produtos Selecionados'!$E:$E,0)),"-")</f>
        <v>BRL</v>
      </c>
      <c r="J19" s="662">
        <f>IFERROR(INDEX('Produtos Selecionados'!$M:$M,MATCH($E19,'Produtos Selecionados'!$E:$E,0)),"-")</f>
        <v>0</v>
      </c>
      <c r="K19" s="232">
        <v>0.08</v>
      </c>
      <c r="L19" s="246">
        <f t="shared" ref="L19" ca="1" si="10">IF(K19="","", K19*K$11)</f>
        <v>6.5599999999999992E-2</v>
      </c>
      <c r="M19" s="232">
        <v>0.09</v>
      </c>
      <c r="N19" s="246">
        <f t="shared" ref="N19" ca="1" si="11">IF(M19="","", M19*M$11)</f>
        <v>5.7599999999999998E-2</v>
      </c>
      <c r="O19" s="232">
        <v>0.09</v>
      </c>
      <c r="P19" s="246">
        <f t="shared" ref="P19" ca="1" si="12">IF(O19="","", O19*O$11)</f>
        <v>4.6800000000000001E-2</v>
      </c>
      <c r="Q19" s="232">
        <v>0.1</v>
      </c>
      <c r="R19" s="246">
        <f t="shared" ref="R19" ca="1" si="13">IF(Q19="","", Q19*Q$11)</f>
        <v>2.0000000000000004E-2</v>
      </c>
      <c r="S19" s="232"/>
      <c r="T19" s="246" t="str">
        <f t="shared" ref="T19" si="14">IF(S19="","", S19*S$11)</f>
        <v/>
      </c>
      <c r="V19" s="383" t="str">
        <f>IFERROR(IF(INDEX('Produtos Selecionados'!$G:$G,MATCH($E19,'Produtos Selecionados'!$E:$E,0))="MFO", "Evitar - ROA baixo", "OK"),"OK")</f>
        <v>OK</v>
      </c>
    </row>
    <row r="20" spans="2:22" s="247" customFormat="1" ht="15">
      <c r="B20" s="230"/>
      <c r="C20" s="230"/>
      <c r="D20" s="230"/>
      <c r="E20" s="236" t="s">
        <v>2208</v>
      </c>
      <c r="F20" s="661" t="str">
        <f>IFERROR(INDEX('Produtos Selecionados'!$G:$G,MATCH($E20,'Produtos Selecionados'!$E:$E,0)),"-")</f>
        <v>MFO</v>
      </c>
      <c r="G20" s="661" t="str">
        <f>IFERROR(INDEX('Produtos Selecionados'!$H:$H,MATCH($E20,'Produtos Selecionados'!$E:$E,0)),"-")</f>
        <v>Sim</v>
      </c>
      <c r="H20" s="661">
        <f>IFERROR(INDEX('Produtos Selecionados'!$O:$O,MATCH($E20,'Produtos Selecionados'!$E:$E,0)),"-")</f>
        <v>6.9999999999999999E-4</v>
      </c>
      <c r="I20" s="662" t="str">
        <f>IFERROR(INDEX('Produtos Selecionados'!$L:$L,MATCH($E20,'Produtos Selecionados'!$E:$E,0)),"-")</f>
        <v>BRL</v>
      </c>
      <c r="J20" s="662">
        <f>IFERROR(INDEX('Produtos Selecionados'!$M:$M,MATCH($E20,'Produtos Selecionados'!$E:$E,0)),"-")</f>
        <v>0</v>
      </c>
      <c r="K20" s="232"/>
      <c r="L20" s="246" t="str">
        <f>IF(K20="","", K20*K$11)</f>
        <v/>
      </c>
      <c r="M20" s="232"/>
      <c r="N20" s="246" t="str">
        <f>IF(M20="","", M20*M$11)</f>
        <v/>
      </c>
      <c r="O20" s="232"/>
      <c r="P20" s="246" t="str">
        <f>IF(O20="","", O20*O$11)</f>
        <v/>
      </c>
      <c r="Q20" s="232"/>
      <c r="R20" s="246" t="str">
        <f>IF(Q20="","", Q20*Q$11)</f>
        <v/>
      </c>
      <c r="S20" s="232"/>
      <c r="T20" s="246" t="str">
        <f>IF(S20="","", S20*S$11)</f>
        <v/>
      </c>
      <c r="V20" s="383" t="str">
        <f>IFERROR(IF(INDEX('Produtos Selecionados'!$G:$G,MATCH($E20,'Produtos Selecionados'!$E:$E,0))="MFO", "Evitar - ROA baixo", "OK"),"OK")</f>
        <v>Evitar - ROA baixo</v>
      </c>
    </row>
    <row r="21" spans="2:22" s="247" customFormat="1" ht="15">
      <c r="B21" s="230"/>
      <c r="C21" s="230"/>
      <c r="D21" s="230"/>
      <c r="E21" s="236" t="s">
        <v>2208</v>
      </c>
      <c r="F21" s="661" t="str">
        <f>IFERROR(INDEX('Produtos Selecionados'!$G:$G,MATCH($E21,'Produtos Selecionados'!$E:$E,0)),"-")</f>
        <v>MFO</v>
      </c>
      <c r="G21" s="661" t="str">
        <f>IFERROR(INDEX('Produtos Selecionados'!$H:$H,MATCH($E21,'Produtos Selecionados'!$E:$E,0)),"-")</f>
        <v>Sim</v>
      </c>
      <c r="H21" s="661">
        <f>IFERROR(INDEX('Produtos Selecionados'!$O:$O,MATCH($E21,'Produtos Selecionados'!$E:$E,0)),"-")</f>
        <v>6.9999999999999999E-4</v>
      </c>
      <c r="I21" s="662" t="str">
        <f>IFERROR(INDEX('Produtos Selecionados'!$L:$L,MATCH($E21,'Produtos Selecionados'!$E:$E,0)),"-")</f>
        <v>BRL</v>
      </c>
      <c r="J21" s="662">
        <f>IFERROR(INDEX('Produtos Selecionados'!$M:$M,MATCH($E21,'Produtos Selecionados'!$E:$E,0)),"-")</f>
        <v>0</v>
      </c>
      <c r="K21" s="232"/>
      <c r="L21" s="246" t="str">
        <f t="shared" ref="L21:L22" si="15">IF(K21="","", K21*K$11)</f>
        <v/>
      </c>
      <c r="M21" s="232"/>
      <c r="N21" s="246" t="str">
        <f t="shared" ref="N21:N22" si="16">IF(M21="","", M21*M$11)</f>
        <v/>
      </c>
      <c r="O21" s="232"/>
      <c r="P21" s="246" t="str">
        <f t="shared" ref="P21:P22" si="17">IF(O21="","", O21*O$11)</f>
        <v/>
      </c>
      <c r="Q21" s="232"/>
      <c r="R21" s="246" t="str">
        <f t="shared" ref="R21:R22" si="18">IF(Q21="","", Q21*Q$11)</f>
        <v/>
      </c>
      <c r="S21" s="232"/>
      <c r="T21" s="246" t="str">
        <f t="shared" ref="T21:T22" si="19">IF(S21="","", S21*S$11)</f>
        <v/>
      </c>
      <c r="V21" s="383" t="str">
        <f>IFERROR(IF(INDEX('Produtos Selecionados'!$G:$G,MATCH($E21,'Produtos Selecionados'!$E:$E,0))="MFO", "Evitar - ROA baixo", "OK"),"OK")</f>
        <v>Evitar - ROA baixo</v>
      </c>
    </row>
    <row r="22" spans="2:22" s="247" customFormat="1" ht="15">
      <c r="B22" s="230"/>
      <c r="C22" s="230"/>
      <c r="D22" s="230"/>
      <c r="E22" s="236" t="s">
        <v>2183</v>
      </c>
      <c r="F22" s="661" t="str">
        <f>IFERROR(INDEX('Produtos Selecionados'!$G:$G,MATCH($E22,'Produtos Selecionados'!$E:$E,0)),"-")</f>
        <v>MFO</v>
      </c>
      <c r="G22" s="661" t="str">
        <f>IFERROR(INDEX('Produtos Selecionados'!$H:$H,MATCH($E22,'Produtos Selecionados'!$E:$E,0)),"-")</f>
        <v>Sim</v>
      </c>
      <c r="H22" s="661">
        <f>IFERROR(INDEX('Produtos Selecionados'!$O:$O,MATCH($E22,'Produtos Selecionados'!$E:$E,0)),"-")</f>
        <v>6.6666666666666697E-4</v>
      </c>
      <c r="I22" s="662" t="str">
        <f>IFERROR(INDEX('Produtos Selecionados'!$L:$L,MATCH($E22,'Produtos Selecionados'!$E:$E,0)),"-")</f>
        <v>BRL</v>
      </c>
      <c r="J22" s="662">
        <f>IFERROR(INDEX('Produtos Selecionados'!$M:$M,MATCH($E22,'Produtos Selecionados'!$E:$E,0)),"-")</f>
        <v>0</v>
      </c>
      <c r="K22" s="232"/>
      <c r="L22" s="246" t="str">
        <f t="shared" si="15"/>
        <v/>
      </c>
      <c r="M22" s="232"/>
      <c r="N22" s="246" t="str">
        <f t="shared" si="16"/>
        <v/>
      </c>
      <c r="O22" s="232"/>
      <c r="P22" s="246" t="str">
        <f t="shared" si="17"/>
        <v/>
      </c>
      <c r="Q22" s="232"/>
      <c r="R22" s="246" t="str">
        <f t="shared" si="18"/>
        <v/>
      </c>
      <c r="S22" s="232"/>
      <c r="T22" s="246" t="str">
        <f t="shared" si="19"/>
        <v/>
      </c>
      <c r="V22" s="383" t="str">
        <f>IFERROR(IF(INDEX('Produtos Selecionados'!$G:$G,MATCH($E22,'Produtos Selecionados'!$E:$E,0))="MFO", "Evitar - ROA baixo", "OK"),"OK")</f>
        <v>Evitar - ROA baixo</v>
      </c>
    </row>
    <row r="23" spans="2:22" s="247" customFormat="1" ht="15">
      <c r="B23" s="230"/>
      <c r="C23" s="230"/>
      <c r="D23" s="230"/>
      <c r="E23" s="236" t="s">
        <v>2186</v>
      </c>
      <c r="F23" s="661" t="str">
        <f>IFERROR(INDEX('Produtos Selecionados'!$G:$G,MATCH($E23,'Produtos Selecionados'!$E:$E,0)),"-")</f>
        <v>-</v>
      </c>
      <c r="G23" s="661" t="str">
        <f>IFERROR(INDEX('Produtos Selecionados'!$H:$H,MATCH($E23,'Produtos Selecionados'!$E:$E,0)),"-")</f>
        <v>Sim</v>
      </c>
      <c r="H23" s="661">
        <f>IFERROR(INDEX('Produtos Selecionados'!$O:$O,MATCH($E23,'Produtos Selecionados'!$E:$E,0)),"-")</f>
        <v>1.55293333333333E-3</v>
      </c>
      <c r="I23" s="662" t="str">
        <f>IFERROR(INDEX('Produtos Selecionados'!$L:$L,MATCH($E23,'Produtos Selecionados'!$E:$E,0)),"-")</f>
        <v>BRL</v>
      </c>
      <c r="J23" s="662">
        <f>IFERROR(INDEX('Produtos Selecionados'!$M:$M,MATCH($E23,'Produtos Selecionados'!$E:$E,0)),"-")</f>
        <v>1</v>
      </c>
      <c r="K23" s="232">
        <v>0.03</v>
      </c>
      <c r="L23" s="246">
        <f ca="1">IF(K23="","", K23*K$11)</f>
        <v>2.4599999999999997E-2</v>
      </c>
      <c r="M23" s="232">
        <v>0.04</v>
      </c>
      <c r="N23" s="246">
        <f ca="1">IF(M23="","", M23*M$11)</f>
        <v>2.5600000000000001E-2</v>
      </c>
      <c r="O23" s="232">
        <v>0.04</v>
      </c>
      <c r="P23" s="246">
        <f ca="1">IF(O23="","", O23*O$11)</f>
        <v>2.0800000000000003E-2</v>
      </c>
      <c r="Q23" s="232"/>
      <c r="R23" s="246" t="str">
        <f>IF(Q23="","", Q23*Q$11)</f>
        <v/>
      </c>
      <c r="S23" s="232"/>
      <c r="T23" s="246" t="str">
        <f>IF(S23="","", S23*S$11)</f>
        <v/>
      </c>
      <c r="V23" s="383" t="str">
        <f>IFERROR(IF(INDEX('Produtos Selecionados'!$G:$G,MATCH($E23,'Produtos Selecionados'!$E:$E,0))="MFO", "Evitar - ROA baixo", "OK"),"OK")</f>
        <v>OK</v>
      </c>
    </row>
    <row r="24" spans="2:22" s="247" customFormat="1" ht="15">
      <c r="B24" s="230"/>
      <c r="C24" s="230"/>
      <c r="D24" s="230"/>
      <c r="E24" s="236" t="s">
        <v>2189</v>
      </c>
      <c r="F24" s="661" t="str">
        <f>IFERROR(INDEX('Produtos Selecionados'!$G:$G,MATCH($E24,'Produtos Selecionados'!$E:$E,0)),"-")</f>
        <v>-</v>
      </c>
      <c r="G24" s="661" t="str">
        <f>IFERROR(INDEX('Produtos Selecionados'!$H:$H,MATCH($E24,'Produtos Selecionados'!$E:$E,0)),"-")</f>
        <v>Sim</v>
      </c>
      <c r="H24" s="661">
        <f>IFERROR(INDEX('Produtos Selecionados'!$O:$O,MATCH($E24,'Produtos Selecionados'!$E:$E,0)),"-")</f>
        <v>1.4E-3</v>
      </c>
      <c r="I24" s="662" t="str">
        <f>IFERROR(INDEX('Produtos Selecionados'!$L:$L,MATCH($E24,'Produtos Selecionados'!$E:$E,0)),"-")</f>
        <v>BRL</v>
      </c>
      <c r="J24" s="662">
        <f>IFERROR(INDEX('Produtos Selecionados'!$M:$M,MATCH($E24,'Produtos Selecionados'!$E:$E,0)),"-")</f>
        <v>1</v>
      </c>
      <c r="K24" s="232">
        <v>0.04</v>
      </c>
      <c r="L24" s="246">
        <f ca="1">IF(K24="","", K24*K$11)</f>
        <v>3.2799999999999996E-2</v>
      </c>
      <c r="M24" s="232">
        <v>0.04</v>
      </c>
      <c r="N24" s="246">
        <f ca="1">IF(M24="","", M24*M$11)</f>
        <v>2.5600000000000001E-2</v>
      </c>
      <c r="O24" s="232">
        <v>0.04</v>
      </c>
      <c r="P24" s="246">
        <f ca="1">IF(O24="","", O24*O$11)</f>
        <v>2.0800000000000003E-2</v>
      </c>
      <c r="Q24" s="232">
        <v>0.1</v>
      </c>
      <c r="R24" s="246">
        <f ca="1">IF(Q24="","", Q24*Q$11)</f>
        <v>2.0000000000000004E-2</v>
      </c>
      <c r="S24" s="232"/>
      <c r="T24" s="246" t="str">
        <f>IF(S24="","", S24*S$11)</f>
        <v/>
      </c>
      <c r="V24" s="383" t="str">
        <f>IFERROR(IF(INDEX('Produtos Selecionados'!$G:$G,MATCH($E24,'Produtos Selecionados'!$E:$E,0))="MFO", "Evitar - ROA baixo", "OK"),"OK")</f>
        <v>OK</v>
      </c>
    </row>
    <row r="25" spans="2:22" s="247" customFormat="1" ht="15">
      <c r="B25" s="230"/>
      <c r="C25" s="230"/>
      <c r="D25" s="230"/>
      <c r="E25" s="236" t="s">
        <v>2284</v>
      </c>
      <c r="F25" s="661" t="str">
        <f>IFERROR(INDEX('Produtos Selecionados'!$G:$G,MATCH($E25,'Produtos Selecionados'!$E:$E,0)),"-")</f>
        <v>-</v>
      </c>
      <c r="G25" s="661" t="str">
        <f>IFERROR(INDEX('Produtos Selecionados'!$H:$H,MATCH($E25,'Produtos Selecionados'!$E:$E,0)),"-")</f>
        <v>Sim</v>
      </c>
      <c r="H25" s="661">
        <f>IFERROR(INDEX('Produtos Selecionados'!$O:$O,MATCH($E25,'Produtos Selecionados'!$E:$E,0)),"-")</f>
        <v>2.8E-3</v>
      </c>
      <c r="I25" s="662" t="str">
        <f>IFERROR(INDEX('Produtos Selecionados'!$L:$L,MATCH($E25,'Produtos Selecionados'!$E:$E,0)),"-")</f>
        <v>BRL</v>
      </c>
      <c r="J25" s="662">
        <f>IFERROR(INDEX('Produtos Selecionados'!$M:$M,MATCH($E25,'Produtos Selecionados'!$E:$E,0)),"-")</f>
        <v>1</v>
      </c>
      <c r="K25" s="232">
        <v>0.04</v>
      </c>
      <c r="L25" s="246">
        <f t="shared" ref="L25" ca="1" si="20">IF(K25="","", K25*K$11)</f>
        <v>3.2799999999999996E-2</v>
      </c>
      <c r="M25" s="232">
        <v>0.04</v>
      </c>
      <c r="N25" s="246">
        <f t="shared" ref="N25" ca="1" si="21">IF(M25="","", M25*M$11)</f>
        <v>2.5600000000000001E-2</v>
      </c>
      <c r="O25" s="232">
        <v>0.04</v>
      </c>
      <c r="P25" s="246">
        <f t="shared" ref="P25" ca="1" si="22">IF(O25="","", O25*O$11)</f>
        <v>2.0800000000000003E-2</v>
      </c>
      <c r="Q25" s="232">
        <v>0.1</v>
      </c>
      <c r="R25" s="246">
        <f t="shared" ref="R25" ca="1" si="23">IF(Q25="","", Q25*Q$11)</f>
        <v>2.0000000000000004E-2</v>
      </c>
      <c r="S25" s="232">
        <v>0.2</v>
      </c>
      <c r="T25" s="246">
        <f t="shared" ref="T25" ca="1" si="24">IF(S25="","", S25*S$11)</f>
        <v>1.6E-2</v>
      </c>
      <c r="V25" s="383" t="str">
        <f>IFERROR(IF(INDEX('Produtos Selecionados'!$G:$G,MATCH($E25,'Produtos Selecionados'!$E:$E,0))="MFO", "Evitar - ROA baixo", "OK"),"OK")</f>
        <v>OK</v>
      </c>
    </row>
    <row r="26" spans="2:22" s="247" customFormat="1" ht="15">
      <c r="B26" s="230"/>
      <c r="C26" s="230"/>
      <c r="D26" s="230"/>
      <c r="E26" s="236" t="s">
        <v>2184</v>
      </c>
      <c r="F26" s="661" t="str">
        <f>IFERROR(INDEX('Produtos Selecionados'!$G:$G,MATCH($E26,'Produtos Selecionados'!$E:$E,0)),"-")</f>
        <v>-</v>
      </c>
      <c r="G26" s="661" t="str">
        <f>IFERROR(INDEX('Produtos Selecionados'!$H:$H,MATCH($E26,'Produtos Selecionados'!$E:$E,0)),"-")</f>
        <v>Sim</v>
      </c>
      <c r="H26" s="661">
        <f>IFERROR(INDEX('Produtos Selecionados'!$O:$O,MATCH($E26,'Produtos Selecionados'!$E:$E,0)),"-")</f>
        <v>1.65E-3</v>
      </c>
      <c r="I26" s="662" t="str">
        <f>IFERROR(INDEX('Produtos Selecionados'!$L:$L,MATCH($E26,'Produtos Selecionados'!$E:$E,0)),"-")</f>
        <v>BRL</v>
      </c>
      <c r="J26" s="662">
        <f>IFERROR(INDEX('Produtos Selecionados'!$M:$M,MATCH($E26,'Produtos Selecionados'!$E:$E,0)),"-")</f>
        <v>1</v>
      </c>
      <c r="K26" s="232">
        <v>0.04</v>
      </c>
      <c r="L26" s="246">
        <f t="shared" ca="1" si="0"/>
        <v>3.2799999999999996E-2</v>
      </c>
      <c r="M26" s="232">
        <v>0.04</v>
      </c>
      <c r="N26" s="246">
        <f t="shared" ca="1" si="1"/>
        <v>2.5600000000000001E-2</v>
      </c>
      <c r="O26" s="232">
        <v>0.04</v>
      </c>
      <c r="P26" s="246">
        <f t="shared" ca="1" si="2"/>
        <v>2.0800000000000003E-2</v>
      </c>
      <c r="Q26" s="232"/>
      <c r="R26" s="246" t="str">
        <f t="shared" si="3"/>
        <v/>
      </c>
      <c r="S26" s="232"/>
      <c r="T26" s="246" t="str">
        <f t="shared" si="4"/>
        <v/>
      </c>
      <c r="V26" s="383" t="str">
        <f>IFERROR(IF(INDEX('Produtos Selecionados'!$G:$G,MATCH($E26,'Produtos Selecionados'!$E:$E,0))="MFO", "Evitar - ROA baixo", "OK"),"OK")</f>
        <v>OK</v>
      </c>
    </row>
    <row r="27" spans="2:22" s="247" customFormat="1" ht="15">
      <c r="B27" s="230"/>
      <c r="C27" s="230"/>
      <c r="D27" s="230"/>
      <c r="E27" s="236" t="s">
        <v>2190</v>
      </c>
      <c r="F27" s="661" t="str">
        <f>IFERROR(INDEX('Produtos Selecionados'!$G:$G,MATCH($E27,'Produtos Selecionados'!$E:$E,0)),"-")</f>
        <v>-</v>
      </c>
      <c r="G27" s="661" t="str">
        <f>IFERROR(INDEX('Produtos Selecionados'!$H:$H,MATCH($E27,'Produtos Selecionados'!$E:$E,0)),"-")</f>
        <v>Sim</v>
      </c>
      <c r="H27" s="661">
        <f>IFERROR(INDEX('Produtos Selecionados'!$O:$O,MATCH($E27,'Produtos Selecionados'!$E:$E,0)),"-")</f>
        <v>1.3998000000000001E-3</v>
      </c>
      <c r="I27" s="662" t="str">
        <f>IFERROR(INDEX('Produtos Selecionados'!$L:$L,MATCH($E27,'Produtos Selecionados'!$E:$E,0)),"-")</f>
        <v>BRL</v>
      </c>
      <c r="J27" s="662">
        <f>IFERROR(INDEX('Produtos Selecionados'!$M:$M,MATCH($E27,'Produtos Selecionados'!$E:$E,0)),"-")</f>
        <v>1</v>
      </c>
      <c r="K27" s="232">
        <v>0.04</v>
      </c>
      <c r="L27" s="246">
        <f t="shared" ref="L27" ca="1" si="25">IF(K27="","", K27*K$11)</f>
        <v>3.2799999999999996E-2</v>
      </c>
      <c r="M27" s="232">
        <v>0.04</v>
      </c>
      <c r="N27" s="246">
        <f t="shared" ref="N27" ca="1" si="26">IF(M27="","", M27*M$11)</f>
        <v>2.5600000000000001E-2</v>
      </c>
      <c r="O27" s="232">
        <v>0.04</v>
      </c>
      <c r="P27" s="246">
        <f t="shared" ref="P27" ca="1" si="27">IF(O27="","", O27*O$11)</f>
        <v>2.0800000000000003E-2</v>
      </c>
      <c r="Q27" s="232"/>
      <c r="R27" s="246" t="str">
        <f t="shared" ref="R27" si="28">IF(Q27="","", Q27*Q$11)</f>
        <v/>
      </c>
      <c r="S27" s="232"/>
      <c r="T27" s="246" t="str">
        <f t="shared" ref="T27" si="29">IF(S27="","", S27*S$11)</f>
        <v/>
      </c>
      <c r="V27" s="383" t="str">
        <f>IFERROR(IF(INDEX('Produtos Selecionados'!$G:$G,MATCH($E27,'Produtos Selecionados'!$E:$E,0))="MFO", "Evitar - ROA baixo", "OK"),"OK")</f>
        <v>OK</v>
      </c>
    </row>
    <row r="28" spans="2:22" s="247" customFormat="1" ht="15">
      <c r="B28" s="230"/>
      <c r="C28" s="230"/>
      <c r="D28" s="230"/>
      <c r="E28" s="236" t="s">
        <v>2230</v>
      </c>
      <c r="F28" s="661" t="str">
        <f>IFERROR(INDEX('Produtos Selecionados'!$G:$G,MATCH($E28,'Produtos Selecionados'!$E:$E,0)),"-")</f>
        <v>-</v>
      </c>
      <c r="G28" s="661" t="str">
        <f>IFERROR(INDEX('Produtos Selecionados'!$H:$H,MATCH($E28,'Produtos Selecionados'!$E:$E,0)),"-")</f>
        <v>Sim</v>
      </c>
      <c r="H28" s="661">
        <f>IFERROR(INDEX('Produtos Selecionados'!$O:$O,MATCH($E28,'Produtos Selecionados'!$E:$E,0)),"-")</f>
        <v>1E-3</v>
      </c>
      <c r="I28" s="662" t="str">
        <f>IFERROR(INDEX('Produtos Selecionados'!$L:$L,MATCH($E28,'Produtos Selecionados'!$E:$E,0)),"-")</f>
        <v>BRL</v>
      </c>
      <c r="J28" s="662">
        <f>IFERROR(INDEX('Produtos Selecionados'!$M:$M,MATCH($E28,'Produtos Selecionados'!$E:$E,0)),"-")</f>
        <v>1</v>
      </c>
      <c r="K28" s="232"/>
      <c r="L28" s="246" t="str">
        <f>IF(K28="","", K28*K$11)</f>
        <v/>
      </c>
      <c r="M28" s="232"/>
      <c r="N28" s="246" t="str">
        <f>IF(M28="","", M28*M$11)</f>
        <v/>
      </c>
      <c r="O28" s="232"/>
      <c r="P28" s="246" t="str">
        <f>IF(O28="","", O28*O$11)</f>
        <v/>
      </c>
      <c r="Q28" s="232"/>
      <c r="R28" s="246" t="str">
        <f>IF(Q28="","", Q28*Q$11)</f>
        <v/>
      </c>
      <c r="S28" s="232"/>
      <c r="T28" s="246" t="str">
        <f>IF(S28="","", S28*S$11)</f>
        <v/>
      </c>
      <c r="V28" s="383" t="str">
        <f>IFERROR(IF(INDEX('Produtos Selecionados'!$G:$G,MATCH($E28,'Produtos Selecionados'!$E:$E,0))="MFO", "Evitar - ROA baixo", "OK"),"OK")</f>
        <v>OK</v>
      </c>
    </row>
    <row r="29" spans="2:22" s="247" customFormat="1" ht="15">
      <c r="B29" s="230"/>
      <c r="C29" s="230"/>
      <c r="D29" s="230"/>
      <c r="E29" s="236" t="s">
        <v>2174</v>
      </c>
      <c r="F29" s="661" t="str">
        <f>IFERROR(INDEX('Produtos Selecionados'!$G:$G,MATCH($E29,'Produtos Selecionados'!$E:$E,0)),"-")</f>
        <v>-</v>
      </c>
      <c r="G29" s="661" t="str">
        <f>IFERROR(INDEX('Produtos Selecionados'!$H:$H,MATCH($E29,'Produtos Selecionados'!$E:$E,0)),"-")</f>
        <v>Sim</v>
      </c>
      <c r="H29" s="661">
        <f>IFERROR(INDEX('Produtos Selecionados'!$O:$O,MATCH($E29,'Produtos Selecionados'!$E:$E,0)),"-")</f>
        <v>1.0500000000000001E-2</v>
      </c>
      <c r="I29" s="662" t="str">
        <f>IFERROR(INDEX('Produtos Selecionados'!$L:$L,MATCH($E29,'Produtos Selecionados'!$E:$E,0)),"-")</f>
        <v>BRL</v>
      </c>
      <c r="J29" s="662">
        <f>IFERROR(INDEX('Produtos Selecionados'!$M:$M,MATCH($E29,'Produtos Selecionados'!$E:$E,0)),"-")</f>
        <v>1</v>
      </c>
      <c r="K29" s="232">
        <v>0.05</v>
      </c>
      <c r="L29" s="246">
        <f t="shared" ca="1" si="0"/>
        <v>4.1000000000000002E-2</v>
      </c>
      <c r="M29" s="232">
        <v>0.05</v>
      </c>
      <c r="N29" s="246">
        <f t="shared" ca="1" si="1"/>
        <v>3.2000000000000001E-2</v>
      </c>
      <c r="O29" s="232">
        <v>0.05</v>
      </c>
      <c r="P29" s="246">
        <f t="shared" ca="1" si="2"/>
        <v>2.6000000000000002E-2</v>
      </c>
      <c r="Q29" s="232">
        <v>0.1</v>
      </c>
      <c r="R29" s="246">
        <f t="shared" ca="1" si="3"/>
        <v>2.0000000000000004E-2</v>
      </c>
      <c r="S29" s="232">
        <v>0.2</v>
      </c>
      <c r="T29" s="246">
        <f t="shared" ca="1" si="4"/>
        <v>1.6E-2</v>
      </c>
      <c r="V29" s="383" t="str">
        <f>IFERROR(IF(INDEX('Produtos Selecionados'!$G:$G,MATCH($E29,'Produtos Selecionados'!$E:$E,0))="MFO", "Evitar - ROA baixo", "OK"),"OK")</f>
        <v>OK</v>
      </c>
    </row>
    <row r="30" spans="2:22" s="247" customFormat="1" ht="15">
      <c r="B30" s="230"/>
      <c r="C30" s="230"/>
      <c r="D30" s="230"/>
      <c r="E30" s="236" t="s">
        <v>1524</v>
      </c>
      <c r="F30" s="661" t="str">
        <f>IFERROR(INDEX('Produtos Selecionados'!$G:$G,MATCH($E30,'Produtos Selecionados'!$E:$E,0)),"-")</f>
        <v>-</v>
      </c>
      <c r="G30" s="661" t="str">
        <f>IFERROR(INDEX('Produtos Selecionados'!$H:$H,MATCH($E30,'Produtos Selecionados'!$E:$E,0)),"-")</f>
        <v>Sim</v>
      </c>
      <c r="H30" s="661">
        <f>IFERROR(INDEX('Produtos Selecionados'!$O:$O,MATCH($E30,'Produtos Selecionados'!$E:$E,0)),"-")</f>
        <v>7.0000000000000001E-3</v>
      </c>
      <c r="I30" s="662" t="str">
        <f>IFERROR(INDEX('Produtos Selecionados'!$L:$L,MATCH($E30,'Produtos Selecionados'!$E:$E,0)),"-")</f>
        <v>BRL</v>
      </c>
      <c r="J30" s="662">
        <f>IFERROR(INDEX('Produtos Selecionados'!$M:$M,MATCH($E30,'Produtos Selecionados'!$E:$E,0)),"-")</f>
        <v>91</v>
      </c>
      <c r="K30" s="232">
        <v>0.05</v>
      </c>
      <c r="L30" s="246">
        <f t="shared" ca="1" si="0"/>
        <v>4.1000000000000002E-2</v>
      </c>
      <c r="M30" s="232">
        <v>0.05</v>
      </c>
      <c r="N30" s="246">
        <f t="shared" ca="1" si="1"/>
        <v>3.2000000000000001E-2</v>
      </c>
      <c r="O30" s="232">
        <v>0.05</v>
      </c>
      <c r="P30" s="246">
        <f t="shared" ca="1" si="2"/>
        <v>2.6000000000000002E-2</v>
      </c>
      <c r="Q30" s="232"/>
      <c r="R30" s="246" t="str">
        <f t="shared" si="3"/>
        <v/>
      </c>
      <c r="S30" s="232"/>
      <c r="T30" s="246" t="str">
        <f t="shared" si="4"/>
        <v/>
      </c>
      <c r="V30" s="383" t="str">
        <f>IFERROR(IF(INDEX('Produtos Selecionados'!$G:$G,MATCH($E30,'Produtos Selecionados'!$E:$E,0))="MFO", "Evitar - ROA baixo", "OK"),"OK")</f>
        <v>OK</v>
      </c>
    </row>
    <row r="31" spans="2:22" s="247" customFormat="1" ht="15">
      <c r="B31" s="230"/>
      <c r="C31" s="230"/>
      <c r="D31" s="230"/>
      <c r="E31" s="236" t="s">
        <v>2214</v>
      </c>
      <c r="F31" s="661" t="str">
        <f>IFERROR(INDEX('Produtos Selecionados'!$G:$G,MATCH($E31,'Produtos Selecionados'!$E:$E,0)),"-")</f>
        <v>-</v>
      </c>
      <c r="G31" s="661" t="str">
        <f>IFERROR(INDEX('Produtos Selecionados'!$H:$H,MATCH($E31,'Produtos Selecionados'!$E:$E,0)),"-")</f>
        <v>Sim</v>
      </c>
      <c r="H31" s="661">
        <f>IFERROR(INDEX('Produtos Selecionados'!$O:$O,MATCH($E31,'Produtos Selecionados'!$E:$E,0)),"-")</f>
        <v>6.6666666666666697E-3</v>
      </c>
      <c r="I31" s="662" t="str">
        <f>IFERROR(INDEX('Produtos Selecionados'!$L:$L,MATCH($E31,'Produtos Selecionados'!$E:$E,0)),"-")</f>
        <v>BRL</v>
      </c>
      <c r="J31" s="662">
        <f>IFERROR(INDEX('Produtos Selecionados'!$M:$M,MATCH($E31,'Produtos Selecionados'!$E:$E,0)),"-")</f>
        <v>1</v>
      </c>
      <c r="K31" s="232">
        <v>0.05</v>
      </c>
      <c r="L31" s="246">
        <f ca="1">IF(K31="","", K31*K$11)</f>
        <v>4.1000000000000002E-2</v>
      </c>
      <c r="M31" s="232">
        <v>0.05</v>
      </c>
      <c r="N31" s="246">
        <f ca="1">IF(M31="","", M31*M$11)</f>
        <v>3.2000000000000001E-2</v>
      </c>
      <c r="O31" s="232">
        <v>0.05</v>
      </c>
      <c r="P31" s="246">
        <f ca="1">IF(O31="","", O31*O$11)</f>
        <v>2.6000000000000002E-2</v>
      </c>
      <c r="Q31" s="232">
        <v>0.1</v>
      </c>
      <c r="R31" s="246">
        <f ca="1">IF(Q31="","", Q31*Q$11)</f>
        <v>2.0000000000000004E-2</v>
      </c>
      <c r="S31" s="232"/>
      <c r="T31" s="246" t="str">
        <f>IF(S31="","", S31*S$11)</f>
        <v/>
      </c>
      <c r="V31" s="383" t="str">
        <f>IFERROR(IF(INDEX('Produtos Selecionados'!$G:$G,MATCH($E31,'Produtos Selecionados'!$E:$E,0))="MFO", "Evitar - ROA baixo", "OK"),"OK")</f>
        <v>OK</v>
      </c>
    </row>
    <row r="32" spans="2:22" s="247" customFormat="1" ht="15">
      <c r="B32" s="230"/>
      <c r="C32" s="230"/>
      <c r="D32" s="230"/>
      <c r="E32" s="236" t="s">
        <v>2173</v>
      </c>
      <c r="F32" s="661" t="str">
        <f>IFERROR(INDEX('Produtos Selecionados'!$G:$G,MATCH($E32,'Produtos Selecionados'!$E:$E,0)),"-")</f>
        <v>-</v>
      </c>
      <c r="G32" s="661" t="str">
        <f>IFERROR(INDEX('Produtos Selecionados'!$H:$H,MATCH($E32,'Produtos Selecionados'!$E:$E,0)),"-")</f>
        <v>Sim</v>
      </c>
      <c r="H32" s="661">
        <f>IFERROR(INDEX('Produtos Selecionados'!$O:$O,MATCH($E32,'Produtos Selecionados'!$E:$E,0)),"-")</f>
        <v>2.7499999999999998E-3</v>
      </c>
      <c r="I32" s="662" t="str">
        <f>IFERROR(INDEX('Produtos Selecionados'!$L:$L,MATCH($E32,'Produtos Selecionados'!$E:$E,0)),"-")</f>
        <v>BRL</v>
      </c>
      <c r="J32" s="662">
        <f>IFERROR(INDEX('Produtos Selecionados'!$M:$M,MATCH($E32,'Produtos Selecionados'!$E:$E,0)),"-")</f>
        <v>1</v>
      </c>
      <c r="K32" s="232">
        <v>0.04</v>
      </c>
      <c r="L32" s="246">
        <f ca="1">IF(K32="","", K32*K$11)</f>
        <v>3.2799999999999996E-2</v>
      </c>
      <c r="M32" s="232"/>
      <c r="N32" s="246" t="str">
        <f>IF(M32="","", M32*M$11)</f>
        <v/>
      </c>
      <c r="O32" s="232"/>
      <c r="P32" s="246" t="str">
        <f>IF(O32="","", O32*O$11)</f>
        <v/>
      </c>
      <c r="Q32" s="232"/>
      <c r="R32" s="246" t="str">
        <f>IF(Q32="","", Q32*Q$11)</f>
        <v/>
      </c>
      <c r="S32" s="232"/>
      <c r="T32" s="246" t="str">
        <f>IF(S32="","", S32*S$11)</f>
        <v/>
      </c>
      <c r="V32" s="383" t="str">
        <f>IFERROR(IF(INDEX('Produtos Selecionados'!$G:$G,MATCH($E32,'Produtos Selecionados'!$E:$E,0))="MFO", "Evitar - ROA baixo", "OK"),"OK")</f>
        <v>OK</v>
      </c>
    </row>
    <row r="33" spans="2:23" s="153" customFormat="1" ht="8.25" customHeight="1">
      <c r="B33" s="233"/>
      <c r="C33" s="233"/>
      <c r="D33" s="233"/>
      <c r="E33" s="176"/>
      <c r="F33" s="190"/>
      <c r="G33" s="190"/>
      <c r="H33" s="190"/>
      <c r="I33" s="190"/>
      <c r="J33" s="190"/>
      <c r="K33" s="248"/>
      <c r="L33" s="249" t="str">
        <f>IF(K33="","", K33*K$11)</f>
        <v/>
      </c>
      <c r="M33" s="232"/>
      <c r="N33" s="249" t="str">
        <f>IF(M33="","", M33*M$11)</f>
        <v/>
      </c>
      <c r="O33" s="248"/>
      <c r="P33" s="249" t="str">
        <f>IF(O33="","", O33*O$11)</f>
        <v/>
      </c>
      <c r="Q33" s="248"/>
      <c r="R33" s="249" t="str">
        <f>IF(Q33="","", Q33*Q$11)</f>
        <v/>
      </c>
      <c r="S33" s="248"/>
      <c r="T33" s="249" t="str">
        <f>IF(S33="","", S33*S$11)</f>
        <v/>
      </c>
      <c r="U33" s="243"/>
      <c r="V33" s="382"/>
      <c r="W33" s="243"/>
    </row>
    <row r="34" spans="2:23" s="153" customFormat="1" ht="15">
      <c r="B34" s="233"/>
      <c r="C34" s="233" t="s">
        <v>12</v>
      </c>
      <c r="D34" s="233" t="s">
        <v>12</v>
      </c>
      <c r="E34" s="155" t="s">
        <v>621</v>
      </c>
      <c r="F34" s="156"/>
      <c r="G34" s="156"/>
      <c r="H34" s="156"/>
      <c r="I34" s="156"/>
      <c r="J34" s="156"/>
      <c r="K34" s="235">
        <f ca="1">OFFSET('Asset Allocation Tatico'!$B$9, MATCH($E34,OFFSET('Asset Allocation Tatico'!$B$9,,,COUNTA('Asset Allocation Tatico'!$B:$B)-COUNTA('Asset Allocation Tatico'!$B$1:$B$9)),0)-1, MATCH(K$5,'Asset Allocation Tatico'!$D$5:$M$5,0)+2)</f>
        <v>0.15</v>
      </c>
      <c r="L34" s="244">
        <f ca="1">L36+L42+L51</f>
        <v>0.15000000000000002</v>
      </c>
      <c r="M34" s="235">
        <f ca="1">OFFSET('Asset Allocation Tatico'!$B$9, MATCH($E34,OFFSET('Asset Allocation Tatico'!$B$9,,,COUNTA('Asset Allocation Tatico'!$B:$B)-COUNTA('Asset Allocation Tatico'!$B$1:$B$9)),0)-1, MATCH(M$5,'Asset Allocation Tatico'!$D$5:$M$5,0)+2)</f>
        <v>0.15</v>
      </c>
      <c r="N34" s="244">
        <f ca="1">N36+N42+N51</f>
        <v>0.15000000000000002</v>
      </c>
      <c r="O34" s="235">
        <f ca="1">OFFSET('Asset Allocation Tatico'!$B$9, MATCH($E34,OFFSET('Asset Allocation Tatico'!$B$9,,,COUNTA('Asset Allocation Tatico'!$B:$B)-COUNTA('Asset Allocation Tatico'!$B$1:$B$9)),0)-1, MATCH(O$5,'Asset Allocation Tatico'!$D$5:$M$5,0)+2)</f>
        <v>0.1</v>
      </c>
      <c r="P34" s="244">
        <f ca="1">P36+P42+P51</f>
        <v>0.1</v>
      </c>
      <c r="Q34" s="235">
        <f ca="1">OFFSET('Asset Allocation Tatico'!$B$9, MATCH($E34,OFFSET('Asset Allocation Tatico'!$B$9,,,COUNTA('Asset Allocation Tatico'!$B:$B)-COUNTA('Asset Allocation Tatico'!$B$1:$B$9)),0)-1, MATCH(Q$5,'Asset Allocation Tatico'!$D$5:$M$5,0)+2)</f>
        <v>0.2</v>
      </c>
      <c r="R34" s="244">
        <f ca="1">R36+R42+R51</f>
        <v>0.2</v>
      </c>
      <c r="S34" s="235">
        <f ca="1">OFFSET('Asset Allocation Tatico'!$B$9, MATCH($E34,OFFSET('Asset Allocation Tatico'!$B$9,,,COUNTA('Asset Allocation Tatico'!$B:$B)-COUNTA('Asset Allocation Tatico'!$B$1:$B$9)),0)-1, MATCH(S$5,'Asset Allocation Tatico'!$D$5:$M$5,0)+2)</f>
        <v>0.15</v>
      </c>
      <c r="T34" s="245">
        <f ca="1">T36+T42+T51</f>
        <v>0.15000000000000002</v>
      </c>
      <c r="U34" s="157"/>
      <c r="V34" s="382"/>
      <c r="W34" s="157"/>
    </row>
    <row r="35" spans="2:23" s="153" customFormat="1" ht="3" customHeight="1">
      <c r="B35" s="233"/>
      <c r="C35" s="233"/>
      <c r="D35" s="233"/>
      <c r="F35" s="190"/>
      <c r="G35" s="190"/>
      <c r="H35" s="190"/>
      <c r="I35" s="190"/>
      <c r="J35" s="190"/>
      <c r="K35" s="276"/>
      <c r="L35" s="242"/>
      <c r="M35" s="276"/>
      <c r="N35" s="242"/>
      <c r="O35" s="276"/>
      <c r="P35" s="242"/>
      <c r="Q35" s="276"/>
      <c r="R35" s="242"/>
      <c r="S35" s="276"/>
      <c r="T35" s="242"/>
      <c r="U35" s="157"/>
      <c r="V35" s="382"/>
      <c r="W35" s="157"/>
    </row>
    <row r="36" spans="2:23" s="153" customFormat="1" ht="15">
      <c r="B36" s="233"/>
      <c r="C36" s="233"/>
      <c r="D36" s="233" t="s">
        <v>12</v>
      </c>
      <c r="E36" s="158" t="s">
        <v>1374</v>
      </c>
      <c r="F36" s="159"/>
      <c r="G36" s="159"/>
      <c r="H36" s="159"/>
      <c r="I36" s="159"/>
      <c r="J36" s="159"/>
      <c r="K36" s="234">
        <f ca="1">OFFSET('Asset Allocation Tatico'!$B$9, MATCH($E36,OFFSET('Asset Allocation Tatico'!$B$9,,,COUNTA('Asset Allocation Tatico'!$B:$B)-COUNTA('Asset Allocation Tatico'!$B$1:$B$9)),0)-1, MATCH(K$5,'Asset Allocation Tatico'!$D$5:$M$5,0)+2)</f>
        <v>0</v>
      </c>
      <c r="L36" s="207">
        <f>SUM(L37:L41)</f>
        <v>0</v>
      </c>
      <c r="M36" s="234">
        <f ca="1">OFFSET('Asset Allocation Tatico'!$B$9, MATCH($E36,OFFSET('Asset Allocation Tatico'!$B$9,,,COUNTA('Asset Allocation Tatico'!$B:$B)-COUNTA('Asset Allocation Tatico'!$B$1:$B$9)),0)-1, MATCH(M$5,'Asset Allocation Tatico'!$D$5:$M$5,0)+2)</f>
        <v>0</v>
      </c>
      <c r="N36" s="207">
        <f>SUM(N37:N41)</f>
        <v>0</v>
      </c>
      <c r="O36" s="234">
        <f ca="1">OFFSET('Asset Allocation Tatico'!$B$9, MATCH($E36,OFFSET('Asset Allocation Tatico'!$B$9,,,COUNTA('Asset Allocation Tatico'!$B:$B)-COUNTA('Asset Allocation Tatico'!$B$1:$B$9)),0)-1, MATCH(O$5,'Asset Allocation Tatico'!$D$5:$M$5,0)+2)</f>
        <v>0</v>
      </c>
      <c r="P36" s="207">
        <f>SUM(P37:P41)</f>
        <v>0</v>
      </c>
      <c r="Q36" s="234">
        <f ca="1">OFFSET('Asset Allocation Tatico'!$B$9, MATCH($E36,OFFSET('Asset Allocation Tatico'!$B$9,,,COUNTA('Asset Allocation Tatico'!$B:$B)-COUNTA('Asset Allocation Tatico'!$B$1:$B$9)),0)-1, MATCH(Q$5,'Asset Allocation Tatico'!$D$5:$M$5,0)+2)</f>
        <v>0</v>
      </c>
      <c r="R36" s="207">
        <f>SUM(R37:R41)</f>
        <v>0</v>
      </c>
      <c r="S36" s="234">
        <f ca="1">OFFSET('Asset Allocation Tatico'!$B$9, MATCH($E36,OFFSET('Asset Allocation Tatico'!$B$9,,,COUNTA('Asset Allocation Tatico'!$B:$B)-COUNTA('Asset Allocation Tatico'!$B$1:$B$9)),0)-1, MATCH(S$5,'Asset Allocation Tatico'!$D$5:$M$5,0)+2)</f>
        <v>0</v>
      </c>
      <c r="T36" s="207">
        <f>SUM(T37:T41)</f>
        <v>0</v>
      </c>
      <c r="U36" s="157"/>
      <c r="V36" s="382"/>
      <c r="W36" s="157"/>
    </row>
    <row r="37" spans="2:23" s="247" customFormat="1" ht="15">
      <c r="B37" s="230"/>
      <c r="C37" s="230"/>
      <c r="D37" s="230"/>
      <c r="E37" s="236" t="s">
        <v>1463</v>
      </c>
      <c r="F37" s="661" t="str">
        <f>IFERROR(INDEX('Produtos Selecionados'!$G:$G,MATCH($E37,'Produtos Selecionados'!$E:$E,0)),"-")</f>
        <v>-</v>
      </c>
      <c r="G37" s="661" t="str">
        <f>IFERROR(INDEX('Produtos Selecionados'!$H:$H,MATCH($E37,'Produtos Selecionados'!$E:$E,0)),"-")</f>
        <v>-</v>
      </c>
      <c r="H37" s="661" t="str">
        <f>IFERROR(INDEX('Produtos Selecionados'!$O:$O,MATCH($E37,'Produtos Selecionados'!$E:$E,0)),"-")</f>
        <v>-</v>
      </c>
      <c r="I37" s="662" t="str">
        <f>IFERROR(INDEX('Produtos Selecionados'!$L:$L,MATCH($E37,'Produtos Selecionados'!$E:$E,0)),"-")</f>
        <v>-</v>
      </c>
      <c r="J37" s="662" t="str">
        <f>IFERROR(INDEX('Produtos Selecionados'!$M:$M,MATCH($E37,'Produtos Selecionados'!$E:$E,0)),"-")</f>
        <v>-</v>
      </c>
      <c r="K37" s="232"/>
      <c r="L37" s="246" t="str">
        <f t="shared" ref="L37:N38" si="30">IF(K37="","", K37*K$36)</f>
        <v/>
      </c>
      <c r="M37" s="232"/>
      <c r="N37" s="246" t="str">
        <f t="shared" si="30"/>
        <v/>
      </c>
      <c r="O37" s="232"/>
      <c r="P37" s="246" t="str">
        <f>IF(O37="","", O37*O$36)</f>
        <v/>
      </c>
      <c r="Q37" s="232"/>
      <c r="R37" s="246" t="str">
        <f>IF(Q37="","", Q37*Q$36)</f>
        <v/>
      </c>
      <c r="S37" s="232"/>
      <c r="T37" s="246" t="str">
        <f>IF(S37="","", S37*S$36)</f>
        <v/>
      </c>
      <c r="V37" s="383" t="str">
        <f>IFERROR(IF(INDEX('Produtos Selecionados'!$G:$G,MATCH($E37,'Produtos Selecionados'!$E:$E,0))="MFO", "Evitar - ROA baixo", "OK"),"OK")</f>
        <v>OK</v>
      </c>
    </row>
    <row r="38" spans="2:23" s="247" customFormat="1" ht="15">
      <c r="B38" s="230"/>
      <c r="C38" s="230"/>
      <c r="D38" s="230"/>
      <c r="E38" s="236" t="s">
        <v>1444</v>
      </c>
      <c r="F38" s="661" t="str">
        <f>IFERROR(INDEX('Produtos Selecionados'!$G:$G,MATCH($E38,'Produtos Selecionados'!$E:$E,0)),"-")</f>
        <v>-</v>
      </c>
      <c r="G38" s="661" t="str">
        <f>IFERROR(INDEX('Produtos Selecionados'!$H:$H,MATCH($E38,'Produtos Selecionados'!$E:$E,0)),"-")</f>
        <v>-</v>
      </c>
      <c r="H38" s="661" t="str">
        <f>IFERROR(INDEX('Produtos Selecionados'!$O:$O,MATCH($E38,'Produtos Selecionados'!$E:$E,0)),"-")</f>
        <v>-</v>
      </c>
      <c r="I38" s="662" t="str">
        <f>IFERROR(INDEX('Produtos Selecionados'!$L:$L,MATCH($E38,'Produtos Selecionados'!$E:$E,0)),"-")</f>
        <v>-</v>
      </c>
      <c r="J38" s="662" t="str">
        <f>IFERROR(INDEX('Produtos Selecionados'!$M:$M,MATCH($E38,'Produtos Selecionados'!$E:$E,0)),"-")</f>
        <v>-</v>
      </c>
      <c r="K38" s="232"/>
      <c r="L38" s="246" t="str">
        <f t="shared" si="30"/>
        <v/>
      </c>
      <c r="M38" s="232"/>
      <c r="N38" s="246" t="str">
        <f t="shared" si="30"/>
        <v/>
      </c>
      <c r="O38" s="232"/>
      <c r="P38" s="246" t="str">
        <f>IF(O38="","", O38*O$36)</f>
        <v/>
      </c>
      <c r="Q38" s="232"/>
      <c r="R38" s="246" t="str">
        <f>IF(Q38="","", Q38*Q$36)</f>
        <v/>
      </c>
      <c r="S38" s="232"/>
      <c r="T38" s="246" t="str">
        <f>IF(S38="","", S38*S$36)</f>
        <v/>
      </c>
      <c r="V38" s="383" t="str">
        <f>IFERROR(IF(INDEX('Produtos Selecionados'!$G:$G,MATCH($E38,'Produtos Selecionados'!$E:$E,0))="MFO", "Evitar - ROA baixo", "OK"),"OK")</f>
        <v>OK</v>
      </c>
    </row>
    <row r="39" spans="2:23" s="247" customFormat="1" ht="15">
      <c r="B39" s="230"/>
      <c r="C39" s="230"/>
      <c r="D39" s="230"/>
      <c r="E39" s="236" t="s">
        <v>2215</v>
      </c>
      <c r="F39" s="661" t="str">
        <f>IFERROR(INDEX('Produtos Selecionados'!$G:$G,MATCH($E39,'Produtos Selecionados'!$E:$E,0)),"-")</f>
        <v>-</v>
      </c>
      <c r="G39" s="661" t="str">
        <f>IFERROR(INDEX('Produtos Selecionados'!$H:$H,MATCH($E39,'Produtos Selecionados'!$E:$E,0)),"-")</f>
        <v>Sim</v>
      </c>
      <c r="H39" s="661">
        <f>IFERROR(INDEX('Produtos Selecionados'!$O:$O,MATCH($E39,'Produtos Selecionados'!$E:$E,0)),"-")</f>
        <v>1.9599999999999999E-3</v>
      </c>
      <c r="I39" s="662" t="str">
        <f>IFERROR(INDEX('Produtos Selecionados'!$L:$L,MATCH($E39,'Produtos Selecionados'!$E:$E,0)),"-")</f>
        <v>BRL</v>
      </c>
      <c r="J39" s="662">
        <f>IFERROR(INDEX('Produtos Selecionados'!$M:$M,MATCH($E39,'Produtos Selecionados'!$E:$E,0)),"-")</f>
        <v>1</v>
      </c>
      <c r="K39" s="232"/>
      <c r="L39" s="246" t="str">
        <f t="shared" ref="L39" si="31">IF(K39="","", K39*K$36)</f>
        <v/>
      </c>
      <c r="M39" s="232"/>
      <c r="N39" s="246" t="str">
        <f t="shared" ref="N39" si="32">IF(M39="","", M39*M$36)</f>
        <v/>
      </c>
      <c r="O39" s="232"/>
      <c r="P39" s="246" t="str">
        <f>IF(O39="","", O39*O$36)</f>
        <v/>
      </c>
      <c r="Q39" s="232"/>
      <c r="R39" s="246" t="str">
        <f>IF(Q39="","", Q39*Q$36)</f>
        <v/>
      </c>
      <c r="S39" s="232"/>
      <c r="T39" s="246" t="str">
        <f>IF(S39="","", S39*S$36)</f>
        <v/>
      </c>
      <c r="V39" s="383" t="str">
        <f>IFERROR(IF(INDEX('Produtos Selecionados'!$G:$G,MATCH($E39,'Produtos Selecionados'!$E:$E,0))="MFO", "Evitar - ROA baixo", "OK"),"OK")</f>
        <v>OK</v>
      </c>
    </row>
    <row r="40" spans="2:23" s="247" customFormat="1" ht="15">
      <c r="B40" s="230"/>
      <c r="C40" s="230"/>
      <c r="D40" s="230"/>
      <c r="E40" s="236" t="s">
        <v>1764</v>
      </c>
      <c r="F40" s="661" t="str">
        <f>IFERROR(INDEX('Produtos Selecionados'!$G:$G,MATCH($E40,'Produtos Selecionados'!$E:$E,0)),"-")</f>
        <v>-</v>
      </c>
      <c r="G40" s="661" t="str">
        <f>IFERROR(INDEX('Produtos Selecionados'!$H:$H,MATCH($E40,'Produtos Selecionados'!$E:$E,0)),"-")</f>
        <v>Sim</v>
      </c>
      <c r="H40" s="661">
        <f>IFERROR(INDEX('Produtos Selecionados'!$O:$O,MATCH($E40,'Produtos Selecionados'!$E:$E,0)),"-")</f>
        <v>2.8800000000000002E-3</v>
      </c>
      <c r="I40" s="662" t="str">
        <f>IFERROR(INDEX('Produtos Selecionados'!$L:$L,MATCH($E40,'Produtos Selecionados'!$E:$E,0)),"-")</f>
        <v>BRL</v>
      </c>
      <c r="J40" s="662">
        <f>IFERROR(INDEX('Produtos Selecionados'!$M:$M,MATCH($E40,'Produtos Selecionados'!$E:$E,0)),"-")</f>
        <v>1</v>
      </c>
      <c r="K40" s="232"/>
      <c r="L40" s="246" t="str">
        <f t="shared" ref="L40" si="33">IF(K40="","", K40*K$36)</f>
        <v/>
      </c>
      <c r="M40" s="232"/>
      <c r="N40" s="246" t="str">
        <f t="shared" ref="N40" si="34">IF(M40="","", M40*M$36)</f>
        <v/>
      </c>
      <c r="O40" s="232"/>
      <c r="P40" s="246" t="str">
        <f>IF(O40="","", O40*O$36)</f>
        <v/>
      </c>
      <c r="Q40" s="232"/>
      <c r="R40" s="246" t="str">
        <f>IF(Q40="","", Q40*Q$36)</f>
        <v/>
      </c>
      <c r="S40" s="232"/>
      <c r="T40" s="246" t="str">
        <f>IF(S40="","", S40*S$36)</f>
        <v/>
      </c>
      <c r="V40" s="383" t="str">
        <f>IFERROR(IF(INDEX('Produtos Selecionados'!$G:$G,MATCH($E40,'Produtos Selecionados'!$E:$E,0))="MFO", "Evitar - ROA baixo", "OK"),"OK")</f>
        <v>OK</v>
      </c>
    </row>
    <row r="41" spans="2:23" s="153" customFormat="1" ht="8.25" customHeight="1">
      <c r="B41" s="233"/>
      <c r="C41" s="233"/>
      <c r="D41" s="233"/>
      <c r="E41" s="176"/>
      <c r="F41" s="190"/>
      <c r="G41" s="190"/>
      <c r="H41" s="190"/>
      <c r="I41" s="190"/>
      <c r="J41" s="190"/>
      <c r="K41" s="248"/>
      <c r="L41" s="249" t="str">
        <f>IF(K41="","", K41*K$11)</f>
        <v/>
      </c>
      <c r="M41" s="290"/>
      <c r="N41" s="249" t="str">
        <f>IF(M41="","", M41*M$11)</f>
        <v/>
      </c>
      <c r="O41" s="248"/>
      <c r="P41" s="249" t="str">
        <f>IF(O41="","", O41*O$11)</f>
        <v/>
      </c>
      <c r="Q41" s="248"/>
      <c r="R41" s="249" t="str">
        <f>IF(Q41="","", Q41*Q$11)</f>
        <v/>
      </c>
      <c r="S41" s="248"/>
      <c r="T41" s="249" t="str">
        <f>IF(S41="","", S41*S$11)</f>
        <v/>
      </c>
      <c r="U41" s="243"/>
      <c r="V41" s="382"/>
      <c r="W41" s="243"/>
    </row>
    <row r="42" spans="2:23" s="153" customFormat="1" ht="15">
      <c r="B42" s="233"/>
      <c r="C42" s="233"/>
      <c r="D42" s="233" t="s">
        <v>12</v>
      </c>
      <c r="E42" s="158" t="s">
        <v>1378</v>
      </c>
      <c r="F42" s="159"/>
      <c r="G42" s="159"/>
      <c r="H42" s="159"/>
      <c r="I42" s="159"/>
      <c r="J42" s="159"/>
      <c r="K42" s="234">
        <f ca="1">OFFSET('Asset Allocation Tatico'!$B$9, MATCH($E42,OFFSET('Asset Allocation Tatico'!$B$9,,,COUNTA('Asset Allocation Tatico'!$B:$B)-COUNTA('Asset Allocation Tatico'!$B$1:$B$9)),0)-1, MATCH(K$5,'Asset Allocation Tatico'!$D$5:$M$5,0)+2)</f>
        <v>0.11</v>
      </c>
      <c r="L42" s="207">
        <f ca="1">SUM(L43:L50)</f>
        <v>0.11000000000000001</v>
      </c>
      <c r="M42" s="234">
        <f ca="1">OFFSET('Asset Allocation Tatico'!$B$9, MATCH($E42,OFFSET('Asset Allocation Tatico'!$B$9,,,COUNTA('Asset Allocation Tatico'!$B:$B)-COUNTA('Asset Allocation Tatico'!$B$1:$B$9)),0)-1, MATCH(M$5,'Asset Allocation Tatico'!$D$5:$M$5,0)+2)</f>
        <v>0.11</v>
      </c>
      <c r="N42" s="207">
        <f ca="1">SUM(N43:N50)</f>
        <v>0.11000000000000001</v>
      </c>
      <c r="O42" s="234">
        <f ca="1">OFFSET('Asset Allocation Tatico'!$B$9, MATCH($E42,OFFSET('Asset Allocation Tatico'!$B$9,,,COUNTA('Asset Allocation Tatico'!$B:$B)-COUNTA('Asset Allocation Tatico'!$B$1:$B$9)),0)-1, MATCH(O$5,'Asset Allocation Tatico'!$D$5:$M$5,0)+2)</f>
        <v>7.4999999999999997E-2</v>
      </c>
      <c r="P42" s="207">
        <f ca="1">SUM(P43:P50)</f>
        <v>7.4999999999999997E-2</v>
      </c>
      <c r="Q42" s="234">
        <f ca="1">OFFSET('Asset Allocation Tatico'!$B$9, MATCH($E42,OFFSET('Asset Allocation Tatico'!$B$9,,,COUNTA('Asset Allocation Tatico'!$B:$B)-COUNTA('Asset Allocation Tatico'!$B$1:$B$9)),0)-1, MATCH(Q$5,'Asset Allocation Tatico'!$D$5:$M$5,0)+2)</f>
        <v>0.15</v>
      </c>
      <c r="R42" s="207">
        <f ca="1">SUM(R43:R50)</f>
        <v>0.15</v>
      </c>
      <c r="S42" s="234">
        <f ca="1">OFFSET('Asset Allocation Tatico'!$B$9, MATCH($E42,OFFSET('Asset Allocation Tatico'!$B$9,,,COUNTA('Asset Allocation Tatico'!$B:$B)-COUNTA('Asset Allocation Tatico'!$B$1:$B$9)),0)-1, MATCH(S$5,'Asset Allocation Tatico'!$D$5:$M$5,0)+2)</f>
        <v>0.11</v>
      </c>
      <c r="T42" s="207">
        <f ca="1">SUM(T43:T50)</f>
        <v>0.11000000000000001</v>
      </c>
      <c r="U42" s="157"/>
      <c r="V42" s="382"/>
      <c r="W42" s="157"/>
    </row>
    <row r="43" spans="2:23" s="247" customFormat="1" ht="15">
      <c r="B43" s="230"/>
      <c r="C43" s="230"/>
      <c r="D43" s="230"/>
      <c r="E43" s="236" t="s">
        <v>1445</v>
      </c>
      <c r="F43" s="661" t="str">
        <f>IFERROR(INDEX('Produtos Selecionados'!$G:$G,MATCH($E43,'Produtos Selecionados'!$E:$E,0)),"-")</f>
        <v>-</v>
      </c>
      <c r="G43" s="661" t="str">
        <f>IFERROR(INDEX('Produtos Selecionados'!$H:$H,MATCH($E43,'Produtos Selecionados'!$E:$E,0)),"-")</f>
        <v>-</v>
      </c>
      <c r="H43" s="661" t="str">
        <f>IFERROR(INDEX('Produtos Selecionados'!$O:$O,MATCH($E43,'Produtos Selecionados'!$E:$E,0)),"-")</f>
        <v>-</v>
      </c>
      <c r="I43" s="662" t="str">
        <f>IFERROR(INDEX('Produtos Selecionados'!$L:$L,MATCH($E43,'Produtos Selecionados'!$E:$E,0)),"-")</f>
        <v>-</v>
      </c>
      <c r="J43" s="662" t="str">
        <f>IFERROR(INDEX('Produtos Selecionados'!$M:$M,MATCH($E43,'Produtos Selecionados'!$E:$E,0)),"-")</f>
        <v>-</v>
      </c>
      <c r="K43" s="232"/>
      <c r="L43" s="246" t="str">
        <f t="shared" ref="L43:L49" si="35">IF(K43="","", K43*K$42)</f>
        <v/>
      </c>
      <c r="M43" s="232"/>
      <c r="N43" s="246" t="str">
        <f t="shared" ref="N43" si="36">IF(M43="","", M43*M$42)</f>
        <v/>
      </c>
      <c r="O43" s="232"/>
      <c r="P43" s="246" t="str">
        <f t="shared" ref="P43:P49" si="37">IF(O43="","", O43*O$42)</f>
        <v/>
      </c>
      <c r="Q43" s="232"/>
      <c r="R43" s="246" t="str">
        <f t="shared" ref="R43:R49" si="38">IF(Q43="","", Q43*Q$42)</f>
        <v/>
      </c>
      <c r="S43" s="232"/>
      <c r="T43" s="246" t="str">
        <f t="shared" ref="T43:T49" si="39">IF(S43="","", S43*S$42)</f>
        <v/>
      </c>
      <c r="V43" s="383" t="str">
        <f>IFERROR(IF(INDEX('Produtos Selecionados'!$G:$G,MATCH($E43,'Produtos Selecionados'!$E:$E,0))="MFO", "Evitar - ROA baixo", "OK"),"OK")</f>
        <v>OK</v>
      </c>
    </row>
    <row r="44" spans="2:23" s="247" customFormat="1" ht="15">
      <c r="B44" s="230"/>
      <c r="C44" s="230"/>
      <c r="D44" s="230"/>
      <c r="E44" s="236" t="str">
        <f>'RF &amp; RV Guide'!E36</f>
        <v>NTN-B 2030 (IPCA+-)</v>
      </c>
      <c r="F44" s="661" t="str">
        <f>IFERROR(INDEX('Produtos Selecionados'!$G:$G,MATCH($E44,'Produtos Selecionados'!$E:$E,0)),"-")</f>
        <v>-</v>
      </c>
      <c r="G44" s="661" t="str">
        <f>IFERROR(INDEX('Produtos Selecionados'!$H:$H,MATCH($E44,'Produtos Selecionados'!$E:$E,0)),"-")</f>
        <v>-</v>
      </c>
      <c r="H44" s="661" t="str">
        <f>IFERROR(INDEX('Produtos Selecionados'!$O:$O,MATCH($E44,'Produtos Selecionados'!$E:$E,0)),"-")</f>
        <v>-</v>
      </c>
      <c r="I44" s="662" t="str">
        <f>IFERROR(INDEX('Produtos Selecionados'!$L:$L,MATCH($E44,'Produtos Selecionados'!$E:$E,0)),"-")</f>
        <v>-</v>
      </c>
      <c r="J44" s="662" t="str">
        <f>IFERROR(INDEX('Produtos Selecionados'!$M:$M,MATCH($E44,'Produtos Selecionados'!$E:$E,0)),"-")</f>
        <v>-</v>
      </c>
      <c r="K44" s="232"/>
      <c r="L44" s="246" t="str">
        <f t="shared" si="35"/>
        <v/>
      </c>
      <c r="M44" s="232"/>
      <c r="N44" s="246" t="str">
        <f t="shared" ref="N44:N49" si="40">IF(M44="","", M44*M$42)</f>
        <v/>
      </c>
      <c r="O44" s="232"/>
      <c r="P44" s="246" t="str">
        <f t="shared" si="37"/>
        <v/>
      </c>
      <c r="Q44" s="232"/>
      <c r="R44" s="246" t="str">
        <f t="shared" si="38"/>
        <v/>
      </c>
      <c r="S44" s="232"/>
      <c r="T44" s="246" t="str">
        <f t="shared" si="39"/>
        <v/>
      </c>
      <c r="V44" s="383" t="str">
        <f>IFERROR(IF(INDEX('Produtos Selecionados'!$G:$G,MATCH($E44,'Produtos Selecionados'!$E:$E,0))="MFO", "Evitar - ROA baixo", "OK"),"OK")</f>
        <v>OK</v>
      </c>
    </row>
    <row r="45" spans="2:23" s="247" customFormat="1" ht="15">
      <c r="B45" s="230"/>
      <c r="C45" s="230"/>
      <c r="D45" s="230"/>
      <c r="E45" s="236" t="s">
        <v>1473</v>
      </c>
      <c r="F45" s="661" t="str">
        <f>IFERROR(INDEX('Produtos Selecionados'!$G:$G,MATCH($E45,'Produtos Selecionados'!$E:$E,0)),"-")</f>
        <v>-</v>
      </c>
      <c r="G45" s="661" t="str">
        <f>IFERROR(INDEX('Produtos Selecionados'!$H:$H,MATCH($E45,'Produtos Selecionados'!$E:$E,0)),"-")</f>
        <v>-</v>
      </c>
      <c r="H45" s="661" t="str">
        <f>IFERROR(INDEX('Produtos Selecionados'!$O:$O,MATCH($E45,'Produtos Selecionados'!$E:$E,0)),"-")</f>
        <v>-</v>
      </c>
      <c r="I45" s="662" t="str">
        <f>IFERROR(INDEX('Produtos Selecionados'!$L:$L,MATCH($E45,'Produtos Selecionados'!$E:$E,0)),"-")</f>
        <v>-</v>
      </c>
      <c r="J45" s="662" t="str">
        <f>IFERROR(INDEX('Produtos Selecionados'!$M:$M,MATCH($E45,'Produtos Selecionados'!$E:$E,0)),"-")</f>
        <v>-</v>
      </c>
      <c r="K45" s="232">
        <v>0.2</v>
      </c>
      <c r="L45" s="246">
        <f t="shared" ca="1" si="35"/>
        <v>2.2000000000000002E-2</v>
      </c>
      <c r="M45" s="232">
        <v>0.2</v>
      </c>
      <c r="N45" s="246">
        <f t="shared" ca="1" si="40"/>
        <v>2.2000000000000002E-2</v>
      </c>
      <c r="O45" s="232">
        <v>0.2</v>
      </c>
      <c r="P45" s="246">
        <f t="shared" ca="1" si="37"/>
        <v>1.4999999999999999E-2</v>
      </c>
      <c r="Q45" s="232">
        <v>0.2</v>
      </c>
      <c r="R45" s="246">
        <f t="shared" ca="1" si="38"/>
        <v>0.03</v>
      </c>
      <c r="S45" s="232">
        <v>0.2</v>
      </c>
      <c r="T45" s="246">
        <f t="shared" ca="1" si="39"/>
        <v>2.2000000000000002E-2</v>
      </c>
      <c r="V45" s="383" t="str">
        <f>IFERROR(IF(INDEX('Produtos Selecionados'!$G:$G,MATCH($E45,'Produtos Selecionados'!$E:$E,0))="MFO", "Evitar - ROA baixo", "OK"),"OK")</f>
        <v>OK</v>
      </c>
    </row>
    <row r="46" spans="2:23" s="247" customFormat="1" ht="15">
      <c r="B46" s="230"/>
      <c r="C46" s="230"/>
      <c r="D46" s="230"/>
      <c r="E46" s="236" t="s">
        <v>1464</v>
      </c>
      <c r="F46" s="661" t="str">
        <f>IFERROR(INDEX('Produtos Selecionados'!$G:$G,MATCH($E46,'Produtos Selecionados'!$E:$E,0)),"-")</f>
        <v>-</v>
      </c>
      <c r="G46" s="661" t="str">
        <f>IFERROR(INDEX('Produtos Selecionados'!$H:$H,MATCH($E46,'Produtos Selecionados'!$E:$E,0)),"-")</f>
        <v>-</v>
      </c>
      <c r="H46" s="661" t="str">
        <f>IFERROR(INDEX('Produtos Selecionados'!$O:$O,MATCH($E46,'Produtos Selecionados'!$E:$E,0)),"-")</f>
        <v>-</v>
      </c>
      <c r="I46" s="662" t="str">
        <f>IFERROR(INDEX('Produtos Selecionados'!$L:$L,MATCH($E46,'Produtos Selecionados'!$E:$E,0)),"-")</f>
        <v>-</v>
      </c>
      <c r="J46" s="662" t="str">
        <f>IFERROR(INDEX('Produtos Selecionados'!$M:$M,MATCH($E46,'Produtos Selecionados'!$E:$E,0)),"-")</f>
        <v>-</v>
      </c>
      <c r="K46" s="232">
        <v>0.2</v>
      </c>
      <c r="L46" s="246">
        <f t="shared" ca="1" si="35"/>
        <v>2.2000000000000002E-2</v>
      </c>
      <c r="M46" s="232">
        <v>0.2</v>
      </c>
      <c r="N46" s="246">
        <f t="shared" ca="1" si="40"/>
        <v>2.2000000000000002E-2</v>
      </c>
      <c r="O46" s="232">
        <v>0.2</v>
      </c>
      <c r="P46" s="246">
        <f t="shared" ca="1" si="37"/>
        <v>1.4999999999999999E-2</v>
      </c>
      <c r="Q46" s="232">
        <v>0.2</v>
      </c>
      <c r="R46" s="246">
        <f t="shared" ca="1" si="38"/>
        <v>0.03</v>
      </c>
      <c r="S46" s="232">
        <v>0.2</v>
      </c>
      <c r="T46" s="246">
        <f t="shared" ca="1" si="39"/>
        <v>2.2000000000000002E-2</v>
      </c>
      <c r="V46" s="383" t="str">
        <f>IFERROR(IF(INDEX('Produtos Selecionados'!$G:$G,MATCH($E46,'Produtos Selecionados'!$E:$E,0))="MFO", "Evitar - ROA baixo", "OK"),"OK")</f>
        <v>OK</v>
      </c>
    </row>
    <row r="47" spans="2:23" s="247" customFormat="1" ht="15">
      <c r="B47" s="230"/>
      <c r="C47" s="230"/>
      <c r="D47" s="230"/>
      <c r="E47" s="236" t="s">
        <v>1465</v>
      </c>
      <c r="F47" s="661" t="str">
        <f>IFERROR(INDEX('Produtos Selecionados'!$G:$G,MATCH($E47,'Produtos Selecionados'!$E:$E,0)),"-")</f>
        <v>-</v>
      </c>
      <c r="G47" s="661" t="str">
        <f>IFERROR(INDEX('Produtos Selecionados'!$H:$H,MATCH($E47,'Produtos Selecionados'!$E:$E,0)),"-")</f>
        <v>-</v>
      </c>
      <c r="H47" s="661" t="str">
        <f>IFERROR(INDEX('Produtos Selecionados'!$O:$O,MATCH($E47,'Produtos Selecionados'!$E:$E,0)),"-")</f>
        <v>-</v>
      </c>
      <c r="I47" s="662" t="str">
        <f>IFERROR(INDEX('Produtos Selecionados'!$L:$L,MATCH($E47,'Produtos Selecionados'!$E:$E,0)),"-")</f>
        <v>-</v>
      </c>
      <c r="J47" s="662" t="str">
        <f>IFERROR(INDEX('Produtos Selecionados'!$M:$M,MATCH($E47,'Produtos Selecionados'!$E:$E,0)),"-")</f>
        <v>-</v>
      </c>
      <c r="K47" s="232">
        <v>0.2</v>
      </c>
      <c r="L47" s="246">
        <f t="shared" ca="1" si="35"/>
        <v>2.2000000000000002E-2</v>
      </c>
      <c r="M47" s="232">
        <v>0.2</v>
      </c>
      <c r="N47" s="246">
        <f t="shared" ca="1" si="40"/>
        <v>2.2000000000000002E-2</v>
      </c>
      <c r="O47" s="232">
        <v>0.2</v>
      </c>
      <c r="P47" s="246">
        <f t="shared" ca="1" si="37"/>
        <v>1.4999999999999999E-2</v>
      </c>
      <c r="Q47" s="232">
        <v>0.2</v>
      </c>
      <c r="R47" s="246">
        <f t="shared" ca="1" si="38"/>
        <v>0.03</v>
      </c>
      <c r="S47" s="232">
        <v>0.2</v>
      </c>
      <c r="T47" s="246">
        <f t="shared" ca="1" si="39"/>
        <v>2.2000000000000002E-2</v>
      </c>
      <c r="V47" s="383" t="str">
        <f>IFERROR(IF(INDEX('Produtos Selecionados'!$G:$G,MATCH($E47,'Produtos Selecionados'!$E:$E,0))="MFO", "Evitar - ROA baixo", "OK"),"OK")</f>
        <v>OK</v>
      </c>
    </row>
    <row r="48" spans="2:23" s="247" customFormat="1" ht="15">
      <c r="B48" s="230"/>
      <c r="C48" s="230"/>
      <c r="D48" s="230"/>
      <c r="E48" s="236" t="s">
        <v>1466</v>
      </c>
      <c r="F48" s="661" t="str">
        <f>IFERROR(INDEX('Produtos Selecionados'!$G:$G,MATCH($E48,'Produtos Selecionados'!$E:$E,0)),"-")</f>
        <v>-</v>
      </c>
      <c r="G48" s="661" t="str">
        <f>IFERROR(INDEX('Produtos Selecionados'!$H:$H,MATCH($E48,'Produtos Selecionados'!$E:$E,0)),"-")</f>
        <v>-</v>
      </c>
      <c r="H48" s="661" t="str">
        <f>IFERROR(INDEX('Produtos Selecionados'!$O:$O,MATCH($E48,'Produtos Selecionados'!$E:$E,0)),"-")</f>
        <v>-</v>
      </c>
      <c r="I48" s="662" t="str">
        <f>IFERROR(INDEX('Produtos Selecionados'!$L:$L,MATCH($E48,'Produtos Selecionados'!$E:$E,0)),"-")</f>
        <v>-</v>
      </c>
      <c r="J48" s="662" t="str">
        <f>IFERROR(INDEX('Produtos Selecionados'!$M:$M,MATCH($E48,'Produtos Selecionados'!$E:$E,0)),"-")</f>
        <v>-</v>
      </c>
      <c r="K48" s="232">
        <v>0.2</v>
      </c>
      <c r="L48" s="246">
        <f t="shared" ca="1" si="35"/>
        <v>2.2000000000000002E-2</v>
      </c>
      <c r="M48" s="232">
        <v>0.2</v>
      </c>
      <c r="N48" s="246">
        <f t="shared" ca="1" si="40"/>
        <v>2.2000000000000002E-2</v>
      </c>
      <c r="O48" s="232">
        <v>0.2</v>
      </c>
      <c r="P48" s="246">
        <f t="shared" ca="1" si="37"/>
        <v>1.4999999999999999E-2</v>
      </c>
      <c r="Q48" s="232">
        <v>0.2</v>
      </c>
      <c r="R48" s="246">
        <f t="shared" ca="1" si="38"/>
        <v>0.03</v>
      </c>
      <c r="S48" s="232">
        <v>0.2</v>
      </c>
      <c r="T48" s="246">
        <f t="shared" ca="1" si="39"/>
        <v>2.2000000000000002E-2</v>
      </c>
      <c r="V48" s="383" t="str">
        <f>IFERROR(IF(INDEX('Produtos Selecionados'!$G:$G,MATCH($E48,'Produtos Selecionados'!$E:$E,0))="MFO", "Evitar - ROA baixo", "OK"),"OK")</f>
        <v>OK</v>
      </c>
    </row>
    <row r="49" spans="2:23" s="247" customFormat="1" ht="15">
      <c r="B49" s="230"/>
      <c r="C49" s="230"/>
      <c r="D49" s="230"/>
      <c r="E49" s="236" t="str">
        <f>'RF &amp; RV Guide'!E42</f>
        <v>BDIF11 (IMA-B+2.20%)</v>
      </c>
      <c r="F49" s="661" t="str">
        <f>IFERROR(INDEX('Produtos Selecionados'!$G:$G,MATCH($E49,'Produtos Selecionados'!$E:$E,0)),"-")</f>
        <v>-</v>
      </c>
      <c r="G49" s="661" t="str">
        <f>IFERROR(INDEX('Produtos Selecionados'!$H:$H,MATCH($E49,'Produtos Selecionados'!$E:$E,0)),"-")</f>
        <v>Sim</v>
      </c>
      <c r="H49" s="661" t="str">
        <f>IFERROR(INDEX('Produtos Selecionados'!$O:$O,MATCH($E49,'Produtos Selecionados'!$E:$E,0)),"-")</f>
        <v>-</v>
      </c>
      <c r="I49" s="662" t="str">
        <f>IFERROR(INDEX('Produtos Selecionados'!$L:$L,MATCH($E49,'Produtos Selecionados'!$E:$E,0)),"-")</f>
        <v>BRL</v>
      </c>
      <c r="J49" s="662">
        <f>IFERROR(INDEX('Produtos Selecionados'!$M:$M,MATCH($E49,'Produtos Selecionados'!$E:$E,0)),"-")</f>
        <v>2</v>
      </c>
      <c r="K49" s="232">
        <v>0.2</v>
      </c>
      <c r="L49" s="246">
        <f t="shared" ca="1" si="35"/>
        <v>2.2000000000000002E-2</v>
      </c>
      <c r="M49" s="232">
        <v>0.2</v>
      </c>
      <c r="N49" s="246">
        <f t="shared" ca="1" si="40"/>
        <v>2.2000000000000002E-2</v>
      </c>
      <c r="O49" s="232">
        <v>0.2</v>
      </c>
      <c r="P49" s="246">
        <f t="shared" ca="1" si="37"/>
        <v>1.4999999999999999E-2</v>
      </c>
      <c r="Q49" s="232">
        <v>0.2</v>
      </c>
      <c r="R49" s="246">
        <f t="shared" ca="1" si="38"/>
        <v>0.03</v>
      </c>
      <c r="S49" s="232">
        <v>0.2</v>
      </c>
      <c r="T49" s="246">
        <f t="shared" ca="1" si="39"/>
        <v>2.2000000000000002E-2</v>
      </c>
      <c r="V49" s="383" t="str">
        <f>IFERROR(IF(INDEX('Produtos Selecionados'!$G:$G,MATCH($E49,'Produtos Selecionados'!$E:$E,0))="MFO", "Evitar - ROA baixo", "OK"),"OK")</f>
        <v>OK</v>
      </c>
    </row>
    <row r="50" spans="2:23" s="153" customFormat="1" ht="8.25" customHeight="1">
      <c r="B50" s="233"/>
      <c r="C50" s="233"/>
      <c r="D50" s="233"/>
      <c r="E50" s="176"/>
      <c r="F50" s="190"/>
      <c r="G50" s="190"/>
      <c r="H50" s="190"/>
      <c r="I50" s="190"/>
      <c r="J50" s="190"/>
      <c r="K50" s="248"/>
      <c r="L50" s="249" t="str">
        <f>IF(K50="","", K50*K$11)</f>
        <v/>
      </c>
      <c r="M50" s="290"/>
      <c r="N50" s="249" t="str">
        <f>IF(M50="","", M50*M$11)</f>
        <v/>
      </c>
      <c r="O50" s="248"/>
      <c r="P50" s="249" t="str">
        <f>IF(O50="","", O50*O$11)</f>
        <v/>
      </c>
      <c r="Q50" s="248"/>
      <c r="R50" s="249" t="str">
        <f>IF(Q50="","", Q50*Q$11)</f>
        <v/>
      </c>
      <c r="S50" s="248"/>
      <c r="T50" s="249" t="str">
        <f>IF(S50="","", S50*S$11)</f>
        <v/>
      </c>
      <c r="U50" s="243"/>
      <c r="V50" s="382"/>
      <c r="W50" s="243"/>
    </row>
    <row r="51" spans="2:23" s="153" customFormat="1" ht="15">
      <c r="B51" s="233"/>
      <c r="C51" s="233"/>
      <c r="D51" s="233" t="s">
        <v>12</v>
      </c>
      <c r="E51" s="158" t="s">
        <v>1372</v>
      </c>
      <c r="F51" s="159"/>
      <c r="G51" s="159"/>
      <c r="H51" s="159"/>
      <c r="I51" s="159"/>
      <c r="J51" s="159"/>
      <c r="K51" s="234">
        <f ca="1">OFFSET('Asset Allocation Tatico'!$B$9, MATCH($E51,OFFSET('Asset Allocation Tatico'!$B$9,,,COUNTA('Asset Allocation Tatico'!$B:$B)-COUNTA('Asset Allocation Tatico'!$B$1:$B$9)),0)-1, MATCH(K$5,'Asset Allocation Tatico'!$D$5:$M$5,0)+2)</f>
        <v>0.04</v>
      </c>
      <c r="L51" s="207">
        <f ca="1">SUM(L52:L54)</f>
        <v>0.04</v>
      </c>
      <c r="M51" s="234">
        <f ca="1">OFFSET('Asset Allocation Tatico'!$B$9, MATCH($E51,OFFSET('Asset Allocation Tatico'!$B$9,,,COUNTA('Asset Allocation Tatico'!$B:$B)-COUNTA('Asset Allocation Tatico'!$B$1:$B$9)),0)-1, MATCH(M$5,'Asset Allocation Tatico'!$D$5:$M$5,0)+2)</f>
        <v>0.04</v>
      </c>
      <c r="N51" s="207">
        <f ca="1">SUM(N52:N54)</f>
        <v>0.04</v>
      </c>
      <c r="O51" s="234">
        <f ca="1">OFFSET('Asset Allocation Tatico'!$B$9, MATCH($E51,OFFSET('Asset Allocation Tatico'!$B$9,,,COUNTA('Asset Allocation Tatico'!$B:$B)-COUNTA('Asset Allocation Tatico'!$B$1:$B$9)),0)-1, MATCH(O$5,'Asset Allocation Tatico'!$D$5:$M$5,0)+2)</f>
        <v>2.5000000000000001E-2</v>
      </c>
      <c r="P51" s="207">
        <f ca="1">SUM(P52:P54)</f>
        <v>2.5000000000000001E-2</v>
      </c>
      <c r="Q51" s="234">
        <f ca="1">OFFSET('Asset Allocation Tatico'!$B$9, MATCH($E51,OFFSET('Asset Allocation Tatico'!$B$9,,,COUNTA('Asset Allocation Tatico'!$B:$B)-COUNTA('Asset Allocation Tatico'!$B$1:$B$9)),0)-1, MATCH(Q$5,'Asset Allocation Tatico'!$D$5:$M$5,0)+2)</f>
        <v>0.05</v>
      </c>
      <c r="R51" s="207">
        <f ca="1">SUM(R52:R54)</f>
        <v>0.05</v>
      </c>
      <c r="S51" s="234">
        <f ca="1">OFFSET('Asset Allocation Tatico'!$B$9, MATCH($E51,OFFSET('Asset Allocation Tatico'!$B$9,,,COUNTA('Asset Allocation Tatico'!$B:$B)-COUNTA('Asset Allocation Tatico'!$B$1:$B$9)),0)-1, MATCH(S$5,'Asset Allocation Tatico'!$D$5:$M$5,0)+2)</f>
        <v>0.04</v>
      </c>
      <c r="T51" s="207">
        <f ca="1">SUM(T52:T54)</f>
        <v>0.04</v>
      </c>
      <c r="U51" s="157"/>
      <c r="V51" s="382"/>
      <c r="W51" s="157"/>
    </row>
    <row r="52" spans="2:23" s="247" customFormat="1" ht="15">
      <c r="B52" s="230"/>
      <c r="C52" s="230"/>
      <c r="D52" s="230"/>
      <c r="E52" s="236" t="str">
        <f>'RF &amp; RV Guide'!E47</f>
        <v>Títulos Corporativos - 8 anos (IPCA+8.35%)</v>
      </c>
      <c r="F52" s="661" t="str">
        <f>IFERROR(INDEX('Produtos Selecionados'!$G:$G,MATCH($E52,'Produtos Selecionados'!$E:$E,0)),"-")</f>
        <v>-</v>
      </c>
      <c r="G52" s="661" t="str">
        <f>IFERROR(INDEX('Produtos Selecionados'!$H:$H,MATCH($E52,'Produtos Selecionados'!$E:$E,0)),"-")</f>
        <v>-</v>
      </c>
      <c r="H52" s="661">
        <f>IFERROR(INDEX('Produtos Selecionados'!$O:$O,MATCH($E52,'Produtos Selecionados'!$E:$E,0)),"-")</f>
        <v>2.5000000000000001E-3</v>
      </c>
      <c r="I52" s="662" t="str">
        <f>IFERROR(INDEX('Produtos Selecionados'!$L:$L,MATCH($E52,'Produtos Selecionados'!$E:$E,0)),"-")</f>
        <v>BRL</v>
      </c>
      <c r="J52" s="662">
        <f>IFERROR(INDEX('Produtos Selecionados'!$M:$M,MATCH($E52,'Produtos Selecionados'!$E:$E,0)),"-")</f>
        <v>2920</v>
      </c>
      <c r="K52" s="232">
        <v>0.5</v>
      </c>
      <c r="L52" s="246">
        <f ca="1">IF(K52="","", K52*K$51)</f>
        <v>0.02</v>
      </c>
      <c r="M52" s="232">
        <v>0.5</v>
      </c>
      <c r="N52" s="246">
        <f ca="1">IF(M52="","", M52*M$51)</f>
        <v>0.02</v>
      </c>
      <c r="O52" s="232">
        <v>0.5</v>
      </c>
      <c r="P52" s="246">
        <f ca="1">IF(O52="","", O52*O$51)</f>
        <v>1.2500000000000001E-2</v>
      </c>
      <c r="Q52" s="232">
        <v>0.5</v>
      </c>
      <c r="R52" s="246">
        <f ca="1">IF(Q52="","", Q52*Q$51)</f>
        <v>2.5000000000000001E-2</v>
      </c>
      <c r="S52" s="232">
        <v>0.5</v>
      </c>
      <c r="T52" s="246">
        <f ca="1">IF(S52="","", S52*S$51)</f>
        <v>0.02</v>
      </c>
      <c r="V52" s="383" t="str">
        <f>IFERROR(IF(INDEX('Produtos Selecionados'!$G:$G,MATCH($E52,'Produtos Selecionados'!$E:$E,0))="MFO", "Evitar - ROA baixo", "OK"),"OK")</f>
        <v>OK</v>
      </c>
    </row>
    <row r="53" spans="2:23" s="247" customFormat="1" ht="15">
      <c r="B53" s="230"/>
      <c r="C53" s="230"/>
      <c r="D53" s="230"/>
      <c r="E53" s="236" t="str">
        <f>'RF &amp; RV Guide'!E48</f>
        <v>Títulos Corporativos - 9 anos (IPCA+8.40%)</v>
      </c>
      <c r="F53" s="661" t="str">
        <f>IFERROR(INDEX('Produtos Selecionados'!$G:$G,MATCH($E53,'Produtos Selecionados'!$E:$E,0)),"-")</f>
        <v>-</v>
      </c>
      <c r="G53" s="661" t="str">
        <f>IFERROR(INDEX('Produtos Selecionados'!$H:$H,MATCH($E53,'Produtos Selecionados'!$E:$E,0)),"-")</f>
        <v>-</v>
      </c>
      <c r="H53" s="661">
        <f>IFERROR(INDEX('Produtos Selecionados'!$O:$O,MATCH($E53,'Produtos Selecionados'!$E:$E,0)),"-")</f>
        <v>2.5000000000000001E-3</v>
      </c>
      <c r="I53" s="662" t="str">
        <f>IFERROR(INDEX('Produtos Selecionados'!$L:$L,MATCH($E53,'Produtos Selecionados'!$E:$E,0)),"-")</f>
        <v>BRL</v>
      </c>
      <c r="J53" s="662">
        <f>IFERROR(INDEX('Produtos Selecionados'!$M:$M,MATCH($E53,'Produtos Selecionados'!$E:$E,0)),"-")</f>
        <v>3285</v>
      </c>
      <c r="K53" s="232">
        <v>0.5</v>
      </c>
      <c r="L53" s="246">
        <f ca="1">IF(K53="","", K53*K$51)</f>
        <v>0.02</v>
      </c>
      <c r="M53" s="232">
        <v>0.5</v>
      </c>
      <c r="N53" s="246">
        <f ca="1">IF(M53="","", M53*M$51)</f>
        <v>0.02</v>
      </c>
      <c r="O53" s="232">
        <v>0.5</v>
      </c>
      <c r="P53" s="246">
        <f ca="1">IF(O53="","", O53*O$51)</f>
        <v>1.2500000000000001E-2</v>
      </c>
      <c r="Q53" s="232">
        <v>0.5</v>
      </c>
      <c r="R53" s="246">
        <f ca="1">IF(Q53="","", Q53*Q$51)</f>
        <v>2.5000000000000001E-2</v>
      </c>
      <c r="S53" s="232">
        <v>0.5</v>
      </c>
      <c r="T53" s="246">
        <f ca="1">IF(S53="","", S53*S$51)</f>
        <v>0.02</v>
      </c>
      <c r="V53" s="383" t="str">
        <f>IFERROR(IF(INDEX('Produtos Selecionados'!$G:$G,MATCH($E53,'Produtos Selecionados'!$E:$E,0))="MFO", "Evitar - ROA baixo", "OK"),"OK")</f>
        <v>OK</v>
      </c>
    </row>
    <row r="54" spans="2:23" s="153" customFormat="1" ht="8.25" customHeight="1">
      <c r="B54" s="233"/>
      <c r="C54" s="233"/>
      <c r="D54" s="233"/>
      <c r="E54" s="176"/>
      <c r="F54" s="190"/>
      <c r="G54" s="190"/>
      <c r="H54" s="190"/>
      <c r="I54" s="190"/>
      <c r="J54" s="190"/>
      <c r="K54" s="248"/>
      <c r="L54" s="249" t="str">
        <f>IF(K54="","", K54*K$11)</f>
        <v/>
      </c>
      <c r="M54" s="232"/>
      <c r="N54" s="249" t="str">
        <f>IF(M54="","", M54*M$11)</f>
        <v/>
      </c>
      <c r="O54" s="248"/>
      <c r="P54" s="249" t="str">
        <f>IF(O54="","", O54*O$11)</f>
        <v/>
      </c>
      <c r="Q54" s="248"/>
      <c r="R54" s="249" t="str">
        <f>IF(Q54="","", Q54*Q$11)</f>
        <v/>
      </c>
      <c r="S54" s="248"/>
      <c r="T54" s="249" t="str">
        <f>IF(S54="","", S54*S$11)</f>
        <v/>
      </c>
      <c r="U54" s="243"/>
      <c r="V54" s="382"/>
      <c r="W54" s="243"/>
    </row>
    <row r="55" spans="2:23" s="153" customFormat="1" ht="15">
      <c r="B55" s="233"/>
      <c r="C55" s="233" t="s">
        <v>12</v>
      </c>
      <c r="D55" s="233" t="s">
        <v>12</v>
      </c>
      <c r="E55" s="155" t="s">
        <v>663</v>
      </c>
      <c r="F55" s="156"/>
      <c r="G55" s="156"/>
      <c r="H55" s="156"/>
      <c r="I55" s="156"/>
      <c r="J55" s="156"/>
      <c r="K55" s="235">
        <f ca="1">OFFSET('Asset Allocation Tatico'!$B$9, MATCH($E55,OFFSET('Asset Allocation Tatico'!$B$9,,,COUNTA('Asset Allocation Tatico'!$B:$B)-COUNTA('Asset Allocation Tatico'!$B$1:$B$9)),0)-1, MATCH(K$5,'Asset Allocation Tatico'!$D$5:$M$5,0)+2)</f>
        <v>0.03</v>
      </c>
      <c r="L55" s="244">
        <f ca="1">L57+L61+L65</f>
        <v>0.03</v>
      </c>
      <c r="M55" s="235">
        <f ca="1">OFFSET('Asset Allocation Tatico'!$B$9, MATCH($E55,OFFSET('Asset Allocation Tatico'!$B$9,,,COUNTA('Asset Allocation Tatico'!$B:$B)-COUNTA('Asset Allocation Tatico'!$B$1:$B$9)),0)-1, MATCH(M$5,'Asset Allocation Tatico'!$D$5:$M$5,0)+2)</f>
        <v>0.05</v>
      </c>
      <c r="N55" s="244">
        <f ca="1">N57+N61+N65</f>
        <v>0.05</v>
      </c>
      <c r="O55" s="235">
        <f ca="1">OFFSET('Asset Allocation Tatico'!$B$9, MATCH($E55,OFFSET('Asset Allocation Tatico'!$B$9,,,COUNTA('Asset Allocation Tatico'!$B:$B)-COUNTA('Asset Allocation Tatico'!$B$1:$B$9)),0)-1, MATCH(O$5,'Asset Allocation Tatico'!$D$5:$M$5,0)+2)</f>
        <v>0.06</v>
      </c>
      <c r="P55" s="244">
        <f ca="1">P57+P61+P65</f>
        <v>0.06</v>
      </c>
      <c r="Q55" s="235">
        <f ca="1">OFFSET('Asset Allocation Tatico'!$B$9, MATCH($E55,OFFSET('Asset Allocation Tatico'!$B$9,,,COUNTA('Asset Allocation Tatico'!$B:$B)-COUNTA('Asset Allocation Tatico'!$B$1:$B$9)),0)-1, MATCH(Q$5,'Asset Allocation Tatico'!$D$5:$M$5,0)+2)</f>
        <v>7.0000000000000007E-2</v>
      </c>
      <c r="R55" s="244">
        <f ca="1">R57+R61+R65</f>
        <v>7.0000000000000007E-2</v>
      </c>
      <c r="S55" s="235">
        <f ca="1">OFFSET('Asset Allocation Tatico'!$B$9, MATCH($E55,OFFSET('Asset Allocation Tatico'!$B$9,,,COUNTA('Asset Allocation Tatico'!$B:$B)-COUNTA('Asset Allocation Tatico'!$B$1:$B$9)),0)-1, MATCH(S$5,'Asset Allocation Tatico'!$D$5:$M$5,0)+2)</f>
        <v>0.08</v>
      </c>
      <c r="T55" s="245">
        <f ca="1">T57+T61+T65</f>
        <v>0.08</v>
      </c>
      <c r="U55" s="157"/>
      <c r="V55" s="382"/>
      <c r="W55" s="157"/>
    </row>
    <row r="56" spans="2:23" s="153" customFormat="1" ht="3" customHeight="1">
      <c r="B56" s="233"/>
      <c r="C56" s="233"/>
      <c r="D56" s="233"/>
      <c r="F56" s="190"/>
      <c r="G56" s="190"/>
      <c r="H56" s="190"/>
      <c r="I56" s="190"/>
      <c r="J56" s="190"/>
      <c r="K56" s="241"/>
      <c r="L56" s="242"/>
      <c r="M56" s="241"/>
      <c r="N56" s="242"/>
      <c r="O56" s="241"/>
      <c r="P56" s="242"/>
      <c r="Q56" s="241"/>
      <c r="R56" s="242"/>
      <c r="S56" s="241"/>
      <c r="T56" s="242"/>
      <c r="U56" s="157"/>
      <c r="V56" s="382"/>
      <c r="W56" s="157"/>
    </row>
    <row r="57" spans="2:23" s="153" customFormat="1" ht="15">
      <c r="B57" s="233"/>
      <c r="C57" s="233"/>
      <c r="D57" s="233" t="s">
        <v>12</v>
      </c>
      <c r="E57" s="158" t="s">
        <v>1375</v>
      </c>
      <c r="F57" s="159"/>
      <c r="G57" s="159"/>
      <c r="H57" s="159"/>
      <c r="I57" s="159"/>
      <c r="J57" s="159"/>
      <c r="K57" s="234">
        <f ca="1">OFFSET('Asset Allocation Tatico'!$B$9, MATCH($E57,OFFSET('Asset Allocation Tatico'!$B$9,,,COUNTA('Asset Allocation Tatico'!$B:$B)-COUNTA('Asset Allocation Tatico'!$B$1:$B$9)),0)-1, MATCH(K$5,'Asset Allocation Tatico'!$D$5:$M$5,0)+2)</f>
        <v>0.02</v>
      </c>
      <c r="L57" s="207">
        <f ca="1">SUM(L58:L60)</f>
        <v>0.02</v>
      </c>
      <c r="M57" s="234">
        <f ca="1">OFFSET('Asset Allocation Tatico'!$B$9, MATCH($E57,OFFSET('Asset Allocation Tatico'!$B$9,,,COUNTA('Asset Allocation Tatico'!$B:$B)-COUNTA('Asset Allocation Tatico'!$B$1:$B$9)),0)-1, MATCH(M$5,'Asset Allocation Tatico'!$D$5:$M$5,0)+2)</f>
        <v>3.5000000000000003E-2</v>
      </c>
      <c r="N57" s="207">
        <f ca="1">SUM(N58:N60)</f>
        <v>3.5000000000000003E-2</v>
      </c>
      <c r="O57" s="234">
        <f ca="1">OFFSET('Asset Allocation Tatico'!$B$9, MATCH($E57,OFFSET('Asset Allocation Tatico'!$B$9,,,COUNTA('Asset Allocation Tatico'!$B:$B)-COUNTA('Asset Allocation Tatico'!$B$1:$B$9)),0)-1, MATCH(O$5,'Asset Allocation Tatico'!$D$5:$M$5,0)+2)</f>
        <v>0.04</v>
      </c>
      <c r="P57" s="207">
        <f ca="1">SUM(P58:P60)</f>
        <v>0.04</v>
      </c>
      <c r="Q57" s="234">
        <f ca="1">OFFSET('Asset Allocation Tatico'!$B$9, MATCH($E57,OFFSET('Asset Allocation Tatico'!$B$9,,,COUNTA('Asset Allocation Tatico'!$B:$B)-COUNTA('Asset Allocation Tatico'!$B$1:$B$9)),0)-1, MATCH(Q$5,'Asset Allocation Tatico'!$D$5:$M$5,0)+2)</f>
        <v>4.4999999999999998E-2</v>
      </c>
      <c r="R57" s="207">
        <f ca="1">SUM(R58:R60)</f>
        <v>4.4999999999999998E-2</v>
      </c>
      <c r="S57" s="234">
        <f ca="1">OFFSET('Asset Allocation Tatico'!$B$9, MATCH($E57,OFFSET('Asset Allocation Tatico'!$B$9,,,COUNTA('Asset Allocation Tatico'!$B:$B)-COUNTA('Asset Allocation Tatico'!$B$1:$B$9)),0)-1, MATCH(S$5,'Asset Allocation Tatico'!$D$5:$M$5,0)+2)</f>
        <v>0.05</v>
      </c>
      <c r="T57" s="207">
        <f ca="1">SUM(T58:T60)</f>
        <v>0.05</v>
      </c>
      <c r="U57" s="157"/>
      <c r="V57" s="382"/>
      <c r="W57" s="157"/>
    </row>
    <row r="58" spans="2:23" s="247" customFormat="1" ht="15">
      <c r="B58" s="230"/>
      <c r="C58" s="230"/>
      <c r="D58" s="230"/>
      <c r="E58" s="236" t="s">
        <v>1469</v>
      </c>
      <c r="F58" s="661" t="str">
        <f>IFERROR(INDEX('Produtos Selecionados'!$G:$G,MATCH($E58,'Produtos Selecionados'!$E:$E,0)),"-")</f>
        <v>-</v>
      </c>
      <c r="G58" s="661" t="str">
        <f>IFERROR(INDEX('Produtos Selecionados'!$H:$H,MATCH($E58,'Produtos Selecionados'!$E:$E,0)),"-")</f>
        <v>-</v>
      </c>
      <c r="H58" s="661">
        <f>IFERROR(INDEX('Produtos Selecionados'!$O:$O,MATCH($E58,'Produtos Selecionados'!$E:$E,0)),"-")</f>
        <v>2.5000000000000001E-3</v>
      </c>
      <c r="I58" s="662" t="str">
        <f>IFERROR(INDEX('Produtos Selecionados'!$L:$L,MATCH($E58,'Produtos Selecionados'!$E:$E,0)),"-")</f>
        <v>BRL</v>
      </c>
      <c r="J58" s="662">
        <f>IFERROR(INDEX('Produtos Selecionados'!$M:$M,MATCH($E58,'Produtos Selecionados'!$E:$E,0)),"-")</f>
        <v>730</v>
      </c>
      <c r="K58" s="232">
        <v>0.5</v>
      </c>
      <c r="L58" s="246">
        <f ca="1">IF(K58="","", K58*K$57)</f>
        <v>0.01</v>
      </c>
      <c r="M58" s="232">
        <v>0.5</v>
      </c>
      <c r="N58" s="246">
        <f ca="1">IF(M58="","", M58*M$57)</f>
        <v>1.7500000000000002E-2</v>
      </c>
      <c r="O58" s="232">
        <v>0.5</v>
      </c>
      <c r="P58" s="246">
        <f ca="1">IF(O58="","", O58*O$57)</f>
        <v>0.02</v>
      </c>
      <c r="Q58" s="232">
        <v>0.5</v>
      </c>
      <c r="R58" s="246">
        <f ca="1">IF(Q58="","", Q58*Q$57)</f>
        <v>2.2499999999999999E-2</v>
      </c>
      <c r="S58" s="232">
        <v>0.5</v>
      </c>
      <c r="T58" s="246">
        <f ca="1">IF(S58="","", S58*S$57)</f>
        <v>2.5000000000000001E-2</v>
      </c>
      <c r="V58" s="383" t="str">
        <f>IFERROR(IF(INDEX('Produtos Selecionados'!$G:$G,MATCH($E58,'Produtos Selecionados'!$E:$E,0))="MFO", "Evitar - ROA baixo", "OK"),"OK")</f>
        <v>OK</v>
      </c>
    </row>
    <row r="59" spans="2:23" s="247" customFormat="1" ht="15">
      <c r="B59" s="230"/>
      <c r="C59" s="230"/>
      <c r="D59" s="230"/>
      <c r="E59" s="236" t="s">
        <v>1470</v>
      </c>
      <c r="F59" s="661" t="str">
        <f>IFERROR(INDEX('Produtos Selecionados'!$G:$G,MATCH($E59,'Produtos Selecionados'!$E:$E,0)),"-")</f>
        <v>-</v>
      </c>
      <c r="G59" s="661" t="str">
        <f>IFERROR(INDEX('Produtos Selecionados'!$H:$H,MATCH($E59,'Produtos Selecionados'!$E:$E,0)),"-")</f>
        <v>-</v>
      </c>
      <c r="H59" s="661" t="str">
        <f>IFERROR(INDEX('Produtos Selecionados'!$O:$O,MATCH($E59,'Produtos Selecionados'!$E:$E,0)),"-")</f>
        <v>-</v>
      </c>
      <c r="I59" s="662" t="str">
        <f>IFERROR(INDEX('Produtos Selecionados'!$L:$L,MATCH($E59,'Produtos Selecionados'!$E:$E,0)),"-")</f>
        <v>-</v>
      </c>
      <c r="J59" s="662" t="str">
        <f>IFERROR(INDEX('Produtos Selecionados'!$M:$M,MATCH($E59,'Produtos Selecionados'!$E:$E,0)),"-")</f>
        <v>-</v>
      </c>
      <c r="K59" s="232">
        <v>0.5</v>
      </c>
      <c r="L59" s="246">
        <f t="shared" ref="L59:N60" ca="1" si="41">IF(K59="","", K59*K$57)</f>
        <v>0.01</v>
      </c>
      <c r="M59" s="232">
        <v>0.5</v>
      </c>
      <c r="N59" s="246">
        <f t="shared" ca="1" si="41"/>
        <v>1.7500000000000002E-2</v>
      </c>
      <c r="O59" s="232">
        <v>0.5</v>
      </c>
      <c r="P59" s="246">
        <f ca="1">IF(O59="","", O59*O$57)</f>
        <v>0.02</v>
      </c>
      <c r="Q59" s="232">
        <v>0.5</v>
      </c>
      <c r="R59" s="246">
        <f ca="1">IF(Q59="","", Q59*Q$57)</f>
        <v>2.2499999999999999E-2</v>
      </c>
      <c r="S59" s="232">
        <v>0.5</v>
      </c>
      <c r="T59" s="246">
        <f ca="1">IF(S59="","", S59*S$57)</f>
        <v>2.5000000000000001E-2</v>
      </c>
      <c r="V59" s="383" t="str">
        <f>IFERROR(IF(INDEX('Produtos Selecionados'!$G:$G,MATCH($E59,'Produtos Selecionados'!$E:$E,0))="MFO", "Evitar - ROA baixo", "OK"),"OK")</f>
        <v>OK</v>
      </c>
    </row>
    <row r="60" spans="2:23" s="247" customFormat="1" ht="5.25" customHeight="1">
      <c r="B60" s="230"/>
      <c r="C60" s="230"/>
      <c r="D60" s="230"/>
      <c r="E60" s="165"/>
      <c r="F60" s="663" t="str">
        <f>IFERROR(INDEX('Produtos Selecionados'!$M:$M,MATCH(A60,'Produtos Selecionados'!$E:$E,0)),"-")</f>
        <v>-</v>
      </c>
      <c r="G60" s="663" t="str">
        <f>IFERROR(INDEX('Produtos Selecionados'!$M:$M,MATCH(B60,'Produtos Selecionados'!$E:$E,0)),"-")</f>
        <v>-</v>
      </c>
      <c r="H60" s="663" t="str">
        <f>IFERROR(INDEX('Produtos Selecionados'!$M:$M,MATCH(C60,'Produtos Selecionados'!$E:$E,0)),"-")</f>
        <v>-</v>
      </c>
      <c r="I60" s="663" t="str">
        <f>IFERROR(INDEX('Produtos Selecionados'!$M:$M,MATCH(D60,'Produtos Selecionados'!$E:$E,0)),"-")</f>
        <v>-</v>
      </c>
      <c r="J60" s="663" t="str">
        <f>IFERROR(INDEX('Produtos Selecionados'!$M:$M,MATCH(E60,'Produtos Selecionados'!$E:$E,0)),"-")</f>
        <v>-</v>
      </c>
      <c r="K60" s="248"/>
      <c r="L60" s="249" t="str">
        <f t="shared" si="41"/>
        <v/>
      </c>
      <c r="M60" s="248"/>
      <c r="N60" s="249" t="str">
        <f t="shared" si="41"/>
        <v/>
      </c>
      <c r="O60" s="248"/>
      <c r="P60" s="249" t="str">
        <f>IF(O60="","", O60*O$57)</f>
        <v/>
      </c>
      <c r="Q60" s="248"/>
      <c r="R60" s="249" t="str">
        <f>IF(Q60="","", Q60*Q$57)</f>
        <v/>
      </c>
      <c r="S60" s="248"/>
      <c r="T60" s="249" t="str">
        <f>IF(S60="","", S60*S$57)</f>
        <v/>
      </c>
      <c r="V60" s="384"/>
    </row>
    <row r="61" spans="2:23" s="153" customFormat="1" ht="15">
      <c r="B61" s="233"/>
      <c r="C61" s="233"/>
      <c r="D61" s="233" t="s">
        <v>12</v>
      </c>
      <c r="E61" s="158" t="s">
        <v>1379</v>
      </c>
      <c r="F61" s="159"/>
      <c r="G61" s="159"/>
      <c r="H61" s="159"/>
      <c r="I61" s="159"/>
      <c r="J61" s="159"/>
      <c r="K61" s="234">
        <f ca="1">OFFSET('Asset Allocation Tatico'!$B$9, MATCH($E61,OFFSET('Asset Allocation Tatico'!$B$9,,,COUNTA('Asset Allocation Tatico'!$B:$B)-COUNTA('Asset Allocation Tatico'!$B$1:$B$9)),0)-1, MATCH(K$5,'Asset Allocation Tatico'!$D$5:$M$5,0)+2)</f>
        <v>0.01</v>
      </c>
      <c r="L61" s="207">
        <f ca="1">SUM(L62:L64)</f>
        <v>0.01</v>
      </c>
      <c r="M61" s="234">
        <f ca="1">OFFSET('Asset Allocation Tatico'!$B$9, MATCH($E61,OFFSET('Asset Allocation Tatico'!$B$9,,,COUNTA('Asset Allocation Tatico'!$B:$B)-COUNTA('Asset Allocation Tatico'!$B$1:$B$9)),0)-1, MATCH(M$5,'Asset Allocation Tatico'!$D$5:$M$5,0)+2)</f>
        <v>1.4999999999999999E-2</v>
      </c>
      <c r="N61" s="207">
        <f ca="1">SUM(N62:N64)</f>
        <v>1.4999999999999999E-2</v>
      </c>
      <c r="O61" s="234">
        <f ca="1">OFFSET('Asset Allocation Tatico'!$B$9, MATCH($E61,OFFSET('Asset Allocation Tatico'!$B$9,,,COUNTA('Asset Allocation Tatico'!$B:$B)-COUNTA('Asset Allocation Tatico'!$B$1:$B$9)),0)-1, MATCH(O$5,'Asset Allocation Tatico'!$D$5:$M$5,0)+2)</f>
        <v>0.02</v>
      </c>
      <c r="P61" s="207">
        <f ca="1">SUM(P62:P64)</f>
        <v>0.02</v>
      </c>
      <c r="Q61" s="234">
        <f ca="1">OFFSET('Asset Allocation Tatico'!$B$9, MATCH($E61,OFFSET('Asset Allocation Tatico'!$B$9,,,COUNTA('Asset Allocation Tatico'!$B:$B)-COUNTA('Asset Allocation Tatico'!$B$1:$B$9)),0)-1, MATCH(Q$5,'Asset Allocation Tatico'!$D$5:$M$5,0)+2)</f>
        <v>2.5000000000000001E-2</v>
      </c>
      <c r="R61" s="207">
        <f ca="1">SUM(R62:R64)</f>
        <v>2.5000000000000001E-2</v>
      </c>
      <c r="S61" s="234">
        <f ca="1">OFFSET('Asset Allocation Tatico'!$B$9, MATCH($E61,OFFSET('Asset Allocation Tatico'!$B$9,,,COUNTA('Asset Allocation Tatico'!$B:$B)-COUNTA('Asset Allocation Tatico'!$B$1:$B$9)),0)-1, MATCH(S$5,'Asset Allocation Tatico'!$D$5:$M$5,0)+2)</f>
        <v>0.03</v>
      </c>
      <c r="T61" s="207">
        <f ca="1">SUM(T62:T64)</f>
        <v>0.03</v>
      </c>
      <c r="U61" s="157"/>
      <c r="V61" s="382"/>
      <c r="W61" s="157"/>
    </row>
    <row r="62" spans="2:23" s="247" customFormat="1" ht="15">
      <c r="B62" s="230"/>
      <c r="C62" s="230"/>
      <c r="D62" s="230"/>
      <c r="E62" s="236" t="s">
        <v>1471</v>
      </c>
      <c r="F62" s="661" t="str">
        <f>IFERROR(INDEX('Produtos Selecionados'!$G:$G,MATCH($E62,'Produtos Selecionados'!$E:$E,0)),"-")</f>
        <v>-</v>
      </c>
      <c r="G62" s="661" t="str">
        <f>IFERROR(INDEX('Produtos Selecionados'!$H:$H,MATCH($E62,'Produtos Selecionados'!$E:$E,0)),"-")</f>
        <v>-</v>
      </c>
      <c r="H62" s="661" t="str">
        <f>IFERROR(INDEX('Produtos Selecionados'!$O:$O,MATCH($E62,'Produtos Selecionados'!$E:$E,0)),"-")</f>
        <v>-</v>
      </c>
      <c r="I62" s="662" t="str">
        <f>IFERROR(INDEX('Produtos Selecionados'!$L:$L,MATCH($E62,'Produtos Selecionados'!$E:$E,0)),"-")</f>
        <v>-</v>
      </c>
      <c r="J62" s="662" t="str">
        <f>IFERROR(INDEX('Produtos Selecionados'!$M:$M,MATCH($E62,'Produtos Selecionados'!$E:$E,0)),"-")</f>
        <v>-</v>
      </c>
      <c r="K62" s="232">
        <v>0.5</v>
      </c>
      <c r="L62" s="246">
        <f ca="1">IF(K62="","", K62*K$61)</f>
        <v>5.0000000000000001E-3</v>
      </c>
      <c r="M62" s="232">
        <v>0.5</v>
      </c>
      <c r="N62" s="246">
        <f ca="1">IF(M62="","", M62*M$61)</f>
        <v>7.4999999999999997E-3</v>
      </c>
      <c r="O62" s="232">
        <v>0.5</v>
      </c>
      <c r="P62" s="246">
        <f ca="1">IF(O62="","", O62*O$61)</f>
        <v>0.01</v>
      </c>
      <c r="Q62" s="232">
        <v>0.5</v>
      </c>
      <c r="R62" s="246">
        <f ca="1">IF(Q62="","", Q62*Q$61)</f>
        <v>1.2500000000000001E-2</v>
      </c>
      <c r="S62" s="232">
        <v>0.5</v>
      </c>
      <c r="T62" s="246">
        <f ca="1">IF(S62="","", S62*S$61)</f>
        <v>1.4999999999999999E-2</v>
      </c>
      <c r="V62" s="383" t="str">
        <f>IFERROR(IF(INDEX('Produtos Selecionados'!$G:$G,MATCH($E62,'Produtos Selecionados'!$E:$E,0))="MFO", "Evitar - ROA baixo", "OK"),"OK")</f>
        <v>OK</v>
      </c>
    </row>
    <row r="63" spans="2:23" s="247" customFormat="1" ht="15">
      <c r="B63" s="230"/>
      <c r="C63" s="230"/>
      <c r="D63" s="230"/>
      <c r="E63" s="236" t="s">
        <v>1472</v>
      </c>
      <c r="F63" s="661" t="str">
        <f>IFERROR(INDEX('Produtos Selecionados'!$G:$G,MATCH($E63,'Produtos Selecionados'!$E:$E,0)),"-")</f>
        <v>-</v>
      </c>
      <c r="G63" s="661" t="str">
        <f>IFERROR(INDEX('Produtos Selecionados'!$H:$H,MATCH($E63,'Produtos Selecionados'!$E:$E,0)),"-")</f>
        <v>-</v>
      </c>
      <c r="H63" s="661" t="str">
        <f>IFERROR(INDEX('Produtos Selecionados'!$O:$O,MATCH($E63,'Produtos Selecionados'!$E:$E,0)),"-")</f>
        <v>-</v>
      </c>
      <c r="I63" s="662" t="str">
        <f>IFERROR(INDEX('Produtos Selecionados'!$L:$L,MATCH($E63,'Produtos Selecionados'!$E:$E,0)),"-")</f>
        <v>-</v>
      </c>
      <c r="J63" s="662" t="str">
        <f>IFERROR(INDEX('Produtos Selecionados'!$M:$M,MATCH($E63,'Produtos Selecionados'!$E:$E,0)),"-")</f>
        <v>-</v>
      </c>
      <c r="K63" s="232">
        <v>0.5</v>
      </c>
      <c r="L63" s="246">
        <f t="shared" ref="L63:N64" ca="1" si="42">IF(K63="","", K63*K$61)</f>
        <v>5.0000000000000001E-3</v>
      </c>
      <c r="M63" s="232">
        <v>0.5</v>
      </c>
      <c r="N63" s="277">
        <f t="shared" ca="1" si="42"/>
        <v>7.4999999999999997E-3</v>
      </c>
      <c r="O63" s="232">
        <v>0.5</v>
      </c>
      <c r="P63" s="277">
        <f ca="1">IF(O63="","", O63*O$61)</f>
        <v>0.01</v>
      </c>
      <c r="Q63" s="232">
        <v>0.5</v>
      </c>
      <c r="R63" s="277">
        <f ca="1">IF(Q63="","", Q63*Q$61)</f>
        <v>1.2500000000000001E-2</v>
      </c>
      <c r="S63" s="232">
        <v>0.5</v>
      </c>
      <c r="T63" s="246">
        <f ca="1">IF(S63="","", S63*S$61)</f>
        <v>1.4999999999999999E-2</v>
      </c>
      <c r="V63" s="383" t="str">
        <f>IFERROR(IF(INDEX('Produtos Selecionados'!$G:$G,MATCH($E63,'Produtos Selecionados'!$E:$E,0))="MFO", "Evitar - ROA baixo", "OK"),"OK")</f>
        <v>OK</v>
      </c>
    </row>
    <row r="64" spans="2:23" s="247" customFormat="1" ht="5.25" customHeight="1">
      <c r="B64" s="230"/>
      <c r="C64" s="230"/>
      <c r="D64" s="230"/>
      <c r="E64" s="165"/>
      <c r="F64" s="663" t="str">
        <f>IFERROR(INDEX('Produtos Selecionados'!$M:$M,MATCH(A64,'Produtos Selecionados'!$E:$E,0)),"-")</f>
        <v>-</v>
      </c>
      <c r="G64" s="663" t="str">
        <f>IFERROR(INDEX('Produtos Selecionados'!$M:$M,MATCH(B64,'Produtos Selecionados'!$E:$E,0)),"-")</f>
        <v>-</v>
      </c>
      <c r="H64" s="663" t="str">
        <f>IFERROR(INDEX('Produtos Selecionados'!$M:$M,MATCH(C64,'Produtos Selecionados'!$E:$E,0)),"-")</f>
        <v>-</v>
      </c>
      <c r="I64" s="663" t="str">
        <f>IFERROR(INDEX('Produtos Selecionados'!$M:$M,MATCH(D64,'Produtos Selecionados'!$E:$E,0)),"-")</f>
        <v>-</v>
      </c>
      <c r="J64" s="663" t="str">
        <f>IFERROR(INDEX('Produtos Selecionados'!$M:$M,MATCH(E64,'Produtos Selecionados'!$E:$E,0)),"-")</f>
        <v>-</v>
      </c>
      <c r="K64" s="248"/>
      <c r="L64" s="249" t="str">
        <f t="shared" si="42"/>
        <v/>
      </c>
      <c r="M64" s="248"/>
      <c r="N64" s="249" t="str">
        <f t="shared" si="42"/>
        <v/>
      </c>
      <c r="O64" s="248"/>
      <c r="P64" s="249" t="str">
        <f>IF(O64="","", O64*O$61)</f>
        <v/>
      </c>
      <c r="Q64" s="248"/>
      <c r="R64" s="249" t="str">
        <f>IF(Q64="","", Q64*Q$61)</f>
        <v/>
      </c>
      <c r="S64" s="248"/>
      <c r="T64" s="249" t="str">
        <f>IF(S64="","", S64*S$61)</f>
        <v/>
      </c>
      <c r="V64" s="384"/>
    </row>
    <row r="65" spans="2:23" s="153" customFormat="1" ht="15">
      <c r="B65" s="233"/>
      <c r="C65" s="233"/>
      <c r="D65" s="233" t="s">
        <v>12</v>
      </c>
      <c r="E65" s="158" t="s">
        <v>1373</v>
      </c>
      <c r="F65" s="159"/>
      <c r="G65" s="159"/>
      <c r="H65" s="159"/>
      <c r="I65" s="159"/>
      <c r="J65" s="159"/>
      <c r="K65" s="234">
        <f ca="1">OFFSET('Asset Allocation Tatico'!$B$9, MATCH($E65,OFFSET('Asset Allocation Tatico'!$B$9,,,COUNTA('Asset Allocation Tatico'!$B:$B)-COUNTA('Asset Allocation Tatico'!$B$1:$B$9)),0)-1, MATCH(K$5,'Asset Allocation Tatico'!$D$5:$M$5,0)+2)</f>
        <v>0</v>
      </c>
      <c r="L65" s="207">
        <f>SUM(L66:L68)</f>
        <v>0</v>
      </c>
      <c r="M65" s="234">
        <f ca="1">OFFSET('Asset Allocation Tatico'!$B$9, MATCH($E65,OFFSET('Asset Allocation Tatico'!$B$9,,,COUNTA('Asset Allocation Tatico'!$B:$B)-COUNTA('Asset Allocation Tatico'!$B$1:$B$9)),0)-1, MATCH(M$5,'Asset Allocation Tatico'!$D$5:$M$5,0)+2)</f>
        <v>0</v>
      </c>
      <c r="N65" s="207">
        <f>SUM(N66:N68)</f>
        <v>0</v>
      </c>
      <c r="O65" s="234">
        <f ca="1">OFFSET('Asset Allocation Tatico'!$B$9, MATCH($E65,OFFSET('Asset Allocation Tatico'!$B$9,,,COUNTA('Asset Allocation Tatico'!$B:$B)-COUNTA('Asset Allocation Tatico'!$B$1:$B$9)),0)-1, MATCH(O$5,'Asset Allocation Tatico'!$D$5:$M$5,0)+2)</f>
        <v>0</v>
      </c>
      <c r="P65" s="207">
        <f>SUM(P66:P68)</f>
        <v>0</v>
      </c>
      <c r="Q65" s="234">
        <f ca="1">OFFSET('Asset Allocation Tatico'!$B$9, MATCH($E65,OFFSET('Asset Allocation Tatico'!$B$9,,,COUNTA('Asset Allocation Tatico'!$B:$B)-COUNTA('Asset Allocation Tatico'!$B$1:$B$9)),0)-1, MATCH(Q$5,'Asset Allocation Tatico'!$D$5:$M$5,0)+2)</f>
        <v>0</v>
      </c>
      <c r="R65" s="207">
        <f>SUM(R66:R68)</f>
        <v>0</v>
      </c>
      <c r="S65" s="234">
        <f ca="1">OFFSET('Asset Allocation Tatico'!$B$9, MATCH($E65,OFFSET('Asset Allocation Tatico'!$B$9,,,COUNTA('Asset Allocation Tatico'!$B:$B)-COUNTA('Asset Allocation Tatico'!$B$1:$B$9)),0)-1, MATCH(S$5,'Asset Allocation Tatico'!$D$5:$M$5,0)+2)</f>
        <v>0</v>
      </c>
      <c r="T65" s="207">
        <f>SUM(T66:T68)</f>
        <v>0</v>
      </c>
      <c r="U65" s="157"/>
      <c r="V65" s="382"/>
      <c r="W65" s="157"/>
    </row>
    <row r="66" spans="2:23" s="247" customFormat="1" ht="15">
      <c r="B66" s="230"/>
      <c r="C66" s="230"/>
      <c r="D66" s="230"/>
      <c r="E66" s="236"/>
      <c r="F66" s="661" t="str">
        <f>IFERROR(INDEX('Produtos Selecionados'!$G:$G,MATCH($E66,'Produtos Selecionados'!$E:$E,0)),"-")</f>
        <v>-</v>
      </c>
      <c r="G66" s="661" t="str">
        <f>IFERROR(INDEX('Produtos Selecionados'!$H:$H,MATCH($E66,'Produtos Selecionados'!$E:$E,0)),"-")</f>
        <v>-</v>
      </c>
      <c r="H66" s="661" t="str">
        <f>IFERROR(INDEX('Produtos Selecionados'!$O:$O,MATCH($E66,'Produtos Selecionados'!$E:$E,0)),"-")</f>
        <v>-</v>
      </c>
      <c r="I66" s="662" t="str">
        <f>IFERROR(INDEX('Produtos Selecionados'!$L:$L,MATCH($E66,'Produtos Selecionados'!$E:$E,0)),"-")</f>
        <v>-</v>
      </c>
      <c r="J66" s="662" t="str">
        <f>IFERROR(INDEX('Produtos Selecionados'!$M:$M,MATCH($E66,'Produtos Selecionados'!$E:$E,0)),"-")</f>
        <v>-</v>
      </c>
      <c r="K66" s="232"/>
      <c r="L66" s="246" t="str">
        <f>IF(K66="","", K66*K$65)</f>
        <v/>
      </c>
      <c r="M66" s="232"/>
      <c r="N66" s="246" t="str">
        <f>IF(M66="","", M66*M$65)</f>
        <v/>
      </c>
      <c r="O66" s="232"/>
      <c r="P66" s="246" t="str">
        <f>IF(O66="","", O66*O$65)</f>
        <v/>
      </c>
      <c r="Q66" s="232"/>
      <c r="R66" s="246" t="str">
        <f>IF(Q66="","", Q66*Q$65)</f>
        <v/>
      </c>
      <c r="S66" s="232"/>
      <c r="T66" s="246" t="str">
        <f>IF(S66="","", S66*S$65)</f>
        <v/>
      </c>
      <c r="V66" s="383" t="str">
        <f>IFERROR(IF(INDEX('Produtos Selecionados'!$G:$G,MATCH($E66,'Produtos Selecionados'!$E:$E,0))="MFO", "Evitar - ROA baixo", "OK"),"OK")</f>
        <v>OK</v>
      </c>
    </row>
    <row r="67" spans="2:23" s="247" customFormat="1" ht="15">
      <c r="B67" s="230"/>
      <c r="C67" s="230"/>
      <c r="D67" s="230"/>
      <c r="E67" s="236"/>
      <c r="F67" s="661" t="str">
        <f>IFERROR(INDEX('Produtos Selecionados'!$G:$G,MATCH($E67,'Produtos Selecionados'!$E:$E,0)),"-")</f>
        <v>-</v>
      </c>
      <c r="G67" s="661" t="str">
        <f>IFERROR(INDEX('Produtos Selecionados'!$H:$H,MATCH($E67,'Produtos Selecionados'!$E:$E,0)),"-")</f>
        <v>-</v>
      </c>
      <c r="H67" s="661" t="str">
        <f>IFERROR(INDEX('Produtos Selecionados'!$O:$O,MATCH($E67,'Produtos Selecionados'!$E:$E,0)),"-")</f>
        <v>-</v>
      </c>
      <c r="I67" s="662" t="str">
        <f>IFERROR(INDEX('Produtos Selecionados'!$L:$L,MATCH($E67,'Produtos Selecionados'!$E:$E,0)),"-")</f>
        <v>-</v>
      </c>
      <c r="J67" s="662" t="str">
        <f>IFERROR(INDEX('Produtos Selecionados'!$M:$M,MATCH($E67,'Produtos Selecionados'!$E:$E,0)),"-")</f>
        <v>-</v>
      </c>
      <c r="K67" s="232"/>
      <c r="L67" s="246" t="str">
        <f>IF(K67="","", K67*K$65)</f>
        <v/>
      </c>
      <c r="M67" s="232"/>
      <c r="N67" s="246" t="str">
        <f>IF(M67="","", M67*M$65)</f>
        <v/>
      </c>
      <c r="O67" s="232"/>
      <c r="P67" s="246" t="str">
        <f>IF(O67="","", O67*O$65)</f>
        <v/>
      </c>
      <c r="Q67" s="232"/>
      <c r="R67" s="246" t="str">
        <f>IF(Q67="","", Q67*Q$65)</f>
        <v/>
      </c>
      <c r="S67" s="232"/>
      <c r="T67" s="246" t="str">
        <f>IF(S67="","", S67*S$65)</f>
        <v/>
      </c>
      <c r="V67" s="383" t="str">
        <f>IFERROR(IF(INDEX('Produtos Selecionados'!$G:$G,MATCH($E67,'Produtos Selecionados'!$E:$E,0))="MFO", "Evitar - ROA baixo", "OK"),"OK")</f>
        <v>OK</v>
      </c>
    </row>
    <row r="68" spans="2:23" s="153" customFormat="1" ht="9" customHeight="1">
      <c r="B68" s="233"/>
      <c r="C68" s="233"/>
      <c r="D68" s="233"/>
      <c r="E68" s="289"/>
      <c r="F68" s="664"/>
      <c r="G68" s="664"/>
      <c r="H68" s="664"/>
      <c r="I68" s="664"/>
      <c r="J68" s="664"/>
      <c r="K68" s="248"/>
      <c r="L68" s="249" t="str">
        <f>IF(K68="","", K68*K$11)</f>
        <v/>
      </c>
      <c r="M68" s="290"/>
      <c r="N68" s="249" t="str">
        <f>IF(M68="","", M68*M$11)</f>
        <v/>
      </c>
      <c r="O68" s="248"/>
      <c r="P68" s="249" t="str">
        <f>IF(O68="","", O68*O$11)</f>
        <v/>
      </c>
      <c r="Q68" s="248"/>
      <c r="R68" s="249" t="str">
        <f>IF(Q68="","", Q68*Q$11)</f>
        <v/>
      </c>
      <c r="S68" s="248"/>
      <c r="T68" s="249" t="str">
        <f>IF(S68="","", S68*S$11)</f>
        <v/>
      </c>
      <c r="U68" s="243"/>
      <c r="V68" s="382"/>
      <c r="W68" s="243"/>
    </row>
    <row r="69" spans="2:23" s="114" customFormat="1" ht="15.75">
      <c r="B69" s="286"/>
      <c r="C69" s="286"/>
      <c r="D69" s="233" t="s">
        <v>1397</v>
      </c>
      <c r="E69" s="352" t="s">
        <v>13</v>
      </c>
      <c r="F69" s="660"/>
      <c r="G69" s="660"/>
      <c r="H69" s="660"/>
      <c r="I69" s="660"/>
      <c r="J69" s="660"/>
      <c r="K69" s="281">
        <f ca="1">OFFSET('Asset Allocation Tatico'!$B$9, MATCH($E69,OFFSET('Asset Allocation Tatico'!$B$9,,,COUNTA('Asset Allocation Tatico'!$B:$B)-COUNTA('Asset Allocation Tatico'!$B$1:$B$9)),0)-1, MATCH(K$5,'Asset Allocation Tatico'!$D$5:$M$5,0)+2)</f>
        <v>0</v>
      </c>
      <c r="L69" s="287">
        <f>L71+L82</f>
        <v>0</v>
      </c>
      <c r="M69" s="281">
        <f ca="1">OFFSET('Asset Allocation Tatico'!$B$9, MATCH($E69,OFFSET('Asset Allocation Tatico'!$B$9,,,COUNTA('Asset Allocation Tatico'!$B:$B)-COUNTA('Asset Allocation Tatico'!$B$1:$B$9)),0)-1, MATCH(M$5,'Asset Allocation Tatico'!$D$5:$M$5,0)+2)</f>
        <v>0.12</v>
      </c>
      <c r="N69" s="287">
        <f>N71+N82</f>
        <v>0.12000000000000001</v>
      </c>
      <c r="O69" s="281">
        <f ca="1">OFFSET('Asset Allocation Tatico'!$B$9, MATCH($E69,OFFSET('Asset Allocation Tatico'!$B$9,,,COUNTA('Asset Allocation Tatico'!$B:$B)-COUNTA('Asset Allocation Tatico'!$B$1:$B$9)),0)-1, MATCH(O$5,'Asset Allocation Tatico'!$D$5:$M$5,0)+2)</f>
        <v>0.23499999999999999</v>
      </c>
      <c r="P69" s="287">
        <f>P71+P82</f>
        <v>0.23500000000000004</v>
      </c>
      <c r="Q69" s="281">
        <f ca="1">OFFSET('Asset Allocation Tatico'!$B$9, MATCH($E69,OFFSET('Asset Allocation Tatico'!$B$9,,,COUNTA('Asset Allocation Tatico'!$B:$B)-COUNTA('Asset Allocation Tatico'!$B$1:$B$9)),0)-1, MATCH(Q$5,'Asset Allocation Tatico'!$D$5:$M$5,0)+2)</f>
        <v>0.35</v>
      </c>
      <c r="R69" s="287">
        <f>R71+R82</f>
        <v>0.35000000000000003</v>
      </c>
      <c r="S69" s="281">
        <f ca="1">OFFSET('Asset Allocation Tatico'!$B$9, MATCH($E69,OFFSET('Asset Allocation Tatico'!$B$9,,,COUNTA('Asset Allocation Tatico'!$B:$B)-COUNTA('Asset Allocation Tatico'!$B$1:$B$9)),0)-1, MATCH(S$5,'Asset Allocation Tatico'!$D$5:$M$5,0)+2)</f>
        <v>0.375</v>
      </c>
      <c r="T69" s="287">
        <f>T71+T82</f>
        <v>0.37500000000000006</v>
      </c>
      <c r="U69" s="288"/>
      <c r="V69" s="381"/>
      <c r="W69" s="288"/>
    </row>
    <row r="70" spans="2:23" s="153" customFormat="1" ht="5.25" customHeight="1">
      <c r="B70" s="233"/>
      <c r="C70" s="233"/>
      <c r="D70" s="233"/>
      <c r="F70" s="190"/>
      <c r="G70" s="190"/>
      <c r="H70" s="190"/>
      <c r="I70" s="190"/>
      <c r="J70" s="190"/>
      <c r="K70" s="272"/>
      <c r="L70" s="273"/>
      <c r="M70" s="272"/>
      <c r="N70" s="273"/>
      <c r="O70" s="272"/>
      <c r="P70" s="273"/>
      <c r="Q70" s="272"/>
      <c r="R70" s="273"/>
      <c r="S70" s="272"/>
      <c r="T70" s="273"/>
      <c r="U70" s="274"/>
      <c r="V70" s="382"/>
      <c r="W70" s="274"/>
    </row>
    <row r="71" spans="2:23" s="153" customFormat="1" ht="15">
      <c r="B71" s="233"/>
      <c r="C71" s="233" t="s">
        <v>12</v>
      </c>
      <c r="D71" s="233" t="s">
        <v>12</v>
      </c>
      <c r="E71" s="155" t="s">
        <v>615</v>
      </c>
      <c r="F71" s="156"/>
      <c r="G71" s="156"/>
      <c r="H71" s="156"/>
      <c r="I71" s="156"/>
      <c r="J71" s="156"/>
      <c r="K71" s="275">
        <v>0</v>
      </c>
      <c r="L71" s="244">
        <f>SUM(L72:L81)</f>
        <v>0</v>
      </c>
      <c r="M71" s="275">
        <v>0.1</v>
      </c>
      <c r="N71" s="244">
        <f>SUM(N72:N81)</f>
        <v>0.1</v>
      </c>
      <c r="O71" s="275">
        <v>0.19</v>
      </c>
      <c r="P71" s="244">
        <f>SUM(P72:P81)</f>
        <v>0.19000000000000003</v>
      </c>
      <c r="Q71" s="275">
        <v>0.28999999999999998</v>
      </c>
      <c r="R71" s="244">
        <f>SUM(R72:R81)</f>
        <v>0.29000000000000004</v>
      </c>
      <c r="S71" s="275">
        <v>0.315</v>
      </c>
      <c r="T71" s="245">
        <f>SUM(T72:T81)</f>
        <v>0.31500000000000006</v>
      </c>
      <c r="U71" s="157"/>
      <c r="V71" s="382"/>
      <c r="W71" s="157"/>
    </row>
    <row r="72" spans="2:23" s="247" customFormat="1" ht="15">
      <c r="B72" s="230"/>
      <c r="C72" s="230"/>
      <c r="D72" s="230"/>
      <c r="E72" s="236" t="s">
        <v>1771</v>
      </c>
      <c r="F72" s="661" t="str">
        <f>IFERROR(INDEX('Produtos Selecionados'!$G:$G,MATCH($E72,'Produtos Selecionados'!$E:$E,0)),"-")</f>
        <v>-</v>
      </c>
      <c r="G72" s="661" t="str">
        <f>IFERROR(INDEX('Produtos Selecionados'!$H:$H,MATCH($E72,'Produtos Selecionados'!$E:$E,0)),"-")</f>
        <v>Sim</v>
      </c>
      <c r="H72" s="661">
        <f>IFERROR(INDEX('Produtos Selecionados'!$O:$O,MATCH($E72,'Produtos Selecionados'!$E:$E,0)),"-")</f>
        <v>4.0000000000000001E-3</v>
      </c>
      <c r="I72" s="662" t="str">
        <f>IFERROR(INDEX('Produtos Selecionados'!$L:$L,MATCH($E72,'Produtos Selecionados'!$E:$E,0)),"-")</f>
        <v>BRL</v>
      </c>
      <c r="J72" s="662">
        <f>IFERROR(INDEX('Produtos Selecionados'!$M:$M,MATCH($E72,'Produtos Selecionados'!$E:$E,0)),"-")</f>
        <v>1</v>
      </c>
      <c r="K72" s="232"/>
      <c r="L72" s="246" t="str">
        <f t="shared" ref="L72:L80" si="43">IF(K72="","", K72*K$71)</f>
        <v/>
      </c>
      <c r="M72" s="232">
        <v>0.25</v>
      </c>
      <c r="N72" s="246">
        <f t="shared" ref="N72:N80" si="44">IF(M72="","", M72*M$71)</f>
        <v>2.5000000000000001E-2</v>
      </c>
      <c r="O72" s="232">
        <v>0.17</v>
      </c>
      <c r="P72" s="246">
        <f t="shared" ref="P72:P80" si="45">IF(O72="","", O72*O$71)</f>
        <v>3.2300000000000002E-2</v>
      </c>
      <c r="Q72" s="232">
        <v>0.17</v>
      </c>
      <c r="R72" s="246">
        <f t="shared" ref="R72:R80" si="46">IF(Q72="","", Q72*Q$71)</f>
        <v>4.9300000000000004E-2</v>
      </c>
      <c r="S72" s="232">
        <v>0.17</v>
      </c>
      <c r="T72" s="246">
        <f t="shared" ref="T72:T80" si="47">IF(S72="","", S72*S$71)</f>
        <v>5.3550000000000007E-2</v>
      </c>
      <c r="V72" s="383" t="str">
        <f>IFERROR(IF(INDEX('Produtos Selecionados'!$G:$G,MATCH($E72,'Produtos Selecionados'!$E:$E,0))="MFO", "Evitar - ROA baixo", "OK"),"OK")</f>
        <v>OK</v>
      </c>
    </row>
    <row r="73" spans="2:23" s="247" customFormat="1" ht="15">
      <c r="B73" s="230"/>
      <c r="C73" s="230"/>
      <c r="D73" s="230"/>
      <c r="E73" s="236" t="s">
        <v>2176</v>
      </c>
      <c r="F73" s="661" t="str">
        <f>IFERROR(INDEX('Produtos Selecionados'!$G:$G,MATCH($E73,'Produtos Selecionados'!$E:$E,0)),"-")</f>
        <v>MFO</v>
      </c>
      <c r="G73" s="661" t="str">
        <f>IFERROR(INDEX('Produtos Selecionados'!$H:$H,MATCH($E73,'Produtos Selecionados'!$E:$E,0)),"-")</f>
        <v>Sim</v>
      </c>
      <c r="H73" s="661">
        <f>IFERROR(INDEX('Produtos Selecionados'!$O:$O,MATCH($E73,'Produtos Selecionados'!$E:$E,0)),"-")</f>
        <v>3.16666E-3</v>
      </c>
      <c r="I73" s="662" t="str">
        <f>IFERROR(INDEX('Produtos Selecionados'!$L:$L,MATCH($E73,'Produtos Selecionados'!$E:$E,0)),"-")</f>
        <v>BRL</v>
      </c>
      <c r="J73" s="662">
        <f>IFERROR(INDEX('Produtos Selecionados'!$M:$M,MATCH($E73,'Produtos Selecionados'!$E:$E,0)),"-")</f>
        <v>1</v>
      </c>
      <c r="K73" s="232"/>
      <c r="L73" s="246" t="str">
        <f t="shared" si="43"/>
        <v/>
      </c>
      <c r="M73" s="232">
        <v>0.25</v>
      </c>
      <c r="N73" s="246">
        <f t="shared" si="44"/>
        <v>2.5000000000000001E-2</v>
      </c>
      <c r="O73" s="232">
        <v>0.17</v>
      </c>
      <c r="P73" s="246">
        <f t="shared" si="45"/>
        <v>3.2300000000000002E-2</v>
      </c>
      <c r="Q73" s="232">
        <v>0.17</v>
      </c>
      <c r="R73" s="246">
        <f t="shared" si="46"/>
        <v>4.9300000000000004E-2</v>
      </c>
      <c r="S73" s="232">
        <v>0.17</v>
      </c>
      <c r="T73" s="246">
        <f t="shared" si="47"/>
        <v>5.3550000000000007E-2</v>
      </c>
      <c r="V73" s="383" t="str">
        <f>IFERROR(IF(INDEX('Produtos Selecionados'!$G:$G,MATCH($E73,'Produtos Selecionados'!$E:$E,0))="MFO", "Evitar - ROA baixo", "OK"),"OK")</f>
        <v>Evitar - ROA baixo</v>
      </c>
    </row>
    <row r="74" spans="2:23" s="247" customFormat="1" ht="15">
      <c r="B74" s="230"/>
      <c r="C74" s="230"/>
      <c r="D74" s="230"/>
      <c r="E74" s="236" t="s">
        <v>1769</v>
      </c>
      <c r="F74" s="661" t="str">
        <f>IFERROR(INDEX('Produtos Selecionados'!$G:$G,MATCH($E74,'Produtos Selecionados'!$E:$E,0)),"-")</f>
        <v>-</v>
      </c>
      <c r="G74" s="661" t="str">
        <f>IFERROR(INDEX('Produtos Selecionados'!$H:$H,MATCH($E74,'Produtos Selecionados'!$E:$E,0)),"-")</f>
        <v>Não</v>
      </c>
      <c r="H74" s="661">
        <f>IFERROR(INDEX('Produtos Selecionados'!$O:$O,MATCH($E74,'Produtos Selecionados'!$E:$E,0)),"-")</f>
        <v>4.8937499999999997E-3</v>
      </c>
      <c r="I74" s="662" t="str">
        <f>IFERROR(INDEX('Produtos Selecionados'!$L:$L,MATCH($E74,'Produtos Selecionados'!$E:$E,0)),"-")</f>
        <v>BRL</v>
      </c>
      <c r="J74" s="662">
        <f>IFERROR(INDEX('Produtos Selecionados'!$M:$M,MATCH($E74,'Produtos Selecionados'!$E:$E,0)),"-")</f>
        <v>1</v>
      </c>
      <c r="K74" s="232"/>
      <c r="L74" s="246" t="str">
        <f t="shared" si="43"/>
        <v/>
      </c>
      <c r="M74" s="232">
        <v>0.25</v>
      </c>
      <c r="N74" s="246">
        <f t="shared" si="44"/>
        <v>2.5000000000000001E-2</v>
      </c>
      <c r="O74" s="232">
        <v>0.17</v>
      </c>
      <c r="P74" s="246">
        <f t="shared" si="45"/>
        <v>3.2300000000000002E-2</v>
      </c>
      <c r="Q74" s="232">
        <v>0.17</v>
      </c>
      <c r="R74" s="246">
        <f t="shared" si="46"/>
        <v>4.9300000000000004E-2</v>
      </c>
      <c r="S74" s="232">
        <v>0.17</v>
      </c>
      <c r="T74" s="246">
        <f t="shared" si="47"/>
        <v>5.3550000000000007E-2</v>
      </c>
      <c r="V74" s="383" t="str">
        <f>IFERROR(IF(INDEX('Produtos Selecionados'!$G:$G,MATCH($E74,'Produtos Selecionados'!$E:$E,0))="MFO", "Evitar - ROA baixo", "OK"),"OK")</f>
        <v>OK</v>
      </c>
    </row>
    <row r="75" spans="2:23" s="247" customFormat="1" ht="15">
      <c r="B75" s="230"/>
      <c r="C75" s="230"/>
      <c r="D75" s="230"/>
      <c r="E75" s="236" t="s">
        <v>2216</v>
      </c>
      <c r="F75" s="661" t="str">
        <f>IFERROR(INDEX('Produtos Selecionados'!$G:$G,MATCH($E75,'Produtos Selecionados'!$E:$E,0)),"-")</f>
        <v>-</v>
      </c>
      <c r="G75" s="661" t="str">
        <f>IFERROR(INDEX('Produtos Selecionados'!$H:$H,MATCH($E75,'Produtos Selecionados'!$E:$E,0)),"-")</f>
        <v>Sim</v>
      </c>
      <c r="H75" s="661">
        <f>IFERROR(INDEX('Produtos Selecionados'!$O:$O,MATCH($E75,'Produtos Selecionados'!$E:$E,0)),"-")</f>
        <v>3.8E-3</v>
      </c>
      <c r="I75" s="662" t="str">
        <f>IFERROR(INDEX('Produtos Selecionados'!$L:$L,MATCH($E75,'Produtos Selecionados'!$E:$E,0)),"-")</f>
        <v>BRL</v>
      </c>
      <c r="J75" s="662">
        <f>IFERROR(INDEX('Produtos Selecionados'!$M:$M,MATCH($E75,'Produtos Selecionados'!$E:$E,0)),"-")</f>
        <v>1</v>
      </c>
      <c r="K75" s="232"/>
      <c r="L75" s="246" t="str">
        <f t="shared" si="43"/>
        <v/>
      </c>
      <c r="M75" s="232">
        <v>0.25</v>
      </c>
      <c r="N75" s="246">
        <f t="shared" si="44"/>
        <v>2.5000000000000001E-2</v>
      </c>
      <c r="O75" s="232">
        <v>0.17</v>
      </c>
      <c r="P75" s="246">
        <f t="shared" si="45"/>
        <v>3.2300000000000002E-2</v>
      </c>
      <c r="Q75" s="232">
        <v>0.17</v>
      </c>
      <c r="R75" s="246">
        <f t="shared" si="46"/>
        <v>4.9300000000000004E-2</v>
      </c>
      <c r="S75" s="232">
        <v>0.17</v>
      </c>
      <c r="T75" s="246">
        <f t="shared" si="47"/>
        <v>5.3550000000000007E-2</v>
      </c>
      <c r="V75" s="383" t="str">
        <f>IFERROR(IF(INDEX('Produtos Selecionados'!$G:$G,MATCH($E75,'Produtos Selecionados'!$E:$E,0))="MFO", "Evitar - ROA baixo", "OK"),"OK")</f>
        <v>OK</v>
      </c>
    </row>
    <row r="76" spans="2:23" s="247" customFormat="1" ht="15">
      <c r="B76" s="230"/>
      <c r="C76" s="230"/>
      <c r="D76" s="230"/>
      <c r="E76" s="236" t="s">
        <v>2177</v>
      </c>
      <c r="F76" s="661" t="str">
        <f>IFERROR(INDEX('Produtos Selecionados'!$G:$G,MATCH($E76,'Produtos Selecionados'!$E:$E,0)),"-")</f>
        <v>-</v>
      </c>
      <c r="G76" s="661" t="str">
        <f>IFERROR(INDEX('Produtos Selecionados'!$H:$H,MATCH($E76,'Produtos Selecionados'!$E:$E,0)),"-")</f>
        <v>Sim</v>
      </c>
      <c r="H76" s="661">
        <f>IFERROR(INDEX('Produtos Selecionados'!$O:$O,MATCH($E76,'Produtos Selecionados'!$E:$E,0)),"-")</f>
        <v>4.7499999999999999E-3</v>
      </c>
      <c r="I76" s="662" t="str">
        <f>IFERROR(INDEX('Produtos Selecionados'!$L:$L,MATCH($E76,'Produtos Selecionados'!$E:$E,0)),"-")</f>
        <v>BRL</v>
      </c>
      <c r="J76" s="662">
        <f>IFERROR(INDEX('Produtos Selecionados'!$M:$M,MATCH($E76,'Produtos Selecionados'!$E:$E,0)),"-")</f>
        <v>1</v>
      </c>
      <c r="K76" s="232"/>
      <c r="L76" s="246" t="str">
        <f t="shared" si="43"/>
        <v/>
      </c>
      <c r="M76" s="232"/>
      <c r="N76" s="246" t="str">
        <f t="shared" si="44"/>
        <v/>
      </c>
      <c r="O76" s="232">
        <v>0.16</v>
      </c>
      <c r="P76" s="246">
        <f t="shared" si="45"/>
        <v>3.04E-2</v>
      </c>
      <c r="Q76" s="232">
        <v>0.16</v>
      </c>
      <c r="R76" s="246">
        <f t="shared" si="46"/>
        <v>4.6399999999999997E-2</v>
      </c>
      <c r="S76" s="232">
        <v>0.16</v>
      </c>
      <c r="T76" s="246">
        <f t="shared" si="47"/>
        <v>5.04E-2</v>
      </c>
      <c r="V76" s="383" t="str">
        <f>IFERROR(IF(INDEX('Produtos Selecionados'!$G:$G,MATCH($E76,'Produtos Selecionados'!$E:$E,0))="MFO", "Evitar - ROA baixo", "OK"),"OK")</f>
        <v>OK</v>
      </c>
    </row>
    <row r="77" spans="2:23" s="247" customFormat="1" ht="15">
      <c r="B77" s="230"/>
      <c r="C77" s="230"/>
      <c r="D77" s="230"/>
      <c r="E77" s="236" t="s">
        <v>1768</v>
      </c>
      <c r="F77" s="661" t="str">
        <f>IFERROR(INDEX('Produtos Selecionados'!$G:$G,MATCH($E77,'Produtos Selecionados'!$E:$E,0)),"-")</f>
        <v>-</v>
      </c>
      <c r="G77" s="661" t="str">
        <f>IFERROR(INDEX('Produtos Selecionados'!$H:$H,MATCH($E77,'Produtos Selecionados'!$E:$E,0)),"-")</f>
        <v>Não</v>
      </c>
      <c r="H77" s="661">
        <f>IFERROR(INDEX('Produtos Selecionados'!$O:$O,MATCH($E77,'Produtos Selecionados'!$E:$E,0)),"-")</f>
        <v>5.0673000000000003E-3</v>
      </c>
      <c r="I77" s="662" t="str">
        <f>IFERROR(INDEX('Produtos Selecionados'!$L:$L,MATCH($E77,'Produtos Selecionados'!$E:$E,0)),"-")</f>
        <v>BRL</v>
      </c>
      <c r="J77" s="662">
        <f>IFERROR(INDEX('Produtos Selecionados'!$M:$M,MATCH($E77,'Produtos Selecionados'!$E:$E,0)),"-")</f>
        <v>1</v>
      </c>
      <c r="K77" s="232"/>
      <c r="L77" s="246" t="str">
        <f t="shared" si="43"/>
        <v/>
      </c>
      <c r="M77" s="232"/>
      <c r="N77" s="246" t="str">
        <f t="shared" si="44"/>
        <v/>
      </c>
      <c r="O77" s="232">
        <v>0.16</v>
      </c>
      <c r="P77" s="246">
        <f t="shared" si="45"/>
        <v>3.04E-2</v>
      </c>
      <c r="Q77" s="232">
        <v>0.16</v>
      </c>
      <c r="R77" s="246">
        <f t="shared" si="46"/>
        <v>4.6399999999999997E-2</v>
      </c>
      <c r="S77" s="232">
        <v>0.16</v>
      </c>
      <c r="T77" s="246">
        <f t="shared" si="47"/>
        <v>5.04E-2</v>
      </c>
      <c r="V77" s="383" t="str">
        <f>IFERROR(IF(INDEX('Produtos Selecionados'!$G:$G,MATCH($E77,'Produtos Selecionados'!$E:$E,0))="MFO", "Evitar - ROA baixo", "OK"),"OK")</f>
        <v>OK</v>
      </c>
    </row>
    <row r="78" spans="2:23" s="247" customFormat="1" ht="15">
      <c r="B78" s="230"/>
      <c r="C78" s="230"/>
      <c r="D78" s="230"/>
      <c r="E78" s="236" t="s">
        <v>1772</v>
      </c>
      <c r="F78" s="661" t="str">
        <f>IFERROR(INDEX('Produtos Selecionados'!$G:$G,MATCH($E78,'Produtos Selecionados'!$E:$E,0)),"-")</f>
        <v>-</v>
      </c>
      <c r="G78" s="661" t="str">
        <f>IFERROR(INDEX('Produtos Selecionados'!$H:$H,MATCH($E78,'Produtos Selecionados'!$E:$E,0)),"-")</f>
        <v>Sim</v>
      </c>
      <c r="H78" s="661">
        <f>IFERROR(INDEX('Produtos Selecionados'!$O:$O,MATCH($E78,'Produtos Selecionados'!$E:$E,0)),"-")</f>
        <v>4.7499999999999999E-3</v>
      </c>
      <c r="I78" s="662" t="str">
        <f>IFERROR(INDEX('Produtos Selecionados'!$L:$L,MATCH($E78,'Produtos Selecionados'!$E:$E,0)),"-")</f>
        <v>BRL</v>
      </c>
      <c r="J78" s="662">
        <f>IFERROR(INDEX('Produtos Selecionados'!$M:$M,MATCH($E78,'Produtos Selecionados'!$E:$E,0)),"-")</f>
        <v>1</v>
      </c>
      <c r="K78" s="232"/>
      <c r="L78" s="246" t="str">
        <f t="shared" si="43"/>
        <v/>
      </c>
      <c r="M78" s="232"/>
      <c r="N78" s="246" t="str">
        <f t="shared" si="44"/>
        <v/>
      </c>
      <c r="O78" s="232"/>
      <c r="P78" s="246" t="str">
        <f t="shared" si="45"/>
        <v/>
      </c>
      <c r="Q78" s="232"/>
      <c r="R78" s="246" t="str">
        <f t="shared" si="46"/>
        <v/>
      </c>
      <c r="S78" s="232"/>
      <c r="T78" s="246" t="str">
        <f t="shared" si="47"/>
        <v/>
      </c>
      <c r="V78" s="383" t="str">
        <f>IFERROR(IF(INDEX('Produtos Selecionados'!$G:$G,MATCH($E78,'Produtos Selecionados'!$E:$E,0))="MFO", "Evitar - ROA baixo", "OK"),"OK")</f>
        <v>OK</v>
      </c>
    </row>
    <row r="79" spans="2:23" s="247" customFormat="1" ht="15">
      <c r="B79" s="230"/>
      <c r="C79" s="230"/>
      <c r="D79" s="230"/>
      <c r="E79" s="236" t="s">
        <v>2220</v>
      </c>
      <c r="F79" s="661" t="str">
        <f>IFERROR(INDEX('Produtos Selecionados'!$G:$G,MATCH($E79,'Produtos Selecionados'!$E:$E,0)),"-")</f>
        <v>-</v>
      </c>
      <c r="G79" s="661" t="str">
        <f>IFERROR(INDEX('Produtos Selecionados'!$H:$H,MATCH($E79,'Produtos Selecionados'!$E:$E,0)),"-")</f>
        <v>Sim</v>
      </c>
      <c r="H79" s="661">
        <f>IFERROR(INDEX('Produtos Selecionados'!$O:$O,MATCH($E79,'Produtos Selecionados'!$E:$E,0)),"-")</f>
        <v>3.9500000000000004E-3</v>
      </c>
      <c r="I79" s="662" t="str">
        <f>IFERROR(INDEX('Produtos Selecionados'!$L:$L,MATCH($E79,'Produtos Selecionados'!$E:$E,0)),"-")</f>
        <v>BRL</v>
      </c>
      <c r="J79" s="662">
        <f>IFERROR(INDEX('Produtos Selecionados'!$M:$M,MATCH($E79,'Produtos Selecionados'!$E:$E,0)),"-")</f>
        <v>1</v>
      </c>
      <c r="K79" s="232"/>
      <c r="L79" s="246" t="str">
        <f t="shared" si="43"/>
        <v/>
      </c>
      <c r="M79" s="232"/>
      <c r="N79" s="246" t="str">
        <f t="shared" si="44"/>
        <v/>
      </c>
      <c r="O79" s="232"/>
      <c r="P79" s="246" t="str">
        <f t="shared" si="45"/>
        <v/>
      </c>
      <c r="Q79" s="232"/>
      <c r="R79" s="246" t="str">
        <f t="shared" si="46"/>
        <v/>
      </c>
      <c r="S79" s="232"/>
      <c r="T79" s="246" t="str">
        <f t="shared" si="47"/>
        <v/>
      </c>
      <c r="V79" s="383" t="str">
        <f>IFERROR(IF(INDEX('Produtos Selecionados'!$G:$G,MATCH($E79,'Produtos Selecionados'!$E:$E,0))="MFO", "Evitar - ROA baixo", "OK"),"OK")</f>
        <v>OK</v>
      </c>
    </row>
    <row r="80" spans="2:23" s="247" customFormat="1" ht="15">
      <c r="B80" s="230"/>
      <c r="C80" s="230"/>
      <c r="D80" s="230"/>
      <c r="E80" s="236" t="s">
        <v>1767</v>
      </c>
      <c r="F80" s="661" t="str">
        <f>IFERROR(INDEX('Produtos Selecionados'!$G:$G,MATCH($E80,'Produtos Selecionados'!$E:$E,0)),"-")</f>
        <v>-</v>
      </c>
      <c r="G80" s="661" t="str">
        <f>IFERROR(INDEX('Produtos Selecionados'!$H:$H,MATCH($E80,'Produtos Selecionados'!$E:$E,0)),"-")</f>
        <v>Sim</v>
      </c>
      <c r="H80" s="661">
        <f>IFERROR(INDEX('Produtos Selecionados'!$O:$O,MATCH($E80,'Produtos Selecionados'!$E:$E,0)),"-")</f>
        <v>3.9500000000000004E-3</v>
      </c>
      <c r="I80" s="662" t="str">
        <f>IFERROR(INDEX('Produtos Selecionados'!$L:$L,MATCH($E80,'Produtos Selecionados'!$E:$E,0)),"-")</f>
        <v>BRL</v>
      </c>
      <c r="J80" s="662">
        <f>IFERROR(INDEX('Produtos Selecionados'!$M:$M,MATCH($E80,'Produtos Selecionados'!$E:$E,0)),"-")</f>
        <v>1</v>
      </c>
      <c r="K80" s="232"/>
      <c r="L80" s="246" t="str">
        <f t="shared" si="43"/>
        <v/>
      </c>
      <c r="M80" s="232"/>
      <c r="N80" s="246" t="str">
        <f t="shared" si="44"/>
        <v/>
      </c>
      <c r="O80" s="232"/>
      <c r="P80" s="246" t="str">
        <f t="shared" si="45"/>
        <v/>
      </c>
      <c r="Q80" s="232"/>
      <c r="R80" s="246" t="str">
        <f t="shared" si="46"/>
        <v/>
      </c>
      <c r="S80" s="232"/>
      <c r="T80" s="246" t="str">
        <f t="shared" si="47"/>
        <v/>
      </c>
      <c r="V80" s="383" t="str">
        <f>IFERROR(IF(INDEX('Produtos Selecionados'!$G:$G,MATCH($E80,'Produtos Selecionados'!$E:$E,0))="MFO", "Evitar - ROA baixo", "OK"),"OK")</f>
        <v>OK</v>
      </c>
    </row>
    <row r="81" spans="2:23" s="153" customFormat="1" ht="8.25" customHeight="1">
      <c r="B81" s="233"/>
      <c r="C81" s="233"/>
      <c r="D81" s="233"/>
      <c r="E81" s="176"/>
      <c r="F81" s="190"/>
      <c r="G81" s="190"/>
      <c r="H81" s="190"/>
      <c r="I81" s="190"/>
      <c r="J81" s="190"/>
      <c r="K81" s="248"/>
      <c r="L81" s="249" t="str">
        <f>IF(K81="","", K81*K$11)</f>
        <v/>
      </c>
      <c r="M81" s="232"/>
      <c r="N81" s="249" t="str">
        <f>IF(M81="","", M81*M$11)</f>
        <v/>
      </c>
      <c r="O81" s="248"/>
      <c r="P81" s="249" t="str">
        <f>IF(O81="","", O81*O$11)</f>
        <v/>
      </c>
      <c r="Q81" s="248"/>
      <c r="R81" s="249" t="str">
        <f>IF(Q81="","", Q81*Q$11)</f>
        <v/>
      </c>
      <c r="S81" s="248"/>
      <c r="T81" s="249" t="str">
        <f>IF(S81="","", S81*S$11)</f>
        <v/>
      </c>
      <c r="U81" s="243"/>
      <c r="V81" s="382"/>
      <c r="W81" s="243"/>
    </row>
    <row r="82" spans="2:23" s="153" customFormat="1" ht="15">
      <c r="B82" s="233"/>
      <c r="C82" s="233" t="s">
        <v>12</v>
      </c>
      <c r="D82" s="233" t="s">
        <v>12</v>
      </c>
      <c r="E82" s="155" t="s">
        <v>616</v>
      </c>
      <c r="F82" s="156"/>
      <c r="G82" s="156"/>
      <c r="H82" s="156"/>
      <c r="I82" s="156"/>
      <c r="J82" s="156"/>
      <c r="K82" s="235">
        <f t="shared" ref="K82:T82" si="48">K84+K89+K95+K99</f>
        <v>0</v>
      </c>
      <c r="L82" s="244">
        <f t="shared" si="48"/>
        <v>0</v>
      </c>
      <c r="M82" s="235">
        <f t="shared" si="48"/>
        <v>0.02</v>
      </c>
      <c r="N82" s="244">
        <f t="shared" si="48"/>
        <v>0.02</v>
      </c>
      <c r="O82" s="235">
        <f t="shared" si="48"/>
        <v>4.4999999999999998E-2</v>
      </c>
      <c r="P82" s="244">
        <f t="shared" si="48"/>
        <v>4.4999999999999998E-2</v>
      </c>
      <c r="Q82" s="235">
        <f t="shared" si="48"/>
        <v>0.06</v>
      </c>
      <c r="R82" s="244">
        <f t="shared" si="48"/>
        <v>0.06</v>
      </c>
      <c r="S82" s="235">
        <f t="shared" si="48"/>
        <v>0.06</v>
      </c>
      <c r="T82" s="245">
        <f t="shared" si="48"/>
        <v>0.06</v>
      </c>
      <c r="U82" s="157"/>
      <c r="V82" s="382"/>
      <c r="W82" s="157"/>
    </row>
    <row r="83" spans="2:23" s="153" customFormat="1" ht="3" customHeight="1">
      <c r="B83" s="233"/>
      <c r="C83" s="233"/>
      <c r="D83" s="233"/>
      <c r="F83" s="190"/>
      <c r="G83" s="190"/>
      <c r="H83" s="190"/>
      <c r="I83" s="190"/>
      <c r="J83" s="190"/>
      <c r="K83" s="241"/>
      <c r="L83" s="242"/>
      <c r="M83" s="241"/>
      <c r="N83" s="242"/>
      <c r="O83" s="241"/>
      <c r="P83" s="242"/>
      <c r="Q83" s="241"/>
      <c r="R83" s="242"/>
      <c r="S83" s="241"/>
      <c r="T83" s="242"/>
      <c r="U83" s="157"/>
      <c r="V83" s="382"/>
      <c r="W83" s="157"/>
    </row>
    <row r="84" spans="2:23" s="153" customFormat="1" ht="15">
      <c r="B84" s="233"/>
      <c r="C84" s="233"/>
      <c r="D84" s="233" t="s">
        <v>12</v>
      </c>
      <c r="E84" s="158" t="s">
        <v>610</v>
      </c>
      <c r="F84" s="159"/>
      <c r="G84" s="159"/>
      <c r="H84" s="159"/>
      <c r="I84" s="159"/>
      <c r="J84" s="159"/>
      <c r="K84" s="237">
        <v>0</v>
      </c>
      <c r="L84" s="207">
        <f>SUM(L85:L88)</f>
        <v>0</v>
      </c>
      <c r="M84" s="237">
        <v>0</v>
      </c>
      <c r="N84" s="207">
        <f>SUM(N85:N88)</f>
        <v>0</v>
      </c>
      <c r="O84" s="237">
        <v>0.02</v>
      </c>
      <c r="P84" s="207">
        <f>SUM(P85:P88)</f>
        <v>0.02</v>
      </c>
      <c r="Q84" s="237">
        <v>0.03</v>
      </c>
      <c r="R84" s="207">
        <f>SUM(R85:R88)</f>
        <v>0.03</v>
      </c>
      <c r="S84" s="237">
        <v>0.03</v>
      </c>
      <c r="T84" s="207">
        <f>SUM(T85:T88)</f>
        <v>0.03</v>
      </c>
      <c r="U84" s="157"/>
      <c r="V84" s="382"/>
      <c r="W84" s="157"/>
    </row>
    <row r="85" spans="2:23" s="247" customFormat="1" ht="15">
      <c r="B85" s="230"/>
      <c r="C85" s="230"/>
      <c r="D85" s="230"/>
      <c r="E85" s="236" t="s">
        <v>1766</v>
      </c>
      <c r="F85" s="661" t="str">
        <f>IFERROR(INDEX('Produtos Selecionados'!$G:$G,MATCH($E85,'Produtos Selecionados'!$E:$E,0)),"-")</f>
        <v>-</v>
      </c>
      <c r="G85" s="661" t="str">
        <f>IFERROR(INDEX('Produtos Selecionados'!$H:$H,MATCH($E85,'Produtos Selecionados'!$E:$E,0)),"-")</f>
        <v>Sim</v>
      </c>
      <c r="H85" s="661">
        <f>IFERROR(INDEX('Produtos Selecionados'!$O:$O,MATCH($E85,'Produtos Selecionados'!$E:$E,0)),"-")</f>
        <v>4.0000000000000001E-3</v>
      </c>
      <c r="I85" s="662" t="str">
        <f>IFERROR(INDEX('Produtos Selecionados'!$L:$L,MATCH($E85,'Produtos Selecionados'!$E:$E,0)),"-")</f>
        <v>BRL</v>
      </c>
      <c r="J85" s="662">
        <f>IFERROR(INDEX('Produtos Selecionados'!$M:$M,MATCH($E85,'Produtos Selecionados'!$E:$E,0)),"-")</f>
        <v>3</v>
      </c>
      <c r="K85" s="232"/>
      <c r="L85" s="246" t="str">
        <f t="shared" ref="L85:N88" si="49">IF(K85="","", K85*K$84)</f>
        <v/>
      </c>
      <c r="M85" s="232"/>
      <c r="N85" s="246" t="str">
        <f t="shared" si="49"/>
        <v/>
      </c>
      <c r="O85" s="232">
        <v>0.4</v>
      </c>
      <c r="P85" s="246">
        <f>IF(O85="","", O85*O$84)</f>
        <v>8.0000000000000002E-3</v>
      </c>
      <c r="Q85" s="232">
        <v>0.25</v>
      </c>
      <c r="R85" s="246">
        <f>IF(Q85="","", Q85*Q$84)</f>
        <v>7.4999999999999997E-3</v>
      </c>
      <c r="S85" s="232">
        <v>0.25</v>
      </c>
      <c r="T85" s="246">
        <f>IF(S85="","", S85*S$84)</f>
        <v>7.4999999999999997E-3</v>
      </c>
      <c r="V85" s="383" t="str">
        <f>IFERROR(IF(INDEX('Produtos Selecionados'!$G:$G,MATCH($E85,'Produtos Selecionados'!$E:$E,0))="MFO", "Evitar - ROA baixo", "OK"),"OK")</f>
        <v>OK</v>
      </c>
    </row>
    <row r="86" spans="2:23" s="247" customFormat="1" ht="15">
      <c r="B86" s="230"/>
      <c r="C86" s="230"/>
      <c r="D86" s="230"/>
      <c r="E86" s="236" t="s">
        <v>1788</v>
      </c>
      <c r="F86" s="661" t="str">
        <f>IFERROR(INDEX('Produtos Selecionados'!$G:$G,MATCH($E86,'Produtos Selecionados'!$E:$E,0)),"-")</f>
        <v>-</v>
      </c>
      <c r="G86" s="661" t="str">
        <f>IFERROR(INDEX('Produtos Selecionados'!$H:$H,MATCH($E86,'Produtos Selecionados'!$E:$E,0)),"-")</f>
        <v>Sim</v>
      </c>
      <c r="H86" s="661">
        <f>IFERROR(INDEX('Produtos Selecionados'!$O:$O,MATCH($E86,'Produtos Selecionados'!$E:$E,0)),"-")</f>
        <v>5.0000000000000001E-3</v>
      </c>
      <c r="I86" s="662" t="str">
        <f>IFERROR(INDEX('Produtos Selecionados'!$L:$L,MATCH($E86,'Produtos Selecionados'!$E:$E,0)),"-")</f>
        <v>BRL</v>
      </c>
      <c r="J86" s="662">
        <f>IFERROR(INDEX('Produtos Selecionados'!$M:$M,MATCH($E86,'Produtos Selecionados'!$E:$E,0)),"-")</f>
        <v>2</v>
      </c>
      <c r="K86" s="232"/>
      <c r="L86" s="246" t="str">
        <f t="shared" si="49"/>
        <v/>
      </c>
      <c r="M86" s="232"/>
      <c r="N86" s="246" t="str">
        <f t="shared" si="49"/>
        <v/>
      </c>
      <c r="O86" s="232">
        <v>0.35</v>
      </c>
      <c r="P86" s="246">
        <f>IF(O86="","", O86*O$84)</f>
        <v>6.9999999999999993E-3</v>
      </c>
      <c r="Q86" s="232">
        <v>0.25</v>
      </c>
      <c r="R86" s="246">
        <f>IF(Q86="","", Q86*Q$84)</f>
        <v>7.4999999999999997E-3</v>
      </c>
      <c r="S86" s="232">
        <v>0.25</v>
      </c>
      <c r="T86" s="246">
        <f>IF(S86="","", S86*S$84)</f>
        <v>7.4999999999999997E-3</v>
      </c>
      <c r="V86" s="383" t="str">
        <f>IFERROR(IF(INDEX('Produtos Selecionados'!$G:$G,MATCH($E86,'Produtos Selecionados'!$E:$E,0))="MFO", "Evitar - ROA baixo", "OK"),"OK")</f>
        <v>OK</v>
      </c>
    </row>
    <row r="87" spans="2:23" s="247" customFormat="1" ht="15">
      <c r="B87" s="230"/>
      <c r="C87" s="230"/>
      <c r="D87" s="230"/>
      <c r="E87" s="236" t="s">
        <v>1777</v>
      </c>
      <c r="F87" s="661" t="str">
        <f>IFERROR(INDEX('Produtos Selecionados'!$G:$G,MATCH($E87,'Produtos Selecionados'!$E:$E,0)),"-")</f>
        <v>MFO</v>
      </c>
      <c r="G87" s="661" t="str">
        <f>IFERROR(INDEX('Produtos Selecionados'!$H:$H,MATCH($E87,'Produtos Selecionados'!$E:$E,0)),"-")</f>
        <v>Sim</v>
      </c>
      <c r="H87" s="661">
        <f>IFERROR(INDEX('Produtos Selecionados'!$O:$O,MATCH($E87,'Produtos Selecionados'!$E:$E,0)),"-")</f>
        <v>1.9E-3</v>
      </c>
      <c r="I87" s="662" t="str">
        <f>IFERROR(INDEX('Produtos Selecionados'!$L:$L,MATCH($E87,'Produtos Selecionados'!$E:$E,0)),"-")</f>
        <v>BRL</v>
      </c>
      <c r="J87" s="662">
        <f>IFERROR(INDEX('Produtos Selecionados'!$M:$M,MATCH($E87,'Produtos Selecionados'!$E:$E,0)),"-")</f>
        <v>3</v>
      </c>
      <c r="K87" s="232"/>
      <c r="L87" s="246" t="str">
        <f>IF(K87="","", K87*K$84)</f>
        <v/>
      </c>
      <c r="M87" s="232"/>
      <c r="N87" s="246" t="str">
        <f>IF(M87="","", M87*M$84)</f>
        <v/>
      </c>
      <c r="O87" s="232">
        <v>0.25</v>
      </c>
      <c r="P87" s="246">
        <f>IF(O87="","", O87*O$84)</f>
        <v>5.0000000000000001E-3</v>
      </c>
      <c r="Q87" s="232">
        <v>0.5</v>
      </c>
      <c r="R87" s="246">
        <f>IF(Q87="","", Q87*Q$84)</f>
        <v>1.4999999999999999E-2</v>
      </c>
      <c r="S87" s="232">
        <v>0.5</v>
      </c>
      <c r="T87" s="246">
        <f>IF(S87="","", S87*S$84)</f>
        <v>1.4999999999999999E-2</v>
      </c>
      <c r="V87" s="383" t="str">
        <f>IFERROR(IF(INDEX('Produtos Selecionados'!$G:$G,MATCH($E87,'Produtos Selecionados'!$E:$E,0))="MFO", "Evitar - ROA baixo", "OK"),"OK")</f>
        <v>Evitar - ROA baixo</v>
      </c>
    </row>
    <row r="88" spans="2:23" s="247" customFormat="1" ht="5.25" customHeight="1">
      <c r="B88" s="230"/>
      <c r="C88" s="230"/>
      <c r="D88" s="230"/>
      <c r="E88" s="165"/>
      <c r="F88" s="663" t="str">
        <f>IFERROR(INDEX('Produtos Selecionados'!$M:$M,MATCH(A88,'Produtos Selecionados'!$E:$E,0)),"-")</f>
        <v>-</v>
      </c>
      <c r="G88" s="663" t="str">
        <f>IFERROR(INDEX('Produtos Selecionados'!$M:$M,MATCH(B88,'Produtos Selecionados'!$E:$E,0)),"-")</f>
        <v>-</v>
      </c>
      <c r="H88" s="663" t="str">
        <f>IFERROR(INDEX('Produtos Selecionados'!$M:$M,MATCH(C88,'Produtos Selecionados'!$E:$E,0)),"-")</f>
        <v>-</v>
      </c>
      <c r="I88" s="663" t="str">
        <f>IFERROR(INDEX('Produtos Selecionados'!$M:$M,MATCH(D88,'Produtos Selecionados'!$E:$E,0)),"-")</f>
        <v>-</v>
      </c>
      <c r="J88" s="663" t="str">
        <f>IFERROR(INDEX('Produtos Selecionados'!$M:$M,MATCH(E88,'Produtos Selecionados'!$E:$E,0)),"-")</f>
        <v>-</v>
      </c>
      <c r="K88" s="248"/>
      <c r="L88" s="249" t="str">
        <f t="shared" si="49"/>
        <v/>
      </c>
      <c r="M88" s="248"/>
      <c r="N88" s="249" t="str">
        <f t="shared" si="49"/>
        <v/>
      </c>
      <c r="O88" s="248"/>
      <c r="P88" s="249" t="str">
        <f>IF(O88="","", O88*O$84)</f>
        <v/>
      </c>
      <c r="Q88" s="248"/>
      <c r="R88" s="249" t="str">
        <f>IF(Q88="","", Q88*Q$84)</f>
        <v/>
      </c>
      <c r="S88" s="248"/>
      <c r="T88" s="249" t="str">
        <f>IF(S88="","", S88*S$84)</f>
        <v/>
      </c>
      <c r="V88" s="384"/>
    </row>
    <row r="89" spans="2:23" s="153" customFormat="1" ht="15">
      <c r="B89" s="233"/>
      <c r="C89" s="233"/>
      <c r="D89" s="233" t="s">
        <v>12</v>
      </c>
      <c r="E89" s="158" t="s">
        <v>617</v>
      </c>
      <c r="F89" s="159"/>
      <c r="G89" s="159"/>
      <c r="H89" s="159"/>
      <c r="I89" s="159"/>
      <c r="J89" s="159"/>
      <c r="K89" s="237">
        <v>0</v>
      </c>
      <c r="L89" s="207">
        <f>SUM(L90:L94)</f>
        <v>0</v>
      </c>
      <c r="M89" s="237">
        <v>0.02</v>
      </c>
      <c r="N89" s="207">
        <f>SUM(N90:N94)</f>
        <v>0.02</v>
      </c>
      <c r="O89" s="237">
        <v>2.5000000000000001E-2</v>
      </c>
      <c r="P89" s="207">
        <f>SUM(P90:P94)</f>
        <v>2.5000000000000001E-2</v>
      </c>
      <c r="Q89" s="237">
        <v>0.03</v>
      </c>
      <c r="R89" s="207">
        <f>SUM(R90:R94)</f>
        <v>0.03</v>
      </c>
      <c r="S89" s="237">
        <v>0.03</v>
      </c>
      <c r="T89" s="207">
        <f>SUM(T90:T94)</f>
        <v>0.03</v>
      </c>
      <c r="U89" s="157"/>
      <c r="V89" s="382"/>
      <c r="W89" s="157"/>
    </row>
    <row r="90" spans="2:23" s="247" customFormat="1" ht="15">
      <c r="B90" s="230"/>
      <c r="C90" s="230"/>
      <c r="D90" s="230"/>
      <c r="E90" s="236" t="s">
        <v>2227</v>
      </c>
      <c r="F90" s="661" t="str">
        <f>IFERROR(INDEX('Produtos Selecionados'!$G:$G,MATCH($E90,'Produtos Selecionados'!$E:$E,0)),"-")</f>
        <v>-</v>
      </c>
      <c r="G90" s="661" t="str">
        <f>IFERROR(INDEX('Produtos Selecionados'!$H:$H,MATCH($E90,'Produtos Selecionados'!$E:$E,0)),"-")</f>
        <v>Sim</v>
      </c>
      <c r="H90" s="661">
        <f>IFERROR(INDEX('Produtos Selecionados'!$O:$O,MATCH($E90,'Produtos Selecionados'!$E:$E,0)),"-")</f>
        <v>4.6249999999999998E-3</v>
      </c>
      <c r="I90" s="662" t="str">
        <f>IFERROR(INDEX('Produtos Selecionados'!$L:$L,MATCH($E90,'Produtos Selecionados'!$E:$E,0)),"-")</f>
        <v>BRL</v>
      </c>
      <c r="J90" s="662">
        <f>IFERROR(INDEX('Produtos Selecionados'!$M:$M,MATCH($E90,'Produtos Selecionados'!$E:$E,0)),"-")</f>
        <v>3</v>
      </c>
      <c r="K90" s="232"/>
      <c r="L90" s="246" t="str">
        <f>IF(K90="","", K90*K$89)</f>
        <v/>
      </c>
      <c r="M90" s="232">
        <v>0.5</v>
      </c>
      <c r="N90" s="246">
        <f>IF(M90="","", M90*M$89)</f>
        <v>0.01</v>
      </c>
      <c r="O90" s="232">
        <v>0.5</v>
      </c>
      <c r="P90" s="246">
        <f>IF(O90="","", O90*O$89)</f>
        <v>1.2500000000000001E-2</v>
      </c>
      <c r="Q90" s="232">
        <v>0.5</v>
      </c>
      <c r="R90" s="246">
        <f>IF(Q90="","", Q90*Q$89)</f>
        <v>1.4999999999999999E-2</v>
      </c>
      <c r="S90" s="232">
        <v>0.5</v>
      </c>
      <c r="T90" s="246">
        <f>IF(S90="","", S90*S$89)</f>
        <v>1.4999999999999999E-2</v>
      </c>
      <c r="V90" s="383" t="str">
        <f>IFERROR(IF(INDEX('Produtos Selecionados'!$G:$G,MATCH($E90,'Produtos Selecionados'!$E:$E,0))="MFO", "Evitar - ROA baixo", "OK"),"OK")</f>
        <v>OK</v>
      </c>
    </row>
    <row r="91" spans="2:23" s="247" customFormat="1" ht="15">
      <c r="B91" s="230"/>
      <c r="C91" s="230"/>
      <c r="D91" s="230"/>
      <c r="E91" s="236" t="s">
        <v>2181</v>
      </c>
      <c r="F91" s="661" t="str">
        <f>IFERROR(INDEX('Produtos Selecionados'!$G:$G,MATCH($E91,'Produtos Selecionados'!$E:$E,0)),"-")</f>
        <v>MFO</v>
      </c>
      <c r="G91" s="661" t="str">
        <f>IFERROR(INDEX('Produtos Selecionados'!$H:$H,MATCH($E91,'Produtos Selecionados'!$E:$E,0)),"-")</f>
        <v>Sim</v>
      </c>
      <c r="H91" s="661">
        <f>IFERROR(INDEX('Produtos Selecionados'!$O:$O,MATCH($E91,'Produtos Selecionados'!$E:$E,0)),"-")</f>
        <v>0</v>
      </c>
      <c r="I91" s="662" t="str">
        <f>IFERROR(INDEX('Produtos Selecionados'!$L:$L,MATCH($E91,'Produtos Selecionados'!$E:$E,0)),"-")</f>
        <v>BRL</v>
      </c>
      <c r="J91" s="662">
        <f>IFERROR(INDEX('Produtos Selecionados'!$M:$M,MATCH($E91,'Produtos Selecionados'!$E:$E,0)),"-")</f>
        <v>2</v>
      </c>
      <c r="K91" s="232"/>
      <c r="L91" s="246" t="str">
        <f>IF(K91="","", K91*K$89)</f>
        <v/>
      </c>
      <c r="M91" s="232">
        <v>0.5</v>
      </c>
      <c r="N91" s="246">
        <f>IF(M91="","", M91*M$89)</f>
        <v>0.01</v>
      </c>
      <c r="O91" s="232">
        <v>0.5</v>
      </c>
      <c r="P91" s="246">
        <f>IF(O91="","", O91*O$89)</f>
        <v>1.2500000000000001E-2</v>
      </c>
      <c r="Q91" s="232">
        <v>0.5</v>
      </c>
      <c r="R91" s="246">
        <f>IF(Q91="","", Q91*Q$89)</f>
        <v>1.4999999999999999E-2</v>
      </c>
      <c r="S91" s="232">
        <v>0.5</v>
      </c>
      <c r="T91" s="246">
        <f>IF(S91="","", S91*S$89)</f>
        <v>1.4999999999999999E-2</v>
      </c>
      <c r="V91" s="383" t="str">
        <f>IFERROR(IF(INDEX('Produtos Selecionados'!$G:$G,MATCH($E91,'Produtos Selecionados'!$E:$E,0))="MFO", "Evitar - ROA baixo", "OK"),"OK")</f>
        <v>Evitar - ROA baixo</v>
      </c>
    </row>
    <row r="92" spans="2:23" s="247" customFormat="1" ht="15">
      <c r="B92" s="230"/>
      <c r="C92" s="230"/>
      <c r="D92" s="230"/>
      <c r="E92" s="236" t="s">
        <v>2181</v>
      </c>
      <c r="F92" s="661" t="str">
        <f>IFERROR(INDEX('Produtos Selecionados'!$G:$G,MATCH($E92,'Produtos Selecionados'!$E:$E,0)),"-")</f>
        <v>MFO</v>
      </c>
      <c r="G92" s="661" t="str">
        <f>IFERROR(INDEX('Produtos Selecionados'!$H:$H,MATCH($E92,'Produtos Selecionados'!$E:$E,0)),"-")</f>
        <v>Sim</v>
      </c>
      <c r="H92" s="661">
        <f>IFERROR(INDEX('Produtos Selecionados'!$O:$O,MATCH($E92,'Produtos Selecionados'!$E:$E,0)),"-")</f>
        <v>0</v>
      </c>
      <c r="I92" s="662" t="str">
        <f>IFERROR(INDEX('Produtos Selecionados'!$L:$L,MATCH($E92,'Produtos Selecionados'!$E:$E,0)),"-")</f>
        <v>BRL</v>
      </c>
      <c r="J92" s="662">
        <f>IFERROR(INDEX('Produtos Selecionados'!$M:$M,MATCH($E92,'Produtos Selecionados'!$E:$E,0)),"-")</f>
        <v>2</v>
      </c>
      <c r="K92" s="232"/>
      <c r="L92" s="246" t="str">
        <f t="shared" ref="L92" si="50">IF(K92="","", K92*K$89)</f>
        <v/>
      </c>
      <c r="M92" s="232"/>
      <c r="N92" s="246" t="str">
        <f t="shared" ref="N92" si="51">IF(M92="","", M92*M$89)</f>
        <v/>
      </c>
      <c r="O92" s="232"/>
      <c r="P92" s="246" t="str">
        <f t="shared" ref="P92" si="52">IF(O92="","", O92*O$89)</f>
        <v/>
      </c>
      <c r="Q92" s="232"/>
      <c r="R92" s="246" t="str">
        <f t="shared" ref="R92" si="53">IF(Q92="","", Q92*Q$89)</f>
        <v/>
      </c>
      <c r="S92" s="232"/>
      <c r="T92" s="246" t="str">
        <f t="shared" ref="T92" si="54">IF(S92="","", S92*S$89)</f>
        <v/>
      </c>
      <c r="V92" s="383" t="str">
        <f>IFERROR(IF(INDEX('Produtos Selecionados'!$G:$G,MATCH($E92,'Produtos Selecionados'!$E:$E,0))="MFO", "Evitar - ROA baixo", "OK"),"OK")</f>
        <v>Evitar - ROA baixo</v>
      </c>
    </row>
    <row r="93" spans="2:23" s="247" customFormat="1" ht="15">
      <c r="B93" s="230"/>
      <c r="C93" s="230"/>
      <c r="D93" s="230"/>
      <c r="E93" s="236" t="s">
        <v>2181</v>
      </c>
      <c r="F93" s="661" t="str">
        <f>IFERROR(INDEX('Produtos Selecionados'!$G:$G,MATCH($E93,'Produtos Selecionados'!$E:$E,0)),"-")</f>
        <v>MFO</v>
      </c>
      <c r="G93" s="661" t="str">
        <f>IFERROR(INDEX('Produtos Selecionados'!$H:$H,MATCH($E93,'Produtos Selecionados'!$E:$E,0)),"-")</f>
        <v>Sim</v>
      </c>
      <c r="H93" s="661">
        <f>IFERROR(INDEX('Produtos Selecionados'!$O:$O,MATCH($E93,'Produtos Selecionados'!$E:$E,0)),"-")</f>
        <v>0</v>
      </c>
      <c r="I93" s="662" t="str">
        <f>IFERROR(INDEX('Produtos Selecionados'!$L:$L,MATCH($E93,'Produtos Selecionados'!$E:$E,0)),"-")</f>
        <v>BRL</v>
      </c>
      <c r="J93" s="662">
        <f>IFERROR(INDEX('Produtos Selecionados'!$M:$M,MATCH($E93,'Produtos Selecionados'!$E:$E,0)),"-")</f>
        <v>2</v>
      </c>
      <c r="K93" s="232"/>
      <c r="L93" s="246" t="str">
        <f>IF(K93="","", K93*K$89)</f>
        <v/>
      </c>
      <c r="M93" s="232"/>
      <c r="N93" s="246" t="str">
        <f t="shared" ref="N93:P94" si="55">IF(M93="","", M93*M$89)</f>
        <v/>
      </c>
      <c r="O93" s="232"/>
      <c r="P93" s="246" t="str">
        <f t="shared" si="55"/>
        <v/>
      </c>
      <c r="Q93" s="232"/>
      <c r="R93" s="246" t="str">
        <f>IF(Q93="","", Q93*Q$89)</f>
        <v/>
      </c>
      <c r="S93" s="232"/>
      <c r="T93" s="246" t="str">
        <f>IF(S93="","", S93*S$89)</f>
        <v/>
      </c>
      <c r="V93" s="383" t="str">
        <f>IFERROR(IF(INDEX('Produtos Selecionados'!$G:$G,MATCH($E93,'Produtos Selecionados'!$E:$E,0))="MFO", "Evitar - ROA baixo", "OK"),"OK")</f>
        <v>Evitar - ROA baixo</v>
      </c>
    </row>
    <row r="94" spans="2:23" s="247" customFormat="1" ht="5.25" customHeight="1">
      <c r="B94" s="230"/>
      <c r="C94" s="230"/>
      <c r="D94" s="230"/>
      <c r="E94" s="165"/>
      <c r="F94" s="663" t="str">
        <f>IFERROR(INDEX('Produtos Selecionados'!$M:$M,MATCH(A94,'Produtos Selecionados'!$E:$E,0)),"-")</f>
        <v>-</v>
      </c>
      <c r="G94" s="663" t="str">
        <f>IFERROR(INDEX('Produtos Selecionados'!$M:$M,MATCH(B94,'Produtos Selecionados'!$E:$E,0)),"-")</f>
        <v>-</v>
      </c>
      <c r="H94" s="663" t="str">
        <f>IFERROR(INDEX('Produtos Selecionados'!$M:$M,MATCH(C94,'Produtos Selecionados'!$E:$E,0)),"-")</f>
        <v>-</v>
      </c>
      <c r="I94" s="663" t="str">
        <f>IFERROR(INDEX('Produtos Selecionados'!$M:$M,MATCH(D94,'Produtos Selecionados'!$E:$E,0)),"-")</f>
        <v>-</v>
      </c>
      <c r="J94" s="663" t="str">
        <f>IFERROR(INDEX('Produtos Selecionados'!$M:$M,MATCH(E94,'Produtos Selecionados'!$E:$E,0)),"-")</f>
        <v>-</v>
      </c>
      <c r="K94" s="248"/>
      <c r="L94" s="249" t="str">
        <f>IF(K94="","", K94*K$89)</f>
        <v/>
      </c>
      <c r="M94" s="248"/>
      <c r="N94" s="249" t="str">
        <f t="shared" si="55"/>
        <v/>
      </c>
      <c r="O94" s="248"/>
      <c r="P94" s="249" t="str">
        <f t="shared" si="55"/>
        <v/>
      </c>
      <c r="Q94" s="248"/>
      <c r="R94" s="249" t="str">
        <f>IF(Q94="","", Q94*Q$89)</f>
        <v/>
      </c>
      <c r="S94" s="248"/>
      <c r="T94" s="249" t="str">
        <f>IF(S94="","", S94*S$89)</f>
        <v/>
      </c>
      <c r="V94" s="384"/>
    </row>
    <row r="95" spans="2:23" s="153" customFormat="1" ht="15">
      <c r="B95" s="233"/>
      <c r="C95" s="233"/>
      <c r="D95" s="233" t="s">
        <v>12</v>
      </c>
      <c r="E95" s="158" t="s">
        <v>619</v>
      </c>
      <c r="F95" s="159"/>
      <c r="G95" s="159"/>
      <c r="H95" s="159"/>
      <c r="I95" s="159"/>
      <c r="J95" s="159"/>
      <c r="K95" s="237">
        <v>0</v>
      </c>
      <c r="L95" s="207">
        <f>SUM(L96:L98)</f>
        <v>0</v>
      </c>
      <c r="M95" s="237">
        <v>0</v>
      </c>
      <c r="N95" s="207">
        <f>SUM(N96:N98)</f>
        <v>0</v>
      </c>
      <c r="O95" s="237">
        <v>0</v>
      </c>
      <c r="P95" s="207">
        <f>SUM(P96:P98)</f>
        <v>0</v>
      </c>
      <c r="Q95" s="237">
        <v>0</v>
      </c>
      <c r="R95" s="207">
        <f>SUM(R96:R98)</f>
        <v>0</v>
      </c>
      <c r="S95" s="237">
        <v>0</v>
      </c>
      <c r="T95" s="207">
        <f>SUM(T96:T98)</f>
        <v>0</v>
      </c>
      <c r="U95" s="157"/>
      <c r="V95" s="382"/>
      <c r="W95" s="157"/>
    </row>
    <row r="96" spans="2:23" s="247" customFormat="1" ht="15">
      <c r="B96" s="230"/>
      <c r="C96" s="230"/>
      <c r="D96" s="230"/>
      <c r="E96" s="236"/>
      <c r="F96" s="661" t="str">
        <f>IFERROR(INDEX('Produtos Selecionados'!$G:$G,MATCH($E96,'Produtos Selecionados'!$E:$E,0)),"-")</f>
        <v>-</v>
      </c>
      <c r="G96" s="661" t="str">
        <f>IFERROR(INDEX('Produtos Selecionados'!$H:$H,MATCH($E96,'Produtos Selecionados'!$E:$E,0)),"-")</f>
        <v>-</v>
      </c>
      <c r="H96" s="661" t="str">
        <f>IFERROR(INDEX('Produtos Selecionados'!$O:$O,MATCH($E96,'Produtos Selecionados'!$E:$E,0)),"-")</f>
        <v>-</v>
      </c>
      <c r="I96" s="662" t="str">
        <f>IFERROR(INDEX('Produtos Selecionados'!$L:$L,MATCH($E96,'Produtos Selecionados'!$E:$E,0)),"-")</f>
        <v>-</v>
      </c>
      <c r="J96" s="662" t="str">
        <f>IFERROR(INDEX('Produtos Selecionados'!$M:$M,MATCH($E96,'Produtos Selecionados'!$E:$E,0)),"-")</f>
        <v>-</v>
      </c>
      <c r="K96" s="232"/>
      <c r="L96" s="246" t="str">
        <f>IF(K96="","", K96*K$95)</f>
        <v/>
      </c>
      <c r="M96" s="232"/>
      <c r="N96" s="246" t="str">
        <f>IF(M96="","", M96*M$95)</f>
        <v/>
      </c>
      <c r="O96" s="232"/>
      <c r="P96" s="246" t="str">
        <f>IF(O96="","", O96*O$95)</f>
        <v/>
      </c>
      <c r="Q96" s="232"/>
      <c r="R96" s="246" t="str">
        <f>IF(Q96="","", Q96*Q$95)</f>
        <v/>
      </c>
      <c r="S96" s="232"/>
      <c r="T96" s="246" t="str">
        <f>IF(S96="","", S96*S$95)</f>
        <v/>
      </c>
      <c r="V96" s="383" t="str">
        <f>IFERROR(IF(INDEX('Produtos Selecionados'!$G:$G,MATCH($E96,'Produtos Selecionados'!$E:$E,0))="MFO", "Evitar - ROA baixo", "OK"),"OK")</f>
        <v>OK</v>
      </c>
    </row>
    <row r="97" spans="2:23" s="247" customFormat="1" ht="15">
      <c r="B97" s="230"/>
      <c r="C97" s="230"/>
      <c r="D97" s="230"/>
      <c r="E97" s="236"/>
      <c r="F97" s="661" t="str">
        <f>IFERROR(INDEX('Produtos Selecionados'!$G:$G,MATCH($E97,'Produtos Selecionados'!$E:$E,0)),"-")</f>
        <v>-</v>
      </c>
      <c r="G97" s="661" t="str">
        <f>IFERROR(INDEX('Produtos Selecionados'!$H:$H,MATCH($E97,'Produtos Selecionados'!$E:$E,0)),"-")</f>
        <v>-</v>
      </c>
      <c r="H97" s="661" t="str">
        <f>IFERROR(INDEX('Produtos Selecionados'!$O:$O,MATCH($E97,'Produtos Selecionados'!$E:$E,0)),"-")</f>
        <v>-</v>
      </c>
      <c r="I97" s="662" t="str">
        <f>IFERROR(INDEX('Produtos Selecionados'!$L:$L,MATCH($E97,'Produtos Selecionados'!$E:$E,0)),"-")</f>
        <v>-</v>
      </c>
      <c r="J97" s="662" t="str">
        <f>IFERROR(INDEX('Produtos Selecionados'!$M:$M,MATCH($E97,'Produtos Selecionados'!$E:$E,0)),"-")</f>
        <v>-</v>
      </c>
      <c r="K97" s="232"/>
      <c r="L97" s="246" t="str">
        <f t="shared" ref="L97:N98" si="56">IF(K97="","", K97*K$95)</f>
        <v/>
      </c>
      <c r="M97" s="232"/>
      <c r="N97" s="246" t="str">
        <f t="shared" si="56"/>
        <v/>
      </c>
      <c r="O97" s="232"/>
      <c r="P97" s="246" t="str">
        <f>IF(O97="","", O97*O$95)</f>
        <v/>
      </c>
      <c r="Q97" s="232"/>
      <c r="R97" s="246" t="str">
        <f>IF(Q97="","", Q97*Q$95)</f>
        <v/>
      </c>
      <c r="S97" s="232"/>
      <c r="T97" s="246" t="str">
        <f>IF(S97="","", S97*S$95)</f>
        <v/>
      </c>
      <c r="V97" s="383" t="str">
        <f>IFERROR(IF(INDEX('Produtos Selecionados'!$G:$G,MATCH($E97,'Produtos Selecionados'!$E:$E,0))="MFO", "Evitar - ROA baixo", "OK"),"OK")</f>
        <v>OK</v>
      </c>
    </row>
    <row r="98" spans="2:23" s="247" customFormat="1" ht="5.25" customHeight="1">
      <c r="B98" s="230"/>
      <c r="C98" s="230"/>
      <c r="D98" s="230"/>
      <c r="E98" s="165"/>
      <c r="F98" s="663" t="str">
        <f>IFERROR(INDEX('Produtos Selecionados'!$M:$M,MATCH(A98,'Produtos Selecionados'!$E:$E,0)),"-")</f>
        <v>-</v>
      </c>
      <c r="G98" s="663" t="str">
        <f>IFERROR(INDEX('Produtos Selecionados'!$M:$M,MATCH(B98,'Produtos Selecionados'!$E:$E,0)),"-")</f>
        <v>-</v>
      </c>
      <c r="H98" s="663" t="str">
        <f>IFERROR(INDEX('Produtos Selecionados'!$M:$M,MATCH(C98,'Produtos Selecionados'!$E:$E,0)),"-")</f>
        <v>-</v>
      </c>
      <c r="I98" s="663" t="str">
        <f>IFERROR(INDEX('Produtos Selecionados'!$M:$M,MATCH(D98,'Produtos Selecionados'!$E:$E,0)),"-")</f>
        <v>-</v>
      </c>
      <c r="J98" s="663" t="str">
        <f>IFERROR(INDEX('Produtos Selecionados'!$M:$M,MATCH(E98,'Produtos Selecionados'!$E:$E,0)),"-")</f>
        <v>-</v>
      </c>
      <c r="K98" s="248"/>
      <c r="L98" s="249" t="str">
        <f t="shared" si="56"/>
        <v/>
      </c>
      <c r="M98" s="248"/>
      <c r="N98" s="249" t="str">
        <f t="shared" si="56"/>
        <v/>
      </c>
      <c r="O98" s="248"/>
      <c r="P98" s="249" t="str">
        <f>IF(O98="","", O98*O$95)</f>
        <v/>
      </c>
      <c r="Q98" s="248"/>
      <c r="R98" s="249" t="str">
        <f>IF(Q98="","", Q98*Q$95)</f>
        <v/>
      </c>
      <c r="S98" s="248"/>
      <c r="T98" s="249" t="str">
        <f>IF(S98="","", S98*S$95)</f>
        <v/>
      </c>
      <c r="V98" s="384"/>
    </row>
    <row r="99" spans="2:23" s="153" customFormat="1" ht="15">
      <c r="B99" s="233"/>
      <c r="C99" s="233"/>
      <c r="D99" s="233" t="s">
        <v>12</v>
      </c>
      <c r="E99" s="158" t="s">
        <v>618</v>
      </c>
      <c r="F99" s="159"/>
      <c r="G99" s="159"/>
      <c r="H99" s="159"/>
      <c r="I99" s="159"/>
      <c r="J99" s="159"/>
      <c r="K99" s="237">
        <v>0</v>
      </c>
      <c r="L99" s="207">
        <f>SUM(L100:L102)</f>
        <v>0</v>
      </c>
      <c r="M99" s="237">
        <v>0</v>
      </c>
      <c r="N99" s="207">
        <f>SUM(N100:N102)</f>
        <v>0</v>
      </c>
      <c r="O99" s="237">
        <v>0</v>
      </c>
      <c r="P99" s="207">
        <f>SUM(P100:P102)</f>
        <v>0</v>
      </c>
      <c r="Q99" s="237">
        <v>0</v>
      </c>
      <c r="R99" s="207">
        <f>SUM(R100:R102)</f>
        <v>0</v>
      </c>
      <c r="S99" s="237">
        <v>0</v>
      </c>
      <c r="T99" s="207">
        <f>SUM(T100:T102)</f>
        <v>0</v>
      </c>
      <c r="U99" s="157"/>
      <c r="V99" s="382"/>
      <c r="W99" s="157"/>
    </row>
    <row r="100" spans="2:23" s="247" customFormat="1" ht="15">
      <c r="B100" s="230"/>
      <c r="C100" s="230"/>
      <c r="D100" s="230"/>
      <c r="E100" s="236" t="s">
        <v>1789</v>
      </c>
      <c r="F100" s="661" t="str">
        <f>IFERROR(INDEX('Produtos Selecionados'!$G:$G,MATCH($E100,'Produtos Selecionados'!$E:$E,0)),"-")</f>
        <v>-</v>
      </c>
      <c r="G100" s="661" t="str">
        <f>IFERROR(INDEX('Produtos Selecionados'!$H:$H,MATCH($E100,'Produtos Selecionados'!$E:$E,0)),"-")</f>
        <v>Sim</v>
      </c>
      <c r="H100" s="661">
        <f>IFERROR(INDEX('Produtos Selecionados'!$O:$O,MATCH($E100,'Produtos Selecionados'!$E:$E,0)),"-")</f>
        <v>3.8E-3</v>
      </c>
      <c r="I100" s="662" t="str">
        <f>IFERROR(INDEX('Produtos Selecionados'!$L:$L,MATCH($E100,'Produtos Selecionados'!$E:$E,0)),"-")</f>
        <v>BRL</v>
      </c>
      <c r="J100" s="662">
        <f>IFERROR(INDEX('Produtos Selecionados'!$M:$M,MATCH($E100,'Produtos Selecionados'!$E:$E,0)),"-")</f>
        <v>1</v>
      </c>
      <c r="K100" s="232"/>
      <c r="L100" s="246" t="str">
        <f>IF(K100="","", K100*K$99)</f>
        <v/>
      </c>
      <c r="M100" s="232"/>
      <c r="N100" s="246" t="str">
        <f>IF(M100="","", M100*M$99)</f>
        <v/>
      </c>
      <c r="O100" s="232"/>
      <c r="P100" s="246" t="str">
        <f>IF(O100="","", O100*O$99)</f>
        <v/>
      </c>
      <c r="Q100" s="232"/>
      <c r="R100" s="246" t="str">
        <f>IF(Q100="","", Q100*Q$99)</f>
        <v/>
      </c>
      <c r="S100" s="232"/>
      <c r="T100" s="246" t="str">
        <f>IF(S100="","", S100*S$99)</f>
        <v/>
      </c>
      <c r="V100" s="383" t="str">
        <f>IFERROR(IF(INDEX('Produtos Selecionados'!$G:$G,MATCH($E100,'Produtos Selecionados'!$E:$E,0))="MFO", "Evitar - ROA baixo", "OK"),"OK")</f>
        <v>OK</v>
      </c>
    </row>
    <row r="101" spans="2:23" s="247" customFormat="1" ht="15">
      <c r="B101" s="230"/>
      <c r="C101" s="230"/>
      <c r="D101" s="230"/>
      <c r="E101" s="236"/>
      <c r="F101" s="661" t="str">
        <f>IFERROR(INDEX('Produtos Selecionados'!$G:$G,MATCH($E101,'Produtos Selecionados'!$E:$E,0)),"-")</f>
        <v>-</v>
      </c>
      <c r="G101" s="661" t="str">
        <f>IFERROR(INDEX('Produtos Selecionados'!$H:$H,MATCH($E101,'Produtos Selecionados'!$E:$E,0)),"-")</f>
        <v>-</v>
      </c>
      <c r="H101" s="661" t="str">
        <f>IFERROR(INDEX('Produtos Selecionados'!$O:$O,MATCH($E101,'Produtos Selecionados'!$E:$E,0)),"-")</f>
        <v>-</v>
      </c>
      <c r="I101" s="662" t="str">
        <f>IFERROR(INDEX('Produtos Selecionados'!$L:$L,MATCH($E101,'Produtos Selecionados'!$E:$E,0)),"-")</f>
        <v>-</v>
      </c>
      <c r="J101" s="662" t="str">
        <f>IFERROR(INDEX('Produtos Selecionados'!$M:$M,MATCH($E101,'Produtos Selecionados'!$E:$E,0)),"-")</f>
        <v>-</v>
      </c>
      <c r="K101" s="232"/>
      <c r="L101" s="246" t="str">
        <f>IF(K101="","", K101*K$99)</f>
        <v/>
      </c>
      <c r="M101" s="232"/>
      <c r="N101" s="246" t="str">
        <f>IF(M101="","", M101*M$99)</f>
        <v/>
      </c>
      <c r="O101" s="232"/>
      <c r="P101" s="246" t="str">
        <f>IF(O101="","", O101*O$99)</f>
        <v/>
      </c>
      <c r="Q101" s="232"/>
      <c r="R101" s="246" t="str">
        <f>IF(Q101="","", Q101*Q$99)</f>
        <v/>
      </c>
      <c r="S101" s="232"/>
      <c r="T101" s="246" t="str">
        <f>IF(S101="","", S101*S$99)</f>
        <v/>
      </c>
      <c r="V101" s="383" t="str">
        <f>IFERROR(IF(INDEX('Produtos Selecionados'!$G:$G,MATCH($E101,'Produtos Selecionados'!$E:$E,0))="MFO", "Evitar - ROA baixo", "OK"),"OK")</f>
        <v>OK</v>
      </c>
    </row>
    <row r="102" spans="2:23" s="153" customFormat="1" ht="9" customHeight="1">
      <c r="B102" s="233"/>
      <c r="C102" s="233"/>
      <c r="D102" s="233"/>
      <c r="E102" s="176"/>
      <c r="F102" s="190"/>
      <c r="G102" s="190"/>
      <c r="H102" s="190"/>
      <c r="I102" s="190"/>
      <c r="J102" s="190"/>
      <c r="K102" s="248"/>
      <c r="L102" s="249" t="str">
        <f>IF(K102="","", K102*K$11)</f>
        <v/>
      </c>
      <c r="M102" s="291"/>
      <c r="N102" s="249" t="str">
        <f>IF(M102="","", M102*M$11)</f>
        <v/>
      </c>
      <c r="O102" s="248"/>
      <c r="P102" s="249" t="str">
        <f>IF(O102="","", O102*O$11)</f>
        <v/>
      </c>
      <c r="Q102" s="248"/>
      <c r="R102" s="249" t="str">
        <f>IF(Q102="","", Q102*Q$11)</f>
        <v/>
      </c>
      <c r="S102" s="248"/>
      <c r="T102" s="249" t="str">
        <f>IF(S102="","", S102*S$11)</f>
        <v/>
      </c>
      <c r="U102" s="243"/>
      <c r="V102" s="382"/>
      <c r="W102" s="243"/>
    </row>
    <row r="103" spans="2:23" s="114" customFormat="1" ht="15.75">
      <c r="B103" s="286"/>
      <c r="C103" s="286"/>
      <c r="D103" s="233" t="s">
        <v>1397</v>
      </c>
      <c r="E103" s="352" t="s">
        <v>14</v>
      </c>
      <c r="F103" s="660"/>
      <c r="G103" s="660"/>
      <c r="H103" s="660"/>
      <c r="I103" s="660"/>
      <c r="J103" s="660"/>
      <c r="K103" s="281">
        <f ca="1">OFFSET('Asset Allocation Tatico'!$B$9, MATCH($E103,OFFSET('Asset Allocation Tatico'!$B$9,,,COUNTA('Asset Allocation Tatico'!$B:$B)-COUNTA('Asset Allocation Tatico'!$B$1:$B$9)),0)-1, MATCH(K$5,'Asset Allocation Tatico'!$D$5:$M$5,0)+2)</f>
        <v>0</v>
      </c>
      <c r="L103" s="287">
        <f>L105+L134</f>
        <v>0</v>
      </c>
      <c r="M103" s="281">
        <f ca="1">OFFSET('Asset Allocation Tatico'!$B$9, MATCH($E103,OFFSET('Asset Allocation Tatico'!$B$9,,,COUNTA('Asset Allocation Tatico'!$B:$B)-COUNTA('Asset Allocation Tatico'!$B$1:$B$9)),0)-1, MATCH(M$5,'Asset Allocation Tatico'!$D$5:$M$5,0)+2)</f>
        <v>0.04</v>
      </c>
      <c r="N103" s="287">
        <f ca="1">N105+N134</f>
        <v>0.04</v>
      </c>
      <c r="O103" s="281">
        <f ca="1">OFFSET('Asset Allocation Tatico'!$B$9, MATCH($E103,OFFSET('Asset Allocation Tatico'!$B$9,,,COUNTA('Asset Allocation Tatico'!$B:$B)-COUNTA('Asset Allocation Tatico'!$B$1:$B$9)),0)-1, MATCH(O$5,'Asset Allocation Tatico'!$D$5:$M$5,0)+2)</f>
        <v>8.5000000000000006E-2</v>
      </c>
      <c r="P103" s="287">
        <f ca="1">P105+P134</f>
        <v>8.5000000000000006E-2</v>
      </c>
      <c r="Q103" s="281">
        <f ca="1">OFFSET('Asset Allocation Tatico'!$B$9, MATCH($E103,OFFSET('Asset Allocation Tatico'!$B$9,,,COUNTA('Asset Allocation Tatico'!$B:$B)-COUNTA('Asset Allocation Tatico'!$B$1:$B$9)),0)-1, MATCH(Q$5,'Asset Allocation Tatico'!$D$5:$M$5,0)+2)</f>
        <v>0.18</v>
      </c>
      <c r="R103" s="287">
        <f ca="1">R105+R134</f>
        <v>0.18</v>
      </c>
      <c r="S103" s="281">
        <f ca="1">OFFSET('Asset Allocation Tatico'!$B$9, MATCH($E103,OFFSET('Asset Allocation Tatico'!$B$9,,,COUNTA('Asset Allocation Tatico'!$B:$B)-COUNTA('Asset Allocation Tatico'!$B$1:$B$9)),0)-1, MATCH(S$5,'Asset Allocation Tatico'!$D$5:$M$5,0)+2)</f>
        <v>0.315</v>
      </c>
      <c r="T103" s="287">
        <f ca="1">T105+T134</f>
        <v>0.315</v>
      </c>
      <c r="U103" s="288"/>
      <c r="V103" s="381"/>
      <c r="W103" s="288"/>
    </row>
    <row r="104" spans="2:23" s="153" customFormat="1" ht="5.25" customHeight="1">
      <c r="B104" s="233"/>
      <c r="C104" s="233"/>
      <c r="D104" s="233"/>
      <c r="F104" s="190"/>
      <c r="G104" s="190"/>
      <c r="H104" s="190"/>
      <c r="I104" s="190"/>
      <c r="J104" s="190"/>
      <c r="K104" s="241"/>
      <c r="L104" s="242"/>
      <c r="M104" s="241"/>
      <c r="N104" s="242"/>
      <c r="O104" s="241"/>
      <c r="P104" s="242"/>
      <c r="Q104" s="241"/>
      <c r="R104" s="242"/>
      <c r="S104" s="241"/>
      <c r="T104" s="242"/>
      <c r="U104" s="243"/>
      <c r="V104" s="382"/>
      <c r="W104" s="243"/>
    </row>
    <row r="105" spans="2:23" s="153" customFormat="1" ht="15">
      <c r="B105" s="233"/>
      <c r="C105" s="233" t="s">
        <v>12</v>
      </c>
      <c r="D105" s="233" t="s">
        <v>12</v>
      </c>
      <c r="E105" s="155" t="s">
        <v>608</v>
      </c>
      <c r="F105" s="156"/>
      <c r="G105" s="156"/>
      <c r="H105" s="156"/>
      <c r="I105" s="156"/>
      <c r="J105" s="156"/>
      <c r="K105" s="235">
        <f ca="1">OFFSET('Asset Allocation Tatico'!$B$9, MATCH($E105,OFFSET('Asset Allocation Tatico'!$B$9,,,COUNTA('Asset Allocation Tatico'!$B:$B)-COUNTA('Asset Allocation Tatico'!$B$1:$B$9)),0)-1, MATCH(K$5,'Asset Allocation Tatico'!$D$5:$M$5,0)+2)</f>
        <v>0</v>
      </c>
      <c r="L105" s="244">
        <f>L107+L120+L130</f>
        <v>0</v>
      </c>
      <c r="M105" s="235">
        <f ca="1">OFFSET('Asset Allocation Tatico'!$B$9, MATCH($E105,OFFSET('Asset Allocation Tatico'!$B$9,,,COUNTA('Asset Allocation Tatico'!$B:$B)-COUNTA('Asset Allocation Tatico'!$B$1:$B$9)),0)-1, MATCH(M$5,'Asset Allocation Tatico'!$D$5:$M$5,0)+2)</f>
        <v>3.5000000000000003E-2</v>
      </c>
      <c r="N105" s="244">
        <f>N107+N120+N130</f>
        <v>3.5000000000000003E-2</v>
      </c>
      <c r="O105" s="235">
        <f ca="1">OFFSET('Asset Allocation Tatico'!$B$9, MATCH($E105,OFFSET('Asset Allocation Tatico'!$B$9,,,COUNTA('Asset Allocation Tatico'!$B:$B)-COUNTA('Asset Allocation Tatico'!$B$1:$B$9)),0)-1, MATCH(O$5,'Asset Allocation Tatico'!$D$5:$M$5,0)+2)</f>
        <v>7.0000000000000007E-2</v>
      </c>
      <c r="P105" s="244">
        <f>P107+P120+P130</f>
        <v>7.0000000000000007E-2</v>
      </c>
      <c r="Q105" s="235">
        <f ca="1">OFFSET('Asset Allocation Tatico'!$B$9, MATCH($E105,OFFSET('Asset Allocation Tatico'!$B$9,,,COUNTA('Asset Allocation Tatico'!$B:$B)-COUNTA('Asset Allocation Tatico'!$B$1:$B$9)),0)-1, MATCH(Q$5,'Asset Allocation Tatico'!$D$5:$M$5,0)+2)</f>
        <v>0.16</v>
      </c>
      <c r="R105" s="244">
        <f>R107+R120+R130</f>
        <v>0.16</v>
      </c>
      <c r="S105" s="235">
        <f ca="1">OFFSET('Asset Allocation Tatico'!$B$9, MATCH($E105,OFFSET('Asset Allocation Tatico'!$B$9,,,COUNTA('Asset Allocation Tatico'!$B:$B)-COUNTA('Asset Allocation Tatico'!$B$1:$B$9)),0)-1, MATCH(S$5,'Asset Allocation Tatico'!$D$5:$M$5,0)+2)</f>
        <v>0.27</v>
      </c>
      <c r="T105" s="245">
        <f>T107+T120+T130</f>
        <v>0.27</v>
      </c>
      <c r="U105" s="157"/>
      <c r="V105" s="382"/>
      <c r="W105" s="157"/>
    </row>
    <row r="106" spans="2:23" s="153" customFormat="1" ht="3" customHeight="1">
      <c r="B106" s="233"/>
      <c r="C106" s="233"/>
      <c r="D106" s="233"/>
      <c r="F106" s="190"/>
      <c r="G106" s="190"/>
      <c r="H106" s="190"/>
      <c r="I106" s="190"/>
      <c r="J106" s="190"/>
      <c r="K106" s="241"/>
      <c r="L106" s="242"/>
      <c r="M106" s="241"/>
      <c r="N106" s="242"/>
      <c r="O106" s="241"/>
      <c r="P106" s="242"/>
      <c r="Q106" s="241"/>
      <c r="R106" s="242"/>
      <c r="S106" s="241"/>
      <c r="T106" s="242"/>
      <c r="U106" s="157"/>
      <c r="V106" s="382"/>
      <c r="W106" s="157"/>
    </row>
    <row r="107" spans="2:23" s="153" customFormat="1" ht="15">
      <c r="B107" s="233"/>
      <c r="C107" s="233"/>
      <c r="D107" s="233" t="s">
        <v>12</v>
      </c>
      <c r="E107" s="158" t="s">
        <v>607</v>
      </c>
      <c r="F107" s="159"/>
      <c r="G107" s="159"/>
      <c r="H107" s="159"/>
      <c r="I107" s="159"/>
      <c r="J107" s="159"/>
      <c r="K107" s="237">
        <v>0</v>
      </c>
      <c r="L107" s="207">
        <f>SUM(L108:L119)</f>
        <v>0</v>
      </c>
      <c r="M107" s="237">
        <v>0.01</v>
      </c>
      <c r="N107" s="207">
        <f>SUM(N108:N119)</f>
        <v>0.01</v>
      </c>
      <c r="O107" s="237">
        <v>3.5000000000000003E-2</v>
      </c>
      <c r="P107" s="207">
        <f>SUM(P108:P119)</f>
        <v>3.5000000000000003E-2</v>
      </c>
      <c r="Q107" s="237">
        <v>0.09</v>
      </c>
      <c r="R107" s="207">
        <f>SUM(R108:R119)</f>
        <v>0.09</v>
      </c>
      <c r="S107" s="237">
        <v>0.15</v>
      </c>
      <c r="T107" s="207">
        <f>SUM(T108:T119)</f>
        <v>0.15</v>
      </c>
      <c r="U107" s="157"/>
      <c r="V107" s="382"/>
      <c r="W107" s="157"/>
    </row>
    <row r="108" spans="2:23" s="247" customFormat="1" ht="15">
      <c r="B108" s="230"/>
      <c r="C108" s="230"/>
      <c r="D108" s="230"/>
      <c r="E108" s="236" t="s">
        <v>1454</v>
      </c>
      <c r="F108" s="661" t="str">
        <f>IFERROR(INDEX('Produtos Selecionados'!$G:$G,MATCH($E108,'Produtos Selecionados'!$E:$E,0)),"-")</f>
        <v>-</v>
      </c>
      <c r="G108" s="661" t="str">
        <f>IFERROR(INDEX('Produtos Selecionados'!$H:$H,MATCH($E108,'Produtos Selecionados'!$E:$E,0)),"-")</f>
        <v>Sim</v>
      </c>
      <c r="H108" s="661">
        <f>IFERROR(INDEX('Produtos Selecionados'!$O:$O,MATCH($E108,'Produtos Selecionados'!$E:$E,0)),"-")</f>
        <v>5.0000000000000001E-3</v>
      </c>
      <c r="I108" s="662" t="str">
        <f>IFERROR(INDEX('Produtos Selecionados'!$L:$L,MATCH($E108,'Produtos Selecionados'!$E:$E,0)),"-")</f>
        <v>BRL</v>
      </c>
      <c r="J108" s="662">
        <f>IFERROR(INDEX('Produtos Selecionados'!$M:$M,MATCH($E108,'Produtos Selecionados'!$E:$E,0)),"-")</f>
        <v>2</v>
      </c>
      <c r="K108" s="232"/>
      <c r="L108" s="246" t="str">
        <f t="shared" ref="L108:L115" si="57">IF(K108="","", K108*K$107)</f>
        <v/>
      </c>
      <c r="M108" s="232"/>
      <c r="N108" s="246" t="str">
        <f t="shared" ref="N108:N115" si="58">IF(M108="","", M108*M$107)</f>
        <v/>
      </c>
      <c r="O108" s="232">
        <v>0.5</v>
      </c>
      <c r="P108" s="246">
        <f t="shared" ref="P108:P115" si="59">IF(O108="","", O108*O$107)</f>
        <v>1.7500000000000002E-2</v>
      </c>
      <c r="Q108" s="232">
        <v>0.4</v>
      </c>
      <c r="R108" s="246">
        <f t="shared" ref="R108:R115" si="60">IF(Q108="","", Q108*Q$107)</f>
        <v>3.5999999999999997E-2</v>
      </c>
      <c r="S108" s="232">
        <v>0.4</v>
      </c>
      <c r="T108" s="246">
        <f t="shared" ref="T108:T115" si="61">IF(S108="","", S108*S$107)</f>
        <v>0.06</v>
      </c>
      <c r="V108" s="383" t="str">
        <f>IFERROR(IF(INDEX('Produtos Selecionados'!$G:$G,MATCH($E108,'Produtos Selecionados'!$E:$E,0))="MFO", "Evitar - ROA baixo", "OK"),"OK")</f>
        <v>OK</v>
      </c>
    </row>
    <row r="109" spans="2:23" s="247" customFormat="1" ht="15">
      <c r="B109" s="230"/>
      <c r="C109" s="230"/>
      <c r="D109" s="230"/>
      <c r="E109" s="236" t="s">
        <v>2207</v>
      </c>
      <c r="F109" s="661" t="str">
        <f>IFERROR(INDEX('Produtos Selecionados'!$G:$G,MATCH($E109,'Produtos Selecionados'!$E:$E,0)),"-")</f>
        <v>-</v>
      </c>
      <c r="G109" s="661" t="str">
        <f>IFERROR(INDEX('Produtos Selecionados'!$H:$H,MATCH($E109,'Produtos Selecionados'!$E:$E,0)),"-")</f>
        <v>Sim</v>
      </c>
      <c r="H109" s="661">
        <f>IFERROR(INDEX('Produtos Selecionados'!$O:$O,MATCH($E109,'Produtos Selecionados'!$E:$E,0)),"-")</f>
        <v>5.3340000000000002E-3</v>
      </c>
      <c r="I109" s="662" t="str">
        <f>IFERROR(INDEX('Produtos Selecionados'!$L:$L,MATCH($E109,'Produtos Selecionados'!$E:$E,0)),"-")</f>
        <v>BRL</v>
      </c>
      <c r="J109" s="662">
        <f>IFERROR(INDEX('Produtos Selecionados'!$M:$M,MATCH($E109,'Produtos Selecionados'!$E:$E,0)),"-")</f>
        <v>32</v>
      </c>
      <c r="K109" s="232"/>
      <c r="L109" s="246" t="str">
        <f t="shared" si="57"/>
        <v/>
      </c>
      <c r="M109" s="232">
        <v>1</v>
      </c>
      <c r="N109" s="246">
        <f t="shared" si="58"/>
        <v>0.01</v>
      </c>
      <c r="O109" s="232">
        <v>0.5</v>
      </c>
      <c r="P109" s="246">
        <f t="shared" si="59"/>
        <v>1.7500000000000002E-2</v>
      </c>
      <c r="Q109" s="232">
        <v>0.35</v>
      </c>
      <c r="R109" s="246">
        <f t="shared" si="60"/>
        <v>3.15E-2</v>
      </c>
      <c r="S109" s="232">
        <v>0.35</v>
      </c>
      <c r="T109" s="246">
        <f t="shared" si="61"/>
        <v>5.2499999999999998E-2</v>
      </c>
      <c r="V109" s="383" t="str">
        <f>IFERROR(IF(INDEX('Produtos Selecionados'!$G:$G,MATCH($E109,'Produtos Selecionados'!$E:$E,0))="MFO", "Evitar - ROA baixo", "OK"),"OK")</f>
        <v>OK</v>
      </c>
    </row>
    <row r="110" spans="2:23" s="247" customFormat="1" ht="15">
      <c r="B110" s="230"/>
      <c r="C110" s="230"/>
      <c r="D110" s="230"/>
      <c r="E110" s="236" t="s">
        <v>2178</v>
      </c>
      <c r="F110" s="661" t="str">
        <f>IFERROR(INDEX('Produtos Selecionados'!$G:$G,MATCH($E110,'Produtos Selecionados'!$E:$E,0)),"-")</f>
        <v>-</v>
      </c>
      <c r="G110" s="661" t="str">
        <f>IFERROR(INDEX('Produtos Selecionados'!$H:$H,MATCH($E110,'Produtos Selecionados'!$E:$E,0)),"-")</f>
        <v>Sim</v>
      </c>
      <c r="H110" s="661">
        <f>IFERROR(INDEX('Produtos Selecionados'!$O:$O,MATCH($E110,'Produtos Selecionados'!$E:$E,0)),"-")</f>
        <v>5.3333333333333297E-3</v>
      </c>
      <c r="I110" s="662" t="str">
        <f>IFERROR(INDEX('Produtos Selecionados'!$L:$L,MATCH($E110,'Produtos Selecionados'!$E:$E,0)),"-")</f>
        <v>BRL</v>
      </c>
      <c r="J110" s="662">
        <f>IFERROR(INDEX('Produtos Selecionados'!$M:$M,MATCH($E110,'Produtos Selecionados'!$E:$E,0)),"-")</f>
        <v>2</v>
      </c>
      <c r="K110" s="232"/>
      <c r="L110" s="246" t="str">
        <f t="shared" si="57"/>
        <v/>
      </c>
      <c r="M110" s="232"/>
      <c r="N110" s="246" t="str">
        <f t="shared" si="58"/>
        <v/>
      </c>
      <c r="O110" s="232"/>
      <c r="P110" s="246" t="str">
        <f t="shared" si="59"/>
        <v/>
      </c>
      <c r="Q110" s="232">
        <v>0.25</v>
      </c>
      <c r="R110" s="246">
        <f t="shared" si="60"/>
        <v>2.2499999999999999E-2</v>
      </c>
      <c r="S110" s="232">
        <v>0.25</v>
      </c>
      <c r="T110" s="246">
        <f t="shared" si="61"/>
        <v>3.7499999999999999E-2</v>
      </c>
      <c r="V110" s="383" t="str">
        <f>IFERROR(IF(INDEX('Produtos Selecionados'!$G:$G,MATCH($E110,'Produtos Selecionados'!$E:$E,0))="MFO", "Evitar - ROA baixo", "OK"),"OK")</f>
        <v>OK</v>
      </c>
    </row>
    <row r="111" spans="2:23" s="247" customFormat="1" ht="15">
      <c r="B111" s="230"/>
      <c r="C111" s="230"/>
      <c r="D111" s="230"/>
      <c r="E111" s="236" t="s">
        <v>2281</v>
      </c>
      <c r="F111" s="661" t="str">
        <f>IFERROR(INDEX('Produtos Selecionados'!$G:$G,MATCH($E111,'Produtos Selecionados'!$E:$E,0)),"-")</f>
        <v>-</v>
      </c>
      <c r="G111" s="661" t="str">
        <f>IFERROR(INDEX('Produtos Selecionados'!$H:$H,MATCH($E111,'Produtos Selecionados'!$E:$E,0)),"-")</f>
        <v>Sim</v>
      </c>
      <c r="H111" s="661">
        <f>IFERROR(INDEX('Produtos Selecionados'!$O:$O,MATCH($E111,'Produtos Selecionados'!$E:$E,0)),"-")</f>
        <v>5.3333333333333297E-3</v>
      </c>
      <c r="I111" s="662" t="str">
        <f>IFERROR(INDEX('Produtos Selecionados'!$L:$L,MATCH($E111,'Produtos Selecionados'!$E:$E,0)),"-")</f>
        <v>BRL</v>
      </c>
      <c r="J111" s="662">
        <f>IFERROR(INDEX('Produtos Selecionados'!$M:$M,MATCH($E111,'Produtos Selecionados'!$E:$E,0)),"-")</f>
        <v>2</v>
      </c>
      <c r="K111" s="232"/>
      <c r="L111" s="246" t="str">
        <f t="shared" si="57"/>
        <v/>
      </c>
      <c r="M111" s="232"/>
      <c r="N111" s="246" t="str">
        <f t="shared" si="58"/>
        <v/>
      </c>
      <c r="O111" s="232"/>
      <c r="P111" s="246" t="str">
        <f t="shared" si="59"/>
        <v/>
      </c>
      <c r="Q111" s="232"/>
      <c r="R111" s="246" t="str">
        <f t="shared" si="60"/>
        <v/>
      </c>
      <c r="S111" s="232"/>
      <c r="T111" s="246" t="str">
        <f t="shared" si="61"/>
        <v/>
      </c>
      <c r="V111" s="383" t="str">
        <f>IFERROR(IF(INDEX('Produtos Selecionados'!$G:$G,MATCH($E111,'Produtos Selecionados'!$E:$E,0))="MFO", "Evitar - ROA baixo", "OK"),"OK")</f>
        <v>OK</v>
      </c>
    </row>
    <row r="112" spans="2:23" s="247" customFormat="1" ht="15">
      <c r="B112" s="230"/>
      <c r="C112" s="230"/>
      <c r="D112" s="230"/>
      <c r="E112" s="236" t="s">
        <v>2285</v>
      </c>
      <c r="F112" s="661" t="str">
        <f>IFERROR(INDEX('Produtos Selecionados'!$G:$G,MATCH($E112,'Produtos Selecionados'!$E:$E,0)),"-")</f>
        <v>-</v>
      </c>
      <c r="G112" s="661" t="str">
        <f>IFERROR(INDEX('Produtos Selecionados'!$H:$H,MATCH($E112,'Produtos Selecionados'!$E:$E,0)),"-")</f>
        <v>Sim</v>
      </c>
      <c r="H112" s="661">
        <f>IFERROR(INDEX('Produtos Selecionados'!$O:$O,MATCH($E112,'Produtos Selecionados'!$E:$E,0)),"-")</f>
        <v>5.1999999999999998E-3</v>
      </c>
      <c r="I112" s="662" t="str">
        <f>IFERROR(INDEX('Produtos Selecionados'!$L:$L,MATCH($E112,'Produtos Selecionados'!$E:$E,0)),"-")</f>
        <v>BRL</v>
      </c>
      <c r="J112" s="662">
        <f>IFERROR(INDEX('Produtos Selecionados'!$M:$M,MATCH($E112,'Produtos Selecionados'!$E:$E,0)),"-")</f>
        <v>2</v>
      </c>
      <c r="K112" s="232"/>
      <c r="L112" s="246" t="str">
        <f t="shared" si="57"/>
        <v/>
      </c>
      <c r="M112" s="232"/>
      <c r="N112" s="246" t="str">
        <f t="shared" si="58"/>
        <v/>
      </c>
      <c r="O112" s="232"/>
      <c r="P112" s="246" t="str">
        <f t="shared" si="59"/>
        <v/>
      </c>
      <c r="Q112" s="232"/>
      <c r="R112" s="246" t="str">
        <f t="shared" si="60"/>
        <v/>
      </c>
      <c r="S112" s="232"/>
      <c r="T112" s="246" t="str">
        <f t="shared" si="61"/>
        <v/>
      </c>
      <c r="V112" s="383" t="str">
        <f>IFERROR(IF(INDEX('Produtos Selecionados'!$G:$G,MATCH($E112,'Produtos Selecionados'!$E:$E,0))="MFO", "Evitar - ROA baixo", "OK"),"OK")</f>
        <v>OK</v>
      </c>
    </row>
    <row r="113" spans="2:23" s="247" customFormat="1" ht="15">
      <c r="B113" s="230"/>
      <c r="C113" s="230"/>
      <c r="D113" s="230"/>
      <c r="E113" s="236" t="s">
        <v>2205</v>
      </c>
      <c r="F113" s="661" t="str">
        <f>IFERROR(INDEX('Produtos Selecionados'!$G:$G,MATCH($E113,'Produtos Selecionados'!$E:$E,0)),"-")</f>
        <v>-</v>
      </c>
      <c r="G113" s="661" t="str">
        <f>IFERROR(INDEX('Produtos Selecionados'!$H:$H,MATCH($E113,'Produtos Selecionados'!$E:$E,0)),"-")</f>
        <v>Sim</v>
      </c>
      <c r="H113" s="661">
        <f>IFERROR(INDEX('Produtos Selecionados'!$O:$O,MATCH($E113,'Produtos Selecionados'!$E:$E,0)),"-")</f>
        <v>4.7499999999999999E-3</v>
      </c>
      <c r="I113" s="662" t="str">
        <f>IFERROR(INDEX('Produtos Selecionados'!$L:$L,MATCH($E113,'Produtos Selecionados'!$E:$E,0)),"-")</f>
        <v>BRL</v>
      </c>
      <c r="J113" s="662">
        <f>IFERROR(INDEX('Produtos Selecionados'!$M:$M,MATCH($E113,'Produtos Selecionados'!$E:$E,0)),"-")</f>
        <v>3</v>
      </c>
      <c r="K113" s="232"/>
      <c r="L113" s="246" t="str">
        <f t="shared" si="57"/>
        <v/>
      </c>
      <c r="M113" s="232"/>
      <c r="N113" s="246" t="str">
        <f t="shared" si="58"/>
        <v/>
      </c>
      <c r="O113" s="232"/>
      <c r="P113" s="246" t="str">
        <f t="shared" si="59"/>
        <v/>
      </c>
      <c r="Q113" s="232"/>
      <c r="R113" s="246" t="str">
        <f t="shared" si="60"/>
        <v/>
      </c>
      <c r="S113" s="232"/>
      <c r="T113" s="246" t="str">
        <f t="shared" si="61"/>
        <v/>
      </c>
      <c r="V113" s="383" t="str">
        <f>IFERROR(IF(INDEX('Produtos Selecionados'!$G:$G,MATCH($E113,'Produtos Selecionados'!$E:$E,0))="MFO", "Evitar - ROA baixo", "OK"),"OK")</f>
        <v>OK</v>
      </c>
    </row>
    <row r="114" spans="2:23" s="247" customFormat="1" ht="15">
      <c r="B114" s="230"/>
      <c r="C114" s="230"/>
      <c r="D114" s="230"/>
      <c r="E114" s="236" t="s">
        <v>2286</v>
      </c>
      <c r="F114" s="661" t="str">
        <f>IFERROR(INDEX('Produtos Selecionados'!$G:$G,MATCH($E114,'Produtos Selecionados'!$E:$E,0)),"-")</f>
        <v>-</v>
      </c>
      <c r="G114" s="661" t="str">
        <f>IFERROR(INDEX('Produtos Selecionados'!$H:$H,MATCH($E114,'Produtos Selecionados'!$E:$E,0)),"-")</f>
        <v>Sim</v>
      </c>
      <c r="H114" s="661">
        <f>IFERROR(INDEX('Produtos Selecionados'!$O:$O,MATCH($E114,'Produtos Selecionados'!$E:$E,0)),"-")</f>
        <v>4.6666666666666697E-3</v>
      </c>
      <c r="I114" s="662" t="str">
        <f>IFERROR(INDEX('Produtos Selecionados'!$L:$L,MATCH($E114,'Produtos Selecionados'!$E:$E,0)),"-")</f>
        <v>BRL</v>
      </c>
      <c r="J114" s="662">
        <f>IFERROR(INDEX('Produtos Selecionados'!$M:$M,MATCH($E114,'Produtos Selecionados'!$E:$E,0)),"-")</f>
        <v>2</v>
      </c>
      <c r="K114" s="232"/>
      <c r="L114" s="246" t="str">
        <f t="shared" si="57"/>
        <v/>
      </c>
      <c r="M114" s="232"/>
      <c r="N114" s="246" t="str">
        <f t="shared" si="58"/>
        <v/>
      </c>
      <c r="O114" s="232"/>
      <c r="P114" s="246" t="str">
        <f t="shared" si="59"/>
        <v/>
      </c>
      <c r="Q114" s="232"/>
      <c r="R114" s="246" t="str">
        <f t="shared" si="60"/>
        <v/>
      </c>
      <c r="S114" s="232"/>
      <c r="T114" s="246" t="str">
        <f t="shared" si="61"/>
        <v/>
      </c>
      <c r="V114" s="383" t="str">
        <f>IFERROR(IF(INDEX('Produtos Selecionados'!$G:$G,MATCH($E114,'Produtos Selecionados'!$E:$E,0))="MFO", "Evitar - ROA baixo", "OK"),"OK")</f>
        <v>OK</v>
      </c>
    </row>
    <row r="115" spans="2:23" s="247" customFormat="1" ht="15">
      <c r="B115" s="230"/>
      <c r="C115" s="230"/>
      <c r="D115" s="230"/>
      <c r="E115" s="236" t="s">
        <v>2292</v>
      </c>
      <c r="F115" s="661" t="str">
        <f>IFERROR(INDEX('Produtos Selecionados'!$G:$G,MATCH($E115,'Produtos Selecionados'!$E:$E,0)),"-")</f>
        <v>-</v>
      </c>
      <c r="G115" s="661" t="str">
        <f>IFERROR(INDEX('Produtos Selecionados'!$H:$H,MATCH($E115,'Produtos Selecionados'!$E:$E,0)),"-")</f>
        <v>Sim</v>
      </c>
      <c r="H115" s="661">
        <f>IFERROR(INDEX('Produtos Selecionados'!$O:$O,MATCH($E115,'Produtos Selecionados'!$E:$E,0)),"-")</f>
        <v>5.3333333333333297E-3</v>
      </c>
      <c r="I115" s="662" t="str">
        <f>IFERROR(INDEX('Produtos Selecionados'!$L:$L,MATCH($E115,'Produtos Selecionados'!$E:$E,0)),"-")</f>
        <v>BRL</v>
      </c>
      <c r="J115" s="662">
        <f>IFERROR(INDEX('Produtos Selecionados'!$M:$M,MATCH($E115,'Produtos Selecionados'!$E:$E,0)),"-")</f>
        <v>2</v>
      </c>
      <c r="K115" s="232"/>
      <c r="L115" s="246" t="str">
        <f t="shared" si="57"/>
        <v/>
      </c>
      <c r="M115" s="232"/>
      <c r="N115" s="246" t="str">
        <f t="shared" si="58"/>
        <v/>
      </c>
      <c r="O115" s="232"/>
      <c r="P115" s="246" t="str">
        <f t="shared" si="59"/>
        <v/>
      </c>
      <c r="Q115" s="232"/>
      <c r="R115" s="246" t="str">
        <f t="shared" si="60"/>
        <v/>
      </c>
      <c r="S115" s="232"/>
      <c r="T115" s="246" t="str">
        <f t="shared" si="61"/>
        <v/>
      </c>
      <c r="V115" s="383" t="str">
        <f>IFERROR(IF(INDEX('Produtos Selecionados'!$G:$G,MATCH($E115,'Produtos Selecionados'!$E:$E,0))="MFO", "Evitar - ROA baixo", "OK"),"OK")</f>
        <v>OK</v>
      </c>
    </row>
    <row r="116" spans="2:23" s="247" customFormat="1" ht="15">
      <c r="B116" s="230"/>
      <c r="C116" s="230"/>
      <c r="D116" s="230"/>
      <c r="E116" s="236" t="s">
        <v>2288</v>
      </c>
      <c r="F116" s="661" t="str">
        <f>IFERROR(INDEX('Produtos Selecionados'!$G:$G,MATCH($E116,'Produtos Selecionados'!$E:$E,0)),"-")</f>
        <v>MFO</v>
      </c>
      <c r="G116" s="661" t="str">
        <f>IFERROR(INDEX('Produtos Selecionados'!$H:$H,MATCH($E116,'Produtos Selecionados'!$E:$E,0)),"-")</f>
        <v>Sim</v>
      </c>
      <c r="H116" s="661">
        <f>IFERROR(INDEX('Produtos Selecionados'!$O:$O,MATCH($E116,'Produtos Selecionados'!$E:$E,0)),"-")</f>
        <v>3.16666E-3</v>
      </c>
      <c r="I116" s="662" t="str">
        <f>IFERROR(INDEX('Produtos Selecionados'!$L:$L,MATCH($E116,'Produtos Selecionados'!$E:$E,0)),"-")</f>
        <v>BRL</v>
      </c>
      <c r="J116" s="662">
        <f>IFERROR(INDEX('Produtos Selecionados'!$M:$M,MATCH($E116,'Produtos Selecionados'!$E:$E,0)),"-")</f>
        <v>2</v>
      </c>
      <c r="K116" s="232"/>
      <c r="L116" s="246" t="str">
        <f t="shared" ref="L116:L117" si="62">IF(K116="","", K116*K$107)</f>
        <v/>
      </c>
      <c r="M116" s="232"/>
      <c r="N116" s="246" t="str">
        <f t="shared" ref="N116:N117" si="63">IF(M116="","", M116*M$107)</f>
        <v/>
      </c>
      <c r="O116" s="232"/>
      <c r="P116" s="246" t="str">
        <f t="shared" ref="P116:P117" si="64">IF(O116="","", O116*O$107)</f>
        <v/>
      </c>
      <c r="Q116" s="232"/>
      <c r="R116" s="246" t="str">
        <f t="shared" ref="R116:R117" si="65">IF(Q116="","", Q116*Q$107)</f>
        <v/>
      </c>
      <c r="S116" s="232"/>
      <c r="T116" s="246" t="str">
        <f t="shared" ref="T116:T117" si="66">IF(S116="","", S116*S$107)</f>
        <v/>
      </c>
      <c r="V116" s="383" t="str">
        <f>IFERROR(IF(INDEX('Produtos Selecionados'!$G:$G,MATCH($E116,'Produtos Selecionados'!$E:$E,0))="MFO", "Evitar - ROA baixo", "OK"),"OK")</f>
        <v>Evitar - ROA baixo</v>
      </c>
    </row>
    <row r="117" spans="2:23" s="247" customFormat="1" ht="15">
      <c r="B117" s="230"/>
      <c r="C117" s="230"/>
      <c r="D117" s="230"/>
      <c r="E117" s="236" t="s">
        <v>2180</v>
      </c>
      <c r="F117" s="661" t="str">
        <f>IFERROR(INDEX('Produtos Selecionados'!$G:$G,MATCH($E117,'Produtos Selecionados'!$E:$E,0)),"-")</f>
        <v>MFO</v>
      </c>
      <c r="G117" s="661" t="str">
        <f>IFERROR(INDEX('Produtos Selecionados'!$H:$H,MATCH($E117,'Produtos Selecionados'!$E:$E,0)),"-")</f>
        <v>Sim</v>
      </c>
      <c r="H117" s="661">
        <f>IFERROR(INDEX('Produtos Selecionados'!$O:$O,MATCH($E117,'Produtos Selecionados'!$E:$E,0)),"-")</f>
        <v>3.1666666666666701E-3</v>
      </c>
      <c r="I117" s="662" t="str">
        <f>IFERROR(INDEX('Produtos Selecionados'!$L:$L,MATCH($E117,'Produtos Selecionados'!$E:$E,0)),"-")</f>
        <v>BRL</v>
      </c>
      <c r="J117" s="662">
        <f>IFERROR(INDEX('Produtos Selecionados'!$M:$M,MATCH($E117,'Produtos Selecionados'!$E:$E,0)),"-")</f>
        <v>2</v>
      </c>
      <c r="K117" s="232"/>
      <c r="L117" s="246" t="str">
        <f t="shared" si="62"/>
        <v/>
      </c>
      <c r="M117" s="232"/>
      <c r="N117" s="246" t="str">
        <f t="shared" si="63"/>
        <v/>
      </c>
      <c r="O117" s="232"/>
      <c r="P117" s="246" t="str">
        <f t="shared" si="64"/>
        <v/>
      </c>
      <c r="Q117" s="232"/>
      <c r="R117" s="246" t="str">
        <f t="shared" si="65"/>
        <v/>
      </c>
      <c r="S117" s="232"/>
      <c r="T117" s="246" t="str">
        <f t="shared" si="66"/>
        <v/>
      </c>
      <c r="V117" s="383" t="str">
        <f>IFERROR(IF(INDEX('Produtos Selecionados'!$G:$G,MATCH($E117,'Produtos Selecionados'!$E:$E,0))="MFO", "Evitar - ROA baixo", "OK"),"OK")</f>
        <v>Evitar - ROA baixo</v>
      </c>
    </row>
    <row r="118" spans="2:23" s="247" customFormat="1" ht="15">
      <c r="B118" s="230"/>
      <c r="C118" s="230"/>
      <c r="D118" s="230"/>
      <c r="E118" s="236" t="s">
        <v>2291</v>
      </c>
      <c r="F118" s="661" t="str">
        <f>IFERROR(INDEX('Produtos Selecionados'!$G:$G,MATCH($E118,'Produtos Selecionados'!$E:$E,0)),"-")</f>
        <v>MFO</v>
      </c>
      <c r="G118" s="661" t="str">
        <f>IFERROR(INDEX('Produtos Selecionados'!$H:$H,MATCH($E118,'Produtos Selecionados'!$E:$E,0)),"-")</f>
        <v>Não</v>
      </c>
      <c r="H118" s="661">
        <f>IFERROR(INDEX('Produtos Selecionados'!$O:$O,MATCH($E118,'Produtos Selecionados'!$E:$E,0)),"-")</f>
        <v>2.16666666666667E-3</v>
      </c>
      <c r="I118" s="662" t="str">
        <f>IFERROR(INDEX('Produtos Selecionados'!$L:$L,MATCH($E118,'Produtos Selecionados'!$E:$E,0)),"-")</f>
        <v>BRL</v>
      </c>
      <c r="J118" s="662">
        <f>IFERROR(INDEX('Produtos Selecionados'!$M:$M,MATCH($E118,'Produtos Selecionados'!$E:$E,0)),"-")</f>
        <v>2</v>
      </c>
      <c r="K118" s="232"/>
      <c r="L118" s="246" t="str">
        <f>IF(K118="","", K118*K$107)</f>
        <v/>
      </c>
      <c r="M118" s="232"/>
      <c r="N118" s="246" t="str">
        <f>IF(M118="","", M118*M$107)</f>
        <v/>
      </c>
      <c r="O118" s="232"/>
      <c r="P118" s="246" t="str">
        <f>IF(O118="","", O118*O$107)</f>
        <v/>
      </c>
      <c r="Q118" s="232"/>
      <c r="R118" s="246" t="str">
        <f>IF(Q118="","", Q118*Q$107)</f>
        <v/>
      </c>
      <c r="S118" s="232"/>
      <c r="T118" s="246" t="str">
        <f>IF(S118="","", S118*S$107)</f>
        <v/>
      </c>
      <c r="V118" s="383" t="str">
        <f>IFERROR(IF(INDEX('Produtos Selecionados'!$G:$G,MATCH($E118,'Produtos Selecionados'!$E:$E,0))="MFO", "Evitar - ROA baixo", "OK"),"OK")</f>
        <v>Evitar - ROA baixo</v>
      </c>
    </row>
    <row r="119" spans="2:23" s="247" customFormat="1" ht="5.25" customHeight="1">
      <c r="B119" s="230"/>
      <c r="C119" s="230"/>
      <c r="D119" s="230"/>
      <c r="E119" s="165"/>
      <c r="F119" s="663" t="str">
        <f>IFERROR(INDEX('Produtos Selecionados'!$M:$M,MATCH(A119,'Produtos Selecionados'!$E:$E,0)),"-")</f>
        <v>-</v>
      </c>
      <c r="G119" s="663" t="str">
        <f>IFERROR(INDEX('Produtos Selecionados'!$M:$M,MATCH(B119,'Produtos Selecionados'!$E:$E,0)),"-")</f>
        <v>-</v>
      </c>
      <c r="H119" s="663" t="str">
        <f>IFERROR(INDEX('Produtos Selecionados'!$M:$M,MATCH(C119,'Produtos Selecionados'!$E:$E,0)),"-")</f>
        <v>-</v>
      </c>
      <c r="I119" s="663" t="str">
        <f>IFERROR(INDEX('Produtos Selecionados'!$M:$M,MATCH(D119,'Produtos Selecionados'!$E:$E,0)),"-")</f>
        <v>-</v>
      </c>
      <c r="J119" s="663" t="str">
        <f>IFERROR(INDEX('Produtos Selecionados'!$M:$M,MATCH(E119,'Produtos Selecionados'!$E:$E,0)),"-")</f>
        <v>-</v>
      </c>
      <c r="K119" s="248"/>
      <c r="L119" s="249" t="str">
        <f>IF(K119="","", K119*K$107)</f>
        <v/>
      </c>
      <c r="M119" s="248"/>
      <c r="N119" s="249" t="str">
        <f>IF(M119="","", M119*M$107)</f>
        <v/>
      </c>
      <c r="O119" s="248"/>
      <c r="P119" s="249" t="str">
        <f>IF(O119="","", O119*O$107)</f>
        <v/>
      </c>
      <c r="Q119" s="248"/>
      <c r="R119" s="249" t="str">
        <f>IF(Q119="","", Q119*Q$107)</f>
        <v/>
      </c>
      <c r="S119" s="248"/>
      <c r="T119" s="249" t="str">
        <f>IF(S119="","", S119*S$107)</f>
        <v/>
      </c>
      <c r="V119" s="384"/>
    </row>
    <row r="120" spans="2:23" s="153" customFormat="1" ht="15">
      <c r="B120" s="233"/>
      <c r="C120" s="233"/>
      <c r="D120" s="233" t="s">
        <v>12</v>
      </c>
      <c r="E120" s="158" t="s">
        <v>614</v>
      </c>
      <c r="F120" s="159"/>
      <c r="G120" s="159"/>
      <c r="H120" s="159"/>
      <c r="I120" s="159"/>
      <c r="J120" s="159"/>
      <c r="K120" s="237">
        <v>0</v>
      </c>
      <c r="L120" s="207">
        <f>SUM(L121:L129)</f>
        <v>0</v>
      </c>
      <c r="M120" s="237">
        <v>2.5000000000000001E-2</v>
      </c>
      <c r="N120" s="207">
        <f>SUM(N121:N129)</f>
        <v>2.5000000000000001E-2</v>
      </c>
      <c r="O120" s="237">
        <v>3.5000000000000003E-2</v>
      </c>
      <c r="P120" s="207">
        <f>SUM(P121:P129)</f>
        <v>3.5000000000000003E-2</v>
      </c>
      <c r="Q120" s="237">
        <v>7.0000000000000007E-2</v>
      </c>
      <c r="R120" s="207">
        <f>SUM(R121:R129)</f>
        <v>7.0000000000000007E-2</v>
      </c>
      <c r="S120" s="237">
        <v>0.12</v>
      </c>
      <c r="T120" s="207">
        <f>SUM(T121:T129)</f>
        <v>0.12</v>
      </c>
      <c r="U120" s="247"/>
      <c r="V120" s="382"/>
      <c r="W120" s="247"/>
    </row>
    <row r="121" spans="2:23" s="247" customFormat="1" ht="15">
      <c r="B121" s="230"/>
      <c r="C121" s="230"/>
      <c r="D121" s="230"/>
      <c r="E121" s="236" t="s">
        <v>2315</v>
      </c>
      <c r="F121" s="661" t="str">
        <f>IFERROR(INDEX('Produtos Selecionados'!$G:$G,MATCH($E121,'Produtos Selecionados'!$E:$E,0)),"-")</f>
        <v>-</v>
      </c>
      <c r="G121" s="661" t="str">
        <f>IFERROR(INDEX('Produtos Selecionados'!$H:$H,MATCH($E121,'Produtos Selecionados'!$E:$E,0)),"-")</f>
        <v>Sim</v>
      </c>
      <c r="H121" s="661">
        <f>IFERROR(INDEX('Produtos Selecionados'!$O:$O,MATCH($E121,'Produtos Selecionados'!$E:$E,0)),"-")</f>
        <v>4.7499999999999999E-3</v>
      </c>
      <c r="I121" s="662" t="str">
        <f>IFERROR(INDEX('Produtos Selecionados'!$L:$L,MATCH($E121,'Produtos Selecionados'!$E:$E,0)),"-")</f>
        <v>BRL</v>
      </c>
      <c r="J121" s="662">
        <f>IFERROR(INDEX('Produtos Selecionados'!$M:$M,MATCH($E121,'Produtos Selecionados'!$E:$E,0)),"-")</f>
        <v>2</v>
      </c>
      <c r="K121" s="232"/>
      <c r="L121" s="246" t="str">
        <f t="shared" ref="L121:L129" si="67">IF(K121="","", K121*K$120)</f>
        <v/>
      </c>
      <c r="M121" s="232"/>
      <c r="N121" s="246" t="str">
        <f t="shared" ref="N121:N129" si="68">IF(M121="","", M121*M$120)</f>
        <v/>
      </c>
      <c r="O121" s="232">
        <v>0.3</v>
      </c>
      <c r="P121" s="246">
        <f t="shared" ref="P121:P129" si="69">IF(O121="","", O121*O$120)</f>
        <v>1.0500000000000001E-2</v>
      </c>
      <c r="Q121" s="232">
        <v>0.2</v>
      </c>
      <c r="R121" s="246">
        <f t="shared" ref="R121:R129" si="70">IF(Q121="","", Q121*Q$120)</f>
        <v>1.4000000000000002E-2</v>
      </c>
      <c r="S121" s="232">
        <v>0.25</v>
      </c>
      <c r="T121" s="246">
        <f t="shared" ref="T121:T129" si="71">IF(S121="","", S121*S$120)</f>
        <v>0.03</v>
      </c>
      <c r="V121" s="383" t="str">
        <f>IFERROR(IF(INDEX('Produtos Selecionados'!$G:$G,MATCH($E121,'Produtos Selecionados'!$E:$E,0))="MFO", "Evitar - ROA baixo", "OK"),"OK")</f>
        <v>OK</v>
      </c>
    </row>
    <row r="122" spans="2:23" s="247" customFormat="1" ht="15">
      <c r="B122" s="230"/>
      <c r="C122" s="230"/>
      <c r="D122" s="230"/>
      <c r="E122" s="236" t="s">
        <v>2282</v>
      </c>
      <c r="F122" s="661" t="str">
        <f>IFERROR(INDEX('Produtos Selecionados'!$G:$G,MATCH($E122,'Produtos Selecionados'!$E:$E,0)),"-")</f>
        <v>-</v>
      </c>
      <c r="G122" s="661" t="str">
        <f>IFERROR(INDEX('Produtos Selecionados'!$H:$H,MATCH($E122,'Produtos Selecionados'!$E:$E,0)),"-")</f>
        <v>Sim</v>
      </c>
      <c r="H122" s="661">
        <f>IFERROR(INDEX('Produtos Selecionados'!$O:$O,MATCH($E122,'Produtos Selecionados'!$E:$E,0)),"-")</f>
        <v>7.9333333333333304E-3</v>
      </c>
      <c r="I122" s="662" t="str">
        <f>IFERROR(INDEX('Produtos Selecionados'!$L:$L,MATCH($E122,'Produtos Selecionados'!$E:$E,0)),"-")</f>
        <v>BRL</v>
      </c>
      <c r="J122" s="662">
        <f>IFERROR(INDEX('Produtos Selecionados'!$M:$M,MATCH($E122,'Produtos Selecionados'!$E:$E,0)),"-")</f>
        <v>2</v>
      </c>
      <c r="K122" s="232"/>
      <c r="L122" s="246" t="str">
        <f t="shared" si="67"/>
        <v/>
      </c>
      <c r="M122" s="232">
        <v>1</v>
      </c>
      <c r="N122" s="246">
        <f t="shared" si="68"/>
        <v>2.5000000000000001E-2</v>
      </c>
      <c r="O122" s="232">
        <v>0.7</v>
      </c>
      <c r="P122" s="246">
        <f t="shared" si="69"/>
        <v>2.4500000000000001E-2</v>
      </c>
      <c r="Q122" s="232">
        <v>0.4</v>
      </c>
      <c r="R122" s="246">
        <f t="shared" si="70"/>
        <v>2.8000000000000004E-2</v>
      </c>
      <c r="S122" s="232">
        <v>0.25</v>
      </c>
      <c r="T122" s="246">
        <f t="shared" si="71"/>
        <v>0.03</v>
      </c>
      <c r="V122" s="383" t="str">
        <f>IFERROR(IF(INDEX('Produtos Selecionados'!$G:$G,MATCH($E122,'Produtos Selecionados'!$E:$E,0))="MFO", "Evitar - ROA baixo", "OK"),"OK")</f>
        <v>OK</v>
      </c>
    </row>
    <row r="123" spans="2:23" s="247" customFormat="1" ht="15">
      <c r="B123" s="230"/>
      <c r="C123" s="230"/>
      <c r="D123" s="230"/>
      <c r="E123" s="236" t="s">
        <v>1776</v>
      </c>
      <c r="F123" s="661" t="str">
        <f>IFERROR(INDEX('Produtos Selecionados'!$G:$G,MATCH($E123,'Produtos Selecionados'!$E:$E,0)),"-")</f>
        <v>-</v>
      </c>
      <c r="G123" s="661" t="str">
        <f>IFERROR(INDEX('Produtos Selecionados'!$H:$H,MATCH($E123,'Produtos Selecionados'!$E:$E,0)),"-")</f>
        <v>Sim</v>
      </c>
      <c r="H123" s="661">
        <f>IFERROR(INDEX('Produtos Selecionados'!$O:$O,MATCH($E123,'Produtos Selecionados'!$E:$E,0)),"-")</f>
        <v>5.0673000000000003E-3</v>
      </c>
      <c r="I123" s="662" t="str">
        <f>IFERROR(INDEX('Produtos Selecionados'!$L:$L,MATCH($E123,'Produtos Selecionados'!$E:$E,0)),"-")</f>
        <v>BRL</v>
      </c>
      <c r="J123" s="662">
        <f>IFERROR(INDEX('Produtos Selecionados'!$M:$M,MATCH($E123,'Produtos Selecionados'!$E:$E,0)),"-")</f>
        <v>2</v>
      </c>
      <c r="K123" s="232"/>
      <c r="L123" s="246" t="str">
        <f t="shared" si="67"/>
        <v/>
      </c>
      <c r="M123" s="232"/>
      <c r="N123" s="246" t="str">
        <f t="shared" si="68"/>
        <v/>
      </c>
      <c r="O123" s="232"/>
      <c r="P123" s="246" t="str">
        <f t="shared" si="69"/>
        <v/>
      </c>
      <c r="Q123" s="232">
        <v>0.2</v>
      </c>
      <c r="R123" s="246">
        <f t="shared" si="70"/>
        <v>1.4000000000000002E-2</v>
      </c>
      <c r="S123" s="232">
        <v>0.25</v>
      </c>
      <c r="T123" s="246">
        <f t="shared" si="71"/>
        <v>0.03</v>
      </c>
      <c r="V123" s="383" t="str">
        <f>IFERROR(IF(INDEX('Produtos Selecionados'!$G:$G,MATCH($E123,'Produtos Selecionados'!$E:$E,0))="MFO", "Evitar - ROA baixo", "OK"),"OK")</f>
        <v>OK</v>
      </c>
    </row>
    <row r="124" spans="2:23" s="247" customFormat="1" ht="15">
      <c r="B124" s="230"/>
      <c r="C124" s="230"/>
      <c r="D124" s="230"/>
      <c r="E124" s="236" t="s">
        <v>1778</v>
      </c>
      <c r="F124" s="661" t="str">
        <f>IFERROR(INDEX('Produtos Selecionados'!$G:$G,MATCH($E124,'Produtos Selecionados'!$E:$E,0)),"-")</f>
        <v>-</v>
      </c>
      <c r="G124" s="661" t="str">
        <f>IFERROR(INDEX('Produtos Selecionados'!$H:$H,MATCH($E124,'Produtos Selecionados'!$E:$E,0)),"-")</f>
        <v>Sim</v>
      </c>
      <c r="H124" s="661">
        <f>IFERROR(INDEX('Produtos Selecionados'!$O:$O,MATCH($E124,'Produtos Selecionados'!$E:$E,0)),"-")</f>
        <v>4.7499999999999999E-3</v>
      </c>
      <c r="I124" s="662" t="str">
        <f>IFERROR(INDEX('Produtos Selecionados'!$L:$L,MATCH($E124,'Produtos Selecionados'!$E:$E,0)),"-")</f>
        <v>BRL</v>
      </c>
      <c r="J124" s="662">
        <f>IFERROR(INDEX('Produtos Selecionados'!$M:$M,MATCH($E124,'Produtos Selecionados'!$E:$E,0)),"-")</f>
        <v>3</v>
      </c>
      <c r="K124" s="232"/>
      <c r="L124" s="246" t="str">
        <f t="shared" si="67"/>
        <v/>
      </c>
      <c r="M124" s="232"/>
      <c r="N124" s="246" t="str">
        <f t="shared" si="68"/>
        <v/>
      </c>
      <c r="O124" s="232"/>
      <c r="P124" s="246" t="str">
        <f t="shared" si="69"/>
        <v/>
      </c>
      <c r="Q124" s="232">
        <v>0.2</v>
      </c>
      <c r="R124" s="246">
        <f t="shared" si="70"/>
        <v>1.4000000000000002E-2</v>
      </c>
      <c r="S124" s="232">
        <v>0.25</v>
      </c>
      <c r="T124" s="246">
        <f t="shared" si="71"/>
        <v>0.03</v>
      </c>
      <c r="V124" s="383" t="str">
        <f>IFERROR(IF(INDEX('Produtos Selecionados'!$G:$G,MATCH($E124,'Produtos Selecionados'!$E:$E,0))="MFO", "Evitar - ROA baixo", "OK"),"OK")</f>
        <v>OK</v>
      </c>
    </row>
    <row r="125" spans="2:23" s="247" customFormat="1" ht="15">
      <c r="B125" s="230"/>
      <c r="C125" s="230"/>
      <c r="D125" s="230"/>
      <c r="E125" s="236" t="s">
        <v>2314</v>
      </c>
      <c r="F125" s="661" t="str">
        <f>IFERROR(INDEX('Produtos Selecionados'!$G:$G,MATCH($E125,'Produtos Selecionados'!$E:$E,0)),"-")</f>
        <v>-</v>
      </c>
      <c r="G125" s="661" t="str">
        <f>IFERROR(INDEX('Produtos Selecionados'!$H:$H,MATCH($E125,'Produtos Selecionados'!$E:$E,0)),"-")</f>
        <v>Sim</v>
      </c>
      <c r="H125" s="661">
        <f>IFERROR(INDEX('Produtos Selecionados'!$O:$O,MATCH($E125,'Produtos Selecionados'!$E:$E,0)),"-")</f>
        <v>4.0000000000000001E-3</v>
      </c>
      <c r="I125" s="662" t="str">
        <f>IFERROR(INDEX('Produtos Selecionados'!$L:$L,MATCH($E125,'Produtos Selecionados'!$E:$E,0)),"-")</f>
        <v>BRL</v>
      </c>
      <c r="J125" s="662">
        <f>IFERROR(INDEX('Produtos Selecionados'!$M:$M,MATCH($E125,'Produtos Selecionados'!$E:$E,0)),"-")</f>
        <v>1</v>
      </c>
      <c r="K125" s="232"/>
      <c r="L125" s="246" t="str">
        <f t="shared" si="67"/>
        <v/>
      </c>
      <c r="M125" s="232"/>
      <c r="N125" s="246" t="str">
        <f t="shared" si="68"/>
        <v/>
      </c>
      <c r="O125" s="232"/>
      <c r="P125" s="246" t="str">
        <f t="shared" si="69"/>
        <v/>
      </c>
      <c r="Q125" s="232"/>
      <c r="R125" s="246" t="str">
        <f t="shared" si="70"/>
        <v/>
      </c>
      <c r="S125" s="232"/>
      <c r="T125" s="246" t="str">
        <f t="shared" si="71"/>
        <v/>
      </c>
      <c r="V125" s="383" t="str">
        <f>IFERROR(IF(INDEX('Produtos Selecionados'!$G:$G,MATCH($E125,'Produtos Selecionados'!$E:$E,0))="MFO", "Evitar - ROA baixo", "OK"),"OK")</f>
        <v>OK</v>
      </c>
    </row>
    <row r="126" spans="2:23" s="247" customFormat="1" ht="15">
      <c r="B126" s="230"/>
      <c r="C126" s="230"/>
      <c r="D126" s="230"/>
      <c r="E126" s="236" t="s">
        <v>1801</v>
      </c>
      <c r="F126" s="661" t="str">
        <f>IFERROR(INDEX('Produtos Selecionados'!$G:$G,MATCH($E126,'Produtos Selecionados'!$E:$E,0)),"-")</f>
        <v>-</v>
      </c>
      <c r="G126" s="661" t="str">
        <f>IFERROR(INDEX('Produtos Selecionados'!$H:$H,MATCH($E126,'Produtos Selecionados'!$E:$E,0)),"-")</f>
        <v>Sim</v>
      </c>
      <c r="H126" s="661">
        <f>IFERROR(INDEX('Produtos Selecionados'!$O:$O,MATCH($E126,'Produtos Selecionados'!$E:$E,0)),"-")</f>
        <v>4.6249999999999998E-3</v>
      </c>
      <c r="I126" s="662" t="str">
        <f>IFERROR(INDEX('Produtos Selecionados'!$L:$L,MATCH($E126,'Produtos Selecionados'!$E:$E,0)),"-")</f>
        <v>BRL</v>
      </c>
      <c r="J126" s="662">
        <f>IFERROR(INDEX('Produtos Selecionados'!$M:$M,MATCH($E126,'Produtos Selecionados'!$E:$E,0)),"-")</f>
        <v>2</v>
      </c>
      <c r="K126" s="232"/>
      <c r="L126" s="246" t="str">
        <f t="shared" si="67"/>
        <v/>
      </c>
      <c r="M126" s="232"/>
      <c r="N126" s="246" t="str">
        <f t="shared" si="68"/>
        <v/>
      </c>
      <c r="O126" s="232"/>
      <c r="P126" s="246" t="str">
        <f t="shared" si="69"/>
        <v/>
      </c>
      <c r="Q126" s="232"/>
      <c r="R126" s="246" t="str">
        <f t="shared" si="70"/>
        <v/>
      </c>
      <c r="S126" s="232"/>
      <c r="T126" s="246" t="str">
        <f t="shared" si="71"/>
        <v/>
      </c>
      <c r="V126" s="383" t="str">
        <f>IFERROR(IF(INDEX('Produtos Selecionados'!$G:$G,MATCH($E126,'Produtos Selecionados'!$E:$E,0))="MFO", "Evitar - ROA baixo", "OK"),"OK")</f>
        <v>OK</v>
      </c>
    </row>
    <row r="127" spans="2:23" s="247" customFormat="1" ht="15">
      <c r="B127" s="230"/>
      <c r="C127" s="230"/>
      <c r="D127" s="230"/>
      <c r="E127" s="236" t="s">
        <v>2287</v>
      </c>
      <c r="F127" s="661" t="str">
        <f>IFERROR(INDEX('Produtos Selecionados'!$G:$G,MATCH($E127,'Produtos Selecionados'!$E:$E,0)),"-")</f>
        <v>-</v>
      </c>
      <c r="G127" s="661" t="str">
        <f>IFERROR(INDEX('Produtos Selecionados'!$H:$H,MATCH($E127,'Produtos Selecionados'!$E:$E,0)),"-")</f>
        <v>Não</v>
      </c>
      <c r="H127" s="661">
        <f>IFERROR(INDEX('Produtos Selecionados'!$O:$O,MATCH($E127,'Produtos Selecionados'!$E:$E,0)),"-")</f>
        <v>3.8999999999999998E-3</v>
      </c>
      <c r="I127" s="662" t="str">
        <f>IFERROR(INDEX('Produtos Selecionados'!$L:$L,MATCH($E127,'Produtos Selecionados'!$E:$E,0)),"-")</f>
        <v>BRL</v>
      </c>
      <c r="J127" s="662">
        <f>IFERROR(INDEX('Produtos Selecionados'!$M:$M,MATCH($E127,'Produtos Selecionados'!$E:$E,0)),"-")</f>
        <v>2</v>
      </c>
      <c r="K127" s="232"/>
      <c r="L127" s="246" t="str">
        <f t="shared" si="67"/>
        <v/>
      </c>
      <c r="M127" s="232"/>
      <c r="N127" s="246" t="str">
        <f t="shared" si="68"/>
        <v/>
      </c>
      <c r="O127" s="232"/>
      <c r="P127" s="246" t="str">
        <f t="shared" si="69"/>
        <v/>
      </c>
      <c r="Q127" s="232"/>
      <c r="R127" s="246" t="str">
        <f t="shared" si="70"/>
        <v/>
      </c>
      <c r="S127" s="232"/>
      <c r="T127" s="246" t="str">
        <f t="shared" si="71"/>
        <v/>
      </c>
      <c r="V127" s="383" t="str">
        <f>IFERROR(IF(INDEX('Produtos Selecionados'!$G:$G,MATCH($E127,'Produtos Selecionados'!$E:$E,0))="MFO", "Evitar - ROA baixo", "OK"),"OK")</f>
        <v>OK</v>
      </c>
    </row>
    <row r="128" spans="2:23" s="247" customFormat="1" ht="15">
      <c r="B128" s="230"/>
      <c r="C128" s="230"/>
      <c r="D128" s="230"/>
      <c r="E128" s="236" t="s">
        <v>2199</v>
      </c>
      <c r="F128" s="661" t="str">
        <f>IFERROR(INDEX('Produtos Selecionados'!$G:$G,MATCH($E128,'Produtos Selecionados'!$E:$E,0)),"-")</f>
        <v>MFO</v>
      </c>
      <c r="G128" s="661" t="str">
        <f>IFERROR(INDEX('Produtos Selecionados'!$H:$H,MATCH($E128,'Produtos Selecionados'!$E:$E,0)),"-")</f>
        <v>Sim</v>
      </c>
      <c r="H128" s="661">
        <f>IFERROR(INDEX('Produtos Selecionados'!$O:$O,MATCH($E128,'Produtos Selecionados'!$E:$E,0)),"-")</f>
        <v>3.3333333333333301E-3</v>
      </c>
      <c r="I128" s="662" t="str">
        <f>IFERROR(INDEX('Produtos Selecionados'!$L:$L,MATCH($E128,'Produtos Selecionados'!$E:$E,0)),"-")</f>
        <v>BRL</v>
      </c>
      <c r="J128" s="662">
        <f>IFERROR(INDEX('Produtos Selecionados'!$M:$M,MATCH($E128,'Produtos Selecionados'!$E:$E,0)),"-")</f>
        <v>2</v>
      </c>
      <c r="K128" s="232"/>
      <c r="L128" s="246" t="str">
        <f t="shared" si="67"/>
        <v/>
      </c>
      <c r="M128" s="232"/>
      <c r="N128" s="246" t="str">
        <f t="shared" si="68"/>
        <v/>
      </c>
      <c r="O128" s="232"/>
      <c r="P128" s="246" t="str">
        <f t="shared" si="69"/>
        <v/>
      </c>
      <c r="Q128" s="232"/>
      <c r="R128" s="246" t="str">
        <f t="shared" si="70"/>
        <v/>
      </c>
      <c r="S128" s="232"/>
      <c r="T128" s="246" t="str">
        <f t="shared" si="71"/>
        <v/>
      </c>
      <c r="V128" s="383" t="str">
        <f>IFERROR(IF(INDEX('Produtos Selecionados'!$G:$G,MATCH($E128,'Produtos Selecionados'!$E:$E,0))="MFO", "Evitar - ROA baixo", "OK"),"OK")</f>
        <v>Evitar - ROA baixo</v>
      </c>
    </row>
    <row r="129" spans="2:23" s="247" customFormat="1" ht="5.25" customHeight="1">
      <c r="B129" s="230"/>
      <c r="C129" s="230"/>
      <c r="D129" s="230"/>
      <c r="E129" s="165"/>
      <c r="F129" s="663" t="str">
        <f>IFERROR(INDEX('Produtos Selecionados'!$M:$M,MATCH(A129,'Produtos Selecionados'!$E:$E,0)),"-")</f>
        <v>-</v>
      </c>
      <c r="G129" s="663" t="str">
        <f>IFERROR(INDEX('Produtos Selecionados'!$M:$M,MATCH(B129,'Produtos Selecionados'!$E:$E,0)),"-")</f>
        <v>-</v>
      </c>
      <c r="H129" s="663" t="str">
        <f>IFERROR(INDEX('Produtos Selecionados'!$M:$M,MATCH(C129,'Produtos Selecionados'!$E:$E,0)),"-")</f>
        <v>-</v>
      </c>
      <c r="I129" s="663" t="str">
        <f>IFERROR(INDEX('Produtos Selecionados'!$M:$M,MATCH(D129,'Produtos Selecionados'!$E:$E,0)),"-")</f>
        <v>-</v>
      </c>
      <c r="J129" s="663" t="str">
        <f>IFERROR(INDEX('Produtos Selecionados'!$M:$M,MATCH(E129,'Produtos Selecionados'!$E:$E,0)),"-")</f>
        <v>-</v>
      </c>
      <c r="K129" s="248"/>
      <c r="L129" s="249" t="str">
        <f t="shared" si="67"/>
        <v/>
      </c>
      <c r="M129" s="248"/>
      <c r="N129" s="249" t="str">
        <f t="shared" si="68"/>
        <v/>
      </c>
      <c r="O129" s="248"/>
      <c r="P129" s="249" t="str">
        <f t="shared" si="69"/>
        <v/>
      </c>
      <c r="Q129" s="248"/>
      <c r="R129" s="249" t="str">
        <f t="shared" si="70"/>
        <v/>
      </c>
      <c r="S129" s="248"/>
      <c r="T129" s="249" t="str">
        <f t="shared" si="71"/>
        <v/>
      </c>
      <c r="V129" s="384"/>
    </row>
    <row r="130" spans="2:23" s="153" customFormat="1" ht="15">
      <c r="B130" s="233"/>
      <c r="C130" s="233"/>
      <c r="D130" s="233" t="s">
        <v>12</v>
      </c>
      <c r="E130" s="158" t="s">
        <v>15</v>
      </c>
      <c r="F130" s="159"/>
      <c r="G130" s="159"/>
      <c r="H130" s="159"/>
      <c r="I130" s="159"/>
      <c r="J130" s="159"/>
      <c r="K130" s="237">
        <v>0</v>
      </c>
      <c r="L130" s="207">
        <f>SUM(L131:L133)</f>
        <v>0</v>
      </c>
      <c r="M130" s="237">
        <v>0</v>
      </c>
      <c r="N130" s="207">
        <f>SUM(N131:N133)</f>
        <v>0</v>
      </c>
      <c r="O130" s="237">
        <v>0</v>
      </c>
      <c r="P130" s="207">
        <f>SUM(P131:P133)</f>
        <v>0</v>
      </c>
      <c r="Q130" s="237">
        <v>0</v>
      </c>
      <c r="R130" s="207">
        <f>SUM(R131:R133)</f>
        <v>0</v>
      </c>
      <c r="S130" s="237">
        <v>0</v>
      </c>
      <c r="T130" s="207">
        <f>SUM(T131:T133)</f>
        <v>0</v>
      </c>
      <c r="U130" s="157"/>
      <c r="V130" s="382"/>
      <c r="W130" s="157"/>
    </row>
    <row r="131" spans="2:23" s="247" customFormat="1" ht="15">
      <c r="B131" s="230"/>
      <c r="C131" s="230"/>
      <c r="D131" s="230"/>
      <c r="E131" s="236"/>
      <c r="F131" s="661" t="str">
        <f>IFERROR(INDEX('Produtos Selecionados'!$G:$G,MATCH($E131,'Produtos Selecionados'!$E:$E,0)),"-")</f>
        <v>-</v>
      </c>
      <c r="G131" s="661" t="str">
        <f>IFERROR(INDEX('Produtos Selecionados'!$H:$H,MATCH($E131,'Produtos Selecionados'!$E:$E,0)),"-")</f>
        <v>-</v>
      </c>
      <c r="H131" s="661" t="str">
        <f>IFERROR(INDEX('Produtos Selecionados'!$O:$O,MATCH($E131,'Produtos Selecionados'!$E:$E,0)),"-")</f>
        <v>-</v>
      </c>
      <c r="I131" s="662" t="str">
        <f>IFERROR(INDEX('Produtos Selecionados'!$L:$L,MATCH($E131,'Produtos Selecionados'!$E:$E,0)),"-")</f>
        <v>-</v>
      </c>
      <c r="J131" s="662" t="str">
        <f>IFERROR(INDEX('Produtos Selecionados'!$M:$M,MATCH($E131,'Produtos Selecionados'!$E:$E,0)),"-")</f>
        <v>-</v>
      </c>
      <c r="K131" s="232"/>
      <c r="L131" s="246" t="str">
        <f>IF(K131="","", K131*K$130)</f>
        <v/>
      </c>
      <c r="M131" s="232"/>
      <c r="N131" s="246" t="str">
        <f>IF(M131="","", M131*M$130)</f>
        <v/>
      </c>
      <c r="O131" s="232"/>
      <c r="P131" s="246" t="str">
        <f>IF(O131="","", O131*O$130)</f>
        <v/>
      </c>
      <c r="Q131" s="232"/>
      <c r="R131" s="246" t="str">
        <f>IF(Q131="","", Q131*Q$130)</f>
        <v/>
      </c>
      <c r="S131" s="232"/>
      <c r="T131" s="246" t="str">
        <f>IF(S131="","", S131*S$130)</f>
        <v/>
      </c>
      <c r="V131" s="383" t="str">
        <f>IFERROR(IF(INDEX('Produtos Selecionados'!$G:$G,MATCH($E131,'Produtos Selecionados'!$E:$E,0))="MFO", "Evitar - ROA baixo", "OK"),"OK")</f>
        <v>OK</v>
      </c>
    </row>
    <row r="132" spans="2:23" s="247" customFormat="1" ht="15">
      <c r="B132" s="230"/>
      <c r="C132" s="230"/>
      <c r="D132" s="230"/>
      <c r="E132" s="236"/>
      <c r="F132" s="661" t="str">
        <f>IFERROR(INDEX('Produtos Selecionados'!$G:$G,MATCH($E132,'Produtos Selecionados'!$E:$E,0)),"-")</f>
        <v>-</v>
      </c>
      <c r="G132" s="661" t="str">
        <f>IFERROR(INDEX('Produtos Selecionados'!$H:$H,MATCH($E132,'Produtos Selecionados'!$E:$E,0)),"-")</f>
        <v>-</v>
      </c>
      <c r="H132" s="661" t="str">
        <f>IFERROR(INDEX('Produtos Selecionados'!$O:$O,MATCH($E132,'Produtos Selecionados'!$E:$E,0)),"-")</f>
        <v>-</v>
      </c>
      <c r="I132" s="662" t="str">
        <f>IFERROR(INDEX('Produtos Selecionados'!$L:$L,MATCH($E132,'Produtos Selecionados'!$E:$E,0)),"-")</f>
        <v>-</v>
      </c>
      <c r="J132" s="662" t="str">
        <f>IFERROR(INDEX('Produtos Selecionados'!$M:$M,MATCH($E132,'Produtos Selecionados'!$E:$E,0)),"-")</f>
        <v>-</v>
      </c>
      <c r="K132" s="232"/>
      <c r="L132" s="246" t="str">
        <f>IF(K132="","", K132*K$130)</f>
        <v/>
      </c>
      <c r="M132" s="232"/>
      <c r="N132" s="246" t="str">
        <f>IF(M132="","", M132*M$130)</f>
        <v/>
      </c>
      <c r="O132" s="232"/>
      <c r="P132" s="246" t="str">
        <f>IF(O132="","", O132*O$130)</f>
        <v/>
      </c>
      <c r="Q132" s="232"/>
      <c r="R132" s="246" t="str">
        <f>IF(Q132="","", Q132*Q$130)</f>
        <v/>
      </c>
      <c r="S132" s="232"/>
      <c r="T132" s="246" t="str">
        <f>IF(S132="","", S132*S$130)</f>
        <v/>
      </c>
      <c r="V132" s="383" t="str">
        <f>IFERROR(IF(INDEX('Produtos Selecionados'!$G:$G,MATCH($E132,'Produtos Selecionados'!$E:$E,0))="MFO", "Evitar - ROA baixo", "OK"),"OK")</f>
        <v>OK</v>
      </c>
    </row>
    <row r="133" spans="2:23" s="153" customFormat="1" ht="8.25" customHeight="1">
      <c r="B133" s="233"/>
      <c r="C133" s="233"/>
      <c r="D133" s="233"/>
      <c r="E133" s="176"/>
      <c r="F133" s="190"/>
      <c r="G133" s="190"/>
      <c r="H133" s="190"/>
      <c r="I133" s="190"/>
      <c r="J133" s="190"/>
      <c r="K133" s="248"/>
      <c r="L133" s="249" t="str">
        <f>IF(K133="","", K133*K$11)</f>
        <v/>
      </c>
      <c r="M133" s="232"/>
      <c r="N133" s="249" t="str">
        <f>IF(M133="","", M133*M$11)</f>
        <v/>
      </c>
      <c r="O133" s="248"/>
      <c r="P133" s="249" t="str">
        <f>IF(O133="","", O133*O$11)</f>
        <v/>
      </c>
      <c r="Q133" s="248"/>
      <c r="R133" s="249" t="str">
        <f>IF(Q133="","", Q133*Q$11)</f>
        <v/>
      </c>
      <c r="S133" s="248"/>
      <c r="T133" s="249" t="str">
        <f>IF(S133="","", S133*S$11)</f>
        <v/>
      </c>
      <c r="U133" s="243"/>
      <c r="V133" s="382"/>
      <c r="W133" s="243"/>
    </row>
    <row r="134" spans="2:23" s="153" customFormat="1" ht="15">
      <c r="B134" s="233"/>
      <c r="C134" s="233" t="s">
        <v>12</v>
      </c>
      <c r="D134" s="233" t="s">
        <v>12</v>
      </c>
      <c r="E134" s="155" t="s">
        <v>628</v>
      </c>
      <c r="F134" s="156"/>
      <c r="G134" s="156"/>
      <c r="H134" s="156"/>
      <c r="I134" s="156"/>
      <c r="J134" s="156"/>
      <c r="K134" s="235">
        <f ca="1">OFFSET('Asset Allocation Tatico'!$B$9, MATCH($E134,OFFSET('Asset Allocation Tatico'!$B$9,,,COUNTA('Asset Allocation Tatico'!$B:$B)-COUNTA('Asset Allocation Tatico'!$B$1:$B$9)),0)-1, MATCH(K$5,'Asset Allocation Tatico'!$D$5:$M$5,0)+2)</f>
        <v>0</v>
      </c>
      <c r="L134" s="244">
        <f>L136+L140+L144+L148</f>
        <v>0</v>
      </c>
      <c r="M134" s="235">
        <f ca="1">OFFSET('Asset Allocation Tatico'!$B$9, MATCH($E134,OFFSET('Asset Allocation Tatico'!$B$9,,,COUNTA('Asset Allocation Tatico'!$B:$B)-COUNTA('Asset Allocation Tatico'!$B$1:$B$9)),0)-1, MATCH(M$5,'Asset Allocation Tatico'!$D$5:$M$5,0)+2)</f>
        <v>5.0000000000000001E-3</v>
      </c>
      <c r="N134" s="244">
        <f ca="1">N136+N140+N144+N148</f>
        <v>5.0000000000000001E-3</v>
      </c>
      <c r="O134" s="235">
        <f ca="1">OFFSET('Asset Allocation Tatico'!$B$9, MATCH($E134,OFFSET('Asset Allocation Tatico'!$B$9,,,COUNTA('Asset Allocation Tatico'!$B:$B)-COUNTA('Asset Allocation Tatico'!$B$1:$B$9)),0)-1, MATCH(O$5,'Asset Allocation Tatico'!$D$5:$M$5,0)+2)</f>
        <v>1.4999999999999999E-2</v>
      </c>
      <c r="P134" s="244">
        <f ca="1">P136+P140+P144+P148</f>
        <v>1.4999999999999999E-2</v>
      </c>
      <c r="Q134" s="235">
        <f ca="1">OFFSET('Asset Allocation Tatico'!$B$9, MATCH($E134,OFFSET('Asset Allocation Tatico'!$B$9,,,COUNTA('Asset Allocation Tatico'!$B:$B)-COUNTA('Asset Allocation Tatico'!$B$1:$B$9)),0)-1, MATCH(Q$5,'Asset Allocation Tatico'!$D$5:$M$5,0)+2)</f>
        <v>0.02</v>
      </c>
      <c r="R134" s="244">
        <f ca="1">R136+R140+R144+R148</f>
        <v>0.02</v>
      </c>
      <c r="S134" s="235">
        <f ca="1">OFFSET('Asset Allocation Tatico'!$B$9, MATCH($E134,OFFSET('Asset Allocation Tatico'!$B$9,,,COUNTA('Asset Allocation Tatico'!$B:$B)-COUNTA('Asset Allocation Tatico'!$B$1:$B$9)),0)-1, MATCH(S$5,'Asset Allocation Tatico'!$D$5:$M$5,0)+2)</f>
        <v>4.4999999999999998E-2</v>
      </c>
      <c r="T134" s="245">
        <f ca="1">T136+T140+T144+T148</f>
        <v>4.4999999999999998E-2</v>
      </c>
      <c r="U134" s="157"/>
      <c r="V134" s="382"/>
      <c r="W134" s="157"/>
    </row>
    <row r="135" spans="2:23" s="153" customFormat="1" ht="3" customHeight="1">
      <c r="B135" s="233"/>
      <c r="C135" s="233"/>
      <c r="D135" s="233"/>
      <c r="F135" s="190"/>
      <c r="G135" s="190"/>
      <c r="H135" s="190"/>
      <c r="I135" s="190"/>
      <c r="J135" s="190"/>
      <c r="K135" s="241"/>
      <c r="L135" s="242"/>
      <c r="M135" s="241"/>
      <c r="N135" s="242"/>
      <c r="O135" s="241"/>
      <c r="P135" s="242"/>
      <c r="Q135" s="241"/>
      <c r="R135" s="242"/>
      <c r="S135" s="241"/>
      <c r="T135" s="242"/>
      <c r="U135" s="157"/>
      <c r="V135" s="382"/>
      <c r="W135" s="157"/>
    </row>
    <row r="136" spans="2:23" s="153" customFormat="1" ht="15">
      <c r="B136" s="233"/>
      <c r="C136" s="233"/>
      <c r="D136" s="233" t="s">
        <v>12</v>
      </c>
      <c r="E136" s="158" t="s">
        <v>609</v>
      </c>
      <c r="F136" s="159"/>
      <c r="G136" s="159"/>
      <c r="H136" s="159"/>
      <c r="I136" s="159"/>
      <c r="J136" s="159"/>
      <c r="K136" s="234">
        <f ca="1">OFFSET('Asset Allocation Tatico'!$B$9, MATCH($E136,OFFSET('Asset Allocation Tatico'!$B$9,,,COUNTA('Asset Allocation Tatico'!$B:$B)-COUNTA('Asset Allocation Tatico'!$B$1:$B$9)),0)-1, MATCH(K$5,'Asset Allocation Tatico'!$D$5:$M$5,0)+2)</f>
        <v>0</v>
      </c>
      <c r="L136" s="207">
        <f>SUM(L137:L139)</f>
        <v>0</v>
      </c>
      <c r="M136" s="234">
        <f ca="1">OFFSET('Asset Allocation Tatico'!$B$9, MATCH($E136,OFFSET('Asset Allocation Tatico'!$B$9,,,COUNTA('Asset Allocation Tatico'!$B:$B)-COUNTA('Asset Allocation Tatico'!$B$1:$B$9)),0)-1, MATCH(M$5,'Asset Allocation Tatico'!$D$5:$M$5,0)+2)</f>
        <v>5.0000000000000001E-3</v>
      </c>
      <c r="N136" s="207">
        <f ca="1">SUM(N137:N139)</f>
        <v>5.0000000000000001E-3</v>
      </c>
      <c r="O136" s="234">
        <f ca="1">OFFSET('Asset Allocation Tatico'!$B$9, MATCH($E136,OFFSET('Asset Allocation Tatico'!$B$9,,,COUNTA('Asset Allocation Tatico'!$B:$B)-COUNTA('Asset Allocation Tatico'!$B$1:$B$9)),0)-1, MATCH(O$5,'Asset Allocation Tatico'!$D$5:$M$5,0)+2)</f>
        <v>1.4999999999999999E-2</v>
      </c>
      <c r="P136" s="207">
        <f ca="1">SUM(P137:P139)</f>
        <v>1.4999999999999999E-2</v>
      </c>
      <c r="Q136" s="234">
        <f ca="1">OFFSET('Asset Allocation Tatico'!$B$9, MATCH($E136,OFFSET('Asset Allocation Tatico'!$B$9,,,COUNTA('Asset Allocation Tatico'!$B:$B)-COUNTA('Asset Allocation Tatico'!$B$1:$B$9)),0)-1, MATCH(Q$5,'Asset Allocation Tatico'!$D$5:$M$5,0)+2)</f>
        <v>0.02</v>
      </c>
      <c r="R136" s="207">
        <f ca="1">SUM(R137:R139)</f>
        <v>0.02</v>
      </c>
      <c r="S136" s="234">
        <f ca="1">OFFSET('Asset Allocation Tatico'!$B$9, MATCH($E136,OFFSET('Asset Allocation Tatico'!$B$9,,,COUNTA('Asset Allocation Tatico'!$B:$B)-COUNTA('Asset Allocation Tatico'!$B$1:$B$9)),0)-1, MATCH(S$5,'Asset Allocation Tatico'!$D$5:$M$5,0)+2)</f>
        <v>4.4999999999999998E-2</v>
      </c>
      <c r="T136" s="207">
        <f ca="1">SUM(T137:T139)</f>
        <v>4.4999999999999998E-2</v>
      </c>
      <c r="U136" s="157"/>
      <c r="V136" s="382"/>
      <c r="W136" s="157"/>
    </row>
    <row r="137" spans="2:23" s="247" customFormat="1" ht="15">
      <c r="B137" s="230"/>
      <c r="C137" s="230"/>
      <c r="D137" s="230"/>
      <c r="E137" s="236" t="s">
        <v>1763</v>
      </c>
      <c r="F137" s="661" t="str">
        <f>IFERROR(INDEX('Produtos Selecionados'!$G:$G,MATCH($E137,'Produtos Selecionados'!$E:$E,0)),"-")</f>
        <v>MFO</v>
      </c>
      <c r="G137" s="661" t="str">
        <f>IFERROR(INDEX('Produtos Selecionados'!$H:$H,MATCH($E137,'Produtos Selecionados'!$E:$E,0)),"-")</f>
        <v>Sim</v>
      </c>
      <c r="H137" s="661">
        <f>IFERROR(INDEX('Produtos Selecionados'!$O:$O,MATCH($E137,'Produtos Selecionados'!$E:$E,0)),"-")</f>
        <v>2.66666666666667E-3</v>
      </c>
      <c r="I137" s="662" t="str">
        <f>IFERROR(INDEX('Produtos Selecionados'!$L:$L,MATCH($E137,'Produtos Selecionados'!$E:$E,0)),"-")</f>
        <v>0.00</v>
      </c>
      <c r="J137" s="662">
        <f>IFERROR(INDEX('Produtos Selecionados'!$M:$M,MATCH($E137,'Produtos Selecionados'!$E:$E,0)),"-")</f>
        <v>1</v>
      </c>
      <c r="K137" s="232"/>
      <c r="L137" s="246" t="str">
        <f>IF(K137="","", K137*K$136)</f>
        <v/>
      </c>
      <c r="M137" s="232">
        <v>1</v>
      </c>
      <c r="N137" s="246">
        <f ca="1">IF(M137="","", M137*M$136)</f>
        <v>5.0000000000000001E-3</v>
      </c>
      <c r="O137" s="232">
        <v>1</v>
      </c>
      <c r="P137" s="246">
        <f ca="1">IF(O137="","", O137*O$136)</f>
        <v>1.4999999999999999E-2</v>
      </c>
      <c r="Q137" s="232">
        <v>1</v>
      </c>
      <c r="R137" s="246">
        <f ca="1">IF(Q137="","", Q137*Q$136)</f>
        <v>0.02</v>
      </c>
      <c r="S137" s="232">
        <v>1</v>
      </c>
      <c r="T137" s="246">
        <f ca="1">IF(S137="","", S137*S$136)</f>
        <v>4.4999999999999998E-2</v>
      </c>
      <c r="V137" s="383" t="str">
        <f>IFERROR(IF(INDEX('Produtos Selecionados'!$G:$G,MATCH($E137,'Produtos Selecionados'!$E:$E,0))="MFO", "Evitar - ROA baixo", "OK"),"OK")</f>
        <v>Evitar - ROA baixo</v>
      </c>
    </row>
    <row r="138" spans="2:23" s="247" customFormat="1" ht="15">
      <c r="B138" s="230"/>
      <c r="C138" s="230"/>
      <c r="D138" s="230"/>
      <c r="E138" s="236" t="s">
        <v>464</v>
      </c>
      <c r="F138" s="661" t="str">
        <f>IFERROR(INDEX('Produtos Selecionados'!$G:$G,MATCH($E138,'Produtos Selecionados'!$E:$E,0)),"-")</f>
        <v>MFO</v>
      </c>
      <c r="G138" s="661" t="str">
        <f>IFERROR(INDEX('Produtos Selecionados'!$H:$H,MATCH($E138,'Produtos Selecionados'!$E:$E,0)),"-")</f>
        <v>Sim</v>
      </c>
      <c r="H138" s="661">
        <f>IFERROR(INDEX('Produtos Selecionados'!$O:$O,MATCH($E138,'Produtos Selecionados'!$E:$E,0)),"-")</f>
        <v>2.5000000000000001E-3</v>
      </c>
      <c r="I138" s="662" t="str">
        <f>IFERROR(INDEX('Produtos Selecionados'!$L:$L,MATCH($E138,'Produtos Selecionados'!$E:$E,0)),"-")</f>
        <v>USD</v>
      </c>
      <c r="J138" s="662">
        <f>IFERROR(INDEX('Produtos Selecionados'!$M:$M,MATCH($E138,'Produtos Selecionados'!$E:$E,0)),"-")</f>
        <v>2</v>
      </c>
      <c r="K138" s="232"/>
      <c r="L138" s="246" t="str">
        <f>IF(K138="","", K138*K$136)</f>
        <v/>
      </c>
      <c r="M138" s="232"/>
      <c r="N138" s="246" t="str">
        <f>IF(M138="","", M138*M$136)</f>
        <v/>
      </c>
      <c r="O138" s="232"/>
      <c r="P138" s="246" t="str">
        <f>IF(O138="","", O138*O$136)</f>
        <v/>
      </c>
      <c r="Q138" s="232"/>
      <c r="R138" s="246" t="str">
        <f>IF(Q138="","", Q138*Q$136)</f>
        <v/>
      </c>
      <c r="S138" s="232"/>
      <c r="T138" s="246" t="str">
        <f>IF(S138="","", S138*S$136)</f>
        <v/>
      </c>
      <c r="V138" s="383" t="str">
        <f>IFERROR(IF(INDEX('Produtos Selecionados'!$G:$G,MATCH($E138,'Produtos Selecionados'!$E:$E,0))="MFO", "Evitar - ROA baixo", "OK"),"OK")</f>
        <v>Evitar - ROA baixo</v>
      </c>
    </row>
    <row r="139" spans="2:23" s="247" customFormat="1" ht="5.25" customHeight="1">
      <c r="B139" s="230"/>
      <c r="C139" s="230"/>
      <c r="D139" s="230"/>
      <c r="E139" s="165"/>
      <c r="F139" s="663" t="str">
        <f>IFERROR(INDEX('Produtos Selecionados'!$M:$M,MATCH(A139,'Produtos Selecionados'!$E:$E,0)),"-")</f>
        <v>-</v>
      </c>
      <c r="G139" s="663" t="str">
        <f>IFERROR(INDEX('Produtos Selecionados'!$M:$M,MATCH(B139,'Produtos Selecionados'!$E:$E,0)),"-")</f>
        <v>-</v>
      </c>
      <c r="H139" s="663" t="str">
        <f>IFERROR(INDEX('Produtos Selecionados'!$M:$M,MATCH(C139,'Produtos Selecionados'!$E:$E,0)),"-")</f>
        <v>-</v>
      </c>
      <c r="I139" s="663" t="str">
        <f>IFERROR(INDEX('Produtos Selecionados'!$M:$M,MATCH(D139,'Produtos Selecionados'!$E:$E,0)),"-")</f>
        <v>-</v>
      </c>
      <c r="J139" s="663" t="str">
        <f>IFERROR(INDEX('Produtos Selecionados'!$M:$M,MATCH(E139,'Produtos Selecionados'!$E:$E,0)),"-")</f>
        <v>-</v>
      </c>
      <c r="K139" s="248"/>
      <c r="L139" s="249" t="str">
        <f>IF(K139="","", K139*K$136)</f>
        <v/>
      </c>
      <c r="M139" s="248"/>
      <c r="N139" s="249" t="str">
        <f>IF(M139="","", M139*M$136)</f>
        <v/>
      </c>
      <c r="O139" s="248"/>
      <c r="P139" s="249" t="str">
        <f>IF(O139="","", O139*O$136)</f>
        <v/>
      </c>
      <c r="Q139" s="248"/>
      <c r="R139" s="249" t="str">
        <f>IF(Q139="","", Q139*Q$136)</f>
        <v/>
      </c>
      <c r="S139" s="248"/>
      <c r="T139" s="249" t="str">
        <f>IF(S139="","", S139*S$136)</f>
        <v/>
      </c>
      <c r="V139" s="384"/>
    </row>
    <row r="140" spans="2:23" s="153" customFormat="1" ht="15">
      <c r="B140" s="233"/>
      <c r="C140" s="233"/>
      <c r="D140" s="233" t="s">
        <v>12</v>
      </c>
      <c r="E140" s="158" t="s">
        <v>612</v>
      </c>
      <c r="F140" s="159"/>
      <c r="G140" s="159"/>
      <c r="H140" s="159"/>
      <c r="I140" s="159"/>
      <c r="J140" s="159"/>
      <c r="K140" s="234">
        <f ca="1">OFFSET('Asset Allocation Tatico'!$B$9, MATCH($E140,OFFSET('Asset Allocation Tatico'!$B$9,,,COUNTA('Asset Allocation Tatico'!$B:$B)-COUNTA('Asset Allocation Tatico'!$B$1:$B$9)),0)-1, MATCH(K$5,'Asset Allocation Tatico'!$D$5:$M$5,0)+2)</f>
        <v>0</v>
      </c>
      <c r="L140" s="207">
        <f>SUM(L141:L143)</f>
        <v>0</v>
      </c>
      <c r="M140" s="234">
        <f ca="1">OFFSET('Asset Allocation Tatico'!$B$9, MATCH($E140,OFFSET('Asset Allocation Tatico'!$B$9,,,COUNTA('Asset Allocation Tatico'!$B:$B)-COUNTA('Asset Allocation Tatico'!$B$1:$B$9)),0)-1, MATCH(M$5,'Asset Allocation Tatico'!$D$5:$M$5,0)+2)</f>
        <v>0</v>
      </c>
      <c r="N140" s="207">
        <f>SUM(N141:N143)</f>
        <v>0</v>
      </c>
      <c r="O140" s="234">
        <f ca="1">OFFSET('Asset Allocation Tatico'!$B$9, MATCH($E140,OFFSET('Asset Allocation Tatico'!$B$9,,,COUNTA('Asset Allocation Tatico'!$B:$B)-COUNTA('Asset Allocation Tatico'!$B$1:$B$9)),0)-1, MATCH(O$5,'Asset Allocation Tatico'!$D$5:$M$5,0)+2)</f>
        <v>0</v>
      </c>
      <c r="P140" s="207">
        <f>SUM(P141:P143)</f>
        <v>0</v>
      </c>
      <c r="Q140" s="234">
        <f ca="1">OFFSET('Asset Allocation Tatico'!$B$9, MATCH($E140,OFFSET('Asset Allocation Tatico'!$B$9,,,COUNTA('Asset Allocation Tatico'!$B:$B)-COUNTA('Asset Allocation Tatico'!$B$1:$B$9)),0)-1, MATCH(Q$5,'Asset Allocation Tatico'!$D$5:$M$5,0)+2)</f>
        <v>0</v>
      </c>
      <c r="R140" s="207">
        <f>SUM(R141:R143)</f>
        <v>0</v>
      </c>
      <c r="S140" s="234">
        <f ca="1">OFFSET('Asset Allocation Tatico'!$B$9, MATCH($E140,OFFSET('Asset Allocation Tatico'!$B$9,,,COUNTA('Asset Allocation Tatico'!$B:$B)-COUNTA('Asset Allocation Tatico'!$B$1:$B$9)),0)-1, MATCH(S$5,'Asset Allocation Tatico'!$D$5:$M$5,0)+2)</f>
        <v>0</v>
      </c>
      <c r="T140" s="207">
        <f>SUM(T141:T143)</f>
        <v>0</v>
      </c>
      <c r="U140" s="157"/>
      <c r="V140" s="382"/>
      <c r="W140" s="157"/>
    </row>
    <row r="141" spans="2:23" s="247" customFormat="1" ht="15">
      <c r="B141" s="230"/>
      <c r="C141" s="230"/>
      <c r="D141" s="230"/>
      <c r="E141" s="236" t="s">
        <v>2245</v>
      </c>
      <c r="F141" s="661" t="str">
        <f>IFERROR(INDEX('Produtos Selecionados'!$G:$G,MATCH($E141,'Produtos Selecionados'!$E:$E,0)),"-")</f>
        <v>-</v>
      </c>
      <c r="G141" s="661" t="str">
        <f>IFERROR(INDEX('Produtos Selecionados'!$H:$H,MATCH($E141,'Produtos Selecionados'!$E:$E,0)),"-")</f>
        <v>Sim</v>
      </c>
      <c r="H141" s="661">
        <f>IFERROR(INDEX('Produtos Selecionados'!$O:$O,MATCH($E141,'Produtos Selecionados'!$E:$E,0)),"-")</f>
        <v>8.0000000000000002E-3</v>
      </c>
      <c r="I141" s="662" t="str">
        <f>IFERROR(INDEX('Produtos Selecionados'!$L:$L,MATCH($E141,'Produtos Selecionados'!$E:$E,0)),"-")</f>
        <v>USD</v>
      </c>
      <c r="J141" s="662">
        <f>IFERROR(INDEX('Produtos Selecionados'!$M:$M,MATCH($E141,'Produtos Selecionados'!$E:$E,0)),"-")</f>
        <v>3</v>
      </c>
      <c r="K141" s="232"/>
      <c r="L141" s="246" t="str">
        <f>IF(K141="","", K141*K$140)</f>
        <v/>
      </c>
      <c r="M141" s="232"/>
      <c r="N141" s="246" t="str">
        <f>IF(M141="","", M141*M$140)</f>
        <v/>
      </c>
      <c r="O141" s="232"/>
      <c r="P141" s="246" t="str">
        <f>IF(O141="","", O141*O$140)</f>
        <v/>
      </c>
      <c r="Q141" s="232"/>
      <c r="R141" s="246" t="str">
        <f>IF(Q141="","", Q141*Q$140)</f>
        <v/>
      </c>
      <c r="S141" s="232"/>
      <c r="T141" s="246" t="str">
        <f>IF(S141="","", S141*S$140)</f>
        <v/>
      </c>
      <c r="V141" s="383" t="str">
        <f>IFERROR(IF(INDEX('Produtos Selecionados'!$G:$G,MATCH($E141,'Produtos Selecionados'!$E:$E,0))="MFO", "Evitar - ROA baixo", "OK"),"OK")</f>
        <v>OK</v>
      </c>
    </row>
    <row r="142" spans="2:23" s="247" customFormat="1" ht="15">
      <c r="B142" s="230"/>
      <c r="C142" s="230"/>
      <c r="D142" s="230"/>
      <c r="E142" s="236"/>
      <c r="F142" s="661" t="str">
        <f>IFERROR(INDEX('Produtos Selecionados'!$G:$G,MATCH($E142,'Produtos Selecionados'!$E:$E,0)),"-")</f>
        <v>-</v>
      </c>
      <c r="G142" s="661" t="str">
        <f>IFERROR(INDEX('Produtos Selecionados'!$H:$H,MATCH($E142,'Produtos Selecionados'!$E:$E,0)),"-")</f>
        <v>-</v>
      </c>
      <c r="H142" s="661" t="str">
        <f>IFERROR(INDEX('Produtos Selecionados'!$O:$O,MATCH($E142,'Produtos Selecionados'!$E:$E,0)),"-")</f>
        <v>-</v>
      </c>
      <c r="I142" s="662" t="str">
        <f>IFERROR(INDEX('Produtos Selecionados'!$L:$L,MATCH($E142,'Produtos Selecionados'!$E:$E,0)),"-")</f>
        <v>-</v>
      </c>
      <c r="J142" s="662" t="str">
        <f>IFERROR(INDEX('Produtos Selecionados'!$M:$M,MATCH($E142,'Produtos Selecionados'!$E:$E,0)),"-")</f>
        <v>-</v>
      </c>
      <c r="K142" s="232"/>
      <c r="L142" s="246" t="str">
        <f t="shared" ref="L142:N143" si="72">IF(K142="","", K142*K$140)</f>
        <v/>
      </c>
      <c r="M142" s="232"/>
      <c r="N142" s="246" t="str">
        <f t="shared" si="72"/>
        <v/>
      </c>
      <c r="O142" s="232"/>
      <c r="P142" s="246" t="str">
        <f>IF(O142="","", O142*O$140)</f>
        <v/>
      </c>
      <c r="Q142" s="232"/>
      <c r="R142" s="246" t="str">
        <f>IF(Q142="","", Q142*Q$140)</f>
        <v/>
      </c>
      <c r="S142" s="232"/>
      <c r="T142" s="246" t="str">
        <f>IF(S142="","", S142*S$140)</f>
        <v/>
      </c>
      <c r="V142" s="383" t="str">
        <f>IFERROR(IF(INDEX('Produtos Selecionados'!$G:$G,MATCH($E142,'Produtos Selecionados'!$E:$E,0))="MFO", "Evitar - ROA baixo", "OK"),"OK")</f>
        <v>OK</v>
      </c>
    </row>
    <row r="143" spans="2:23" s="247" customFormat="1" ht="5.25" customHeight="1">
      <c r="B143" s="230"/>
      <c r="C143" s="230"/>
      <c r="D143" s="230"/>
      <c r="E143" s="165"/>
      <c r="F143" s="663" t="str">
        <f>IFERROR(INDEX('Produtos Selecionados'!$M:$M,MATCH(A143,'Produtos Selecionados'!$E:$E,0)),"-")</f>
        <v>-</v>
      </c>
      <c r="G143" s="663" t="str">
        <f>IFERROR(INDEX('Produtos Selecionados'!$M:$M,MATCH(B143,'Produtos Selecionados'!$E:$E,0)),"-")</f>
        <v>-</v>
      </c>
      <c r="H143" s="663" t="str">
        <f>IFERROR(INDEX('Produtos Selecionados'!$M:$M,MATCH(C143,'Produtos Selecionados'!$E:$E,0)),"-")</f>
        <v>-</v>
      </c>
      <c r="I143" s="663" t="str">
        <f>IFERROR(INDEX('Produtos Selecionados'!$M:$M,MATCH(D143,'Produtos Selecionados'!$E:$E,0)),"-")</f>
        <v>-</v>
      </c>
      <c r="J143" s="663" t="str">
        <f>IFERROR(INDEX('Produtos Selecionados'!$M:$M,MATCH(E143,'Produtos Selecionados'!$E:$E,0)),"-")</f>
        <v>-</v>
      </c>
      <c r="K143" s="248"/>
      <c r="L143" s="249" t="str">
        <f t="shared" si="72"/>
        <v/>
      </c>
      <c r="M143" s="248"/>
      <c r="N143" s="249" t="str">
        <f t="shared" si="72"/>
        <v/>
      </c>
      <c r="O143" s="248"/>
      <c r="P143" s="249" t="str">
        <f>IF(O143="","", O143*O$140)</f>
        <v/>
      </c>
      <c r="Q143" s="248"/>
      <c r="R143" s="249" t="str">
        <f>IF(Q143="","", Q143*Q$140)</f>
        <v/>
      </c>
      <c r="S143" s="248"/>
      <c r="T143" s="249" t="str">
        <f>IF(S143="","", S143*S$140)</f>
        <v/>
      </c>
      <c r="V143" s="384"/>
    </row>
    <row r="144" spans="2:23" s="153" customFormat="1" ht="15">
      <c r="B144" s="233"/>
      <c r="C144" s="233"/>
      <c r="D144" s="233" t="s">
        <v>12</v>
      </c>
      <c r="E144" s="158" t="s">
        <v>613</v>
      </c>
      <c r="F144" s="159"/>
      <c r="G144" s="159"/>
      <c r="H144" s="159"/>
      <c r="I144" s="159"/>
      <c r="J144" s="159"/>
      <c r="K144" s="234">
        <f ca="1">OFFSET('Asset Allocation Tatico'!$B$9, MATCH($E144,OFFSET('Asset Allocation Tatico'!$B$9,,,COUNTA('Asset Allocation Tatico'!$B:$B)-COUNTA('Asset Allocation Tatico'!$B$1:$B$9)),0)-1, MATCH(K$5,'Asset Allocation Tatico'!$D$5:$M$5,0)+2)</f>
        <v>0</v>
      </c>
      <c r="L144" s="207">
        <f>SUM(L145:L147)</f>
        <v>0</v>
      </c>
      <c r="M144" s="234">
        <f ca="1">OFFSET('Asset Allocation Tatico'!$B$9, MATCH($E144,OFFSET('Asset Allocation Tatico'!$B$9,,,COUNTA('Asset Allocation Tatico'!$B:$B)-COUNTA('Asset Allocation Tatico'!$B$1:$B$9)),0)-1, MATCH(M$5,'Asset Allocation Tatico'!$D$5:$M$5,0)+2)</f>
        <v>0</v>
      </c>
      <c r="N144" s="207">
        <f>SUM(N145:N147)</f>
        <v>0</v>
      </c>
      <c r="O144" s="234">
        <f ca="1">OFFSET('Asset Allocation Tatico'!$B$9, MATCH($E144,OFFSET('Asset Allocation Tatico'!$B$9,,,COUNTA('Asset Allocation Tatico'!$B:$B)-COUNTA('Asset Allocation Tatico'!$B$1:$B$9)),0)-1, MATCH(O$5,'Asset Allocation Tatico'!$D$5:$M$5,0)+2)</f>
        <v>0</v>
      </c>
      <c r="P144" s="207">
        <f>SUM(P145:P147)</f>
        <v>0</v>
      </c>
      <c r="Q144" s="234">
        <f ca="1">OFFSET('Asset Allocation Tatico'!$B$9, MATCH($E144,OFFSET('Asset Allocation Tatico'!$B$9,,,COUNTA('Asset Allocation Tatico'!$B:$B)-COUNTA('Asset Allocation Tatico'!$B$1:$B$9)),0)-1, MATCH(Q$5,'Asset Allocation Tatico'!$D$5:$M$5,0)+2)</f>
        <v>0</v>
      </c>
      <c r="R144" s="207">
        <f>SUM(R145:R147)</f>
        <v>0</v>
      </c>
      <c r="S144" s="234">
        <f ca="1">OFFSET('Asset Allocation Tatico'!$B$9, MATCH($E144,OFFSET('Asset Allocation Tatico'!$B$9,,,COUNTA('Asset Allocation Tatico'!$B:$B)-COUNTA('Asset Allocation Tatico'!$B$1:$B$9)),0)-1, MATCH(S$5,'Asset Allocation Tatico'!$D$5:$M$5,0)+2)</f>
        <v>0</v>
      </c>
      <c r="T144" s="207">
        <f>SUM(T145:T147)</f>
        <v>0</v>
      </c>
      <c r="U144" s="157"/>
      <c r="V144" s="382"/>
      <c r="W144" s="157"/>
    </row>
    <row r="145" spans="2:23" s="247" customFormat="1" ht="15">
      <c r="B145" s="230"/>
      <c r="C145" s="230"/>
      <c r="D145" s="230"/>
      <c r="E145" s="236"/>
      <c r="F145" s="661" t="str">
        <f>IFERROR(INDEX('Produtos Selecionados'!$G:$G,MATCH($E145,'Produtos Selecionados'!$E:$E,0)),"-")</f>
        <v>-</v>
      </c>
      <c r="G145" s="661" t="str">
        <f>IFERROR(INDEX('Produtos Selecionados'!$H:$H,MATCH($E145,'Produtos Selecionados'!$E:$E,0)),"-")</f>
        <v>-</v>
      </c>
      <c r="H145" s="661" t="str">
        <f>IFERROR(INDEX('Produtos Selecionados'!$O:$O,MATCH($E145,'Produtos Selecionados'!$E:$E,0)),"-")</f>
        <v>-</v>
      </c>
      <c r="I145" s="662" t="str">
        <f>IFERROR(INDEX('Produtos Selecionados'!$L:$L,MATCH($E145,'Produtos Selecionados'!$E:$E,0)),"-")</f>
        <v>-</v>
      </c>
      <c r="J145" s="662" t="str">
        <f>IFERROR(INDEX('Produtos Selecionados'!$M:$M,MATCH($E145,'Produtos Selecionados'!$E:$E,0)),"-")</f>
        <v>-</v>
      </c>
      <c r="K145" s="232"/>
      <c r="L145" s="246" t="str">
        <f>IF(K145="","", K145*K$144)</f>
        <v/>
      </c>
      <c r="M145" s="232"/>
      <c r="N145" s="246" t="str">
        <f>IF(M145="","", M145*M$144)</f>
        <v/>
      </c>
      <c r="O145" s="232"/>
      <c r="P145" s="246" t="str">
        <f>IF(O145="","", O145*O$144)</f>
        <v/>
      </c>
      <c r="Q145" s="232"/>
      <c r="R145" s="246" t="str">
        <f>IF(Q145="","", Q145*Q$144)</f>
        <v/>
      </c>
      <c r="S145" s="232"/>
      <c r="T145" s="246" t="str">
        <f>IF(S145="","", S145*S$144)</f>
        <v/>
      </c>
      <c r="V145" s="383" t="str">
        <f>IFERROR(IF(INDEX('Produtos Selecionados'!$G:$G,MATCH($E145,'Produtos Selecionados'!$E:$E,0))="MFO", "Evitar - ROA baixo", "OK"),"OK")</f>
        <v>OK</v>
      </c>
    </row>
    <row r="146" spans="2:23" s="247" customFormat="1" ht="15">
      <c r="B146" s="230"/>
      <c r="C146" s="230"/>
      <c r="D146" s="230"/>
      <c r="E146" s="236"/>
      <c r="F146" s="661" t="str">
        <f>IFERROR(INDEX('Produtos Selecionados'!$G:$G,MATCH($E146,'Produtos Selecionados'!$E:$E,0)),"-")</f>
        <v>-</v>
      </c>
      <c r="G146" s="661" t="str">
        <f>IFERROR(INDEX('Produtos Selecionados'!$H:$H,MATCH($E146,'Produtos Selecionados'!$E:$E,0)),"-")</f>
        <v>-</v>
      </c>
      <c r="H146" s="661" t="str">
        <f>IFERROR(INDEX('Produtos Selecionados'!$O:$O,MATCH($E146,'Produtos Selecionados'!$E:$E,0)),"-")</f>
        <v>-</v>
      </c>
      <c r="I146" s="662" t="str">
        <f>IFERROR(INDEX('Produtos Selecionados'!$L:$L,MATCH($E146,'Produtos Selecionados'!$E:$E,0)),"-")</f>
        <v>-</v>
      </c>
      <c r="J146" s="662" t="str">
        <f>IFERROR(INDEX('Produtos Selecionados'!$M:$M,MATCH($E146,'Produtos Selecionados'!$E:$E,0)),"-")</f>
        <v>-</v>
      </c>
      <c r="K146" s="232"/>
      <c r="L146" s="246" t="str">
        <f>IF(K146="","", K146*K$144)</f>
        <v/>
      </c>
      <c r="M146" s="232"/>
      <c r="N146" s="246" t="str">
        <f>IF(M146="","", M146*M$144)</f>
        <v/>
      </c>
      <c r="O146" s="232"/>
      <c r="P146" s="246" t="str">
        <f>IF(O146="","", O146*O$144)</f>
        <v/>
      </c>
      <c r="Q146" s="232"/>
      <c r="R146" s="246" t="str">
        <f>IF(Q146="","", Q146*Q$144)</f>
        <v/>
      </c>
      <c r="S146" s="232"/>
      <c r="T146" s="246" t="str">
        <f>IF(S146="","", S146*S$144)</f>
        <v/>
      </c>
      <c r="V146" s="383" t="str">
        <f>IFERROR(IF(INDEX('Produtos Selecionados'!$G:$G,MATCH($E146,'Produtos Selecionados'!$E:$E,0))="MFO", "Evitar - ROA baixo", "OK"),"OK")</f>
        <v>OK</v>
      </c>
    </row>
    <row r="147" spans="2:23" s="247" customFormat="1" ht="5.25" customHeight="1">
      <c r="B147" s="230"/>
      <c r="C147" s="230"/>
      <c r="D147" s="230"/>
      <c r="E147" s="165"/>
      <c r="F147" s="663" t="str">
        <f>IFERROR(INDEX('Produtos Selecionados'!$M:$M,MATCH(A147,'Produtos Selecionados'!$E:$E,0)),"-")</f>
        <v>-</v>
      </c>
      <c r="G147" s="663" t="str">
        <f>IFERROR(INDEX('Produtos Selecionados'!$M:$M,MATCH(B147,'Produtos Selecionados'!$E:$E,0)),"-")</f>
        <v>-</v>
      </c>
      <c r="H147" s="663" t="str">
        <f>IFERROR(INDEX('Produtos Selecionados'!$M:$M,MATCH(C147,'Produtos Selecionados'!$E:$E,0)),"-")</f>
        <v>-</v>
      </c>
      <c r="I147" s="663" t="str">
        <f>IFERROR(INDEX('Produtos Selecionados'!$M:$M,MATCH(D147,'Produtos Selecionados'!$E:$E,0)),"-")</f>
        <v>-</v>
      </c>
      <c r="J147" s="663" t="str">
        <f>IFERROR(INDEX('Produtos Selecionados'!$M:$M,MATCH(E147,'Produtos Selecionados'!$E:$E,0)),"-")</f>
        <v>-</v>
      </c>
      <c r="K147" s="248"/>
      <c r="L147" s="249" t="str">
        <f>IF(K147="","", K147*K$144)</f>
        <v/>
      </c>
      <c r="M147" s="248"/>
      <c r="N147" s="249" t="str">
        <f>IF(M147="","", M147*M$144)</f>
        <v/>
      </c>
      <c r="O147" s="248"/>
      <c r="P147" s="249" t="str">
        <f>IF(O147="","", O147*O$144)</f>
        <v/>
      </c>
      <c r="Q147" s="248"/>
      <c r="R147" s="249" t="str">
        <f>IF(Q147="","", Q147*Q$144)</f>
        <v/>
      </c>
      <c r="S147" s="248"/>
      <c r="T147" s="249" t="str">
        <f>IF(S147="","", S147*S$144)</f>
        <v/>
      </c>
      <c r="V147" s="384"/>
    </row>
    <row r="148" spans="2:23" s="153" customFormat="1" ht="15">
      <c r="B148" s="233"/>
      <c r="C148" s="233"/>
      <c r="D148" s="233" t="s">
        <v>12</v>
      </c>
      <c r="E148" s="158" t="s">
        <v>611</v>
      </c>
      <c r="F148" s="159"/>
      <c r="G148" s="159"/>
      <c r="H148" s="159"/>
      <c r="I148" s="159"/>
      <c r="J148" s="159"/>
      <c r="K148" s="234">
        <f ca="1">OFFSET('Asset Allocation Tatico'!$B$9, MATCH($E148,OFFSET('Asset Allocation Tatico'!$B$9,,,COUNTA('Asset Allocation Tatico'!$B:$B)-COUNTA('Asset Allocation Tatico'!$B$1:$B$9)),0)-1, MATCH(K$5,'Asset Allocation Tatico'!$D$5:$M$5,0)+2)</f>
        <v>0</v>
      </c>
      <c r="L148" s="207">
        <f>SUM(L149:L151)</f>
        <v>0</v>
      </c>
      <c r="M148" s="234">
        <f ca="1">OFFSET('Asset Allocation Tatico'!$B$9, MATCH($E148,OFFSET('Asset Allocation Tatico'!$B$9,,,COUNTA('Asset Allocation Tatico'!$B:$B)-COUNTA('Asset Allocation Tatico'!$B$1:$B$9)),0)-1, MATCH(M$5,'Asset Allocation Tatico'!$D$5:$M$5,0)+2)</f>
        <v>0</v>
      </c>
      <c r="N148" s="207">
        <f>SUM(N149:N151)</f>
        <v>0</v>
      </c>
      <c r="O148" s="234">
        <f ca="1">OFFSET('Asset Allocation Tatico'!$B$9, MATCH($E148,OFFSET('Asset Allocation Tatico'!$B$9,,,COUNTA('Asset Allocation Tatico'!$B:$B)-COUNTA('Asset Allocation Tatico'!$B$1:$B$9)),0)-1, MATCH(O$5,'Asset Allocation Tatico'!$D$5:$M$5,0)+2)</f>
        <v>0</v>
      </c>
      <c r="P148" s="207">
        <f>SUM(P149:P151)</f>
        <v>0</v>
      </c>
      <c r="Q148" s="234">
        <f ca="1">OFFSET('Asset Allocation Tatico'!$B$9, MATCH($E148,OFFSET('Asset Allocation Tatico'!$B$9,,,COUNTA('Asset Allocation Tatico'!$B:$B)-COUNTA('Asset Allocation Tatico'!$B$1:$B$9)),0)-1, MATCH(Q$5,'Asset Allocation Tatico'!$D$5:$M$5,0)+2)</f>
        <v>0</v>
      </c>
      <c r="R148" s="207">
        <f>SUM(R149:R151)</f>
        <v>0</v>
      </c>
      <c r="S148" s="234">
        <f ca="1">OFFSET('Asset Allocation Tatico'!$B$9, MATCH($E148,OFFSET('Asset Allocation Tatico'!$B$9,,,COUNTA('Asset Allocation Tatico'!$B:$B)-COUNTA('Asset Allocation Tatico'!$B$1:$B$9)),0)-1, MATCH(S$5,'Asset Allocation Tatico'!$D$5:$M$5,0)+2)</f>
        <v>0</v>
      </c>
      <c r="T148" s="207">
        <f>SUM(T149:T151)</f>
        <v>0</v>
      </c>
      <c r="U148" s="157"/>
      <c r="V148" s="382"/>
      <c r="W148" s="157"/>
    </row>
    <row r="149" spans="2:23" s="247" customFormat="1" ht="15">
      <c r="B149" s="230"/>
      <c r="C149" s="230"/>
      <c r="D149" s="230"/>
      <c r="E149" s="236"/>
      <c r="F149" s="661" t="str">
        <f>IFERROR(INDEX('Produtos Selecionados'!$G:$G,MATCH($E149,'Produtos Selecionados'!$E:$E,0)),"-")</f>
        <v>-</v>
      </c>
      <c r="G149" s="661" t="str">
        <f>IFERROR(INDEX('Produtos Selecionados'!$H:$H,MATCH($E149,'Produtos Selecionados'!$E:$E,0)),"-")</f>
        <v>-</v>
      </c>
      <c r="H149" s="661" t="str">
        <f>IFERROR(INDEX('Produtos Selecionados'!$O:$O,MATCH($E149,'Produtos Selecionados'!$E:$E,0)),"-")</f>
        <v>-</v>
      </c>
      <c r="I149" s="662" t="str">
        <f>IFERROR(INDEX('Produtos Selecionados'!$L:$L,MATCH($E149,'Produtos Selecionados'!$E:$E,0)),"-")</f>
        <v>-</v>
      </c>
      <c r="J149" s="662" t="str">
        <f>IFERROR(INDEX('Produtos Selecionados'!$M:$M,MATCH($E149,'Produtos Selecionados'!$E:$E,0)),"-")</f>
        <v>-</v>
      </c>
      <c r="K149" s="232"/>
      <c r="L149" s="246" t="str">
        <f>IF(K149="","", K149*K$148)</f>
        <v/>
      </c>
      <c r="M149" s="232"/>
      <c r="N149" s="246" t="str">
        <f>IF(M149="","", M149*M$148)</f>
        <v/>
      </c>
      <c r="O149" s="232"/>
      <c r="P149" s="246" t="str">
        <f>IF(O149="","", O149*O$148)</f>
        <v/>
      </c>
      <c r="Q149" s="232"/>
      <c r="R149" s="246" t="str">
        <f>IF(Q149="","", Q149*Q$148)</f>
        <v/>
      </c>
      <c r="S149" s="232"/>
      <c r="T149" s="246" t="str">
        <f>IF(S149="","", S149*S$148)</f>
        <v/>
      </c>
      <c r="V149" s="383" t="str">
        <f>IFERROR(IF(INDEX('Produtos Selecionados'!$G:$G,MATCH($E149,'Produtos Selecionados'!$E:$E,0))="MFO", "Evitar - ROA baixo", "OK"),"OK")</f>
        <v>OK</v>
      </c>
    </row>
    <row r="150" spans="2:23" s="247" customFormat="1" ht="15">
      <c r="B150" s="230"/>
      <c r="C150" s="230"/>
      <c r="D150" s="230"/>
      <c r="E150" s="236"/>
      <c r="F150" s="661" t="str">
        <f>IFERROR(INDEX('Produtos Selecionados'!$G:$G,MATCH($E150,'Produtos Selecionados'!$E:$E,0)),"-")</f>
        <v>-</v>
      </c>
      <c r="G150" s="661" t="str">
        <f>IFERROR(INDEX('Produtos Selecionados'!$H:$H,MATCH($E150,'Produtos Selecionados'!$E:$E,0)),"-")</f>
        <v>-</v>
      </c>
      <c r="H150" s="661" t="str">
        <f>IFERROR(INDEX('Produtos Selecionados'!$O:$O,MATCH($E150,'Produtos Selecionados'!$E:$E,0)),"-")</f>
        <v>-</v>
      </c>
      <c r="I150" s="662" t="str">
        <f>IFERROR(INDEX('Produtos Selecionados'!$L:$L,MATCH($E150,'Produtos Selecionados'!$E:$E,0)),"-")</f>
        <v>-</v>
      </c>
      <c r="J150" s="662" t="str">
        <f>IFERROR(INDEX('Produtos Selecionados'!$M:$M,MATCH($E150,'Produtos Selecionados'!$E:$E,0)),"-")</f>
        <v>-</v>
      </c>
      <c r="K150" s="232"/>
      <c r="L150" s="246" t="str">
        <f>IF(K150="","", K150*K$148)</f>
        <v/>
      </c>
      <c r="M150" s="232"/>
      <c r="N150" s="246" t="str">
        <f>IF(M150="","", M150*M$148)</f>
        <v/>
      </c>
      <c r="O150" s="232"/>
      <c r="P150" s="246" t="str">
        <f>IF(O150="","", O150*O$148)</f>
        <v/>
      </c>
      <c r="Q150" s="232"/>
      <c r="R150" s="246" t="str">
        <f>IF(Q150="","", Q150*Q$148)</f>
        <v/>
      </c>
      <c r="S150" s="232"/>
      <c r="T150" s="246" t="str">
        <f>IF(S150="","", S150*S$148)</f>
        <v/>
      </c>
      <c r="V150" s="383" t="str">
        <f>IFERROR(IF(INDEX('Produtos Selecionados'!$G:$G,MATCH($E150,'Produtos Selecionados'!$E:$E,0))="MFO", "Evitar - ROA baixo", "OK"),"OK")</f>
        <v>OK</v>
      </c>
    </row>
    <row r="151" spans="2:23" s="153" customFormat="1" ht="5.25" customHeight="1">
      <c r="B151" s="233"/>
      <c r="C151" s="233"/>
      <c r="D151" s="233"/>
      <c r="F151" s="190"/>
      <c r="G151" s="190"/>
      <c r="H151" s="190"/>
      <c r="I151" s="190"/>
      <c r="J151" s="190"/>
      <c r="K151" s="248"/>
      <c r="L151" s="249" t="str">
        <f>IF(K151="","", K151*K$148)</f>
        <v/>
      </c>
      <c r="M151" s="248"/>
      <c r="N151" s="249" t="str">
        <f>IF(M151="","", M151*M$148)</f>
        <v/>
      </c>
      <c r="O151" s="248"/>
      <c r="P151" s="249" t="str">
        <f>IF(O151="","", O151*O$148)</f>
        <v/>
      </c>
      <c r="Q151" s="248"/>
      <c r="R151" s="249" t="str">
        <f>IF(Q151="","", Q151*Q$148)</f>
        <v/>
      </c>
      <c r="S151" s="248"/>
      <c r="T151" s="249" t="str">
        <f>IF(S151="","", S151*S$148)</f>
        <v/>
      </c>
      <c r="U151" s="157"/>
      <c r="V151" s="382"/>
      <c r="W151" s="157"/>
    </row>
    <row r="152" spans="2:23" s="153" customFormat="1" ht="15">
      <c r="B152" s="233"/>
      <c r="C152" s="233"/>
      <c r="D152" s="233" t="s">
        <v>12</v>
      </c>
      <c r="E152" s="158" t="s">
        <v>698</v>
      </c>
      <c r="F152" s="159"/>
      <c r="G152" s="159"/>
      <c r="H152" s="159"/>
      <c r="I152" s="159"/>
      <c r="J152" s="159"/>
      <c r="K152" s="234">
        <f ca="1">OFFSET('Asset Allocation Tatico'!$B$9, MATCH($E152,OFFSET('Asset Allocation Tatico'!$B$9,,,COUNTA('Asset Allocation Tatico'!$B:$B)-COUNTA('Asset Allocation Tatico'!$B$1:$B$9)),0)-1, MATCH(K$5,'Asset Allocation Tatico'!$D$5:$M$5,0)+2)</f>
        <v>0</v>
      </c>
      <c r="L152" s="207">
        <f>SUM(L153:L155)</f>
        <v>0</v>
      </c>
      <c r="M152" s="234">
        <f ca="1">OFFSET('Asset Allocation Tatico'!$B$9, MATCH($E152,OFFSET('Asset Allocation Tatico'!$B$9,,,COUNTA('Asset Allocation Tatico'!$B:$B)-COUNTA('Asset Allocation Tatico'!$B$1:$B$9)),0)-1, MATCH(M$5,'Asset Allocation Tatico'!$D$5:$M$5,0)+2)</f>
        <v>0</v>
      </c>
      <c r="N152" s="207">
        <f>SUM(N153:N155)</f>
        <v>0</v>
      </c>
      <c r="O152" s="234">
        <f ca="1">OFFSET('Asset Allocation Tatico'!$B$9, MATCH($E152,OFFSET('Asset Allocation Tatico'!$B$9,,,COUNTA('Asset Allocation Tatico'!$B:$B)-COUNTA('Asset Allocation Tatico'!$B$1:$B$9)),0)-1, MATCH(O$5,'Asset Allocation Tatico'!$D$5:$M$5,0)+2)</f>
        <v>0</v>
      </c>
      <c r="P152" s="207">
        <f>SUM(P153:P155)</f>
        <v>0</v>
      </c>
      <c r="Q152" s="234">
        <f ca="1">OFFSET('Asset Allocation Tatico'!$B$9, MATCH($E152,OFFSET('Asset Allocation Tatico'!$B$9,,,COUNTA('Asset Allocation Tatico'!$B:$B)-COUNTA('Asset Allocation Tatico'!$B$1:$B$9)),0)-1, MATCH(Q$5,'Asset Allocation Tatico'!$D$5:$M$5,0)+2)</f>
        <v>0</v>
      </c>
      <c r="R152" s="207">
        <f>SUM(R153:R155)</f>
        <v>0</v>
      </c>
      <c r="S152" s="234">
        <f ca="1">OFFSET('Asset Allocation Tatico'!$B$9, MATCH($E152,OFFSET('Asset Allocation Tatico'!$B$9,,,COUNTA('Asset Allocation Tatico'!$B:$B)-COUNTA('Asset Allocation Tatico'!$B$1:$B$9)),0)-1, MATCH(S$5,'Asset Allocation Tatico'!$D$5:$M$5,0)+2)</f>
        <v>0</v>
      </c>
      <c r="T152" s="207">
        <f>SUM(T153:T155)</f>
        <v>0</v>
      </c>
      <c r="U152" s="157"/>
      <c r="V152" s="382"/>
      <c r="W152" s="157"/>
    </row>
    <row r="153" spans="2:23" s="247" customFormat="1" ht="15">
      <c r="B153" s="230"/>
      <c r="C153" s="230"/>
      <c r="D153" s="230"/>
      <c r="E153" s="236"/>
      <c r="F153" s="661" t="str">
        <f>IFERROR(INDEX('Produtos Selecionados'!$G:$G,MATCH($E153,'Produtos Selecionados'!$E:$E,0)),"-")</f>
        <v>-</v>
      </c>
      <c r="G153" s="661" t="str">
        <f>IFERROR(INDEX('Produtos Selecionados'!$H:$H,MATCH($E153,'Produtos Selecionados'!$E:$E,0)),"-")</f>
        <v>-</v>
      </c>
      <c r="H153" s="661" t="str">
        <f>IFERROR(INDEX('Produtos Selecionados'!$O:$O,MATCH($E153,'Produtos Selecionados'!$E:$E,0)),"-")</f>
        <v>-</v>
      </c>
      <c r="I153" s="662" t="str">
        <f>IFERROR(INDEX('Produtos Selecionados'!$L:$L,MATCH($E153,'Produtos Selecionados'!$E:$E,0)),"-")</f>
        <v>-</v>
      </c>
      <c r="J153" s="662" t="str">
        <f>IFERROR(INDEX('Produtos Selecionados'!$M:$M,MATCH($E153,'Produtos Selecionados'!$E:$E,0)),"-")</f>
        <v>-</v>
      </c>
      <c r="K153" s="232"/>
      <c r="L153" s="246" t="str">
        <f>IF(K153="","", K153*K$148)</f>
        <v/>
      </c>
      <c r="M153" s="232"/>
      <c r="N153" s="246" t="str">
        <f>IF(M153="","", M153*M$148)</f>
        <v/>
      </c>
      <c r="O153" s="232"/>
      <c r="P153" s="246" t="str">
        <f>IF(O153="","", O153*O$148)</f>
        <v/>
      </c>
      <c r="Q153" s="232"/>
      <c r="R153" s="246" t="str">
        <f>IF(Q153="","", Q153*Q$148)</f>
        <v/>
      </c>
      <c r="S153" s="232"/>
      <c r="T153" s="246" t="str">
        <f>IF(S153="","", S153*S$148)</f>
        <v/>
      </c>
      <c r="V153" s="383" t="str">
        <f>IFERROR(IF(INDEX('Produtos Selecionados'!$G:$G,MATCH($E153,'Produtos Selecionados'!$E:$E,0))="MFO", "Evitar - ROA baixo", "OK"),"OK")</f>
        <v>OK</v>
      </c>
    </row>
    <row r="154" spans="2:23" s="247" customFormat="1" ht="15">
      <c r="B154" s="230"/>
      <c r="C154" s="230"/>
      <c r="D154" s="230"/>
      <c r="E154" s="236"/>
      <c r="F154" s="661" t="str">
        <f>IFERROR(INDEX('Produtos Selecionados'!$G:$G,MATCH($E154,'Produtos Selecionados'!$E:$E,0)),"-")</f>
        <v>-</v>
      </c>
      <c r="G154" s="661" t="str">
        <f>IFERROR(INDEX('Produtos Selecionados'!$H:$H,MATCH($E154,'Produtos Selecionados'!$E:$E,0)),"-")</f>
        <v>-</v>
      </c>
      <c r="H154" s="661" t="str">
        <f>IFERROR(INDEX('Produtos Selecionados'!$O:$O,MATCH($E154,'Produtos Selecionados'!$E:$E,0)),"-")</f>
        <v>-</v>
      </c>
      <c r="I154" s="662" t="str">
        <f>IFERROR(INDEX('Produtos Selecionados'!$L:$L,MATCH($E154,'Produtos Selecionados'!$E:$E,0)),"-")</f>
        <v>-</v>
      </c>
      <c r="J154" s="662" t="str">
        <f>IFERROR(INDEX('Produtos Selecionados'!$M:$M,MATCH($E154,'Produtos Selecionados'!$E:$E,0)),"-")</f>
        <v>-</v>
      </c>
      <c r="K154" s="232"/>
      <c r="L154" s="246" t="str">
        <f>IF(K154="","", K154*K$148)</f>
        <v/>
      </c>
      <c r="M154" s="232"/>
      <c r="N154" s="246" t="str">
        <f>IF(M154="","", M154*M$148)</f>
        <v/>
      </c>
      <c r="O154" s="232"/>
      <c r="P154" s="246" t="str">
        <f>IF(O154="","", O154*O$148)</f>
        <v/>
      </c>
      <c r="Q154" s="232"/>
      <c r="R154" s="246" t="str">
        <f>IF(Q154="","", Q154*Q$148)</f>
        <v/>
      </c>
      <c r="S154" s="232"/>
      <c r="T154" s="246" t="str">
        <f>IF(S154="","", S154*S$148)</f>
        <v/>
      </c>
      <c r="V154" s="383" t="str">
        <f>IFERROR(IF(INDEX('Produtos Selecionados'!$G:$G,MATCH($E154,'Produtos Selecionados'!$E:$E,0))="MFO", "Evitar - ROA baixo", "OK"),"OK")</f>
        <v>OK</v>
      </c>
    </row>
    <row r="155" spans="2:23" s="153" customFormat="1" ht="5.25" customHeight="1">
      <c r="B155" s="233"/>
      <c r="C155" s="233"/>
      <c r="D155" s="233"/>
      <c r="F155" s="190"/>
      <c r="G155" s="190"/>
      <c r="H155" s="190"/>
      <c r="I155" s="190"/>
      <c r="J155" s="190"/>
      <c r="K155" s="248"/>
      <c r="L155" s="249" t="str">
        <f>IF(K155="","", K155*K$148)</f>
        <v/>
      </c>
      <c r="M155" s="248"/>
      <c r="N155" s="249" t="str">
        <f>IF(M155="","", M155*M$148)</f>
        <v/>
      </c>
      <c r="O155" s="248"/>
      <c r="P155" s="249" t="str">
        <f>IF(O155="","", O155*O$148)</f>
        <v/>
      </c>
      <c r="Q155" s="248"/>
      <c r="R155" s="249" t="str">
        <f>IF(Q155="","", Q155*Q$148)</f>
        <v/>
      </c>
      <c r="S155" s="248"/>
      <c r="T155" s="249" t="str">
        <f>IF(S155="","", S155*S$148)</f>
        <v/>
      </c>
      <c r="U155" s="157"/>
      <c r="V155" s="382"/>
      <c r="W155" s="157"/>
    </row>
    <row r="156" spans="2:23" s="250" customFormat="1" ht="7.5" customHeight="1">
      <c r="B156" s="233" t="s">
        <v>1345</v>
      </c>
      <c r="C156" s="233" t="s">
        <v>1345</v>
      </c>
      <c r="D156" s="233" t="s">
        <v>1345</v>
      </c>
      <c r="F156" s="665"/>
      <c r="G156" s="665"/>
      <c r="H156" s="665"/>
      <c r="I156" s="665"/>
      <c r="J156" s="665"/>
      <c r="K156" s="251"/>
      <c r="L156" s="252"/>
      <c r="M156" s="253"/>
      <c r="N156" s="254"/>
      <c r="O156" s="255"/>
      <c r="P156" s="252"/>
      <c r="Q156" s="153"/>
      <c r="R156" s="254"/>
      <c r="S156" s="255"/>
      <c r="T156" s="153"/>
      <c r="U156" s="256"/>
      <c r="V156" s="385"/>
      <c r="W156" s="256"/>
    </row>
    <row r="157" spans="2:23" s="114" customFormat="1" ht="15.75">
      <c r="B157" s="286"/>
      <c r="C157" s="286"/>
      <c r="D157" s="233"/>
      <c r="E157" s="357" t="s">
        <v>1413</v>
      </c>
      <c r="F157" s="666"/>
      <c r="G157" s="666"/>
      <c r="H157" s="666"/>
      <c r="I157" s="666"/>
      <c r="J157" s="666"/>
      <c r="K157" s="355">
        <f t="shared" ref="K157:T157" ca="1" si="73">K103+K69+K9</f>
        <v>1</v>
      </c>
      <c r="L157" s="356">
        <f t="shared" ca="1" si="73"/>
        <v>0.99999999999999989</v>
      </c>
      <c r="M157" s="355">
        <f t="shared" ca="1" si="73"/>
        <v>1</v>
      </c>
      <c r="N157" s="356">
        <f t="shared" ca="1" si="73"/>
        <v>1</v>
      </c>
      <c r="O157" s="355">
        <f t="shared" ca="1" si="73"/>
        <v>1</v>
      </c>
      <c r="P157" s="356">
        <f t="shared" ca="1" si="73"/>
        <v>1</v>
      </c>
      <c r="Q157" s="355">
        <f t="shared" ca="1" si="73"/>
        <v>1</v>
      </c>
      <c r="R157" s="356">
        <f t="shared" ca="1" si="73"/>
        <v>1</v>
      </c>
      <c r="S157" s="355">
        <f t="shared" ca="1" si="73"/>
        <v>1</v>
      </c>
      <c r="T157" s="356">
        <f t="shared" ca="1" si="73"/>
        <v>1</v>
      </c>
      <c r="U157" s="288"/>
      <c r="V157" s="381"/>
      <c r="W157" s="288"/>
    </row>
    <row r="158" spans="2:23" s="250" customFormat="1" ht="7.5" customHeight="1">
      <c r="B158" s="233"/>
      <c r="C158" s="233"/>
      <c r="D158" s="233"/>
      <c r="F158" s="665"/>
      <c r="G158" s="665"/>
      <c r="H158" s="665"/>
      <c r="I158" s="665"/>
      <c r="J158" s="665"/>
      <c r="K158" s="251"/>
      <c r="L158" s="252"/>
      <c r="M158" s="253"/>
      <c r="N158" s="254"/>
      <c r="O158" s="255"/>
      <c r="P158" s="252"/>
      <c r="Q158" s="153"/>
      <c r="R158" s="254"/>
      <c r="S158" s="255"/>
      <c r="T158" s="153"/>
      <c r="U158" s="256"/>
      <c r="V158" s="385"/>
      <c r="W158" s="256"/>
    </row>
    <row r="159" spans="2:23" s="153" customFormat="1" ht="15">
      <c r="B159" s="233"/>
      <c r="C159" s="233"/>
      <c r="D159" s="233"/>
      <c r="E159" s="158" t="s">
        <v>1416</v>
      </c>
      <c r="F159" s="159"/>
      <c r="G159" s="159"/>
      <c r="H159" s="159"/>
      <c r="I159" s="159"/>
      <c r="J159" s="159"/>
      <c r="K159" s="234"/>
      <c r="L159" s="207">
        <f ca="1">SUMPRODUCT($H$11:$H$156, L$11:L$156)</f>
        <v>1.9943649333333331E-3</v>
      </c>
      <c r="M159" s="234"/>
      <c r="N159" s="207">
        <f ca="1">SUMPRODUCT($H$11:$H$156, N$11:N$156)</f>
        <v>2.2655602233333325E-3</v>
      </c>
      <c r="O159" s="234"/>
      <c r="P159" s="207">
        <f ca="1">SUMPRODUCT($H$11:$H$156, P$11:P$156)</f>
        <v>2.6715465163333332E-3</v>
      </c>
      <c r="Q159" s="234"/>
      <c r="R159" s="207">
        <f ca="1">SUMPRODUCT($H$11:$H$156, R$11:R$156)</f>
        <v>3.0898957996666676E-3</v>
      </c>
      <c r="S159" s="234"/>
      <c r="T159" s="207">
        <f ca="1">SUMPRODUCT($H$11:$H$156, T$11:T$156)</f>
        <v>3.5038992088333334E-3</v>
      </c>
      <c r="U159" s="157"/>
      <c r="V159" s="382"/>
      <c r="W159" s="157"/>
    </row>
    <row r="160" spans="2:23" s="250" customFormat="1" ht="7.5" customHeight="1">
      <c r="B160" s="233"/>
      <c r="C160" s="233"/>
      <c r="D160" s="233"/>
      <c r="F160" s="665"/>
      <c r="G160" s="665"/>
      <c r="H160" s="665"/>
      <c r="I160" s="665"/>
      <c r="J160" s="665"/>
      <c r="K160" s="251"/>
      <c r="L160" s="252"/>
      <c r="M160" s="253"/>
      <c r="N160" s="254"/>
      <c r="O160" s="255"/>
      <c r="P160" s="252"/>
      <c r="Q160" s="153"/>
      <c r="R160" s="254"/>
      <c r="S160" s="255"/>
      <c r="T160" s="153"/>
      <c r="U160" s="256"/>
      <c r="V160" s="385"/>
      <c r="W160" s="256"/>
    </row>
    <row r="161" spans="2:23" s="153" customFormat="1" ht="15">
      <c r="B161" s="233"/>
      <c r="C161" s="233"/>
      <c r="D161" s="233"/>
      <c r="E161" s="158" t="s">
        <v>1417</v>
      </c>
      <c r="F161" s="159"/>
      <c r="G161" s="159"/>
      <c r="H161" s="159"/>
      <c r="I161" s="159"/>
      <c r="J161" s="159"/>
      <c r="K161" s="234"/>
      <c r="L161" s="207" cm="1">
        <f t="array" aca="1" ref="L161" ca="1">SUM(IF($I$11:$I$156="USD", L$11:L$156))</f>
        <v>0</v>
      </c>
      <c r="M161" s="234"/>
      <c r="N161" s="207" cm="1">
        <f t="array" aca="1" ref="N161" ca="1">SUM(IF($I$11:$I$156="USD", N$11:N$156))</f>
        <v>0</v>
      </c>
      <c r="O161" s="234"/>
      <c r="P161" s="207" cm="1">
        <f t="array" aca="1" ref="P161" ca="1">SUM(IF($I$11:$I$156="USD", P$11:P$156))</f>
        <v>0</v>
      </c>
      <c r="Q161" s="234"/>
      <c r="R161" s="207" cm="1">
        <f t="array" aca="1" ref="R161" ca="1">SUM(IF($I$11:$I$156="USD", R$11:R$156))</f>
        <v>0</v>
      </c>
      <c r="S161" s="234"/>
      <c r="T161" s="207" cm="1">
        <f t="array" aca="1" ref="T161" ca="1">SUM(IF($I$11:$I$156="USD", T$11:T$156))</f>
        <v>0</v>
      </c>
      <c r="U161" s="157"/>
      <c r="V161" s="382"/>
      <c r="W161" s="157"/>
    </row>
    <row r="162" spans="2:23" s="250" customFormat="1" ht="15">
      <c r="B162" s="238"/>
      <c r="C162" s="238"/>
      <c r="D162" s="238"/>
      <c r="F162" s="665"/>
      <c r="G162" s="665"/>
      <c r="H162" s="665"/>
      <c r="I162" s="665"/>
      <c r="J162" s="665"/>
      <c r="K162" s="255"/>
      <c r="L162" s="257"/>
      <c r="M162" s="153"/>
      <c r="O162" s="255"/>
      <c r="P162" s="257"/>
      <c r="Q162" s="153"/>
      <c r="S162" s="255"/>
      <c r="T162" s="153"/>
      <c r="U162" s="256"/>
      <c r="V162" s="385"/>
      <c r="W162" s="256"/>
    </row>
    <row r="163" spans="2:23" s="250" customFormat="1" ht="15">
      <c r="B163" s="238"/>
      <c r="C163" s="238"/>
      <c r="D163" s="238"/>
      <c r="F163" s="665"/>
      <c r="G163" s="665"/>
      <c r="H163" s="665"/>
      <c r="I163" s="665"/>
      <c r="J163" s="665"/>
      <c r="K163" s="255"/>
      <c r="L163" s="257"/>
      <c r="M163" s="153"/>
      <c r="O163" s="255"/>
      <c r="P163" s="257"/>
      <c r="Q163" s="153"/>
      <c r="S163" s="255"/>
      <c r="T163" s="153"/>
      <c r="U163" s="256"/>
      <c r="V163" s="385"/>
      <c r="W163" s="256"/>
    </row>
    <row r="164" spans="2:23" s="247" customFormat="1" ht="21.75" hidden="1" customHeight="1">
      <c r="B164" s="230"/>
      <c r="C164" s="230"/>
      <c r="D164" s="230"/>
      <c r="E164" s="168" t="s">
        <v>444</v>
      </c>
      <c r="F164" s="192"/>
      <c r="G164" s="192"/>
      <c r="H164" s="192"/>
      <c r="I164" s="192"/>
      <c r="J164" s="192"/>
      <c r="K164" s="258"/>
      <c r="L164" s="259"/>
      <c r="M164" s="258"/>
      <c r="N164" s="259"/>
      <c r="O164" s="258"/>
      <c r="P164" s="259"/>
      <c r="Q164" s="258"/>
      <c r="R164" s="259"/>
      <c r="S164" s="258"/>
      <c r="T164" s="260"/>
      <c r="U164" s="261"/>
      <c r="V164" s="384"/>
      <c r="W164" s="261"/>
    </row>
    <row r="165" spans="2:23" s="247" customFormat="1" ht="18.75" hidden="1" customHeight="1">
      <c r="B165" s="230"/>
      <c r="C165" s="230"/>
      <c r="D165" s="230"/>
      <c r="E165" s="169" t="s">
        <v>445</v>
      </c>
      <c r="F165" s="667"/>
      <c r="G165" s="667"/>
      <c r="H165" s="667"/>
      <c r="I165" s="667"/>
      <c r="J165" s="667"/>
      <c r="K165" s="262">
        <f>K172</f>
        <v>0</v>
      </c>
      <c r="L165" s="263"/>
      <c r="M165" s="262">
        <f>M172</f>
        <v>0</v>
      </c>
      <c r="N165" s="263"/>
      <c r="O165" s="262">
        <f>O172</f>
        <v>0</v>
      </c>
      <c r="P165" s="263"/>
      <c r="Q165" s="262">
        <f>Q172</f>
        <v>0</v>
      </c>
      <c r="R165" s="263"/>
      <c r="S165" s="262">
        <f>S172</f>
        <v>0</v>
      </c>
      <c r="T165" s="264"/>
      <c r="U165" s="261"/>
      <c r="V165" s="384"/>
      <c r="W165" s="261"/>
    </row>
    <row r="166" spans="2:23" s="247" customFormat="1" ht="18.75" hidden="1" customHeight="1">
      <c r="B166" s="230"/>
      <c r="C166" s="230"/>
      <c r="D166" s="230"/>
      <c r="E166" s="169" t="s">
        <v>446</v>
      </c>
      <c r="F166" s="667"/>
      <c r="G166" s="667"/>
      <c r="H166" s="667"/>
      <c r="I166" s="667"/>
      <c r="J166" s="667"/>
      <c r="K166" s="258"/>
      <c r="L166" s="259"/>
      <c r="M166" s="258"/>
      <c r="N166" s="259"/>
      <c r="O166" s="258"/>
      <c r="P166" s="259"/>
      <c r="Q166" s="258"/>
      <c r="R166" s="259"/>
      <c r="S166" s="258"/>
      <c r="T166" s="260"/>
      <c r="U166" s="261"/>
      <c r="V166" s="384"/>
      <c r="W166" s="261"/>
    </row>
    <row r="167" spans="2:23" s="247" customFormat="1" ht="18.75" hidden="1" customHeight="1">
      <c r="B167" s="230"/>
      <c r="C167" s="230"/>
      <c r="D167" s="230"/>
      <c r="E167" s="169" t="s">
        <v>447</v>
      </c>
      <c r="F167" s="667"/>
      <c r="G167" s="667"/>
      <c r="H167" s="667"/>
      <c r="I167" s="667"/>
      <c r="J167" s="667"/>
      <c r="K167" s="262">
        <f>K174</f>
        <v>0</v>
      </c>
      <c r="L167" s="263"/>
      <c r="M167" s="262">
        <f>M174</f>
        <v>0</v>
      </c>
      <c r="N167" s="263"/>
      <c r="O167" s="262">
        <f>O174</f>
        <v>0</v>
      </c>
      <c r="P167" s="263"/>
      <c r="Q167" s="262">
        <f>Q174</f>
        <v>0</v>
      </c>
      <c r="R167" s="263"/>
      <c r="S167" s="262">
        <f>S174</f>
        <v>0</v>
      </c>
      <c r="T167" s="264"/>
      <c r="U167" s="261"/>
      <c r="V167" s="384"/>
      <c r="W167" s="261"/>
    </row>
    <row r="168" spans="2:23" s="247" customFormat="1" ht="18.75" hidden="1" customHeight="1">
      <c r="B168" s="230"/>
      <c r="C168" s="230"/>
      <c r="D168" s="230"/>
      <c r="E168" s="169" t="s">
        <v>448</v>
      </c>
      <c r="F168" s="667"/>
      <c r="G168" s="667"/>
      <c r="H168" s="667"/>
      <c r="I168" s="667"/>
      <c r="J168" s="667"/>
      <c r="K168" s="258"/>
      <c r="L168" s="259"/>
      <c r="M168" s="258"/>
      <c r="N168" s="259"/>
      <c r="O168" s="258"/>
      <c r="P168" s="259"/>
      <c r="Q168" s="258"/>
      <c r="R168" s="259"/>
      <c r="S168" s="258"/>
      <c r="T168" s="260"/>
      <c r="U168" s="261"/>
      <c r="V168" s="384"/>
      <c r="W168" s="261"/>
    </row>
    <row r="169" spans="2:23" s="247" customFormat="1" ht="18.75" hidden="1" customHeight="1">
      <c r="B169" s="230"/>
      <c r="C169" s="230"/>
      <c r="D169" s="230"/>
      <c r="E169" s="169" t="s">
        <v>449</v>
      </c>
      <c r="F169" s="667"/>
      <c r="G169" s="667"/>
      <c r="H169" s="667"/>
      <c r="I169" s="667"/>
      <c r="J169" s="667"/>
      <c r="K169" s="262">
        <f>K176</f>
        <v>0</v>
      </c>
      <c r="L169" s="263"/>
      <c r="M169" s="262">
        <f>M176</f>
        <v>0</v>
      </c>
      <c r="N169" s="263"/>
      <c r="O169" s="262">
        <f>O176</f>
        <v>0</v>
      </c>
      <c r="P169" s="263"/>
      <c r="Q169" s="262">
        <f>Q176</f>
        <v>0</v>
      </c>
      <c r="R169" s="263"/>
      <c r="S169" s="262">
        <f>S176</f>
        <v>0</v>
      </c>
      <c r="T169" s="264"/>
      <c r="U169" s="261"/>
      <c r="V169" s="384"/>
      <c r="W169" s="261"/>
    </row>
    <row r="170" spans="2:23" s="247" customFormat="1" ht="18.75" hidden="1" customHeight="1">
      <c r="B170" s="230"/>
      <c r="C170" s="230"/>
      <c r="D170" s="230"/>
      <c r="E170" s="265" t="s">
        <v>450</v>
      </c>
      <c r="F170" s="668"/>
      <c r="G170" s="668"/>
      <c r="H170" s="668"/>
      <c r="I170" s="668"/>
      <c r="J170" s="668"/>
      <c r="K170" s="258"/>
      <c r="L170" s="259"/>
      <c r="M170" s="258"/>
      <c r="N170" s="259"/>
      <c r="O170" s="258"/>
      <c r="P170" s="259"/>
      <c r="Q170" s="258"/>
      <c r="R170" s="259"/>
      <c r="S170" s="258"/>
      <c r="T170" s="260"/>
      <c r="U170" s="261"/>
      <c r="V170" s="384"/>
      <c r="W170" s="261"/>
    </row>
    <row r="171" spans="2:23" s="247" customFormat="1" ht="18.75" hidden="1" customHeight="1">
      <c r="B171" s="230"/>
      <c r="C171" s="230"/>
      <c r="D171" s="230"/>
      <c r="E171" s="266" t="s">
        <v>451</v>
      </c>
      <c r="F171" s="668"/>
      <c r="G171" s="668"/>
      <c r="H171" s="668"/>
      <c r="I171" s="668"/>
      <c r="J171" s="668"/>
      <c r="K171" s="262">
        <f>K178</f>
        <v>0</v>
      </c>
      <c r="L171" s="263"/>
      <c r="M171" s="262">
        <f>M178</f>
        <v>0</v>
      </c>
      <c r="N171" s="263"/>
      <c r="O171" s="262">
        <f>O178</f>
        <v>0</v>
      </c>
      <c r="P171" s="263"/>
      <c r="Q171" s="262">
        <f>Q178</f>
        <v>0</v>
      </c>
      <c r="R171" s="263"/>
      <c r="S171" s="262">
        <f>S178</f>
        <v>0</v>
      </c>
      <c r="T171" s="264"/>
      <c r="U171" s="261"/>
      <c r="V171" s="384"/>
      <c r="W171" s="261"/>
    </row>
    <row r="172" spans="2:23" s="247" customFormat="1" ht="18.75" hidden="1" customHeight="1">
      <c r="B172" s="230"/>
      <c r="C172" s="230"/>
      <c r="D172" s="230"/>
      <c r="E172" s="266" t="s">
        <v>452</v>
      </c>
      <c r="F172" s="668"/>
      <c r="G172" s="668"/>
      <c r="H172" s="668"/>
      <c r="I172" s="668"/>
      <c r="J172" s="668"/>
      <c r="K172" s="258"/>
      <c r="L172" s="259"/>
      <c r="M172" s="258"/>
      <c r="N172" s="259"/>
      <c r="O172" s="258"/>
      <c r="P172" s="259"/>
      <c r="Q172" s="258"/>
      <c r="R172" s="259"/>
      <c r="S172" s="258"/>
      <c r="T172" s="260"/>
      <c r="U172" s="261"/>
      <c r="V172" s="384"/>
      <c r="W172" s="261"/>
    </row>
    <row r="173" spans="2:23" s="247" customFormat="1" ht="18.75" hidden="1" customHeight="1">
      <c r="B173" s="230"/>
      <c r="C173" s="230"/>
      <c r="D173" s="230"/>
      <c r="E173" s="266" t="s">
        <v>453</v>
      </c>
      <c r="F173" s="668"/>
      <c r="G173" s="668"/>
      <c r="H173" s="668"/>
      <c r="I173" s="668"/>
      <c r="J173" s="668"/>
      <c r="K173" s="262">
        <f>K180</f>
        <v>0</v>
      </c>
      <c r="L173" s="263"/>
      <c r="M173" s="262">
        <f>M180</f>
        <v>0</v>
      </c>
      <c r="N173" s="263"/>
      <c r="O173" s="262">
        <f>O180</f>
        <v>0</v>
      </c>
      <c r="P173" s="263"/>
      <c r="Q173" s="262">
        <f>Q180</f>
        <v>0</v>
      </c>
      <c r="R173" s="263"/>
      <c r="S173" s="262">
        <f>S180</f>
        <v>0</v>
      </c>
      <c r="T173" s="264"/>
      <c r="U173" s="261"/>
      <c r="V173" s="384"/>
      <c r="W173" s="261"/>
    </row>
    <row r="174" spans="2:23" s="247" customFormat="1" ht="19.5" hidden="1" customHeight="1">
      <c r="B174" s="230"/>
      <c r="C174" s="230"/>
      <c r="D174" s="230"/>
      <c r="E174" s="267" t="s">
        <v>454</v>
      </c>
      <c r="F174" s="668"/>
      <c r="G174" s="668"/>
      <c r="H174" s="668"/>
      <c r="I174" s="668"/>
      <c r="J174" s="668"/>
      <c r="K174" s="258"/>
      <c r="L174" s="259"/>
      <c r="M174" s="258"/>
      <c r="N174" s="259"/>
      <c r="O174" s="258"/>
      <c r="P174" s="259"/>
      <c r="Q174" s="258"/>
      <c r="R174" s="259"/>
      <c r="S174" s="258"/>
      <c r="T174" s="260"/>
      <c r="U174" s="261"/>
      <c r="V174" s="384"/>
      <c r="W174" s="261"/>
    </row>
    <row r="175" spans="2:23" s="247" customFormat="1" ht="18.75" hidden="1" customHeight="1">
      <c r="B175" s="230"/>
      <c r="C175" s="230"/>
      <c r="D175" s="230"/>
      <c r="E175" s="170" t="s">
        <v>455</v>
      </c>
      <c r="F175" s="669"/>
      <c r="G175" s="669"/>
      <c r="H175" s="669"/>
      <c r="I175" s="669"/>
      <c r="J175" s="669"/>
      <c r="K175" s="262">
        <f>K182</f>
        <v>0</v>
      </c>
      <c r="L175" s="263"/>
      <c r="M175" s="262">
        <f>M182</f>
        <v>0</v>
      </c>
      <c r="N175" s="263"/>
      <c r="O175" s="262">
        <f>O182</f>
        <v>0</v>
      </c>
      <c r="P175" s="263"/>
      <c r="Q175" s="262">
        <f>Q182</f>
        <v>0</v>
      </c>
      <c r="R175" s="263"/>
      <c r="S175" s="262">
        <f>S182</f>
        <v>0</v>
      </c>
      <c r="T175" s="264"/>
      <c r="U175" s="261"/>
      <c r="V175" s="384"/>
      <c r="W175" s="261"/>
    </row>
    <row r="176" spans="2:23" s="247" customFormat="1" ht="18.75" hidden="1" customHeight="1">
      <c r="B176" s="230"/>
      <c r="C176" s="230"/>
      <c r="D176" s="230"/>
      <c r="E176" s="170" t="s">
        <v>456</v>
      </c>
      <c r="F176" s="669"/>
      <c r="G176" s="669"/>
      <c r="H176" s="669"/>
      <c r="I176" s="669"/>
      <c r="J176" s="669"/>
      <c r="K176" s="258"/>
      <c r="L176" s="259"/>
      <c r="M176" s="258"/>
      <c r="N176" s="259"/>
      <c r="O176" s="258"/>
      <c r="P176" s="259"/>
      <c r="Q176" s="258"/>
      <c r="R176" s="259"/>
      <c r="S176" s="258"/>
      <c r="T176" s="260"/>
      <c r="U176" s="261"/>
      <c r="V176" s="384"/>
      <c r="W176" s="261"/>
    </row>
    <row r="177" spans="2:24" s="247" customFormat="1" ht="18.75" hidden="1" customHeight="1">
      <c r="B177" s="230"/>
      <c r="C177" s="230"/>
      <c r="D177" s="230"/>
      <c r="E177" s="170" t="s">
        <v>457</v>
      </c>
      <c r="F177" s="669"/>
      <c r="G177" s="669"/>
      <c r="H177" s="669"/>
      <c r="I177" s="669"/>
      <c r="J177" s="669"/>
      <c r="K177" s="262">
        <f>K184</f>
        <v>0</v>
      </c>
      <c r="L177" s="263"/>
      <c r="M177" s="262">
        <f>M184</f>
        <v>0</v>
      </c>
      <c r="N177" s="263"/>
      <c r="O177" s="262">
        <f>O184</f>
        <v>0</v>
      </c>
      <c r="P177" s="263"/>
      <c r="Q177" s="262">
        <f>Q184</f>
        <v>0</v>
      </c>
      <c r="R177" s="263"/>
      <c r="S177" s="262">
        <f>S184</f>
        <v>0</v>
      </c>
      <c r="T177" s="264"/>
      <c r="U177" s="261"/>
      <c r="V177" s="384"/>
      <c r="W177" s="261"/>
    </row>
    <row r="178" spans="2:24" s="247" customFormat="1" ht="19.5" hidden="1" customHeight="1">
      <c r="B178" s="230"/>
      <c r="C178" s="230"/>
      <c r="D178" s="230"/>
      <c r="E178" s="171" t="s">
        <v>458</v>
      </c>
      <c r="F178" s="669"/>
      <c r="G178" s="669"/>
      <c r="H178" s="669"/>
      <c r="I178" s="669"/>
      <c r="J178" s="669"/>
      <c r="K178" s="258"/>
      <c r="L178" s="259"/>
      <c r="M178" s="258"/>
      <c r="N178" s="259"/>
      <c r="O178" s="258"/>
      <c r="P178" s="259"/>
      <c r="Q178" s="258"/>
      <c r="R178" s="259"/>
      <c r="S178" s="258"/>
      <c r="T178" s="260"/>
      <c r="U178" s="261"/>
      <c r="V178" s="384"/>
      <c r="W178" s="261"/>
    </row>
    <row r="179" spans="2:24" s="247" customFormat="1" ht="18.75" hidden="1" customHeight="1">
      <c r="B179" s="230"/>
      <c r="C179" s="230"/>
      <c r="D179" s="230"/>
      <c r="E179" s="172" t="s">
        <v>459</v>
      </c>
      <c r="F179" s="670"/>
      <c r="G179" s="670"/>
      <c r="H179" s="670"/>
      <c r="I179" s="670"/>
      <c r="J179" s="670"/>
      <c r="K179" s="262">
        <f>K186</f>
        <v>0</v>
      </c>
      <c r="L179" s="263"/>
      <c r="M179" s="262">
        <f>M186</f>
        <v>0</v>
      </c>
      <c r="N179" s="263"/>
      <c r="O179" s="262">
        <f>O186</f>
        <v>0</v>
      </c>
      <c r="P179" s="263"/>
      <c r="Q179" s="262">
        <f>Q186</f>
        <v>0</v>
      </c>
      <c r="R179" s="263"/>
      <c r="S179" s="262">
        <f>S186</f>
        <v>0</v>
      </c>
      <c r="T179" s="264"/>
      <c r="U179" s="261"/>
      <c r="V179" s="384"/>
      <c r="W179" s="261"/>
    </row>
    <row r="180" spans="2:24" s="247" customFormat="1" ht="18.75" hidden="1" customHeight="1">
      <c r="B180" s="230"/>
      <c r="C180" s="230"/>
      <c r="D180" s="230"/>
      <c r="E180" s="173" t="s">
        <v>460</v>
      </c>
      <c r="F180" s="670"/>
      <c r="G180" s="670"/>
      <c r="H180" s="670"/>
      <c r="I180" s="670"/>
      <c r="J180" s="670"/>
      <c r="K180" s="258"/>
      <c r="L180" s="259"/>
      <c r="M180" s="258"/>
      <c r="N180" s="259"/>
      <c r="O180" s="258"/>
      <c r="P180" s="259"/>
      <c r="Q180" s="258"/>
      <c r="R180" s="259"/>
      <c r="S180" s="258"/>
      <c r="T180" s="260"/>
      <c r="U180" s="261"/>
      <c r="V180" s="384"/>
      <c r="W180" s="261"/>
    </row>
    <row r="181" spans="2:24" s="247" customFormat="1" ht="18.75" hidden="1" customHeight="1">
      <c r="B181" s="230"/>
      <c r="C181" s="230"/>
      <c r="D181" s="230"/>
      <c r="F181" s="668"/>
      <c r="G181" s="668"/>
      <c r="H181" s="668"/>
      <c r="I181" s="668"/>
      <c r="J181" s="668"/>
      <c r="K181" s="262">
        <f>K188</f>
        <v>0</v>
      </c>
      <c r="L181" s="263"/>
      <c r="M181" s="262">
        <f>M188</f>
        <v>0</v>
      </c>
      <c r="N181" s="263"/>
      <c r="O181" s="262">
        <f>O188</f>
        <v>0</v>
      </c>
      <c r="P181" s="263"/>
      <c r="Q181" s="262">
        <f>Q188</f>
        <v>0</v>
      </c>
      <c r="R181" s="263"/>
      <c r="S181" s="262">
        <f>S188</f>
        <v>0</v>
      </c>
      <c r="T181" s="264"/>
      <c r="U181" s="261"/>
      <c r="V181" s="384"/>
      <c r="W181" s="261"/>
    </row>
    <row r="182" spans="2:24" s="247" customFormat="1" ht="18.75" hidden="1" customHeight="1">
      <c r="B182" s="230"/>
      <c r="C182" s="230"/>
      <c r="D182" s="230"/>
      <c r="F182" s="668"/>
      <c r="G182" s="668"/>
      <c r="H182" s="668"/>
      <c r="I182" s="668"/>
      <c r="J182" s="668"/>
      <c r="K182" s="258"/>
      <c r="L182" s="259"/>
      <c r="M182" s="258"/>
      <c r="N182" s="259"/>
      <c r="O182" s="258"/>
      <c r="P182" s="259"/>
      <c r="Q182" s="258"/>
      <c r="R182" s="259"/>
      <c r="S182" s="258"/>
      <c r="T182" s="260"/>
      <c r="V182" s="384"/>
      <c r="X182" s="174"/>
    </row>
    <row r="183" spans="2:24" s="247" customFormat="1" ht="21.75" hidden="1" customHeight="1">
      <c r="B183" s="230"/>
      <c r="C183" s="230"/>
      <c r="D183" s="230"/>
      <c r="E183" s="168" t="s">
        <v>444</v>
      </c>
      <c r="F183" s="192"/>
      <c r="G183" s="192"/>
      <c r="H183" s="192"/>
      <c r="I183" s="192"/>
      <c r="J183" s="192"/>
      <c r="K183" s="262">
        <f>K190</f>
        <v>0</v>
      </c>
      <c r="L183" s="263"/>
      <c r="M183" s="262">
        <f>M190</f>
        <v>0</v>
      </c>
      <c r="N183" s="263"/>
      <c r="O183" s="262">
        <f>O190</f>
        <v>0</v>
      </c>
      <c r="P183" s="263"/>
      <c r="Q183" s="262">
        <f>Q190</f>
        <v>0</v>
      </c>
      <c r="R183" s="263"/>
      <c r="S183" s="262">
        <f>S190</f>
        <v>0</v>
      </c>
      <c r="T183" s="264"/>
      <c r="V183" s="384"/>
      <c r="X183" s="174"/>
    </row>
    <row r="184" spans="2:24" s="247" customFormat="1" ht="18.75" hidden="1" customHeight="1">
      <c r="B184" s="230"/>
      <c r="C184" s="230"/>
      <c r="D184" s="230"/>
      <c r="E184" s="169" t="s">
        <v>445</v>
      </c>
      <c r="F184" s="667"/>
      <c r="G184" s="667"/>
      <c r="H184" s="667"/>
      <c r="I184" s="667"/>
      <c r="J184" s="667"/>
      <c r="K184" s="258"/>
      <c r="L184" s="259"/>
      <c r="M184" s="258"/>
      <c r="N184" s="259"/>
      <c r="O184" s="258"/>
      <c r="P184" s="259"/>
      <c r="Q184" s="258"/>
      <c r="R184" s="259"/>
      <c r="S184" s="258"/>
      <c r="T184" s="260"/>
      <c r="V184" s="384"/>
      <c r="X184" s="174"/>
    </row>
    <row r="185" spans="2:24" s="247" customFormat="1" ht="18.75" hidden="1" customHeight="1">
      <c r="B185" s="230"/>
      <c r="C185" s="230"/>
      <c r="D185" s="230"/>
      <c r="E185" s="169" t="s">
        <v>446</v>
      </c>
      <c r="F185" s="667"/>
      <c r="G185" s="667"/>
      <c r="H185" s="667"/>
      <c r="I185" s="667"/>
      <c r="J185" s="667"/>
      <c r="K185" s="262">
        <f>K192</f>
        <v>0</v>
      </c>
      <c r="L185" s="263"/>
      <c r="M185" s="262">
        <f>M192</f>
        <v>0</v>
      </c>
      <c r="N185" s="263"/>
      <c r="O185" s="262">
        <f>O192</f>
        <v>0</v>
      </c>
      <c r="P185" s="263"/>
      <c r="Q185" s="262">
        <f>Q192</f>
        <v>0</v>
      </c>
      <c r="R185" s="263"/>
      <c r="S185" s="262">
        <f>S192</f>
        <v>0</v>
      </c>
      <c r="T185" s="264"/>
      <c r="V185" s="384"/>
      <c r="X185" s="174"/>
    </row>
    <row r="186" spans="2:24" s="247" customFormat="1" ht="19.5" hidden="1" customHeight="1">
      <c r="B186" s="230"/>
      <c r="C186" s="230"/>
      <c r="D186" s="230"/>
      <c r="E186" s="175" t="s">
        <v>447</v>
      </c>
      <c r="F186" s="667"/>
      <c r="G186" s="667"/>
      <c r="H186" s="667"/>
      <c r="I186" s="667"/>
      <c r="J186" s="667"/>
      <c r="K186" s="258"/>
      <c r="L186" s="259"/>
      <c r="M186" s="258"/>
      <c r="N186" s="259"/>
      <c r="O186" s="258"/>
      <c r="P186" s="259"/>
      <c r="Q186" s="258"/>
      <c r="R186" s="259"/>
      <c r="S186" s="258"/>
      <c r="T186" s="260"/>
      <c r="V186" s="384"/>
      <c r="X186" s="174"/>
    </row>
    <row r="187" spans="2:24" s="247" customFormat="1" ht="18.75" hidden="1" customHeight="1">
      <c r="B187" s="230"/>
      <c r="C187" s="230"/>
      <c r="D187" s="230"/>
      <c r="E187" s="266" t="s">
        <v>452</v>
      </c>
      <c r="F187" s="668"/>
      <c r="G187" s="668"/>
      <c r="H187" s="668"/>
      <c r="I187" s="668"/>
      <c r="J187" s="668"/>
      <c r="K187" s="262">
        <f>K194</f>
        <v>0</v>
      </c>
      <c r="L187" s="263"/>
      <c r="M187" s="262">
        <f>M194</f>
        <v>0</v>
      </c>
      <c r="N187" s="263"/>
      <c r="O187" s="262">
        <f>O194</f>
        <v>0</v>
      </c>
      <c r="P187" s="263"/>
      <c r="Q187" s="262">
        <f>Q194</f>
        <v>0</v>
      </c>
      <c r="R187" s="263"/>
      <c r="S187" s="262">
        <f>S194</f>
        <v>0</v>
      </c>
      <c r="T187" s="264"/>
      <c r="V187" s="384"/>
      <c r="X187" s="174"/>
    </row>
    <row r="188" spans="2:24" s="247" customFormat="1" ht="18.75" hidden="1" customHeight="1">
      <c r="B188" s="230"/>
      <c r="C188" s="230"/>
      <c r="D188" s="230"/>
      <c r="E188" s="266" t="s">
        <v>453</v>
      </c>
      <c r="F188" s="668"/>
      <c r="G188" s="668"/>
      <c r="H188" s="668"/>
      <c r="I188" s="668"/>
      <c r="J188" s="668"/>
      <c r="K188" s="258"/>
      <c r="L188" s="259"/>
      <c r="M188" s="258"/>
      <c r="N188" s="259"/>
      <c r="O188" s="258"/>
      <c r="P188" s="259"/>
      <c r="Q188" s="258"/>
      <c r="R188" s="259"/>
      <c r="S188" s="258"/>
      <c r="T188" s="260"/>
      <c r="V188" s="384"/>
      <c r="X188" s="174"/>
    </row>
    <row r="189" spans="2:24" s="247" customFormat="1" ht="19.5" hidden="1" customHeight="1">
      <c r="B189" s="230"/>
      <c r="C189" s="230"/>
      <c r="D189" s="230"/>
      <c r="E189" s="267" t="s">
        <v>454</v>
      </c>
      <c r="F189" s="668"/>
      <c r="G189" s="668"/>
      <c r="H189" s="668"/>
      <c r="I189" s="668"/>
      <c r="J189" s="668"/>
      <c r="K189" s="262">
        <f>K196</f>
        <v>0</v>
      </c>
      <c r="L189" s="263"/>
      <c r="M189" s="262">
        <f>M196</f>
        <v>0</v>
      </c>
      <c r="N189" s="263"/>
      <c r="O189" s="262">
        <f>O196</f>
        <v>0</v>
      </c>
      <c r="P189" s="263"/>
      <c r="Q189" s="262">
        <f>Q196</f>
        <v>0</v>
      </c>
      <c r="R189" s="263"/>
      <c r="S189" s="262">
        <f>S196</f>
        <v>0</v>
      </c>
      <c r="T189" s="264"/>
      <c r="V189" s="384"/>
      <c r="X189" s="174"/>
    </row>
    <row r="190" spans="2:24" s="247" customFormat="1" ht="18.75" hidden="1" customHeight="1">
      <c r="B190" s="230"/>
      <c r="C190" s="230"/>
      <c r="D190" s="230"/>
      <c r="F190" s="668"/>
      <c r="G190" s="668"/>
      <c r="H190" s="668"/>
      <c r="I190" s="668"/>
      <c r="J190" s="668"/>
      <c r="K190" s="258"/>
      <c r="L190" s="259"/>
      <c r="M190" s="258"/>
      <c r="N190" s="259"/>
      <c r="O190" s="258"/>
      <c r="P190" s="259"/>
      <c r="Q190" s="258"/>
      <c r="R190" s="259"/>
      <c r="S190" s="258"/>
      <c r="T190" s="260"/>
      <c r="V190" s="384"/>
      <c r="X190" s="174"/>
    </row>
    <row r="191" spans="2:24" s="247" customFormat="1" ht="18.75" hidden="1" customHeight="1">
      <c r="B191" s="230"/>
      <c r="C191" s="230"/>
      <c r="D191" s="230"/>
      <c r="F191" s="668"/>
      <c r="G191" s="668"/>
      <c r="H191" s="668"/>
      <c r="I191" s="668"/>
      <c r="J191" s="668"/>
      <c r="K191" s="262">
        <f>K198</f>
        <v>0</v>
      </c>
      <c r="L191" s="263"/>
      <c r="M191" s="262">
        <f>M198</f>
        <v>0</v>
      </c>
      <c r="N191" s="263"/>
      <c r="O191" s="262">
        <f>O198</f>
        <v>0</v>
      </c>
      <c r="P191" s="263"/>
      <c r="Q191" s="262">
        <f>Q198</f>
        <v>0</v>
      </c>
      <c r="R191" s="263"/>
      <c r="S191" s="262">
        <f>S198</f>
        <v>0</v>
      </c>
      <c r="T191" s="264"/>
      <c r="V191" s="384"/>
      <c r="X191" s="174"/>
    </row>
    <row r="192" spans="2:24" s="247" customFormat="1" ht="21.75" hidden="1" customHeight="1">
      <c r="B192" s="230"/>
      <c r="C192" s="230"/>
      <c r="D192" s="230"/>
      <c r="E192" s="168" t="s">
        <v>444</v>
      </c>
      <c r="F192" s="192"/>
      <c r="G192" s="192"/>
      <c r="H192" s="192"/>
      <c r="I192" s="192"/>
      <c r="J192" s="192"/>
      <c r="K192" s="258"/>
      <c r="L192" s="259"/>
      <c r="M192" s="258"/>
      <c r="N192" s="259"/>
      <c r="O192" s="258"/>
      <c r="P192" s="259"/>
      <c r="Q192" s="258"/>
      <c r="R192" s="259"/>
      <c r="S192" s="258"/>
      <c r="T192" s="260"/>
      <c r="V192" s="384"/>
      <c r="X192" s="174"/>
    </row>
    <row r="193" spans="2:24" s="247" customFormat="1" ht="18.75" hidden="1" customHeight="1">
      <c r="B193" s="230"/>
      <c r="C193" s="230"/>
      <c r="D193" s="230"/>
      <c r="E193" s="169" t="s">
        <v>445</v>
      </c>
      <c r="F193" s="667"/>
      <c r="G193" s="667"/>
      <c r="H193" s="667"/>
      <c r="I193" s="667"/>
      <c r="J193" s="667"/>
      <c r="K193" s="262">
        <f>K200</f>
        <v>0</v>
      </c>
      <c r="L193" s="263"/>
      <c r="M193" s="262">
        <f>M200</f>
        <v>0</v>
      </c>
      <c r="N193" s="263"/>
      <c r="O193" s="262">
        <f>O200</f>
        <v>0</v>
      </c>
      <c r="P193" s="263"/>
      <c r="Q193" s="262">
        <f>Q200</f>
        <v>0</v>
      </c>
      <c r="R193" s="263"/>
      <c r="S193" s="262">
        <f>S200</f>
        <v>0</v>
      </c>
      <c r="T193" s="264"/>
      <c r="V193" s="384"/>
      <c r="X193" s="174"/>
    </row>
    <row r="194" spans="2:24" s="247" customFormat="1" ht="18.75" hidden="1" customHeight="1">
      <c r="B194" s="230"/>
      <c r="C194" s="230"/>
      <c r="D194" s="230"/>
      <c r="E194" s="169" t="s">
        <v>446</v>
      </c>
      <c r="F194" s="667"/>
      <c r="G194" s="667"/>
      <c r="H194" s="667"/>
      <c r="I194" s="667"/>
      <c r="J194" s="667"/>
      <c r="K194" s="258"/>
      <c r="L194" s="259"/>
      <c r="M194" s="258"/>
      <c r="N194" s="259"/>
      <c r="O194" s="258"/>
      <c r="P194" s="259"/>
      <c r="Q194" s="258"/>
      <c r="R194" s="259"/>
      <c r="S194" s="258"/>
      <c r="T194" s="260"/>
      <c r="V194" s="384"/>
      <c r="X194" s="174"/>
    </row>
    <row r="195" spans="2:24" s="247" customFormat="1" ht="19.5" hidden="1" customHeight="1">
      <c r="B195" s="230"/>
      <c r="C195" s="230"/>
      <c r="D195" s="230"/>
      <c r="E195" s="175" t="s">
        <v>447</v>
      </c>
      <c r="F195" s="667"/>
      <c r="G195" s="667"/>
      <c r="H195" s="667"/>
      <c r="I195" s="667"/>
      <c r="J195" s="667"/>
      <c r="K195" s="262">
        <f>K202</f>
        <v>0</v>
      </c>
      <c r="L195" s="263"/>
      <c r="M195" s="262">
        <f>M202</f>
        <v>0</v>
      </c>
      <c r="N195" s="263"/>
      <c r="O195" s="262">
        <f>O202</f>
        <v>0</v>
      </c>
      <c r="P195" s="263"/>
      <c r="Q195" s="262">
        <f>Q202</f>
        <v>0</v>
      </c>
      <c r="R195" s="263"/>
      <c r="S195" s="262">
        <f>S202</f>
        <v>0</v>
      </c>
      <c r="T195" s="264"/>
      <c r="V195" s="384"/>
      <c r="X195" s="174"/>
    </row>
    <row r="196" spans="2:24" s="247" customFormat="1" ht="18.75" hidden="1" customHeight="1">
      <c r="B196" s="230"/>
      <c r="C196" s="230"/>
      <c r="D196" s="230"/>
      <c r="E196" s="266" t="s">
        <v>452</v>
      </c>
      <c r="F196" s="668"/>
      <c r="G196" s="668"/>
      <c r="H196" s="668"/>
      <c r="I196" s="668"/>
      <c r="J196" s="668"/>
      <c r="K196" s="258"/>
      <c r="L196" s="259"/>
      <c r="M196" s="258"/>
      <c r="N196" s="259"/>
      <c r="O196" s="258"/>
      <c r="P196" s="259"/>
      <c r="Q196" s="258"/>
      <c r="R196" s="259"/>
      <c r="S196" s="258"/>
      <c r="T196" s="260"/>
      <c r="V196" s="384"/>
      <c r="X196" s="174"/>
    </row>
    <row r="197" spans="2:24" s="247" customFormat="1" ht="18.75" hidden="1" customHeight="1">
      <c r="B197" s="230"/>
      <c r="C197" s="230"/>
      <c r="D197" s="230"/>
      <c r="E197" s="266" t="s">
        <v>453</v>
      </c>
      <c r="F197" s="668"/>
      <c r="G197" s="668"/>
      <c r="H197" s="668"/>
      <c r="I197" s="668"/>
      <c r="J197" s="668"/>
      <c r="K197" s="262">
        <f>K204</f>
        <v>0</v>
      </c>
      <c r="L197" s="263"/>
      <c r="M197" s="262">
        <f>M204</f>
        <v>0</v>
      </c>
      <c r="N197" s="263"/>
      <c r="O197" s="262">
        <f>O204</f>
        <v>0</v>
      </c>
      <c r="P197" s="263"/>
      <c r="Q197" s="262">
        <f>Q204</f>
        <v>0</v>
      </c>
      <c r="R197" s="263"/>
      <c r="S197" s="262">
        <f>S204</f>
        <v>0</v>
      </c>
      <c r="T197" s="264"/>
      <c r="V197" s="384"/>
      <c r="X197" s="174"/>
    </row>
    <row r="198" spans="2:24" s="247" customFormat="1" ht="19.5" hidden="1" customHeight="1">
      <c r="B198" s="230"/>
      <c r="C198" s="230"/>
      <c r="D198" s="230"/>
      <c r="E198" s="267" t="s">
        <v>454</v>
      </c>
      <c r="F198" s="668"/>
      <c r="G198" s="668"/>
      <c r="H198" s="668"/>
      <c r="I198" s="668"/>
      <c r="J198" s="668"/>
      <c r="K198" s="258"/>
      <c r="L198" s="259"/>
      <c r="M198" s="258"/>
      <c r="N198" s="259"/>
      <c r="O198" s="258"/>
      <c r="P198" s="259"/>
      <c r="Q198" s="258"/>
      <c r="R198" s="259"/>
      <c r="S198" s="258"/>
      <c r="T198" s="260"/>
      <c r="V198" s="384"/>
      <c r="X198" s="174"/>
    </row>
    <row r="199" spans="2:24" s="247" customFormat="1" ht="18.75" hidden="1" customHeight="1">
      <c r="B199" s="230"/>
      <c r="C199" s="230"/>
      <c r="D199" s="230"/>
      <c r="F199" s="668"/>
      <c r="G199" s="668"/>
      <c r="H199" s="668"/>
      <c r="I199" s="668"/>
      <c r="J199" s="668"/>
      <c r="K199" s="262">
        <f>K206</f>
        <v>0</v>
      </c>
      <c r="L199" s="263"/>
      <c r="M199" s="262">
        <f>M206</f>
        <v>0</v>
      </c>
      <c r="N199" s="263"/>
      <c r="O199" s="262">
        <f>O206</f>
        <v>0</v>
      </c>
      <c r="P199" s="263"/>
      <c r="Q199" s="262">
        <f>Q206</f>
        <v>0</v>
      </c>
      <c r="R199" s="263"/>
      <c r="S199" s="262">
        <f>S206</f>
        <v>0</v>
      </c>
      <c r="T199" s="264"/>
      <c r="V199" s="384"/>
      <c r="X199" s="174"/>
    </row>
    <row r="200" spans="2:24" s="247" customFormat="1" ht="18.75" hidden="1" customHeight="1">
      <c r="B200" s="230"/>
      <c r="C200" s="230"/>
      <c r="D200" s="230"/>
      <c r="F200" s="668"/>
      <c r="G200" s="668"/>
      <c r="H200" s="668"/>
      <c r="I200" s="668"/>
      <c r="J200" s="668"/>
      <c r="K200" s="258"/>
      <c r="L200" s="259"/>
      <c r="M200" s="258"/>
      <c r="N200" s="259"/>
      <c r="O200" s="258"/>
      <c r="P200" s="259"/>
      <c r="Q200" s="258"/>
      <c r="R200" s="259"/>
      <c r="S200" s="258"/>
      <c r="T200" s="260"/>
      <c r="V200" s="384"/>
      <c r="X200" s="174"/>
    </row>
    <row r="201" spans="2:24" s="247" customFormat="1" ht="21.75" hidden="1" customHeight="1">
      <c r="B201" s="230"/>
      <c r="C201" s="230"/>
      <c r="D201" s="230"/>
      <c r="E201" s="168" t="s">
        <v>444</v>
      </c>
      <c r="F201" s="192"/>
      <c r="G201" s="192"/>
      <c r="H201" s="192"/>
      <c r="I201" s="192"/>
      <c r="J201" s="192"/>
      <c r="K201" s="262">
        <f>K208</f>
        <v>0</v>
      </c>
      <c r="L201" s="263"/>
      <c r="M201" s="262">
        <f>M208</f>
        <v>0</v>
      </c>
      <c r="N201" s="263"/>
      <c r="O201" s="262">
        <f>O208</f>
        <v>0</v>
      </c>
      <c r="P201" s="263"/>
      <c r="Q201" s="262">
        <f>Q208</f>
        <v>0</v>
      </c>
      <c r="R201" s="263"/>
      <c r="S201" s="262">
        <f>S208</f>
        <v>0</v>
      </c>
      <c r="T201" s="264"/>
      <c r="V201" s="384"/>
      <c r="X201" s="174"/>
    </row>
    <row r="202" spans="2:24" s="247" customFormat="1" ht="18.75" hidden="1" customHeight="1">
      <c r="B202" s="230"/>
      <c r="C202" s="230"/>
      <c r="D202" s="230"/>
      <c r="E202" s="169" t="s">
        <v>445</v>
      </c>
      <c r="F202" s="667"/>
      <c r="G202" s="667"/>
      <c r="H202" s="667"/>
      <c r="I202" s="667"/>
      <c r="J202" s="667"/>
      <c r="K202" s="258"/>
      <c r="L202" s="259"/>
      <c r="M202" s="258"/>
      <c r="N202" s="259"/>
      <c r="O202" s="258"/>
      <c r="P202" s="259"/>
      <c r="Q202" s="258"/>
      <c r="R202" s="259"/>
      <c r="S202" s="258"/>
      <c r="T202" s="260"/>
      <c r="V202" s="384"/>
      <c r="X202" s="174"/>
    </row>
    <row r="203" spans="2:24" s="247" customFormat="1" ht="18.75" hidden="1" customHeight="1">
      <c r="B203" s="230"/>
      <c r="C203" s="230"/>
      <c r="D203" s="230"/>
      <c r="E203" s="169" t="s">
        <v>446</v>
      </c>
      <c r="F203" s="667"/>
      <c r="G203" s="667"/>
      <c r="H203" s="667"/>
      <c r="I203" s="667"/>
      <c r="J203" s="667"/>
      <c r="K203" s="262">
        <f>K210</f>
        <v>0</v>
      </c>
      <c r="L203" s="263"/>
      <c r="M203" s="262">
        <f>M210</f>
        <v>0</v>
      </c>
      <c r="N203" s="263"/>
      <c r="O203" s="262">
        <f>O210</f>
        <v>0</v>
      </c>
      <c r="P203" s="263"/>
      <c r="Q203" s="262">
        <f>Q210</f>
        <v>0</v>
      </c>
      <c r="R203" s="263"/>
      <c r="S203" s="262">
        <f>S210</f>
        <v>0</v>
      </c>
      <c r="T203" s="264"/>
      <c r="V203" s="384"/>
      <c r="X203" s="174"/>
    </row>
    <row r="204" spans="2:24" s="247" customFormat="1" ht="19.5" hidden="1" customHeight="1">
      <c r="B204" s="230"/>
      <c r="C204" s="230"/>
      <c r="D204" s="230"/>
      <c r="E204" s="175" t="s">
        <v>447</v>
      </c>
      <c r="F204" s="667"/>
      <c r="G204" s="667"/>
      <c r="H204" s="667"/>
      <c r="I204" s="667"/>
      <c r="J204" s="667"/>
      <c r="K204" s="258"/>
      <c r="L204" s="259"/>
      <c r="M204" s="258"/>
      <c r="N204" s="259"/>
      <c r="O204" s="258"/>
      <c r="P204" s="259"/>
      <c r="Q204" s="258"/>
      <c r="R204" s="259"/>
      <c r="S204" s="258"/>
      <c r="T204" s="260"/>
      <c r="V204" s="384"/>
      <c r="X204" s="174"/>
    </row>
    <row r="205" spans="2:24" s="247" customFormat="1" ht="18.75" hidden="1" customHeight="1">
      <c r="B205" s="230"/>
      <c r="C205" s="230"/>
      <c r="D205" s="230"/>
      <c r="E205" s="266" t="s">
        <v>452</v>
      </c>
      <c r="F205" s="668"/>
      <c r="G205" s="668"/>
      <c r="H205" s="668"/>
      <c r="I205" s="668"/>
      <c r="J205" s="668"/>
      <c r="K205" s="262">
        <f>K212</f>
        <v>0</v>
      </c>
      <c r="L205" s="263"/>
      <c r="M205" s="262">
        <f>M212</f>
        <v>0</v>
      </c>
      <c r="N205" s="263"/>
      <c r="O205" s="262">
        <f>O212</f>
        <v>0</v>
      </c>
      <c r="P205" s="263"/>
      <c r="Q205" s="262">
        <f>Q212</f>
        <v>0</v>
      </c>
      <c r="R205" s="263"/>
      <c r="S205" s="262">
        <f>S212</f>
        <v>0</v>
      </c>
      <c r="T205" s="264"/>
      <c r="V205" s="384"/>
      <c r="X205" s="174"/>
    </row>
    <row r="206" spans="2:24" s="247" customFormat="1" ht="18.75" hidden="1" customHeight="1">
      <c r="B206" s="230"/>
      <c r="C206" s="230"/>
      <c r="D206" s="230"/>
      <c r="E206" s="266" t="s">
        <v>453</v>
      </c>
      <c r="F206" s="668"/>
      <c r="G206" s="668"/>
      <c r="H206" s="668"/>
      <c r="I206" s="668"/>
      <c r="J206" s="668"/>
      <c r="K206" s="258"/>
      <c r="L206" s="259"/>
      <c r="M206" s="258"/>
      <c r="N206" s="259"/>
      <c r="O206" s="258"/>
      <c r="P206" s="259"/>
      <c r="Q206" s="258"/>
      <c r="R206" s="259"/>
      <c r="S206" s="258"/>
      <c r="T206" s="260"/>
      <c r="V206" s="384"/>
      <c r="X206" s="174"/>
    </row>
    <row r="207" spans="2:24" s="247" customFormat="1" ht="19.5" hidden="1" customHeight="1">
      <c r="B207" s="230"/>
      <c r="C207" s="230"/>
      <c r="D207" s="230"/>
      <c r="E207" s="267" t="s">
        <v>454</v>
      </c>
      <c r="F207" s="668"/>
      <c r="G207" s="668"/>
      <c r="H207" s="668"/>
      <c r="I207" s="668"/>
      <c r="J207" s="668"/>
      <c r="K207" s="262">
        <f>K214</f>
        <v>0</v>
      </c>
      <c r="L207" s="263"/>
      <c r="M207" s="262">
        <f>M214</f>
        <v>0</v>
      </c>
      <c r="N207" s="263"/>
      <c r="O207" s="262">
        <f>O214</f>
        <v>0</v>
      </c>
      <c r="P207" s="263"/>
      <c r="Q207" s="262">
        <f>Q214</f>
        <v>0</v>
      </c>
      <c r="R207" s="263"/>
      <c r="S207" s="262">
        <f>S214</f>
        <v>0</v>
      </c>
      <c r="T207" s="264"/>
      <c r="V207" s="384"/>
      <c r="X207" s="174"/>
    </row>
    <row r="208" spans="2:24" s="247" customFormat="1" ht="15">
      <c r="B208" s="230"/>
      <c r="C208" s="230"/>
      <c r="D208" s="230"/>
      <c r="F208" s="668"/>
      <c r="G208" s="668"/>
      <c r="H208" s="668"/>
      <c r="I208" s="668"/>
      <c r="J208" s="668"/>
      <c r="K208" s="258"/>
      <c r="L208" s="259"/>
      <c r="M208" s="258"/>
      <c r="N208" s="259"/>
      <c r="O208" s="258"/>
      <c r="P208" s="259"/>
      <c r="Q208" s="258"/>
      <c r="R208" s="259"/>
      <c r="S208" s="258"/>
      <c r="T208" s="260"/>
      <c r="U208" s="261"/>
      <c r="V208" s="384"/>
      <c r="W208" s="261"/>
    </row>
    <row r="209" spans="11:19">
      <c r="M209" s="269"/>
      <c r="O209" s="269"/>
    </row>
    <row r="210" spans="11:19">
      <c r="K210" s="269"/>
      <c r="M210" s="269"/>
      <c r="O210" s="269"/>
      <c r="Q210" s="269"/>
      <c r="S210" s="269"/>
    </row>
    <row r="211" spans="11:19">
      <c r="M211" s="269"/>
      <c r="O211" s="269"/>
    </row>
    <row r="212" spans="11:19">
      <c r="K212" s="269"/>
      <c r="M212" s="269"/>
      <c r="O212" s="269"/>
      <c r="Q212" s="269"/>
      <c r="S212" s="269"/>
    </row>
    <row r="213" spans="11:19">
      <c r="M213" s="269"/>
      <c r="O213" s="269"/>
    </row>
    <row r="214" spans="11:19">
      <c r="K214" s="269"/>
      <c r="M214" s="269"/>
      <c r="O214" s="269"/>
      <c r="Q214" s="269"/>
      <c r="S214" s="269"/>
    </row>
    <row r="215" spans="11:19">
      <c r="M215" s="269"/>
      <c r="O215" s="269"/>
    </row>
  </sheetData>
  <mergeCells count="5">
    <mergeCell ref="K5:L5"/>
    <mergeCell ref="M5:N5"/>
    <mergeCell ref="O5:P5"/>
    <mergeCell ref="Q5:R5"/>
    <mergeCell ref="S5:T5"/>
  </mergeCells>
  <conditionalFormatting sqref="F60:J60">
    <cfRule type="expression" dxfId="866" priority="93">
      <formula>AND(F60&lt;&gt;"",#REF!="",OR(COLUMN(F60)=COLUMN(#REF!),COLUMN(F60)=COLUMN(#REF!)))</formula>
    </cfRule>
  </conditionalFormatting>
  <conditionalFormatting sqref="E64:J64">
    <cfRule type="expression" dxfId="865" priority="92">
      <formula>AND(E64&lt;&gt;"",#REF!="",OR(COLUMN(E64)=COLUMN(#REF!),COLUMN(E64)=COLUMN(#REF!)))</formula>
    </cfRule>
  </conditionalFormatting>
  <conditionalFormatting sqref="E88:J88">
    <cfRule type="expression" dxfId="864" priority="91">
      <formula>AND(E88&lt;&gt;"",#REF!="",OR(COLUMN(E88)=COLUMN(#REF!),COLUMN(E88)=COLUMN(#REF!)))</formula>
    </cfRule>
  </conditionalFormatting>
  <conditionalFormatting sqref="E137:E138 E72:E80 E121:E128 E98:J98">
    <cfRule type="expression" dxfId="863" priority="90">
      <formula>AND(E72&lt;&gt;"",#REF!="",OR(COLUMN(E72)=COLUMN(#REF!),COLUMN(E72)=COLUMN(#REF!)))</formula>
    </cfRule>
  </conditionalFormatting>
  <conditionalFormatting sqref="E119:J119">
    <cfRule type="expression" dxfId="862" priority="89">
      <formula>AND(E119&lt;&gt;"",#REF!="",OR(COLUMN(E119)=COLUMN(#REF!),COLUMN(E119)=COLUMN(#REF!)))</formula>
    </cfRule>
  </conditionalFormatting>
  <conditionalFormatting sqref="E129 E43:E44 E85:J87 F72:J80 F90:J93 F121:J129 E13:E32 E108:J118">
    <cfRule type="expression" dxfId="861" priority="88">
      <formula>AND(E13&lt;&gt;"",#REF!="",OR(COLUMN(E13)=COLUMN(#REF!),COLUMN(E13)=COLUMN(#REF!)))</formula>
    </cfRule>
  </conditionalFormatting>
  <conditionalFormatting sqref="E143:E151 E139:J139 F143:J144 F147:J148 F151:J151">
    <cfRule type="expression" dxfId="860" priority="87">
      <formula>AND(E139&lt;&gt;"",#REF!="",OR(COLUMN(E139)=COLUMN(#REF!),COLUMN(E139)=COLUMN(#REF!)))</formula>
    </cfRule>
  </conditionalFormatting>
  <conditionalFormatting sqref="E66:E67">
    <cfRule type="expression" dxfId="859" priority="81">
      <formula>AND(E66&lt;&gt;"",#REF!="",OR(COLUMN(E66)=COLUMN(#REF!),COLUMN(E66)=COLUMN(#REF!)))</formula>
    </cfRule>
  </conditionalFormatting>
  <conditionalFormatting sqref="E96:E97">
    <cfRule type="expression" dxfId="858" priority="79">
      <formula>AND(E96&lt;&gt;"",#REF!="",OR(COLUMN(E96)=COLUMN(#REF!),COLUMN(E96)=COLUMN(#REF!)))</formula>
    </cfRule>
  </conditionalFormatting>
  <conditionalFormatting sqref="E100:E101">
    <cfRule type="expression" dxfId="857" priority="78">
      <formula>AND(E100&lt;&gt;"",#REF!="",OR(COLUMN(E100)=COLUMN(#REF!),COLUMN(E100)=COLUMN(#REF!)))</formula>
    </cfRule>
  </conditionalFormatting>
  <conditionalFormatting sqref="E131:E132">
    <cfRule type="expression" dxfId="856" priority="77">
      <formula>AND(E131&lt;&gt;"",#REF!="",OR(COLUMN(E131)=COLUMN(#REF!),COLUMN(E131)=COLUMN(#REF!)))</formula>
    </cfRule>
  </conditionalFormatting>
  <conditionalFormatting sqref="E141:E142">
    <cfRule type="expression" dxfId="855" priority="76">
      <formula>AND(E141&lt;&gt;"",#REF!="",OR(COLUMN(E141)=COLUMN(#REF!),COLUMN(E141)=COLUMN(#REF!)))</formula>
    </cfRule>
  </conditionalFormatting>
  <conditionalFormatting sqref="E145:E146">
    <cfRule type="expression" dxfId="854" priority="75">
      <formula>AND(E145&lt;&gt;"",#REF!="",OR(COLUMN(E145)=COLUMN(#REF!),COLUMN(E145)=COLUMN(#REF!)))</formula>
    </cfRule>
  </conditionalFormatting>
  <conditionalFormatting sqref="E149:E150">
    <cfRule type="expression" dxfId="853" priority="74">
      <formula>AND(E149&lt;&gt;"",#REF!="",OR(COLUMN(E149)=COLUMN(#REF!),COLUMN(E149)=COLUMN(#REF!)))</formula>
    </cfRule>
  </conditionalFormatting>
  <conditionalFormatting sqref="K9 M9 O9 Q9 S9 K34 M34 O34 Q34 S34 K55 M55 O55 Q55 S55 K69 M69 O69 Q69 S69 S71 Q71 O71 M71 K71 K82 M82 O82 Q82 S82 K103 M103 O103 Q103 S103 S105 Q105 O105 M105 K105 K134 M134 O134 Q134 S134 S136 Q136 O136 M136 K136 K140 M140 O140 Q140 S140 S144 Q144 O144 M144 K144 K148 M148 O148 Q148 S148 K42 M42 O42 Q42 S42 S51 Q51 O51 M51 K51 K11 M11 O11 Q11 S11">
    <cfRule type="expression" dxfId="852" priority="72">
      <formula>K9&lt;&gt;L9</formula>
    </cfRule>
  </conditionalFormatting>
  <conditionalFormatting sqref="E94:J94">
    <cfRule type="expression" dxfId="851" priority="71">
      <formula>AND(E94&lt;&gt;"",#REF!="",OR(COLUMN(E94)=COLUMN(#REF!),COLUMN(E94)=COLUMN(#REF!)))</formula>
    </cfRule>
  </conditionalFormatting>
  <conditionalFormatting sqref="H43:J49 E90:E93">
    <cfRule type="expression" dxfId="850" priority="70">
      <formula>AND(E43&lt;&gt;"",#REF!="",OR(COLUMN(E43)=COLUMN(#REF!),COLUMN(E43)=COLUMN(#REF!)))</formula>
    </cfRule>
  </conditionalFormatting>
  <conditionalFormatting sqref="E12 F12:J32">
    <cfRule type="expression" dxfId="849" priority="69">
      <formula>AND(E12&lt;&gt;"",#REF!="",OR(COLUMN(E12)=COLUMN(#REF!),COLUMN(E12)=COLUMN(#REF!)))</formula>
    </cfRule>
  </conditionalFormatting>
  <conditionalFormatting sqref="E153:E154">
    <cfRule type="expression" dxfId="848" priority="68">
      <formula>AND(E153&lt;&gt;"",#REF!="",OR(COLUMN(E153)=COLUMN(#REF!),COLUMN(E153)=COLUMN(#REF!)))</formula>
    </cfRule>
  </conditionalFormatting>
  <conditionalFormatting sqref="K152 M152 O152 Q152 S152">
    <cfRule type="expression" dxfId="847" priority="67">
      <formula>K152&lt;&gt;L152</formula>
    </cfRule>
  </conditionalFormatting>
  <conditionalFormatting sqref="K157 M157 O157 Q157 S157">
    <cfRule type="expression" dxfId="846" priority="66">
      <formula>K157&lt;&gt;L157</formula>
    </cfRule>
  </conditionalFormatting>
  <conditionalFormatting sqref="H37:J40">
    <cfRule type="expression" dxfId="845" priority="65">
      <formula>AND(H37&lt;&gt;"",#REF!="",OR(COLUMN(H37)=COLUMN(#REF!),COLUMN(H37)=COLUMN(#REF!)))</formula>
    </cfRule>
  </conditionalFormatting>
  <conditionalFormatting sqref="H52:J53">
    <cfRule type="expression" dxfId="844" priority="63">
      <formula>AND(H52&lt;&gt;"",#REF!="",OR(COLUMN(H52)=COLUMN(#REF!),COLUMN(H52)=COLUMN(#REF!)))</formula>
    </cfRule>
  </conditionalFormatting>
  <conditionalFormatting sqref="H58:J59">
    <cfRule type="expression" dxfId="843" priority="62">
      <formula>AND(H58&lt;&gt;"",#REF!="",OR(COLUMN(H58)=COLUMN(#REF!),COLUMN(H58)=COLUMN(#REF!)))</formula>
    </cfRule>
  </conditionalFormatting>
  <conditionalFormatting sqref="H62:J63">
    <cfRule type="expression" dxfId="842" priority="61">
      <formula>AND(H62&lt;&gt;"",#REF!="",OR(COLUMN(H62)=COLUMN(#REF!),COLUMN(H62)=COLUMN(#REF!)))</formula>
    </cfRule>
  </conditionalFormatting>
  <conditionalFormatting sqref="H66:J67">
    <cfRule type="expression" dxfId="841" priority="60">
      <formula>AND(H66&lt;&gt;"",#REF!="",OR(COLUMN(H66)=COLUMN(#REF!),COLUMN(H66)=COLUMN(#REF!)))</formula>
    </cfRule>
  </conditionalFormatting>
  <conditionalFormatting sqref="H96:J97">
    <cfRule type="expression" dxfId="840" priority="56">
      <formula>AND(H96&lt;&gt;"",#REF!="",OR(COLUMN(H96)=COLUMN(#REF!),COLUMN(H96)=COLUMN(#REF!)))</formula>
    </cfRule>
  </conditionalFormatting>
  <conditionalFormatting sqref="H100:J101">
    <cfRule type="expression" dxfId="839" priority="55">
      <formula>AND(H100&lt;&gt;"",#REF!="",OR(COLUMN(H100)=COLUMN(#REF!),COLUMN(H100)=COLUMN(#REF!)))</formula>
    </cfRule>
  </conditionalFormatting>
  <conditionalFormatting sqref="H131:J132">
    <cfRule type="expression" dxfId="838" priority="52">
      <formula>AND(H131&lt;&gt;"",#REF!="",OR(COLUMN(H131)=COLUMN(#REF!),COLUMN(H131)=COLUMN(#REF!)))</formula>
    </cfRule>
  </conditionalFormatting>
  <conditionalFormatting sqref="H137:J138">
    <cfRule type="expression" dxfId="837" priority="51">
      <formula>AND(H137&lt;&gt;"",#REF!="",OR(COLUMN(H137)=COLUMN(#REF!),COLUMN(H137)=COLUMN(#REF!)))</formula>
    </cfRule>
  </conditionalFormatting>
  <conditionalFormatting sqref="H141:J142">
    <cfRule type="expression" dxfId="836" priority="50">
      <formula>AND(H141&lt;&gt;"",#REF!="",OR(COLUMN(H141)=COLUMN(#REF!),COLUMN(H141)=COLUMN(#REF!)))</formula>
    </cfRule>
  </conditionalFormatting>
  <conditionalFormatting sqref="H145:J146">
    <cfRule type="expression" dxfId="835" priority="49">
      <formula>AND(H145&lt;&gt;"",#REF!="",OR(COLUMN(H145)=COLUMN(#REF!),COLUMN(H145)=COLUMN(#REF!)))</formula>
    </cfRule>
  </conditionalFormatting>
  <conditionalFormatting sqref="H149:J150">
    <cfRule type="expression" dxfId="834" priority="48">
      <formula>AND(H149&lt;&gt;"",#REF!="",OR(COLUMN(H149)=COLUMN(#REF!),COLUMN(H149)=COLUMN(#REF!)))</formula>
    </cfRule>
  </conditionalFormatting>
  <conditionalFormatting sqref="H153:J154">
    <cfRule type="expression" dxfId="833" priority="47">
      <formula>AND(H153&lt;&gt;"",#REF!="",OR(COLUMN(H153)=COLUMN(#REF!),COLUMN(H153)=COLUMN(#REF!)))</formula>
    </cfRule>
  </conditionalFormatting>
  <conditionalFormatting sqref="V43:V49 V85:V87 V72:V80 V90:V93 V121:V128 V108:V118 V12:V32">
    <cfRule type="cellIs" dxfId="832" priority="46" operator="notEqual">
      <formula>"OK"</formula>
    </cfRule>
  </conditionalFormatting>
  <conditionalFormatting sqref="V37:V40">
    <cfRule type="cellIs" dxfId="831" priority="42" operator="notEqual">
      <formula>"OK"</formula>
    </cfRule>
  </conditionalFormatting>
  <conditionalFormatting sqref="V58:V59 V52:V53">
    <cfRule type="cellIs" dxfId="830" priority="40" operator="notEqual">
      <formula>"OK"</formula>
    </cfRule>
  </conditionalFormatting>
  <conditionalFormatting sqref="V153:V154 V149:V150 V145:V146 V141:V142 V137:V138 V131:V132 V100:V101 V96:V97 V66:V67 V62:V63">
    <cfRule type="cellIs" dxfId="829" priority="39" operator="notEqual">
      <formula>"OK"</formula>
    </cfRule>
  </conditionalFormatting>
  <conditionalFormatting sqref="E60">
    <cfRule type="expression" dxfId="828" priority="37">
      <formula>AND(E60&lt;&gt;"",#REF!="",OR(COLUMN(E60)=COLUMN(#REF!),COLUMN(E60)=COLUMN(#REF!)))</formula>
    </cfRule>
  </conditionalFormatting>
  <conditionalFormatting sqref="E37:E40">
    <cfRule type="expression" dxfId="827" priority="36">
      <formula>AND(E37&lt;&gt;"",#REF!="",OR(COLUMN(E37)=COLUMN(#REF!),COLUMN(E37)=COLUMN(#REF!)))</formula>
    </cfRule>
  </conditionalFormatting>
  <conditionalFormatting sqref="E45:E49">
    <cfRule type="expression" dxfId="826" priority="35">
      <formula>AND(E45&lt;&gt;"",#REF!="",OR(COLUMN(E45)=COLUMN(#REF!),COLUMN(E45)=COLUMN(#REF!)))</formula>
    </cfRule>
  </conditionalFormatting>
  <conditionalFormatting sqref="E52:E53">
    <cfRule type="expression" dxfId="825" priority="34">
      <formula>AND(E52&lt;&gt;"",#REF!="",OR(COLUMN(E52)=COLUMN(#REF!),COLUMN(E52)=COLUMN(#REF!)))</formula>
    </cfRule>
  </conditionalFormatting>
  <conditionalFormatting sqref="E58:E59">
    <cfRule type="expression" dxfId="824" priority="33">
      <formula>AND(E58&lt;&gt;"",#REF!="",OR(COLUMN(E58)=COLUMN(#REF!),COLUMN(E58)=COLUMN(#REF!)))</formula>
    </cfRule>
  </conditionalFormatting>
  <conditionalFormatting sqref="E62:E63">
    <cfRule type="expression" dxfId="823" priority="32">
      <formula>AND(E62&lt;&gt;"",#REF!="",OR(COLUMN(E62)=COLUMN(#REF!),COLUMN(E62)=COLUMN(#REF!)))</formula>
    </cfRule>
  </conditionalFormatting>
  <conditionalFormatting sqref="G43:G49">
    <cfRule type="expression" dxfId="822" priority="29">
      <formula>AND(G43&lt;&gt;"",#REF!="",OR(COLUMN(G43)=COLUMN(#REF!),COLUMN(G43)=COLUMN(#REF!)))</formula>
    </cfRule>
  </conditionalFormatting>
  <conditionalFormatting sqref="G37:G40">
    <cfRule type="expression" dxfId="821" priority="28">
      <formula>AND(G37&lt;&gt;"",#REF!="",OR(COLUMN(G37)=COLUMN(#REF!),COLUMN(G37)=COLUMN(#REF!)))</formula>
    </cfRule>
  </conditionalFormatting>
  <conditionalFormatting sqref="G52:G53">
    <cfRule type="expression" dxfId="820" priority="27">
      <formula>AND(G52&lt;&gt;"",#REF!="",OR(COLUMN(G52)=COLUMN(#REF!),COLUMN(G52)=COLUMN(#REF!)))</formula>
    </cfRule>
  </conditionalFormatting>
  <conditionalFormatting sqref="G58:G59">
    <cfRule type="expression" dxfId="819" priority="26">
      <formula>AND(G58&lt;&gt;"",#REF!="",OR(COLUMN(G58)=COLUMN(#REF!),COLUMN(G58)=COLUMN(#REF!)))</formula>
    </cfRule>
  </conditionalFormatting>
  <conditionalFormatting sqref="G62:G63">
    <cfRule type="expression" dxfId="818" priority="25">
      <formula>AND(G62&lt;&gt;"",#REF!="",OR(COLUMN(G62)=COLUMN(#REF!),COLUMN(G62)=COLUMN(#REF!)))</formula>
    </cfRule>
  </conditionalFormatting>
  <conditionalFormatting sqref="G66:G67">
    <cfRule type="expression" dxfId="817" priority="24">
      <formula>AND(G66&lt;&gt;"",#REF!="",OR(COLUMN(G66)=COLUMN(#REF!),COLUMN(G66)=COLUMN(#REF!)))</formula>
    </cfRule>
  </conditionalFormatting>
  <conditionalFormatting sqref="G96:G97">
    <cfRule type="expression" dxfId="816" priority="23">
      <formula>AND(G96&lt;&gt;"",#REF!="",OR(COLUMN(G96)=COLUMN(#REF!),COLUMN(G96)=COLUMN(#REF!)))</formula>
    </cfRule>
  </conditionalFormatting>
  <conditionalFormatting sqref="G100:G101">
    <cfRule type="expression" dxfId="815" priority="22">
      <formula>AND(G100&lt;&gt;"",#REF!="",OR(COLUMN(G100)=COLUMN(#REF!),COLUMN(G100)=COLUMN(#REF!)))</formula>
    </cfRule>
  </conditionalFormatting>
  <conditionalFormatting sqref="G131:G132">
    <cfRule type="expression" dxfId="814" priority="21">
      <formula>AND(G131&lt;&gt;"",#REF!="",OR(COLUMN(G131)=COLUMN(#REF!),COLUMN(G131)=COLUMN(#REF!)))</formula>
    </cfRule>
  </conditionalFormatting>
  <conditionalFormatting sqref="G137:G138">
    <cfRule type="expression" dxfId="813" priority="20">
      <formula>AND(G137&lt;&gt;"",#REF!="",OR(COLUMN(G137)=COLUMN(#REF!),COLUMN(G137)=COLUMN(#REF!)))</formula>
    </cfRule>
  </conditionalFormatting>
  <conditionalFormatting sqref="G141:G142">
    <cfRule type="expression" dxfId="812" priority="19">
      <formula>AND(G141&lt;&gt;"",#REF!="",OR(COLUMN(G141)=COLUMN(#REF!),COLUMN(G141)=COLUMN(#REF!)))</formula>
    </cfRule>
  </conditionalFormatting>
  <conditionalFormatting sqref="G145:G146">
    <cfRule type="expression" dxfId="811" priority="18">
      <formula>AND(G145&lt;&gt;"",#REF!="",OR(COLUMN(G145)=COLUMN(#REF!),COLUMN(G145)=COLUMN(#REF!)))</formula>
    </cfRule>
  </conditionalFormatting>
  <conditionalFormatting sqref="G149:G150">
    <cfRule type="expression" dxfId="810" priority="17">
      <formula>AND(G149&lt;&gt;"",#REF!="",OR(COLUMN(G149)=COLUMN(#REF!),COLUMN(G149)=COLUMN(#REF!)))</formula>
    </cfRule>
  </conditionalFormatting>
  <conditionalFormatting sqref="G153:G154">
    <cfRule type="expression" dxfId="809" priority="16">
      <formula>AND(G153&lt;&gt;"",#REF!="",OR(COLUMN(G153)=COLUMN(#REF!),COLUMN(G153)=COLUMN(#REF!)))</formula>
    </cfRule>
  </conditionalFormatting>
  <conditionalFormatting sqref="F43:F49">
    <cfRule type="expression" dxfId="808" priority="15">
      <formula>AND(F43&lt;&gt;"",#REF!="",OR(COLUMN(F43)=COLUMN(#REF!),COLUMN(F43)=COLUMN(#REF!)))</formula>
    </cfRule>
  </conditionalFormatting>
  <conditionalFormatting sqref="F37:F40">
    <cfRule type="expression" dxfId="807" priority="14">
      <formula>AND(F37&lt;&gt;"",#REF!="",OR(COLUMN(F37)=COLUMN(#REF!),COLUMN(F37)=COLUMN(#REF!)))</formula>
    </cfRule>
  </conditionalFormatting>
  <conditionalFormatting sqref="F52:F53">
    <cfRule type="expression" dxfId="806" priority="13">
      <formula>AND(F52&lt;&gt;"",#REF!="",OR(COLUMN(F52)=COLUMN(#REF!),COLUMN(F52)=COLUMN(#REF!)))</formula>
    </cfRule>
  </conditionalFormatting>
  <conditionalFormatting sqref="F58:F59">
    <cfRule type="expression" dxfId="805" priority="12">
      <formula>AND(F58&lt;&gt;"",#REF!="",OR(COLUMN(F58)=COLUMN(#REF!),COLUMN(F58)=COLUMN(#REF!)))</formula>
    </cfRule>
  </conditionalFormatting>
  <conditionalFormatting sqref="F62:F63">
    <cfRule type="expression" dxfId="804" priority="11">
      <formula>AND(F62&lt;&gt;"",#REF!="",OR(COLUMN(F62)=COLUMN(#REF!),COLUMN(F62)=COLUMN(#REF!)))</formula>
    </cfRule>
  </conditionalFormatting>
  <conditionalFormatting sqref="F66:F67">
    <cfRule type="expression" dxfId="803" priority="10">
      <formula>AND(F66&lt;&gt;"",#REF!="",OR(COLUMN(F66)=COLUMN(#REF!),COLUMN(F66)=COLUMN(#REF!)))</formula>
    </cfRule>
  </conditionalFormatting>
  <conditionalFormatting sqref="F96:F97">
    <cfRule type="expression" dxfId="802" priority="9">
      <formula>AND(F96&lt;&gt;"",#REF!="",OR(COLUMN(F96)=COLUMN(#REF!),COLUMN(F96)=COLUMN(#REF!)))</formula>
    </cfRule>
  </conditionalFormatting>
  <conditionalFormatting sqref="F100:F101">
    <cfRule type="expression" dxfId="801" priority="8">
      <formula>AND(F100&lt;&gt;"",#REF!="",OR(COLUMN(F100)=COLUMN(#REF!),COLUMN(F100)=COLUMN(#REF!)))</formula>
    </cfRule>
  </conditionalFormatting>
  <conditionalFormatting sqref="F131:F132">
    <cfRule type="expression" dxfId="800" priority="7">
      <formula>AND(F131&lt;&gt;"",#REF!="",OR(COLUMN(F131)=COLUMN(#REF!),COLUMN(F131)=COLUMN(#REF!)))</formula>
    </cfRule>
  </conditionalFormatting>
  <conditionalFormatting sqref="F137:F138">
    <cfRule type="expression" dxfId="799" priority="6">
      <formula>AND(F137&lt;&gt;"",#REF!="",OR(COLUMN(F137)=COLUMN(#REF!),COLUMN(F137)=COLUMN(#REF!)))</formula>
    </cfRule>
  </conditionalFormatting>
  <conditionalFormatting sqref="F141:F142">
    <cfRule type="expression" dxfId="798" priority="5">
      <formula>AND(F141&lt;&gt;"",#REF!="",OR(COLUMN(F141)=COLUMN(#REF!),COLUMN(F141)=COLUMN(#REF!)))</formula>
    </cfRule>
  </conditionalFormatting>
  <conditionalFormatting sqref="F145:F146">
    <cfRule type="expression" dxfId="797" priority="4">
      <formula>AND(F145&lt;&gt;"",#REF!="",OR(COLUMN(F145)=COLUMN(#REF!),COLUMN(F145)=COLUMN(#REF!)))</formula>
    </cfRule>
  </conditionalFormatting>
  <conditionalFormatting sqref="F149:F150">
    <cfRule type="expression" dxfId="796" priority="3">
      <formula>AND(F149&lt;&gt;"",#REF!="",OR(COLUMN(F149)=COLUMN(#REF!),COLUMN(F149)=COLUMN(#REF!)))</formula>
    </cfRule>
  </conditionalFormatting>
  <conditionalFormatting sqref="F153:F154">
    <cfRule type="expression" dxfId="795" priority="2">
      <formula>AND(F153&lt;&gt;"",#REF!="",OR(COLUMN(F153)=COLUMN(#REF!),COLUMN(F153)=COLUMN(#REF!)))</formula>
    </cfRule>
  </conditionalFormatting>
  <conditionalFormatting sqref="E20">
    <cfRule type="expression" dxfId="794" priority="1">
      <formula>AND(E20&lt;&gt;"",#REF!="",OR(COLUMN(E20)=COLUMN(#REF!),COLUMN(E20)=COLUMN(#REF!)))</formula>
    </cfRule>
  </conditionalFormatting>
  <dataValidations count="20">
    <dataValidation type="list" allowBlank="1" showInputMessage="1" sqref="E153:E154" xr:uid="{3E6C891C-8DF9-4C39-8952-A2531A582C48}">
      <formula1>EM</formula1>
    </dataValidation>
    <dataValidation type="list" allowBlank="1" showInputMessage="1" sqref="E149:E150" xr:uid="{DD9EABB6-774D-4BD9-83F4-DD6855BFD53D}">
      <formula1>Global</formula1>
    </dataValidation>
    <dataValidation type="list" allowBlank="1" showInputMessage="1" sqref="E145:E146" xr:uid="{7A64A9E7-6BAD-4FF6-9B2B-A38E00C409C2}">
      <formula1>Europa</formula1>
    </dataValidation>
    <dataValidation type="list" allowBlank="1" showInputMessage="1" sqref="E141:E142" xr:uid="{5F15C359-B599-4FAB-827C-262EF5F88AA7}">
      <formula1>China</formula1>
    </dataValidation>
    <dataValidation type="list" allowBlank="1" showInputMessage="1" sqref="E137:E138" xr:uid="{134E8F5D-9313-4590-A33A-833EBF16A930}">
      <formula1>EUA</formula1>
    </dataValidation>
    <dataValidation type="list" allowBlank="1" showInputMessage="1" sqref="E131:E132" xr:uid="{C7083A8F-EE08-4605-8FBC-275D6BC0EC80}">
      <formula1>Alternativos</formula1>
    </dataValidation>
    <dataValidation type="list" allowBlank="1" showInputMessage="1" sqref="E100:E101" xr:uid="{48FF8B60-8699-4D84-B887-DDA712F11DF0}">
      <formula1>Arbitragem</formula1>
    </dataValidation>
    <dataValidation type="list" allowBlank="1" showInputMessage="1" sqref="E96:E97" xr:uid="{F800569A-44A6-4F80-938B-E3A89F1ED1EB}">
      <formula1>Multiestratégia</formula1>
    </dataValidation>
    <dataValidation type="list" allowBlank="1" showInputMessage="1" sqref="E66:E67" xr:uid="{25C563D7-9FA3-44D8-8189-463AAA48E65E}">
      <formula1>Pré_Longa</formula1>
    </dataValidation>
    <dataValidation type="list" allowBlank="1" showInputMessage="1" sqref="E62:E63" xr:uid="{ED64505C-3D61-4D72-8807-71ED0321FB02}">
      <formula1>Pré_Média</formula1>
    </dataValidation>
    <dataValidation type="list" allowBlank="1" showInputMessage="1" sqref="E58:E59" xr:uid="{A8D689F5-2904-4F39-A9A5-2E64CAB6F571}">
      <formula1>Pré_Curta</formula1>
    </dataValidation>
    <dataValidation type="list" allowBlank="1" showInputMessage="1" sqref="E52:E53" xr:uid="{0EBB7D68-3FFE-4549-B385-8E772531386E}">
      <formula1>Inflação_Longa</formula1>
    </dataValidation>
    <dataValidation type="list" allowBlank="1" showInputMessage="1" sqref="E37:E40" xr:uid="{E2F23649-F8D6-44B0-BE49-37C94DDC2F8A}">
      <formula1>Inflação_Curta</formula1>
    </dataValidation>
    <dataValidation type="list" allowBlank="1" showInputMessage="1" sqref="E72:E80" xr:uid="{FC2184EB-A58E-4B11-9B40-E35CFDE16A7E}">
      <formula1>Macro</formula1>
    </dataValidation>
    <dataValidation type="list" allowBlank="1" showInputMessage="1" sqref="E43:E49" xr:uid="{AB464504-85A3-4103-A07C-F817754ED961}">
      <formula1>Inflação_Média</formula1>
    </dataValidation>
    <dataValidation type="list" allowBlank="1" showInputMessage="1" sqref="E85:E87" xr:uid="{2C081BFE-3B45-4B00-AADB-6BEB8290C997}">
      <formula1>Quant</formula1>
    </dataValidation>
    <dataValidation type="list" allowBlank="1" showInputMessage="1" sqref="E90:E93" xr:uid="{5DA7E0F6-EE90-45F4-BE36-45FE081AE20A}">
      <formula1>Long_Short</formula1>
    </dataValidation>
    <dataValidation type="list" allowBlank="1" showInputMessage="1" sqref="E121:E128" xr:uid="{4DF6F53D-3C46-468C-AFDE-6E21DAC95467}">
      <formula1>Long_Bias</formula1>
    </dataValidation>
    <dataValidation type="list" allowBlank="1" showInputMessage="1" sqref="E108:E118" xr:uid="{64BEEF65-9198-4C8F-926A-AE99C4E1C81F}">
      <formula1>Long_Only</formula1>
    </dataValidation>
    <dataValidation type="list" allowBlank="1" showInputMessage="1" sqref="E12:E32" xr:uid="{443B048A-6B34-445D-AA5B-45B3B268F2FF}">
      <formula1>Pós_fixado</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9A6B0-203E-4E96-A2D0-DB2A2E66D0A3}">
  <sheetPr codeName="Sheet7">
    <tabColor theme="0" tint="-0.499984740745262"/>
  </sheetPr>
  <dimension ref="B1:BW1405"/>
  <sheetViews>
    <sheetView showGridLines="0" zoomScale="80" zoomScaleNormal="80" workbookViewId="0">
      <pane xSplit="2" ySplit="4" topLeftCell="C5" activePane="bottomRight" state="frozen"/>
      <selection activeCell="K3" sqref="K3:L3"/>
      <selection pane="topRight" activeCell="K3" sqref="K3:L3"/>
      <selection pane="bottomLeft" activeCell="K3" sqref="K3:L3"/>
      <selection pane="bottomRight" activeCell="B17" sqref="B17"/>
    </sheetView>
  </sheetViews>
  <sheetFormatPr defaultColWidth="8.69921875" defaultRowHeight="15.75" customHeight="1"/>
  <cols>
    <col min="1" max="1" width="3.09765625" customWidth="1"/>
    <col min="2" max="2" width="35.8984375" customWidth="1"/>
    <col min="3" max="3" width="14.3984375" style="1" customWidth="1"/>
    <col min="4" max="4" width="14.09765625" customWidth="1"/>
    <col min="5" max="5" width="12.296875" customWidth="1"/>
    <col min="6" max="6" width="11.8984375" customWidth="1"/>
    <col min="7" max="7" width="8.09765625" style="1" customWidth="1"/>
    <col min="8" max="8" width="10.09765625" customWidth="1"/>
    <col min="9" max="9" width="7.3984375" style="1" customWidth="1"/>
    <col min="10" max="10" width="8.09765625" style="1" customWidth="1"/>
    <col min="11" max="11" width="6.3984375" style="1" customWidth="1"/>
    <col min="12" max="12" width="7.19921875" style="1" customWidth="1"/>
    <col min="13" max="13" width="7.796875" customWidth="1"/>
    <col min="14" max="14" width="9.296875" customWidth="1"/>
    <col min="15" max="15" width="12.3984375" customWidth="1"/>
    <col min="16" max="16" width="9.69921875" customWidth="1"/>
    <col min="17" max="17" width="14" style="100" customWidth="1"/>
    <col min="18" max="18" width="14.59765625" style="99" customWidth="1"/>
    <col min="19" max="19" width="9.296875" customWidth="1"/>
    <col min="20" max="21" width="8.296875" style="100" customWidth="1"/>
    <col min="22" max="28" width="7.8984375" style="100" customWidth="1"/>
    <col min="29" max="29" width="7.8984375" style="99" customWidth="1"/>
    <col min="30" max="30" width="13.59765625" customWidth="1"/>
    <col min="31" max="31" width="14.3984375" customWidth="1"/>
    <col min="32" max="32" width="16.3984375" customWidth="1"/>
    <col min="33" max="34" width="11.09765625" customWidth="1"/>
    <col min="35" max="35" width="10.3984375" customWidth="1"/>
    <col min="36" max="36" width="9.296875" customWidth="1"/>
    <col min="37" max="37" width="10.796875" style="1" customWidth="1"/>
    <col min="38" max="38" width="7.09765625" style="99" customWidth="1"/>
    <col min="39" max="39" width="11.59765625" style="99" customWidth="1"/>
    <col min="40" max="40" width="8.3984375" style="99" customWidth="1"/>
    <col min="41" max="41" width="9.59765625" customWidth="1"/>
    <col min="42" max="42" width="9.296875" customWidth="1"/>
    <col min="43" max="43" width="11.59765625" style="99" customWidth="1"/>
    <col min="44" max="44" width="9.3984375" style="99" customWidth="1"/>
    <col min="45" max="45" width="8.796875" customWidth="1"/>
    <col min="46" max="46" width="15.5" style="99" customWidth="1"/>
    <col min="49" max="49" width="23.09765625" customWidth="1"/>
    <col min="50" max="50" width="24.3984375" customWidth="1"/>
    <col min="51" max="53" width="8.69921875" customWidth="1"/>
    <col min="54" max="54" width="5.69921875" customWidth="1"/>
    <col min="55" max="55" width="8.69921875" customWidth="1"/>
    <col min="57" max="57" width="6.8984375" customWidth="1"/>
    <col min="58" max="58" width="5.8984375" customWidth="1"/>
    <col min="59" max="59" width="6.8984375" customWidth="1"/>
    <col min="60" max="60" width="7.3984375" customWidth="1"/>
    <col min="61" max="61" width="11.3984375" customWidth="1"/>
    <col min="62" max="63" width="12.3984375" customWidth="1"/>
    <col min="64" max="72" width="7.59765625" customWidth="1"/>
    <col min="73" max="73" width="8" customWidth="1"/>
    <col min="74" max="74" width="6.296875" customWidth="1"/>
    <col min="75" max="75" width="13.3984375" customWidth="1"/>
  </cols>
  <sheetData>
    <row r="1" spans="2:75" ht="11.25" customHeight="1">
      <c r="M1" s="101"/>
      <c r="N1" s="102"/>
      <c r="O1" s="101"/>
      <c r="P1" s="101"/>
      <c r="Q1" s="98"/>
      <c r="R1" s="103"/>
      <c r="S1" s="102"/>
      <c r="T1" s="98"/>
      <c r="AC1" s="103"/>
      <c r="AD1" s="101"/>
      <c r="AE1" s="101"/>
      <c r="AF1" s="101"/>
      <c r="AG1" s="101"/>
      <c r="AH1" s="101"/>
      <c r="AI1" s="102"/>
      <c r="AJ1" s="102"/>
      <c r="AK1" s="10"/>
      <c r="AL1" s="103"/>
      <c r="AM1" s="103"/>
      <c r="AN1" s="103"/>
      <c r="AO1" s="101"/>
      <c r="AP1" s="101"/>
      <c r="AQ1" s="103"/>
      <c r="AR1" s="103"/>
      <c r="AS1" s="101"/>
      <c r="AT1" s="103"/>
    </row>
    <row r="2" spans="2:75" ht="15.75" customHeight="1">
      <c r="C2" s="105" t="s">
        <v>1318</v>
      </c>
      <c r="D2" s="104">
        <v>44847.849374999998</v>
      </c>
      <c r="M2" s="101"/>
      <c r="N2" s="102"/>
      <c r="O2" s="101"/>
      <c r="P2" s="101"/>
      <c r="Q2" s="98"/>
      <c r="R2" s="103"/>
      <c r="S2" s="102"/>
      <c r="T2" s="574"/>
      <c r="U2" s="574"/>
      <c r="V2" s="574"/>
      <c r="W2" s="574"/>
      <c r="X2" s="574"/>
      <c r="Y2" s="574" t="str">
        <f>"Dados de retorno até "&amp;TEXT(WORKDAY(EOMONTH(D2,-1)+1,-1),"dd/mm/yy")</f>
        <v>Dados de retorno até 30/09/22</v>
      </c>
      <c r="Z2" s="574"/>
      <c r="AA2" s="574"/>
      <c r="AB2" s="574"/>
      <c r="AC2" s="574"/>
      <c r="AD2" s="101"/>
      <c r="AE2" s="101"/>
      <c r="AF2" s="101"/>
      <c r="AG2" s="101"/>
      <c r="AH2" s="101"/>
      <c r="AI2" s="102"/>
      <c r="AJ2" s="102"/>
      <c r="AK2" s="10"/>
      <c r="AL2" s="103"/>
      <c r="AM2" s="103"/>
      <c r="AN2" s="103"/>
      <c r="AO2" s="101"/>
      <c r="AP2" s="101"/>
      <c r="AQ2" s="103"/>
      <c r="AR2" s="103"/>
      <c r="AS2" s="101"/>
      <c r="AT2" s="103"/>
      <c r="AW2" s="711" t="str">
        <f>IF($B2="", "-", IF(AND($D2="Renda Variável", $J2&lt;&gt;"Brasil"), "Renda Variável "&amp;$J2, $E2&amp;" "&amp;IF($E2="Pré-fixado", $G2, IF($E2="Inflação", $G2, IF($D2="Multimercado", IF(E2="Macro", "-", $F2), IF($E2="Long Only", $J2,  IF($E2="Alternativos", "Alternativos", "-")))))))</f>
        <v>-</v>
      </c>
      <c r="AX2" s="712" t="str">
        <f>IF($B2="", "-", 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SUBSTITUTE(SUBSTITUTE(SUBSTITUTE(SUBSTITUTE(SUBSTITUTE(SUBSTITUTE(SUBSTITUTE(SUBSTITUTE(SUBSTITUTE(SUBSTITUTE(SUBSTITUTE(SUBSTITUTE(SUBSTITUTE(SUBSTITUTE(SUBSTITUTE(SUBSTITUTE(SUBSTITUTE(SUBSTITUTE(SUBSTITUTE(PROPER(B2),"Cdi+",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f>
        <v>-</v>
      </c>
      <c r="AY2" s="712" t="str">
        <f>IF($B2="", "-", IF(L2="","-", L2))</f>
        <v>-</v>
      </c>
      <c r="AZ2" s="712" t="str">
        <f>IF($B2="", "-", IF(M2="","-", M2))</f>
        <v>-</v>
      </c>
      <c r="BA2" s="712" t="str">
        <f>IF($B2="", "-", IF(O2="","-", O2))</f>
        <v>-</v>
      </c>
      <c r="BB2" s="723" t="s">
        <v>34</v>
      </c>
      <c r="BC2" s="712" t="str">
        <f>IF($B2="", "-", IF(F2="","-", F2))</f>
        <v>-</v>
      </c>
      <c r="BD2" s="712" t="str">
        <f>IF($B2="", "-", IF(J2="","-", J2))</f>
        <v>-</v>
      </c>
      <c r="BE2" s="712" t="str">
        <f>IF($B2="", "-", IF(K2="","-", K2))</f>
        <v>-</v>
      </c>
      <c r="BF2" s="712" t="str">
        <f>IF($B2="", "-", S2)</f>
        <v>-</v>
      </c>
      <c r="BG2" s="724" t="str">
        <f>IF($B2="", "-", AL2/100)</f>
        <v>-</v>
      </c>
      <c r="BH2" s="713" t="str">
        <f>IF($B2="", "-", AR2)</f>
        <v>-</v>
      </c>
      <c r="BI2" s="714" t="str">
        <f>IF($B2="", "-", AI2)</f>
        <v>-</v>
      </c>
      <c r="BJ2" s="714" t="str">
        <f>IF($B2="", "-", IFERROR(IF(FIND("geral", $AH2), "IG"), IFERROR(IF(FIND("qualificado", $AH2), "IQ"), IFERROR(IF(FIND(" profission", $AH2), "IP"), "-"))))</f>
        <v>-</v>
      </c>
      <c r="BK2" s="714" t="str">
        <f>IF($B2="", "-", Q2*1000000)</f>
        <v>-</v>
      </c>
      <c r="BL2" s="218" t="str">
        <f>IF($B2="", "-", P2)</f>
        <v>-</v>
      </c>
      <c r="BM2" s="713" t="str">
        <f t="shared" ref="BM2:BR2" si="0">IF($B2="", "-", IF(T2="", "-", T2))</f>
        <v>-</v>
      </c>
      <c r="BN2" s="713" t="str">
        <f t="shared" si="0"/>
        <v>-</v>
      </c>
      <c r="BO2" s="713" t="str">
        <f t="shared" si="0"/>
        <v>-</v>
      </c>
      <c r="BP2" s="713" t="str">
        <f t="shared" si="0"/>
        <v>-</v>
      </c>
      <c r="BQ2" s="713" t="str">
        <f t="shared" si="0"/>
        <v>-</v>
      </c>
      <c r="BR2" s="713" t="str">
        <f t="shared" si="0"/>
        <v>-</v>
      </c>
      <c r="BS2" s="713" t="str">
        <f>IF($B2="", "-", IF(Z2="", "-", Z2))</f>
        <v>-</v>
      </c>
      <c r="BT2" s="713" t="str">
        <f t="shared" ref="BT2:BV2" si="1">IF($B2="", "-", IF(AA2="", "-", AA2))</f>
        <v>-</v>
      </c>
      <c r="BU2" s="713" t="str">
        <f t="shared" si="1"/>
        <v>-</v>
      </c>
      <c r="BV2" s="715" t="str">
        <f t="shared" si="1"/>
        <v>-</v>
      </c>
      <c r="BW2" s="712" t="str">
        <f>IF($B2="", "-", C2)</f>
        <v>-</v>
      </c>
    </row>
    <row r="3" spans="2:75" ht="11.25" customHeight="1" thickBot="1">
      <c r="M3" s="101"/>
      <c r="N3" s="102"/>
      <c r="O3" s="101"/>
      <c r="P3" s="101"/>
      <c r="Q3" s="98"/>
      <c r="R3" s="103"/>
      <c r="S3" s="102"/>
      <c r="T3" s="98"/>
      <c r="U3" s="98"/>
      <c r="V3" s="98"/>
      <c r="W3" s="98"/>
      <c r="X3" s="98"/>
      <c r="Y3" s="98"/>
      <c r="Z3" s="98"/>
      <c r="AA3" s="98"/>
      <c r="AB3" s="98"/>
      <c r="AC3" s="103"/>
      <c r="AD3" s="101"/>
      <c r="AE3" s="101"/>
      <c r="AF3" s="101"/>
      <c r="AG3" s="101"/>
      <c r="AH3" s="101"/>
      <c r="AI3" s="102"/>
      <c r="AJ3" s="102"/>
      <c r="AK3" s="10"/>
      <c r="AL3" s="103"/>
      <c r="AM3" s="103"/>
      <c r="AN3" s="103"/>
      <c r="AO3" s="101"/>
      <c r="AP3" s="101"/>
      <c r="AQ3" s="103"/>
      <c r="AR3" s="103"/>
      <c r="AS3" s="101"/>
      <c r="AT3" s="103"/>
    </row>
    <row r="4" spans="2:75" s="97" customFormat="1" ht="48" customHeight="1" thickBot="1">
      <c r="B4" s="360" t="s">
        <v>57</v>
      </c>
      <c r="C4" s="361" t="s">
        <v>31</v>
      </c>
      <c r="D4" s="360" t="s">
        <v>705</v>
      </c>
      <c r="E4" s="360" t="s">
        <v>657</v>
      </c>
      <c r="F4" s="360" t="s">
        <v>658</v>
      </c>
      <c r="G4" s="360" t="s">
        <v>706</v>
      </c>
      <c r="H4" s="360" t="s">
        <v>622</v>
      </c>
      <c r="I4" s="360" t="s">
        <v>707</v>
      </c>
      <c r="J4" s="360" t="s">
        <v>659</v>
      </c>
      <c r="K4" s="360" t="s">
        <v>8</v>
      </c>
      <c r="L4" s="360" t="s">
        <v>32</v>
      </c>
      <c r="M4" s="360" t="s">
        <v>1420</v>
      </c>
      <c r="N4" s="375" t="s">
        <v>2250</v>
      </c>
      <c r="O4" s="362" t="s">
        <v>1468</v>
      </c>
      <c r="P4" s="362" t="s">
        <v>708</v>
      </c>
      <c r="Q4" s="362" t="s">
        <v>709</v>
      </c>
      <c r="R4" s="362" t="s">
        <v>2251</v>
      </c>
      <c r="S4" s="362" t="s">
        <v>33</v>
      </c>
      <c r="T4" s="362" t="s">
        <v>710</v>
      </c>
      <c r="U4" s="362" t="s">
        <v>711</v>
      </c>
      <c r="V4" s="362" t="s">
        <v>712</v>
      </c>
      <c r="W4" s="362" t="s">
        <v>713</v>
      </c>
      <c r="X4" s="362" t="s">
        <v>714</v>
      </c>
      <c r="Y4" s="362" t="s">
        <v>1331</v>
      </c>
      <c r="Z4" s="362" t="s">
        <v>1332</v>
      </c>
      <c r="AA4" s="362" t="s">
        <v>715</v>
      </c>
      <c r="AB4" s="362" t="s">
        <v>716</v>
      </c>
      <c r="AC4" s="362" t="s">
        <v>605</v>
      </c>
      <c r="AD4" s="362" t="s">
        <v>2252</v>
      </c>
      <c r="AE4" s="362" t="s">
        <v>2253</v>
      </c>
      <c r="AF4" s="362" t="s">
        <v>655</v>
      </c>
      <c r="AG4" s="362" t="s">
        <v>2254</v>
      </c>
      <c r="AH4" s="362" t="s">
        <v>2255</v>
      </c>
      <c r="AI4" s="362" t="s">
        <v>2256</v>
      </c>
      <c r="AJ4" s="362" t="s">
        <v>2257</v>
      </c>
      <c r="AK4" s="362" t="s">
        <v>2258</v>
      </c>
      <c r="AL4" s="362" t="s">
        <v>1333</v>
      </c>
      <c r="AM4" s="362" t="s">
        <v>2259</v>
      </c>
      <c r="AN4" s="362" t="s">
        <v>656</v>
      </c>
      <c r="AO4" s="362" t="s">
        <v>1335</v>
      </c>
      <c r="AP4" s="362" t="s">
        <v>2260</v>
      </c>
      <c r="AQ4" s="362" t="s">
        <v>2261</v>
      </c>
      <c r="AR4" s="122" t="s">
        <v>2262</v>
      </c>
      <c r="AS4" s="122" t="s">
        <v>2263</v>
      </c>
      <c r="AT4" s="360" t="s">
        <v>2264</v>
      </c>
      <c r="AW4" s="197" t="s">
        <v>657</v>
      </c>
      <c r="AX4" s="196" t="s">
        <v>1336</v>
      </c>
      <c r="AY4" s="197" t="s">
        <v>32</v>
      </c>
      <c r="AZ4" s="197" t="s">
        <v>1420</v>
      </c>
      <c r="BA4" s="197" t="s">
        <v>1422</v>
      </c>
      <c r="BB4" s="197" t="s">
        <v>1335</v>
      </c>
      <c r="BC4" s="197" t="s">
        <v>658</v>
      </c>
      <c r="BD4" s="197" t="s">
        <v>659</v>
      </c>
      <c r="BE4" s="197" t="s">
        <v>8</v>
      </c>
      <c r="BF4" s="197" t="s">
        <v>33</v>
      </c>
      <c r="BG4" s="197" t="s">
        <v>1333</v>
      </c>
      <c r="BH4" s="197" t="s">
        <v>1414</v>
      </c>
      <c r="BI4" s="197" t="s">
        <v>1425</v>
      </c>
      <c r="BJ4" s="197" t="s">
        <v>1427</v>
      </c>
      <c r="BK4" s="197" t="s">
        <v>709</v>
      </c>
      <c r="BL4" s="197" t="s">
        <v>708</v>
      </c>
      <c r="BM4" s="197" t="s">
        <v>710</v>
      </c>
      <c r="BN4" s="197" t="s">
        <v>711</v>
      </c>
      <c r="BO4" s="197" t="s">
        <v>712</v>
      </c>
      <c r="BP4" s="197" t="s">
        <v>713</v>
      </c>
      <c r="BQ4" s="197" t="s">
        <v>714</v>
      </c>
      <c r="BR4" s="197" t="s">
        <v>1331</v>
      </c>
      <c r="BS4" s="197" t="s">
        <v>1332</v>
      </c>
      <c r="BT4" s="197" t="s">
        <v>715</v>
      </c>
      <c r="BU4" s="197" t="s">
        <v>716</v>
      </c>
      <c r="BV4" s="197" t="s">
        <v>605</v>
      </c>
      <c r="BW4" s="197" t="s">
        <v>31</v>
      </c>
    </row>
    <row r="5" spans="2:75" ht="15.75" customHeight="1">
      <c r="B5" s="363" t="s">
        <v>462</v>
      </c>
      <c r="C5" s="364">
        <v>36498260000186</v>
      </c>
      <c r="D5" s="365" t="s">
        <v>14</v>
      </c>
      <c r="E5" s="365" t="s">
        <v>607</v>
      </c>
      <c r="F5" s="365"/>
      <c r="G5" s="366"/>
      <c r="H5" s="366" t="s">
        <v>34</v>
      </c>
      <c r="I5" s="366" t="s">
        <v>34</v>
      </c>
      <c r="J5" s="366" t="s">
        <v>608</v>
      </c>
      <c r="K5" s="367" t="s">
        <v>48</v>
      </c>
      <c r="L5" s="368"/>
      <c r="M5" s="368" t="s">
        <v>1421</v>
      </c>
      <c r="N5" s="367">
        <v>563404</v>
      </c>
      <c r="O5" s="367" t="s">
        <v>1323</v>
      </c>
      <c r="P5" s="371">
        <v>44162</v>
      </c>
      <c r="Q5" s="372">
        <v>4659579.93</v>
      </c>
      <c r="R5" s="372">
        <v>5151968.7185317473</v>
      </c>
      <c r="S5" s="367">
        <v>37</v>
      </c>
      <c r="T5" s="369">
        <v>-9.852391240552294E-2</v>
      </c>
      <c r="U5" s="369">
        <v>-1.2736378456982009</v>
      </c>
      <c r="V5" s="369">
        <v>-0.25705914786587403</v>
      </c>
      <c r="W5" s="369">
        <v>-2.5200391868306835</v>
      </c>
      <c r="X5" s="369" t="s">
        <v>1424</v>
      </c>
      <c r="Y5" s="369" t="s">
        <v>1424</v>
      </c>
      <c r="Z5" s="369" t="s">
        <v>1424</v>
      </c>
      <c r="AA5" s="369" t="s">
        <v>1424</v>
      </c>
      <c r="AB5" s="369">
        <v>0.22396487610834603</v>
      </c>
      <c r="AC5" s="373">
        <v>-1.6479946985133158</v>
      </c>
      <c r="AD5" s="575">
        <v>34172417000153</v>
      </c>
      <c r="AE5" s="370" t="s">
        <v>2316</v>
      </c>
      <c r="AF5" s="370" t="s">
        <v>2317</v>
      </c>
      <c r="AG5" s="374" t="s">
        <v>1458</v>
      </c>
      <c r="AH5" s="374" t="s">
        <v>2318</v>
      </c>
      <c r="AI5" s="374">
        <v>100</v>
      </c>
      <c r="AJ5" s="374">
        <v>100</v>
      </c>
      <c r="AK5" s="374">
        <v>100</v>
      </c>
      <c r="AL5" s="722">
        <v>8.0000000000000002E-3</v>
      </c>
      <c r="AM5" s="722">
        <v>0.15</v>
      </c>
      <c r="AN5" s="369" t="s">
        <v>34</v>
      </c>
      <c r="AO5" s="367" t="s">
        <v>1326</v>
      </c>
      <c r="AP5" s="370" t="s">
        <v>718</v>
      </c>
      <c r="AQ5" s="376" t="s">
        <v>661</v>
      </c>
      <c r="AR5" s="369">
        <v>2.6666666666666666E-3</v>
      </c>
      <c r="AS5" s="369">
        <v>2.6666666666666666E-3</v>
      </c>
      <c r="AT5" s="369"/>
      <c r="AW5" s="711"/>
      <c r="AX5" s="712"/>
      <c r="AY5" s="712"/>
      <c r="AZ5" s="712"/>
      <c r="BA5" s="712"/>
      <c r="BB5" s="723"/>
      <c r="BC5" s="712"/>
      <c r="BD5" s="712"/>
      <c r="BE5" s="712"/>
      <c r="BF5" s="712"/>
      <c r="BG5" s="724"/>
      <c r="BH5" s="713"/>
      <c r="BI5" s="714"/>
      <c r="BJ5" s="714"/>
      <c r="BK5" s="714"/>
      <c r="BL5" s="218"/>
      <c r="BM5" s="713"/>
      <c r="BN5" s="713"/>
      <c r="BO5" s="713"/>
      <c r="BP5" s="713"/>
      <c r="BQ5" s="713"/>
      <c r="BR5" s="713"/>
      <c r="BS5" s="713"/>
      <c r="BT5" s="713"/>
      <c r="BU5" s="713"/>
      <c r="BV5" s="715"/>
      <c r="BW5" s="712"/>
    </row>
    <row r="6" spans="2:75" ht="15.75" customHeight="1">
      <c r="B6" s="363" t="s">
        <v>719</v>
      </c>
      <c r="C6" s="364">
        <v>36498567000187</v>
      </c>
      <c r="D6" s="365" t="s">
        <v>13</v>
      </c>
      <c r="E6" s="365" t="s">
        <v>615</v>
      </c>
      <c r="F6" s="365" t="s">
        <v>619</v>
      </c>
      <c r="G6" s="366" t="s">
        <v>34</v>
      </c>
      <c r="H6" s="366" t="s">
        <v>867</v>
      </c>
      <c r="I6" s="366" t="s">
        <v>34</v>
      </c>
      <c r="J6" s="366"/>
      <c r="K6" s="367" t="s">
        <v>48</v>
      </c>
      <c r="L6" s="368"/>
      <c r="M6" s="368" t="s">
        <v>1421</v>
      </c>
      <c r="N6" s="367">
        <v>542407</v>
      </c>
      <c r="O6" s="367" t="s">
        <v>1323</v>
      </c>
      <c r="P6" s="371">
        <v>43998</v>
      </c>
      <c r="Q6" s="372">
        <v>2841709.05</v>
      </c>
      <c r="R6" s="372">
        <v>2891554.5593650797</v>
      </c>
      <c r="S6" s="367">
        <v>93</v>
      </c>
      <c r="T6" s="369">
        <v>6.5592877789339976E-2</v>
      </c>
      <c r="U6" s="369">
        <v>0.84793193369041708</v>
      </c>
      <c r="V6" s="369">
        <v>5.9608399686911007E-2</v>
      </c>
      <c r="W6" s="369">
        <v>0.58436163164152266</v>
      </c>
      <c r="X6" s="369">
        <v>0.11659989425615125</v>
      </c>
      <c r="Y6" s="369">
        <v>0.88419817974530368</v>
      </c>
      <c r="Z6" s="369" t="s">
        <v>1424</v>
      </c>
      <c r="AA6" s="369" t="s">
        <v>1424</v>
      </c>
      <c r="AB6" s="369">
        <v>5.76286169029133E-2</v>
      </c>
      <c r="AC6" s="373">
        <v>-0.65220495393414024</v>
      </c>
      <c r="AD6" s="575">
        <v>36016411000112</v>
      </c>
      <c r="AE6" s="370" t="s">
        <v>2316</v>
      </c>
      <c r="AF6" s="370" t="s">
        <v>2317</v>
      </c>
      <c r="AG6" s="374" t="s">
        <v>1458</v>
      </c>
      <c r="AH6" s="374" t="s">
        <v>2318</v>
      </c>
      <c r="AI6" s="374">
        <v>100</v>
      </c>
      <c r="AJ6" s="374">
        <v>100</v>
      </c>
      <c r="AK6" s="374">
        <v>100</v>
      </c>
      <c r="AL6" s="722">
        <v>6.9999999999999993E-3</v>
      </c>
      <c r="AM6" s="722">
        <v>0.1</v>
      </c>
      <c r="AN6" s="369" t="s">
        <v>34</v>
      </c>
      <c r="AO6" s="367" t="s">
        <v>1326</v>
      </c>
      <c r="AP6" s="370" t="s">
        <v>13</v>
      </c>
      <c r="AQ6" s="376" t="s">
        <v>670</v>
      </c>
      <c r="AR6" s="369">
        <v>2.3E-3</v>
      </c>
      <c r="AS6" s="369">
        <v>2.3E-3</v>
      </c>
      <c r="AT6" s="369"/>
      <c r="AW6" s="711"/>
      <c r="AX6" s="712"/>
      <c r="AY6" s="712"/>
      <c r="AZ6" s="712"/>
      <c r="BA6" s="712"/>
      <c r="BB6" s="723"/>
      <c r="BC6" s="712"/>
      <c r="BD6" s="712"/>
      <c r="BE6" s="712"/>
      <c r="BF6" s="712"/>
      <c r="BG6" s="724"/>
      <c r="BH6" s="713"/>
      <c r="BI6" s="714"/>
      <c r="BJ6" s="714"/>
      <c r="BK6" s="714"/>
      <c r="BL6" s="218"/>
      <c r="BM6" s="713"/>
      <c r="BN6" s="713"/>
      <c r="BO6" s="713"/>
      <c r="BP6" s="713"/>
      <c r="BQ6" s="713"/>
      <c r="BR6" s="713"/>
      <c r="BS6" s="713"/>
      <c r="BT6" s="713"/>
      <c r="BU6" s="713"/>
      <c r="BV6" s="715"/>
      <c r="BW6" s="712"/>
    </row>
    <row r="7" spans="2:75" ht="15.75" customHeight="1">
      <c r="B7" s="363" t="s">
        <v>463</v>
      </c>
      <c r="C7" s="364">
        <v>22232929000189</v>
      </c>
      <c r="D7" s="365" t="s">
        <v>13</v>
      </c>
      <c r="E7" s="365" t="s">
        <v>616</v>
      </c>
      <c r="F7" s="365" t="s">
        <v>617</v>
      </c>
      <c r="G7" s="366" t="s">
        <v>34</v>
      </c>
      <c r="H7" s="366" t="s">
        <v>1339</v>
      </c>
      <c r="I7" s="366" t="s">
        <v>34</v>
      </c>
      <c r="J7" s="366" t="s">
        <v>608</v>
      </c>
      <c r="K7" s="367" t="s">
        <v>48</v>
      </c>
      <c r="L7" s="368"/>
      <c r="M7" s="368" t="s">
        <v>1421</v>
      </c>
      <c r="N7" s="367">
        <v>400531</v>
      </c>
      <c r="O7" s="367" t="s">
        <v>1323</v>
      </c>
      <c r="P7" s="371">
        <v>42191</v>
      </c>
      <c r="Q7" s="372">
        <v>101476445.78</v>
      </c>
      <c r="R7" s="372">
        <v>100975083.49694449</v>
      </c>
      <c r="S7" s="367">
        <v>4</v>
      </c>
      <c r="T7" s="369">
        <v>8.9902572050221563E-2</v>
      </c>
      <c r="U7" s="369">
        <v>1.1621880962002153</v>
      </c>
      <c r="V7" s="369">
        <v>0.11621671294090308</v>
      </c>
      <c r="W7" s="369">
        <v>1.139312384745552</v>
      </c>
      <c r="X7" s="369">
        <v>0.16656391404993331</v>
      </c>
      <c r="Y7" s="369">
        <v>1.263084418332864</v>
      </c>
      <c r="Z7" s="369">
        <v>0.33779012818577625</v>
      </c>
      <c r="AA7" s="369">
        <v>1.9201085962026732</v>
      </c>
      <c r="AB7" s="369">
        <v>2.2606600383819335E-2</v>
      </c>
      <c r="AC7" s="373">
        <v>0.57821109393683534</v>
      </c>
      <c r="AD7" s="575">
        <v>0</v>
      </c>
      <c r="AE7" s="370" t="s">
        <v>2319</v>
      </c>
      <c r="AF7" s="370" t="s">
        <v>2320</v>
      </c>
      <c r="AG7" s="374" t="s">
        <v>59</v>
      </c>
      <c r="AH7" s="374" t="s">
        <v>2321</v>
      </c>
      <c r="AI7" s="374">
        <v>5000</v>
      </c>
      <c r="AJ7" s="374">
        <v>0</v>
      </c>
      <c r="AK7" s="374">
        <v>1000</v>
      </c>
      <c r="AL7" s="722">
        <v>1.4999999999999999E-2</v>
      </c>
      <c r="AM7" s="722">
        <v>0.2</v>
      </c>
      <c r="AN7" s="369" t="s">
        <v>64</v>
      </c>
      <c r="AO7" s="367" t="s">
        <v>1326</v>
      </c>
      <c r="AP7" s="370" t="s">
        <v>13</v>
      </c>
      <c r="AQ7" s="376" t="s">
        <v>670</v>
      </c>
      <c r="AR7" s="369">
        <v>2.9999999999999996E-3</v>
      </c>
      <c r="AS7" s="369">
        <v>2.9999999999999996E-3</v>
      </c>
      <c r="AT7" s="369"/>
      <c r="AW7" s="711"/>
      <c r="AX7" s="712"/>
      <c r="AY7" s="712"/>
      <c r="AZ7" s="712"/>
      <c r="BA7" s="712"/>
      <c r="BB7" s="723"/>
      <c r="BC7" s="712"/>
      <c r="BD7" s="712"/>
      <c r="BE7" s="712"/>
      <c r="BF7" s="712"/>
      <c r="BG7" s="724"/>
      <c r="BH7" s="713"/>
      <c r="BI7" s="714"/>
      <c r="BJ7" s="714"/>
      <c r="BK7" s="714"/>
      <c r="BL7" s="218"/>
      <c r="BM7" s="713"/>
      <c r="BN7" s="713"/>
      <c r="BO7" s="713"/>
      <c r="BP7" s="713"/>
      <c r="BQ7" s="713"/>
      <c r="BR7" s="713"/>
      <c r="BS7" s="713"/>
      <c r="BT7" s="713"/>
      <c r="BU7" s="713"/>
      <c r="BV7" s="715"/>
      <c r="BW7" s="712"/>
    </row>
    <row r="8" spans="2:75" ht="15.75" customHeight="1">
      <c r="B8" s="363" t="s">
        <v>720</v>
      </c>
      <c r="C8" s="364">
        <v>39377954000153</v>
      </c>
      <c r="D8" s="365" t="s">
        <v>14</v>
      </c>
      <c r="E8" s="365" t="s">
        <v>607</v>
      </c>
      <c r="F8" s="365"/>
      <c r="G8" s="366"/>
      <c r="H8" s="366" t="s">
        <v>34</v>
      </c>
      <c r="I8" s="366" t="s">
        <v>34</v>
      </c>
      <c r="J8" s="366" t="s">
        <v>608</v>
      </c>
      <c r="K8" s="367" t="s">
        <v>48</v>
      </c>
      <c r="L8" s="368"/>
      <c r="M8" s="368" t="s">
        <v>34</v>
      </c>
      <c r="N8" s="367">
        <v>588881</v>
      </c>
      <c r="O8" s="367" t="s">
        <v>1323</v>
      </c>
      <c r="P8" s="371">
        <v>44188</v>
      </c>
      <c r="Q8" s="372">
        <v>67521217.359999999</v>
      </c>
      <c r="R8" s="372">
        <v>63217464.389841244</v>
      </c>
      <c r="S8" s="367">
        <v>33</v>
      </c>
      <c r="T8" s="369">
        <v>0.17443774871079154</v>
      </c>
      <c r="U8" s="369">
        <v>2.2549908245828298</v>
      </c>
      <c r="V8" s="369">
        <v>6.6416584760096153E-2</v>
      </c>
      <c r="W8" s="369">
        <v>0.65110461012744791</v>
      </c>
      <c r="X8" s="369" t="s">
        <v>1424</v>
      </c>
      <c r="Y8" s="369" t="s">
        <v>1424</v>
      </c>
      <c r="Z8" s="369" t="s">
        <v>1424</v>
      </c>
      <c r="AA8" s="369" t="s">
        <v>1424</v>
      </c>
      <c r="AB8" s="369">
        <v>0.23951537777885071</v>
      </c>
      <c r="AC8" s="373">
        <v>-1.7752598678111631E-2</v>
      </c>
      <c r="AD8" s="575">
        <v>0</v>
      </c>
      <c r="AE8" s="370" t="s">
        <v>2319</v>
      </c>
      <c r="AF8" s="370" t="s">
        <v>2320</v>
      </c>
      <c r="AG8" s="374" t="s">
        <v>59</v>
      </c>
      <c r="AH8" s="374" t="s">
        <v>2321</v>
      </c>
      <c r="AI8" s="374">
        <v>5000</v>
      </c>
      <c r="AJ8" s="374">
        <v>5000</v>
      </c>
      <c r="AK8" s="374">
        <v>5000</v>
      </c>
      <c r="AL8" s="722">
        <v>0.02</v>
      </c>
      <c r="AM8" s="722">
        <v>0.2</v>
      </c>
      <c r="AN8" s="369" t="s">
        <v>668</v>
      </c>
      <c r="AO8" s="367" t="s">
        <v>1326</v>
      </c>
      <c r="AP8" s="370" t="s">
        <v>718</v>
      </c>
      <c r="AQ8" s="376" t="s">
        <v>661</v>
      </c>
      <c r="AR8" s="369">
        <v>5.3333333333333332E-3</v>
      </c>
      <c r="AS8" s="369">
        <v>5.3333333333333332E-3</v>
      </c>
      <c r="AT8" s="369"/>
      <c r="AW8" s="711"/>
      <c r="AX8" s="712"/>
      <c r="AY8" s="712"/>
      <c r="AZ8" s="712"/>
      <c r="BA8" s="712"/>
      <c r="BB8" s="723"/>
      <c r="BC8" s="712"/>
      <c r="BD8" s="712"/>
      <c r="BE8" s="712"/>
      <c r="BF8" s="712"/>
      <c r="BG8" s="724"/>
      <c r="BH8" s="713"/>
      <c r="BI8" s="714"/>
      <c r="BJ8" s="714"/>
      <c r="BK8" s="714"/>
      <c r="BL8" s="218"/>
      <c r="BM8" s="713"/>
      <c r="BN8" s="713"/>
      <c r="BO8" s="713"/>
      <c r="BP8" s="713"/>
      <c r="BQ8" s="713"/>
      <c r="BR8" s="713"/>
      <c r="BS8" s="713"/>
      <c r="BT8" s="713"/>
      <c r="BU8" s="713"/>
      <c r="BV8" s="715"/>
      <c r="BW8" s="712"/>
    </row>
    <row r="9" spans="2:75" ht="15.75" customHeight="1">
      <c r="B9" s="363" t="s">
        <v>58</v>
      </c>
      <c r="C9" s="364">
        <v>23657955000111</v>
      </c>
      <c r="D9" s="365" t="s">
        <v>14</v>
      </c>
      <c r="E9" s="365" t="s">
        <v>607</v>
      </c>
      <c r="F9" s="365"/>
      <c r="G9" s="366"/>
      <c r="H9" s="366" t="s">
        <v>34</v>
      </c>
      <c r="I9" s="366" t="s">
        <v>34</v>
      </c>
      <c r="J9" s="366" t="s">
        <v>611</v>
      </c>
      <c r="K9" s="367"/>
      <c r="L9" s="368"/>
      <c r="M9" s="368" t="s">
        <v>1421</v>
      </c>
      <c r="N9" s="367">
        <v>423084</v>
      </c>
      <c r="O9" s="367" t="s">
        <v>1326</v>
      </c>
      <c r="P9" s="371">
        <v>42611</v>
      </c>
      <c r="Q9" s="372">
        <v>9696255.7599999998</v>
      </c>
      <c r="R9" s="372">
        <v>8667562.9175396822</v>
      </c>
      <c r="S9" s="367">
        <v>32</v>
      </c>
      <c r="T9" s="369">
        <v>7.6972969036157135E-2</v>
      </c>
      <c r="U9" s="369">
        <v>0.9950445944198002</v>
      </c>
      <c r="V9" s="369">
        <v>8.5880201142654267E-2</v>
      </c>
      <c r="W9" s="369">
        <v>0.84191313185754602</v>
      </c>
      <c r="X9" s="369">
        <v>0.40777769648154005</v>
      </c>
      <c r="Y9" s="369">
        <v>3.0922523495400975</v>
      </c>
      <c r="Z9" s="369">
        <v>0.34180123402466012</v>
      </c>
      <c r="AA9" s="369">
        <v>1.9429090221443213</v>
      </c>
      <c r="AB9" s="369">
        <v>0.19567748880338767</v>
      </c>
      <c r="AC9" s="373">
        <v>2.1980903640125227E-2</v>
      </c>
      <c r="AD9" s="575">
        <v>0</v>
      </c>
      <c r="AE9" s="370" t="s">
        <v>2319</v>
      </c>
      <c r="AF9" s="370" t="s">
        <v>2320</v>
      </c>
      <c r="AG9" s="374" t="s">
        <v>59</v>
      </c>
      <c r="AH9" s="374" t="s">
        <v>2321</v>
      </c>
      <c r="AI9" s="374">
        <v>5000</v>
      </c>
      <c r="AJ9" s="374">
        <v>1000</v>
      </c>
      <c r="AK9" s="374">
        <v>1000</v>
      </c>
      <c r="AL9" s="722">
        <v>1.4999999999999999E-2</v>
      </c>
      <c r="AM9" s="722">
        <v>0.2</v>
      </c>
      <c r="AN9" s="369" t="s">
        <v>668</v>
      </c>
      <c r="AO9" s="367" t="s">
        <v>1326</v>
      </c>
      <c r="AP9" s="370" t="s">
        <v>718</v>
      </c>
      <c r="AQ9" s="376" t="s">
        <v>661</v>
      </c>
      <c r="AR9" s="369">
        <v>2.9999999999999996E-3</v>
      </c>
      <c r="AS9" s="369">
        <v>2.9999999999999996E-3</v>
      </c>
      <c r="AT9" s="369"/>
      <c r="AW9" s="711"/>
      <c r="AX9" s="712"/>
      <c r="AY9" s="712"/>
      <c r="AZ9" s="712"/>
      <c r="BA9" s="712"/>
      <c r="BB9" s="723"/>
      <c r="BC9" s="712"/>
      <c r="BD9" s="712"/>
      <c r="BE9" s="712"/>
      <c r="BF9" s="712"/>
      <c r="BG9" s="724"/>
      <c r="BH9" s="713"/>
      <c r="BI9" s="714"/>
      <c r="BJ9" s="714"/>
      <c r="BK9" s="714"/>
      <c r="BL9" s="218"/>
      <c r="BM9" s="713"/>
      <c r="BN9" s="713"/>
      <c r="BO9" s="713"/>
      <c r="BP9" s="713"/>
      <c r="BQ9" s="713"/>
      <c r="BR9" s="713"/>
      <c r="BS9" s="713"/>
      <c r="BT9" s="713"/>
      <c r="BU9" s="713"/>
      <c r="BV9" s="715"/>
      <c r="BW9" s="712"/>
    </row>
    <row r="10" spans="2:75" ht="15.75" customHeight="1">
      <c r="B10" s="363" t="s">
        <v>61</v>
      </c>
      <c r="C10" s="364">
        <v>9599346000122</v>
      </c>
      <c r="D10" s="365" t="s">
        <v>14</v>
      </c>
      <c r="E10" s="365" t="s">
        <v>607</v>
      </c>
      <c r="F10" s="365"/>
      <c r="G10" s="366"/>
      <c r="H10" s="366" t="s">
        <v>34</v>
      </c>
      <c r="I10" s="366" t="s">
        <v>34</v>
      </c>
      <c r="J10" s="366" t="s">
        <v>608</v>
      </c>
      <c r="K10" s="367" t="s">
        <v>48</v>
      </c>
      <c r="L10" s="368"/>
      <c r="M10" s="368" t="s">
        <v>1421</v>
      </c>
      <c r="N10" s="367">
        <v>213705</v>
      </c>
      <c r="O10" s="367" t="s">
        <v>1323</v>
      </c>
      <c r="P10" s="371">
        <v>39629</v>
      </c>
      <c r="Q10" s="372">
        <v>197356987.77000001</v>
      </c>
      <c r="R10" s="372">
        <v>217644640.14107138</v>
      </c>
      <c r="S10" s="367">
        <v>4</v>
      </c>
      <c r="T10" s="369">
        <v>7.9195086974791717E-2</v>
      </c>
      <c r="U10" s="369">
        <v>1.0237703467285486</v>
      </c>
      <c r="V10" s="369">
        <v>-1.4266389219254716E-2</v>
      </c>
      <c r="W10" s="369">
        <v>-0.13985831737783291</v>
      </c>
      <c r="X10" s="369">
        <v>0.18828697723049315</v>
      </c>
      <c r="Y10" s="369">
        <v>1.4278143526546521</v>
      </c>
      <c r="Z10" s="369">
        <v>0.18282984477085007</v>
      </c>
      <c r="AA10" s="369">
        <v>1.0392641089672074</v>
      </c>
      <c r="AB10" s="369">
        <v>0.17089280801770934</v>
      </c>
      <c r="AC10" s="373">
        <v>-0.56731288329794505</v>
      </c>
      <c r="AD10" s="575">
        <v>0</v>
      </c>
      <c r="AE10" s="370" t="s">
        <v>2322</v>
      </c>
      <c r="AF10" s="370" t="s">
        <v>2323</v>
      </c>
      <c r="AG10" s="374" t="s">
        <v>721</v>
      </c>
      <c r="AH10" s="374" t="s">
        <v>2321</v>
      </c>
      <c r="AI10" s="374">
        <v>500</v>
      </c>
      <c r="AJ10" s="374">
        <v>100</v>
      </c>
      <c r="AK10" s="374">
        <v>500</v>
      </c>
      <c r="AL10" s="722">
        <v>0.02</v>
      </c>
      <c r="AM10" s="722">
        <v>0.2</v>
      </c>
      <c r="AN10" s="369" t="s">
        <v>668</v>
      </c>
      <c r="AO10" s="367" t="s">
        <v>1326</v>
      </c>
      <c r="AP10" s="370" t="s">
        <v>718</v>
      </c>
      <c r="AQ10" s="376" t="s">
        <v>669</v>
      </c>
      <c r="AR10" s="369">
        <v>3.3333333333333331E-3</v>
      </c>
      <c r="AS10" s="369">
        <v>3.3333333333333331E-3</v>
      </c>
      <c r="AT10" s="369"/>
      <c r="AW10" s="711"/>
      <c r="AX10" s="712"/>
      <c r="AY10" s="712"/>
      <c r="AZ10" s="712"/>
      <c r="BA10" s="712"/>
      <c r="BB10" s="723"/>
      <c r="BC10" s="712"/>
      <c r="BD10" s="712"/>
      <c r="BE10" s="712"/>
      <c r="BF10" s="712"/>
      <c r="BG10" s="724"/>
      <c r="BH10" s="713"/>
      <c r="BI10" s="714"/>
      <c r="BJ10" s="714"/>
      <c r="BK10" s="714"/>
      <c r="BL10" s="218"/>
      <c r="BM10" s="713"/>
      <c r="BN10" s="713"/>
      <c r="BO10" s="713"/>
      <c r="BP10" s="713"/>
      <c r="BQ10" s="713"/>
      <c r="BR10" s="713"/>
      <c r="BS10" s="713"/>
      <c r="BT10" s="713"/>
      <c r="BU10" s="713"/>
      <c r="BV10" s="715"/>
      <c r="BW10" s="712"/>
    </row>
    <row r="11" spans="2:75" ht="15.75" customHeight="1">
      <c r="B11" s="363" t="s">
        <v>62</v>
      </c>
      <c r="C11" s="364">
        <v>9550197000107</v>
      </c>
      <c r="D11" s="365" t="s">
        <v>14</v>
      </c>
      <c r="E11" s="365" t="s">
        <v>607</v>
      </c>
      <c r="F11" s="365"/>
      <c r="G11" s="366"/>
      <c r="H11" s="366" t="s">
        <v>34</v>
      </c>
      <c r="I11" s="366" t="s">
        <v>34</v>
      </c>
      <c r="J11" s="366" t="s">
        <v>608</v>
      </c>
      <c r="K11" s="367" t="s">
        <v>48</v>
      </c>
      <c r="L11" s="368"/>
      <c r="M11" s="368" t="s">
        <v>1421</v>
      </c>
      <c r="N11" s="367">
        <v>213691</v>
      </c>
      <c r="O11" s="367" t="s">
        <v>1323</v>
      </c>
      <c r="P11" s="371">
        <v>39629</v>
      </c>
      <c r="Q11" s="372">
        <v>345428700.72000003</v>
      </c>
      <c r="R11" s="372">
        <v>379102380.53019869</v>
      </c>
      <c r="S11" s="367">
        <v>20</v>
      </c>
      <c r="T11" s="369">
        <v>-3.7647870011649154E-2</v>
      </c>
      <c r="U11" s="369">
        <v>-0.48668136380336047</v>
      </c>
      <c r="V11" s="369">
        <v>-7.4805478087655697E-2</v>
      </c>
      <c r="W11" s="369">
        <v>-0.73334381497622037</v>
      </c>
      <c r="X11" s="369">
        <v>5.4805802864507092E-2</v>
      </c>
      <c r="Y11" s="369">
        <v>0.41560235917384331</v>
      </c>
      <c r="Z11" s="369">
        <v>0.18192514579187913</v>
      </c>
      <c r="AA11" s="369">
        <v>1.0341215066779466</v>
      </c>
      <c r="AB11" s="369">
        <v>0.24912221650959668</v>
      </c>
      <c r="AC11" s="373">
        <v>-0.57779851541551552</v>
      </c>
      <c r="AD11" s="575">
        <v>0</v>
      </c>
      <c r="AE11" s="370" t="s">
        <v>2322</v>
      </c>
      <c r="AF11" s="370" t="s">
        <v>2323</v>
      </c>
      <c r="AG11" s="374" t="s">
        <v>721</v>
      </c>
      <c r="AH11" s="374" t="s">
        <v>2321</v>
      </c>
      <c r="AI11" s="374">
        <v>500</v>
      </c>
      <c r="AJ11" s="374">
        <v>100</v>
      </c>
      <c r="AK11" s="374">
        <v>500</v>
      </c>
      <c r="AL11" s="722">
        <v>0.02</v>
      </c>
      <c r="AM11" s="722">
        <v>0.2</v>
      </c>
      <c r="AN11" s="369" t="s">
        <v>668</v>
      </c>
      <c r="AO11" s="367" t="s">
        <v>1326</v>
      </c>
      <c r="AP11" s="370" t="s">
        <v>718</v>
      </c>
      <c r="AQ11" s="376" t="s">
        <v>683</v>
      </c>
      <c r="AR11" s="369">
        <v>3.3333333333333331E-3</v>
      </c>
      <c r="AS11" s="369">
        <v>3.3333333333333331E-3</v>
      </c>
      <c r="AT11" s="369"/>
      <c r="AW11" s="711"/>
      <c r="AX11" s="712"/>
      <c r="AY11" s="712"/>
      <c r="AZ11" s="712"/>
      <c r="BA11" s="712"/>
      <c r="BB11" s="723"/>
      <c r="BC11" s="712"/>
      <c r="BD11" s="712"/>
      <c r="BE11" s="712"/>
      <c r="BF11" s="712"/>
      <c r="BG11" s="724"/>
      <c r="BH11" s="713"/>
      <c r="BI11" s="714"/>
      <c r="BJ11" s="714"/>
      <c r="BK11" s="714"/>
      <c r="BL11" s="218"/>
      <c r="BM11" s="713"/>
      <c r="BN11" s="713"/>
      <c r="BO11" s="713"/>
      <c r="BP11" s="713"/>
      <c r="BQ11" s="713"/>
      <c r="BR11" s="713"/>
      <c r="BS11" s="713"/>
      <c r="BT11" s="713"/>
      <c r="BU11" s="713"/>
      <c r="BV11" s="715"/>
      <c r="BW11" s="712"/>
    </row>
    <row r="12" spans="2:75" ht="15.75" customHeight="1">
      <c r="B12" s="363" t="s">
        <v>63</v>
      </c>
      <c r="C12" s="364">
        <v>36181846000112</v>
      </c>
      <c r="D12" s="365" t="s">
        <v>13</v>
      </c>
      <c r="E12" s="365" t="s">
        <v>616</v>
      </c>
      <c r="F12" s="365" t="s">
        <v>617</v>
      </c>
      <c r="G12" s="366" t="s">
        <v>34</v>
      </c>
      <c r="H12" s="366" t="s">
        <v>1339</v>
      </c>
      <c r="I12" s="366" t="s">
        <v>34</v>
      </c>
      <c r="J12" s="366" t="s">
        <v>608</v>
      </c>
      <c r="K12" s="367" t="s">
        <v>48</v>
      </c>
      <c r="L12" s="368"/>
      <c r="M12" s="368" t="s">
        <v>34</v>
      </c>
      <c r="N12" s="367">
        <v>531715</v>
      </c>
      <c r="O12" s="367" t="s">
        <v>1323</v>
      </c>
      <c r="P12" s="371">
        <v>43922</v>
      </c>
      <c r="Q12" s="372">
        <v>673939480.39999998</v>
      </c>
      <c r="R12" s="372">
        <v>1218769776.60869</v>
      </c>
      <c r="S12" s="367">
        <v>31</v>
      </c>
      <c r="T12" s="369">
        <v>-3.6293599792973641E-3</v>
      </c>
      <c r="U12" s="369">
        <v>-4.6917444835822816E-2</v>
      </c>
      <c r="V12" s="369">
        <v>1.8581823835060352E-2</v>
      </c>
      <c r="W12" s="369">
        <v>0.18216400628375781</v>
      </c>
      <c r="X12" s="369">
        <v>1.3961187764306437E-2</v>
      </c>
      <c r="Y12" s="369">
        <v>0.10587022301378222</v>
      </c>
      <c r="Z12" s="369" t="s">
        <v>1424</v>
      </c>
      <c r="AA12" s="369" t="s">
        <v>1424</v>
      </c>
      <c r="AB12" s="369">
        <v>4.0256160220714265E-2</v>
      </c>
      <c r="AC12" s="373">
        <v>-1.9359125540116628</v>
      </c>
      <c r="AD12" s="575">
        <v>36181795000129</v>
      </c>
      <c r="AE12" s="370" t="s">
        <v>2324</v>
      </c>
      <c r="AF12" s="370" t="s">
        <v>2320</v>
      </c>
      <c r="AG12" s="374" t="s">
        <v>59</v>
      </c>
      <c r="AH12" s="374" t="s">
        <v>2321</v>
      </c>
      <c r="AI12" s="374">
        <v>25000</v>
      </c>
      <c r="AJ12" s="374">
        <v>1000</v>
      </c>
      <c r="AK12" s="374">
        <v>10000</v>
      </c>
      <c r="AL12" s="722">
        <v>0.02</v>
      </c>
      <c r="AM12" s="722">
        <v>0.2</v>
      </c>
      <c r="AN12" s="369" t="s">
        <v>64</v>
      </c>
      <c r="AO12" s="367" t="s">
        <v>1326</v>
      </c>
      <c r="AP12" s="370" t="s">
        <v>13</v>
      </c>
      <c r="AQ12" s="376" t="s">
        <v>670</v>
      </c>
      <c r="AR12" s="369">
        <v>4.0000000000000001E-3</v>
      </c>
      <c r="AS12" s="369">
        <v>4.0000000000000001E-3</v>
      </c>
      <c r="AT12" s="369"/>
      <c r="AW12" s="711"/>
      <c r="AX12" s="712"/>
      <c r="AY12" s="712"/>
      <c r="AZ12" s="712"/>
      <c r="BA12" s="712"/>
      <c r="BB12" s="723"/>
      <c r="BC12" s="712"/>
      <c r="BD12" s="712"/>
      <c r="BE12" s="712"/>
      <c r="BF12" s="712"/>
      <c r="BG12" s="724"/>
      <c r="BH12" s="713"/>
      <c r="BI12" s="714"/>
      <c r="BJ12" s="714"/>
      <c r="BK12" s="714"/>
      <c r="BL12" s="218"/>
      <c r="BM12" s="713"/>
      <c r="BN12" s="713"/>
      <c r="BO12" s="713"/>
      <c r="BP12" s="713"/>
      <c r="BQ12" s="713"/>
      <c r="BR12" s="713"/>
      <c r="BS12" s="713"/>
      <c r="BT12" s="713"/>
      <c r="BU12" s="713"/>
      <c r="BV12" s="715"/>
      <c r="BW12" s="712"/>
    </row>
    <row r="13" spans="2:75" ht="15.75" customHeight="1">
      <c r="B13" s="363" t="s">
        <v>65</v>
      </c>
      <c r="C13" s="364">
        <v>21983042000160</v>
      </c>
      <c r="D13" s="365" t="s">
        <v>13</v>
      </c>
      <c r="E13" s="365" t="s">
        <v>615</v>
      </c>
      <c r="F13" s="365" t="s">
        <v>619</v>
      </c>
      <c r="G13" s="366" t="s">
        <v>34</v>
      </c>
      <c r="H13" s="366" t="s">
        <v>1339</v>
      </c>
      <c r="I13" s="366" t="s">
        <v>34</v>
      </c>
      <c r="J13" s="366" t="s">
        <v>611</v>
      </c>
      <c r="K13" s="367" t="s">
        <v>48</v>
      </c>
      <c r="L13" s="368" t="s">
        <v>1341</v>
      </c>
      <c r="M13" s="368" t="s">
        <v>34</v>
      </c>
      <c r="N13" s="367">
        <v>396729</v>
      </c>
      <c r="O13" s="367" t="s">
        <v>1323</v>
      </c>
      <c r="P13" s="371">
        <v>42153</v>
      </c>
      <c r="Q13" s="372">
        <v>678603426.64999998</v>
      </c>
      <c r="R13" s="372">
        <v>727525671.39785659</v>
      </c>
      <c r="S13" s="367">
        <v>18</v>
      </c>
      <c r="T13" s="369">
        <v>7.1971349791794204E-2</v>
      </c>
      <c r="U13" s="369">
        <v>0.93038768622503421</v>
      </c>
      <c r="V13" s="369">
        <v>9.9269709489079094E-2</v>
      </c>
      <c r="W13" s="369">
        <v>0.97317508462412372</v>
      </c>
      <c r="X13" s="369">
        <v>0.12402252340096243</v>
      </c>
      <c r="Y13" s="369">
        <v>0.94048532494929904</v>
      </c>
      <c r="Z13" s="369">
        <v>0.17627075555948735</v>
      </c>
      <c r="AA13" s="369">
        <v>1.0019801195100873</v>
      </c>
      <c r="AB13" s="369">
        <v>2.3854553674504595E-2</v>
      </c>
      <c r="AC13" s="373">
        <v>-9.2507347236399418E-2</v>
      </c>
      <c r="AD13" s="575">
        <v>21983079000198</v>
      </c>
      <c r="AE13" s="370" t="s">
        <v>2325</v>
      </c>
      <c r="AF13" s="370" t="s">
        <v>2326</v>
      </c>
      <c r="AG13" s="374" t="s">
        <v>1459</v>
      </c>
      <c r="AH13" s="374" t="s">
        <v>2321</v>
      </c>
      <c r="AI13" s="374">
        <v>50000</v>
      </c>
      <c r="AJ13" s="374">
        <v>5000</v>
      </c>
      <c r="AK13" s="374">
        <v>25000</v>
      </c>
      <c r="AL13" s="722">
        <v>1.9E-2</v>
      </c>
      <c r="AM13" s="722">
        <v>0.2</v>
      </c>
      <c r="AN13" s="369" t="s">
        <v>64</v>
      </c>
      <c r="AO13" s="367" t="s">
        <v>1326</v>
      </c>
      <c r="AP13" s="370" t="s">
        <v>13</v>
      </c>
      <c r="AQ13" s="376" t="s">
        <v>673</v>
      </c>
      <c r="AR13" s="369">
        <v>3.7999999999999996E-3</v>
      </c>
      <c r="AS13" s="369">
        <v>3.7999999999999996E-3</v>
      </c>
      <c r="AT13" s="369"/>
      <c r="AW13" s="711"/>
      <c r="AX13" s="712"/>
      <c r="AY13" s="712"/>
      <c r="AZ13" s="712"/>
      <c r="BA13" s="712"/>
      <c r="BB13" s="723"/>
      <c r="BC13" s="712"/>
      <c r="BD13" s="712"/>
      <c r="BE13" s="712"/>
      <c r="BF13" s="712"/>
      <c r="BG13" s="724"/>
      <c r="BH13" s="713"/>
      <c r="BI13" s="714"/>
      <c r="BJ13" s="714"/>
      <c r="BK13" s="714"/>
      <c r="BL13" s="218"/>
      <c r="BM13" s="713"/>
      <c r="BN13" s="713"/>
      <c r="BO13" s="713"/>
      <c r="BP13" s="713"/>
      <c r="BQ13" s="713"/>
      <c r="BR13" s="713"/>
      <c r="BS13" s="713"/>
      <c r="BT13" s="713"/>
      <c r="BU13" s="713"/>
      <c r="BV13" s="715"/>
      <c r="BW13" s="712"/>
    </row>
    <row r="14" spans="2:75" ht="15.75" customHeight="1">
      <c r="B14" s="363" t="s">
        <v>66</v>
      </c>
      <c r="C14" s="364">
        <v>35618055000144</v>
      </c>
      <c r="D14" s="365" t="s">
        <v>13</v>
      </c>
      <c r="E14" s="365" t="s">
        <v>616</v>
      </c>
      <c r="F14" s="365" t="s">
        <v>618</v>
      </c>
      <c r="G14" s="366" t="s">
        <v>34</v>
      </c>
      <c r="H14" s="366" t="s">
        <v>1340</v>
      </c>
      <c r="I14" s="366" t="s">
        <v>34</v>
      </c>
      <c r="J14" s="366" t="s">
        <v>611</v>
      </c>
      <c r="K14" s="367" t="s">
        <v>48</v>
      </c>
      <c r="L14" s="368" t="s">
        <v>1341</v>
      </c>
      <c r="M14" s="368" t="s">
        <v>34</v>
      </c>
      <c r="N14" s="367">
        <v>519790</v>
      </c>
      <c r="O14" s="367" t="s">
        <v>1323</v>
      </c>
      <c r="P14" s="371">
        <v>43826</v>
      </c>
      <c r="Q14" s="372">
        <v>478992348.19999999</v>
      </c>
      <c r="R14" s="372">
        <v>712390279.15127027</v>
      </c>
      <c r="S14" s="367">
        <v>18</v>
      </c>
      <c r="T14" s="369">
        <v>8.0481978291454759E-2</v>
      </c>
      <c r="U14" s="369">
        <v>1.0404062419562594</v>
      </c>
      <c r="V14" s="369">
        <v>0.11968384383946451</v>
      </c>
      <c r="W14" s="369">
        <v>1.173301860719405</v>
      </c>
      <c r="X14" s="369">
        <v>0.16466647534307266</v>
      </c>
      <c r="Y14" s="369">
        <v>1.2486957959289808</v>
      </c>
      <c r="Z14" s="369" t="s">
        <v>1424</v>
      </c>
      <c r="AA14" s="369" t="s">
        <v>1424</v>
      </c>
      <c r="AB14" s="369">
        <v>7.594161015106822E-2</v>
      </c>
      <c r="AC14" s="373">
        <v>0.24660405106227398</v>
      </c>
      <c r="AD14" s="575">
        <v>35618088000194</v>
      </c>
      <c r="AE14" s="370" t="s">
        <v>2325</v>
      </c>
      <c r="AF14" s="370" t="s">
        <v>2326</v>
      </c>
      <c r="AG14" s="374" t="s">
        <v>1459</v>
      </c>
      <c r="AH14" s="374" t="s">
        <v>2318</v>
      </c>
      <c r="AI14" s="374">
        <v>50000</v>
      </c>
      <c r="AJ14" s="374">
        <v>5000</v>
      </c>
      <c r="AK14" s="374">
        <v>25000</v>
      </c>
      <c r="AL14" s="722">
        <v>1.9E-2</v>
      </c>
      <c r="AM14" s="722">
        <v>0.2</v>
      </c>
      <c r="AN14" s="369" t="s">
        <v>64</v>
      </c>
      <c r="AO14" s="367" t="s">
        <v>1326</v>
      </c>
      <c r="AP14" s="370" t="s">
        <v>13</v>
      </c>
      <c r="AQ14" s="376" t="s">
        <v>673</v>
      </c>
      <c r="AR14" s="369">
        <v>3.7999999999999996E-3</v>
      </c>
      <c r="AS14" s="369">
        <v>3.7999999999999996E-3</v>
      </c>
      <c r="AT14" s="369"/>
      <c r="AW14" s="711"/>
      <c r="AX14" s="712"/>
      <c r="AY14" s="712"/>
      <c r="AZ14" s="712"/>
      <c r="BA14" s="712"/>
      <c r="BB14" s="723"/>
      <c r="BC14" s="712"/>
      <c r="BD14" s="712"/>
      <c r="BE14" s="712"/>
      <c r="BF14" s="712"/>
      <c r="BG14" s="724"/>
      <c r="BH14" s="713"/>
      <c r="BI14" s="714"/>
      <c r="BJ14" s="714"/>
      <c r="BK14" s="714"/>
      <c r="BL14" s="218"/>
      <c r="BM14" s="713"/>
      <c r="BN14" s="713"/>
      <c r="BO14" s="713"/>
      <c r="BP14" s="713"/>
      <c r="BQ14" s="713"/>
      <c r="BR14" s="713"/>
      <c r="BS14" s="713"/>
      <c r="BT14" s="713"/>
      <c r="BU14" s="713"/>
      <c r="BV14" s="715"/>
      <c r="BW14" s="712"/>
    </row>
    <row r="15" spans="2:75" ht="15.75" customHeight="1">
      <c r="B15" s="363" t="s">
        <v>722</v>
      </c>
      <c r="C15" s="364">
        <v>18860059000115</v>
      </c>
      <c r="D15" s="365" t="s">
        <v>13</v>
      </c>
      <c r="E15" s="365" t="s">
        <v>615</v>
      </c>
      <c r="F15" s="365" t="s">
        <v>619</v>
      </c>
      <c r="G15" s="366" t="s">
        <v>34</v>
      </c>
      <c r="H15" s="366" t="s">
        <v>1339</v>
      </c>
      <c r="I15" s="366" t="s">
        <v>34</v>
      </c>
      <c r="J15" s="366" t="s">
        <v>608</v>
      </c>
      <c r="K15" s="367" t="s">
        <v>48</v>
      </c>
      <c r="L15" s="368" t="s">
        <v>1341</v>
      </c>
      <c r="M15" s="368" t="s">
        <v>34</v>
      </c>
      <c r="N15" s="367">
        <v>350273</v>
      </c>
      <c r="O15" s="367" t="s">
        <v>1323</v>
      </c>
      <c r="P15" s="371">
        <v>41547</v>
      </c>
      <c r="Q15" s="372">
        <v>939281092.88</v>
      </c>
      <c r="R15" s="372">
        <v>535640798.37011862</v>
      </c>
      <c r="S15" s="367">
        <v>5</v>
      </c>
      <c r="T15" s="369">
        <v>0.11979101757561228</v>
      </c>
      <c r="U15" s="369">
        <v>1.5485618651746267</v>
      </c>
      <c r="V15" s="369">
        <v>0.14892911113392082</v>
      </c>
      <c r="W15" s="369">
        <v>1.4600032686374838</v>
      </c>
      <c r="X15" s="369">
        <v>0.19416570005504563</v>
      </c>
      <c r="Y15" s="369">
        <v>1.4723937757652545</v>
      </c>
      <c r="Z15" s="369">
        <v>0.25143913460214828</v>
      </c>
      <c r="AA15" s="369">
        <v>1.4292615546947631</v>
      </c>
      <c r="AB15" s="369">
        <v>2.1839811476745085E-2</v>
      </c>
      <c r="AC15" s="373">
        <v>1.9209831210894246</v>
      </c>
      <c r="AD15" s="575">
        <v>18422264000107</v>
      </c>
      <c r="AE15" s="370" t="s">
        <v>2325</v>
      </c>
      <c r="AF15" s="370" t="s">
        <v>2326</v>
      </c>
      <c r="AG15" s="374" t="s">
        <v>1459</v>
      </c>
      <c r="AH15" s="374" t="s">
        <v>2321</v>
      </c>
      <c r="AI15" s="374">
        <v>50000</v>
      </c>
      <c r="AJ15" s="374">
        <v>5000</v>
      </c>
      <c r="AK15" s="374">
        <v>25000</v>
      </c>
      <c r="AL15" s="722">
        <v>1.9E-2</v>
      </c>
      <c r="AM15" s="722">
        <v>0.2</v>
      </c>
      <c r="AN15" s="369" t="s">
        <v>64</v>
      </c>
      <c r="AO15" s="367" t="s">
        <v>1326</v>
      </c>
      <c r="AP15" s="370" t="s">
        <v>13</v>
      </c>
      <c r="AQ15" s="376" t="s">
        <v>666</v>
      </c>
      <c r="AR15" s="369">
        <v>4.7499999999999999E-3</v>
      </c>
      <c r="AS15" s="369">
        <v>4.7499999999999999E-3</v>
      </c>
      <c r="AT15" s="369"/>
      <c r="AW15" s="711"/>
      <c r="AX15" s="712"/>
      <c r="AY15" s="712"/>
      <c r="AZ15" s="712"/>
      <c r="BA15" s="712"/>
      <c r="BB15" s="723"/>
      <c r="BC15" s="712"/>
      <c r="BD15" s="712"/>
      <c r="BE15" s="712"/>
      <c r="BF15" s="712"/>
      <c r="BG15" s="724"/>
      <c r="BH15" s="713"/>
      <c r="BI15" s="714"/>
      <c r="BJ15" s="714"/>
      <c r="BK15" s="714"/>
      <c r="BL15" s="218"/>
      <c r="BM15" s="713"/>
      <c r="BN15" s="713"/>
      <c r="BO15" s="713"/>
      <c r="BP15" s="713"/>
      <c r="BQ15" s="713"/>
      <c r="BR15" s="713"/>
      <c r="BS15" s="713"/>
      <c r="BT15" s="713"/>
      <c r="BU15" s="713"/>
      <c r="BV15" s="715"/>
      <c r="BW15" s="712"/>
    </row>
    <row r="16" spans="2:75" ht="15.75" customHeight="1">
      <c r="B16" s="363" t="s">
        <v>1530</v>
      </c>
      <c r="C16" s="364">
        <v>39773725000158</v>
      </c>
      <c r="D16" s="365" t="s">
        <v>14</v>
      </c>
      <c r="E16" s="365" t="s">
        <v>614</v>
      </c>
      <c r="F16" s="365" t="s">
        <v>691</v>
      </c>
      <c r="G16" s="366" t="s">
        <v>34</v>
      </c>
      <c r="H16" s="366" t="s">
        <v>867</v>
      </c>
      <c r="I16" s="366" t="s">
        <v>34</v>
      </c>
      <c r="J16" s="366" t="s">
        <v>608</v>
      </c>
      <c r="K16" s="367" t="s">
        <v>48</v>
      </c>
      <c r="L16" s="368"/>
      <c r="M16" s="368" t="s">
        <v>1421</v>
      </c>
      <c r="N16" s="367">
        <v>585971</v>
      </c>
      <c r="O16" s="367" t="s">
        <v>1323</v>
      </c>
      <c r="P16" s="371">
        <v>44306</v>
      </c>
      <c r="Q16" s="372">
        <v>19949689.170000002</v>
      </c>
      <c r="R16" s="372">
        <v>15665135.119047625</v>
      </c>
      <c r="S16" s="367">
        <v>23</v>
      </c>
      <c r="T16" s="369">
        <v>7.2211020755875044E-2</v>
      </c>
      <c r="U16" s="369">
        <v>0.81222331680305315</v>
      </c>
      <c r="V16" s="369">
        <v>7.7816957615013393E-2</v>
      </c>
      <c r="W16" s="369">
        <v>0.71418134650927767</v>
      </c>
      <c r="X16" s="369" t="s">
        <v>1424</v>
      </c>
      <c r="Y16" s="369" t="s">
        <v>1424</v>
      </c>
      <c r="Z16" s="369" t="s">
        <v>1424</v>
      </c>
      <c r="AA16" s="369" t="s">
        <v>1424</v>
      </c>
      <c r="AB16" s="369">
        <v>0.1597622821266331</v>
      </c>
      <c r="AC16" s="373">
        <v>-9.8686229501271885E-2</v>
      </c>
      <c r="AD16" s="575">
        <v>39741188000164</v>
      </c>
      <c r="AE16" s="370" t="s">
        <v>2325</v>
      </c>
      <c r="AF16" s="370" t="s">
        <v>2320</v>
      </c>
      <c r="AG16" s="374" t="s">
        <v>59</v>
      </c>
      <c r="AH16" s="374" t="s">
        <v>2327</v>
      </c>
      <c r="AI16" s="374">
        <v>5000</v>
      </c>
      <c r="AJ16" s="374" t="s">
        <v>1436</v>
      </c>
      <c r="AK16" s="374" t="s">
        <v>1436</v>
      </c>
      <c r="AL16" s="722">
        <v>0.02</v>
      </c>
      <c r="AM16" s="722">
        <v>0.2</v>
      </c>
      <c r="AN16" s="369" t="s">
        <v>668</v>
      </c>
      <c r="AO16" s="367" t="s">
        <v>1323</v>
      </c>
      <c r="AP16" s="370" t="s">
        <v>718</v>
      </c>
      <c r="AQ16" s="376" t="s">
        <v>2328</v>
      </c>
      <c r="AR16" s="369" t="s">
        <v>34</v>
      </c>
      <c r="AS16" s="369" t="s">
        <v>34</v>
      </c>
      <c r="AT16" s="369"/>
      <c r="AW16" s="711"/>
      <c r="AX16" s="712"/>
      <c r="AY16" s="712"/>
      <c r="AZ16" s="712"/>
      <c r="BA16" s="712"/>
      <c r="BB16" s="723"/>
      <c r="BC16" s="712"/>
      <c r="BD16" s="712"/>
      <c r="BE16" s="712"/>
      <c r="BF16" s="712"/>
      <c r="BG16" s="724"/>
      <c r="BH16" s="713"/>
      <c r="BI16" s="714"/>
      <c r="BJ16" s="714"/>
      <c r="BK16" s="714"/>
      <c r="BL16" s="218"/>
      <c r="BM16" s="713"/>
      <c r="BN16" s="713"/>
      <c r="BO16" s="713"/>
      <c r="BP16" s="713"/>
      <c r="BQ16" s="713"/>
      <c r="BR16" s="713"/>
      <c r="BS16" s="713"/>
      <c r="BT16" s="713"/>
      <c r="BU16" s="713"/>
      <c r="BV16" s="715"/>
      <c r="BW16" s="712"/>
    </row>
    <row r="17" spans="2:75" ht="15.75" customHeight="1">
      <c r="B17" s="363" t="s">
        <v>646</v>
      </c>
      <c r="C17" s="364">
        <v>32073525000143</v>
      </c>
      <c r="D17" s="365" t="s">
        <v>14</v>
      </c>
      <c r="E17" s="365" t="s">
        <v>614</v>
      </c>
      <c r="F17" s="365" t="s">
        <v>691</v>
      </c>
      <c r="G17" s="366"/>
      <c r="H17" s="366" t="s">
        <v>867</v>
      </c>
      <c r="I17" s="366" t="s">
        <v>34</v>
      </c>
      <c r="J17" s="366" t="s">
        <v>608</v>
      </c>
      <c r="K17" s="367" t="s">
        <v>48</v>
      </c>
      <c r="L17" s="368" t="s">
        <v>717</v>
      </c>
      <c r="M17" s="368" t="s">
        <v>34</v>
      </c>
      <c r="N17" s="367">
        <v>485675</v>
      </c>
      <c r="O17" s="367" t="s">
        <v>1323</v>
      </c>
      <c r="P17" s="371">
        <v>43461</v>
      </c>
      <c r="Q17" s="372">
        <v>743709167.04999995</v>
      </c>
      <c r="R17" s="372">
        <v>585249435.06793654</v>
      </c>
      <c r="S17" s="367">
        <v>32</v>
      </c>
      <c r="T17" s="369">
        <v>0.15924514614955787</v>
      </c>
      <c r="U17" s="369">
        <v>2.0585930859608101</v>
      </c>
      <c r="V17" s="369">
        <v>0.15461018483594602</v>
      </c>
      <c r="W17" s="369">
        <v>1.5156967869239706</v>
      </c>
      <c r="X17" s="369">
        <v>0.36953838329088629</v>
      </c>
      <c r="Y17" s="369">
        <v>2.8022766910407082</v>
      </c>
      <c r="Z17" s="369">
        <v>0.67756588679432128</v>
      </c>
      <c r="AA17" s="369">
        <v>3.8515041594464403</v>
      </c>
      <c r="AB17" s="369">
        <v>0.16461533049601917</v>
      </c>
      <c r="AC17" s="373">
        <v>0.36547124018733934</v>
      </c>
      <c r="AD17" s="575">
        <v>32071783000190</v>
      </c>
      <c r="AE17" s="370" t="s">
        <v>2325</v>
      </c>
      <c r="AF17" s="370" t="s">
        <v>2326</v>
      </c>
      <c r="AG17" s="374" t="s">
        <v>1459</v>
      </c>
      <c r="AH17" s="374" t="s">
        <v>2318</v>
      </c>
      <c r="AI17" s="374">
        <v>50000</v>
      </c>
      <c r="AJ17" s="374">
        <v>5000</v>
      </c>
      <c r="AK17" s="374">
        <v>25000</v>
      </c>
      <c r="AL17" s="722">
        <v>1.9E-2</v>
      </c>
      <c r="AM17" s="722">
        <v>0.2</v>
      </c>
      <c r="AN17" s="369" t="s">
        <v>34</v>
      </c>
      <c r="AO17" s="367" t="s">
        <v>1326</v>
      </c>
      <c r="AP17" s="370" t="s">
        <v>718</v>
      </c>
      <c r="AQ17" s="376" t="s">
        <v>661</v>
      </c>
      <c r="AR17" s="369">
        <v>4.7499999999999999E-3</v>
      </c>
      <c r="AS17" s="369">
        <v>4.7499999999999999E-3</v>
      </c>
      <c r="AT17" s="369"/>
      <c r="AW17" s="711"/>
      <c r="AX17" s="712"/>
      <c r="AY17" s="712"/>
      <c r="AZ17" s="712"/>
      <c r="BA17" s="712"/>
      <c r="BB17" s="723"/>
      <c r="BC17" s="712"/>
      <c r="BD17" s="712"/>
      <c r="BE17" s="712"/>
      <c r="BF17" s="712"/>
      <c r="BG17" s="724"/>
      <c r="BH17" s="713"/>
      <c r="BI17" s="714"/>
      <c r="BJ17" s="714"/>
      <c r="BK17" s="714"/>
      <c r="BL17" s="218"/>
      <c r="BM17" s="713"/>
      <c r="BN17" s="713"/>
      <c r="BO17" s="713"/>
      <c r="BP17" s="713"/>
      <c r="BQ17" s="713"/>
      <c r="BR17" s="713"/>
      <c r="BS17" s="713"/>
      <c r="BT17" s="713"/>
      <c r="BU17" s="713"/>
      <c r="BV17" s="715"/>
      <c r="BW17" s="712"/>
    </row>
    <row r="18" spans="2:75" ht="15.75" customHeight="1">
      <c r="B18" s="363" t="s">
        <v>1531</v>
      </c>
      <c r="C18" s="364">
        <v>32892827000143</v>
      </c>
      <c r="D18" s="365" t="s">
        <v>14</v>
      </c>
      <c r="E18" s="365" t="s">
        <v>614</v>
      </c>
      <c r="F18" s="365" t="s">
        <v>691</v>
      </c>
      <c r="G18" s="366"/>
      <c r="H18" s="366" t="s">
        <v>867</v>
      </c>
      <c r="I18" s="366" t="s">
        <v>34</v>
      </c>
      <c r="J18" s="366" t="s">
        <v>608</v>
      </c>
      <c r="K18" s="367" t="s">
        <v>48</v>
      </c>
      <c r="L18" s="368"/>
      <c r="M18" s="368"/>
      <c r="N18" s="367">
        <v>499943</v>
      </c>
      <c r="O18" s="367" t="s">
        <v>1323</v>
      </c>
      <c r="P18" s="371">
        <v>43643</v>
      </c>
      <c r="Q18" s="372">
        <v>313489083.39999998</v>
      </c>
      <c r="R18" s="372">
        <v>305813815.0378176</v>
      </c>
      <c r="S18" s="367">
        <v>33</v>
      </c>
      <c r="T18" s="369">
        <v>0.13201872949536453</v>
      </c>
      <c r="U18" s="369">
        <v>1.4849352526584523</v>
      </c>
      <c r="V18" s="369">
        <v>0.15563752503011696</v>
      </c>
      <c r="W18" s="369">
        <v>1.428395822711209</v>
      </c>
      <c r="X18" s="369">
        <v>0.48307027017444026</v>
      </c>
      <c r="Y18" s="369">
        <v>3.3968489119161025</v>
      </c>
      <c r="Z18" s="369">
        <v>0.60950574926801959</v>
      </c>
      <c r="AA18" s="369">
        <v>3.3306829856274129</v>
      </c>
      <c r="AB18" s="369">
        <v>0.16446018438316645</v>
      </c>
      <c r="AC18" s="373">
        <v>0.3327852575250822</v>
      </c>
      <c r="AD18" s="575">
        <v>32071783000190</v>
      </c>
      <c r="AE18" s="370" t="s">
        <v>2325</v>
      </c>
      <c r="AF18" s="370" t="s">
        <v>2326</v>
      </c>
      <c r="AG18" s="374" t="s">
        <v>1459</v>
      </c>
      <c r="AH18" s="374" t="s">
        <v>2318</v>
      </c>
      <c r="AI18" s="374">
        <v>5000</v>
      </c>
      <c r="AJ18" s="374">
        <v>1000</v>
      </c>
      <c r="AK18" s="374">
        <v>3000</v>
      </c>
      <c r="AL18" s="722">
        <v>1.9E-2</v>
      </c>
      <c r="AM18" s="722">
        <v>0.2</v>
      </c>
      <c r="AN18" s="369" t="s">
        <v>34</v>
      </c>
      <c r="AO18" s="367" t="s">
        <v>1326</v>
      </c>
      <c r="AP18" s="370" t="s">
        <v>718</v>
      </c>
      <c r="AQ18" s="376" t="s">
        <v>661</v>
      </c>
      <c r="AR18" s="369" t="s">
        <v>34</v>
      </c>
      <c r="AS18" s="369" t="s">
        <v>34</v>
      </c>
      <c r="AT18" s="369"/>
      <c r="AW18" s="711"/>
      <c r="AX18" s="712"/>
      <c r="AY18" s="712"/>
      <c r="AZ18" s="712"/>
      <c r="BA18" s="712"/>
      <c r="BB18" s="723"/>
      <c r="BC18" s="712"/>
      <c r="BD18" s="712"/>
      <c r="BE18" s="712"/>
      <c r="BF18" s="712"/>
      <c r="BG18" s="724"/>
      <c r="BH18" s="713"/>
      <c r="BI18" s="714"/>
      <c r="BJ18" s="714"/>
      <c r="BK18" s="714"/>
      <c r="BL18" s="218"/>
      <c r="BM18" s="713"/>
      <c r="BN18" s="713"/>
      <c r="BO18" s="713"/>
      <c r="BP18" s="713"/>
      <c r="BQ18" s="713"/>
      <c r="BR18" s="713"/>
      <c r="BS18" s="713"/>
      <c r="BT18" s="713"/>
      <c r="BU18" s="713"/>
      <c r="BV18" s="715"/>
      <c r="BW18" s="712"/>
    </row>
    <row r="19" spans="2:75" ht="15.75" customHeight="1">
      <c r="B19" s="363" t="s">
        <v>1532</v>
      </c>
      <c r="C19" s="364">
        <v>31594616000161</v>
      </c>
      <c r="D19" s="365" t="s">
        <v>14</v>
      </c>
      <c r="E19" s="365" t="s">
        <v>614</v>
      </c>
      <c r="F19" s="365" t="s">
        <v>691</v>
      </c>
      <c r="G19" s="366"/>
      <c r="H19" s="366" t="s">
        <v>867</v>
      </c>
      <c r="I19" s="366" t="s">
        <v>34</v>
      </c>
      <c r="J19" s="366" t="s">
        <v>608</v>
      </c>
      <c r="K19" s="367" t="s">
        <v>48</v>
      </c>
      <c r="L19" s="368"/>
      <c r="M19" s="368"/>
      <c r="N19" s="367">
        <v>484350</v>
      </c>
      <c r="O19" s="367" t="s">
        <v>1323</v>
      </c>
      <c r="P19" s="371">
        <v>43462</v>
      </c>
      <c r="Q19" s="372">
        <v>366923150.20999998</v>
      </c>
      <c r="R19" s="372">
        <v>290955102.38178569</v>
      </c>
      <c r="S19" s="367">
        <v>32</v>
      </c>
      <c r="T19" s="369">
        <v>0.13147511855150662</v>
      </c>
      <c r="U19" s="369">
        <v>1.4788207637722832</v>
      </c>
      <c r="V19" s="369">
        <v>0.15511134972239815</v>
      </c>
      <c r="W19" s="369">
        <v>1.4235667391633056</v>
      </c>
      <c r="X19" s="369">
        <v>0.48402240705319488</v>
      </c>
      <c r="Y19" s="369">
        <v>3.4035441389260881</v>
      </c>
      <c r="Z19" s="369">
        <v>0.62401004935545767</v>
      </c>
      <c r="AA19" s="369">
        <v>3.4099426572181741</v>
      </c>
      <c r="AB19" s="369">
        <v>0.16500747337529631</v>
      </c>
      <c r="AC19" s="373">
        <v>0.3294653798594645</v>
      </c>
      <c r="AD19" s="575">
        <v>32071783000190</v>
      </c>
      <c r="AE19" s="370" t="s">
        <v>2325</v>
      </c>
      <c r="AF19" s="370" t="s">
        <v>2329</v>
      </c>
      <c r="AG19" s="374" t="s">
        <v>59</v>
      </c>
      <c r="AH19" s="374" t="s">
        <v>2318</v>
      </c>
      <c r="AI19" s="374">
        <v>100000</v>
      </c>
      <c r="AJ19" s="374">
        <v>50000</v>
      </c>
      <c r="AK19" s="374">
        <v>50000</v>
      </c>
      <c r="AL19" s="722">
        <v>1.9E-2</v>
      </c>
      <c r="AM19" s="722">
        <v>0.2</v>
      </c>
      <c r="AN19" s="369" t="s">
        <v>2330</v>
      </c>
      <c r="AO19" s="367" t="s">
        <v>1326</v>
      </c>
      <c r="AP19" s="370" t="s">
        <v>718</v>
      </c>
      <c r="AQ19" s="376" t="s">
        <v>661</v>
      </c>
      <c r="AR19" s="369" t="s">
        <v>34</v>
      </c>
      <c r="AS19" s="369" t="s">
        <v>34</v>
      </c>
      <c r="AT19" s="369"/>
      <c r="AW19" s="711"/>
      <c r="AX19" s="712"/>
      <c r="AY19" s="712"/>
      <c r="AZ19" s="712"/>
      <c r="BA19" s="712"/>
      <c r="BB19" s="723"/>
      <c r="BC19" s="712"/>
      <c r="BD19" s="712"/>
      <c r="BE19" s="712"/>
      <c r="BF19" s="712"/>
      <c r="BG19" s="724"/>
      <c r="BH19" s="713"/>
      <c r="BI19" s="714"/>
      <c r="BJ19" s="714"/>
      <c r="BK19" s="714"/>
      <c r="BL19" s="218"/>
      <c r="BM19" s="713"/>
      <c r="BN19" s="713"/>
      <c r="BO19" s="713"/>
      <c r="BP19" s="713"/>
      <c r="BQ19" s="713"/>
      <c r="BR19" s="713"/>
      <c r="BS19" s="713"/>
      <c r="BT19" s="713"/>
      <c r="BU19" s="713"/>
      <c r="BV19" s="715"/>
      <c r="BW19" s="712"/>
    </row>
    <row r="20" spans="2:75" ht="15.75" customHeight="1">
      <c r="B20" s="363" t="s">
        <v>1533</v>
      </c>
      <c r="C20" s="364">
        <v>18422272000145</v>
      </c>
      <c r="D20" s="365" t="s">
        <v>13</v>
      </c>
      <c r="E20" s="365" t="s">
        <v>615</v>
      </c>
      <c r="F20" s="365" t="s">
        <v>619</v>
      </c>
      <c r="G20" s="366" t="s">
        <v>34</v>
      </c>
      <c r="H20" s="366" t="s">
        <v>1339</v>
      </c>
      <c r="I20" s="366" t="s">
        <v>34</v>
      </c>
      <c r="J20" s="366" t="s">
        <v>611</v>
      </c>
      <c r="K20" s="367" t="s">
        <v>48</v>
      </c>
      <c r="L20" s="368"/>
      <c r="M20" s="368"/>
      <c r="N20" s="367">
        <v>348341</v>
      </c>
      <c r="O20" s="367" t="s">
        <v>1323</v>
      </c>
      <c r="P20" s="371">
        <v>41535</v>
      </c>
      <c r="Q20" s="372">
        <v>2004557817.5</v>
      </c>
      <c r="R20" s="372">
        <v>1687978535.045516</v>
      </c>
      <c r="S20" s="367">
        <v>30</v>
      </c>
      <c r="T20" s="369">
        <v>0.22214645884517337</v>
      </c>
      <c r="U20" s="369">
        <v>2.4986841583263422</v>
      </c>
      <c r="V20" s="369">
        <v>0.28457397425020203</v>
      </c>
      <c r="W20" s="369">
        <v>2.6117369573479028</v>
      </c>
      <c r="X20" s="369">
        <v>0.36799953454839462</v>
      </c>
      <c r="Y20" s="369">
        <v>2.5876956122034755</v>
      </c>
      <c r="Z20" s="369">
        <v>0.42857503407309383</v>
      </c>
      <c r="AA20" s="369">
        <v>2.3419755691660376</v>
      </c>
      <c r="AB20" s="369">
        <v>4.2645593463626431E-2</v>
      </c>
      <c r="AC20" s="373">
        <v>3.4707391755288763</v>
      </c>
      <c r="AD20" s="575">
        <v>21470947000136</v>
      </c>
      <c r="AE20" s="370" t="s">
        <v>2325</v>
      </c>
      <c r="AF20" s="370" t="s">
        <v>2329</v>
      </c>
      <c r="AG20" s="374" t="s">
        <v>59</v>
      </c>
      <c r="AH20" s="374" t="s">
        <v>2321</v>
      </c>
      <c r="AI20" s="374">
        <v>50000</v>
      </c>
      <c r="AJ20" s="374">
        <v>50000</v>
      </c>
      <c r="AK20" s="374">
        <v>50000</v>
      </c>
      <c r="AL20" s="722">
        <v>1.9E-2</v>
      </c>
      <c r="AM20" s="722">
        <v>0.2</v>
      </c>
      <c r="AN20" s="369" t="s">
        <v>64</v>
      </c>
      <c r="AO20" s="367" t="s">
        <v>1326</v>
      </c>
      <c r="AP20" s="370" t="s">
        <v>13</v>
      </c>
      <c r="AQ20" s="376" t="s">
        <v>666</v>
      </c>
      <c r="AR20" s="369" t="s">
        <v>34</v>
      </c>
      <c r="AS20" s="369" t="s">
        <v>34</v>
      </c>
      <c r="AT20" s="369"/>
      <c r="AW20" s="711"/>
      <c r="AX20" s="712"/>
      <c r="AY20" s="712"/>
      <c r="AZ20" s="712"/>
      <c r="BA20" s="712"/>
      <c r="BB20" s="723"/>
      <c r="BC20" s="712"/>
      <c r="BD20" s="712"/>
      <c r="BE20" s="712"/>
      <c r="BF20" s="712"/>
      <c r="BG20" s="724"/>
      <c r="BH20" s="713"/>
      <c r="BI20" s="714"/>
      <c r="BJ20" s="714"/>
      <c r="BK20" s="714"/>
      <c r="BL20" s="218"/>
      <c r="BM20" s="713"/>
      <c r="BN20" s="713"/>
      <c r="BO20" s="713"/>
      <c r="BP20" s="713"/>
      <c r="BQ20" s="713"/>
      <c r="BR20" s="713"/>
      <c r="BS20" s="713"/>
      <c r="BT20" s="713"/>
      <c r="BU20" s="713"/>
      <c r="BV20" s="715"/>
      <c r="BW20" s="712"/>
    </row>
    <row r="21" spans="2:75" ht="15.75" customHeight="1">
      <c r="B21" s="363" t="s">
        <v>723</v>
      </c>
      <c r="C21" s="364">
        <v>29177012000178</v>
      </c>
      <c r="D21" s="365" t="s">
        <v>13</v>
      </c>
      <c r="E21" s="365" t="s">
        <v>615</v>
      </c>
      <c r="F21" s="365" t="s">
        <v>619</v>
      </c>
      <c r="G21" s="366" t="s">
        <v>34</v>
      </c>
      <c r="H21" s="366" t="s">
        <v>1339</v>
      </c>
      <c r="I21" s="366" t="s">
        <v>34</v>
      </c>
      <c r="J21" s="366" t="s">
        <v>611</v>
      </c>
      <c r="K21" s="367" t="s">
        <v>48</v>
      </c>
      <c r="L21" s="368"/>
      <c r="M21" s="368" t="s">
        <v>34</v>
      </c>
      <c r="N21" s="367">
        <v>465488</v>
      </c>
      <c r="O21" s="367" t="s">
        <v>1323</v>
      </c>
      <c r="P21" s="371">
        <v>43235</v>
      </c>
      <c r="Q21" s="372">
        <v>223085827.53</v>
      </c>
      <c r="R21" s="372">
        <v>153190821.47047615</v>
      </c>
      <c r="S21" s="367">
        <v>30</v>
      </c>
      <c r="T21" s="369">
        <v>0.17667379703488906</v>
      </c>
      <c r="U21" s="369">
        <v>2.283896657703409</v>
      </c>
      <c r="V21" s="369">
        <v>0.21587377297207411</v>
      </c>
      <c r="W21" s="369">
        <v>2.1162847998798551</v>
      </c>
      <c r="X21" s="369">
        <v>0.29352885008821095</v>
      </c>
      <c r="Y21" s="369">
        <v>2.2258825928312218</v>
      </c>
      <c r="Z21" s="369">
        <v>0.38693786699021393</v>
      </c>
      <c r="AA21" s="369">
        <v>2.199480276687142</v>
      </c>
      <c r="AB21" s="369">
        <v>4.2849067547080295E-2</v>
      </c>
      <c r="AC21" s="373">
        <v>2.3174486372668555</v>
      </c>
      <c r="AD21" s="575">
        <v>23565803000199</v>
      </c>
      <c r="AE21" s="370" t="s">
        <v>2331</v>
      </c>
      <c r="AF21" s="370" t="s">
        <v>2317</v>
      </c>
      <c r="AG21" s="374" t="s">
        <v>1458</v>
      </c>
      <c r="AH21" s="374" t="s">
        <v>2321</v>
      </c>
      <c r="AI21" s="374">
        <v>10000</v>
      </c>
      <c r="AJ21" s="374">
        <v>10000</v>
      </c>
      <c r="AK21" s="374">
        <v>10000</v>
      </c>
      <c r="AL21" s="722">
        <v>0</v>
      </c>
      <c r="AM21" s="722" t="s">
        <v>34</v>
      </c>
      <c r="AN21" s="369" t="s">
        <v>34</v>
      </c>
      <c r="AO21" s="367" t="s">
        <v>1326</v>
      </c>
      <c r="AP21" s="370" t="s">
        <v>13</v>
      </c>
      <c r="AQ21" s="376" t="s">
        <v>666</v>
      </c>
      <c r="AR21" s="369">
        <v>3.8E-3</v>
      </c>
      <c r="AS21" s="369">
        <v>3.8E-3</v>
      </c>
      <c r="AT21" s="369"/>
      <c r="AW21" s="711"/>
      <c r="AX21" s="712"/>
      <c r="AY21" s="712"/>
      <c r="AZ21" s="712"/>
      <c r="BA21" s="712"/>
      <c r="BB21" s="723"/>
      <c r="BC21" s="712"/>
      <c r="BD21" s="712"/>
      <c r="BE21" s="712"/>
      <c r="BF21" s="712"/>
      <c r="BG21" s="724"/>
      <c r="BH21" s="713"/>
      <c r="BI21" s="714"/>
      <c r="BJ21" s="714"/>
      <c r="BK21" s="714"/>
      <c r="BL21" s="218"/>
      <c r="BM21" s="713"/>
      <c r="BN21" s="713"/>
      <c r="BO21" s="713"/>
      <c r="BP21" s="713"/>
      <c r="BQ21" s="713"/>
      <c r="BR21" s="713"/>
      <c r="BS21" s="713"/>
      <c r="BT21" s="713"/>
      <c r="BU21" s="713"/>
      <c r="BV21" s="715"/>
      <c r="BW21" s="712"/>
    </row>
    <row r="22" spans="2:75" ht="15.75" customHeight="1">
      <c r="B22" s="363" t="s">
        <v>67</v>
      </c>
      <c r="C22" s="364">
        <v>23565803000199</v>
      </c>
      <c r="D22" s="365" t="s">
        <v>13</v>
      </c>
      <c r="E22" s="365" t="s">
        <v>615</v>
      </c>
      <c r="F22" s="365" t="s">
        <v>619</v>
      </c>
      <c r="G22" s="366" t="s">
        <v>34</v>
      </c>
      <c r="H22" s="366" t="s">
        <v>1339</v>
      </c>
      <c r="I22" s="366" t="s">
        <v>34</v>
      </c>
      <c r="J22" s="366" t="s">
        <v>611</v>
      </c>
      <c r="K22" s="367" t="s">
        <v>48</v>
      </c>
      <c r="L22" s="368" t="s">
        <v>717</v>
      </c>
      <c r="M22" s="368" t="s">
        <v>34</v>
      </c>
      <c r="N22" s="367">
        <v>410901</v>
      </c>
      <c r="O22" s="367" t="s">
        <v>1323</v>
      </c>
      <c r="P22" s="371">
        <v>42366</v>
      </c>
      <c r="Q22" s="372">
        <v>3492097347.2800002</v>
      </c>
      <c r="R22" s="372">
        <v>3201378195.6021056</v>
      </c>
      <c r="S22" s="367">
        <v>30</v>
      </c>
      <c r="T22" s="369">
        <v>0.17784887802527871</v>
      </c>
      <c r="U22" s="369">
        <v>2.2990871590200914</v>
      </c>
      <c r="V22" s="369">
        <v>0.21711144540459482</v>
      </c>
      <c r="W22" s="369">
        <v>2.1284181281675516</v>
      </c>
      <c r="X22" s="369">
        <v>0.29528439773602377</v>
      </c>
      <c r="Y22" s="369">
        <v>2.2391952295583377</v>
      </c>
      <c r="Z22" s="369">
        <v>0.38901859935054017</v>
      </c>
      <c r="AA22" s="369">
        <v>2.2113078339722447</v>
      </c>
      <c r="AB22" s="369">
        <v>4.3191210905645046E-2</v>
      </c>
      <c r="AC22" s="373">
        <v>2.3230039996961387</v>
      </c>
      <c r="AD22" s="575">
        <v>21470947000136</v>
      </c>
      <c r="AE22" s="370" t="s">
        <v>2325</v>
      </c>
      <c r="AF22" s="370" t="s">
        <v>2326</v>
      </c>
      <c r="AG22" s="374" t="s">
        <v>1459</v>
      </c>
      <c r="AH22" s="374" t="s">
        <v>2321</v>
      </c>
      <c r="AI22" s="374">
        <v>100000</v>
      </c>
      <c r="AJ22" s="374">
        <v>10000</v>
      </c>
      <c r="AK22" s="374">
        <v>100000</v>
      </c>
      <c r="AL22" s="722">
        <v>1.9E-2</v>
      </c>
      <c r="AM22" s="722">
        <v>0.2</v>
      </c>
      <c r="AN22" s="369" t="s">
        <v>64</v>
      </c>
      <c r="AO22" s="367" t="s">
        <v>1326</v>
      </c>
      <c r="AP22" s="370" t="s">
        <v>13</v>
      </c>
      <c r="AQ22" s="376" t="s">
        <v>666</v>
      </c>
      <c r="AR22" s="369">
        <v>3.8E-3</v>
      </c>
      <c r="AS22" s="369">
        <v>3.8E-3</v>
      </c>
      <c r="AT22" s="369"/>
      <c r="AW22" s="711"/>
      <c r="AX22" s="712"/>
      <c r="AY22" s="712"/>
      <c r="AZ22" s="712"/>
      <c r="BA22" s="712"/>
      <c r="BB22" s="723"/>
      <c r="BC22" s="712"/>
      <c r="BD22" s="712"/>
      <c r="BE22" s="712"/>
      <c r="BF22" s="712"/>
      <c r="BG22" s="724"/>
      <c r="BH22" s="713"/>
      <c r="BI22" s="714"/>
      <c r="BJ22" s="714"/>
      <c r="BK22" s="714"/>
      <c r="BL22" s="218"/>
      <c r="BM22" s="713"/>
      <c r="BN22" s="713"/>
      <c r="BO22" s="713"/>
      <c r="BP22" s="713"/>
      <c r="BQ22" s="713"/>
      <c r="BR22" s="713"/>
      <c r="BS22" s="713"/>
      <c r="BT22" s="713"/>
      <c r="BU22" s="713"/>
      <c r="BV22" s="715"/>
      <c r="BW22" s="712"/>
    </row>
    <row r="23" spans="2:75" ht="15.75" customHeight="1">
      <c r="B23" s="363" t="s">
        <v>46</v>
      </c>
      <c r="C23" s="364">
        <v>34581406000127</v>
      </c>
      <c r="D23" s="365" t="s">
        <v>14</v>
      </c>
      <c r="E23" s="365" t="s">
        <v>607</v>
      </c>
      <c r="F23" s="365" t="s">
        <v>1319</v>
      </c>
      <c r="G23" s="366"/>
      <c r="H23" s="366" t="s">
        <v>34</v>
      </c>
      <c r="I23" s="366" t="s">
        <v>34</v>
      </c>
      <c r="J23" s="366" t="s">
        <v>608</v>
      </c>
      <c r="K23" s="367" t="s">
        <v>48</v>
      </c>
      <c r="L23" s="368" t="s">
        <v>1341</v>
      </c>
      <c r="M23" s="368" t="s">
        <v>1421</v>
      </c>
      <c r="N23" s="367">
        <v>507113</v>
      </c>
      <c r="O23" s="367" t="s">
        <v>1323</v>
      </c>
      <c r="P23" s="371">
        <v>43725</v>
      </c>
      <c r="Q23" s="372">
        <v>325036116.47000003</v>
      </c>
      <c r="R23" s="372">
        <v>372906796.45376998</v>
      </c>
      <c r="S23" s="367">
        <v>62</v>
      </c>
      <c r="T23" s="369">
        <v>-5.7841895190463344E-2</v>
      </c>
      <c r="U23" s="369">
        <v>-0.7477334687873517</v>
      </c>
      <c r="V23" s="369">
        <v>-0.27710168408410962</v>
      </c>
      <c r="W23" s="369">
        <v>-2.7165230587051075</v>
      </c>
      <c r="X23" s="369">
        <v>-0.21405088885937384</v>
      </c>
      <c r="Y23" s="369">
        <v>-1.6231867748228086</v>
      </c>
      <c r="Z23" s="369" t="s">
        <v>1424</v>
      </c>
      <c r="AA23" s="369" t="s">
        <v>1424</v>
      </c>
      <c r="AB23" s="369">
        <v>0.25424376767240997</v>
      </c>
      <c r="AC23" s="373">
        <v>-1.5307758206907245</v>
      </c>
      <c r="AD23" s="575">
        <v>34270949000123</v>
      </c>
      <c r="AE23" s="370" t="s">
        <v>2331</v>
      </c>
      <c r="AF23" s="370" t="s">
        <v>2317</v>
      </c>
      <c r="AG23" s="374" t="s">
        <v>1458</v>
      </c>
      <c r="AH23" s="374" t="s">
        <v>2318</v>
      </c>
      <c r="AI23" s="374">
        <v>10000</v>
      </c>
      <c r="AJ23" s="374">
        <v>10000</v>
      </c>
      <c r="AK23" s="374">
        <v>10000</v>
      </c>
      <c r="AL23" s="722">
        <v>0</v>
      </c>
      <c r="AM23" s="722" t="s">
        <v>34</v>
      </c>
      <c r="AN23" s="369" t="s">
        <v>34</v>
      </c>
      <c r="AO23" s="367" t="s">
        <v>1326</v>
      </c>
      <c r="AP23" s="370" t="s">
        <v>718</v>
      </c>
      <c r="AQ23" s="376" t="s">
        <v>661</v>
      </c>
      <c r="AR23" s="369">
        <v>2.2839506172839504E-3</v>
      </c>
      <c r="AS23" s="369">
        <v>2.2839506172839504E-3</v>
      </c>
      <c r="AT23" s="369"/>
      <c r="AW23" s="711"/>
      <c r="AX23" s="712"/>
      <c r="AY23" s="712"/>
      <c r="AZ23" s="712"/>
      <c r="BA23" s="712"/>
      <c r="BB23" s="723"/>
      <c r="BC23" s="712"/>
      <c r="BD23" s="712"/>
      <c r="BE23" s="712"/>
      <c r="BF23" s="712"/>
      <c r="BG23" s="724"/>
      <c r="BH23" s="713"/>
      <c r="BI23" s="714"/>
      <c r="BJ23" s="714"/>
      <c r="BK23" s="714"/>
      <c r="BL23" s="218"/>
      <c r="BM23" s="713"/>
      <c r="BN23" s="713"/>
      <c r="BO23" s="713"/>
      <c r="BP23" s="713"/>
      <c r="BQ23" s="713"/>
      <c r="BR23" s="713"/>
      <c r="BS23" s="713"/>
      <c r="BT23" s="713"/>
      <c r="BU23" s="713"/>
      <c r="BV23" s="715"/>
      <c r="BW23" s="712"/>
    </row>
    <row r="24" spans="2:75" ht="15.75" customHeight="1">
      <c r="B24" s="363" t="s">
        <v>1534</v>
      </c>
      <c r="C24" s="364">
        <v>34581178000195</v>
      </c>
      <c r="D24" s="365" t="s">
        <v>14</v>
      </c>
      <c r="E24" s="365" t="s">
        <v>607</v>
      </c>
      <c r="F24" s="365" t="s">
        <v>1319</v>
      </c>
      <c r="G24" s="366"/>
      <c r="H24" s="366" t="s">
        <v>34</v>
      </c>
      <c r="I24" s="366" t="s">
        <v>34</v>
      </c>
      <c r="J24" s="366" t="s">
        <v>608</v>
      </c>
      <c r="K24" s="367" t="s">
        <v>48</v>
      </c>
      <c r="L24" s="368"/>
      <c r="M24" s="368"/>
      <c r="N24" s="367">
        <v>507083</v>
      </c>
      <c r="O24" s="367" t="s">
        <v>1323</v>
      </c>
      <c r="P24" s="371">
        <v>43725</v>
      </c>
      <c r="Q24" s="372">
        <v>478677366.93000001</v>
      </c>
      <c r="R24" s="372">
        <v>555674760.4011904</v>
      </c>
      <c r="S24" s="367">
        <v>62</v>
      </c>
      <c r="T24" s="369">
        <v>-5.4603276371558818E-2</v>
      </c>
      <c r="U24" s="369">
        <v>-0.61417293064941192</v>
      </c>
      <c r="V24" s="369">
        <v>-0.22150070075801209</v>
      </c>
      <c r="W24" s="369">
        <v>-2.0328688446383749</v>
      </c>
      <c r="X24" s="369">
        <v>-0.18676161317524098</v>
      </c>
      <c r="Y24" s="369">
        <v>-1.3132685277297782</v>
      </c>
      <c r="Z24" s="369">
        <v>0.13982294949569729</v>
      </c>
      <c r="AA24" s="369">
        <v>0.76407141268945422</v>
      </c>
      <c r="AB24" s="369">
        <v>0.26001035384453169</v>
      </c>
      <c r="AC24" s="373">
        <v>-1.230697389799688</v>
      </c>
      <c r="AD24" s="575">
        <v>34172637000187</v>
      </c>
      <c r="AE24" s="370" t="s">
        <v>2332</v>
      </c>
      <c r="AF24" s="370" t="s">
        <v>2317</v>
      </c>
      <c r="AG24" s="374" t="s">
        <v>1458</v>
      </c>
      <c r="AH24" s="374" t="s">
        <v>2318</v>
      </c>
      <c r="AI24" s="374">
        <v>200000</v>
      </c>
      <c r="AJ24" s="374">
        <v>10000</v>
      </c>
      <c r="AK24" s="374">
        <v>50000</v>
      </c>
      <c r="AL24" s="722">
        <v>1.8500000000000003E-2</v>
      </c>
      <c r="AM24" s="722">
        <v>0.2</v>
      </c>
      <c r="AN24" s="369" t="s">
        <v>34</v>
      </c>
      <c r="AO24" s="367" t="s">
        <v>1326</v>
      </c>
      <c r="AP24" s="370" t="s">
        <v>718</v>
      </c>
      <c r="AQ24" s="376" t="s">
        <v>661</v>
      </c>
      <c r="AR24" s="369" t="s">
        <v>34</v>
      </c>
      <c r="AS24" s="369" t="s">
        <v>34</v>
      </c>
      <c r="AT24" s="369"/>
      <c r="AW24" s="711"/>
      <c r="AX24" s="712"/>
      <c r="AY24" s="712"/>
      <c r="AZ24" s="712"/>
      <c r="BA24" s="712"/>
      <c r="BB24" s="723"/>
      <c r="BC24" s="712"/>
      <c r="BD24" s="712"/>
      <c r="BE24" s="712"/>
      <c r="BF24" s="712"/>
      <c r="BG24" s="724"/>
      <c r="BH24" s="713"/>
      <c r="BI24" s="714"/>
      <c r="BJ24" s="714"/>
      <c r="BK24" s="714"/>
      <c r="BL24" s="218"/>
      <c r="BM24" s="713"/>
      <c r="BN24" s="713"/>
      <c r="BO24" s="713"/>
      <c r="BP24" s="713"/>
      <c r="BQ24" s="713"/>
      <c r="BR24" s="713"/>
      <c r="BS24" s="713"/>
      <c r="BT24" s="713"/>
      <c r="BU24" s="713"/>
      <c r="BV24" s="715"/>
      <c r="BW24" s="712"/>
    </row>
    <row r="25" spans="2:75" ht="15.75" customHeight="1">
      <c r="B25" s="363" t="s">
        <v>1535</v>
      </c>
      <c r="C25" s="364">
        <v>38065123000183</v>
      </c>
      <c r="D25" s="365" t="s">
        <v>14</v>
      </c>
      <c r="E25" s="365" t="s">
        <v>607</v>
      </c>
      <c r="F25" s="365" t="s">
        <v>1319</v>
      </c>
      <c r="G25" s="366"/>
      <c r="H25" s="366" t="s">
        <v>34</v>
      </c>
      <c r="I25" s="366" t="s">
        <v>34</v>
      </c>
      <c r="J25" s="366" t="s">
        <v>608</v>
      </c>
      <c r="K25" s="367" t="s">
        <v>48</v>
      </c>
      <c r="L25" s="368"/>
      <c r="M25" s="368"/>
      <c r="N25" s="367">
        <v>555886</v>
      </c>
      <c r="O25" s="367" t="s">
        <v>1323</v>
      </c>
      <c r="P25" s="371">
        <v>44084</v>
      </c>
      <c r="Q25" s="372">
        <v>113865391.77</v>
      </c>
      <c r="R25" s="372">
        <v>106401127.50039677</v>
      </c>
      <c r="S25" s="367">
        <v>62</v>
      </c>
      <c r="T25" s="369">
        <v>-6.0728695643546771E-2</v>
      </c>
      <c r="U25" s="369">
        <v>-0.68307111690720157</v>
      </c>
      <c r="V25" s="369">
        <v>-0.22284780187218667</v>
      </c>
      <c r="W25" s="369">
        <v>-2.0452321458659175</v>
      </c>
      <c r="X25" s="369">
        <v>-0.17169237242376145</v>
      </c>
      <c r="Y25" s="369">
        <v>-1.2073047845427245</v>
      </c>
      <c r="Z25" s="369" t="s">
        <v>1424</v>
      </c>
      <c r="AA25" s="369" t="s">
        <v>1424</v>
      </c>
      <c r="AB25" s="369">
        <v>0.25477366757238812</v>
      </c>
      <c r="AC25" s="373">
        <v>-1.2680758755432222</v>
      </c>
      <c r="AD25" s="575">
        <v>38173724000100</v>
      </c>
      <c r="AE25" s="370" t="s">
        <v>2332</v>
      </c>
      <c r="AF25" s="370" t="s">
        <v>2317</v>
      </c>
      <c r="AG25" s="374" t="s">
        <v>1458</v>
      </c>
      <c r="AH25" s="374" t="s">
        <v>2318</v>
      </c>
      <c r="AI25" s="374">
        <v>200000</v>
      </c>
      <c r="AJ25" s="374">
        <v>10000</v>
      </c>
      <c r="AK25" s="374">
        <v>50000</v>
      </c>
      <c r="AL25" s="722">
        <v>0.03</v>
      </c>
      <c r="AM25" s="722" t="s">
        <v>34</v>
      </c>
      <c r="AN25" s="369" t="s">
        <v>34</v>
      </c>
      <c r="AO25" s="367" t="s">
        <v>1326</v>
      </c>
      <c r="AP25" s="370" t="s">
        <v>718</v>
      </c>
      <c r="AQ25" s="376" t="s">
        <v>661</v>
      </c>
      <c r="AR25" s="369" t="s">
        <v>34</v>
      </c>
      <c r="AS25" s="369" t="s">
        <v>34</v>
      </c>
      <c r="AT25" s="369"/>
      <c r="AW25" s="711"/>
      <c r="AX25" s="712"/>
      <c r="AY25" s="712"/>
      <c r="AZ25" s="712"/>
      <c r="BA25" s="712"/>
      <c r="BB25" s="723"/>
      <c r="BC25" s="712"/>
      <c r="BD25" s="712"/>
      <c r="BE25" s="712"/>
      <c r="BF25" s="712"/>
      <c r="BG25" s="724"/>
      <c r="BH25" s="713"/>
      <c r="BI25" s="714"/>
      <c r="BJ25" s="714"/>
      <c r="BK25" s="714"/>
      <c r="BL25" s="218"/>
      <c r="BM25" s="713"/>
      <c r="BN25" s="713"/>
      <c r="BO25" s="713"/>
      <c r="BP25" s="713"/>
      <c r="BQ25" s="713"/>
      <c r="BR25" s="713"/>
      <c r="BS25" s="713"/>
      <c r="BT25" s="713"/>
      <c r="BU25" s="713"/>
      <c r="BV25" s="715"/>
      <c r="BW25" s="712"/>
    </row>
    <row r="26" spans="2:75" ht="15.75" customHeight="1">
      <c r="B26" s="363" t="s">
        <v>68</v>
      </c>
      <c r="C26" s="364">
        <v>18214066000140</v>
      </c>
      <c r="D26" s="365" t="s">
        <v>14</v>
      </c>
      <c r="E26" s="365" t="s">
        <v>607</v>
      </c>
      <c r="F26" s="365"/>
      <c r="G26" s="366"/>
      <c r="H26" s="366" t="s">
        <v>34</v>
      </c>
      <c r="I26" s="366" t="s">
        <v>34</v>
      </c>
      <c r="J26" s="366" t="s">
        <v>608</v>
      </c>
      <c r="K26" s="367" t="s">
        <v>48</v>
      </c>
      <c r="L26" s="368"/>
      <c r="M26" s="368" t="s">
        <v>1421</v>
      </c>
      <c r="N26" s="367">
        <v>431011</v>
      </c>
      <c r="O26" s="367" t="s">
        <v>1323</v>
      </c>
      <c r="P26" s="371">
        <v>42683</v>
      </c>
      <c r="Q26" s="372">
        <v>24444656.25</v>
      </c>
      <c r="R26" s="372">
        <v>27671284.156865079</v>
      </c>
      <c r="S26" s="367">
        <v>32</v>
      </c>
      <c r="T26" s="369">
        <v>-4.7402006992654733E-2</v>
      </c>
      <c r="U26" s="369">
        <v>-0.61277499638261934</v>
      </c>
      <c r="V26" s="369">
        <v>-6.2116915818821949E-2</v>
      </c>
      <c r="W26" s="369">
        <v>-0.60895347754817342</v>
      </c>
      <c r="X26" s="369">
        <v>5.7973542167801817E-3</v>
      </c>
      <c r="Y26" s="369">
        <v>4.3962390176399101E-2</v>
      </c>
      <c r="Z26" s="369">
        <v>-0.13906707352360503</v>
      </c>
      <c r="AA26" s="369">
        <v>-0.79050232982109714</v>
      </c>
      <c r="AB26" s="369">
        <v>0.19554355670297691</v>
      </c>
      <c r="AC26" s="373">
        <v>-0.72689597798868699</v>
      </c>
      <c r="AD26" s="575">
        <v>0</v>
      </c>
      <c r="AE26" s="370" t="s">
        <v>2333</v>
      </c>
      <c r="AF26" s="370" t="s">
        <v>2317</v>
      </c>
      <c r="AG26" s="374" t="s">
        <v>1458</v>
      </c>
      <c r="AH26" s="374" t="s">
        <v>2321</v>
      </c>
      <c r="AI26" s="374">
        <v>1000</v>
      </c>
      <c r="AJ26" s="374">
        <v>1000</v>
      </c>
      <c r="AK26" s="374">
        <v>1000</v>
      </c>
      <c r="AL26" s="722">
        <v>0.02</v>
      </c>
      <c r="AM26" s="722">
        <v>0.2</v>
      </c>
      <c r="AN26" s="369" t="s">
        <v>34</v>
      </c>
      <c r="AO26" s="367" t="s">
        <v>1326</v>
      </c>
      <c r="AP26" s="370" t="s">
        <v>718</v>
      </c>
      <c r="AQ26" s="376" t="s">
        <v>661</v>
      </c>
      <c r="AR26" s="369" t="s">
        <v>34</v>
      </c>
      <c r="AS26" s="369" t="s">
        <v>34</v>
      </c>
      <c r="AT26" s="369"/>
      <c r="AW26" s="711"/>
      <c r="AX26" s="712"/>
      <c r="AY26" s="712"/>
      <c r="AZ26" s="712"/>
      <c r="BA26" s="712"/>
      <c r="BB26" s="723"/>
      <c r="BC26" s="712"/>
      <c r="BD26" s="712"/>
      <c r="BE26" s="712"/>
      <c r="BF26" s="712"/>
      <c r="BG26" s="724"/>
      <c r="BH26" s="713"/>
      <c r="BI26" s="714"/>
      <c r="BJ26" s="714"/>
      <c r="BK26" s="714"/>
      <c r="BL26" s="218"/>
      <c r="BM26" s="713"/>
      <c r="BN26" s="713"/>
      <c r="BO26" s="713"/>
      <c r="BP26" s="713"/>
      <c r="BQ26" s="713"/>
      <c r="BR26" s="713"/>
      <c r="BS26" s="713"/>
      <c r="BT26" s="713"/>
      <c r="BU26" s="713"/>
      <c r="BV26" s="715"/>
      <c r="BW26" s="712"/>
    </row>
    <row r="27" spans="2:75" ht="15.75" customHeight="1">
      <c r="B27" s="363" t="s">
        <v>69</v>
      </c>
      <c r="C27" s="364">
        <v>11741292000130</v>
      </c>
      <c r="D27" s="365" t="s">
        <v>13</v>
      </c>
      <c r="E27" s="365" t="s">
        <v>615</v>
      </c>
      <c r="F27" s="365" t="s">
        <v>619</v>
      </c>
      <c r="G27" s="366" t="s">
        <v>34</v>
      </c>
      <c r="H27" s="366" t="s">
        <v>867</v>
      </c>
      <c r="I27" s="366" t="s">
        <v>34</v>
      </c>
      <c r="J27" s="366"/>
      <c r="K27" s="367" t="s">
        <v>48</v>
      </c>
      <c r="L27" s="368"/>
      <c r="M27" s="368" t="s">
        <v>1421</v>
      </c>
      <c r="N27" s="367">
        <v>388041</v>
      </c>
      <c r="O27" s="367" t="s">
        <v>1323</v>
      </c>
      <c r="P27" s="371">
        <v>40452</v>
      </c>
      <c r="Q27" s="372">
        <v>13529270.6</v>
      </c>
      <c r="R27" s="372">
        <v>23810979.520674575</v>
      </c>
      <c r="S27" s="367">
        <v>6</v>
      </c>
      <c r="T27" s="369">
        <v>3.5900088035936584E-2</v>
      </c>
      <c r="U27" s="369">
        <v>0.46408744506884708</v>
      </c>
      <c r="V27" s="369">
        <v>3.8438843235752973E-2</v>
      </c>
      <c r="W27" s="369">
        <v>0.37682919302713019</v>
      </c>
      <c r="X27" s="369">
        <v>7.6705058726375119E-2</v>
      </c>
      <c r="Y27" s="369">
        <v>0.58166839460525077</v>
      </c>
      <c r="Z27" s="369">
        <v>3.9976821035966337E-2</v>
      </c>
      <c r="AA27" s="369">
        <v>0.22724121078458159</v>
      </c>
      <c r="AB27" s="369">
        <v>5.4525421838304874E-2</v>
      </c>
      <c r="AC27" s="373">
        <v>-1.0627851634661334</v>
      </c>
      <c r="AD27" s="575">
        <v>0</v>
      </c>
      <c r="AE27" s="370" t="s">
        <v>2333</v>
      </c>
      <c r="AF27" s="370" t="s">
        <v>2317</v>
      </c>
      <c r="AG27" s="374" t="s">
        <v>1458</v>
      </c>
      <c r="AH27" s="374" t="s">
        <v>2321</v>
      </c>
      <c r="AI27" s="374">
        <v>1000</v>
      </c>
      <c r="AJ27" s="374">
        <v>1000</v>
      </c>
      <c r="AK27" s="374">
        <v>1000</v>
      </c>
      <c r="AL27" s="722">
        <v>1.7500000000000002E-2</v>
      </c>
      <c r="AM27" s="722">
        <v>0.2</v>
      </c>
      <c r="AN27" s="369" t="s">
        <v>34</v>
      </c>
      <c r="AO27" s="367" t="s">
        <v>1326</v>
      </c>
      <c r="AP27" s="370" t="s">
        <v>13</v>
      </c>
      <c r="AQ27" s="376" t="s">
        <v>670</v>
      </c>
      <c r="AR27" s="369" t="s">
        <v>34</v>
      </c>
      <c r="AS27" s="369" t="s">
        <v>34</v>
      </c>
      <c r="AT27" s="369"/>
      <c r="AW27" s="711"/>
      <c r="AX27" s="712"/>
      <c r="AY27" s="712"/>
      <c r="AZ27" s="712"/>
      <c r="BA27" s="712"/>
      <c r="BB27" s="723"/>
      <c r="BC27" s="712"/>
      <c r="BD27" s="712"/>
      <c r="BE27" s="712"/>
      <c r="BF27" s="712"/>
      <c r="BG27" s="724"/>
      <c r="BH27" s="713"/>
      <c r="BI27" s="714"/>
      <c r="BJ27" s="714"/>
      <c r="BK27" s="714"/>
      <c r="BL27" s="218"/>
      <c r="BM27" s="713"/>
      <c r="BN27" s="713"/>
      <c r="BO27" s="713"/>
      <c r="BP27" s="713"/>
      <c r="BQ27" s="713"/>
      <c r="BR27" s="713"/>
      <c r="BS27" s="713"/>
      <c r="BT27" s="713"/>
      <c r="BU27" s="713"/>
      <c r="BV27" s="715"/>
      <c r="BW27" s="712"/>
    </row>
    <row r="28" spans="2:75" ht="15.75" customHeight="1">
      <c r="B28" s="363" t="s">
        <v>70</v>
      </c>
      <c r="C28" s="364">
        <v>21377860000119</v>
      </c>
      <c r="D28" s="365" t="s">
        <v>13</v>
      </c>
      <c r="E28" s="365" t="s">
        <v>615</v>
      </c>
      <c r="F28" s="365" t="s">
        <v>619</v>
      </c>
      <c r="G28" s="366" t="s">
        <v>34</v>
      </c>
      <c r="H28" s="366" t="s">
        <v>1340</v>
      </c>
      <c r="I28" s="366" t="s">
        <v>34</v>
      </c>
      <c r="J28" s="366"/>
      <c r="K28" s="367" t="s">
        <v>48</v>
      </c>
      <c r="L28" s="368"/>
      <c r="M28" s="368" t="s">
        <v>1421</v>
      </c>
      <c r="N28" s="367">
        <v>390887</v>
      </c>
      <c r="O28" s="367" t="s">
        <v>1323</v>
      </c>
      <c r="P28" s="371">
        <v>42081</v>
      </c>
      <c r="Q28" s="372">
        <v>27696919.77</v>
      </c>
      <c r="R28" s="372">
        <v>28561909.635119047</v>
      </c>
      <c r="S28" s="367">
        <v>31</v>
      </c>
      <c r="T28" s="369">
        <v>-5.8080119418409404E-2</v>
      </c>
      <c r="U28" s="369">
        <v>-0.7508130398789411</v>
      </c>
      <c r="V28" s="369">
        <v>-0.10221972782402755</v>
      </c>
      <c r="W28" s="369">
        <v>-1.0020951283870403</v>
      </c>
      <c r="X28" s="369">
        <v>-0.16624917626613411</v>
      </c>
      <c r="Y28" s="369">
        <v>-1.2606977045428758</v>
      </c>
      <c r="Z28" s="369">
        <v>-0.54162308772712475</v>
      </c>
      <c r="AA28" s="369">
        <v>-3.0787612184886766</v>
      </c>
      <c r="AB28" s="369">
        <v>0.19124939016443013</v>
      </c>
      <c r="AC28" s="373">
        <v>-0.9758701553999638</v>
      </c>
      <c r="AD28" s="575">
        <v>28971394000144</v>
      </c>
      <c r="AE28" s="370" t="s">
        <v>2333</v>
      </c>
      <c r="AF28" s="370" t="s">
        <v>2317</v>
      </c>
      <c r="AG28" s="374" t="s">
        <v>1458</v>
      </c>
      <c r="AH28" s="374" t="s">
        <v>2318</v>
      </c>
      <c r="AI28" s="374">
        <v>5000</v>
      </c>
      <c r="AJ28" s="374">
        <v>1000</v>
      </c>
      <c r="AK28" s="374">
        <v>1000</v>
      </c>
      <c r="AL28" s="722">
        <v>0.02</v>
      </c>
      <c r="AM28" s="722">
        <v>0.2</v>
      </c>
      <c r="AN28" s="369" t="s">
        <v>64</v>
      </c>
      <c r="AO28" s="367" t="s">
        <v>1326</v>
      </c>
      <c r="AP28" s="370" t="s">
        <v>13</v>
      </c>
      <c r="AQ28" s="376" t="s">
        <v>670</v>
      </c>
      <c r="AR28" s="369" t="s">
        <v>34</v>
      </c>
      <c r="AS28" s="369" t="s">
        <v>34</v>
      </c>
      <c r="AT28" s="369"/>
      <c r="AW28" s="711"/>
      <c r="AX28" s="712"/>
      <c r="AY28" s="712"/>
      <c r="AZ28" s="712"/>
      <c r="BA28" s="712"/>
      <c r="BB28" s="723"/>
      <c r="BC28" s="712"/>
      <c r="BD28" s="712"/>
      <c r="BE28" s="712"/>
      <c r="BF28" s="712"/>
      <c r="BG28" s="724"/>
      <c r="BH28" s="713"/>
      <c r="BI28" s="714"/>
      <c r="BJ28" s="714"/>
      <c r="BK28" s="714"/>
      <c r="BL28" s="218"/>
      <c r="BM28" s="713"/>
      <c r="BN28" s="713"/>
      <c r="BO28" s="713"/>
      <c r="BP28" s="713"/>
      <c r="BQ28" s="713"/>
      <c r="BR28" s="713"/>
      <c r="BS28" s="713"/>
      <c r="BT28" s="713"/>
      <c r="BU28" s="713"/>
      <c r="BV28" s="715"/>
      <c r="BW28" s="712"/>
    </row>
    <row r="29" spans="2:75" ht="15.75" customHeight="1">
      <c r="B29" s="363" t="s">
        <v>724</v>
      </c>
      <c r="C29" s="364">
        <v>36318507000135</v>
      </c>
      <c r="D29" s="365" t="s">
        <v>14</v>
      </c>
      <c r="E29" s="365" t="s">
        <v>607</v>
      </c>
      <c r="F29" s="365" t="s">
        <v>674</v>
      </c>
      <c r="G29" s="366"/>
      <c r="H29" s="366" t="s">
        <v>34</v>
      </c>
      <c r="I29" s="366" t="s">
        <v>34</v>
      </c>
      <c r="J29" s="366" t="s">
        <v>612</v>
      </c>
      <c r="K29" s="367" t="s">
        <v>725</v>
      </c>
      <c r="L29" s="368"/>
      <c r="M29" s="368" t="s">
        <v>1421</v>
      </c>
      <c r="N29" s="367">
        <v>569062</v>
      </c>
      <c r="O29" s="367" t="s">
        <v>1323</v>
      </c>
      <c r="P29" s="371">
        <v>44200</v>
      </c>
      <c r="Q29" s="372">
        <v>10924061.109999999</v>
      </c>
      <c r="R29" s="372">
        <v>18558380.661468245</v>
      </c>
      <c r="S29" s="367">
        <v>4</v>
      </c>
      <c r="T29" s="369">
        <v>-0.28744427051262655</v>
      </c>
      <c r="U29" s="369">
        <v>-3.7158481886826711</v>
      </c>
      <c r="V29" s="369">
        <v>-0.21514534323539525</v>
      </c>
      <c r="W29" s="369">
        <v>-2.109143752784183</v>
      </c>
      <c r="X29" s="369" t="s">
        <v>1424</v>
      </c>
      <c r="Y29" s="369" t="s">
        <v>1424</v>
      </c>
      <c r="Z29" s="369" t="s">
        <v>1424</v>
      </c>
      <c r="AA29" s="369" t="s">
        <v>1424</v>
      </c>
      <c r="AB29" s="369">
        <v>0.22893987308735067</v>
      </c>
      <c r="AC29" s="373">
        <v>-1.36789519565226</v>
      </c>
      <c r="AD29" s="575">
        <v>38032334000110</v>
      </c>
      <c r="AE29" s="370" t="s">
        <v>2334</v>
      </c>
      <c r="AF29" s="370" t="s">
        <v>2326</v>
      </c>
      <c r="AG29" s="374" t="s">
        <v>1459</v>
      </c>
      <c r="AH29" s="374" t="s">
        <v>2318</v>
      </c>
      <c r="AI29" s="374">
        <v>0</v>
      </c>
      <c r="AJ29" s="374">
        <v>0</v>
      </c>
      <c r="AK29" s="374">
        <v>0</v>
      </c>
      <c r="AL29" s="722">
        <v>5.5000000000000005E-3</v>
      </c>
      <c r="AM29" s="722" t="s">
        <v>34</v>
      </c>
      <c r="AN29" s="369" t="s">
        <v>34</v>
      </c>
      <c r="AO29" s="367" t="s">
        <v>1326</v>
      </c>
      <c r="AP29" s="370" t="s">
        <v>718</v>
      </c>
      <c r="AQ29" s="376" t="s">
        <v>689</v>
      </c>
      <c r="AR29" s="369">
        <v>3.6666666666666662E-3</v>
      </c>
      <c r="AS29" s="369">
        <v>3.6666666666666662E-3</v>
      </c>
      <c r="AT29" s="369"/>
      <c r="AW29" s="711"/>
      <c r="AX29" s="712"/>
      <c r="AY29" s="712"/>
      <c r="AZ29" s="712"/>
      <c r="BA29" s="712"/>
      <c r="BB29" s="723"/>
      <c r="BC29" s="712"/>
      <c r="BD29" s="712"/>
      <c r="BE29" s="712"/>
      <c r="BF29" s="712"/>
      <c r="BG29" s="724"/>
      <c r="BH29" s="713"/>
      <c r="BI29" s="714"/>
      <c r="BJ29" s="714"/>
      <c r="BK29" s="714"/>
      <c r="BL29" s="218"/>
      <c r="BM29" s="713"/>
      <c r="BN29" s="713"/>
      <c r="BO29" s="713"/>
      <c r="BP29" s="713"/>
      <c r="BQ29" s="713"/>
      <c r="BR29" s="713"/>
      <c r="BS29" s="713"/>
      <c r="BT29" s="713"/>
      <c r="BU29" s="713"/>
      <c r="BV29" s="715"/>
      <c r="BW29" s="712"/>
    </row>
    <row r="30" spans="2:75" ht="15.75" customHeight="1">
      <c r="B30" s="363" t="s">
        <v>726</v>
      </c>
      <c r="C30" s="364">
        <v>25306476000186</v>
      </c>
      <c r="D30" s="365" t="s">
        <v>14</v>
      </c>
      <c r="E30" s="365" t="s">
        <v>15</v>
      </c>
      <c r="F30" s="365" t="s">
        <v>610</v>
      </c>
      <c r="G30" s="366"/>
      <c r="H30" s="366" t="s">
        <v>34</v>
      </c>
      <c r="I30" s="366" t="s">
        <v>34</v>
      </c>
      <c r="J30" s="366" t="s">
        <v>611</v>
      </c>
      <c r="K30" s="367" t="s">
        <v>48</v>
      </c>
      <c r="L30" s="368"/>
      <c r="M30" s="368" t="s">
        <v>1421</v>
      </c>
      <c r="N30" s="367">
        <v>428582</v>
      </c>
      <c r="O30" s="367" t="s">
        <v>1323</v>
      </c>
      <c r="P30" s="371">
        <v>42698</v>
      </c>
      <c r="Q30" s="372">
        <v>13745781.18</v>
      </c>
      <c r="R30" s="372">
        <v>24228853.419761907</v>
      </c>
      <c r="S30" s="367">
        <v>6</v>
      </c>
      <c r="T30" s="369">
        <v>-0.18469397932086362</v>
      </c>
      <c r="U30" s="369">
        <v>-2.3875751195043526</v>
      </c>
      <c r="V30" s="369">
        <v>-9.2993872187758564E-2</v>
      </c>
      <c r="W30" s="369">
        <v>-0.91165089433250468</v>
      </c>
      <c r="X30" s="369">
        <v>-3.4374598446036408E-3</v>
      </c>
      <c r="Y30" s="369">
        <v>-2.6066882452475036E-2</v>
      </c>
      <c r="Z30" s="369">
        <v>0.28959316612410624</v>
      </c>
      <c r="AA30" s="369">
        <v>1.6461414389547557</v>
      </c>
      <c r="AB30" s="369">
        <v>0.1694386875020289</v>
      </c>
      <c r="AC30" s="373">
        <v>-1.0650036066199464</v>
      </c>
      <c r="AD30" s="575">
        <v>23966345000108</v>
      </c>
      <c r="AE30" s="370" t="s">
        <v>2334</v>
      </c>
      <c r="AF30" s="370" t="s">
        <v>2326</v>
      </c>
      <c r="AG30" s="374" t="s">
        <v>1459</v>
      </c>
      <c r="AH30" s="374" t="s">
        <v>2318</v>
      </c>
      <c r="AI30" s="374">
        <v>5000</v>
      </c>
      <c r="AJ30" s="374">
        <v>1000</v>
      </c>
      <c r="AK30" s="374">
        <v>1000</v>
      </c>
      <c r="AL30" s="722">
        <v>5.5000000000000005E-3</v>
      </c>
      <c r="AM30" s="722" t="s">
        <v>34</v>
      </c>
      <c r="AN30" s="369" t="s">
        <v>34</v>
      </c>
      <c r="AO30" s="367" t="s">
        <v>1326</v>
      </c>
      <c r="AP30" s="370" t="s">
        <v>718</v>
      </c>
      <c r="AQ30" s="376" t="s">
        <v>689</v>
      </c>
      <c r="AR30" s="369">
        <v>3.6666666666666662E-3</v>
      </c>
      <c r="AS30" s="369">
        <v>3.6666666666666662E-3</v>
      </c>
      <c r="AT30" s="369"/>
      <c r="AW30" s="711"/>
      <c r="AX30" s="712"/>
      <c r="AY30" s="712"/>
      <c r="AZ30" s="712"/>
      <c r="BA30" s="712"/>
      <c r="BB30" s="723"/>
      <c r="BC30" s="712"/>
      <c r="BD30" s="712"/>
      <c r="BE30" s="712"/>
      <c r="BF30" s="712"/>
      <c r="BG30" s="724"/>
      <c r="BH30" s="713"/>
      <c r="BI30" s="714"/>
      <c r="BJ30" s="714"/>
      <c r="BK30" s="714"/>
      <c r="BL30" s="218"/>
      <c r="BM30" s="713"/>
      <c r="BN30" s="713"/>
      <c r="BO30" s="713"/>
      <c r="BP30" s="713"/>
      <c r="BQ30" s="713"/>
      <c r="BR30" s="713"/>
      <c r="BS30" s="713"/>
      <c r="BT30" s="713"/>
      <c r="BU30" s="713"/>
      <c r="BV30" s="715"/>
      <c r="BW30" s="712"/>
    </row>
    <row r="31" spans="2:75" ht="15.75" customHeight="1">
      <c r="B31" s="363" t="s">
        <v>71</v>
      </c>
      <c r="C31" s="364">
        <v>26831986000135</v>
      </c>
      <c r="D31" s="365" t="s">
        <v>13</v>
      </c>
      <c r="E31" s="365" t="s">
        <v>616</v>
      </c>
      <c r="F31" s="365" t="s">
        <v>617</v>
      </c>
      <c r="G31" s="366" t="s">
        <v>34</v>
      </c>
      <c r="H31" s="366" t="s">
        <v>1339</v>
      </c>
      <c r="I31" s="366" t="s">
        <v>34</v>
      </c>
      <c r="J31" s="366" t="s">
        <v>608</v>
      </c>
      <c r="K31" s="367" t="s">
        <v>48</v>
      </c>
      <c r="L31" s="368"/>
      <c r="M31" s="368" t="s">
        <v>34</v>
      </c>
      <c r="N31" s="367">
        <v>440922</v>
      </c>
      <c r="O31" s="367" t="s">
        <v>1323</v>
      </c>
      <c r="P31" s="371">
        <v>42881</v>
      </c>
      <c r="Q31" s="372">
        <v>30424234.98</v>
      </c>
      <c r="R31" s="372">
        <v>44142778.909523822</v>
      </c>
      <c r="S31" s="367">
        <v>30</v>
      </c>
      <c r="T31" s="369">
        <v>9.0277360896344527E-2</v>
      </c>
      <c r="U31" s="369">
        <v>1.1670330647658465</v>
      </c>
      <c r="V31" s="369">
        <v>5.5212313121076884E-2</v>
      </c>
      <c r="W31" s="369">
        <v>0.54126528394654683</v>
      </c>
      <c r="X31" s="369">
        <v>4.042947532338026E-3</v>
      </c>
      <c r="Y31" s="369">
        <v>3.0658405581791188E-2</v>
      </c>
      <c r="Z31" s="369">
        <v>9.6019778781856191E-2</v>
      </c>
      <c r="AA31" s="369">
        <v>0.54580755108131229</v>
      </c>
      <c r="AB31" s="369">
        <v>4.021887187856326E-2</v>
      </c>
      <c r="AC31" s="373">
        <v>-1.0591707257554173</v>
      </c>
      <c r="AD31" s="575">
        <v>13608337000128</v>
      </c>
      <c r="AE31" s="370" t="s">
        <v>2331</v>
      </c>
      <c r="AF31" s="370" t="s">
        <v>2317</v>
      </c>
      <c r="AG31" s="374" t="s">
        <v>1458</v>
      </c>
      <c r="AH31" s="374" t="s">
        <v>2321</v>
      </c>
      <c r="AI31" s="374">
        <v>5000</v>
      </c>
      <c r="AJ31" s="374">
        <v>5000</v>
      </c>
      <c r="AK31" s="374">
        <v>5000</v>
      </c>
      <c r="AL31" s="722">
        <v>0</v>
      </c>
      <c r="AM31" s="722" t="s">
        <v>34</v>
      </c>
      <c r="AN31" s="369" t="s">
        <v>34</v>
      </c>
      <c r="AO31" s="367" t="s">
        <v>1326</v>
      </c>
      <c r="AP31" s="370" t="s">
        <v>13</v>
      </c>
      <c r="AQ31" s="376" t="s">
        <v>676</v>
      </c>
      <c r="AR31" s="369">
        <v>4.0000000000000001E-3</v>
      </c>
      <c r="AS31" s="369">
        <v>4.0000000000000001E-3</v>
      </c>
      <c r="AT31" s="369"/>
      <c r="AW31" s="711"/>
      <c r="AX31" s="712"/>
      <c r="AY31" s="712"/>
      <c r="AZ31" s="712"/>
      <c r="BA31" s="712"/>
      <c r="BB31" s="723"/>
      <c r="BC31" s="712"/>
      <c r="BD31" s="712"/>
      <c r="BE31" s="712"/>
      <c r="BF31" s="712"/>
      <c r="BG31" s="724"/>
      <c r="BH31" s="713"/>
      <c r="BI31" s="714"/>
      <c r="BJ31" s="714"/>
      <c r="BK31" s="714"/>
      <c r="BL31" s="218"/>
      <c r="BM31" s="713"/>
      <c r="BN31" s="713"/>
      <c r="BO31" s="713"/>
      <c r="BP31" s="713"/>
      <c r="BQ31" s="713"/>
      <c r="BR31" s="713"/>
      <c r="BS31" s="713"/>
      <c r="BT31" s="713"/>
      <c r="BU31" s="713"/>
      <c r="BV31" s="715"/>
      <c r="BW31" s="712"/>
    </row>
    <row r="32" spans="2:75" ht="15.75" customHeight="1">
      <c r="B32" s="363" t="s">
        <v>1288</v>
      </c>
      <c r="C32" s="364">
        <v>46329524000121</v>
      </c>
      <c r="D32" s="365" t="s">
        <v>14</v>
      </c>
      <c r="E32" s="365" t="s">
        <v>607</v>
      </c>
      <c r="F32" s="365" t="s">
        <v>1319</v>
      </c>
      <c r="G32" s="366"/>
      <c r="H32" s="366" t="s">
        <v>34</v>
      </c>
      <c r="I32" s="366" t="s">
        <v>34</v>
      </c>
      <c r="J32" s="366" t="s">
        <v>608</v>
      </c>
      <c r="K32" s="367" t="s">
        <v>48</v>
      </c>
      <c r="L32" s="368" t="s">
        <v>717</v>
      </c>
      <c r="M32" s="368" t="s">
        <v>1421</v>
      </c>
      <c r="N32" s="367">
        <v>659622</v>
      </c>
      <c r="O32" s="367" t="s">
        <v>1323</v>
      </c>
      <c r="P32" s="371">
        <v>44725</v>
      </c>
      <c r="Q32" s="372">
        <v>72542707.579999998</v>
      </c>
      <c r="R32" s="372" t="s">
        <v>1424</v>
      </c>
      <c r="S32" s="367">
        <v>122</v>
      </c>
      <c r="T32" s="369" t="s">
        <v>1424</v>
      </c>
      <c r="U32" s="369" t="s">
        <v>1424</v>
      </c>
      <c r="V32" s="369" t="s">
        <v>1424</v>
      </c>
      <c r="W32" s="369" t="s">
        <v>1424</v>
      </c>
      <c r="X32" s="369" t="s">
        <v>1424</v>
      </c>
      <c r="Y32" s="369" t="s">
        <v>1424</v>
      </c>
      <c r="Z32" s="369" t="s">
        <v>1424</v>
      </c>
      <c r="AA32" s="369" t="s">
        <v>1424</v>
      </c>
      <c r="AB32" s="369" t="s">
        <v>1424</v>
      </c>
      <c r="AC32" s="373" t="s">
        <v>1424</v>
      </c>
      <c r="AD32" s="575">
        <v>46465003000100</v>
      </c>
      <c r="AE32" s="370" t="s">
        <v>2331</v>
      </c>
      <c r="AF32" s="370" t="s">
        <v>2317</v>
      </c>
      <c r="AG32" s="374" t="s">
        <v>1458</v>
      </c>
      <c r="AH32" s="374" t="s">
        <v>2318</v>
      </c>
      <c r="AI32" s="374" t="s">
        <v>1436</v>
      </c>
      <c r="AJ32" s="374" t="s">
        <v>1436</v>
      </c>
      <c r="AK32" s="374" t="s">
        <v>1436</v>
      </c>
      <c r="AL32" s="722">
        <v>0</v>
      </c>
      <c r="AM32" s="722" t="s">
        <v>34</v>
      </c>
      <c r="AN32" s="369" t="s">
        <v>2335</v>
      </c>
      <c r="AO32" s="367" t="s">
        <v>1326</v>
      </c>
      <c r="AP32" s="370" t="s">
        <v>718</v>
      </c>
      <c r="AQ32" s="376" t="s">
        <v>661</v>
      </c>
      <c r="AR32" s="369" t="s">
        <v>34</v>
      </c>
      <c r="AS32" s="369" t="s">
        <v>34</v>
      </c>
      <c r="AT32" s="369"/>
      <c r="AW32" s="711"/>
      <c r="AX32" s="712"/>
      <c r="AY32" s="712"/>
      <c r="AZ32" s="712"/>
      <c r="BA32" s="712"/>
      <c r="BB32" s="723"/>
      <c r="BC32" s="712"/>
      <c r="BD32" s="712"/>
      <c r="BE32" s="712"/>
      <c r="BF32" s="712"/>
      <c r="BG32" s="724"/>
      <c r="BH32" s="713"/>
      <c r="BI32" s="714"/>
      <c r="BJ32" s="714"/>
      <c r="BK32" s="714"/>
      <c r="BL32" s="218"/>
      <c r="BM32" s="713"/>
      <c r="BN32" s="713"/>
      <c r="BO32" s="713"/>
      <c r="BP32" s="713"/>
      <c r="BQ32" s="713"/>
      <c r="BR32" s="713"/>
      <c r="BS32" s="713"/>
      <c r="BT32" s="713"/>
      <c r="BU32" s="713"/>
      <c r="BV32" s="715"/>
      <c r="BW32" s="712"/>
    </row>
    <row r="33" spans="2:75" ht="15.75" customHeight="1">
      <c r="B33" s="363" t="s">
        <v>727</v>
      </c>
      <c r="C33" s="364">
        <v>5892566000199</v>
      </c>
      <c r="D33" s="365" t="s">
        <v>13</v>
      </c>
      <c r="E33" s="365" t="s">
        <v>615</v>
      </c>
      <c r="F33" s="365" t="s">
        <v>619</v>
      </c>
      <c r="G33" s="366" t="s">
        <v>34</v>
      </c>
      <c r="H33" s="366" t="s">
        <v>867</v>
      </c>
      <c r="I33" s="366" t="s">
        <v>34</v>
      </c>
      <c r="J33" s="366"/>
      <c r="K33" s="367" t="s">
        <v>48</v>
      </c>
      <c r="L33" s="368"/>
      <c r="M33" s="368" t="s">
        <v>1421</v>
      </c>
      <c r="N33" s="367">
        <v>125466</v>
      </c>
      <c r="O33" s="367" t="s">
        <v>1323</v>
      </c>
      <c r="P33" s="371">
        <v>38037</v>
      </c>
      <c r="Q33" s="372">
        <v>80096313.579999998</v>
      </c>
      <c r="R33" s="372">
        <v>155149269.76468247</v>
      </c>
      <c r="S33" s="367">
        <v>32</v>
      </c>
      <c r="T33" s="369">
        <v>4.890663504461612E-2</v>
      </c>
      <c r="U33" s="369">
        <v>0.63222561688568579</v>
      </c>
      <c r="V33" s="369">
        <v>1.9131246781978195E-2</v>
      </c>
      <c r="W33" s="369">
        <v>0.1875501882884511</v>
      </c>
      <c r="X33" s="369">
        <v>5.8428509181801314E-2</v>
      </c>
      <c r="Y33" s="369">
        <v>0.44307399928070712</v>
      </c>
      <c r="Z33" s="369">
        <v>0.1120852533697827</v>
      </c>
      <c r="AA33" s="369">
        <v>0.63712891687737827</v>
      </c>
      <c r="AB33" s="369">
        <v>5.7738192384884493E-2</v>
      </c>
      <c r="AC33" s="373">
        <v>-1.3256437879272878</v>
      </c>
      <c r="AD33" s="575">
        <v>0</v>
      </c>
      <c r="AE33" s="370" t="s">
        <v>2331</v>
      </c>
      <c r="AF33" s="370" t="s">
        <v>2317</v>
      </c>
      <c r="AG33" s="374" t="s">
        <v>1458</v>
      </c>
      <c r="AH33" s="374" t="s">
        <v>2321</v>
      </c>
      <c r="AI33" s="374">
        <v>0</v>
      </c>
      <c r="AJ33" s="374">
        <v>0</v>
      </c>
      <c r="AK33" s="374">
        <v>0</v>
      </c>
      <c r="AL33" s="722">
        <v>3.4999999999999996E-3</v>
      </c>
      <c r="AM33" s="722">
        <v>0.1</v>
      </c>
      <c r="AN33" s="369" t="s">
        <v>34</v>
      </c>
      <c r="AO33" s="367" t="s">
        <v>1326</v>
      </c>
      <c r="AP33" s="370" t="s">
        <v>13</v>
      </c>
      <c r="AQ33" s="376" t="s">
        <v>670</v>
      </c>
      <c r="AR33" s="369">
        <v>2.8000000000000004E-3</v>
      </c>
      <c r="AS33" s="369">
        <v>2.8000000000000004E-3</v>
      </c>
      <c r="AT33" s="369"/>
      <c r="AW33" s="711"/>
      <c r="AX33" s="712"/>
      <c r="AY33" s="712"/>
      <c r="AZ33" s="712"/>
      <c r="BA33" s="712"/>
      <c r="BB33" s="723"/>
      <c r="BC33" s="712"/>
      <c r="BD33" s="712"/>
      <c r="BE33" s="712"/>
      <c r="BF33" s="712"/>
      <c r="BG33" s="724"/>
      <c r="BH33" s="713"/>
      <c r="BI33" s="714"/>
      <c r="BJ33" s="714"/>
      <c r="BK33" s="714"/>
      <c r="BL33" s="218"/>
      <c r="BM33" s="713"/>
      <c r="BN33" s="713"/>
      <c r="BO33" s="713"/>
      <c r="BP33" s="713"/>
      <c r="BQ33" s="713"/>
      <c r="BR33" s="713"/>
      <c r="BS33" s="713"/>
      <c r="BT33" s="713"/>
      <c r="BU33" s="713"/>
      <c r="BV33" s="715"/>
      <c r="BW33" s="712"/>
    </row>
    <row r="34" spans="2:75" ht="15.75" customHeight="1">
      <c r="B34" s="363" t="s">
        <v>576</v>
      </c>
      <c r="C34" s="364">
        <v>43096273000194</v>
      </c>
      <c r="D34" s="365" t="s">
        <v>14</v>
      </c>
      <c r="E34" s="365" t="s">
        <v>607</v>
      </c>
      <c r="F34" s="365"/>
      <c r="G34" s="366"/>
      <c r="H34" s="366" t="s">
        <v>34</v>
      </c>
      <c r="I34" s="366" t="s">
        <v>34</v>
      </c>
      <c r="J34" s="366" t="s">
        <v>612</v>
      </c>
      <c r="K34" s="367" t="s">
        <v>48</v>
      </c>
      <c r="L34" s="368" t="s">
        <v>717</v>
      </c>
      <c r="M34" s="368" t="s">
        <v>1421</v>
      </c>
      <c r="N34" s="367">
        <v>616370</v>
      </c>
      <c r="O34" s="367" t="s">
        <v>1323</v>
      </c>
      <c r="P34" s="371">
        <v>44434</v>
      </c>
      <c r="Q34" s="372">
        <v>30784967.670000002</v>
      </c>
      <c r="R34" s="372">
        <v>33315229.171349205</v>
      </c>
      <c r="S34" s="367">
        <v>212</v>
      </c>
      <c r="T34" s="369">
        <v>-0.10561329629961469</v>
      </c>
      <c r="U34" s="369">
        <v>-1.3652836950127718</v>
      </c>
      <c r="V34" s="369">
        <v>-3.6022114346546563E-2</v>
      </c>
      <c r="W34" s="369">
        <v>-0.35313716901122683</v>
      </c>
      <c r="X34" s="369" t="s">
        <v>1424</v>
      </c>
      <c r="Y34" s="369" t="s">
        <v>1424</v>
      </c>
      <c r="Z34" s="369" t="s">
        <v>1424</v>
      </c>
      <c r="AA34" s="369" t="s">
        <v>1424</v>
      </c>
      <c r="AB34" s="369">
        <v>0.16837839531087839</v>
      </c>
      <c r="AC34" s="373">
        <v>-0.71164983873214893</v>
      </c>
      <c r="AD34" s="575">
        <v>0</v>
      </c>
      <c r="AE34" s="370" t="s">
        <v>2331</v>
      </c>
      <c r="AF34" s="370" t="s">
        <v>2317</v>
      </c>
      <c r="AG34" s="374" t="s">
        <v>1458</v>
      </c>
      <c r="AH34" s="374" t="s">
        <v>728</v>
      </c>
      <c r="AI34" s="374">
        <v>10000</v>
      </c>
      <c r="AJ34" s="374">
        <v>10000</v>
      </c>
      <c r="AK34" s="374">
        <v>10000</v>
      </c>
      <c r="AL34" s="722">
        <v>7.4999999999999997E-3</v>
      </c>
      <c r="AM34" s="722" t="s">
        <v>34</v>
      </c>
      <c r="AN34" s="369" t="s">
        <v>2335</v>
      </c>
      <c r="AO34" s="367" t="s">
        <v>1326</v>
      </c>
      <c r="AP34" s="370" t="s">
        <v>718</v>
      </c>
      <c r="AQ34" s="376" t="s">
        <v>689</v>
      </c>
      <c r="AR34" s="369" t="s">
        <v>34</v>
      </c>
      <c r="AS34" s="369" t="s">
        <v>34</v>
      </c>
      <c r="AT34" s="369"/>
      <c r="AW34" s="711"/>
      <c r="AX34" s="712"/>
      <c r="AY34" s="712"/>
      <c r="AZ34" s="712"/>
      <c r="BA34" s="712"/>
      <c r="BB34" s="723"/>
      <c r="BC34" s="712"/>
      <c r="BD34" s="712"/>
      <c r="BE34" s="712"/>
      <c r="BF34" s="712"/>
      <c r="BG34" s="724"/>
      <c r="BH34" s="713"/>
      <c r="BI34" s="714"/>
      <c r="BJ34" s="714"/>
      <c r="BK34" s="714"/>
      <c r="BL34" s="218"/>
      <c r="BM34" s="713"/>
      <c r="BN34" s="713"/>
      <c r="BO34" s="713"/>
      <c r="BP34" s="713"/>
      <c r="BQ34" s="713"/>
      <c r="BR34" s="713"/>
      <c r="BS34" s="713"/>
      <c r="BT34" s="713"/>
      <c r="BU34" s="713"/>
      <c r="BV34" s="715"/>
      <c r="BW34" s="712"/>
    </row>
    <row r="35" spans="2:75" ht="15.75" customHeight="1">
      <c r="B35" s="363" t="s">
        <v>1536</v>
      </c>
      <c r="C35" s="364">
        <v>45295229000139</v>
      </c>
      <c r="D35" s="365" t="s">
        <v>14</v>
      </c>
      <c r="E35" s="365" t="s">
        <v>607</v>
      </c>
      <c r="F35" s="365"/>
      <c r="G35" s="366"/>
      <c r="H35" s="366" t="s">
        <v>34</v>
      </c>
      <c r="I35" s="366" t="s">
        <v>34</v>
      </c>
      <c r="J35" s="366" t="s">
        <v>612</v>
      </c>
      <c r="K35" s="367" t="s">
        <v>48</v>
      </c>
      <c r="L35" s="368"/>
      <c r="M35" s="368"/>
      <c r="N35" s="367">
        <v>639605</v>
      </c>
      <c r="O35" s="367" t="s">
        <v>1323</v>
      </c>
      <c r="P35" s="371">
        <v>44614</v>
      </c>
      <c r="Q35" s="372">
        <v>8175814.3600000003</v>
      </c>
      <c r="R35" s="372" t="s">
        <v>1424</v>
      </c>
      <c r="S35" s="367">
        <v>92</v>
      </c>
      <c r="T35" s="369" t="s">
        <v>1424</v>
      </c>
      <c r="U35" s="369" t="s">
        <v>1424</v>
      </c>
      <c r="V35" s="369" t="s">
        <v>1424</v>
      </c>
      <c r="W35" s="369" t="s">
        <v>1424</v>
      </c>
      <c r="X35" s="369" t="s">
        <v>1424</v>
      </c>
      <c r="Y35" s="369" t="s">
        <v>1424</v>
      </c>
      <c r="Z35" s="369" t="s">
        <v>1424</v>
      </c>
      <c r="AA35" s="369" t="s">
        <v>1424</v>
      </c>
      <c r="AB35" s="369" t="s">
        <v>1424</v>
      </c>
      <c r="AC35" s="373" t="s">
        <v>1424</v>
      </c>
      <c r="AD35" s="575">
        <v>0</v>
      </c>
      <c r="AE35" s="370" t="s">
        <v>2331</v>
      </c>
      <c r="AF35" s="370" t="s">
        <v>2317</v>
      </c>
      <c r="AG35" s="374" t="s">
        <v>1458</v>
      </c>
      <c r="AH35" s="374" t="s">
        <v>728</v>
      </c>
      <c r="AI35" s="374">
        <v>0</v>
      </c>
      <c r="AJ35" s="374">
        <v>0</v>
      </c>
      <c r="AK35" s="374">
        <v>0</v>
      </c>
      <c r="AL35" s="722">
        <v>7.4999999999999997E-3</v>
      </c>
      <c r="AM35" s="722" t="s">
        <v>34</v>
      </c>
      <c r="AN35" s="369" t="s">
        <v>2335</v>
      </c>
      <c r="AO35" s="367" t="s">
        <v>1326</v>
      </c>
      <c r="AP35" s="370" t="s">
        <v>718</v>
      </c>
      <c r="AQ35" s="376" t="s">
        <v>689</v>
      </c>
      <c r="AR35" s="369">
        <v>4.9999999999999992E-3</v>
      </c>
      <c r="AS35" s="369">
        <v>4.9999999999999992E-3</v>
      </c>
      <c r="AT35" s="369"/>
      <c r="AW35" s="711"/>
      <c r="AX35" s="712"/>
      <c r="AY35" s="712"/>
      <c r="AZ35" s="712"/>
      <c r="BA35" s="712"/>
      <c r="BB35" s="723"/>
      <c r="BC35" s="712"/>
      <c r="BD35" s="712"/>
      <c r="BE35" s="712"/>
      <c r="BF35" s="712"/>
      <c r="BG35" s="724"/>
      <c r="BH35" s="713"/>
      <c r="BI35" s="714"/>
      <c r="BJ35" s="714"/>
      <c r="BK35" s="714"/>
      <c r="BL35" s="218"/>
      <c r="BM35" s="713"/>
      <c r="BN35" s="713"/>
      <c r="BO35" s="713"/>
      <c r="BP35" s="713"/>
      <c r="BQ35" s="713"/>
      <c r="BR35" s="713"/>
      <c r="BS35" s="713"/>
      <c r="BT35" s="713"/>
      <c r="BU35" s="713"/>
      <c r="BV35" s="715"/>
      <c r="BW35" s="712"/>
    </row>
    <row r="36" spans="2:75" ht="15.75" customHeight="1">
      <c r="B36" s="363" t="s">
        <v>1537</v>
      </c>
      <c r="C36" s="364">
        <v>38064885000165</v>
      </c>
      <c r="D36" s="365" t="s">
        <v>14</v>
      </c>
      <c r="E36" s="365" t="s">
        <v>607</v>
      </c>
      <c r="F36" s="365"/>
      <c r="G36" s="366"/>
      <c r="H36" s="366" t="s">
        <v>34</v>
      </c>
      <c r="I36" s="366" t="s">
        <v>34</v>
      </c>
      <c r="J36" s="366" t="s">
        <v>612</v>
      </c>
      <c r="K36" s="367" t="s">
        <v>48</v>
      </c>
      <c r="L36" s="368"/>
      <c r="M36" s="368"/>
      <c r="N36" s="367">
        <v>550681</v>
      </c>
      <c r="O36" s="367" t="s">
        <v>1323</v>
      </c>
      <c r="P36" s="371">
        <v>44071</v>
      </c>
      <c r="Q36" s="372">
        <v>233501487.78999999</v>
      </c>
      <c r="R36" s="372">
        <v>288473656.85674614</v>
      </c>
      <c r="S36" s="367">
        <v>212</v>
      </c>
      <c r="T36" s="369">
        <v>-0.14453867373181439</v>
      </c>
      <c r="U36" s="369">
        <v>-1.6257585027312775</v>
      </c>
      <c r="V36" s="369">
        <v>-8.0360398941420108E-2</v>
      </c>
      <c r="W36" s="369">
        <v>-0.7375243093663868</v>
      </c>
      <c r="X36" s="369">
        <v>0.10248963828920621</v>
      </c>
      <c r="Y36" s="369">
        <v>0.72068565962390618</v>
      </c>
      <c r="Z36" s="369" t="s">
        <v>1424</v>
      </c>
      <c r="AA36" s="369" t="s">
        <v>1424</v>
      </c>
      <c r="AB36" s="369">
        <v>0.16968752533225953</v>
      </c>
      <c r="AC36" s="373">
        <v>-1.019214423794969</v>
      </c>
      <c r="AD36" s="575">
        <v>0</v>
      </c>
      <c r="AE36" s="370" t="s">
        <v>2331</v>
      </c>
      <c r="AF36" s="370" t="s">
        <v>2317</v>
      </c>
      <c r="AG36" s="374" t="s">
        <v>1458</v>
      </c>
      <c r="AH36" s="374" t="s">
        <v>728</v>
      </c>
      <c r="AI36" s="374">
        <v>25000</v>
      </c>
      <c r="AJ36" s="374">
        <v>25000</v>
      </c>
      <c r="AK36" s="374">
        <v>25000</v>
      </c>
      <c r="AL36" s="722">
        <v>7.4999999999999997E-3</v>
      </c>
      <c r="AM36" s="722" t="s">
        <v>34</v>
      </c>
      <c r="AN36" s="369" t="s">
        <v>34</v>
      </c>
      <c r="AO36" s="367" t="s">
        <v>1326</v>
      </c>
      <c r="AP36" s="370" t="s">
        <v>13</v>
      </c>
      <c r="AQ36" s="376" t="s">
        <v>681</v>
      </c>
      <c r="AR36" s="369">
        <v>5.2499999999999995E-3</v>
      </c>
      <c r="AS36" s="369">
        <v>5.2499999999999995E-3</v>
      </c>
      <c r="AT36" s="369"/>
      <c r="AW36" s="711"/>
      <c r="AX36" s="712"/>
      <c r="AY36" s="712"/>
      <c r="AZ36" s="712"/>
      <c r="BA36" s="712"/>
      <c r="BB36" s="723"/>
      <c r="BC36" s="712"/>
      <c r="BD36" s="712"/>
      <c r="BE36" s="712"/>
      <c r="BF36" s="712"/>
      <c r="BG36" s="724"/>
      <c r="BH36" s="713"/>
      <c r="BI36" s="714"/>
      <c r="BJ36" s="714"/>
      <c r="BK36" s="714"/>
      <c r="BL36" s="218"/>
      <c r="BM36" s="713"/>
      <c r="BN36" s="713"/>
      <c r="BO36" s="713"/>
      <c r="BP36" s="713"/>
      <c r="BQ36" s="713"/>
      <c r="BR36" s="713"/>
      <c r="BS36" s="713"/>
      <c r="BT36" s="713"/>
      <c r="BU36" s="713"/>
      <c r="BV36" s="715"/>
      <c r="BW36" s="712"/>
    </row>
    <row r="37" spans="2:75" ht="15.75" customHeight="1">
      <c r="B37" s="363" t="s">
        <v>729</v>
      </c>
      <c r="C37" s="364">
        <v>7657641000162</v>
      </c>
      <c r="D37" s="365" t="s">
        <v>14</v>
      </c>
      <c r="E37" s="365" t="s">
        <v>614</v>
      </c>
      <c r="F37" s="365"/>
      <c r="G37" s="366"/>
      <c r="H37" s="366" t="s">
        <v>867</v>
      </c>
      <c r="I37" s="366" t="s">
        <v>34</v>
      </c>
      <c r="J37" s="366" t="s">
        <v>611</v>
      </c>
      <c r="K37" s="367" t="s">
        <v>48</v>
      </c>
      <c r="L37" s="368"/>
      <c r="M37" s="368" t="s">
        <v>1421</v>
      </c>
      <c r="N37" s="367">
        <v>286664</v>
      </c>
      <c r="O37" s="367" t="s">
        <v>1323</v>
      </c>
      <c r="P37" s="371">
        <v>40805</v>
      </c>
      <c r="Q37" s="372">
        <v>67246431.290000007</v>
      </c>
      <c r="R37" s="372">
        <v>142060934.03519836</v>
      </c>
      <c r="S37" s="367">
        <v>5</v>
      </c>
      <c r="T37" s="369">
        <v>-0.20619799140700967</v>
      </c>
      <c r="U37" s="369">
        <v>-2.6655616809244593</v>
      </c>
      <c r="V37" s="369">
        <v>-0.11424438035944362</v>
      </c>
      <c r="W37" s="369">
        <v>-1.1199769304891869</v>
      </c>
      <c r="X37" s="369">
        <v>3.0953757230462786E-2</v>
      </c>
      <c r="Y37" s="369">
        <v>0.23472796415515923</v>
      </c>
      <c r="Z37" s="369">
        <v>0.35239605143014008</v>
      </c>
      <c r="AA37" s="369">
        <v>2.0031333989925146</v>
      </c>
      <c r="AB37" s="369">
        <v>0.17828385175414457</v>
      </c>
      <c r="AC37" s="373">
        <v>-1.1363136746766949</v>
      </c>
      <c r="AD37" s="575">
        <v>0</v>
      </c>
      <c r="AE37" s="370" t="s">
        <v>2336</v>
      </c>
      <c r="AF37" s="370" t="s">
        <v>730</v>
      </c>
      <c r="AG37" s="374" t="s">
        <v>730</v>
      </c>
      <c r="AH37" s="374" t="s">
        <v>2318</v>
      </c>
      <c r="AI37" s="374">
        <v>25000</v>
      </c>
      <c r="AJ37" s="374">
        <v>5000</v>
      </c>
      <c r="AK37" s="374">
        <v>0</v>
      </c>
      <c r="AL37" s="722">
        <v>6.9999999999999993E-3</v>
      </c>
      <c r="AM37" s="722" t="s">
        <v>34</v>
      </c>
      <c r="AN37" s="369" t="s">
        <v>34</v>
      </c>
      <c r="AO37" s="367" t="s">
        <v>1326</v>
      </c>
      <c r="AP37" s="370" t="s">
        <v>718</v>
      </c>
      <c r="AQ37" s="376" t="s">
        <v>689</v>
      </c>
      <c r="AR37" s="369">
        <v>1.8666666666666666E-3</v>
      </c>
      <c r="AS37" s="369">
        <v>1.8666666666666666E-3</v>
      </c>
      <c r="AT37" s="369"/>
      <c r="AW37" s="711"/>
      <c r="AX37" s="712"/>
      <c r="AY37" s="712"/>
      <c r="AZ37" s="712"/>
      <c r="BA37" s="712"/>
      <c r="BB37" s="723"/>
      <c r="BC37" s="712"/>
      <c r="BD37" s="712"/>
      <c r="BE37" s="712"/>
      <c r="BF37" s="712"/>
      <c r="BG37" s="724"/>
      <c r="BH37" s="713"/>
      <c r="BI37" s="714"/>
      <c r="BJ37" s="714"/>
      <c r="BK37" s="714"/>
      <c r="BL37" s="218"/>
      <c r="BM37" s="713"/>
      <c r="BN37" s="713"/>
      <c r="BO37" s="713"/>
      <c r="BP37" s="713"/>
      <c r="BQ37" s="713"/>
      <c r="BR37" s="713"/>
      <c r="BS37" s="713"/>
      <c r="BT37" s="713"/>
      <c r="BU37" s="713"/>
      <c r="BV37" s="715"/>
      <c r="BW37" s="712"/>
    </row>
    <row r="38" spans="2:75" ht="15.75" customHeight="1">
      <c r="B38" s="363" t="s">
        <v>731</v>
      </c>
      <c r="C38" s="364">
        <v>43984537000146</v>
      </c>
      <c r="D38" s="365" t="s">
        <v>13</v>
      </c>
      <c r="E38" s="365" t="s">
        <v>615</v>
      </c>
      <c r="F38" s="365" t="s">
        <v>619</v>
      </c>
      <c r="G38" s="366" t="s">
        <v>34</v>
      </c>
      <c r="H38" s="366" t="s">
        <v>1340</v>
      </c>
      <c r="I38" s="366" t="s">
        <v>34</v>
      </c>
      <c r="J38" s="366" t="s">
        <v>611</v>
      </c>
      <c r="K38" s="367" t="s">
        <v>48</v>
      </c>
      <c r="L38" s="368"/>
      <c r="M38" s="368" t="s">
        <v>34</v>
      </c>
      <c r="N38" s="367">
        <v>622435</v>
      </c>
      <c r="O38" s="367" t="s">
        <v>1323</v>
      </c>
      <c r="P38" s="371">
        <v>44510</v>
      </c>
      <c r="Q38" s="372">
        <v>267796122.50999999</v>
      </c>
      <c r="R38" s="372" t="s">
        <v>1424</v>
      </c>
      <c r="S38" s="367">
        <v>31</v>
      </c>
      <c r="T38" s="369">
        <v>0.15986533431171557</v>
      </c>
      <c r="U38" s="369">
        <v>2.066610379382197</v>
      </c>
      <c r="V38" s="369" t="s">
        <v>1424</v>
      </c>
      <c r="W38" s="369" t="s">
        <v>1424</v>
      </c>
      <c r="X38" s="369" t="s">
        <v>1424</v>
      </c>
      <c r="Y38" s="369" t="s">
        <v>1424</v>
      </c>
      <c r="Z38" s="369" t="s">
        <v>1424</v>
      </c>
      <c r="AA38" s="369" t="s">
        <v>1424</v>
      </c>
      <c r="AB38" s="369" t="s">
        <v>1424</v>
      </c>
      <c r="AC38" s="373" t="s">
        <v>1424</v>
      </c>
      <c r="AD38" s="575">
        <v>29726133000121</v>
      </c>
      <c r="AE38" s="370" t="s">
        <v>2331</v>
      </c>
      <c r="AF38" s="370" t="s">
        <v>2317</v>
      </c>
      <c r="AG38" s="374" t="s">
        <v>1458</v>
      </c>
      <c r="AH38" s="374" t="s">
        <v>2321</v>
      </c>
      <c r="AI38" s="374">
        <v>500</v>
      </c>
      <c r="AJ38" s="374">
        <v>100</v>
      </c>
      <c r="AK38" s="374">
        <v>100</v>
      </c>
      <c r="AL38" s="722">
        <v>0</v>
      </c>
      <c r="AM38" s="722" t="s">
        <v>34</v>
      </c>
      <c r="AN38" s="369" t="s">
        <v>2335</v>
      </c>
      <c r="AO38" s="367" t="s">
        <v>1326</v>
      </c>
      <c r="AP38" s="370" t="s">
        <v>13</v>
      </c>
      <c r="AQ38" s="376" t="s">
        <v>670</v>
      </c>
      <c r="AR38" s="369">
        <v>4.0000000000000001E-3</v>
      </c>
      <c r="AS38" s="369">
        <v>4.0000000000000001E-3</v>
      </c>
      <c r="AT38" s="369"/>
      <c r="AW38" s="711"/>
      <c r="AX38" s="712"/>
      <c r="AY38" s="712"/>
      <c r="AZ38" s="712"/>
      <c r="BA38" s="712"/>
      <c r="BB38" s="723"/>
      <c r="BC38" s="712"/>
      <c r="BD38" s="712"/>
      <c r="BE38" s="712"/>
      <c r="BF38" s="712"/>
      <c r="BG38" s="724"/>
      <c r="BH38" s="713"/>
      <c r="BI38" s="714"/>
      <c r="BJ38" s="714"/>
      <c r="BK38" s="714"/>
      <c r="BL38" s="218"/>
      <c r="BM38" s="713"/>
      <c r="BN38" s="713"/>
      <c r="BO38" s="713"/>
      <c r="BP38" s="713"/>
      <c r="BQ38" s="713"/>
      <c r="BR38" s="713"/>
      <c r="BS38" s="713"/>
      <c r="BT38" s="713"/>
      <c r="BU38" s="713"/>
      <c r="BV38" s="715"/>
      <c r="BW38" s="712"/>
    </row>
    <row r="39" spans="2:75" ht="15.75" customHeight="1">
      <c r="B39" s="363" t="s">
        <v>732</v>
      </c>
      <c r="C39" s="364">
        <v>26623196000164</v>
      </c>
      <c r="D39" s="365" t="s">
        <v>14</v>
      </c>
      <c r="E39" s="365" t="s">
        <v>607</v>
      </c>
      <c r="F39" s="365"/>
      <c r="G39" s="366"/>
      <c r="H39" s="366" t="s">
        <v>34</v>
      </c>
      <c r="I39" s="366" t="s">
        <v>34</v>
      </c>
      <c r="J39" s="366" t="s">
        <v>608</v>
      </c>
      <c r="K39" s="367" t="s">
        <v>48</v>
      </c>
      <c r="L39" s="368"/>
      <c r="M39" s="368" t="s">
        <v>34</v>
      </c>
      <c r="N39" s="367">
        <v>440906</v>
      </c>
      <c r="O39" s="367" t="s">
        <v>1323</v>
      </c>
      <c r="P39" s="371">
        <v>42761</v>
      </c>
      <c r="Q39" s="372">
        <v>160531226.66999999</v>
      </c>
      <c r="R39" s="372">
        <v>214221317.96603179</v>
      </c>
      <c r="S39" s="367">
        <v>32</v>
      </c>
      <c r="T39" s="369">
        <v>-4.808635516204407E-2</v>
      </c>
      <c r="U39" s="369">
        <v>-0.62162169874032724</v>
      </c>
      <c r="V39" s="369">
        <v>-0.23758081853919855</v>
      </c>
      <c r="W39" s="369">
        <v>-2.3290864290520448</v>
      </c>
      <c r="X39" s="369">
        <v>-0.14001028647087599</v>
      </c>
      <c r="Y39" s="369">
        <v>-1.0617234366542845</v>
      </c>
      <c r="Z39" s="369">
        <v>-9.0525848307289047E-3</v>
      </c>
      <c r="AA39" s="369">
        <v>-5.1457826919609824E-2</v>
      </c>
      <c r="AB39" s="369">
        <v>0.23230786670095488</v>
      </c>
      <c r="AC39" s="373">
        <v>-1.4693251630470123</v>
      </c>
      <c r="AD39" s="575">
        <v>16565058000112</v>
      </c>
      <c r="AE39" s="370" t="s">
        <v>2331</v>
      </c>
      <c r="AF39" s="370" t="s">
        <v>2317</v>
      </c>
      <c r="AG39" s="374" t="s">
        <v>1458</v>
      </c>
      <c r="AH39" s="374" t="s">
        <v>2318</v>
      </c>
      <c r="AI39" s="374">
        <v>5000</v>
      </c>
      <c r="AJ39" s="374">
        <v>1000</v>
      </c>
      <c r="AK39" s="374">
        <v>5000</v>
      </c>
      <c r="AL39" s="722">
        <v>7.4999999999999997E-3</v>
      </c>
      <c r="AM39" s="722">
        <v>0.1</v>
      </c>
      <c r="AN39" s="369" t="s">
        <v>34</v>
      </c>
      <c r="AO39" s="367" t="s">
        <v>1326</v>
      </c>
      <c r="AP39" s="370" t="s">
        <v>718</v>
      </c>
      <c r="AQ39" s="376" t="s">
        <v>661</v>
      </c>
      <c r="AR39" s="369">
        <v>6.0000000000000001E-3</v>
      </c>
      <c r="AS39" s="369">
        <v>6.0000000000000001E-3</v>
      </c>
      <c r="AT39" s="369"/>
      <c r="AW39" s="711"/>
      <c r="AX39" s="712"/>
      <c r="AY39" s="712"/>
      <c r="AZ39" s="712"/>
      <c r="BA39" s="712"/>
      <c r="BB39" s="723"/>
      <c r="BC39" s="712"/>
      <c r="BD39" s="712"/>
      <c r="BE39" s="712"/>
      <c r="BF39" s="712"/>
      <c r="BG39" s="724"/>
      <c r="BH39" s="713"/>
      <c r="BI39" s="714"/>
      <c r="BJ39" s="714"/>
      <c r="BK39" s="714"/>
      <c r="BL39" s="218"/>
      <c r="BM39" s="713"/>
      <c r="BN39" s="713"/>
      <c r="BO39" s="713"/>
      <c r="BP39" s="713"/>
      <c r="BQ39" s="713"/>
      <c r="BR39" s="713"/>
      <c r="BS39" s="713"/>
      <c r="BT39" s="713"/>
      <c r="BU39" s="713"/>
      <c r="BV39" s="715"/>
      <c r="BW39" s="712"/>
    </row>
    <row r="40" spans="2:75" ht="15.75" customHeight="1">
      <c r="B40" s="363" t="s">
        <v>733</v>
      </c>
      <c r="C40" s="364">
        <v>44209755000176</v>
      </c>
      <c r="D40" s="365" t="s">
        <v>14</v>
      </c>
      <c r="E40" s="365" t="s">
        <v>607</v>
      </c>
      <c r="F40" s="365"/>
      <c r="G40" s="366"/>
      <c r="H40" s="366" t="s">
        <v>34</v>
      </c>
      <c r="I40" s="366" t="s">
        <v>34</v>
      </c>
      <c r="J40" s="366" t="s">
        <v>611</v>
      </c>
      <c r="K40" s="367" t="s">
        <v>49</v>
      </c>
      <c r="L40" s="368"/>
      <c r="M40" s="368" t="s">
        <v>1421</v>
      </c>
      <c r="N40" s="367">
        <v>634697</v>
      </c>
      <c r="O40" s="367" t="s">
        <v>1323</v>
      </c>
      <c r="P40" s="371">
        <v>44578</v>
      </c>
      <c r="Q40" s="372">
        <v>1153459.3999999999</v>
      </c>
      <c r="R40" s="372" t="s">
        <v>1424</v>
      </c>
      <c r="S40" s="367">
        <v>6</v>
      </c>
      <c r="T40" s="369" t="s">
        <v>1424</v>
      </c>
      <c r="U40" s="369" t="s">
        <v>1424</v>
      </c>
      <c r="V40" s="369" t="s">
        <v>1424</v>
      </c>
      <c r="W40" s="369" t="s">
        <v>1424</v>
      </c>
      <c r="X40" s="369" t="s">
        <v>1424</v>
      </c>
      <c r="Y40" s="369" t="s">
        <v>1424</v>
      </c>
      <c r="Z40" s="369" t="s">
        <v>1424</v>
      </c>
      <c r="AA40" s="369" t="s">
        <v>1424</v>
      </c>
      <c r="AB40" s="369" t="s">
        <v>1424</v>
      </c>
      <c r="AC40" s="373" t="s">
        <v>1424</v>
      </c>
      <c r="AD40" s="575">
        <v>43984876000122</v>
      </c>
      <c r="AE40" s="370" t="s">
        <v>2331</v>
      </c>
      <c r="AF40" s="370" t="s">
        <v>2317</v>
      </c>
      <c r="AG40" s="374" t="s">
        <v>1458</v>
      </c>
      <c r="AH40" s="374" t="s">
        <v>2318</v>
      </c>
      <c r="AI40" s="374">
        <v>0</v>
      </c>
      <c r="AJ40" s="374">
        <v>0</v>
      </c>
      <c r="AK40" s="374">
        <v>0</v>
      </c>
      <c r="AL40" s="722">
        <v>4.0000000000000001E-3</v>
      </c>
      <c r="AM40" s="722" t="s">
        <v>34</v>
      </c>
      <c r="AN40" s="369" t="s">
        <v>2335</v>
      </c>
      <c r="AO40" s="367" t="s">
        <v>1326</v>
      </c>
      <c r="AP40" s="370" t="s">
        <v>718</v>
      </c>
      <c r="AQ40" s="376" t="s">
        <v>689</v>
      </c>
      <c r="AR40" s="369">
        <v>2.6666666666666666E-3</v>
      </c>
      <c r="AS40" s="369">
        <v>2.6666666666666666E-3</v>
      </c>
      <c r="AT40" s="369"/>
      <c r="AW40" s="711"/>
      <c r="AX40" s="712"/>
      <c r="AY40" s="712"/>
      <c r="AZ40" s="712"/>
      <c r="BA40" s="712"/>
      <c r="BB40" s="723"/>
      <c r="BC40" s="712"/>
      <c r="BD40" s="712"/>
      <c r="BE40" s="712"/>
      <c r="BF40" s="712"/>
      <c r="BG40" s="724"/>
      <c r="BH40" s="713"/>
      <c r="BI40" s="714"/>
      <c r="BJ40" s="714"/>
      <c r="BK40" s="714"/>
      <c r="BL40" s="218"/>
      <c r="BM40" s="713"/>
      <c r="BN40" s="713"/>
      <c r="BO40" s="713"/>
      <c r="BP40" s="713"/>
      <c r="BQ40" s="713"/>
      <c r="BR40" s="713"/>
      <c r="BS40" s="713"/>
      <c r="BT40" s="713"/>
      <c r="BU40" s="713"/>
      <c r="BV40" s="715"/>
      <c r="BW40" s="712"/>
    </row>
    <row r="41" spans="2:75" ht="15.75" customHeight="1">
      <c r="B41" s="363" t="s">
        <v>577</v>
      </c>
      <c r="C41" s="364">
        <v>11147668000182</v>
      </c>
      <c r="D41" s="365" t="s">
        <v>14</v>
      </c>
      <c r="E41" s="365" t="s">
        <v>607</v>
      </c>
      <c r="F41" s="365"/>
      <c r="G41" s="366"/>
      <c r="H41" s="366" t="s">
        <v>34</v>
      </c>
      <c r="I41" s="366" t="s">
        <v>34</v>
      </c>
      <c r="J41" s="366" t="s">
        <v>611</v>
      </c>
      <c r="K41" s="367"/>
      <c r="L41" s="368"/>
      <c r="M41" s="368" t="s">
        <v>1421</v>
      </c>
      <c r="N41" s="367">
        <v>253154</v>
      </c>
      <c r="O41" s="367" t="s">
        <v>1323</v>
      </c>
      <c r="P41" s="371">
        <v>40386</v>
      </c>
      <c r="Q41" s="372">
        <v>180924688.74000001</v>
      </c>
      <c r="R41" s="372">
        <v>360758390.37773812</v>
      </c>
      <c r="S41" s="367">
        <v>5</v>
      </c>
      <c r="T41" s="369">
        <v>-0.30200995276660925</v>
      </c>
      <c r="U41" s="369">
        <v>-3.9041416061296941</v>
      </c>
      <c r="V41" s="369">
        <v>-0.2254778409421746</v>
      </c>
      <c r="W41" s="369">
        <v>-2.2104367794478681</v>
      </c>
      <c r="X41" s="369">
        <v>-3.1542055709047556E-2</v>
      </c>
      <c r="Y41" s="369">
        <v>-0.23918913838889269</v>
      </c>
      <c r="Z41" s="369">
        <v>0.76281636056837199</v>
      </c>
      <c r="AA41" s="369">
        <v>4.3360954895811084</v>
      </c>
      <c r="AB41" s="369">
        <v>0.3033320944995021</v>
      </c>
      <c r="AC41" s="373">
        <v>-1.0115038358816488</v>
      </c>
      <c r="AD41" s="575">
        <v>0</v>
      </c>
      <c r="AE41" s="370" t="s">
        <v>2336</v>
      </c>
      <c r="AF41" s="370" t="s">
        <v>730</v>
      </c>
      <c r="AG41" s="374" t="s">
        <v>730</v>
      </c>
      <c r="AH41" s="374" t="s">
        <v>2318</v>
      </c>
      <c r="AI41" s="374">
        <v>25000</v>
      </c>
      <c r="AJ41" s="374">
        <v>5000</v>
      </c>
      <c r="AK41" s="374">
        <v>0</v>
      </c>
      <c r="AL41" s="722">
        <v>6.9999999999999993E-3</v>
      </c>
      <c r="AM41" s="722" t="s">
        <v>34</v>
      </c>
      <c r="AN41" s="369" t="s">
        <v>34</v>
      </c>
      <c r="AO41" s="367" t="s">
        <v>1326</v>
      </c>
      <c r="AP41" s="370" t="s">
        <v>718</v>
      </c>
      <c r="AQ41" s="376" t="s">
        <v>689</v>
      </c>
      <c r="AR41" s="369">
        <v>3.4666666666666665E-3</v>
      </c>
      <c r="AS41" s="369">
        <v>3.4666666666666665E-3</v>
      </c>
      <c r="AT41" s="369"/>
      <c r="AW41" s="711"/>
      <c r="AX41" s="712"/>
      <c r="AY41" s="712"/>
      <c r="AZ41" s="712"/>
      <c r="BA41" s="712"/>
      <c r="BB41" s="723"/>
      <c r="BC41" s="712"/>
      <c r="BD41" s="712"/>
      <c r="BE41" s="712"/>
      <c r="BF41" s="712"/>
      <c r="BG41" s="724"/>
      <c r="BH41" s="713"/>
      <c r="BI41" s="714"/>
      <c r="BJ41" s="714"/>
      <c r="BK41" s="714"/>
      <c r="BL41" s="218"/>
      <c r="BM41" s="713"/>
      <c r="BN41" s="713"/>
      <c r="BO41" s="713"/>
      <c r="BP41" s="713"/>
      <c r="BQ41" s="713"/>
      <c r="BR41" s="713"/>
      <c r="BS41" s="713"/>
      <c r="BT41" s="713"/>
      <c r="BU41" s="713"/>
      <c r="BV41" s="715"/>
      <c r="BW41" s="712"/>
    </row>
    <row r="42" spans="2:75" ht="15.75" customHeight="1">
      <c r="B42" s="363" t="s">
        <v>72</v>
      </c>
      <c r="C42" s="364">
        <v>34774662000130</v>
      </c>
      <c r="D42" s="365" t="s">
        <v>13</v>
      </c>
      <c r="E42" s="365" t="s">
        <v>615</v>
      </c>
      <c r="F42" s="365" t="s">
        <v>619</v>
      </c>
      <c r="G42" s="366" t="s">
        <v>34</v>
      </c>
      <c r="H42" s="366" t="s">
        <v>1339</v>
      </c>
      <c r="I42" s="366" t="s">
        <v>34</v>
      </c>
      <c r="J42" s="366" t="s">
        <v>611</v>
      </c>
      <c r="K42" s="367" t="s">
        <v>48</v>
      </c>
      <c r="L42" s="368" t="s">
        <v>1341</v>
      </c>
      <c r="M42" s="368" t="s">
        <v>34</v>
      </c>
      <c r="N42" s="367">
        <v>509061</v>
      </c>
      <c r="O42" s="367" t="s">
        <v>1323</v>
      </c>
      <c r="P42" s="371">
        <v>43738</v>
      </c>
      <c r="Q42" s="372">
        <v>297525116.48000002</v>
      </c>
      <c r="R42" s="372">
        <v>278996192.13325381</v>
      </c>
      <c r="S42" s="367">
        <v>31</v>
      </c>
      <c r="T42" s="369">
        <v>9.2043617124130117E-2</v>
      </c>
      <c r="U42" s="369">
        <v>1.1898658037627377</v>
      </c>
      <c r="V42" s="369">
        <v>0.10658850223798488</v>
      </c>
      <c r="W42" s="369">
        <v>1.0449237256690174</v>
      </c>
      <c r="X42" s="369">
        <v>0.17506757427565112</v>
      </c>
      <c r="Y42" s="369">
        <v>1.3275692186040748</v>
      </c>
      <c r="Z42" s="369" t="s">
        <v>1424</v>
      </c>
      <c r="AA42" s="369" t="s">
        <v>1424</v>
      </c>
      <c r="AB42" s="369">
        <v>4.3561412888314256E-2</v>
      </c>
      <c r="AC42" s="373">
        <v>0.11696156896395893</v>
      </c>
      <c r="AD42" s="575">
        <v>34687549000118</v>
      </c>
      <c r="AE42" s="370" t="s">
        <v>2337</v>
      </c>
      <c r="AF42" s="370" t="s">
        <v>2320</v>
      </c>
      <c r="AG42" s="374" t="s">
        <v>59</v>
      </c>
      <c r="AH42" s="374" t="s">
        <v>2321</v>
      </c>
      <c r="AI42" s="374">
        <v>500</v>
      </c>
      <c r="AJ42" s="374">
        <v>100</v>
      </c>
      <c r="AK42" s="374">
        <v>100</v>
      </c>
      <c r="AL42" s="722">
        <v>1.9199999999999998E-2</v>
      </c>
      <c r="AM42" s="722">
        <v>0.2</v>
      </c>
      <c r="AN42" s="369" t="s">
        <v>64</v>
      </c>
      <c r="AO42" s="367" t="s">
        <v>1326</v>
      </c>
      <c r="AP42" s="370" t="s">
        <v>13</v>
      </c>
      <c r="AQ42" s="376" t="s">
        <v>666</v>
      </c>
      <c r="AR42" s="369">
        <v>4.7999999999999996E-3</v>
      </c>
      <c r="AS42" s="369">
        <v>4.7999999999999996E-3</v>
      </c>
      <c r="AT42" s="369"/>
      <c r="AW42" s="711"/>
      <c r="AX42" s="712"/>
      <c r="AY42" s="712"/>
      <c r="AZ42" s="712"/>
      <c r="BA42" s="712"/>
      <c r="BB42" s="723"/>
      <c r="BC42" s="712"/>
      <c r="BD42" s="712"/>
      <c r="BE42" s="712"/>
      <c r="BF42" s="712"/>
      <c r="BG42" s="724"/>
      <c r="BH42" s="713"/>
      <c r="BI42" s="714"/>
      <c r="BJ42" s="714"/>
      <c r="BK42" s="714"/>
      <c r="BL42" s="218"/>
      <c r="BM42" s="713"/>
      <c r="BN42" s="713"/>
      <c r="BO42" s="713"/>
      <c r="BP42" s="713"/>
      <c r="BQ42" s="713"/>
      <c r="BR42" s="713"/>
      <c r="BS42" s="713"/>
      <c r="BT42" s="713"/>
      <c r="BU42" s="713"/>
      <c r="BV42" s="715"/>
      <c r="BW42" s="712"/>
    </row>
    <row r="43" spans="2:75" ht="15.75" customHeight="1">
      <c r="B43" s="363" t="s">
        <v>1411</v>
      </c>
      <c r="C43" s="364">
        <v>47548587000131</v>
      </c>
      <c r="D43" s="365" t="s">
        <v>14</v>
      </c>
      <c r="E43" s="365" t="s">
        <v>607</v>
      </c>
      <c r="F43" s="365"/>
      <c r="G43" s="366"/>
      <c r="H43" s="366" t="s">
        <v>34</v>
      </c>
      <c r="I43" s="366" t="s">
        <v>34</v>
      </c>
      <c r="J43" s="366" t="s">
        <v>608</v>
      </c>
      <c r="K43" s="367" t="s">
        <v>48</v>
      </c>
      <c r="L43" s="368"/>
      <c r="M43" s="368" t="s">
        <v>1421</v>
      </c>
      <c r="N43" s="367">
        <v>668443</v>
      </c>
      <c r="O43" s="367" t="s">
        <v>1323</v>
      </c>
      <c r="P43" s="371">
        <v>44804</v>
      </c>
      <c r="Q43" s="372">
        <v>5060000</v>
      </c>
      <c r="R43" s="372" t="s">
        <v>1424</v>
      </c>
      <c r="S43" s="367">
        <v>32</v>
      </c>
      <c r="T43" s="369" t="s">
        <v>1424</v>
      </c>
      <c r="U43" s="369" t="s">
        <v>1424</v>
      </c>
      <c r="V43" s="369" t="s">
        <v>1424</v>
      </c>
      <c r="W43" s="369" t="s">
        <v>1424</v>
      </c>
      <c r="X43" s="369" t="s">
        <v>1424</v>
      </c>
      <c r="Y43" s="369" t="s">
        <v>1424</v>
      </c>
      <c r="Z43" s="369" t="s">
        <v>1424</v>
      </c>
      <c r="AA43" s="369" t="s">
        <v>1424</v>
      </c>
      <c r="AB43" s="369" t="s">
        <v>1424</v>
      </c>
      <c r="AC43" s="373" t="s">
        <v>1424</v>
      </c>
      <c r="AD43" s="575">
        <v>0</v>
      </c>
      <c r="AE43" s="370" t="s">
        <v>2331</v>
      </c>
      <c r="AF43" s="370" t="s">
        <v>2317</v>
      </c>
      <c r="AG43" s="374" t="s">
        <v>1458</v>
      </c>
      <c r="AH43" s="374" t="s">
        <v>2318</v>
      </c>
      <c r="AI43" s="374" t="s">
        <v>1436</v>
      </c>
      <c r="AJ43" s="374" t="s">
        <v>1436</v>
      </c>
      <c r="AK43" s="374" t="s">
        <v>1436</v>
      </c>
      <c r="AL43" s="722">
        <v>0</v>
      </c>
      <c r="AM43" s="722" t="s">
        <v>34</v>
      </c>
      <c r="AN43" s="369" t="s">
        <v>2335</v>
      </c>
      <c r="AO43" s="367" t="s">
        <v>1326</v>
      </c>
      <c r="AP43" s="370" t="s">
        <v>718</v>
      </c>
      <c r="AQ43" s="376" t="s">
        <v>661</v>
      </c>
      <c r="AR43" s="369" t="s">
        <v>34</v>
      </c>
      <c r="AS43" s="369" t="s">
        <v>34</v>
      </c>
      <c r="AT43" s="369"/>
      <c r="AW43" s="711"/>
      <c r="AX43" s="712"/>
      <c r="AY43" s="712"/>
      <c r="AZ43" s="712"/>
      <c r="BA43" s="712"/>
      <c r="BB43" s="723"/>
      <c r="BC43" s="712"/>
      <c r="BD43" s="712"/>
      <c r="BE43" s="712"/>
      <c r="BF43" s="712"/>
      <c r="BG43" s="724"/>
      <c r="BH43" s="713"/>
      <c r="BI43" s="714"/>
      <c r="BJ43" s="714"/>
      <c r="BK43" s="714"/>
      <c r="BL43" s="218"/>
      <c r="BM43" s="713"/>
      <c r="BN43" s="713"/>
      <c r="BO43" s="713"/>
      <c r="BP43" s="713"/>
      <c r="BQ43" s="713"/>
      <c r="BR43" s="713"/>
      <c r="BS43" s="713"/>
      <c r="BT43" s="713"/>
      <c r="BU43" s="713"/>
      <c r="BV43" s="715"/>
      <c r="BW43" s="712"/>
    </row>
    <row r="44" spans="2:75" ht="15.75" customHeight="1">
      <c r="B44" s="363" t="s">
        <v>73</v>
      </c>
      <c r="C44" s="364">
        <v>36498353000100</v>
      </c>
      <c r="D44" s="365" t="s">
        <v>13</v>
      </c>
      <c r="E44" s="365" t="s">
        <v>615</v>
      </c>
      <c r="F44" s="365" t="s">
        <v>619</v>
      </c>
      <c r="G44" s="366" t="s">
        <v>34</v>
      </c>
      <c r="H44" s="366" t="s">
        <v>1340</v>
      </c>
      <c r="I44" s="366" t="s">
        <v>34</v>
      </c>
      <c r="J44" s="366" t="s">
        <v>611</v>
      </c>
      <c r="K44" s="367" t="s">
        <v>48</v>
      </c>
      <c r="L44" s="368"/>
      <c r="M44" s="368" t="s">
        <v>1421</v>
      </c>
      <c r="N44" s="367">
        <v>533432</v>
      </c>
      <c r="O44" s="367" t="s">
        <v>1323</v>
      </c>
      <c r="P44" s="371">
        <v>43928</v>
      </c>
      <c r="Q44" s="372">
        <v>15636920.42</v>
      </c>
      <c r="R44" s="372">
        <v>27402740.703928549</v>
      </c>
      <c r="S44" s="367">
        <v>91</v>
      </c>
      <c r="T44" s="369">
        <v>-6.909866402520215E-2</v>
      </c>
      <c r="U44" s="369">
        <v>-0.89325191662556092</v>
      </c>
      <c r="V44" s="369">
        <v>-7.3735240680520286E-2</v>
      </c>
      <c r="W44" s="369">
        <v>-0.72285190979570313</v>
      </c>
      <c r="X44" s="369">
        <v>-4.6349735869766873E-2</v>
      </c>
      <c r="Y44" s="369">
        <v>-0.35147846701894797</v>
      </c>
      <c r="Z44" s="369" t="s">
        <v>1424</v>
      </c>
      <c r="AA44" s="369" t="s">
        <v>1424</v>
      </c>
      <c r="AB44" s="369">
        <v>0.20347489403718752</v>
      </c>
      <c r="AC44" s="373">
        <v>-0.75179655825614333</v>
      </c>
      <c r="AD44" s="575">
        <v>36498324000149</v>
      </c>
      <c r="AE44" s="370" t="s">
        <v>2331</v>
      </c>
      <c r="AF44" s="370" t="s">
        <v>2317</v>
      </c>
      <c r="AG44" s="374" t="s">
        <v>1458</v>
      </c>
      <c r="AH44" s="374" t="s">
        <v>728</v>
      </c>
      <c r="AI44" s="374">
        <v>10000</v>
      </c>
      <c r="AJ44" s="374">
        <v>10000</v>
      </c>
      <c r="AK44" s="374">
        <v>10000</v>
      </c>
      <c r="AL44" s="722">
        <v>0</v>
      </c>
      <c r="AM44" s="722" t="s">
        <v>34</v>
      </c>
      <c r="AN44" s="369" t="s">
        <v>64</v>
      </c>
      <c r="AO44" s="367" t="s">
        <v>1326</v>
      </c>
      <c r="AP44" s="370" t="s">
        <v>13</v>
      </c>
      <c r="AQ44" s="376" t="s">
        <v>681</v>
      </c>
      <c r="AR44" s="369" t="s">
        <v>34</v>
      </c>
      <c r="AS44" s="369" t="s">
        <v>34</v>
      </c>
      <c r="AT44" s="369"/>
      <c r="AW44" s="711"/>
      <c r="AX44" s="712"/>
      <c r="AY44" s="712"/>
      <c r="AZ44" s="712"/>
      <c r="BA44" s="712"/>
      <c r="BB44" s="723"/>
      <c r="BC44" s="712"/>
      <c r="BD44" s="712"/>
      <c r="BE44" s="712"/>
      <c r="BF44" s="712"/>
      <c r="BG44" s="724"/>
      <c r="BH44" s="713"/>
      <c r="BI44" s="714"/>
      <c r="BJ44" s="714"/>
      <c r="BK44" s="714"/>
      <c r="BL44" s="218"/>
      <c r="BM44" s="713"/>
      <c r="BN44" s="713"/>
      <c r="BO44" s="713"/>
      <c r="BP44" s="713"/>
      <c r="BQ44" s="713"/>
      <c r="BR44" s="713"/>
      <c r="BS44" s="713"/>
      <c r="BT44" s="713"/>
      <c r="BU44" s="713"/>
      <c r="BV44" s="715"/>
      <c r="BW44" s="712"/>
    </row>
    <row r="45" spans="2:75" ht="15.75" customHeight="1">
      <c r="B45" s="363" t="s">
        <v>734</v>
      </c>
      <c r="C45" s="364">
        <v>24018977000102</v>
      </c>
      <c r="D45" s="365" t="s">
        <v>13</v>
      </c>
      <c r="E45" s="365" t="s">
        <v>615</v>
      </c>
      <c r="F45" s="365" t="s">
        <v>619</v>
      </c>
      <c r="G45" s="366" t="s">
        <v>34</v>
      </c>
      <c r="H45" s="366" t="s">
        <v>1340</v>
      </c>
      <c r="I45" s="366" t="s">
        <v>34</v>
      </c>
      <c r="J45" s="366" t="s">
        <v>611</v>
      </c>
      <c r="K45" s="367" t="s">
        <v>48</v>
      </c>
      <c r="L45" s="368"/>
      <c r="M45" s="368" t="s">
        <v>1421</v>
      </c>
      <c r="N45" s="367">
        <v>416762</v>
      </c>
      <c r="O45" s="367" t="s">
        <v>1323</v>
      </c>
      <c r="P45" s="371">
        <v>42489</v>
      </c>
      <c r="Q45" s="372">
        <v>77747867.670000002</v>
      </c>
      <c r="R45" s="372">
        <v>219893921.13642871</v>
      </c>
      <c r="S45" s="367">
        <v>91</v>
      </c>
      <c r="T45" s="369">
        <v>-7.6891838244685817E-2</v>
      </c>
      <c r="U45" s="369">
        <v>-0.99399580084323158</v>
      </c>
      <c r="V45" s="369">
        <v>-8.3338920926709581E-2</v>
      </c>
      <c r="W45" s="369">
        <v>-0.81700008837294047</v>
      </c>
      <c r="X45" s="369">
        <v>-5.5010589004383603E-2</v>
      </c>
      <c r="Y45" s="369">
        <v>-0.41715528967408966</v>
      </c>
      <c r="Z45" s="369">
        <v>-1.3580577097798807E-2</v>
      </c>
      <c r="AA45" s="369">
        <v>-7.7196402887580479E-2</v>
      </c>
      <c r="AB45" s="369">
        <v>0.20868896360913203</v>
      </c>
      <c r="AC45" s="373">
        <v>-0.77774237407836122</v>
      </c>
      <c r="AD45" s="575">
        <v>23884625000169</v>
      </c>
      <c r="AE45" s="370" t="s">
        <v>2338</v>
      </c>
      <c r="AF45" s="370" t="s">
        <v>2326</v>
      </c>
      <c r="AG45" s="374" t="s">
        <v>1459</v>
      </c>
      <c r="AH45" s="374" t="s">
        <v>728</v>
      </c>
      <c r="AI45" s="374">
        <v>500000</v>
      </c>
      <c r="AJ45" s="374">
        <v>50000</v>
      </c>
      <c r="AK45" s="374">
        <v>50000</v>
      </c>
      <c r="AL45" s="722">
        <v>1.9E-2</v>
      </c>
      <c r="AM45" s="722">
        <v>0.2</v>
      </c>
      <c r="AN45" s="369" t="s">
        <v>64</v>
      </c>
      <c r="AO45" s="367" t="s">
        <v>1326</v>
      </c>
      <c r="AP45" s="370" t="s">
        <v>13</v>
      </c>
      <c r="AQ45" s="376" t="s">
        <v>681</v>
      </c>
      <c r="AR45" s="369" t="s">
        <v>34</v>
      </c>
      <c r="AS45" s="369" t="s">
        <v>34</v>
      </c>
      <c r="AT45" s="369"/>
      <c r="AW45" s="711"/>
      <c r="AX45" s="712"/>
      <c r="AY45" s="712"/>
      <c r="AZ45" s="712"/>
      <c r="BA45" s="712"/>
      <c r="BB45" s="723"/>
      <c r="BC45" s="712"/>
      <c r="BD45" s="712"/>
      <c r="BE45" s="712"/>
      <c r="BF45" s="712"/>
      <c r="BG45" s="724"/>
      <c r="BH45" s="713"/>
      <c r="BI45" s="714"/>
      <c r="BJ45" s="714"/>
      <c r="BK45" s="714"/>
      <c r="BL45" s="218"/>
      <c r="BM45" s="713"/>
      <c r="BN45" s="713"/>
      <c r="BO45" s="713"/>
      <c r="BP45" s="713"/>
      <c r="BQ45" s="713"/>
      <c r="BR45" s="713"/>
      <c r="BS45" s="713"/>
      <c r="BT45" s="713"/>
      <c r="BU45" s="713"/>
      <c r="BV45" s="715"/>
      <c r="BW45" s="712"/>
    </row>
    <row r="46" spans="2:75" ht="15.75" customHeight="1">
      <c r="B46" s="363" t="s">
        <v>735</v>
      </c>
      <c r="C46" s="364">
        <v>24029438000160</v>
      </c>
      <c r="D46" s="365" t="s">
        <v>13</v>
      </c>
      <c r="E46" s="365" t="s">
        <v>615</v>
      </c>
      <c r="F46" s="365" t="s">
        <v>619</v>
      </c>
      <c r="G46" s="366" t="s">
        <v>34</v>
      </c>
      <c r="H46" s="366" t="s">
        <v>1340</v>
      </c>
      <c r="I46" s="366" t="s">
        <v>34</v>
      </c>
      <c r="J46" s="366" t="s">
        <v>611</v>
      </c>
      <c r="K46" s="367" t="s">
        <v>48</v>
      </c>
      <c r="L46" s="368"/>
      <c r="M46" s="368" t="s">
        <v>34</v>
      </c>
      <c r="N46" s="367">
        <v>416770</v>
      </c>
      <c r="O46" s="367" t="s">
        <v>1323</v>
      </c>
      <c r="P46" s="371">
        <v>42489</v>
      </c>
      <c r="Q46" s="372">
        <v>180007376.41999999</v>
      </c>
      <c r="R46" s="372">
        <v>294233640.84698391</v>
      </c>
      <c r="S46" s="367">
        <v>31</v>
      </c>
      <c r="T46" s="369">
        <v>-9.2737345806140903E-3</v>
      </c>
      <c r="U46" s="369">
        <v>-0.11988337698380043</v>
      </c>
      <c r="V46" s="369">
        <v>-1.6599780582580159E-3</v>
      </c>
      <c r="W46" s="369">
        <v>-1.6273335498147627E-2</v>
      </c>
      <c r="X46" s="369">
        <v>1.3446137951721227E-2</v>
      </c>
      <c r="Y46" s="369">
        <v>0.10196450672071639</v>
      </c>
      <c r="Z46" s="369">
        <v>4.5303891192118861E-2</v>
      </c>
      <c r="AA46" s="369">
        <v>0.25752200452577029</v>
      </c>
      <c r="AB46" s="369">
        <v>0.10488551967150625</v>
      </c>
      <c r="AC46" s="373">
        <v>-0.88968394265651496</v>
      </c>
      <c r="AD46" s="575">
        <v>23884632000160</v>
      </c>
      <c r="AE46" s="370" t="s">
        <v>2338</v>
      </c>
      <c r="AF46" s="370" t="s">
        <v>2326</v>
      </c>
      <c r="AG46" s="374" t="s">
        <v>1459</v>
      </c>
      <c r="AH46" s="374" t="s">
        <v>2321</v>
      </c>
      <c r="AI46" s="374">
        <v>5000</v>
      </c>
      <c r="AJ46" s="374">
        <v>5000</v>
      </c>
      <c r="AK46" s="374">
        <v>5000</v>
      </c>
      <c r="AL46" s="722">
        <v>1.9E-2</v>
      </c>
      <c r="AM46" s="722">
        <v>0.2</v>
      </c>
      <c r="AN46" s="369" t="s">
        <v>64</v>
      </c>
      <c r="AO46" s="367" t="s">
        <v>1326</v>
      </c>
      <c r="AP46" s="370" t="s">
        <v>13</v>
      </c>
      <c r="AQ46" s="376" t="s">
        <v>666</v>
      </c>
      <c r="AR46" s="369">
        <v>3.8E-3</v>
      </c>
      <c r="AS46" s="369">
        <v>3.8E-3</v>
      </c>
      <c r="AT46" s="369"/>
      <c r="AW46" s="711"/>
      <c r="AX46" s="712"/>
      <c r="AY46" s="712"/>
      <c r="AZ46" s="712"/>
      <c r="BA46" s="712"/>
      <c r="BB46" s="723"/>
      <c r="BC46" s="712"/>
      <c r="BD46" s="712"/>
      <c r="BE46" s="712"/>
      <c r="BF46" s="712"/>
      <c r="BG46" s="724"/>
      <c r="BH46" s="713"/>
      <c r="BI46" s="714"/>
      <c r="BJ46" s="714"/>
      <c r="BK46" s="714"/>
      <c r="BL46" s="218"/>
      <c r="BM46" s="713"/>
      <c r="BN46" s="713"/>
      <c r="BO46" s="713"/>
      <c r="BP46" s="713"/>
      <c r="BQ46" s="713"/>
      <c r="BR46" s="713"/>
      <c r="BS46" s="713"/>
      <c r="BT46" s="713"/>
      <c r="BU46" s="713"/>
      <c r="BV46" s="715"/>
      <c r="BW46" s="712"/>
    </row>
    <row r="47" spans="2:75" ht="15.75" customHeight="1">
      <c r="B47" s="363" t="s">
        <v>1538</v>
      </c>
      <c r="C47" s="364">
        <v>28951272000196</v>
      </c>
      <c r="D47" s="365" t="s">
        <v>13</v>
      </c>
      <c r="E47" s="365" t="s">
        <v>615</v>
      </c>
      <c r="F47" s="365" t="s">
        <v>619</v>
      </c>
      <c r="G47" s="366" t="s">
        <v>34</v>
      </c>
      <c r="H47" s="366" t="s">
        <v>1340</v>
      </c>
      <c r="I47" s="366" t="s">
        <v>34</v>
      </c>
      <c r="J47" s="366" t="s">
        <v>611</v>
      </c>
      <c r="K47" s="367" t="s">
        <v>48</v>
      </c>
      <c r="L47" s="368"/>
      <c r="M47" s="368"/>
      <c r="N47" s="367">
        <v>459526</v>
      </c>
      <c r="O47" s="367" t="s">
        <v>1323</v>
      </c>
      <c r="P47" s="371">
        <v>43158</v>
      </c>
      <c r="Q47" s="372">
        <v>4730504.67</v>
      </c>
      <c r="R47" s="372">
        <v>10476280.498690465</v>
      </c>
      <c r="S47" s="367">
        <v>61</v>
      </c>
      <c r="T47" s="369">
        <v>-1.1297375506192364E-2</v>
      </c>
      <c r="U47" s="369">
        <v>-0.1270719027200925</v>
      </c>
      <c r="V47" s="369">
        <v>1.93990261591237E-2</v>
      </c>
      <c r="W47" s="369">
        <v>0.17803860556762119</v>
      </c>
      <c r="X47" s="369">
        <v>6.3082243015297079E-2</v>
      </c>
      <c r="Y47" s="369">
        <v>0.44358111392439992</v>
      </c>
      <c r="Z47" s="369">
        <v>6.7584299534789061E-2</v>
      </c>
      <c r="AA47" s="369">
        <v>0.36931870917772747</v>
      </c>
      <c r="AB47" s="369">
        <v>0.10180501559140109</v>
      </c>
      <c r="AC47" s="373">
        <v>-0.77649913410245763</v>
      </c>
      <c r="AD47" s="575">
        <v>26744792000100</v>
      </c>
      <c r="AE47" s="370" t="s">
        <v>2338</v>
      </c>
      <c r="AF47" s="370" t="s">
        <v>2329</v>
      </c>
      <c r="AG47" s="374" t="s">
        <v>59</v>
      </c>
      <c r="AH47" s="374" t="s">
        <v>2339</v>
      </c>
      <c r="AI47" s="374">
        <v>50000</v>
      </c>
      <c r="AJ47" s="374">
        <v>50000</v>
      </c>
      <c r="AK47" s="374">
        <v>50000</v>
      </c>
      <c r="AL47" s="722">
        <v>1.9E-2</v>
      </c>
      <c r="AM47" s="722">
        <v>0.2</v>
      </c>
      <c r="AN47" s="369" t="s">
        <v>64</v>
      </c>
      <c r="AO47" s="367" t="s">
        <v>1326</v>
      </c>
      <c r="AP47" s="370" t="s">
        <v>13</v>
      </c>
      <c r="AQ47" s="376" t="s">
        <v>666</v>
      </c>
      <c r="AR47" s="369" t="s">
        <v>34</v>
      </c>
      <c r="AS47" s="369" t="s">
        <v>34</v>
      </c>
      <c r="AT47" s="369"/>
      <c r="AW47" s="711"/>
      <c r="AX47" s="712"/>
      <c r="AY47" s="712"/>
      <c r="AZ47" s="712"/>
      <c r="BA47" s="712"/>
      <c r="BB47" s="723"/>
      <c r="BC47" s="712"/>
      <c r="BD47" s="712"/>
      <c r="BE47" s="712"/>
      <c r="BF47" s="712"/>
      <c r="BG47" s="724"/>
      <c r="BH47" s="713"/>
      <c r="BI47" s="714"/>
      <c r="BJ47" s="714"/>
      <c r="BK47" s="714"/>
      <c r="BL47" s="218"/>
      <c r="BM47" s="713"/>
      <c r="BN47" s="713"/>
      <c r="BO47" s="713"/>
      <c r="BP47" s="713"/>
      <c r="BQ47" s="713"/>
      <c r="BR47" s="713"/>
      <c r="BS47" s="713"/>
      <c r="BT47" s="713"/>
      <c r="BU47" s="713"/>
      <c r="BV47" s="715"/>
      <c r="BW47" s="712"/>
    </row>
    <row r="48" spans="2:75" ht="15.75" customHeight="1">
      <c r="B48" s="363" t="s">
        <v>1539</v>
      </c>
      <c r="C48" s="364">
        <v>26744850000198</v>
      </c>
      <c r="D48" s="365" t="s">
        <v>13</v>
      </c>
      <c r="E48" s="365" t="s">
        <v>615</v>
      </c>
      <c r="F48" s="365" t="s">
        <v>619</v>
      </c>
      <c r="G48" s="366" t="s">
        <v>34</v>
      </c>
      <c r="H48" s="366" t="s">
        <v>1340</v>
      </c>
      <c r="I48" s="366" t="s">
        <v>34</v>
      </c>
      <c r="J48" s="366" t="s">
        <v>611</v>
      </c>
      <c r="K48" s="367" t="s">
        <v>48</v>
      </c>
      <c r="L48" s="368"/>
      <c r="M48" s="368"/>
      <c r="N48" s="367">
        <v>443921</v>
      </c>
      <c r="O48" s="367" t="s">
        <v>1323</v>
      </c>
      <c r="P48" s="371">
        <v>42916</v>
      </c>
      <c r="Q48" s="372">
        <v>19072437.260000002</v>
      </c>
      <c r="R48" s="372">
        <v>33747404.956309527</v>
      </c>
      <c r="S48" s="367">
        <v>31</v>
      </c>
      <c r="T48" s="369">
        <v>-8.7434405333541854E-3</v>
      </c>
      <c r="U48" s="369">
        <v>-9.8345463004598357E-2</v>
      </c>
      <c r="V48" s="369">
        <v>2.2328558966081991E-2</v>
      </c>
      <c r="W48" s="369">
        <v>0.20492500345363823</v>
      </c>
      <c r="X48" s="369">
        <v>6.9288189865460481E-2</v>
      </c>
      <c r="Y48" s="369">
        <v>0.48722003171119382</v>
      </c>
      <c r="Z48" s="369">
        <v>7.4034556830890663E-2</v>
      </c>
      <c r="AA48" s="369">
        <v>0.40456655098208355</v>
      </c>
      <c r="AB48" s="369">
        <v>0.10264177483541752</v>
      </c>
      <c r="AC48" s="373">
        <v>-0.74137705369047502</v>
      </c>
      <c r="AD48" s="575">
        <v>26744792000100</v>
      </c>
      <c r="AE48" s="370" t="s">
        <v>2338</v>
      </c>
      <c r="AF48" s="370" t="s">
        <v>2329</v>
      </c>
      <c r="AG48" s="374" t="s">
        <v>59</v>
      </c>
      <c r="AH48" s="374" t="s">
        <v>2339</v>
      </c>
      <c r="AI48" s="374">
        <v>50000</v>
      </c>
      <c r="AJ48" s="374">
        <v>50000</v>
      </c>
      <c r="AK48" s="374">
        <v>50000</v>
      </c>
      <c r="AL48" s="722">
        <v>1.9E-2</v>
      </c>
      <c r="AM48" s="722">
        <v>0.2</v>
      </c>
      <c r="AN48" s="369" t="s">
        <v>64</v>
      </c>
      <c r="AO48" s="367" t="s">
        <v>1326</v>
      </c>
      <c r="AP48" s="370" t="s">
        <v>13</v>
      </c>
      <c r="AQ48" s="376" t="s">
        <v>666</v>
      </c>
      <c r="AR48" s="369" t="s">
        <v>34</v>
      </c>
      <c r="AS48" s="369" t="s">
        <v>34</v>
      </c>
      <c r="AT48" s="369"/>
      <c r="AW48" s="711"/>
      <c r="AX48" s="712"/>
      <c r="AY48" s="712"/>
      <c r="AZ48" s="712"/>
      <c r="BA48" s="712"/>
      <c r="BB48" s="723"/>
      <c r="BC48" s="712"/>
      <c r="BD48" s="712"/>
      <c r="BE48" s="712"/>
      <c r="BF48" s="712"/>
      <c r="BG48" s="724"/>
      <c r="BH48" s="713"/>
      <c r="BI48" s="714"/>
      <c r="BJ48" s="714"/>
      <c r="BK48" s="714"/>
      <c r="BL48" s="218"/>
      <c r="BM48" s="713"/>
      <c r="BN48" s="713"/>
      <c r="BO48" s="713"/>
      <c r="BP48" s="713"/>
      <c r="BQ48" s="713"/>
      <c r="BR48" s="713"/>
      <c r="BS48" s="713"/>
      <c r="BT48" s="713"/>
      <c r="BU48" s="713"/>
      <c r="BV48" s="715"/>
      <c r="BW48" s="712"/>
    </row>
    <row r="49" spans="2:75" ht="15.75" customHeight="1">
      <c r="B49" s="363" t="s">
        <v>74</v>
      </c>
      <c r="C49" s="364">
        <v>29286406000164</v>
      </c>
      <c r="D49" s="365" t="s">
        <v>13</v>
      </c>
      <c r="E49" s="365" t="s">
        <v>615</v>
      </c>
      <c r="F49" s="365" t="s">
        <v>619</v>
      </c>
      <c r="G49" s="366" t="s">
        <v>34</v>
      </c>
      <c r="H49" s="366" t="s">
        <v>1340</v>
      </c>
      <c r="I49" s="366" t="s">
        <v>34</v>
      </c>
      <c r="J49" s="366" t="s">
        <v>611</v>
      </c>
      <c r="K49" s="367" t="s">
        <v>48</v>
      </c>
      <c r="L49" s="368"/>
      <c r="M49" s="368" t="s">
        <v>34</v>
      </c>
      <c r="N49" s="367">
        <v>459518</v>
      </c>
      <c r="O49" s="367" t="s">
        <v>1323</v>
      </c>
      <c r="P49" s="371">
        <v>43158</v>
      </c>
      <c r="Q49" s="372">
        <v>120071294.14</v>
      </c>
      <c r="R49" s="372">
        <v>181664911.95123014</v>
      </c>
      <c r="S49" s="367">
        <v>61</v>
      </c>
      <c r="T49" s="369">
        <v>-3.964071269022984E-3</v>
      </c>
      <c r="U49" s="369">
        <v>-5.1244323007513325E-2</v>
      </c>
      <c r="V49" s="369">
        <v>9.286076010297073E-3</v>
      </c>
      <c r="W49" s="369">
        <v>9.1034595081000813E-2</v>
      </c>
      <c r="X49" s="369">
        <v>4.9552932844920239E-2</v>
      </c>
      <c r="Y49" s="369">
        <v>0.37576889157605992</v>
      </c>
      <c r="Z49" s="369">
        <v>7.5806447628356644E-2</v>
      </c>
      <c r="AA49" s="369">
        <v>0.43090842388011641</v>
      </c>
      <c r="AB49" s="369">
        <v>0.100965530540813</v>
      </c>
      <c r="AC49" s="373">
        <v>-0.82022964137935606</v>
      </c>
      <c r="AD49" s="575">
        <v>26744792000100</v>
      </c>
      <c r="AE49" s="370" t="s">
        <v>2338</v>
      </c>
      <c r="AF49" s="370" t="s">
        <v>2326</v>
      </c>
      <c r="AG49" s="374" t="s">
        <v>1459</v>
      </c>
      <c r="AH49" s="374" t="s">
        <v>2321</v>
      </c>
      <c r="AI49" s="374">
        <v>5000</v>
      </c>
      <c r="AJ49" s="374">
        <v>5000</v>
      </c>
      <c r="AK49" s="374">
        <v>5000</v>
      </c>
      <c r="AL49" s="722">
        <v>1.9E-2</v>
      </c>
      <c r="AM49" s="722">
        <v>0.2</v>
      </c>
      <c r="AN49" s="369" t="s">
        <v>64</v>
      </c>
      <c r="AO49" s="367" t="s">
        <v>1326</v>
      </c>
      <c r="AP49" s="370" t="s">
        <v>13</v>
      </c>
      <c r="AQ49" s="376" t="s">
        <v>666</v>
      </c>
      <c r="AR49" s="369">
        <v>3.8E-3</v>
      </c>
      <c r="AS49" s="369">
        <v>3.8E-3</v>
      </c>
      <c r="AT49" s="369"/>
      <c r="AW49" s="711"/>
      <c r="AX49" s="712"/>
      <c r="AY49" s="712"/>
      <c r="AZ49" s="712"/>
      <c r="BA49" s="712"/>
      <c r="BB49" s="723"/>
      <c r="BC49" s="712"/>
      <c r="BD49" s="712"/>
      <c r="BE49" s="712"/>
      <c r="BF49" s="712"/>
      <c r="BG49" s="724"/>
      <c r="BH49" s="713"/>
      <c r="BI49" s="714"/>
      <c r="BJ49" s="714"/>
      <c r="BK49" s="714"/>
      <c r="BL49" s="218"/>
      <c r="BM49" s="713"/>
      <c r="BN49" s="713"/>
      <c r="BO49" s="713"/>
      <c r="BP49" s="713"/>
      <c r="BQ49" s="713"/>
      <c r="BR49" s="713"/>
      <c r="BS49" s="713"/>
      <c r="BT49" s="713"/>
      <c r="BU49" s="713"/>
      <c r="BV49" s="715"/>
      <c r="BW49" s="712"/>
    </row>
    <row r="50" spans="2:75" ht="15.75" customHeight="1">
      <c r="B50" s="363" t="s">
        <v>75</v>
      </c>
      <c r="C50" s="364">
        <v>23951048000180</v>
      </c>
      <c r="D50" s="365" t="s">
        <v>13</v>
      </c>
      <c r="E50" s="365" t="s">
        <v>615</v>
      </c>
      <c r="F50" s="365" t="s">
        <v>619</v>
      </c>
      <c r="G50" s="366" t="s">
        <v>34</v>
      </c>
      <c r="H50" s="366" t="s">
        <v>1340</v>
      </c>
      <c r="I50" s="366" t="s">
        <v>34</v>
      </c>
      <c r="J50" s="366" t="s">
        <v>611</v>
      </c>
      <c r="K50" s="367" t="s">
        <v>48</v>
      </c>
      <c r="L50" s="368"/>
      <c r="M50" s="368" t="s">
        <v>34</v>
      </c>
      <c r="N50" s="367">
        <v>443123</v>
      </c>
      <c r="O50" s="367" t="s">
        <v>1323</v>
      </c>
      <c r="P50" s="371">
        <v>42916</v>
      </c>
      <c r="Q50" s="372">
        <v>167047352.06</v>
      </c>
      <c r="R50" s="372">
        <v>350390520.2084921</v>
      </c>
      <c r="S50" s="367">
        <v>31</v>
      </c>
      <c r="T50" s="369">
        <v>-3.6175431984517559E-3</v>
      </c>
      <c r="U50" s="369">
        <v>-4.676468700341619E-2</v>
      </c>
      <c r="V50" s="369">
        <v>9.2363258431296114E-3</v>
      </c>
      <c r="W50" s="369">
        <v>9.0546877091369896E-2</v>
      </c>
      <c r="X50" s="369">
        <v>4.8406293326268335E-2</v>
      </c>
      <c r="Y50" s="369">
        <v>0.36707371580695702</v>
      </c>
      <c r="Z50" s="369">
        <v>7.6948954297145322E-2</v>
      </c>
      <c r="AA50" s="369">
        <v>0.43740280217276301</v>
      </c>
      <c r="AB50" s="369">
        <v>0.10259479089435568</v>
      </c>
      <c r="AC50" s="373">
        <v>-0.80606967672992702</v>
      </c>
      <c r="AD50" s="575">
        <v>26744792000100</v>
      </c>
      <c r="AE50" s="370" t="s">
        <v>2338</v>
      </c>
      <c r="AF50" s="370" t="s">
        <v>2326</v>
      </c>
      <c r="AG50" s="374" t="s">
        <v>1459</v>
      </c>
      <c r="AH50" s="374" t="s">
        <v>2321</v>
      </c>
      <c r="AI50" s="374">
        <v>5000</v>
      </c>
      <c r="AJ50" s="374">
        <v>5000</v>
      </c>
      <c r="AK50" s="374">
        <v>5000</v>
      </c>
      <c r="AL50" s="722">
        <v>1.9E-2</v>
      </c>
      <c r="AM50" s="722">
        <v>0.2</v>
      </c>
      <c r="AN50" s="369" t="s">
        <v>64</v>
      </c>
      <c r="AO50" s="367" t="s">
        <v>1326</v>
      </c>
      <c r="AP50" s="370" t="s">
        <v>13</v>
      </c>
      <c r="AQ50" s="376" t="s">
        <v>666</v>
      </c>
      <c r="AR50" s="369">
        <v>3.8E-3</v>
      </c>
      <c r="AS50" s="369">
        <v>3.8E-3</v>
      </c>
      <c r="AT50" s="369"/>
      <c r="AW50" s="711"/>
      <c r="AX50" s="712"/>
      <c r="AY50" s="712"/>
      <c r="AZ50" s="712"/>
      <c r="BA50" s="712"/>
      <c r="BB50" s="723"/>
      <c r="BC50" s="712"/>
      <c r="BD50" s="712"/>
      <c r="BE50" s="712"/>
      <c r="BF50" s="712"/>
      <c r="BG50" s="724"/>
      <c r="BH50" s="713"/>
      <c r="BI50" s="714"/>
      <c r="BJ50" s="714"/>
      <c r="BK50" s="714"/>
      <c r="BL50" s="218"/>
      <c r="BM50" s="713"/>
      <c r="BN50" s="713"/>
      <c r="BO50" s="713"/>
      <c r="BP50" s="713"/>
      <c r="BQ50" s="713"/>
      <c r="BR50" s="713"/>
      <c r="BS50" s="713"/>
      <c r="BT50" s="713"/>
      <c r="BU50" s="713"/>
      <c r="BV50" s="715"/>
      <c r="BW50" s="712"/>
    </row>
    <row r="51" spans="2:75" ht="15.75" customHeight="1">
      <c r="B51" s="363" t="s">
        <v>736</v>
      </c>
      <c r="C51" s="364">
        <v>27739651000154</v>
      </c>
      <c r="D51" s="365" t="s">
        <v>13</v>
      </c>
      <c r="E51" s="365" t="s">
        <v>615</v>
      </c>
      <c r="F51" s="365" t="s">
        <v>619</v>
      </c>
      <c r="G51" s="366" t="s">
        <v>34</v>
      </c>
      <c r="H51" s="366" t="s">
        <v>1340</v>
      </c>
      <c r="I51" s="366" t="s">
        <v>34</v>
      </c>
      <c r="J51" s="366" t="s">
        <v>611</v>
      </c>
      <c r="K51" s="367" t="s">
        <v>48</v>
      </c>
      <c r="L51" s="368"/>
      <c r="M51" s="368" t="s">
        <v>34</v>
      </c>
      <c r="N51" s="367">
        <v>443999</v>
      </c>
      <c r="O51" s="367" t="s">
        <v>1323</v>
      </c>
      <c r="P51" s="371">
        <v>42916</v>
      </c>
      <c r="Q51" s="372">
        <v>16001159.949999999</v>
      </c>
      <c r="R51" s="372">
        <v>24347644.640119031</v>
      </c>
      <c r="S51" s="367">
        <v>31</v>
      </c>
      <c r="T51" s="369">
        <v>-3.8080724299109914E-3</v>
      </c>
      <c r="U51" s="369">
        <v>-4.9227695566245767E-2</v>
      </c>
      <c r="V51" s="369">
        <v>8.9296756441712422E-3</v>
      </c>
      <c r="W51" s="369">
        <v>8.7540679784485001E-2</v>
      </c>
      <c r="X51" s="369">
        <v>4.7814628372576884E-2</v>
      </c>
      <c r="Y51" s="369">
        <v>0.36258701298093393</v>
      </c>
      <c r="Z51" s="369">
        <v>7.6825681220950015E-2</v>
      </c>
      <c r="AA51" s="369">
        <v>0.43670207804398453</v>
      </c>
      <c r="AB51" s="369">
        <v>9.5249670969270825E-2</v>
      </c>
      <c r="AC51" s="373">
        <v>-0.87904503871699458</v>
      </c>
      <c r="AD51" s="575">
        <v>38281201000187</v>
      </c>
      <c r="AE51" s="370" t="s">
        <v>2331</v>
      </c>
      <c r="AF51" s="370" t="s">
        <v>2317</v>
      </c>
      <c r="AG51" s="374" t="s">
        <v>1458</v>
      </c>
      <c r="AH51" s="374" t="s">
        <v>2321</v>
      </c>
      <c r="AI51" s="374">
        <v>5000</v>
      </c>
      <c r="AJ51" s="374">
        <v>5000</v>
      </c>
      <c r="AK51" s="374">
        <v>5000</v>
      </c>
      <c r="AL51" s="722">
        <v>0</v>
      </c>
      <c r="AM51" s="722" t="s">
        <v>34</v>
      </c>
      <c r="AN51" s="369" t="s">
        <v>2335</v>
      </c>
      <c r="AO51" s="367" t="s">
        <v>1326</v>
      </c>
      <c r="AP51" s="370" t="s">
        <v>13</v>
      </c>
      <c r="AQ51" s="376" t="s">
        <v>670</v>
      </c>
      <c r="AR51" s="369">
        <v>3.8E-3</v>
      </c>
      <c r="AS51" s="369">
        <v>3.8E-3</v>
      </c>
      <c r="AT51" s="369"/>
      <c r="AW51" s="711"/>
      <c r="AX51" s="712"/>
      <c r="AY51" s="712"/>
      <c r="AZ51" s="712"/>
      <c r="BA51" s="712"/>
      <c r="BB51" s="723"/>
      <c r="BC51" s="712"/>
      <c r="BD51" s="712"/>
      <c r="BE51" s="712"/>
      <c r="BF51" s="712"/>
      <c r="BG51" s="724"/>
      <c r="BH51" s="713"/>
      <c r="BI51" s="714"/>
      <c r="BJ51" s="714"/>
      <c r="BK51" s="714"/>
      <c r="BL51" s="218"/>
      <c r="BM51" s="713"/>
      <c r="BN51" s="713"/>
      <c r="BO51" s="713"/>
      <c r="BP51" s="713"/>
      <c r="BQ51" s="713"/>
      <c r="BR51" s="713"/>
      <c r="BS51" s="713"/>
      <c r="BT51" s="713"/>
      <c r="BU51" s="713"/>
      <c r="BV51" s="715"/>
      <c r="BW51" s="712"/>
    </row>
    <row r="52" spans="2:75" ht="15.75" customHeight="1">
      <c r="B52" s="363" t="s">
        <v>737</v>
      </c>
      <c r="C52" s="364">
        <v>35828705000186</v>
      </c>
      <c r="D52" s="365" t="s">
        <v>11</v>
      </c>
      <c r="E52" s="365" t="s">
        <v>663</v>
      </c>
      <c r="F52" s="365" t="s">
        <v>665</v>
      </c>
      <c r="G52" s="366"/>
      <c r="H52" s="366" t="s">
        <v>34</v>
      </c>
      <c r="I52" s="366"/>
      <c r="J52" s="366" t="s">
        <v>611</v>
      </c>
      <c r="K52" s="367" t="s">
        <v>48</v>
      </c>
      <c r="L52" s="368"/>
      <c r="M52" s="368" t="s">
        <v>34</v>
      </c>
      <c r="N52" s="367">
        <v>547166</v>
      </c>
      <c r="O52" s="367" t="s">
        <v>1323</v>
      </c>
      <c r="P52" s="371">
        <v>44048</v>
      </c>
      <c r="Q52" s="372">
        <v>70710848.480000004</v>
      </c>
      <c r="R52" s="372">
        <v>69982735.309007928</v>
      </c>
      <c r="S52" s="367">
        <v>16</v>
      </c>
      <c r="T52" s="369">
        <v>7.3053486747213014E-2</v>
      </c>
      <c r="U52" s="369">
        <v>0.94437668186070445</v>
      </c>
      <c r="V52" s="369">
        <v>7.8925449186723728E-2</v>
      </c>
      <c r="W52" s="369">
        <v>0.77373330783985728</v>
      </c>
      <c r="X52" s="369">
        <v>0.1348724312170908</v>
      </c>
      <c r="Y52" s="369">
        <v>1.0227621469192207</v>
      </c>
      <c r="Z52" s="369" t="s">
        <v>1424</v>
      </c>
      <c r="AA52" s="369" t="s">
        <v>1424</v>
      </c>
      <c r="AB52" s="369">
        <v>3.2167736288914069E-2</v>
      </c>
      <c r="AC52" s="373">
        <v>-0.64226205053548369</v>
      </c>
      <c r="AD52" s="575">
        <v>0</v>
      </c>
      <c r="AE52" s="370" t="s">
        <v>2340</v>
      </c>
      <c r="AF52" s="370" t="s">
        <v>738</v>
      </c>
      <c r="AG52" s="374" t="s">
        <v>738</v>
      </c>
      <c r="AH52" s="374" t="s">
        <v>2318</v>
      </c>
      <c r="AI52" s="374">
        <v>5000</v>
      </c>
      <c r="AJ52" s="374">
        <v>1000</v>
      </c>
      <c r="AK52" s="374">
        <v>500</v>
      </c>
      <c r="AL52" s="722">
        <v>5.0000000000000001E-3</v>
      </c>
      <c r="AM52" s="722">
        <v>0.2</v>
      </c>
      <c r="AN52" s="369" t="s">
        <v>64</v>
      </c>
      <c r="AO52" s="367" t="s">
        <v>1326</v>
      </c>
      <c r="AP52" s="370" t="s">
        <v>11</v>
      </c>
      <c r="AQ52" s="376" t="s">
        <v>2341</v>
      </c>
      <c r="AR52" s="369">
        <v>1.3333333333333333E-3</v>
      </c>
      <c r="AS52" s="369">
        <v>1.3333333333333333E-3</v>
      </c>
      <c r="AT52" s="369"/>
      <c r="AW52" s="711"/>
      <c r="AX52" s="712"/>
      <c r="AY52" s="712"/>
      <c r="AZ52" s="712"/>
      <c r="BA52" s="712"/>
      <c r="BB52" s="723"/>
      <c r="BC52" s="712"/>
      <c r="BD52" s="712"/>
      <c r="BE52" s="712"/>
      <c r="BF52" s="712"/>
      <c r="BG52" s="724"/>
      <c r="BH52" s="713"/>
      <c r="BI52" s="714"/>
      <c r="BJ52" s="714"/>
      <c r="BK52" s="714"/>
      <c r="BL52" s="218"/>
      <c r="BM52" s="713"/>
      <c r="BN52" s="713"/>
      <c r="BO52" s="713"/>
      <c r="BP52" s="713"/>
      <c r="BQ52" s="713"/>
      <c r="BR52" s="713"/>
      <c r="BS52" s="713"/>
      <c r="BT52" s="713"/>
      <c r="BU52" s="713"/>
      <c r="BV52" s="715"/>
      <c r="BW52" s="712"/>
    </row>
    <row r="53" spans="2:75" ht="15.75" customHeight="1">
      <c r="B53" s="363" t="s">
        <v>739</v>
      </c>
      <c r="C53" s="364">
        <v>9720734000110</v>
      </c>
      <c r="D53" s="365" t="s">
        <v>11</v>
      </c>
      <c r="E53" s="365" t="s">
        <v>620</v>
      </c>
      <c r="F53" s="365" t="s">
        <v>665</v>
      </c>
      <c r="G53" s="366" t="s">
        <v>740</v>
      </c>
      <c r="H53" s="366" t="s">
        <v>34</v>
      </c>
      <c r="I53" s="366"/>
      <c r="J53" s="366" t="s">
        <v>608</v>
      </c>
      <c r="K53" s="367" t="s">
        <v>48</v>
      </c>
      <c r="L53" s="368"/>
      <c r="M53" s="368" t="s">
        <v>34</v>
      </c>
      <c r="N53" s="367">
        <v>216658</v>
      </c>
      <c r="O53" s="367" t="s">
        <v>1323</v>
      </c>
      <c r="P53" s="371">
        <v>39702</v>
      </c>
      <c r="Q53" s="372">
        <v>684045534.51999998</v>
      </c>
      <c r="R53" s="372">
        <v>638612874.14674568</v>
      </c>
      <c r="S53" s="367">
        <v>1</v>
      </c>
      <c r="T53" s="369">
        <v>8.758739299185625E-2</v>
      </c>
      <c r="U53" s="369">
        <v>1.1322593246329111</v>
      </c>
      <c r="V53" s="369">
        <v>0.12052902420139477</v>
      </c>
      <c r="W53" s="369">
        <v>1.1815874543257268</v>
      </c>
      <c r="X53" s="369">
        <v>0.15658886288038509</v>
      </c>
      <c r="Y53" s="369">
        <v>1.1874417932408992</v>
      </c>
      <c r="Z53" s="369">
        <v>0.1535154078532377</v>
      </c>
      <c r="AA53" s="369">
        <v>0.87263134613113047</v>
      </c>
      <c r="AB53" s="369">
        <v>5.0418813438807093E-3</v>
      </c>
      <c r="AC53" s="373">
        <v>3.3097104473724785</v>
      </c>
      <c r="AD53" s="575">
        <v>0</v>
      </c>
      <c r="AE53" s="370" t="s">
        <v>2340</v>
      </c>
      <c r="AF53" s="370" t="s">
        <v>2317</v>
      </c>
      <c r="AG53" s="374" t="s">
        <v>1458</v>
      </c>
      <c r="AH53" s="374" t="s">
        <v>2321</v>
      </c>
      <c r="AI53" s="374">
        <v>1000</v>
      </c>
      <c r="AJ53" s="374">
        <v>1000</v>
      </c>
      <c r="AK53" s="374">
        <v>500</v>
      </c>
      <c r="AL53" s="722">
        <v>4.0000000000000001E-3</v>
      </c>
      <c r="AM53" s="722" t="s">
        <v>34</v>
      </c>
      <c r="AN53" s="369" t="s">
        <v>64</v>
      </c>
      <c r="AO53" s="367" t="s">
        <v>1326</v>
      </c>
      <c r="AP53" s="370" t="s">
        <v>11</v>
      </c>
      <c r="AQ53" s="376" t="s">
        <v>671</v>
      </c>
      <c r="AR53" s="369">
        <v>1.0666666666666667E-3</v>
      </c>
      <c r="AS53" s="369">
        <v>1.0666666666666667E-3</v>
      </c>
      <c r="AT53" s="369"/>
      <c r="AW53" s="711"/>
      <c r="AX53" s="712"/>
      <c r="AY53" s="712"/>
      <c r="AZ53" s="712"/>
      <c r="BA53" s="712"/>
      <c r="BB53" s="723"/>
      <c r="BC53" s="712"/>
      <c r="BD53" s="712"/>
      <c r="BE53" s="712"/>
      <c r="BF53" s="712"/>
      <c r="BG53" s="724"/>
      <c r="BH53" s="713"/>
      <c r="BI53" s="714"/>
      <c r="BJ53" s="714"/>
      <c r="BK53" s="714"/>
      <c r="BL53" s="218"/>
      <c r="BM53" s="713"/>
      <c r="BN53" s="713"/>
      <c r="BO53" s="713"/>
      <c r="BP53" s="713"/>
      <c r="BQ53" s="713"/>
      <c r="BR53" s="713"/>
      <c r="BS53" s="713"/>
      <c r="BT53" s="713"/>
      <c r="BU53" s="713"/>
      <c r="BV53" s="715"/>
      <c r="BW53" s="712"/>
    </row>
    <row r="54" spans="2:75" ht="15.75" customHeight="1">
      <c r="B54" s="363" t="s">
        <v>76</v>
      </c>
      <c r="C54" s="364">
        <v>29044189000104</v>
      </c>
      <c r="D54" s="365" t="s">
        <v>11</v>
      </c>
      <c r="E54" s="365" t="s">
        <v>620</v>
      </c>
      <c r="F54" s="365" t="s">
        <v>665</v>
      </c>
      <c r="G54" s="366" t="s">
        <v>740</v>
      </c>
      <c r="H54" s="366" t="s">
        <v>34</v>
      </c>
      <c r="I54" s="366"/>
      <c r="J54" s="366" t="s">
        <v>608</v>
      </c>
      <c r="K54" s="367" t="s">
        <v>48</v>
      </c>
      <c r="L54" s="368"/>
      <c r="M54" s="368" t="s">
        <v>34</v>
      </c>
      <c r="N54" s="367">
        <v>462276</v>
      </c>
      <c r="O54" s="367" t="s">
        <v>1323</v>
      </c>
      <c r="P54" s="371">
        <v>43187</v>
      </c>
      <c r="Q54" s="372">
        <v>418862000.16000003</v>
      </c>
      <c r="R54" s="372">
        <v>310963628.44813502</v>
      </c>
      <c r="S54" s="367">
        <v>31</v>
      </c>
      <c r="T54" s="369">
        <v>9.3585877334233958E-2</v>
      </c>
      <c r="U54" s="369">
        <v>1.2098029025192076</v>
      </c>
      <c r="V54" s="369">
        <v>0.1318273364753979</v>
      </c>
      <c r="W54" s="369">
        <v>1.2923486931764598</v>
      </c>
      <c r="X54" s="369">
        <v>0.18884839345188631</v>
      </c>
      <c r="Y54" s="369">
        <v>1.4320716738486559</v>
      </c>
      <c r="Z54" s="369">
        <v>0.18143031391645392</v>
      </c>
      <c r="AA54" s="369">
        <v>1.031308721879344</v>
      </c>
      <c r="AB54" s="369">
        <v>4.391199496052928E-3</v>
      </c>
      <c r="AC54" s="373">
        <v>6.0852141775524311</v>
      </c>
      <c r="AD54" s="575">
        <v>0</v>
      </c>
      <c r="AE54" s="370" t="s">
        <v>2340</v>
      </c>
      <c r="AF54" s="370" t="s">
        <v>2317</v>
      </c>
      <c r="AG54" s="374" t="s">
        <v>1458</v>
      </c>
      <c r="AH54" s="374" t="s">
        <v>2321</v>
      </c>
      <c r="AI54" s="374">
        <v>1000</v>
      </c>
      <c r="AJ54" s="374">
        <v>1000</v>
      </c>
      <c r="AK54" s="374">
        <v>500</v>
      </c>
      <c r="AL54" s="722">
        <v>5.0000000000000001E-3</v>
      </c>
      <c r="AM54" s="722" t="s">
        <v>34</v>
      </c>
      <c r="AN54" s="369" t="s">
        <v>64</v>
      </c>
      <c r="AO54" s="367" t="s">
        <v>1326</v>
      </c>
      <c r="AP54" s="370" t="s">
        <v>11</v>
      </c>
      <c r="AQ54" s="376" t="s">
        <v>671</v>
      </c>
      <c r="AR54" s="369">
        <v>1.3333333333333333E-3</v>
      </c>
      <c r="AS54" s="369">
        <v>1.3333333333333333E-3</v>
      </c>
      <c r="AT54" s="369"/>
      <c r="AW54" s="711"/>
      <c r="AX54" s="712"/>
      <c r="AY54" s="712"/>
      <c r="AZ54" s="712"/>
      <c r="BA54" s="712"/>
      <c r="BB54" s="723"/>
      <c r="BC54" s="712"/>
      <c r="BD54" s="712"/>
      <c r="BE54" s="712"/>
      <c r="BF54" s="712"/>
      <c r="BG54" s="724"/>
      <c r="BH54" s="713"/>
      <c r="BI54" s="714"/>
      <c r="BJ54" s="714"/>
      <c r="BK54" s="714"/>
      <c r="BL54" s="218"/>
      <c r="BM54" s="713"/>
      <c r="BN54" s="713"/>
      <c r="BO54" s="713"/>
      <c r="BP54" s="713"/>
      <c r="BQ54" s="713"/>
      <c r="BR54" s="713"/>
      <c r="BS54" s="713"/>
      <c r="BT54" s="713"/>
      <c r="BU54" s="713"/>
      <c r="BV54" s="715"/>
      <c r="BW54" s="712"/>
    </row>
    <row r="55" spans="2:75" ht="15.75" customHeight="1">
      <c r="B55" s="363" t="s">
        <v>741</v>
      </c>
      <c r="C55" s="364">
        <v>11209172000196</v>
      </c>
      <c r="D55" s="365" t="s">
        <v>14</v>
      </c>
      <c r="E55" s="365" t="s">
        <v>607</v>
      </c>
      <c r="F55" s="365"/>
      <c r="G55" s="366"/>
      <c r="H55" s="366" t="s">
        <v>34</v>
      </c>
      <c r="I55" s="366" t="s">
        <v>34</v>
      </c>
      <c r="J55" s="366" t="s">
        <v>608</v>
      </c>
      <c r="K55" s="367" t="s">
        <v>48</v>
      </c>
      <c r="L55" s="368"/>
      <c r="M55" s="368" t="s">
        <v>34</v>
      </c>
      <c r="N55" s="367">
        <v>242322</v>
      </c>
      <c r="O55" s="367" t="s">
        <v>1323</v>
      </c>
      <c r="P55" s="371">
        <v>40210</v>
      </c>
      <c r="Q55" s="372">
        <v>76261011.790000007</v>
      </c>
      <c r="R55" s="372">
        <v>96437208.480436519</v>
      </c>
      <c r="S55" s="367">
        <v>12</v>
      </c>
      <c r="T55" s="369">
        <v>6.6962439476543567E-2</v>
      </c>
      <c r="U55" s="369">
        <v>0.86563652493382159</v>
      </c>
      <c r="V55" s="369">
        <v>-1.4365829060956403E-2</v>
      </c>
      <c r="W55" s="369">
        <v>-0.14083316032701768</v>
      </c>
      <c r="X55" s="369">
        <v>0.17821371800797303</v>
      </c>
      <c r="Y55" s="369">
        <v>1.3514269980564724</v>
      </c>
      <c r="Z55" s="369">
        <v>0.23976551585514994</v>
      </c>
      <c r="AA55" s="369">
        <v>1.3629049212866469</v>
      </c>
      <c r="AB55" s="369">
        <v>0.22724563714951851</v>
      </c>
      <c r="AC55" s="373">
        <v>-0.37789275689979374</v>
      </c>
      <c r="AD55" s="575">
        <v>0</v>
      </c>
      <c r="AE55" s="370" t="s">
        <v>2340</v>
      </c>
      <c r="AF55" s="370" t="s">
        <v>2317</v>
      </c>
      <c r="AG55" s="374" t="s">
        <v>1458</v>
      </c>
      <c r="AH55" s="374" t="s">
        <v>2321</v>
      </c>
      <c r="AI55" s="374">
        <v>1000</v>
      </c>
      <c r="AJ55" s="374">
        <v>1000</v>
      </c>
      <c r="AK55" s="374">
        <v>1000</v>
      </c>
      <c r="AL55" s="722">
        <v>0.02</v>
      </c>
      <c r="AM55" s="722">
        <v>0.15</v>
      </c>
      <c r="AN55" s="369" t="s">
        <v>34</v>
      </c>
      <c r="AO55" s="367" t="s">
        <v>1326</v>
      </c>
      <c r="AP55" s="370" t="s">
        <v>718</v>
      </c>
      <c r="AQ55" s="376" t="s">
        <v>661</v>
      </c>
      <c r="AR55" s="369">
        <v>5.3333333333333332E-3</v>
      </c>
      <c r="AS55" s="369">
        <v>5.3333333333333332E-3</v>
      </c>
      <c r="AT55" s="369"/>
      <c r="AW55" s="711"/>
      <c r="AX55" s="712"/>
      <c r="AY55" s="712"/>
      <c r="AZ55" s="712"/>
      <c r="BA55" s="712"/>
      <c r="BB55" s="723"/>
      <c r="BC55" s="712"/>
      <c r="BD55" s="712"/>
      <c r="BE55" s="712"/>
      <c r="BF55" s="712"/>
      <c r="BG55" s="724"/>
      <c r="BH55" s="713"/>
      <c r="BI55" s="714"/>
      <c r="BJ55" s="714"/>
      <c r="BK55" s="714"/>
      <c r="BL55" s="218"/>
      <c r="BM55" s="713"/>
      <c r="BN55" s="713"/>
      <c r="BO55" s="713"/>
      <c r="BP55" s="713"/>
      <c r="BQ55" s="713"/>
      <c r="BR55" s="713"/>
      <c r="BS55" s="713"/>
      <c r="BT55" s="713"/>
      <c r="BU55" s="713"/>
      <c r="BV55" s="715"/>
      <c r="BW55" s="712"/>
    </row>
    <row r="56" spans="2:75" ht="15.75" customHeight="1">
      <c r="B56" s="363" t="s">
        <v>742</v>
      </c>
      <c r="C56" s="364">
        <v>31848238000103</v>
      </c>
      <c r="D56" s="365" t="s">
        <v>14</v>
      </c>
      <c r="E56" s="365" t="s">
        <v>607</v>
      </c>
      <c r="F56" s="365"/>
      <c r="G56" s="366"/>
      <c r="H56" s="366" t="s">
        <v>34</v>
      </c>
      <c r="I56" s="366" t="s">
        <v>34</v>
      </c>
      <c r="J56" s="366" t="s">
        <v>608</v>
      </c>
      <c r="K56" s="367" t="s">
        <v>48</v>
      </c>
      <c r="L56" s="368"/>
      <c r="M56" s="368" t="s">
        <v>1421</v>
      </c>
      <c r="N56" s="367">
        <v>509892</v>
      </c>
      <c r="O56" s="367" t="s">
        <v>1323</v>
      </c>
      <c r="P56" s="371">
        <v>43658</v>
      </c>
      <c r="Q56" s="372">
        <v>2262268.5499999998</v>
      </c>
      <c r="R56" s="372">
        <v>3482117.4941666676</v>
      </c>
      <c r="S56" s="367">
        <v>13</v>
      </c>
      <c r="T56" s="369">
        <v>-5.3367427989555849E-2</v>
      </c>
      <c r="U56" s="369">
        <v>-0.68989115794859113</v>
      </c>
      <c r="V56" s="369">
        <v>-0.17308578445774614</v>
      </c>
      <c r="W56" s="369">
        <v>-1.6968194407321273</v>
      </c>
      <c r="X56" s="369">
        <v>-7.3739058769766053E-2</v>
      </c>
      <c r="Y56" s="369">
        <v>-0.5591766781291011</v>
      </c>
      <c r="Z56" s="369">
        <v>3.7952160272171964E-2</v>
      </c>
      <c r="AA56" s="369">
        <v>0.21573238263191935</v>
      </c>
      <c r="AB56" s="369">
        <v>0.17331498170270546</v>
      </c>
      <c r="AC56" s="373">
        <v>-1.5700749830704859</v>
      </c>
      <c r="AD56" s="575">
        <v>0</v>
      </c>
      <c r="AE56" s="370" t="s">
        <v>2342</v>
      </c>
      <c r="AF56" s="370" t="s">
        <v>743</v>
      </c>
      <c r="AG56" s="374" t="s">
        <v>743</v>
      </c>
      <c r="AH56" s="374" t="s">
        <v>2321</v>
      </c>
      <c r="AI56" s="374">
        <v>5000</v>
      </c>
      <c r="AJ56" s="374">
        <v>500</v>
      </c>
      <c r="AK56" s="374">
        <v>5000</v>
      </c>
      <c r="AL56" s="722">
        <v>1.9650000000000001E-2</v>
      </c>
      <c r="AM56" s="722">
        <v>0.2</v>
      </c>
      <c r="AN56" s="369" t="s">
        <v>668</v>
      </c>
      <c r="AO56" s="367" t="s">
        <v>1326</v>
      </c>
      <c r="AP56" s="370" t="s">
        <v>718</v>
      </c>
      <c r="AQ56" s="376" t="s">
        <v>667</v>
      </c>
      <c r="AR56" s="369">
        <v>1.3333333333333333E-3</v>
      </c>
      <c r="AS56" s="369">
        <v>1.3333333333333333E-3</v>
      </c>
      <c r="AT56" s="369"/>
      <c r="AW56" s="711"/>
      <c r="AX56" s="712"/>
      <c r="AY56" s="712"/>
      <c r="AZ56" s="712"/>
      <c r="BA56" s="712"/>
      <c r="BB56" s="723"/>
      <c r="BC56" s="712"/>
      <c r="BD56" s="712"/>
      <c r="BE56" s="712"/>
      <c r="BF56" s="712"/>
      <c r="BG56" s="724"/>
      <c r="BH56" s="713"/>
      <c r="BI56" s="714"/>
      <c r="BJ56" s="714"/>
      <c r="BK56" s="714"/>
      <c r="BL56" s="218"/>
      <c r="BM56" s="713"/>
      <c r="BN56" s="713"/>
      <c r="BO56" s="713"/>
      <c r="BP56" s="713"/>
      <c r="BQ56" s="713"/>
      <c r="BR56" s="713"/>
      <c r="BS56" s="713"/>
      <c r="BT56" s="713"/>
      <c r="BU56" s="713"/>
      <c r="BV56" s="715"/>
      <c r="BW56" s="712"/>
    </row>
    <row r="57" spans="2:75" ht="15.75" customHeight="1">
      <c r="B57" s="363" t="s">
        <v>744</v>
      </c>
      <c r="C57" s="364">
        <v>12987743000186</v>
      </c>
      <c r="D57" s="365" t="s">
        <v>14</v>
      </c>
      <c r="E57" s="365" t="s">
        <v>607</v>
      </c>
      <c r="F57" s="365" t="s">
        <v>1319</v>
      </c>
      <c r="G57" s="366"/>
      <c r="H57" s="366" t="s">
        <v>34</v>
      </c>
      <c r="I57" s="366" t="s">
        <v>34</v>
      </c>
      <c r="J57" s="366" t="s">
        <v>608</v>
      </c>
      <c r="K57" s="367" t="s">
        <v>48</v>
      </c>
      <c r="L57" s="368"/>
      <c r="M57" s="368" t="s">
        <v>34</v>
      </c>
      <c r="N57" s="367">
        <v>267163</v>
      </c>
      <c r="O57" s="367" t="s">
        <v>1323</v>
      </c>
      <c r="P57" s="371">
        <v>40567</v>
      </c>
      <c r="Q57" s="372">
        <v>1135465482.3900001</v>
      </c>
      <c r="R57" s="372">
        <v>1213880605.189285</v>
      </c>
      <c r="S57" s="367">
        <v>32</v>
      </c>
      <c r="T57" s="369">
        <v>0.15211836889172736</v>
      </c>
      <c r="U57" s="369">
        <v>1.9664638453347005</v>
      </c>
      <c r="V57" s="369">
        <v>-6.0439908736528603E-2</v>
      </c>
      <c r="W57" s="369">
        <v>-0.59251320067393087</v>
      </c>
      <c r="X57" s="369">
        <v>3.7655173915373652E-2</v>
      </c>
      <c r="Y57" s="369">
        <v>0.28554602425987841</v>
      </c>
      <c r="Z57" s="369">
        <v>-0.32041458389526256</v>
      </c>
      <c r="AA57" s="369">
        <v>-1.8213403695078811</v>
      </c>
      <c r="AB57" s="369">
        <v>0.43113002396454186</v>
      </c>
      <c r="AC57" s="373">
        <v>-0.15389593746968033</v>
      </c>
      <c r="AD57" s="575">
        <v>12055107000116</v>
      </c>
      <c r="AE57" s="370" t="s">
        <v>2343</v>
      </c>
      <c r="AF57" s="370" t="s">
        <v>2317</v>
      </c>
      <c r="AG57" s="374" t="s">
        <v>1458</v>
      </c>
      <c r="AH57" s="374" t="s">
        <v>2318</v>
      </c>
      <c r="AI57" s="374">
        <v>5000</v>
      </c>
      <c r="AJ57" s="374">
        <v>1000</v>
      </c>
      <c r="AK57" s="374">
        <v>5000</v>
      </c>
      <c r="AL57" s="722">
        <v>1.8500000000000003E-2</v>
      </c>
      <c r="AM57" s="722">
        <v>0.2</v>
      </c>
      <c r="AN57" s="369" t="s">
        <v>2335</v>
      </c>
      <c r="AO57" s="367" t="s">
        <v>1326</v>
      </c>
      <c r="AP57" s="370" t="s">
        <v>718</v>
      </c>
      <c r="AQ57" s="376" t="s">
        <v>661</v>
      </c>
      <c r="AR57" s="369">
        <v>4.6249999999999998E-3</v>
      </c>
      <c r="AS57" s="369">
        <v>4.6249999999999998E-3</v>
      </c>
      <c r="AT57" s="369"/>
      <c r="AW57" s="711"/>
      <c r="AX57" s="712"/>
      <c r="AY57" s="712"/>
      <c r="AZ57" s="712"/>
      <c r="BA57" s="712"/>
      <c r="BB57" s="723"/>
      <c r="BC57" s="712"/>
      <c r="BD57" s="712"/>
      <c r="BE57" s="712"/>
      <c r="BF57" s="712"/>
      <c r="BG57" s="724"/>
      <c r="BH57" s="713"/>
      <c r="BI57" s="714"/>
      <c r="BJ57" s="714"/>
      <c r="BK57" s="714"/>
      <c r="BL57" s="218"/>
      <c r="BM57" s="713"/>
      <c r="BN57" s="713"/>
      <c r="BO57" s="713"/>
      <c r="BP57" s="713"/>
      <c r="BQ57" s="713"/>
      <c r="BR57" s="713"/>
      <c r="BS57" s="713"/>
      <c r="BT57" s="713"/>
      <c r="BU57" s="713"/>
      <c r="BV57" s="715"/>
      <c r="BW57" s="712"/>
    </row>
    <row r="58" spans="2:75" ht="15.75" customHeight="1">
      <c r="B58" s="363" t="s">
        <v>745</v>
      </c>
      <c r="C58" s="364">
        <v>26648868000196</v>
      </c>
      <c r="D58" s="365" t="s">
        <v>14</v>
      </c>
      <c r="E58" s="365" t="s">
        <v>607</v>
      </c>
      <c r="F58" s="365" t="s">
        <v>1319</v>
      </c>
      <c r="G58" s="366"/>
      <c r="H58" s="366" t="s">
        <v>34</v>
      </c>
      <c r="I58" s="366" t="s">
        <v>34</v>
      </c>
      <c r="J58" s="366" t="s">
        <v>608</v>
      </c>
      <c r="K58" s="367" t="s">
        <v>48</v>
      </c>
      <c r="L58" s="368"/>
      <c r="M58" s="368" t="s">
        <v>34</v>
      </c>
      <c r="N58" s="367">
        <v>432105</v>
      </c>
      <c r="O58" s="367" t="s">
        <v>1323</v>
      </c>
      <c r="P58" s="371">
        <v>42738</v>
      </c>
      <c r="Q58" s="372">
        <v>284721826.33999997</v>
      </c>
      <c r="R58" s="372">
        <v>304898078.27726197</v>
      </c>
      <c r="S58" s="367">
        <v>32</v>
      </c>
      <c r="T58" s="369">
        <v>0.15305112523831954</v>
      </c>
      <c r="U58" s="369">
        <v>1.9785217686837575</v>
      </c>
      <c r="V58" s="369">
        <v>-5.9322463664989389E-2</v>
      </c>
      <c r="W58" s="369">
        <v>-0.58155850253232277</v>
      </c>
      <c r="X58" s="369">
        <v>4.3415777035420211E-2</v>
      </c>
      <c r="Y58" s="369">
        <v>0.32922972419352203</v>
      </c>
      <c r="Z58" s="369">
        <v>-0.30156591600880112</v>
      </c>
      <c r="AA58" s="369">
        <v>-1.714198430724343</v>
      </c>
      <c r="AB58" s="369">
        <v>0.43144469544343966</v>
      </c>
      <c r="AC58" s="373">
        <v>-0.15071820198453806</v>
      </c>
      <c r="AD58" s="575">
        <v>12055107000116</v>
      </c>
      <c r="AE58" s="370" t="s">
        <v>2343</v>
      </c>
      <c r="AF58" s="370" t="s">
        <v>2317</v>
      </c>
      <c r="AG58" s="374" t="s">
        <v>1458</v>
      </c>
      <c r="AH58" s="374" t="s">
        <v>2321</v>
      </c>
      <c r="AI58" s="374">
        <v>1000</v>
      </c>
      <c r="AJ58" s="374">
        <v>500</v>
      </c>
      <c r="AK58" s="374">
        <v>1000</v>
      </c>
      <c r="AL58" s="369">
        <v>1.8500000000000003E-2</v>
      </c>
      <c r="AM58" s="369">
        <v>0.2</v>
      </c>
      <c r="AN58" s="369" t="s">
        <v>34</v>
      </c>
      <c r="AO58" s="367" t="s">
        <v>1326</v>
      </c>
      <c r="AP58" s="370" t="s">
        <v>718</v>
      </c>
      <c r="AQ58" s="376" t="s">
        <v>661</v>
      </c>
      <c r="AR58" s="369">
        <v>4.6249999999999998E-3</v>
      </c>
      <c r="AS58" s="369">
        <v>4.6249999999999998E-3</v>
      </c>
      <c r="AT58" s="369"/>
      <c r="AW58" s="711"/>
      <c r="AX58" s="712"/>
      <c r="AY58" s="712"/>
      <c r="AZ58" s="712"/>
      <c r="BA58" s="712"/>
      <c r="BB58" s="723"/>
      <c r="BC58" s="712"/>
      <c r="BD58" s="712"/>
      <c r="BE58" s="712"/>
      <c r="BF58" s="712"/>
      <c r="BG58" s="724"/>
      <c r="BH58" s="713"/>
      <c r="BI58" s="714"/>
      <c r="BJ58" s="714"/>
      <c r="BK58" s="714"/>
      <c r="BL58" s="218"/>
      <c r="BM58" s="713"/>
      <c r="BN58" s="713"/>
      <c r="BO58" s="713"/>
      <c r="BP58" s="713"/>
      <c r="BQ58" s="713"/>
      <c r="BR58" s="713"/>
      <c r="BS58" s="713"/>
      <c r="BT58" s="713"/>
      <c r="BU58" s="713"/>
      <c r="BV58" s="715"/>
      <c r="BW58" s="712"/>
    </row>
    <row r="59" spans="2:75" ht="15.75" customHeight="1">
      <c r="B59" s="363" t="s">
        <v>77</v>
      </c>
      <c r="C59" s="364">
        <v>26673556000132</v>
      </c>
      <c r="D59" s="365" t="s">
        <v>14</v>
      </c>
      <c r="E59" s="365" t="s">
        <v>607</v>
      </c>
      <c r="F59" s="365" t="s">
        <v>1319</v>
      </c>
      <c r="G59" s="366"/>
      <c r="H59" s="366" t="s">
        <v>34</v>
      </c>
      <c r="I59" s="366" t="s">
        <v>34</v>
      </c>
      <c r="J59" s="366" t="s">
        <v>608</v>
      </c>
      <c r="K59" s="367" t="s">
        <v>48</v>
      </c>
      <c r="L59" s="368"/>
      <c r="M59" s="368" t="s">
        <v>34</v>
      </c>
      <c r="N59" s="367">
        <v>435325</v>
      </c>
      <c r="O59" s="367" t="s">
        <v>1323</v>
      </c>
      <c r="P59" s="371">
        <v>42787</v>
      </c>
      <c r="Q59" s="372">
        <v>1288264567.96</v>
      </c>
      <c r="R59" s="372">
        <v>1493059146.7563093</v>
      </c>
      <c r="S59" s="367">
        <v>32</v>
      </c>
      <c r="T59" s="369">
        <v>4.9396378902934801E-2</v>
      </c>
      <c r="U59" s="369">
        <v>0.63855663133104756</v>
      </c>
      <c r="V59" s="369">
        <v>2.3712261428179948E-2</v>
      </c>
      <c r="W59" s="369">
        <v>0.23245944952157871</v>
      </c>
      <c r="X59" s="369">
        <v>0.12854633099491375</v>
      </c>
      <c r="Y59" s="369">
        <v>0.97479017973160709</v>
      </c>
      <c r="Z59" s="369">
        <v>0.25428287422154727</v>
      </c>
      <c r="AA59" s="369">
        <v>1.4454262925984329</v>
      </c>
      <c r="AB59" s="369">
        <v>0.21268354652836086</v>
      </c>
      <c r="AC59" s="373">
        <v>-0.24047678260682662</v>
      </c>
      <c r="AD59" s="575">
        <v>0</v>
      </c>
      <c r="AE59" s="370" t="s">
        <v>2343</v>
      </c>
      <c r="AF59" s="370" t="s">
        <v>2317</v>
      </c>
      <c r="AG59" s="374" t="s">
        <v>1458</v>
      </c>
      <c r="AH59" s="374" t="s">
        <v>2321</v>
      </c>
      <c r="AI59" s="374">
        <v>1000</v>
      </c>
      <c r="AJ59" s="374">
        <v>500</v>
      </c>
      <c r="AK59" s="374">
        <v>1000</v>
      </c>
      <c r="AL59" s="722">
        <v>0.02</v>
      </c>
      <c r="AM59" s="722">
        <v>0.2</v>
      </c>
      <c r="AN59" s="369" t="s">
        <v>34</v>
      </c>
      <c r="AO59" s="367" t="s">
        <v>1326</v>
      </c>
      <c r="AP59" s="370" t="s">
        <v>718</v>
      </c>
      <c r="AQ59" s="376" t="s">
        <v>661</v>
      </c>
      <c r="AR59" s="369">
        <v>4.0000000000000001E-3</v>
      </c>
      <c r="AS59" s="369">
        <v>4.0000000000000001E-3</v>
      </c>
      <c r="AT59" s="369"/>
      <c r="AW59" s="711"/>
      <c r="AX59" s="712"/>
      <c r="AY59" s="712"/>
      <c r="AZ59" s="712"/>
      <c r="BA59" s="712"/>
      <c r="BB59" s="723"/>
      <c r="BC59" s="712"/>
      <c r="BD59" s="712"/>
      <c r="BE59" s="712"/>
      <c r="BF59" s="712"/>
      <c r="BG59" s="724"/>
      <c r="BH59" s="713"/>
      <c r="BI59" s="714"/>
      <c r="BJ59" s="714"/>
      <c r="BK59" s="714"/>
      <c r="BL59" s="218"/>
      <c r="BM59" s="713"/>
      <c r="BN59" s="713"/>
      <c r="BO59" s="713"/>
      <c r="BP59" s="713"/>
      <c r="BQ59" s="713"/>
      <c r="BR59" s="713"/>
      <c r="BS59" s="713"/>
      <c r="BT59" s="713"/>
      <c r="BU59" s="713"/>
      <c r="BV59" s="715"/>
      <c r="BW59" s="712"/>
    </row>
    <row r="60" spans="2:75" ht="15.75" customHeight="1">
      <c r="B60" s="363" t="s">
        <v>746</v>
      </c>
      <c r="C60" s="364">
        <v>13001211000190</v>
      </c>
      <c r="D60" s="365" t="s">
        <v>13</v>
      </c>
      <c r="E60" s="365" t="s">
        <v>615</v>
      </c>
      <c r="F60" s="365" t="s">
        <v>619</v>
      </c>
      <c r="G60" s="366" t="s">
        <v>34</v>
      </c>
      <c r="H60" s="366" t="s">
        <v>867</v>
      </c>
      <c r="I60" s="366" t="s">
        <v>34</v>
      </c>
      <c r="J60" s="366"/>
      <c r="K60" s="367" t="s">
        <v>48</v>
      </c>
      <c r="L60" s="368"/>
      <c r="M60" s="368" t="s">
        <v>34</v>
      </c>
      <c r="N60" s="367">
        <v>268127</v>
      </c>
      <c r="O60" s="367" t="s">
        <v>1323</v>
      </c>
      <c r="P60" s="371">
        <v>40588</v>
      </c>
      <c r="Q60" s="372">
        <v>122217088.31999999</v>
      </c>
      <c r="R60" s="372">
        <v>118658724.50793654</v>
      </c>
      <c r="S60" s="367">
        <v>15</v>
      </c>
      <c r="T60" s="369">
        <v>6.5780044674182525E-2</v>
      </c>
      <c r="U60" s="369">
        <v>0.85035147654226528</v>
      </c>
      <c r="V60" s="369">
        <v>6.3942717708104668E-2</v>
      </c>
      <c r="W60" s="369">
        <v>0.62685244106135929</v>
      </c>
      <c r="X60" s="369">
        <v>7.5380469904373193E-2</v>
      </c>
      <c r="Y60" s="369">
        <v>0.57162379694247645</v>
      </c>
      <c r="Z60" s="369">
        <v>0.19774896878699755</v>
      </c>
      <c r="AA60" s="369">
        <v>1.1240692464798814</v>
      </c>
      <c r="AB60" s="369">
        <v>6.6022327872018158E-2</v>
      </c>
      <c r="AC60" s="373">
        <v>-0.49969546286423266</v>
      </c>
      <c r="AD60" s="575">
        <v>0</v>
      </c>
      <c r="AE60" s="370" t="s">
        <v>2343</v>
      </c>
      <c r="AF60" s="370" t="s">
        <v>2317</v>
      </c>
      <c r="AG60" s="374" t="s">
        <v>1458</v>
      </c>
      <c r="AH60" s="374" t="s">
        <v>2321</v>
      </c>
      <c r="AI60" s="374">
        <v>5000</v>
      </c>
      <c r="AJ60" s="374">
        <v>1000</v>
      </c>
      <c r="AK60" s="374">
        <v>5000</v>
      </c>
      <c r="AL60" s="722">
        <v>0.02</v>
      </c>
      <c r="AM60" s="722">
        <v>0.2</v>
      </c>
      <c r="AN60" s="369" t="s">
        <v>64</v>
      </c>
      <c r="AO60" s="367" t="s">
        <v>1326</v>
      </c>
      <c r="AP60" s="370" t="s">
        <v>13</v>
      </c>
      <c r="AQ60" s="376" t="s">
        <v>666</v>
      </c>
      <c r="AR60" s="369">
        <v>4.0000000000000001E-3</v>
      </c>
      <c r="AS60" s="369">
        <v>4.0000000000000001E-3</v>
      </c>
      <c r="AT60" s="369"/>
      <c r="AW60" s="711"/>
      <c r="AX60" s="712"/>
      <c r="AY60" s="712"/>
      <c r="AZ60" s="712"/>
      <c r="BA60" s="712"/>
      <c r="BB60" s="723"/>
      <c r="BC60" s="712"/>
      <c r="BD60" s="712"/>
      <c r="BE60" s="712"/>
      <c r="BF60" s="712"/>
      <c r="BG60" s="724"/>
      <c r="BH60" s="713"/>
      <c r="BI60" s="714"/>
      <c r="BJ60" s="714"/>
      <c r="BK60" s="714"/>
      <c r="BL60" s="218"/>
      <c r="BM60" s="713"/>
      <c r="BN60" s="713"/>
      <c r="BO60" s="713"/>
      <c r="BP60" s="713"/>
      <c r="BQ60" s="713"/>
      <c r="BR60" s="713"/>
      <c r="BS60" s="713"/>
      <c r="BT60" s="713"/>
      <c r="BU60" s="713"/>
      <c r="BV60" s="715"/>
      <c r="BW60" s="712"/>
    </row>
    <row r="61" spans="2:75" ht="15.75" customHeight="1">
      <c r="B61" s="363" t="s">
        <v>78</v>
      </c>
      <c r="C61" s="364">
        <v>575922000127</v>
      </c>
      <c r="D61" s="365" t="s">
        <v>14</v>
      </c>
      <c r="E61" s="365" t="s">
        <v>607</v>
      </c>
      <c r="F61" s="365"/>
      <c r="G61" s="366"/>
      <c r="H61" s="366" t="s">
        <v>34</v>
      </c>
      <c r="I61" s="366" t="s">
        <v>34</v>
      </c>
      <c r="J61" s="366" t="s">
        <v>608</v>
      </c>
      <c r="K61" s="367" t="s">
        <v>48</v>
      </c>
      <c r="L61" s="368"/>
      <c r="M61" s="368" t="s">
        <v>34</v>
      </c>
      <c r="N61" s="367">
        <v>190330</v>
      </c>
      <c r="O61" s="367" t="s">
        <v>1323</v>
      </c>
      <c r="P61" s="371">
        <v>34822</v>
      </c>
      <c r="Q61" s="372">
        <v>29382263.300000001</v>
      </c>
      <c r="R61" s="372">
        <v>43324546.131984122</v>
      </c>
      <c r="S61" s="367">
        <v>3</v>
      </c>
      <c r="T61" s="369">
        <v>-0.1623901019010181</v>
      </c>
      <c r="U61" s="369">
        <v>-2.0992485427967029</v>
      </c>
      <c r="V61" s="369">
        <v>-0.36176446697932829</v>
      </c>
      <c r="W61" s="369">
        <v>-3.5465014210134242</v>
      </c>
      <c r="X61" s="369">
        <v>-0.29386777600938208</v>
      </c>
      <c r="Y61" s="369">
        <v>-2.228452729660932</v>
      </c>
      <c r="Z61" s="369">
        <v>-0.28585359723106696</v>
      </c>
      <c r="AA61" s="369">
        <v>-1.6248845170423789</v>
      </c>
      <c r="AB61" s="369">
        <v>0.22716282683718511</v>
      </c>
      <c r="AC61" s="373">
        <v>-2.2888440407134332</v>
      </c>
      <c r="AD61" s="575">
        <v>0</v>
      </c>
      <c r="AE61" s="370" t="s">
        <v>2344</v>
      </c>
      <c r="AF61" s="370" t="s">
        <v>2344</v>
      </c>
      <c r="AG61" s="374" t="s">
        <v>721</v>
      </c>
      <c r="AH61" s="374" t="s">
        <v>2321</v>
      </c>
      <c r="AI61" s="374">
        <v>1000</v>
      </c>
      <c r="AJ61" s="374">
        <v>100</v>
      </c>
      <c r="AK61" s="374">
        <v>100</v>
      </c>
      <c r="AL61" s="722">
        <v>0.02</v>
      </c>
      <c r="AM61" s="722" t="s">
        <v>34</v>
      </c>
      <c r="AN61" s="369" t="s">
        <v>668</v>
      </c>
      <c r="AO61" s="367" t="s">
        <v>1326</v>
      </c>
      <c r="AP61" s="370" t="s">
        <v>718</v>
      </c>
      <c r="AQ61" s="376" t="s">
        <v>672</v>
      </c>
      <c r="AR61" s="369">
        <v>4.0000000000000001E-3</v>
      </c>
      <c r="AS61" s="369">
        <v>4.0000000000000001E-3</v>
      </c>
      <c r="AT61" s="369"/>
      <c r="AW61" s="711"/>
      <c r="AX61" s="712"/>
      <c r="AY61" s="712"/>
      <c r="AZ61" s="712"/>
      <c r="BA61" s="712"/>
      <c r="BB61" s="723"/>
      <c r="BC61" s="712"/>
      <c r="BD61" s="712"/>
      <c r="BE61" s="712"/>
      <c r="BF61" s="712"/>
      <c r="BG61" s="724"/>
      <c r="BH61" s="713"/>
      <c r="BI61" s="714"/>
      <c r="BJ61" s="714"/>
      <c r="BK61" s="714"/>
      <c r="BL61" s="218"/>
      <c r="BM61" s="713"/>
      <c r="BN61" s="713"/>
      <c r="BO61" s="713"/>
      <c r="BP61" s="713"/>
      <c r="BQ61" s="713"/>
      <c r="BR61" s="713"/>
      <c r="BS61" s="713"/>
      <c r="BT61" s="713"/>
      <c r="BU61" s="713"/>
      <c r="BV61" s="715"/>
      <c r="BW61" s="712"/>
    </row>
    <row r="62" spans="2:75" ht="15.75" customHeight="1">
      <c r="B62" s="363" t="s">
        <v>747</v>
      </c>
      <c r="C62" s="364">
        <v>33422090000168</v>
      </c>
      <c r="D62" s="365" t="s">
        <v>11</v>
      </c>
      <c r="E62" s="365" t="s">
        <v>621</v>
      </c>
      <c r="F62" s="365" t="s">
        <v>694</v>
      </c>
      <c r="G62" s="366" t="s">
        <v>740</v>
      </c>
      <c r="H62" s="366" t="s">
        <v>34</v>
      </c>
      <c r="I62" s="366"/>
      <c r="J62" s="366" t="s">
        <v>608</v>
      </c>
      <c r="K62" s="367" t="s">
        <v>48</v>
      </c>
      <c r="L62" s="368"/>
      <c r="M62" s="368" t="s">
        <v>34</v>
      </c>
      <c r="N62" s="367">
        <v>511005</v>
      </c>
      <c r="O62" s="367" t="s">
        <v>1323</v>
      </c>
      <c r="P62" s="371">
        <v>43753</v>
      </c>
      <c r="Q62" s="372">
        <v>98897212.040000007</v>
      </c>
      <c r="R62" s="372">
        <v>99384809.009246051</v>
      </c>
      <c r="S62" s="367">
        <v>31</v>
      </c>
      <c r="T62" s="369">
        <v>6.9823439334212312E-2</v>
      </c>
      <c r="U62" s="369">
        <v>0.9026212285077716</v>
      </c>
      <c r="V62" s="369">
        <v>8.6898896635055456E-2</v>
      </c>
      <c r="W62" s="369">
        <v>0.85189975393114847</v>
      </c>
      <c r="X62" s="369">
        <v>0.15695558061365045</v>
      </c>
      <c r="Y62" s="369">
        <v>1.1902226804303955</v>
      </c>
      <c r="Z62" s="369" t="s">
        <v>1424</v>
      </c>
      <c r="AA62" s="369" t="s">
        <v>1424</v>
      </c>
      <c r="AB62" s="369">
        <v>3.0293194861800557E-2</v>
      </c>
      <c r="AC62" s="373">
        <v>-0.44078929054238936</v>
      </c>
      <c r="AD62" s="575">
        <v>33422113000134</v>
      </c>
      <c r="AE62" s="370" t="s">
        <v>2344</v>
      </c>
      <c r="AF62" s="370" t="s">
        <v>2344</v>
      </c>
      <c r="AG62" s="374" t="s">
        <v>721</v>
      </c>
      <c r="AH62" s="374" t="s">
        <v>2321</v>
      </c>
      <c r="AI62" s="374">
        <v>1000</v>
      </c>
      <c r="AJ62" s="374">
        <v>1000</v>
      </c>
      <c r="AK62" s="374">
        <v>1000</v>
      </c>
      <c r="AL62" s="722">
        <v>8.0000000000000002E-3</v>
      </c>
      <c r="AM62" s="722">
        <v>0.2</v>
      </c>
      <c r="AN62" s="369" t="s">
        <v>636</v>
      </c>
      <c r="AO62" s="367" t="s">
        <v>1326</v>
      </c>
      <c r="AP62" s="370" t="s">
        <v>11</v>
      </c>
      <c r="AQ62" s="376" t="s">
        <v>677</v>
      </c>
      <c r="AR62" s="369">
        <v>2.1333333333333334E-3</v>
      </c>
      <c r="AS62" s="369">
        <v>2.1333333333333334E-3</v>
      </c>
      <c r="AT62" s="369"/>
      <c r="AW62" s="711"/>
      <c r="AX62" s="712"/>
      <c r="AY62" s="712"/>
      <c r="AZ62" s="712"/>
      <c r="BA62" s="712"/>
      <c r="BB62" s="723"/>
      <c r="BC62" s="712"/>
      <c r="BD62" s="712"/>
      <c r="BE62" s="712"/>
      <c r="BF62" s="712"/>
      <c r="BG62" s="724"/>
      <c r="BH62" s="713"/>
      <c r="BI62" s="714"/>
      <c r="BJ62" s="714"/>
      <c r="BK62" s="714"/>
      <c r="BL62" s="218"/>
      <c r="BM62" s="713"/>
      <c r="BN62" s="713"/>
      <c r="BO62" s="713"/>
      <c r="BP62" s="713"/>
      <c r="BQ62" s="713"/>
      <c r="BR62" s="713"/>
      <c r="BS62" s="713"/>
      <c r="BT62" s="713"/>
      <c r="BU62" s="713"/>
      <c r="BV62" s="715"/>
      <c r="BW62" s="712"/>
    </row>
    <row r="63" spans="2:75" ht="15.75" customHeight="1">
      <c r="B63" s="363" t="s">
        <v>473</v>
      </c>
      <c r="C63" s="364">
        <v>2733791000194</v>
      </c>
      <c r="D63" s="365" t="s">
        <v>11</v>
      </c>
      <c r="E63" s="365" t="s">
        <v>620</v>
      </c>
      <c r="F63" s="365" t="s">
        <v>665</v>
      </c>
      <c r="G63" s="366" t="s">
        <v>868</v>
      </c>
      <c r="H63" s="366" t="s">
        <v>34</v>
      </c>
      <c r="I63" s="366" t="s">
        <v>1306</v>
      </c>
      <c r="J63" s="366" t="s">
        <v>608</v>
      </c>
      <c r="K63" s="367" t="s">
        <v>48</v>
      </c>
      <c r="L63" s="368"/>
      <c r="M63" s="368" t="s">
        <v>34</v>
      </c>
      <c r="N63" s="367">
        <v>59447</v>
      </c>
      <c r="O63" s="367" t="s">
        <v>1323</v>
      </c>
      <c r="P63" s="371">
        <v>36059</v>
      </c>
      <c r="Q63" s="372">
        <v>138574701.36000001</v>
      </c>
      <c r="R63" s="372">
        <v>136012044.12579376</v>
      </c>
      <c r="S63" s="367">
        <v>0</v>
      </c>
      <c r="T63" s="369">
        <v>8.0935429742379883E-2</v>
      </c>
      <c r="U63" s="369">
        <v>1.046268097367643</v>
      </c>
      <c r="V63" s="369">
        <v>0.10535111951660237</v>
      </c>
      <c r="W63" s="369">
        <v>1.0327932375191922</v>
      </c>
      <c r="X63" s="369">
        <v>0.14490295139807752</v>
      </c>
      <c r="Y63" s="369">
        <v>1.0988254036014549</v>
      </c>
      <c r="Z63" s="369">
        <v>0.17303840998925235</v>
      </c>
      <c r="AA63" s="369">
        <v>0.98360641940037752</v>
      </c>
      <c r="AB63" s="369">
        <v>4.6532675934484891E-3</v>
      </c>
      <c r="AC63" s="373">
        <v>0.65366075677618429</v>
      </c>
      <c r="AD63" s="575">
        <v>0</v>
      </c>
      <c r="AE63" s="370" t="s">
        <v>2344</v>
      </c>
      <c r="AF63" s="370" t="s">
        <v>2344</v>
      </c>
      <c r="AG63" s="374" t="s">
        <v>721</v>
      </c>
      <c r="AH63" s="374" t="s">
        <v>2321</v>
      </c>
      <c r="AI63" s="374">
        <v>1000</v>
      </c>
      <c r="AJ63" s="374">
        <v>100</v>
      </c>
      <c r="AK63" s="374">
        <v>100</v>
      </c>
      <c r="AL63" s="722">
        <v>5.0000000000000001E-3</v>
      </c>
      <c r="AM63" s="722" t="s">
        <v>34</v>
      </c>
      <c r="AN63" s="369" t="s">
        <v>64</v>
      </c>
      <c r="AO63" s="367" t="s">
        <v>1326</v>
      </c>
      <c r="AP63" s="370" t="s">
        <v>11</v>
      </c>
      <c r="AQ63" s="376" t="s">
        <v>1376</v>
      </c>
      <c r="AR63" s="369">
        <v>1.3335E-3</v>
      </c>
      <c r="AS63" s="369">
        <v>1.3335E-3</v>
      </c>
      <c r="AT63" s="369"/>
      <c r="AW63" s="711"/>
      <c r="AX63" s="712"/>
      <c r="AY63" s="712"/>
      <c r="AZ63" s="712"/>
      <c r="BA63" s="712"/>
      <c r="BB63" s="723"/>
      <c r="BC63" s="712"/>
      <c r="BD63" s="712"/>
      <c r="BE63" s="712"/>
      <c r="BF63" s="712"/>
      <c r="BG63" s="724"/>
      <c r="BH63" s="713"/>
      <c r="BI63" s="714"/>
      <c r="BJ63" s="714"/>
      <c r="BK63" s="714"/>
      <c r="BL63" s="218"/>
      <c r="BM63" s="713"/>
      <c r="BN63" s="713"/>
      <c r="BO63" s="713"/>
      <c r="BP63" s="713"/>
      <c r="BQ63" s="713"/>
      <c r="BR63" s="713"/>
      <c r="BS63" s="713"/>
      <c r="BT63" s="713"/>
      <c r="BU63" s="713"/>
      <c r="BV63" s="715"/>
      <c r="BW63" s="712"/>
    </row>
    <row r="64" spans="2:75" ht="15.75" customHeight="1">
      <c r="B64" s="363" t="s">
        <v>79</v>
      </c>
      <c r="C64" s="364">
        <v>30056825000199</v>
      </c>
      <c r="D64" s="365" t="s">
        <v>11</v>
      </c>
      <c r="E64" s="365" t="s">
        <v>620</v>
      </c>
      <c r="F64" s="365" t="s">
        <v>665</v>
      </c>
      <c r="G64" s="366" t="s">
        <v>740</v>
      </c>
      <c r="H64" s="366" t="s">
        <v>34</v>
      </c>
      <c r="I64" s="366"/>
      <c r="J64" s="366" t="s">
        <v>608</v>
      </c>
      <c r="K64" s="367" t="s">
        <v>48</v>
      </c>
      <c r="L64" s="368"/>
      <c r="M64" s="368" t="s">
        <v>34</v>
      </c>
      <c r="N64" s="367">
        <v>502766</v>
      </c>
      <c r="O64" s="367" t="s">
        <v>1323</v>
      </c>
      <c r="P64" s="371">
        <v>43671</v>
      </c>
      <c r="Q64" s="372">
        <v>83760915.609999999</v>
      </c>
      <c r="R64" s="372">
        <v>75409358.872460291</v>
      </c>
      <c r="S64" s="367">
        <v>31</v>
      </c>
      <c r="T64" s="369">
        <v>8.8011285862787947E-2</v>
      </c>
      <c r="U64" s="369">
        <v>1.1377390705114356</v>
      </c>
      <c r="V64" s="369">
        <v>0.12074351623080859</v>
      </c>
      <c r="W64" s="369">
        <v>1.1836901934185511</v>
      </c>
      <c r="X64" s="369">
        <v>0.18052880462205878</v>
      </c>
      <c r="Y64" s="369">
        <v>1.3689827204109921</v>
      </c>
      <c r="Z64" s="369">
        <v>0.21772396031151975</v>
      </c>
      <c r="AA64" s="369">
        <v>1.23761357396306</v>
      </c>
      <c r="AB64" s="369">
        <v>3.6843852536086429E-3</v>
      </c>
      <c r="AC64" s="373">
        <v>4.5795390184604168</v>
      </c>
      <c r="AD64" s="575">
        <v>0</v>
      </c>
      <c r="AE64" s="370" t="s">
        <v>2344</v>
      </c>
      <c r="AF64" s="370" t="s">
        <v>2344</v>
      </c>
      <c r="AG64" s="374" t="s">
        <v>721</v>
      </c>
      <c r="AH64" s="374" t="s">
        <v>2321</v>
      </c>
      <c r="AI64" s="374">
        <v>1000</v>
      </c>
      <c r="AJ64" s="374">
        <v>0</v>
      </c>
      <c r="AK64" s="374">
        <v>1000</v>
      </c>
      <c r="AL64" s="722">
        <v>6.0000000000000001E-3</v>
      </c>
      <c r="AM64" s="722" t="s">
        <v>34</v>
      </c>
      <c r="AN64" s="369" t="s">
        <v>64</v>
      </c>
      <c r="AO64" s="367" t="s">
        <v>1326</v>
      </c>
      <c r="AP64" s="370" t="s">
        <v>11</v>
      </c>
      <c r="AQ64" s="376" t="s">
        <v>1376</v>
      </c>
      <c r="AR64" s="369">
        <v>7.9999999999999993E-4</v>
      </c>
      <c r="AS64" s="369">
        <v>7.9999999999999993E-4</v>
      </c>
      <c r="AT64" s="369"/>
      <c r="AW64" s="711"/>
      <c r="AX64" s="712"/>
      <c r="AY64" s="712"/>
      <c r="AZ64" s="712"/>
      <c r="BA64" s="712"/>
      <c r="BB64" s="723"/>
      <c r="BC64" s="712"/>
      <c r="BD64" s="712"/>
      <c r="BE64" s="712"/>
      <c r="BF64" s="712"/>
      <c r="BG64" s="724"/>
      <c r="BH64" s="713"/>
      <c r="BI64" s="714"/>
      <c r="BJ64" s="714"/>
      <c r="BK64" s="714"/>
      <c r="BL64" s="218"/>
      <c r="BM64" s="713"/>
      <c r="BN64" s="713"/>
      <c r="BO64" s="713"/>
      <c r="BP64" s="713"/>
      <c r="BQ64" s="713"/>
      <c r="BR64" s="713"/>
      <c r="BS64" s="713"/>
      <c r="BT64" s="713"/>
      <c r="BU64" s="713"/>
      <c r="BV64" s="715"/>
      <c r="BW64" s="712"/>
    </row>
    <row r="65" spans="2:75" ht="15.75" customHeight="1">
      <c r="B65" s="363" t="s">
        <v>80</v>
      </c>
      <c r="C65" s="364">
        <v>28504521000103</v>
      </c>
      <c r="D65" s="365" t="s">
        <v>11</v>
      </c>
      <c r="E65" s="365" t="s">
        <v>620</v>
      </c>
      <c r="F65" s="365" t="s">
        <v>665</v>
      </c>
      <c r="G65" s="366" t="s">
        <v>740</v>
      </c>
      <c r="H65" s="366" t="s">
        <v>34</v>
      </c>
      <c r="I65" s="366"/>
      <c r="J65" s="366" t="s">
        <v>608</v>
      </c>
      <c r="K65" s="367" t="s">
        <v>48</v>
      </c>
      <c r="L65" s="368"/>
      <c r="M65" s="368" t="s">
        <v>1421</v>
      </c>
      <c r="N65" s="367">
        <v>475696</v>
      </c>
      <c r="O65" s="367" t="s">
        <v>1323</v>
      </c>
      <c r="P65" s="371">
        <v>43368</v>
      </c>
      <c r="Q65" s="372">
        <v>401346609.35000002</v>
      </c>
      <c r="R65" s="372">
        <v>272517833.13757938</v>
      </c>
      <c r="S65" s="367">
        <v>1</v>
      </c>
      <c r="T65" s="369">
        <v>8.6389021628113127E-2</v>
      </c>
      <c r="U65" s="369">
        <v>1.1167677441140416</v>
      </c>
      <c r="V65" s="369">
        <v>0.11704831136158411</v>
      </c>
      <c r="W65" s="369">
        <v>1.1474648299132149</v>
      </c>
      <c r="X65" s="369">
        <v>0.17028302854268929</v>
      </c>
      <c r="Y65" s="369">
        <v>1.2912871391478165</v>
      </c>
      <c r="Z65" s="369">
        <v>0.20077818381667956</v>
      </c>
      <c r="AA65" s="369">
        <v>1.1412882867445511</v>
      </c>
      <c r="AB65" s="369">
        <v>2.8075864808123447E-3</v>
      </c>
      <c r="AC65" s="373">
        <v>4.8318848611713205</v>
      </c>
      <c r="AD65" s="575">
        <v>0</v>
      </c>
      <c r="AE65" s="370" t="s">
        <v>2344</v>
      </c>
      <c r="AF65" s="370" t="s">
        <v>2344</v>
      </c>
      <c r="AG65" s="374" t="s">
        <v>721</v>
      </c>
      <c r="AH65" s="374" t="s">
        <v>2321</v>
      </c>
      <c r="AI65" s="374">
        <v>1000</v>
      </c>
      <c r="AJ65" s="374">
        <v>0</v>
      </c>
      <c r="AK65" s="374">
        <v>0</v>
      </c>
      <c r="AL65" s="722">
        <v>4.0000000000000001E-3</v>
      </c>
      <c r="AM65" s="722" t="s">
        <v>34</v>
      </c>
      <c r="AN65" s="369" t="s">
        <v>64</v>
      </c>
      <c r="AO65" s="367" t="s">
        <v>1326</v>
      </c>
      <c r="AP65" s="370" t="s">
        <v>11</v>
      </c>
      <c r="AQ65" s="376" t="s">
        <v>1376</v>
      </c>
      <c r="AR65" s="369">
        <v>7.9999999999999993E-4</v>
      </c>
      <c r="AS65" s="369">
        <v>7.9999999999999993E-4</v>
      </c>
      <c r="AT65" s="369"/>
      <c r="AW65" s="711"/>
      <c r="AX65" s="712"/>
      <c r="AY65" s="712"/>
      <c r="AZ65" s="712"/>
      <c r="BA65" s="712"/>
      <c r="BB65" s="723"/>
      <c r="BC65" s="712"/>
      <c r="BD65" s="712"/>
      <c r="BE65" s="712"/>
      <c r="BF65" s="712"/>
      <c r="BG65" s="724"/>
      <c r="BH65" s="713"/>
      <c r="BI65" s="714"/>
      <c r="BJ65" s="714"/>
      <c r="BK65" s="714"/>
      <c r="BL65" s="218"/>
      <c r="BM65" s="713"/>
      <c r="BN65" s="713"/>
      <c r="BO65" s="713"/>
      <c r="BP65" s="713"/>
      <c r="BQ65" s="713"/>
      <c r="BR65" s="713"/>
      <c r="BS65" s="713"/>
      <c r="BT65" s="713"/>
      <c r="BU65" s="713"/>
      <c r="BV65" s="715"/>
      <c r="BW65" s="712"/>
    </row>
    <row r="66" spans="2:75" ht="15.75" customHeight="1">
      <c r="B66" s="363" t="s">
        <v>81</v>
      </c>
      <c r="C66" s="364">
        <v>27707783000102</v>
      </c>
      <c r="D66" s="365" t="s">
        <v>13</v>
      </c>
      <c r="E66" s="365" t="s">
        <v>615</v>
      </c>
      <c r="F66" s="365" t="s">
        <v>619</v>
      </c>
      <c r="G66" s="366" t="s">
        <v>34</v>
      </c>
      <c r="H66" s="366" t="s">
        <v>1340</v>
      </c>
      <c r="I66" s="366" t="s">
        <v>34</v>
      </c>
      <c r="J66" s="366"/>
      <c r="K66" s="367" t="s">
        <v>48</v>
      </c>
      <c r="L66" s="368"/>
      <c r="M66" s="368" t="s">
        <v>34</v>
      </c>
      <c r="N66" s="367">
        <v>446394</v>
      </c>
      <c r="O66" s="367" t="s">
        <v>1323</v>
      </c>
      <c r="P66" s="371">
        <v>42957</v>
      </c>
      <c r="Q66" s="372">
        <v>39627765.75</v>
      </c>
      <c r="R66" s="372">
        <v>42257945.365555592</v>
      </c>
      <c r="S66" s="367">
        <v>34</v>
      </c>
      <c r="T66" s="369">
        <v>-0.11487166981749464</v>
      </c>
      <c r="U66" s="369">
        <v>-1.4849684965404146</v>
      </c>
      <c r="V66" s="369">
        <v>-0.17508080695160622</v>
      </c>
      <c r="W66" s="369">
        <v>-1.7163773319990792</v>
      </c>
      <c r="X66" s="369">
        <v>-0.20281453399792293</v>
      </c>
      <c r="Y66" s="369">
        <v>-1.5379794547060233</v>
      </c>
      <c r="Z66" s="369">
        <v>9.4242224061151347E-2</v>
      </c>
      <c r="AA66" s="369">
        <v>0.53570335378644973</v>
      </c>
      <c r="AB66" s="369">
        <v>0.24759538665987443</v>
      </c>
      <c r="AC66" s="373">
        <v>-1.0461502777094411</v>
      </c>
      <c r="AD66" s="575">
        <v>0</v>
      </c>
      <c r="AE66" s="370" t="s">
        <v>2345</v>
      </c>
      <c r="AF66" s="370" t="s">
        <v>2317</v>
      </c>
      <c r="AG66" s="374" t="s">
        <v>1458</v>
      </c>
      <c r="AH66" s="374" t="s">
        <v>2321</v>
      </c>
      <c r="AI66" s="374">
        <v>5000</v>
      </c>
      <c r="AJ66" s="374">
        <v>1000</v>
      </c>
      <c r="AK66" s="374">
        <v>1000</v>
      </c>
      <c r="AL66" s="722">
        <v>1.5E-3</v>
      </c>
      <c r="AM66" s="722">
        <v>0.2</v>
      </c>
      <c r="AN66" s="369" t="s">
        <v>34</v>
      </c>
      <c r="AO66" s="367" t="s">
        <v>1326</v>
      </c>
      <c r="AP66" s="370" t="s">
        <v>13</v>
      </c>
      <c r="AQ66" s="376" t="s">
        <v>670</v>
      </c>
      <c r="AR66" s="369">
        <v>5.3333333333333332E-3</v>
      </c>
      <c r="AS66" s="369">
        <v>5.3333333333333332E-3</v>
      </c>
      <c r="AT66" s="369"/>
      <c r="AW66" s="711"/>
      <c r="AX66" s="712"/>
      <c r="AY66" s="712"/>
      <c r="AZ66" s="712"/>
      <c r="BA66" s="712"/>
      <c r="BB66" s="723"/>
      <c r="BC66" s="712"/>
      <c r="BD66" s="712"/>
      <c r="BE66" s="712"/>
      <c r="BF66" s="712"/>
      <c r="BG66" s="724"/>
      <c r="BH66" s="713"/>
      <c r="BI66" s="714"/>
      <c r="BJ66" s="714"/>
      <c r="BK66" s="714"/>
      <c r="BL66" s="218"/>
      <c r="BM66" s="713"/>
      <c r="BN66" s="713"/>
      <c r="BO66" s="713"/>
      <c r="BP66" s="713"/>
      <c r="BQ66" s="713"/>
      <c r="BR66" s="713"/>
      <c r="BS66" s="713"/>
      <c r="BT66" s="713"/>
      <c r="BU66" s="713"/>
      <c r="BV66" s="715"/>
      <c r="BW66" s="712"/>
    </row>
    <row r="67" spans="2:75" ht="15.75" customHeight="1">
      <c r="B67" s="363" t="s">
        <v>748</v>
      </c>
      <c r="C67" s="364">
        <v>34839385000105</v>
      </c>
      <c r="D67" s="365" t="s">
        <v>14</v>
      </c>
      <c r="E67" s="365" t="s">
        <v>614</v>
      </c>
      <c r="F67" s="365"/>
      <c r="G67" s="366"/>
      <c r="H67" s="366" t="s">
        <v>1340</v>
      </c>
      <c r="I67" s="366" t="s">
        <v>34</v>
      </c>
      <c r="J67" s="366" t="s">
        <v>608</v>
      </c>
      <c r="K67" s="367" t="s">
        <v>48</v>
      </c>
      <c r="L67" s="368"/>
      <c r="M67" s="368" t="s">
        <v>1421</v>
      </c>
      <c r="N67" s="367">
        <v>527874</v>
      </c>
      <c r="O67" s="367" t="s">
        <v>1323</v>
      </c>
      <c r="P67" s="371">
        <v>43888</v>
      </c>
      <c r="Q67" s="372">
        <v>90934950.75</v>
      </c>
      <c r="R67" s="372">
        <v>131853489.71853176</v>
      </c>
      <c r="S67" s="367">
        <v>32</v>
      </c>
      <c r="T67" s="369">
        <v>9.931208441592343E-3</v>
      </c>
      <c r="U67" s="369">
        <v>0.12838266991131392</v>
      </c>
      <c r="V67" s="369">
        <v>-0.199410608346824</v>
      </c>
      <c r="W67" s="369">
        <v>-1.9548907380878113</v>
      </c>
      <c r="X67" s="369">
        <v>-0.15497227099763167</v>
      </c>
      <c r="Y67" s="369">
        <v>-1.1751828833230096</v>
      </c>
      <c r="Z67" s="369">
        <v>-9.1894441599409626E-2</v>
      </c>
      <c r="AA67" s="369">
        <v>-0.52235779715039299</v>
      </c>
      <c r="AB67" s="369">
        <v>0.29683657209956094</v>
      </c>
      <c r="AC67" s="373">
        <v>-0.92802334918545604</v>
      </c>
      <c r="AD67" s="575">
        <v>31690716000191</v>
      </c>
      <c r="AE67" s="370" t="s">
        <v>2346</v>
      </c>
      <c r="AF67" s="370" t="s">
        <v>2326</v>
      </c>
      <c r="AG67" s="374" t="s">
        <v>1459</v>
      </c>
      <c r="AH67" s="374" t="s">
        <v>2318</v>
      </c>
      <c r="AI67" s="374">
        <v>5000</v>
      </c>
      <c r="AJ67" s="374">
        <v>1000</v>
      </c>
      <c r="AK67" s="374">
        <v>1000</v>
      </c>
      <c r="AL67" s="722">
        <v>1.8700000000000001E-2</v>
      </c>
      <c r="AM67" s="722">
        <v>0.2</v>
      </c>
      <c r="AN67" s="369" t="s">
        <v>150</v>
      </c>
      <c r="AO67" s="367" t="s">
        <v>1326</v>
      </c>
      <c r="AP67" s="370" t="s">
        <v>718</v>
      </c>
      <c r="AQ67" s="376" t="s">
        <v>661</v>
      </c>
      <c r="AR67" s="369">
        <v>2.4666666666666665E-3</v>
      </c>
      <c r="AS67" s="369">
        <v>2.4666666666666665E-3</v>
      </c>
      <c r="AT67" s="369"/>
      <c r="AW67" s="711"/>
      <c r="AX67" s="712"/>
      <c r="AY67" s="712"/>
      <c r="AZ67" s="712"/>
      <c r="BA67" s="712"/>
      <c r="BB67" s="723"/>
      <c r="BC67" s="712"/>
      <c r="BD67" s="712"/>
      <c r="BE67" s="712"/>
      <c r="BF67" s="712"/>
      <c r="BG67" s="724"/>
      <c r="BH67" s="713"/>
      <c r="BI67" s="714"/>
      <c r="BJ67" s="714"/>
      <c r="BK67" s="714"/>
      <c r="BL67" s="218"/>
      <c r="BM67" s="713"/>
      <c r="BN67" s="713"/>
      <c r="BO67" s="713"/>
      <c r="BP67" s="713"/>
      <c r="BQ67" s="713"/>
      <c r="BR67" s="713"/>
      <c r="BS67" s="713"/>
      <c r="BT67" s="713"/>
      <c r="BU67" s="713"/>
      <c r="BV67" s="715"/>
      <c r="BW67" s="712"/>
    </row>
    <row r="68" spans="2:75" ht="15.75" customHeight="1">
      <c r="B68" s="363" t="s">
        <v>749</v>
      </c>
      <c r="C68" s="364">
        <v>36352721000108</v>
      </c>
      <c r="D68" s="365" t="s">
        <v>14</v>
      </c>
      <c r="E68" s="365" t="s">
        <v>607</v>
      </c>
      <c r="F68" s="365"/>
      <c r="G68" s="366"/>
      <c r="H68" s="366" t="s">
        <v>34</v>
      </c>
      <c r="I68" s="366" t="s">
        <v>34</v>
      </c>
      <c r="J68" s="366" t="s">
        <v>608</v>
      </c>
      <c r="K68" s="367" t="s">
        <v>48</v>
      </c>
      <c r="L68" s="368"/>
      <c r="M68" s="368" t="s">
        <v>1421</v>
      </c>
      <c r="N68" s="367">
        <v>540188</v>
      </c>
      <c r="O68" s="367" t="s">
        <v>1323</v>
      </c>
      <c r="P68" s="371">
        <v>44000</v>
      </c>
      <c r="Q68" s="372">
        <v>2807551.78</v>
      </c>
      <c r="R68" s="372">
        <v>4403306.8141666641</v>
      </c>
      <c r="S68" s="367">
        <v>32</v>
      </c>
      <c r="T68" s="369">
        <v>-6.7261803153378819E-2</v>
      </c>
      <c r="U68" s="369">
        <v>-0.86950645761448286</v>
      </c>
      <c r="V68" s="369">
        <v>-0.25963128636390265</v>
      </c>
      <c r="W68" s="369">
        <v>-2.5452547446616385</v>
      </c>
      <c r="X68" s="369">
        <v>-0.20218720655161815</v>
      </c>
      <c r="Y68" s="369">
        <v>-1.5332223167200452</v>
      </c>
      <c r="Z68" s="369" t="s">
        <v>1424</v>
      </c>
      <c r="AA68" s="369" t="s">
        <v>1424</v>
      </c>
      <c r="AB68" s="369">
        <v>0.27672402925307443</v>
      </c>
      <c r="AC68" s="373">
        <v>-1.2985988328195812</v>
      </c>
      <c r="AD68" s="575">
        <v>36352677000136</v>
      </c>
      <c r="AE68" s="370" t="s">
        <v>2346</v>
      </c>
      <c r="AF68" s="370" t="s">
        <v>2326</v>
      </c>
      <c r="AG68" s="374" t="s">
        <v>1459</v>
      </c>
      <c r="AH68" s="374" t="s">
        <v>2321</v>
      </c>
      <c r="AI68" s="374">
        <v>1000</v>
      </c>
      <c r="AJ68" s="374">
        <v>0</v>
      </c>
      <c r="AK68" s="374">
        <v>1000</v>
      </c>
      <c r="AL68" s="722">
        <v>0.02</v>
      </c>
      <c r="AM68" s="722">
        <v>0.2</v>
      </c>
      <c r="AN68" s="369" t="s">
        <v>34</v>
      </c>
      <c r="AO68" s="367" t="s">
        <v>1326</v>
      </c>
      <c r="AP68" s="370" t="s">
        <v>718</v>
      </c>
      <c r="AQ68" s="376" t="s">
        <v>661</v>
      </c>
      <c r="AR68" s="369">
        <v>2.6666666666666666E-3</v>
      </c>
      <c r="AS68" s="369">
        <v>2.6666666666666666E-3</v>
      </c>
      <c r="AT68" s="369"/>
      <c r="AW68" s="711"/>
      <c r="AX68" s="712"/>
      <c r="AY68" s="712"/>
      <c r="AZ68" s="712"/>
      <c r="BA68" s="712"/>
      <c r="BB68" s="723"/>
      <c r="BC68" s="712"/>
      <c r="BD68" s="712"/>
      <c r="BE68" s="712"/>
      <c r="BF68" s="712"/>
      <c r="BG68" s="724"/>
      <c r="BH68" s="713"/>
      <c r="BI68" s="714"/>
      <c r="BJ68" s="714"/>
      <c r="BK68" s="714"/>
      <c r="BL68" s="218"/>
      <c r="BM68" s="713"/>
      <c r="BN68" s="713"/>
      <c r="BO68" s="713"/>
      <c r="BP68" s="713"/>
      <c r="BQ68" s="713"/>
      <c r="BR68" s="713"/>
      <c r="BS68" s="713"/>
      <c r="BT68" s="713"/>
      <c r="BU68" s="713"/>
      <c r="BV68" s="715"/>
      <c r="BW68" s="712"/>
    </row>
    <row r="69" spans="2:75" ht="15.75" customHeight="1">
      <c r="B69" s="363" t="s">
        <v>750</v>
      </c>
      <c r="C69" s="364">
        <v>39506707000100</v>
      </c>
      <c r="D69" s="365" t="s">
        <v>13</v>
      </c>
      <c r="E69" s="365" t="s">
        <v>615</v>
      </c>
      <c r="F69" s="365" t="s">
        <v>619</v>
      </c>
      <c r="G69" s="366" t="s">
        <v>34</v>
      </c>
      <c r="H69" s="366" t="s">
        <v>1340</v>
      </c>
      <c r="I69" s="366" t="s">
        <v>34</v>
      </c>
      <c r="J69" s="366"/>
      <c r="K69" s="367" t="s">
        <v>48</v>
      </c>
      <c r="L69" s="368"/>
      <c r="M69" s="368" t="s">
        <v>34</v>
      </c>
      <c r="N69" s="367">
        <v>615307</v>
      </c>
      <c r="O69" s="367" t="s">
        <v>1323</v>
      </c>
      <c r="P69" s="371">
        <v>44469</v>
      </c>
      <c r="Q69" s="372">
        <v>400154466.10000002</v>
      </c>
      <c r="R69" s="372" t="s">
        <v>1424</v>
      </c>
      <c r="S69" s="367">
        <v>32</v>
      </c>
      <c r="T69" s="369">
        <v>0.16433491473379847</v>
      </c>
      <c r="U69" s="369">
        <v>2.1243895178772836</v>
      </c>
      <c r="V69" s="369" t="s">
        <v>1424</v>
      </c>
      <c r="W69" s="369" t="s">
        <v>1424</v>
      </c>
      <c r="X69" s="369" t="s">
        <v>1424</v>
      </c>
      <c r="Y69" s="369" t="s">
        <v>1424</v>
      </c>
      <c r="Z69" s="369" t="s">
        <v>1424</v>
      </c>
      <c r="AA69" s="369" t="s">
        <v>1424</v>
      </c>
      <c r="AB69" s="369" t="s">
        <v>1424</v>
      </c>
      <c r="AC69" s="373" t="s">
        <v>1424</v>
      </c>
      <c r="AD69" s="575">
        <v>39506634000156</v>
      </c>
      <c r="AE69" s="370" t="s">
        <v>2347</v>
      </c>
      <c r="AF69" s="370" t="s">
        <v>738</v>
      </c>
      <c r="AG69" s="374" t="s">
        <v>738</v>
      </c>
      <c r="AH69" s="374" t="s">
        <v>2318</v>
      </c>
      <c r="AI69" s="374">
        <v>5000</v>
      </c>
      <c r="AJ69" s="374" t="s">
        <v>1436</v>
      </c>
      <c r="AK69" s="374" t="s">
        <v>1436</v>
      </c>
      <c r="AL69" s="722">
        <v>1.9E-2</v>
      </c>
      <c r="AM69" s="722">
        <v>0.2</v>
      </c>
      <c r="AN69" s="369" t="s">
        <v>64</v>
      </c>
      <c r="AO69" s="367" t="s">
        <v>1326</v>
      </c>
      <c r="AP69" s="370" t="s">
        <v>13</v>
      </c>
      <c r="AQ69" s="376" t="s">
        <v>670</v>
      </c>
      <c r="AR69" s="369">
        <v>5.0666666666666664E-3</v>
      </c>
      <c r="AS69" s="369">
        <v>5.0666666666666664E-3</v>
      </c>
      <c r="AT69" s="369"/>
      <c r="AW69" s="711"/>
      <c r="AX69" s="712"/>
      <c r="AY69" s="712"/>
      <c r="AZ69" s="712"/>
      <c r="BA69" s="712"/>
      <c r="BB69" s="723"/>
      <c r="BC69" s="712"/>
      <c r="BD69" s="712"/>
      <c r="BE69" s="712"/>
      <c r="BF69" s="712"/>
      <c r="BG69" s="724"/>
      <c r="BH69" s="713"/>
      <c r="BI69" s="714"/>
      <c r="BJ69" s="714"/>
      <c r="BK69" s="714"/>
      <c r="BL69" s="218"/>
      <c r="BM69" s="713"/>
      <c r="BN69" s="713"/>
      <c r="BO69" s="713"/>
      <c r="BP69" s="713"/>
      <c r="BQ69" s="713"/>
      <c r="BR69" s="713"/>
      <c r="BS69" s="713"/>
      <c r="BT69" s="713"/>
      <c r="BU69" s="713"/>
      <c r="BV69" s="715"/>
      <c r="BW69" s="712"/>
    </row>
    <row r="70" spans="2:75" ht="15.75" customHeight="1">
      <c r="B70" s="363" t="s">
        <v>751</v>
      </c>
      <c r="C70" s="364">
        <v>29562563000155</v>
      </c>
      <c r="D70" s="365" t="s">
        <v>14</v>
      </c>
      <c r="E70" s="365" t="s">
        <v>614</v>
      </c>
      <c r="F70" s="365" t="s">
        <v>691</v>
      </c>
      <c r="G70" s="366"/>
      <c r="H70" s="366" t="s">
        <v>1340</v>
      </c>
      <c r="I70" s="366" t="s">
        <v>34</v>
      </c>
      <c r="J70" s="366" t="s">
        <v>608</v>
      </c>
      <c r="K70" s="367" t="s">
        <v>48</v>
      </c>
      <c r="L70" s="368"/>
      <c r="M70" s="368" t="s">
        <v>1421</v>
      </c>
      <c r="N70" s="367">
        <v>463825</v>
      </c>
      <c r="O70" s="367" t="s">
        <v>1323</v>
      </c>
      <c r="P70" s="371">
        <v>43195</v>
      </c>
      <c r="Q70" s="372">
        <v>101647378.94</v>
      </c>
      <c r="R70" s="372">
        <v>110792208.41630948</v>
      </c>
      <c r="S70" s="367">
        <v>32</v>
      </c>
      <c r="T70" s="369">
        <v>-4.2157763065310716E-2</v>
      </c>
      <c r="U70" s="369">
        <v>-0.54498163155513935</v>
      </c>
      <c r="V70" s="369">
        <v>-0.18392347285331223</v>
      </c>
      <c r="W70" s="369">
        <v>-1.8030650253698581</v>
      </c>
      <c r="X70" s="369">
        <v>-7.5689411701537646E-2</v>
      </c>
      <c r="Y70" s="369">
        <v>-0.57396655871291125</v>
      </c>
      <c r="Z70" s="369">
        <v>8.8045255038860404E-2</v>
      </c>
      <c r="AA70" s="369">
        <v>0.50047777287912831</v>
      </c>
      <c r="AB70" s="369">
        <v>0.1840007426017328</v>
      </c>
      <c r="AC70" s="373">
        <v>-1.5402181761113742</v>
      </c>
      <c r="AD70" s="575">
        <v>29562526000147</v>
      </c>
      <c r="AE70" s="370" t="s">
        <v>2348</v>
      </c>
      <c r="AF70" s="370" t="s">
        <v>2317</v>
      </c>
      <c r="AG70" s="374" t="s">
        <v>1458</v>
      </c>
      <c r="AH70" s="374" t="s">
        <v>2321</v>
      </c>
      <c r="AI70" s="374">
        <v>1000</v>
      </c>
      <c r="AJ70" s="374">
        <v>500</v>
      </c>
      <c r="AK70" s="374">
        <v>500</v>
      </c>
      <c r="AL70" s="722">
        <v>0.02</v>
      </c>
      <c r="AM70" s="722">
        <v>0.2</v>
      </c>
      <c r="AN70" s="369" t="s">
        <v>2349</v>
      </c>
      <c r="AO70" s="367" t="s">
        <v>1326</v>
      </c>
      <c r="AP70" s="370" t="s">
        <v>13</v>
      </c>
      <c r="AQ70" s="376" t="s">
        <v>670</v>
      </c>
      <c r="AR70" s="369">
        <v>3.5737799999999999E-3</v>
      </c>
      <c r="AS70" s="369">
        <v>3.5737799999999999E-3</v>
      </c>
      <c r="AT70" s="369"/>
      <c r="AW70" s="711"/>
      <c r="AX70" s="712"/>
      <c r="AY70" s="712"/>
      <c r="AZ70" s="712"/>
      <c r="BA70" s="712"/>
      <c r="BB70" s="723"/>
      <c r="BC70" s="712"/>
      <c r="BD70" s="712"/>
      <c r="BE70" s="712"/>
      <c r="BF70" s="712"/>
      <c r="BG70" s="724"/>
      <c r="BH70" s="713"/>
      <c r="BI70" s="714"/>
      <c r="BJ70" s="714"/>
      <c r="BK70" s="714"/>
      <c r="BL70" s="218"/>
      <c r="BM70" s="713"/>
      <c r="BN70" s="713"/>
      <c r="BO70" s="713"/>
      <c r="BP70" s="713"/>
      <c r="BQ70" s="713"/>
      <c r="BR70" s="713"/>
      <c r="BS70" s="713"/>
      <c r="BT70" s="713"/>
      <c r="BU70" s="713"/>
      <c r="BV70" s="715"/>
      <c r="BW70" s="712"/>
    </row>
    <row r="71" spans="2:75" ht="15.75" customHeight="1">
      <c r="B71" s="363" t="s">
        <v>752</v>
      </c>
      <c r="C71" s="364">
        <v>32238591000126</v>
      </c>
      <c r="D71" s="365" t="s">
        <v>11</v>
      </c>
      <c r="E71" s="365" t="s">
        <v>620</v>
      </c>
      <c r="F71" s="365" t="s">
        <v>687</v>
      </c>
      <c r="G71" s="366" t="s">
        <v>740</v>
      </c>
      <c r="H71" s="366" t="s">
        <v>34</v>
      </c>
      <c r="I71" s="366" t="s">
        <v>1321</v>
      </c>
      <c r="J71" s="366" t="s">
        <v>608</v>
      </c>
      <c r="K71" s="367" t="s">
        <v>48</v>
      </c>
      <c r="L71" s="368"/>
      <c r="M71" s="368" t="s">
        <v>34</v>
      </c>
      <c r="N71" s="367">
        <v>491391</v>
      </c>
      <c r="O71" s="367" t="s">
        <v>1323</v>
      </c>
      <c r="P71" s="371">
        <v>43557</v>
      </c>
      <c r="Q71" s="372">
        <v>42376561.920000002</v>
      </c>
      <c r="R71" s="372">
        <v>57914953.017222188</v>
      </c>
      <c r="S71" s="367">
        <v>182</v>
      </c>
      <c r="T71" s="369">
        <v>7.6702142531243744E-2</v>
      </c>
      <c r="U71" s="369">
        <v>0.99154356733049709</v>
      </c>
      <c r="V71" s="369">
        <v>0.10221459396200361</v>
      </c>
      <c r="W71" s="369">
        <v>1.00204479937293</v>
      </c>
      <c r="X71" s="369">
        <v>0.16173774780295513</v>
      </c>
      <c r="Y71" s="369">
        <v>1.2264867229580141</v>
      </c>
      <c r="Z71" s="369">
        <v>0.26728096742852436</v>
      </c>
      <c r="AA71" s="369">
        <v>1.5193116682161425</v>
      </c>
      <c r="AB71" s="369">
        <v>4.2094435675179313E-3</v>
      </c>
      <c r="AC71" s="373">
        <v>4.6790807214594471E-2</v>
      </c>
      <c r="AD71" s="575">
        <v>30910036000173</v>
      </c>
      <c r="AE71" s="370" t="s">
        <v>2350</v>
      </c>
      <c r="AF71" s="370" t="s">
        <v>2317</v>
      </c>
      <c r="AG71" s="374" t="s">
        <v>1458</v>
      </c>
      <c r="AH71" s="374" t="s">
        <v>2318</v>
      </c>
      <c r="AI71" s="374">
        <v>25000</v>
      </c>
      <c r="AJ71" s="374">
        <v>5000</v>
      </c>
      <c r="AK71" s="374">
        <v>10000</v>
      </c>
      <c r="AL71" s="722">
        <v>5.0000000000000001E-3</v>
      </c>
      <c r="AM71" s="722" t="s">
        <v>34</v>
      </c>
      <c r="AN71" s="369" t="s">
        <v>64</v>
      </c>
      <c r="AO71" s="367" t="s">
        <v>1326</v>
      </c>
      <c r="AP71" s="370" t="s">
        <v>11</v>
      </c>
      <c r="AQ71" s="376" t="s">
        <v>677</v>
      </c>
      <c r="AR71" s="369">
        <v>3.3333333333333331E-3</v>
      </c>
      <c r="AS71" s="369">
        <v>3.3333333333333331E-3</v>
      </c>
      <c r="AT71" s="369"/>
      <c r="AW71" s="711"/>
      <c r="AX71" s="712"/>
      <c r="AY71" s="712"/>
      <c r="AZ71" s="712"/>
      <c r="BA71" s="712"/>
      <c r="BB71" s="723"/>
      <c r="BC71" s="712"/>
      <c r="BD71" s="712"/>
      <c r="BE71" s="712"/>
      <c r="BF71" s="712"/>
      <c r="BG71" s="724"/>
      <c r="BH71" s="713"/>
      <c r="BI71" s="714"/>
      <c r="BJ71" s="714"/>
      <c r="BK71" s="714"/>
      <c r="BL71" s="218"/>
      <c r="BM71" s="713"/>
      <c r="BN71" s="713"/>
      <c r="BO71" s="713"/>
      <c r="BP71" s="713"/>
      <c r="BQ71" s="713"/>
      <c r="BR71" s="713"/>
      <c r="BS71" s="713"/>
      <c r="BT71" s="713"/>
      <c r="BU71" s="713"/>
      <c r="BV71" s="715"/>
      <c r="BW71" s="712"/>
    </row>
    <row r="72" spans="2:75" ht="15.75" customHeight="1">
      <c r="B72" s="363" t="s">
        <v>753</v>
      </c>
      <c r="C72" s="364">
        <v>30910036000173</v>
      </c>
      <c r="D72" s="365" t="s">
        <v>11</v>
      </c>
      <c r="E72" s="365" t="s">
        <v>620</v>
      </c>
      <c r="F72" s="365" t="s">
        <v>665</v>
      </c>
      <c r="G72" s="366" t="s">
        <v>740</v>
      </c>
      <c r="H72" s="366" t="s">
        <v>34</v>
      </c>
      <c r="I72" s="366" t="s">
        <v>1306</v>
      </c>
      <c r="J72" s="366" t="s">
        <v>608</v>
      </c>
      <c r="K72" s="367" t="s">
        <v>48</v>
      </c>
      <c r="L72" s="368"/>
      <c r="M72" s="368" t="s">
        <v>1421</v>
      </c>
      <c r="N72" s="367">
        <v>476250</v>
      </c>
      <c r="O72" s="367" t="s">
        <v>1323</v>
      </c>
      <c r="P72" s="371">
        <v>43353</v>
      </c>
      <c r="Q72" s="372">
        <v>622939546.28999996</v>
      </c>
      <c r="R72" s="372">
        <v>651616455.87658727</v>
      </c>
      <c r="S72" s="367">
        <v>181</v>
      </c>
      <c r="T72" s="369">
        <v>8.094198123306362E-2</v>
      </c>
      <c r="U72" s="369">
        <v>1.0463527897664406</v>
      </c>
      <c r="V72" s="369">
        <v>0.10868684133839701</v>
      </c>
      <c r="W72" s="369">
        <v>1.0654944651435632</v>
      </c>
      <c r="X72" s="369">
        <v>0.17616592451286461</v>
      </c>
      <c r="Y72" s="369">
        <v>1.335898207979773</v>
      </c>
      <c r="Z72" s="369">
        <v>0.29269440987213335</v>
      </c>
      <c r="AA72" s="369">
        <v>1.6637699138053639</v>
      </c>
      <c r="AB72" s="369">
        <v>4.2821664747503749E-3</v>
      </c>
      <c r="AC72" s="373">
        <v>1.4138791613717159</v>
      </c>
      <c r="AD72" s="575">
        <v>0</v>
      </c>
      <c r="AE72" s="370" t="s">
        <v>2350</v>
      </c>
      <c r="AF72" s="370" t="s">
        <v>2317</v>
      </c>
      <c r="AG72" s="374" t="s">
        <v>1458</v>
      </c>
      <c r="AH72" s="374" t="s">
        <v>2318</v>
      </c>
      <c r="AI72" s="374">
        <v>25000</v>
      </c>
      <c r="AJ72" s="374">
        <v>5000</v>
      </c>
      <c r="AK72" s="374">
        <v>10000</v>
      </c>
      <c r="AL72" s="722">
        <v>1.6E-2</v>
      </c>
      <c r="AM72" s="722">
        <v>0.2</v>
      </c>
      <c r="AN72" s="369" t="s">
        <v>64</v>
      </c>
      <c r="AO72" s="367" t="s">
        <v>1326</v>
      </c>
      <c r="AP72" s="370" t="s">
        <v>11</v>
      </c>
      <c r="AQ72" s="376" t="s">
        <v>677</v>
      </c>
      <c r="AR72" s="369" t="s">
        <v>34</v>
      </c>
      <c r="AS72" s="369" t="s">
        <v>34</v>
      </c>
      <c r="AT72" s="369"/>
      <c r="AW72" s="711"/>
      <c r="AX72" s="712"/>
      <c r="AY72" s="712"/>
      <c r="AZ72" s="712"/>
      <c r="BA72" s="712"/>
      <c r="BB72" s="723"/>
      <c r="BC72" s="712"/>
      <c r="BD72" s="712"/>
      <c r="BE72" s="712"/>
      <c r="BF72" s="712"/>
      <c r="BG72" s="724"/>
      <c r="BH72" s="713"/>
      <c r="BI72" s="714"/>
      <c r="BJ72" s="714"/>
      <c r="BK72" s="714"/>
      <c r="BL72" s="218"/>
      <c r="BM72" s="713"/>
      <c r="BN72" s="713"/>
      <c r="BO72" s="713"/>
      <c r="BP72" s="713"/>
      <c r="BQ72" s="713"/>
      <c r="BR72" s="713"/>
      <c r="BS72" s="713"/>
      <c r="BT72" s="713"/>
      <c r="BU72" s="713"/>
      <c r="BV72" s="715"/>
      <c r="BW72" s="712"/>
    </row>
    <row r="73" spans="2:75" ht="15.75" customHeight="1">
      <c r="B73" s="363" t="s">
        <v>754</v>
      </c>
      <c r="C73" s="364">
        <v>9620860000100</v>
      </c>
      <c r="D73" s="365" t="s">
        <v>11</v>
      </c>
      <c r="E73" s="365" t="s">
        <v>620</v>
      </c>
      <c r="F73" s="365" t="s">
        <v>665</v>
      </c>
      <c r="G73" s="366" t="s">
        <v>740</v>
      </c>
      <c r="H73" s="366" t="s">
        <v>34</v>
      </c>
      <c r="I73" s="366"/>
      <c r="J73" s="366" t="s">
        <v>608</v>
      </c>
      <c r="K73" s="367" t="s">
        <v>48</v>
      </c>
      <c r="L73" s="368" t="s">
        <v>1341</v>
      </c>
      <c r="M73" s="368" t="s">
        <v>34</v>
      </c>
      <c r="N73" s="367">
        <v>212660</v>
      </c>
      <c r="O73" s="367" t="s">
        <v>1323</v>
      </c>
      <c r="P73" s="371">
        <v>39632</v>
      </c>
      <c r="Q73" s="372">
        <v>230673790.72</v>
      </c>
      <c r="R73" s="372">
        <v>276058281.5906747</v>
      </c>
      <c r="S73" s="367">
        <v>4</v>
      </c>
      <c r="T73" s="369">
        <v>7.7183103630743988E-2</v>
      </c>
      <c r="U73" s="369">
        <v>0.99776104533838206</v>
      </c>
      <c r="V73" s="369">
        <v>0.10183836030139459</v>
      </c>
      <c r="W73" s="369">
        <v>0.99835645147319219</v>
      </c>
      <c r="X73" s="369">
        <v>0.13964990270518562</v>
      </c>
      <c r="Y73" s="369">
        <v>1.0589905810915414</v>
      </c>
      <c r="Z73" s="369">
        <v>0.19338826593910752</v>
      </c>
      <c r="AA73" s="369">
        <v>1.0992815978037953</v>
      </c>
      <c r="AB73" s="369">
        <v>2.7254623206598755E-3</v>
      </c>
      <c r="AC73" s="373">
        <v>-5.4922530418748998E-2</v>
      </c>
      <c r="AD73" s="575">
        <v>0</v>
      </c>
      <c r="AE73" s="370" t="s">
        <v>2350</v>
      </c>
      <c r="AF73" s="370" t="s">
        <v>2326</v>
      </c>
      <c r="AG73" s="374" t="s">
        <v>1459</v>
      </c>
      <c r="AH73" s="374" t="s">
        <v>2321</v>
      </c>
      <c r="AI73" s="374">
        <v>1000</v>
      </c>
      <c r="AJ73" s="374">
        <v>500</v>
      </c>
      <c r="AK73" s="374">
        <v>500</v>
      </c>
      <c r="AL73" s="722">
        <v>0.01</v>
      </c>
      <c r="AM73" s="722">
        <v>0.2</v>
      </c>
      <c r="AN73" s="369" t="s">
        <v>64</v>
      </c>
      <c r="AO73" s="367" t="s">
        <v>1326</v>
      </c>
      <c r="AP73" s="370" t="s">
        <v>13</v>
      </c>
      <c r="AQ73" s="376" t="s">
        <v>670</v>
      </c>
      <c r="AR73" s="369">
        <v>4.1999999999999997E-3</v>
      </c>
      <c r="AS73" s="369">
        <v>4.1999999999999997E-3</v>
      </c>
      <c r="AT73" s="369"/>
      <c r="AW73" s="711"/>
      <c r="AX73" s="712"/>
      <c r="AY73" s="712"/>
      <c r="AZ73" s="712"/>
      <c r="BA73" s="712"/>
      <c r="BB73" s="723"/>
      <c r="BC73" s="712"/>
      <c r="BD73" s="712"/>
      <c r="BE73" s="712"/>
      <c r="BF73" s="712"/>
      <c r="BG73" s="724"/>
      <c r="BH73" s="713"/>
      <c r="BI73" s="714"/>
      <c r="BJ73" s="714"/>
      <c r="BK73" s="714"/>
      <c r="BL73" s="218"/>
      <c r="BM73" s="713"/>
      <c r="BN73" s="713"/>
      <c r="BO73" s="713"/>
      <c r="BP73" s="713"/>
      <c r="BQ73" s="713"/>
      <c r="BR73" s="713"/>
      <c r="BS73" s="713"/>
      <c r="BT73" s="713"/>
      <c r="BU73" s="713"/>
      <c r="BV73" s="715"/>
      <c r="BW73" s="712"/>
    </row>
    <row r="74" spans="2:75" ht="15.75" customHeight="1">
      <c r="B74" s="363" t="s">
        <v>82</v>
      </c>
      <c r="C74" s="364">
        <v>37227754000199</v>
      </c>
      <c r="D74" s="365" t="s">
        <v>11</v>
      </c>
      <c r="E74" s="365" t="s">
        <v>620</v>
      </c>
      <c r="F74" s="365" t="s">
        <v>665</v>
      </c>
      <c r="G74" s="366" t="s">
        <v>740</v>
      </c>
      <c r="H74" s="366" t="s">
        <v>34</v>
      </c>
      <c r="I74" s="366"/>
      <c r="J74" s="366" t="s">
        <v>608</v>
      </c>
      <c r="K74" s="367" t="s">
        <v>48</v>
      </c>
      <c r="L74" s="368"/>
      <c r="M74" s="368" t="s">
        <v>34</v>
      </c>
      <c r="N74" s="367">
        <v>541079</v>
      </c>
      <c r="O74" s="367" t="s">
        <v>1323</v>
      </c>
      <c r="P74" s="371">
        <v>44005</v>
      </c>
      <c r="Q74" s="372">
        <v>21824332.460000001</v>
      </c>
      <c r="R74" s="372">
        <v>19858885.907420628</v>
      </c>
      <c r="S74" s="367">
        <v>91</v>
      </c>
      <c r="T74" s="369">
        <v>8.7548008126171251E-2</v>
      </c>
      <c r="U74" s="369">
        <v>1.1317501887870092</v>
      </c>
      <c r="V74" s="369">
        <v>0.11833183021304428</v>
      </c>
      <c r="W74" s="369">
        <v>1.1600476064048075</v>
      </c>
      <c r="X74" s="369">
        <v>0.17081986587944042</v>
      </c>
      <c r="Y74" s="369">
        <v>1.2953580741945661</v>
      </c>
      <c r="Z74" s="369" t="s">
        <v>1424</v>
      </c>
      <c r="AA74" s="369" t="s">
        <v>1424</v>
      </c>
      <c r="AB74" s="369">
        <v>3.0007324527112169E-3</v>
      </c>
      <c r="AC74" s="373">
        <v>4.9039249685377921</v>
      </c>
      <c r="AD74" s="575">
        <v>0</v>
      </c>
      <c r="AE74" s="370" t="s">
        <v>2350</v>
      </c>
      <c r="AF74" s="370" t="s">
        <v>2317</v>
      </c>
      <c r="AG74" s="374" t="s">
        <v>1458</v>
      </c>
      <c r="AH74" s="374" t="s">
        <v>2318</v>
      </c>
      <c r="AI74" s="374">
        <v>5000</v>
      </c>
      <c r="AJ74" s="374">
        <v>5000</v>
      </c>
      <c r="AK74" s="374">
        <v>5000</v>
      </c>
      <c r="AL74" s="722">
        <v>1.4999999999999999E-2</v>
      </c>
      <c r="AM74" s="722">
        <v>0.2</v>
      </c>
      <c r="AN74" s="369" t="s">
        <v>34</v>
      </c>
      <c r="AO74" s="367" t="s">
        <v>1326</v>
      </c>
      <c r="AP74" s="370" t="s">
        <v>13</v>
      </c>
      <c r="AQ74" s="376" t="s">
        <v>670</v>
      </c>
      <c r="AR74" s="369">
        <v>2.9999999999999996E-3</v>
      </c>
      <c r="AS74" s="369">
        <v>2.9999999999999996E-3</v>
      </c>
      <c r="AT74" s="369"/>
      <c r="AW74" s="711"/>
      <c r="AX74" s="712"/>
      <c r="AY74" s="712"/>
      <c r="AZ74" s="712"/>
      <c r="BA74" s="712"/>
      <c r="BB74" s="723"/>
      <c r="BC74" s="712"/>
      <c r="BD74" s="712"/>
      <c r="BE74" s="712"/>
      <c r="BF74" s="712"/>
      <c r="BG74" s="724"/>
      <c r="BH74" s="713"/>
      <c r="BI74" s="714"/>
      <c r="BJ74" s="714"/>
      <c r="BK74" s="714"/>
      <c r="BL74" s="218"/>
      <c r="BM74" s="713"/>
      <c r="BN74" s="713"/>
      <c r="BO74" s="713"/>
      <c r="BP74" s="713"/>
      <c r="BQ74" s="713"/>
      <c r="BR74" s="713"/>
      <c r="BS74" s="713"/>
      <c r="BT74" s="713"/>
      <c r="BU74" s="713"/>
      <c r="BV74" s="715"/>
      <c r="BW74" s="712"/>
    </row>
    <row r="75" spans="2:75" ht="15.75" customHeight="1">
      <c r="B75" s="363" t="s">
        <v>83</v>
      </c>
      <c r="C75" s="364">
        <v>15862830000103</v>
      </c>
      <c r="D75" s="365" t="s">
        <v>14</v>
      </c>
      <c r="E75" s="365" t="s">
        <v>607</v>
      </c>
      <c r="F75" s="365" t="s">
        <v>691</v>
      </c>
      <c r="G75" s="366"/>
      <c r="H75" s="366" t="s">
        <v>34</v>
      </c>
      <c r="I75" s="366" t="s">
        <v>34</v>
      </c>
      <c r="J75" s="366" t="s">
        <v>611</v>
      </c>
      <c r="K75" s="367"/>
      <c r="L75" s="368"/>
      <c r="M75" s="368" t="s">
        <v>34</v>
      </c>
      <c r="N75" s="367">
        <v>311502</v>
      </c>
      <c r="O75" s="367" t="s">
        <v>1323</v>
      </c>
      <c r="P75" s="371">
        <v>41141</v>
      </c>
      <c r="Q75" s="372">
        <v>171724275.62</v>
      </c>
      <c r="R75" s="372">
        <v>160959391.41376987</v>
      </c>
      <c r="S75" s="367">
        <v>32</v>
      </c>
      <c r="T75" s="369">
        <v>7.9050369531497466E-2</v>
      </c>
      <c r="U75" s="369">
        <v>1.0218995560929354</v>
      </c>
      <c r="V75" s="369">
        <v>-5.0467969497615339E-2</v>
      </c>
      <c r="W75" s="369">
        <v>-0.49475485260740765</v>
      </c>
      <c r="X75" s="369">
        <v>2.284114142566751E-2</v>
      </c>
      <c r="Y75" s="369">
        <v>0.17320852476514845</v>
      </c>
      <c r="Z75" s="369">
        <v>-2.5158394550847674E-2</v>
      </c>
      <c r="AA75" s="369">
        <v>-0.14300847068323302</v>
      </c>
      <c r="AB75" s="369">
        <v>0.21175033867688728</v>
      </c>
      <c r="AC75" s="373">
        <v>-0.59768408516660987</v>
      </c>
      <c r="AD75" s="575">
        <v>13950080000198</v>
      </c>
      <c r="AE75" s="370" t="s">
        <v>2351</v>
      </c>
      <c r="AF75" s="370" t="s">
        <v>2326</v>
      </c>
      <c r="AG75" s="374" t="s">
        <v>1459</v>
      </c>
      <c r="AH75" s="374" t="s">
        <v>2321</v>
      </c>
      <c r="AI75" s="374">
        <v>500</v>
      </c>
      <c r="AJ75" s="374">
        <v>100</v>
      </c>
      <c r="AK75" s="374">
        <v>100</v>
      </c>
      <c r="AL75" s="722">
        <v>1.9E-2</v>
      </c>
      <c r="AM75" s="722">
        <v>0.2</v>
      </c>
      <c r="AN75" s="369" t="s">
        <v>668</v>
      </c>
      <c r="AO75" s="367" t="s">
        <v>1326</v>
      </c>
      <c r="AP75" s="370" t="s">
        <v>718</v>
      </c>
      <c r="AQ75" s="376" t="s">
        <v>661</v>
      </c>
      <c r="AR75" s="369">
        <v>3.9899999999999996E-3</v>
      </c>
      <c r="AS75" s="369">
        <v>3.9899999999999996E-3</v>
      </c>
      <c r="AT75" s="369"/>
      <c r="AW75" s="711"/>
      <c r="AX75" s="712"/>
      <c r="AY75" s="712"/>
      <c r="AZ75" s="712"/>
      <c r="BA75" s="712"/>
      <c r="BB75" s="723"/>
      <c r="BC75" s="712"/>
      <c r="BD75" s="712"/>
      <c r="BE75" s="712"/>
      <c r="BF75" s="712"/>
      <c r="BG75" s="724"/>
      <c r="BH75" s="713"/>
      <c r="BI75" s="714"/>
      <c r="BJ75" s="714"/>
      <c r="BK75" s="714"/>
      <c r="BL75" s="218"/>
      <c r="BM75" s="713"/>
      <c r="BN75" s="713"/>
      <c r="BO75" s="713"/>
      <c r="BP75" s="713"/>
      <c r="BQ75" s="713"/>
      <c r="BR75" s="713"/>
      <c r="BS75" s="713"/>
      <c r="BT75" s="713"/>
      <c r="BU75" s="713"/>
      <c r="BV75" s="715"/>
      <c r="BW75" s="712"/>
    </row>
    <row r="76" spans="2:75" ht="15.75" customHeight="1">
      <c r="B76" s="363" t="s">
        <v>755</v>
      </c>
      <c r="C76" s="364">
        <v>38026540000117</v>
      </c>
      <c r="D76" s="365" t="s">
        <v>14</v>
      </c>
      <c r="E76" s="365" t="s">
        <v>607</v>
      </c>
      <c r="F76" s="365" t="s">
        <v>691</v>
      </c>
      <c r="G76" s="366"/>
      <c r="H76" s="366" t="s">
        <v>34</v>
      </c>
      <c r="I76" s="366" t="s">
        <v>34</v>
      </c>
      <c r="J76" s="366" t="s">
        <v>608</v>
      </c>
      <c r="K76" s="367" t="s">
        <v>48</v>
      </c>
      <c r="L76" s="368"/>
      <c r="M76" s="368" t="s">
        <v>34</v>
      </c>
      <c r="N76" s="367">
        <v>566101</v>
      </c>
      <c r="O76" s="367" t="s">
        <v>1323</v>
      </c>
      <c r="P76" s="371">
        <v>44187</v>
      </c>
      <c r="Q76" s="372">
        <v>8929270.3499999996</v>
      </c>
      <c r="R76" s="372">
        <v>8278590.0988888852</v>
      </c>
      <c r="S76" s="367">
        <v>32</v>
      </c>
      <c r="T76" s="369">
        <v>6.5627979518312785E-2</v>
      </c>
      <c r="U76" s="369">
        <v>0.84838570059205209</v>
      </c>
      <c r="V76" s="369">
        <v>-8.0259498429606335E-2</v>
      </c>
      <c r="W76" s="369">
        <v>-0.78681145112764295</v>
      </c>
      <c r="X76" s="369" t="s">
        <v>1424</v>
      </c>
      <c r="Y76" s="369" t="s">
        <v>1424</v>
      </c>
      <c r="Z76" s="369" t="s">
        <v>1424</v>
      </c>
      <c r="AA76" s="369" t="s">
        <v>1424</v>
      </c>
      <c r="AB76" s="369">
        <v>0.21508705051289226</v>
      </c>
      <c r="AC76" s="373">
        <v>-0.7332178984780684</v>
      </c>
      <c r="AD76" s="575">
        <v>38026392000130</v>
      </c>
      <c r="AE76" s="370" t="s">
        <v>2351</v>
      </c>
      <c r="AF76" s="370" t="s">
        <v>2326</v>
      </c>
      <c r="AG76" s="374" t="s">
        <v>1459</v>
      </c>
      <c r="AH76" s="374" t="s">
        <v>2321</v>
      </c>
      <c r="AI76" s="374">
        <v>500</v>
      </c>
      <c r="AJ76" s="374">
        <v>100</v>
      </c>
      <c r="AK76" s="374">
        <v>100</v>
      </c>
      <c r="AL76" s="722">
        <v>1.9E-2</v>
      </c>
      <c r="AM76" s="722">
        <v>0.2</v>
      </c>
      <c r="AN76" s="369" t="s">
        <v>34</v>
      </c>
      <c r="AO76" s="367" t="s">
        <v>1326</v>
      </c>
      <c r="AP76" s="370" t="s">
        <v>718</v>
      </c>
      <c r="AQ76" s="376" t="s">
        <v>661</v>
      </c>
      <c r="AR76" s="369">
        <v>5.0666666666666664E-3</v>
      </c>
      <c r="AS76" s="369">
        <v>5.0666666666666664E-3</v>
      </c>
      <c r="AT76" s="369"/>
      <c r="AW76" s="711"/>
      <c r="AX76" s="712"/>
      <c r="AY76" s="712"/>
      <c r="AZ76" s="712"/>
      <c r="BA76" s="712"/>
      <c r="BB76" s="723"/>
      <c r="BC76" s="712"/>
      <c r="BD76" s="712"/>
      <c r="BE76" s="712"/>
      <c r="BF76" s="712"/>
      <c r="BG76" s="724"/>
      <c r="BH76" s="713"/>
      <c r="BI76" s="714"/>
      <c r="BJ76" s="714"/>
      <c r="BK76" s="714"/>
      <c r="BL76" s="218"/>
      <c r="BM76" s="713"/>
      <c r="BN76" s="713"/>
      <c r="BO76" s="713"/>
      <c r="BP76" s="713"/>
      <c r="BQ76" s="713"/>
      <c r="BR76" s="713"/>
      <c r="BS76" s="713"/>
      <c r="BT76" s="713"/>
      <c r="BU76" s="713"/>
      <c r="BV76" s="715"/>
      <c r="BW76" s="712"/>
    </row>
    <row r="77" spans="2:75" ht="15.75" customHeight="1">
      <c r="B77" s="363" t="s">
        <v>84</v>
      </c>
      <c r="C77" s="364">
        <v>13608337000128</v>
      </c>
      <c r="D77" s="365" t="s">
        <v>13</v>
      </c>
      <c r="E77" s="365" t="s">
        <v>616</v>
      </c>
      <c r="F77" s="365" t="s">
        <v>617</v>
      </c>
      <c r="G77" s="366" t="s">
        <v>34</v>
      </c>
      <c r="H77" s="366" t="s">
        <v>1339</v>
      </c>
      <c r="I77" s="366" t="s">
        <v>34</v>
      </c>
      <c r="J77" s="366" t="s">
        <v>608</v>
      </c>
      <c r="K77" s="367" t="s">
        <v>48</v>
      </c>
      <c r="L77" s="368"/>
      <c r="M77" s="368" t="s">
        <v>34</v>
      </c>
      <c r="N77" s="367">
        <v>292540</v>
      </c>
      <c r="O77" s="367" t="s">
        <v>1323</v>
      </c>
      <c r="P77" s="371">
        <v>40877</v>
      </c>
      <c r="Q77" s="372">
        <v>293900861.62</v>
      </c>
      <c r="R77" s="372">
        <v>575348728.55591226</v>
      </c>
      <c r="S77" s="367">
        <v>30</v>
      </c>
      <c r="T77" s="369">
        <v>8.9874604210877118E-2</v>
      </c>
      <c r="U77" s="369">
        <v>1.1618265504822085</v>
      </c>
      <c r="V77" s="369">
        <v>5.441696127379636E-2</v>
      </c>
      <c r="W77" s="369">
        <v>0.5334681763971556</v>
      </c>
      <c r="X77" s="369">
        <v>2.8585511452992041E-3</v>
      </c>
      <c r="Y77" s="369">
        <v>2.1676912620776836E-2</v>
      </c>
      <c r="Z77" s="369">
        <v>9.5731773620212124E-2</v>
      </c>
      <c r="AA77" s="369">
        <v>0.54417043637463447</v>
      </c>
      <c r="AB77" s="369">
        <v>4.0699861060091581E-2</v>
      </c>
      <c r="AC77" s="373">
        <v>-1.0647071783009769</v>
      </c>
      <c r="AD77" s="575">
        <v>0</v>
      </c>
      <c r="AE77" s="370" t="s">
        <v>2351</v>
      </c>
      <c r="AF77" s="370" t="s">
        <v>2326</v>
      </c>
      <c r="AG77" s="374" t="s">
        <v>1459</v>
      </c>
      <c r="AH77" s="374" t="s">
        <v>2321</v>
      </c>
      <c r="AI77" s="374">
        <v>500</v>
      </c>
      <c r="AJ77" s="374">
        <v>100</v>
      </c>
      <c r="AK77" s="374">
        <v>100</v>
      </c>
      <c r="AL77" s="722">
        <v>0.02</v>
      </c>
      <c r="AM77" s="722">
        <v>0.2</v>
      </c>
      <c r="AN77" s="369" t="s">
        <v>2335</v>
      </c>
      <c r="AO77" s="367" t="s">
        <v>1326</v>
      </c>
      <c r="AP77" s="370" t="s">
        <v>13</v>
      </c>
      <c r="AQ77" s="376" t="s">
        <v>670</v>
      </c>
      <c r="AR77" s="369">
        <v>4.0000000000000001E-3</v>
      </c>
      <c r="AS77" s="369">
        <v>4.0000000000000001E-3</v>
      </c>
      <c r="AT77" s="369"/>
      <c r="AW77" s="711"/>
      <c r="AX77" s="712"/>
      <c r="AY77" s="712"/>
      <c r="AZ77" s="712"/>
      <c r="BA77" s="712"/>
      <c r="BB77" s="723"/>
      <c r="BC77" s="712"/>
      <c r="BD77" s="712"/>
      <c r="BE77" s="712"/>
      <c r="BF77" s="712"/>
      <c r="BG77" s="724"/>
      <c r="BH77" s="713"/>
      <c r="BI77" s="714"/>
      <c r="BJ77" s="714"/>
      <c r="BK77" s="714"/>
      <c r="BL77" s="218"/>
      <c r="BM77" s="713"/>
      <c r="BN77" s="713"/>
      <c r="BO77" s="713"/>
      <c r="BP77" s="713"/>
      <c r="BQ77" s="713"/>
      <c r="BR77" s="713"/>
      <c r="BS77" s="713"/>
      <c r="BT77" s="713"/>
      <c r="BU77" s="713"/>
      <c r="BV77" s="715"/>
      <c r="BW77" s="712"/>
    </row>
    <row r="78" spans="2:75" ht="15.75" customHeight="1">
      <c r="B78" s="363" t="s">
        <v>1540</v>
      </c>
      <c r="C78" s="364">
        <v>38377278000155</v>
      </c>
      <c r="D78" s="365" t="s">
        <v>14</v>
      </c>
      <c r="E78" s="365" t="s">
        <v>616</v>
      </c>
      <c r="F78" s="365" t="s">
        <v>617</v>
      </c>
      <c r="G78" s="366" t="s">
        <v>34</v>
      </c>
      <c r="H78" s="366" t="s">
        <v>34</v>
      </c>
      <c r="I78" s="366" t="s">
        <v>34</v>
      </c>
      <c r="J78" s="366" t="s">
        <v>608</v>
      </c>
      <c r="K78" s="367" t="s">
        <v>48</v>
      </c>
      <c r="L78" s="368"/>
      <c r="M78" s="368"/>
      <c r="N78" s="367">
        <v>576743</v>
      </c>
      <c r="O78" s="367" t="s">
        <v>1323</v>
      </c>
      <c r="P78" s="371">
        <v>44235</v>
      </c>
      <c r="Q78" s="372" t="s">
        <v>1396</v>
      </c>
      <c r="R78" s="372" t="s">
        <v>1424</v>
      </c>
      <c r="S78" s="367">
        <v>7</v>
      </c>
      <c r="T78" s="369" t="s">
        <v>1424</v>
      </c>
      <c r="U78" s="369" t="s">
        <v>1424</v>
      </c>
      <c r="V78" s="369" t="s">
        <v>1424</v>
      </c>
      <c r="W78" s="369" t="s">
        <v>1424</v>
      </c>
      <c r="X78" s="369" t="s">
        <v>1424</v>
      </c>
      <c r="Y78" s="369" t="s">
        <v>1424</v>
      </c>
      <c r="Z78" s="369" t="s">
        <v>1424</v>
      </c>
      <c r="AA78" s="369" t="s">
        <v>1424</v>
      </c>
      <c r="AB78" s="369" t="s">
        <v>1424</v>
      </c>
      <c r="AC78" s="373" t="s">
        <v>1424</v>
      </c>
      <c r="AD78" s="575">
        <v>0</v>
      </c>
      <c r="AE78" s="370" t="s">
        <v>2351</v>
      </c>
      <c r="AF78" s="370" t="s">
        <v>2326</v>
      </c>
      <c r="AG78" s="374" t="s">
        <v>1459</v>
      </c>
      <c r="AH78" s="374" t="s">
        <v>2318</v>
      </c>
      <c r="AI78" s="374">
        <v>500</v>
      </c>
      <c r="AJ78" s="374" t="s">
        <v>1436</v>
      </c>
      <c r="AK78" s="374">
        <v>100</v>
      </c>
      <c r="AL78" s="722">
        <v>0</v>
      </c>
      <c r="AM78" s="722">
        <v>0.2</v>
      </c>
      <c r="AN78" s="369" t="s">
        <v>34</v>
      </c>
      <c r="AO78" s="367" t="s">
        <v>1326</v>
      </c>
      <c r="AP78" s="370" t="s">
        <v>718</v>
      </c>
      <c r="AQ78" s="376" t="s">
        <v>689</v>
      </c>
      <c r="AR78" s="369">
        <v>4.0000000000000001E-3</v>
      </c>
      <c r="AS78" s="369">
        <v>4.0000000000000001E-3</v>
      </c>
      <c r="AT78" s="369"/>
      <c r="AW78" s="711"/>
      <c r="AX78" s="712"/>
      <c r="AY78" s="712"/>
      <c r="AZ78" s="712"/>
      <c r="BA78" s="712"/>
      <c r="BB78" s="723"/>
      <c r="BC78" s="712"/>
      <c r="BD78" s="712"/>
      <c r="BE78" s="712"/>
      <c r="BF78" s="712"/>
      <c r="BG78" s="724"/>
      <c r="BH78" s="713"/>
      <c r="BI78" s="714"/>
      <c r="BJ78" s="714"/>
      <c r="BK78" s="714"/>
      <c r="BL78" s="218"/>
      <c r="BM78" s="713"/>
      <c r="BN78" s="713"/>
      <c r="BO78" s="713"/>
      <c r="BP78" s="713"/>
      <c r="BQ78" s="713"/>
      <c r="BR78" s="713"/>
      <c r="BS78" s="713"/>
      <c r="BT78" s="713"/>
      <c r="BU78" s="713"/>
      <c r="BV78" s="715"/>
      <c r="BW78" s="712"/>
    </row>
    <row r="79" spans="2:75" ht="15.75" customHeight="1">
      <c r="B79" s="363" t="s">
        <v>85</v>
      </c>
      <c r="C79" s="364">
        <v>17397804000179</v>
      </c>
      <c r="D79" s="365" t="s">
        <v>14</v>
      </c>
      <c r="E79" s="365" t="s">
        <v>614</v>
      </c>
      <c r="F79" s="365" t="s">
        <v>691</v>
      </c>
      <c r="G79" s="366"/>
      <c r="H79" s="366" t="s">
        <v>867</v>
      </c>
      <c r="I79" s="366" t="s">
        <v>34</v>
      </c>
      <c r="J79" s="366" t="s">
        <v>608</v>
      </c>
      <c r="K79" s="367" t="s">
        <v>48</v>
      </c>
      <c r="L79" s="368"/>
      <c r="M79" s="368" t="s">
        <v>34</v>
      </c>
      <c r="N79" s="367">
        <v>333115</v>
      </c>
      <c r="O79" s="367" t="s">
        <v>1323</v>
      </c>
      <c r="P79" s="371">
        <v>41379</v>
      </c>
      <c r="Q79" s="372">
        <v>122909203.65000001</v>
      </c>
      <c r="R79" s="372">
        <v>145789142.53436506</v>
      </c>
      <c r="S79" s="367">
        <v>32</v>
      </c>
      <c r="T79" s="369">
        <v>0.10969568458163592</v>
      </c>
      <c r="U79" s="369">
        <v>1.41805752514059</v>
      </c>
      <c r="V79" s="369">
        <v>-3.4937616354400736E-2</v>
      </c>
      <c r="W79" s="369">
        <v>-0.34250546241398616</v>
      </c>
      <c r="X79" s="369">
        <v>-8.7610134417825836E-2</v>
      </c>
      <c r="Y79" s="369">
        <v>-0.66436356459556845</v>
      </c>
      <c r="Z79" s="369">
        <v>-8.9649020830775639E-2</v>
      </c>
      <c r="AA79" s="369">
        <v>-0.50959409756241991</v>
      </c>
      <c r="AB79" s="369">
        <v>0.14055056847822706</v>
      </c>
      <c r="AC79" s="373">
        <v>-0.87412244692915786</v>
      </c>
      <c r="AD79" s="575">
        <v>15862804000177</v>
      </c>
      <c r="AE79" s="370" t="s">
        <v>2351</v>
      </c>
      <c r="AF79" s="370" t="s">
        <v>2326</v>
      </c>
      <c r="AG79" s="374" t="s">
        <v>1459</v>
      </c>
      <c r="AH79" s="374" t="s">
        <v>2318</v>
      </c>
      <c r="AI79" s="374">
        <v>1000</v>
      </c>
      <c r="AJ79" s="374">
        <v>1000</v>
      </c>
      <c r="AK79" s="374">
        <v>1000</v>
      </c>
      <c r="AL79" s="722">
        <v>1.9E-2</v>
      </c>
      <c r="AM79" s="722">
        <v>0.2</v>
      </c>
      <c r="AN79" s="369" t="s">
        <v>64</v>
      </c>
      <c r="AO79" s="367" t="s">
        <v>1326</v>
      </c>
      <c r="AP79" s="370" t="s">
        <v>718</v>
      </c>
      <c r="AQ79" s="376" t="s">
        <v>661</v>
      </c>
      <c r="AR79" s="369">
        <v>3.9899999999999996E-3</v>
      </c>
      <c r="AS79" s="369">
        <v>3.9899999999999996E-3</v>
      </c>
      <c r="AT79" s="369"/>
      <c r="AW79" s="711"/>
      <c r="AX79" s="712"/>
      <c r="AY79" s="712"/>
      <c r="AZ79" s="712"/>
      <c r="BA79" s="712"/>
      <c r="BB79" s="723"/>
      <c r="BC79" s="712"/>
      <c r="BD79" s="712"/>
      <c r="BE79" s="712"/>
      <c r="BF79" s="712"/>
      <c r="BG79" s="724"/>
      <c r="BH79" s="713"/>
      <c r="BI79" s="714"/>
      <c r="BJ79" s="714"/>
      <c r="BK79" s="714"/>
      <c r="BL79" s="218"/>
      <c r="BM79" s="713"/>
      <c r="BN79" s="713"/>
      <c r="BO79" s="713"/>
      <c r="BP79" s="713"/>
      <c r="BQ79" s="713"/>
      <c r="BR79" s="713"/>
      <c r="BS79" s="713"/>
      <c r="BT79" s="713"/>
      <c r="BU79" s="713"/>
      <c r="BV79" s="715"/>
      <c r="BW79" s="712"/>
    </row>
    <row r="80" spans="2:75" ht="15.75" customHeight="1">
      <c r="B80" s="363" t="s">
        <v>756</v>
      </c>
      <c r="C80" s="364">
        <v>15862797000103</v>
      </c>
      <c r="D80" s="365" t="s">
        <v>14</v>
      </c>
      <c r="E80" s="365" t="s">
        <v>614</v>
      </c>
      <c r="F80" s="365" t="s">
        <v>691</v>
      </c>
      <c r="G80" s="366"/>
      <c r="H80" s="366" t="s">
        <v>867</v>
      </c>
      <c r="I80" s="366" t="s">
        <v>34</v>
      </c>
      <c r="J80" s="366" t="s">
        <v>608</v>
      </c>
      <c r="K80" s="367" t="s">
        <v>48</v>
      </c>
      <c r="L80" s="368"/>
      <c r="M80" s="368" t="s">
        <v>34</v>
      </c>
      <c r="N80" s="367">
        <v>311456</v>
      </c>
      <c r="O80" s="367" t="s">
        <v>1326</v>
      </c>
      <c r="P80" s="371">
        <v>41148</v>
      </c>
      <c r="Q80" s="372">
        <v>3782750.89</v>
      </c>
      <c r="R80" s="372">
        <v>4091295.2910714308</v>
      </c>
      <c r="S80" s="367">
        <v>32</v>
      </c>
      <c r="T80" s="369">
        <v>0.10631226997377086</v>
      </c>
      <c r="U80" s="369">
        <v>1.3743194641252265</v>
      </c>
      <c r="V80" s="369">
        <v>-3.9232768495703785E-2</v>
      </c>
      <c r="W80" s="369">
        <v>-0.38461231525055989</v>
      </c>
      <c r="X80" s="369">
        <v>-9.2493035700508042E-2</v>
      </c>
      <c r="Y80" s="369">
        <v>-0.7013914920526797</v>
      </c>
      <c r="Z80" s="369">
        <v>-9.1072414913236255E-2</v>
      </c>
      <c r="AA80" s="369">
        <v>-0.51768513097478042</v>
      </c>
      <c r="AB80" s="369">
        <v>0.14097841675039618</v>
      </c>
      <c r="AC80" s="373">
        <v>-0.90267954002703421</v>
      </c>
      <c r="AD80" s="575">
        <v>15862804000177</v>
      </c>
      <c r="AE80" s="370" t="s">
        <v>2351</v>
      </c>
      <c r="AF80" s="370" t="s">
        <v>2326</v>
      </c>
      <c r="AG80" s="374" t="s">
        <v>1459</v>
      </c>
      <c r="AH80" s="374" t="s">
        <v>2318</v>
      </c>
      <c r="AI80" s="374">
        <v>20000</v>
      </c>
      <c r="AJ80" s="374">
        <v>5000</v>
      </c>
      <c r="AK80" s="374">
        <v>20000</v>
      </c>
      <c r="AL80" s="722">
        <v>1.9E-2</v>
      </c>
      <c r="AM80" s="722">
        <v>0.2</v>
      </c>
      <c r="AN80" s="369" t="s">
        <v>2349</v>
      </c>
      <c r="AO80" s="367" t="s">
        <v>1326</v>
      </c>
      <c r="AP80" s="370" t="s">
        <v>718</v>
      </c>
      <c r="AQ80" s="376" t="s">
        <v>661</v>
      </c>
      <c r="AR80" s="369">
        <v>3.9899999999999996E-3</v>
      </c>
      <c r="AS80" s="369">
        <v>3.9899999999999996E-3</v>
      </c>
      <c r="AT80" s="369"/>
      <c r="AW80" s="711"/>
      <c r="AX80" s="712"/>
      <c r="AY80" s="712"/>
      <c r="AZ80" s="712"/>
      <c r="BA80" s="712"/>
      <c r="BB80" s="723"/>
      <c r="BC80" s="712"/>
      <c r="BD80" s="712"/>
      <c r="BE80" s="712"/>
      <c r="BF80" s="712"/>
      <c r="BG80" s="724"/>
      <c r="BH80" s="713"/>
      <c r="BI80" s="714"/>
      <c r="BJ80" s="714"/>
      <c r="BK80" s="714"/>
      <c r="BL80" s="218"/>
      <c r="BM80" s="713"/>
      <c r="BN80" s="713"/>
      <c r="BO80" s="713"/>
      <c r="BP80" s="713"/>
      <c r="BQ80" s="713"/>
      <c r="BR80" s="713"/>
      <c r="BS80" s="713"/>
      <c r="BT80" s="713"/>
      <c r="BU80" s="713"/>
      <c r="BV80" s="715"/>
      <c r="BW80" s="712"/>
    </row>
    <row r="81" spans="2:75" ht="15.75" customHeight="1">
      <c r="B81" s="363" t="s">
        <v>757</v>
      </c>
      <c r="C81" s="364">
        <v>27826024000150</v>
      </c>
      <c r="D81" s="365" t="s">
        <v>14</v>
      </c>
      <c r="E81" s="365" t="s">
        <v>614</v>
      </c>
      <c r="F81" s="365" t="s">
        <v>691</v>
      </c>
      <c r="G81" s="366"/>
      <c r="H81" s="366" t="s">
        <v>867</v>
      </c>
      <c r="I81" s="366" t="s">
        <v>34</v>
      </c>
      <c r="J81" s="366" t="s">
        <v>608</v>
      </c>
      <c r="K81" s="367" t="s">
        <v>48</v>
      </c>
      <c r="L81" s="368"/>
      <c r="M81" s="368" t="s">
        <v>34</v>
      </c>
      <c r="N81" s="367">
        <v>455482</v>
      </c>
      <c r="O81" s="367" t="s">
        <v>1326</v>
      </c>
      <c r="P81" s="371">
        <v>43090</v>
      </c>
      <c r="Q81" s="372">
        <v>43304036.030000001</v>
      </c>
      <c r="R81" s="372">
        <v>53754695.252936512</v>
      </c>
      <c r="S81" s="367">
        <v>32</v>
      </c>
      <c r="T81" s="369">
        <v>0.11336676710664118</v>
      </c>
      <c r="U81" s="369">
        <v>1.4655143254682421</v>
      </c>
      <c r="V81" s="369">
        <v>-2.8108869652416324E-2</v>
      </c>
      <c r="W81" s="369">
        <v>-0.27556091121318427</v>
      </c>
      <c r="X81" s="369">
        <v>-7.5669680347544843E-2</v>
      </c>
      <c r="Y81" s="369">
        <v>-0.57381693227117514</v>
      </c>
      <c r="Z81" s="369">
        <v>-5.9746176428544628E-2</v>
      </c>
      <c r="AA81" s="369">
        <v>-0.33961663582897056</v>
      </c>
      <c r="AB81" s="369">
        <v>0.13965192170503968</v>
      </c>
      <c r="AC81" s="373">
        <v>-0.83017087353062224</v>
      </c>
      <c r="AD81" s="575">
        <v>28888814000123</v>
      </c>
      <c r="AE81" s="370" t="s">
        <v>2351</v>
      </c>
      <c r="AF81" s="370" t="s">
        <v>2326</v>
      </c>
      <c r="AG81" s="374" t="s">
        <v>1459</v>
      </c>
      <c r="AH81" s="374" t="s">
        <v>2321</v>
      </c>
      <c r="AI81" s="374">
        <v>1000</v>
      </c>
      <c r="AJ81" s="374">
        <v>1000</v>
      </c>
      <c r="AK81" s="374">
        <v>1000</v>
      </c>
      <c r="AL81" s="722">
        <v>1.9E-2</v>
      </c>
      <c r="AM81" s="722">
        <v>0.2</v>
      </c>
      <c r="AN81" s="369" t="s">
        <v>64</v>
      </c>
      <c r="AO81" s="367" t="s">
        <v>1326</v>
      </c>
      <c r="AP81" s="370" t="s">
        <v>13</v>
      </c>
      <c r="AQ81" s="376" t="s">
        <v>670</v>
      </c>
      <c r="AR81" s="369">
        <v>4.7499999999999999E-3</v>
      </c>
      <c r="AS81" s="369">
        <v>4.7499999999999999E-3</v>
      </c>
      <c r="AT81" s="369"/>
      <c r="AW81" s="711"/>
      <c r="AX81" s="712"/>
      <c r="AY81" s="712"/>
      <c r="AZ81" s="712"/>
      <c r="BA81" s="712"/>
      <c r="BB81" s="723"/>
      <c r="BC81" s="712"/>
      <c r="BD81" s="712"/>
      <c r="BE81" s="712"/>
      <c r="BF81" s="712"/>
      <c r="BG81" s="724"/>
      <c r="BH81" s="713"/>
      <c r="BI81" s="714"/>
      <c r="BJ81" s="714"/>
      <c r="BK81" s="714"/>
      <c r="BL81" s="218"/>
      <c r="BM81" s="713"/>
      <c r="BN81" s="713"/>
      <c r="BO81" s="713"/>
      <c r="BP81" s="713"/>
      <c r="BQ81" s="713"/>
      <c r="BR81" s="713"/>
      <c r="BS81" s="713"/>
      <c r="BT81" s="713"/>
      <c r="BU81" s="713"/>
      <c r="BV81" s="715"/>
      <c r="BW81" s="712"/>
    </row>
    <row r="82" spans="2:75" ht="15.75" customHeight="1">
      <c r="B82" s="363" t="s">
        <v>86</v>
      </c>
      <c r="C82" s="364">
        <v>36352617000113</v>
      </c>
      <c r="D82" s="365" t="s">
        <v>14</v>
      </c>
      <c r="E82" s="365" t="s">
        <v>614</v>
      </c>
      <c r="F82" s="365" t="s">
        <v>691</v>
      </c>
      <c r="G82" s="366"/>
      <c r="H82" s="366" t="s">
        <v>867</v>
      </c>
      <c r="I82" s="366" t="s">
        <v>34</v>
      </c>
      <c r="J82" s="366" t="s">
        <v>608</v>
      </c>
      <c r="K82" s="367" t="s">
        <v>48</v>
      </c>
      <c r="L82" s="368"/>
      <c r="M82" s="368" t="s">
        <v>34</v>
      </c>
      <c r="N82" s="367">
        <v>534706</v>
      </c>
      <c r="O82" s="367" t="s">
        <v>1323</v>
      </c>
      <c r="P82" s="371">
        <v>43943</v>
      </c>
      <c r="Q82" s="372">
        <v>8312073.54</v>
      </c>
      <c r="R82" s="372">
        <v>7618273.849285719</v>
      </c>
      <c r="S82" s="367">
        <v>32</v>
      </c>
      <c r="T82" s="369">
        <v>0.10879273025930147</v>
      </c>
      <c r="U82" s="369">
        <v>1.4063848583759126</v>
      </c>
      <c r="V82" s="369">
        <v>-3.3482561577428571E-2</v>
      </c>
      <c r="W82" s="369">
        <v>-0.32824106028164785</v>
      </c>
      <c r="X82" s="369">
        <v>-9.3299884063242078E-2</v>
      </c>
      <c r="Y82" s="369">
        <v>-0.70750996975980918</v>
      </c>
      <c r="Z82" s="369" t="s">
        <v>1424</v>
      </c>
      <c r="AA82" s="369" t="s">
        <v>1424</v>
      </c>
      <c r="AB82" s="369">
        <v>0.13672390387012881</v>
      </c>
      <c r="AC82" s="373">
        <v>-0.89143706678612455</v>
      </c>
      <c r="AD82" s="575">
        <v>28888814000123</v>
      </c>
      <c r="AE82" s="370" t="s">
        <v>2351</v>
      </c>
      <c r="AF82" s="370" t="s">
        <v>2326</v>
      </c>
      <c r="AG82" s="374" t="s">
        <v>1459</v>
      </c>
      <c r="AH82" s="374" t="s">
        <v>2321</v>
      </c>
      <c r="AI82" s="374">
        <v>500</v>
      </c>
      <c r="AJ82" s="374">
        <v>100</v>
      </c>
      <c r="AK82" s="374">
        <v>100</v>
      </c>
      <c r="AL82" s="722">
        <v>1.9E-2</v>
      </c>
      <c r="AM82" s="722">
        <v>0.2</v>
      </c>
      <c r="AN82" s="369" t="s">
        <v>34</v>
      </c>
      <c r="AO82" s="367" t="s">
        <v>1326</v>
      </c>
      <c r="AP82" s="370" t="s">
        <v>13</v>
      </c>
      <c r="AQ82" s="376" t="s">
        <v>670</v>
      </c>
      <c r="AR82" s="369">
        <v>5.0666666666666664E-3</v>
      </c>
      <c r="AS82" s="369">
        <v>5.0666666666666664E-3</v>
      </c>
      <c r="AT82" s="369"/>
      <c r="AW82" s="711"/>
      <c r="AX82" s="712"/>
      <c r="AY82" s="712"/>
      <c r="AZ82" s="712"/>
      <c r="BA82" s="712"/>
      <c r="BB82" s="723"/>
      <c r="BC82" s="712"/>
      <c r="BD82" s="712"/>
      <c r="BE82" s="712"/>
      <c r="BF82" s="712"/>
      <c r="BG82" s="724"/>
      <c r="BH82" s="713"/>
      <c r="BI82" s="714"/>
      <c r="BJ82" s="714"/>
      <c r="BK82" s="714"/>
      <c r="BL82" s="218"/>
      <c r="BM82" s="713"/>
      <c r="BN82" s="713"/>
      <c r="BO82" s="713"/>
      <c r="BP82" s="713"/>
      <c r="BQ82" s="713"/>
      <c r="BR82" s="713"/>
      <c r="BS82" s="713"/>
      <c r="BT82" s="713"/>
      <c r="BU82" s="713"/>
      <c r="BV82" s="715"/>
      <c r="BW82" s="712"/>
    </row>
    <row r="83" spans="2:75" ht="15.75" customHeight="1">
      <c r="B83" s="363" t="s">
        <v>758</v>
      </c>
      <c r="C83" s="364">
        <v>28798135000163</v>
      </c>
      <c r="D83" s="365" t="s">
        <v>14</v>
      </c>
      <c r="E83" s="365" t="s">
        <v>614</v>
      </c>
      <c r="F83" s="365" t="s">
        <v>691</v>
      </c>
      <c r="G83" s="366"/>
      <c r="H83" s="366" t="s">
        <v>867</v>
      </c>
      <c r="I83" s="366" t="s">
        <v>34</v>
      </c>
      <c r="J83" s="366" t="s">
        <v>608</v>
      </c>
      <c r="K83" s="367" t="s">
        <v>48</v>
      </c>
      <c r="L83" s="368"/>
      <c r="M83" s="368" t="s">
        <v>34</v>
      </c>
      <c r="N83" s="367">
        <v>455539</v>
      </c>
      <c r="O83" s="367" t="s">
        <v>1326</v>
      </c>
      <c r="P83" s="371">
        <v>43090</v>
      </c>
      <c r="Q83" s="372">
        <v>30518352.489999998</v>
      </c>
      <c r="R83" s="372">
        <v>37437197.358650789</v>
      </c>
      <c r="S83" s="367">
        <v>32</v>
      </c>
      <c r="T83" s="369">
        <v>0.11245274223839075</v>
      </c>
      <c r="U83" s="369">
        <v>1.4536985475957447</v>
      </c>
      <c r="V83" s="369">
        <v>-2.4715697648679313E-2</v>
      </c>
      <c r="W83" s="369">
        <v>-0.24229647970757728</v>
      </c>
      <c r="X83" s="369">
        <v>-7.2601929654171116E-2</v>
      </c>
      <c r="Y83" s="369">
        <v>-0.5505536214740443</v>
      </c>
      <c r="Z83" s="369">
        <v>-5.6565987556592034E-2</v>
      </c>
      <c r="AA83" s="369">
        <v>-0.32153941130088748</v>
      </c>
      <c r="AB83" s="369">
        <v>0.13765911172702006</v>
      </c>
      <c r="AC83" s="373">
        <v>-0.81888168280986551</v>
      </c>
      <c r="AD83" s="575">
        <v>27826024000150</v>
      </c>
      <c r="AE83" s="370" t="s">
        <v>2331</v>
      </c>
      <c r="AF83" s="370" t="s">
        <v>2317</v>
      </c>
      <c r="AG83" s="374" t="s">
        <v>1458</v>
      </c>
      <c r="AH83" s="374" t="s">
        <v>2321</v>
      </c>
      <c r="AI83" s="374">
        <v>1000</v>
      </c>
      <c r="AJ83" s="374">
        <v>500</v>
      </c>
      <c r="AK83" s="374">
        <v>0</v>
      </c>
      <c r="AL83" s="722">
        <v>0</v>
      </c>
      <c r="AM83" s="722" t="s">
        <v>34</v>
      </c>
      <c r="AN83" s="369" t="s">
        <v>34</v>
      </c>
      <c r="AO83" s="367" t="s">
        <v>1326</v>
      </c>
      <c r="AP83" s="370" t="s">
        <v>13</v>
      </c>
      <c r="AQ83" s="376" t="s">
        <v>670</v>
      </c>
      <c r="AR83" s="369">
        <v>4.7499999999999999E-3</v>
      </c>
      <c r="AS83" s="369">
        <v>4.7499999999999999E-3</v>
      </c>
      <c r="AT83" s="369"/>
      <c r="AW83" s="711"/>
      <c r="AX83" s="712"/>
      <c r="AY83" s="712"/>
      <c r="AZ83" s="712"/>
      <c r="BA83" s="712"/>
      <c r="BB83" s="723"/>
      <c r="BC83" s="712"/>
      <c r="BD83" s="712"/>
      <c r="BE83" s="712"/>
      <c r="BF83" s="712"/>
      <c r="BG83" s="724"/>
      <c r="BH83" s="713"/>
      <c r="BI83" s="714"/>
      <c r="BJ83" s="714"/>
      <c r="BK83" s="714"/>
      <c r="BL83" s="218"/>
      <c r="BM83" s="713"/>
      <c r="BN83" s="713"/>
      <c r="BO83" s="713"/>
      <c r="BP83" s="713"/>
      <c r="BQ83" s="713"/>
      <c r="BR83" s="713"/>
      <c r="BS83" s="713"/>
      <c r="BT83" s="713"/>
      <c r="BU83" s="713"/>
      <c r="BV83" s="715"/>
      <c r="BW83" s="712"/>
    </row>
    <row r="84" spans="2:75" ht="15.75" customHeight="1">
      <c r="B84" s="363" t="s">
        <v>759</v>
      </c>
      <c r="C84" s="364">
        <v>36014075000179</v>
      </c>
      <c r="D84" s="365" t="s">
        <v>14</v>
      </c>
      <c r="E84" s="365" t="s">
        <v>614</v>
      </c>
      <c r="F84" s="365" t="s">
        <v>691</v>
      </c>
      <c r="G84" s="366"/>
      <c r="H84" s="366" t="s">
        <v>867</v>
      </c>
      <c r="I84" s="366" t="s">
        <v>34</v>
      </c>
      <c r="J84" s="366" t="s">
        <v>608</v>
      </c>
      <c r="K84" s="367" t="s">
        <v>48</v>
      </c>
      <c r="L84" s="368"/>
      <c r="M84" s="368" t="s">
        <v>34</v>
      </c>
      <c r="N84" s="367">
        <v>544965</v>
      </c>
      <c r="O84" s="367" t="s">
        <v>1323</v>
      </c>
      <c r="P84" s="371">
        <v>44007</v>
      </c>
      <c r="Q84" s="372">
        <v>1743468.48</v>
      </c>
      <c r="R84" s="372">
        <v>2180945.72793651</v>
      </c>
      <c r="S84" s="367">
        <v>32</v>
      </c>
      <c r="T84" s="369">
        <v>0.1047666816054218</v>
      </c>
      <c r="U84" s="369">
        <v>1.354339341617526</v>
      </c>
      <c r="V84" s="369">
        <v>-3.8852583414580089E-2</v>
      </c>
      <c r="W84" s="369">
        <v>-0.38088523021727405</v>
      </c>
      <c r="X84" s="369">
        <v>-8.5932527178961826E-2</v>
      </c>
      <c r="Y84" s="369">
        <v>-0.65164196414820907</v>
      </c>
      <c r="Z84" s="369" t="s">
        <v>1424</v>
      </c>
      <c r="AA84" s="369" t="s">
        <v>1424</v>
      </c>
      <c r="AB84" s="369">
        <v>0.13349589914066565</v>
      </c>
      <c r="AC84" s="373">
        <v>-0.95797373720919088</v>
      </c>
      <c r="AD84" s="575">
        <v>35618104000149</v>
      </c>
      <c r="AE84" s="370" t="s">
        <v>2331</v>
      </c>
      <c r="AF84" s="370" t="s">
        <v>2317</v>
      </c>
      <c r="AG84" s="374" t="s">
        <v>1458</v>
      </c>
      <c r="AH84" s="374" t="s">
        <v>2321</v>
      </c>
      <c r="AI84" s="374">
        <v>1000</v>
      </c>
      <c r="AJ84" s="374">
        <v>1000</v>
      </c>
      <c r="AK84" s="374">
        <v>1000</v>
      </c>
      <c r="AL84" s="722">
        <v>0</v>
      </c>
      <c r="AM84" s="722" t="s">
        <v>34</v>
      </c>
      <c r="AN84" s="369" t="s">
        <v>34</v>
      </c>
      <c r="AO84" s="367" t="s">
        <v>1326</v>
      </c>
      <c r="AP84" s="370" t="s">
        <v>13</v>
      </c>
      <c r="AQ84" s="376" t="s">
        <v>670</v>
      </c>
      <c r="AR84" s="369">
        <v>4.7499999999999999E-3</v>
      </c>
      <c r="AS84" s="369">
        <v>4.7499999999999999E-3</v>
      </c>
      <c r="AT84" s="369"/>
      <c r="AW84" s="711"/>
      <c r="AX84" s="712"/>
      <c r="AY84" s="712"/>
      <c r="AZ84" s="712"/>
      <c r="BA84" s="712"/>
      <c r="BB84" s="723"/>
      <c r="BC84" s="712"/>
      <c r="BD84" s="712"/>
      <c r="BE84" s="712"/>
      <c r="BF84" s="712"/>
      <c r="BG84" s="724"/>
      <c r="BH84" s="713"/>
      <c r="BI84" s="714"/>
      <c r="BJ84" s="714"/>
      <c r="BK84" s="714"/>
      <c r="BL84" s="218"/>
      <c r="BM84" s="713"/>
      <c r="BN84" s="713"/>
      <c r="BO84" s="713"/>
      <c r="BP84" s="713"/>
      <c r="BQ84" s="713"/>
      <c r="BR84" s="713"/>
      <c r="BS84" s="713"/>
      <c r="BT84" s="713"/>
      <c r="BU84" s="713"/>
      <c r="BV84" s="715"/>
      <c r="BW84" s="712"/>
    </row>
    <row r="85" spans="2:75" ht="15.75" customHeight="1">
      <c r="B85" s="363" t="s">
        <v>760</v>
      </c>
      <c r="C85" s="364">
        <v>43164374000155</v>
      </c>
      <c r="D85" s="365" t="s">
        <v>13</v>
      </c>
      <c r="E85" s="365" t="s">
        <v>616</v>
      </c>
      <c r="F85" s="365" t="s">
        <v>618</v>
      </c>
      <c r="G85" s="366" t="s">
        <v>34</v>
      </c>
      <c r="H85" s="366" t="s">
        <v>1340</v>
      </c>
      <c r="I85" s="366" t="s">
        <v>34</v>
      </c>
      <c r="J85" s="366" t="s">
        <v>611</v>
      </c>
      <c r="K85" s="367"/>
      <c r="L85" s="368"/>
      <c r="M85" s="368" t="s">
        <v>1421</v>
      </c>
      <c r="N85" s="367">
        <v>610933</v>
      </c>
      <c r="O85" s="367" t="s">
        <v>1323</v>
      </c>
      <c r="P85" s="371">
        <v>44441</v>
      </c>
      <c r="Q85" s="372">
        <v>3102170.59</v>
      </c>
      <c r="R85" s="372" t="s">
        <v>1424</v>
      </c>
      <c r="S85" s="367">
        <v>6</v>
      </c>
      <c r="T85" s="369">
        <v>3.7014354502272306E-2</v>
      </c>
      <c r="U85" s="369">
        <v>0.47849178516322216</v>
      </c>
      <c r="V85" s="369" t="s">
        <v>1424</v>
      </c>
      <c r="W85" s="369" t="s">
        <v>1424</v>
      </c>
      <c r="X85" s="369" t="s">
        <v>1424</v>
      </c>
      <c r="Y85" s="369" t="s">
        <v>1424</v>
      </c>
      <c r="Z85" s="369" t="s">
        <v>1424</v>
      </c>
      <c r="AA85" s="369" t="s">
        <v>1424</v>
      </c>
      <c r="AB85" s="369" t="s">
        <v>1424</v>
      </c>
      <c r="AC85" s="373" t="s">
        <v>1424</v>
      </c>
      <c r="AD85" s="575">
        <v>43279666000133</v>
      </c>
      <c r="AE85" s="370" t="s">
        <v>2352</v>
      </c>
      <c r="AF85" s="370" t="s">
        <v>2317</v>
      </c>
      <c r="AG85" s="374" t="s">
        <v>1458</v>
      </c>
      <c r="AH85" s="374" t="s">
        <v>2318</v>
      </c>
      <c r="AI85" s="374">
        <v>5000</v>
      </c>
      <c r="AJ85" s="374">
        <v>5000</v>
      </c>
      <c r="AK85" s="374">
        <v>5000</v>
      </c>
      <c r="AL85" s="722">
        <v>0.01</v>
      </c>
      <c r="AM85" s="722" t="s">
        <v>34</v>
      </c>
      <c r="AN85" s="369" t="s">
        <v>34</v>
      </c>
      <c r="AO85" s="367" t="s">
        <v>1326</v>
      </c>
      <c r="AP85" s="370" t="s">
        <v>13</v>
      </c>
      <c r="AQ85" s="376" t="s">
        <v>681</v>
      </c>
      <c r="AR85" s="369" t="s">
        <v>34</v>
      </c>
      <c r="AS85" s="369" t="s">
        <v>34</v>
      </c>
      <c r="AT85" s="369"/>
      <c r="AW85" s="711"/>
      <c r="AX85" s="712"/>
      <c r="AY85" s="712"/>
      <c r="AZ85" s="712"/>
      <c r="BA85" s="712"/>
      <c r="BB85" s="723"/>
      <c r="BC85" s="712"/>
      <c r="BD85" s="712"/>
      <c r="BE85" s="712"/>
      <c r="BF85" s="712"/>
      <c r="BG85" s="724"/>
      <c r="BH85" s="713"/>
      <c r="BI85" s="714"/>
      <c r="BJ85" s="714"/>
      <c r="BK85" s="714"/>
      <c r="BL85" s="218"/>
      <c r="BM85" s="713"/>
      <c r="BN85" s="713"/>
      <c r="BO85" s="713"/>
      <c r="BP85" s="713"/>
      <c r="BQ85" s="713"/>
      <c r="BR85" s="713"/>
      <c r="BS85" s="713"/>
      <c r="BT85" s="713"/>
      <c r="BU85" s="713"/>
      <c r="BV85" s="715"/>
      <c r="BW85" s="712"/>
    </row>
    <row r="86" spans="2:75" ht="15.75" customHeight="1">
      <c r="B86" s="363" t="s">
        <v>761</v>
      </c>
      <c r="C86" s="364">
        <v>35002927000145</v>
      </c>
      <c r="D86" s="365" t="s">
        <v>14</v>
      </c>
      <c r="E86" s="365" t="s">
        <v>614</v>
      </c>
      <c r="F86" s="365"/>
      <c r="G86" s="366"/>
      <c r="H86" s="366" t="s">
        <v>867</v>
      </c>
      <c r="I86" s="366" t="s">
        <v>34</v>
      </c>
      <c r="J86" s="366" t="s">
        <v>611</v>
      </c>
      <c r="K86" s="367" t="s">
        <v>48</v>
      </c>
      <c r="L86" s="368"/>
      <c r="M86" s="368" t="s">
        <v>34</v>
      </c>
      <c r="N86" s="367">
        <v>527882</v>
      </c>
      <c r="O86" s="367" t="s">
        <v>1323</v>
      </c>
      <c r="P86" s="371">
        <v>43881</v>
      </c>
      <c r="Q86" s="372">
        <v>9985111.5600000005</v>
      </c>
      <c r="R86" s="372">
        <v>18888344.317063492</v>
      </c>
      <c r="S86" s="367">
        <v>12</v>
      </c>
      <c r="T86" s="369">
        <v>-2.9161704621655793E-2</v>
      </c>
      <c r="U86" s="369">
        <v>-0.37697904746554622</v>
      </c>
      <c r="V86" s="369">
        <v>6.2891518732216767E-2</v>
      </c>
      <c r="W86" s="369">
        <v>0.6165471761665422</v>
      </c>
      <c r="X86" s="369">
        <v>0.20794845182069555</v>
      </c>
      <c r="Y86" s="369">
        <v>1.5769108861864427</v>
      </c>
      <c r="Z86" s="369" t="s">
        <v>1424</v>
      </c>
      <c r="AA86" s="369" t="s">
        <v>1424</v>
      </c>
      <c r="AB86" s="369">
        <v>0.14739426522801771</v>
      </c>
      <c r="AC86" s="373">
        <v>-0.17167963591047689</v>
      </c>
      <c r="AD86" s="575">
        <v>34979903000188</v>
      </c>
      <c r="AE86" s="370" t="s">
        <v>2352</v>
      </c>
      <c r="AF86" s="370" t="s">
        <v>2317</v>
      </c>
      <c r="AG86" s="374" t="s">
        <v>1458</v>
      </c>
      <c r="AH86" s="374" t="s">
        <v>2318</v>
      </c>
      <c r="AI86" s="374">
        <v>5000</v>
      </c>
      <c r="AJ86" s="374">
        <v>5000</v>
      </c>
      <c r="AK86" s="374">
        <v>5000</v>
      </c>
      <c r="AL86" s="722">
        <v>8.0000000000000002E-3</v>
      </c>
      <c r="AM86" s="722" t="s">
        <v>34</v>
      </c>
      <c r="AN86" s="369" t="s">
        <v>34</v>
      </c>
      <c r="AO86" s="367" t="s">
        <v>1326</v>
      </c>
      <c r="AP86" s="370" t="s">
        <v>13</v>
      </c>
      <c r="AQ86" s="376" t="s">
        <v>681</v>
      </c>
      <c r="AR86" s="369">
        <v>6.4000000000000003E-3</v>
      </c>
      <c r="AS86" s="369">
        <v>6.4000000000000003E-3</v>
      </c>
      <c r="AT86" s="369"/>
      <c r="AW86" s="711"/>
      <c r="AX86" s="712"/>
      <c r="AY86" s="712"/>
      <c r="AZ86" s="712"/>
      <c r="BA86" s="712"/>
      <c r="BB86" s="723"/>
      <c r="BC86" s="712"/>
      <c r="BD86" s="712"/>
      <c r="BE86" s="712"/>
      <c r="BF86" s="712"/>
      <c r="BG86" s="724"/>
      <c r="BH86" s="713"/>
      <c r="BI86" s="714"/>
      <c r="BJ86" s="714"/>
      <c r="BK86" s="714"/>
      <c r="BL86" s="218"/>
      <c r="BM86" s="713"/>
      <c r="BN86" s="713"/>
      <c r="BO86" s="713"/>
      <c r="BP86" s="713"/>
      <c r="BQ86" s="713"/>
      <c r="BR86" s="713"/>
      <c r="BS86" s="713"/>
      <c r="BT86" s="713"/>
      <c r="BU86" s="713"/>
      <c r="BV86" s="715"/>
      <c r="BW86" s="712"/>
    </row>
    <row r="87" spans="2:75" ht="15.75" customHeight="1">
      <c r="B87" s="363" t="s">
        <v>762</v>
      </c>
      <c r="C87" s="364">
        <v>8815380000124</v>
      </c>
      <c r="D87" s="365" t="s">
        <v>11</v>
      </c>
      <c r="E87" s="365" t="s">
        <v>620</v>
      </c>
      <c r="F87" s="365" t="s">
        <v>665</v>
      </c>
      <c r="G87" s="366" t="s">
        <v>740</v>
      </c>
      <c r="H87" s="366" t="s">
        <v>34</v>
      </c>
      <c r="I87" s="366"/>
      <c r="J87" s="366" t="s">
        <v>608</v>
      </c>
      <c r="K87" s="367" t="s">
        <v>48</v>
      </c>
      <c r="L87" s="368"/>
      <c r="M87" s="368" t="s">
        <v>1421</v>
      </c>
      <c r="N87" s="367">
        <v>187941</v>
      </c>
      <c r="O87" s="367" t="s">
        <v>1323</v>
      </c>
      <c r="P87" s="371">
        <v>39265</v>
      </c>
      <c r="Q87" s="372">
        <v>6460762.4800000004</v>
      </c>
      <c r="R87" s="372">
        <v>6905246.0776190525</v>
      </c>
      <c r="S87" s="367">
        <v>1</v>
      </c>
      <c r="T87" s="369">
        <v>5.967927045362087E-2</v>
      </c>
      <c r="U87" s="369">
        <v>0.77148557743560642</v>
      </c>
      <c r="V87" s="369">
        <v>6.3764022242158491E-2</v>
      </c>
      <c r="W87" s="369">
        <v>0.62510062798475063</v>
      </c>
      <c r="X87" s="369">
        <v>9.8328936943589129E-2</v>
      </c>
      <c r="Y87" s="369">
        <v>0.7456461913319925</v>
      </c>
      <c r="Z87" s="369">
        <v>0.14438539981287146</v>
      </c>
      <c r="AA87" s="369">
        <v>0.82073342058824628</v>
      </c>
      <c r="AB87" s="369">
        <v>2.1498032751792788E-2</v>
      </c>
      <c r="AC87" s="373">
        <v>-1.6327408692923959</v>
      </c>
      <c r="AD87" s="575">
        <v>0</v>
      </c>
      <c r="AE87" s="370" t="s">
        <v>2353</v>
      </c>
      <c r="AF87" s="370" t="s">
        <v>763</v>
      </c>
      <c r="AG87" s="374" t="s">
        <v>763</v>
      </c>
      <c r="AH87" s="374" t="s">
        <v>2321</v>
      </c>
      <c r="AI87" s="374">
        <v>1000</v>
      </c>
      <c r="AJ87" s="374">
        <v>1000</v>
      </c>
      <c r="AK87" s="374">
        <v>1000</v>
      </c>
      <c r="AL87" s="722">
        <v>1.2500000000000001E-2</v>
      </c>
      <c r="AM87" s="722">
        <v>0.2</v>
      </c>
      <c r="AN87" s="369" t="s">
        <v>64</v>
      </c>
      <c r="AO87" s="367" t="s">
        <v>1326</v>
      </c>
      <c r="AP87" s="370" t="s">
        <v>13</v>
      </c>
      <c r="AQ87" s="376" t="s">
        <v>670</v>
      </c>
      <c r="AR87" s="369" t="s">
        <v>34</v>
      </c>
      <c r="AS87" s="369" t="s">
        <v>34</v>
      </c>
      <c r="AT87" s="369"/>
      <c r="AW87" s="711"/>
      <c r="AX87" s="712"/>
      <c r="AY87" s="712"/>
      <c r="AZ87" s="712"/>
      <c r="BA87" s="712"/>
      <c r="BB87" s="723"/>
      <c r="BC87" s="712"/>
      <c r="BD87" s="712"/>
      <c r="BE87" s="712"/>
      <c r="BF87" s="712"/>
      <c r="BG87" s="724"/>
      <c r="BH87" s="713"/>
      <c r="BI87" s="714"/>
      <c r="BJ87" s="714"/>
      <c r="BK87" s="714"/>
      <c r="BL87" s="218"/>
      <c r="BM87" s="713"/>
      <c r="BN87" s="713"/>
      <c r="BO87" s="713"/>
      <c r="BP87" s="713"/>
      <c r="BQ87" s="713"/>
      <c r="BR87" s="713"/>
      <c r="BS87" s="713"/>
      <c r="BT87" s="713"/>
      <c r="BU87" s="713"/>
      <c r="BV87" s="715"/>
      <c r="BW87" s="712"/>
    </row>
    <row r="88" spans="2:75" ht="15.75" customHeight="1">
      <c r="B88" s="363" t="s">
        <v>764</v>
      </c>
      <c r="C88" s="364">
        <v>4812385000142</v>
      </c>
      <c r="D88" s="365" t="s">
        <v>14</v>
      </c>
      <c r="E88" s="365" t="s">
        <v>614</v>
      </c>
      <c r="F88" s="365"/>
      <c r="G88" s="366"/>
      <c r="H88" s="366" t="s">
        <v>1340</v>
      </c>
      <c r="I88" s="366" t="s">
        <v>34</v>
      </c>
      <c r="J88" s="366" t="s">
        <v>608</v>
      </c>
      <c r="K88" s="367" t="s">
        <v>48</v>
      </c>
      <c r="L88" s="368"/>
      <c r="M88" s="368" t="s">
        <v>1421</v>
      </c>
      <c r="N88" s="367">
        <v>379360</v>
      </c>
      <c r="O88" s="367" t="s">
        <v>1323</v>
      </c>
      <c r="P88" s="371">
        <v>41814</v>
      </c>
      <c r="Q88" s="372">
        <v>25196943.449999999</v>
      </c>
      <c r="R88" s="372">
        <v>28132140.824365061</v>
      </c>
      <c r="S88" s="367">
        <v>32</v>
      </c>
      <c r="T88" s="369">
        <v>-0.10739451686480272</v>
      </c>
      <c r="U88" s="369">
        <v>-1.3883098809200243</v>
      </c>
      <c r="V88" s="369">
        <v>-0.22674558972041359</v>
      </c>
      <c r="W88" s="369">
        <v>-2.2228649564909428</v>
      </c>
      <c r="X88" s="369">
        <v>-7.601683730147768E-2</v>
      </c>
      <c r="Y88" s="369">
        <v>-0.576449486517571</v>
      </c>
      <c r="Z88" s="369">
        <v>-0.1687007821060853</v>
      </c>
      <c r="AA88" s="369">
        <v>-0.95894993630440961</v>
      </c>
      <c r="AB88" s="369">
        <v>0.19283009079548843</v>
      </c>
      <c r="AC88" s="373">
        <v>-1.7405471878551948</v>
      </c>
      <c r="AD88" s="575">
        <v>0</v>
      </c>
      <c r="AE88" s="370" t="s">
        <v>2353</v>
      </c>
      <c r="AF88" s="370" t="s">
        <v>2326</v>
      </c>
      <c r="AG88" s="374" t="s">
        <v>1459</v>
      </c>
      <c r="AH88" s="374" t="s">
        <v>2321</v>
      </c>
      <c r="AI88" s="374">
        <v>100000</v>
      </c>
      <c r="AJ88" s="374">
        <v>1000</v>
      </c>
      <c r="AK88" s="374">
        <v>1000</v>
      </c>
      <c r="AL88" s="722">
        <v>0.02</v>
      </c>
      <c r="AM88" s="722">
        <v>0.1</v>
      </c>
      <c r="AN88" s="369" t="s">
        <v>2335</v>
      </c>
      <c r="AO88" s="367" t="s">
        <v>1326</v>
      </c>
      <c r="AP88" s="370" t="s">
        <v>718</v>
      </c>
      <c r="AQ88" s="376" t="s">
        <v>661</v>
      </c>
      <c r="AR88" s="369" t="s">
        <v>34</v>
      </c>
      <c r="AS88" s="369" t="s">
        <v>34</v>
      </c>
      <c r="AT88" s="369"/>
      <c r="AW88" s="711"/>
      <c r="AX88" s="712"/>
      <c r="AY88" s="712"/>
      <c r="AZ88" s="712"/>
      <c r="BA88" s="712"/>
      <c r="BB88" s="723"/>
      <c r="BC88" s="712"/>
      <c r="BD88" s="712"/>
      <c r="BE88" s="712"/>
      <c r="BF88" s="712"/>
      <c r="BG88" s="724"/>
      <c r="BH88" s="713"/>
      <c r="BI88" s="714"/>
      <c r="BJ88" s="714"/>
      <c r="BK88" s="714"/>
      <c r="BL88" s="218"/>
      <c r="BM88" s="713"/>
      <c r="BN88" s="713"/>
      <c r="BO88" s="713"/>
      <c r="BP88" s="713"/>
      <c r="BQ88" s="713"/>
      <c r="BR88" s="713"/>
      <c r="BS88" s="713"/>
      <c r="BT88" s="713"/>
      <c r="BU88" s="713"/>
      <c r="BV88" s="715"/>
      <c r="BW88" s="712"/>
    </row>
    <row r="89" spans="2:75" ht="15.75" customHeight="1">
      <c r="B89" s="363" t="s">
        <v>765</v>
      </c>
      <c r="C89" s="364">
        <v>21689246000192</v>
      </c>
      <c r="D89" s="365" t="s">
        <v>14</v>
      </c>
      <c r="E89" s="365" t="s">
        <v>607</v>
      </c>
      <c r="F89" s="365" t="s">
        <v>1319</v>
      </c>
      <c r="G89" s="366"/>
      <c r="H89" s="366" t="s">
        <v>34</v>
      </c>
      <c r="I89" s="366" t="s">
        <v>34</v>
      </c>
      <c r="J89" s="366" t="s">
        <v>611</v>
      </c>
      <c r="K89" s="367" t="s">
        <v>48</v>
      </c>
      <c r="L89" s="368"/>
      <c r="M89" s="368" t="s">
        <v>34</v>
      </c>
      <c r="N89" s="367">
        <v>393959</v>
      </c>
      <c r="O89" s="367" t="s">
        <v>1323</v>
      </c>
      <c r="P89" s="371">
        <v>42086</v>
      </c>
      <c r="Q89" s="372">
        <v>129646583.42</v>
      </c>
      <c r="R89" s="372">
        <v>244100756.29658735</v>
      </c>
      <c r="S89" s="367">
        <v>12</v>
      </c>
      <c r="T89" s="369">
        <v>-0.2647879920666083</v>
      </c>
      <c r="U89" s="369">
        <v>-3.422966055127572</v>
      </c>
      <c r="V89" s="369">
        <v>-0.33140546547983907</v>
      </c>
      <c r="W89" s="369">
        <v>-3.2488816938536544</v>
      </c>
      <c r="X89" s="369">
        <v>-3.9399622077738172E-2</v>
      </c>
      <c r="Y89" s="369">
        <v>-0.29877449157250102</v>
      </c>
      <c r="Z89" s="369">
        <v>1.0940013880367023</v>
      </c>
      <c r="AA89" s="369">
        <v>6.2186585520096944</v>
      </c>
      <c r="AB89" s="369">
        <v>0.29760929866981961</v>
      </c>
      <c r="AC89" s="373">
        <v>-1.5292556290626005</v>
      </c>
      <c r="AD89" s="575">
        <v>39466384000178</v>
      </c>
      <c r="AE89" s="370" t="s">
        <v>2354</v>
      </c>
      <c r="AF89" s="370" t="s">
        <v>2317</v>
      </c>
      <c r="AG89" s="374" t="s">
        <v>1458</v>
      </c>
      <c r="AH89" s="374" t="s">
        <v>2318</v>
      </c>
      <c r="AI89" s="374">
        <v>1000</v>
      </c>
      <c r="AJ89" s="374">
        <v>100</v>
      </c>
      <c r="AK89" s="374">
        <v>1000</v>
      </c>
      <c r="AL89" s="722">
        <v>1.8700000000000001E-2</v>
      </c>
      <c r="AM89" s="722">
        <v>0.2</v>
      </c>
      <c r="AN89" s="369" t="s">
        <v>34</v>
      </c>
      <c r="AO89" s="367" t="s">
        <v>1326</v>
      </c>
      <c r="AP89" s="370" t="s">
        <v>718</v>
      </c>
      <c r="AQ89" s="376" t="s">
        <v>661</v>
      </c>
      <c r="AR89" s="369">
        <v>6.6666666666666662E-3</v>
      </c>
      <c r="AS89" s="369">
        <v>6.6666666666666662E-3</v>
      </c>
      <c r="AT89" s="369"/>
      <c r="AW89" s="711"/>
      <c r="AX89" s="712"/>
      <c r="AY89" s="712"/>
      <c r="AZ89" s="712"/>
      <c r="BA89" s="712"/>
      <c r="BB89" s="723"/>
      <c r="BC89" s="712"/>
      <c r="BD89" s="712"/>
      <c r="BE89" s="712"/>
      <c r="BF89" s="712"/>
      <c r="BG89" s="724"/>
      <c r="BH89" s="713"/>
      <c r="BI89" s="714"/>
      <c r="BJ89" s="714"/>
      <c r="BK89" s="714"/>
      <c r="BL89" s="218"/>
      <c r="BM89" s="713"/>
      <c r="BN89" s="713"/>
      <c r="BO89" s="713"/>
      <c r="BP89" s="713"/>
      <c r="BQ89" s="713"/>
      <c r="BR89" s="713"/>
      <c r="BS89" s="713"/>
      <c r="BT89" s="713"/>
      <c r="BU89" s="713"/>
      <c r="BV89" s="715"/>
      <c r="BW89" s="712"/>
    </row>
    <row r="90" spans="2:75" ht="15.75" customHeight="1">
      <c r="B90" s="363" t="s">
        <v>87</v>
      </c>
      <c r="C90" s="364">
        <v>41373625000186</v>
      </c>
      <c r="D90" s="365" t="s">
        <v>14</v>
      </c>
      <c r="E90" s="365" t="s">
        <v>607</v>
      </c>
      <c r="F90" s="365" t="s">
        <v>1319</v>
      </c>
      <c r="G90" s="366"/>
      <c r="H90" s="366" t="s">
        <v>34</v>
      </c>
      <c r="I90" s="366" t="s">
        <v>34</v>
      </c>
      <c r="J90" s="366" t="s">
        <v>611</v>
      </c>
      <c r="K90" s="367" t="s">
        <v>49</v>
      </c>
      <c r="L90" s="368"/>
      <c r="M90" s="368" t="s">
        <v>34</v>
      </c>
      <c r="N90" s="367">
        <v>593151</v>
      </c>
      <c r="O90" s="367" t="s">
        <v>1323</v>
      </c>
      <c r="P90" s="371">
        <v>44316</v>
      </c>
      <c r="Q90" s="372">
        <v>8945533.2899999991</v>
      </c>
      <c r="R90" s="372">
        <v>11657944.6590873</v>
      </c>
      <c r="S90" s="367">
        <v>12</v>
      </c>
      <c r="T90" s="369">
        <v>-0.32832226308292667</v>
      </c>
      <c r="U90" s="369">
        <v>-4.2442859772614527</v>
      </c>
      <c r="V90" s="369">
        <v>-0.35851442966165714</v>
      </c>
      <c r="W90" s="369">
        <v>-3.5146401880357643</v>
      </c>
      <c r="X90" s="369" t="s">
        <v>1424</v>
      </c>
      <c r="Y90" s="369" t="s">
        <v>1424</v>
      </c>
      <c r="Z90" s="369" t="s">
        <v>1424</v>
      </c>
      <c r="AA90" s="369" t="s">
        <v>1424</v>
      </c>
      <c r="AB90" s="369">
        <v>0.29008398563060966</v>
      </c>
      <c r="AC90" s="373">
        <v>-1.7192906112881619</v>
      </c>
      <c r="AD90" s="575">
        <v>0</v>
      </c>
      <c r="AE90" s="370" t="s">
        <v>2354</v>
      </c>
      <c r="AF90" s="370" t="s">
        <v>2317</v>
      </c>
      <c r="AG90" s="374" t="s">
        <v>1458</v>
      </c>
      <c r="AH90" s="374" t="s">
        <v>2318</v>
      </c>
      <c r="AI90" s="374">
        <v>1000</v>
      </c>
      <c r="AJ90" s="374">
        <v>1000</v>
      </c>
      <c r="AK90" s="374">
        <v>1000</v>
      </c>
      <c r="AL90" s="722">
        <v>0.02</v>
      </c>
      <c r="AM90" s="722">
        <v>0.2</v>
      </c>
      <c r="AN90" s="369" t="s">
        <v>34</v>
      </c>
      <c r="AO90" s="367" t="s">
        <v>1326</v>
      </c>
      <c r="AP90" s="370" t="s">
        <v>718</v>
      </c>
      <c r="AQ90" s="376" t="s">
        <v>689</v>
      </c>
      <c r="AR90" s="369">
        <v>6.6666666666666662E-3</v>
      </c>
      <c r="AS90" s="369">
        <v>6.6666666666666662E-3</v>
      </c>
      <c r="AT90" s="369"/>
      <c r="AW90" s="711"/>
      <c r="AX90" s="712"/>
      <c r="AY90" s="712"/>
      <c r="AZ90" s="712"/>
      <c r="BA90" s="712"/>
      <c r="BB90" s="723"/>
      <c r="BC90" s="712"/>
      <c r="BD90" s="712"/>
      <c r="BE90" s="712"/>
      <c r="BF90" s="712"/>
      <c r="BG90" s="724"/>
      <c r="BH90" s="713"/>
      <c r="BI90" s="714"/>
      <c r="BJ90" s="714"/>
      <c r="BK90" s="714"/>
      <c r="BL90" s="218"/>
      <c r="BM90" s="713"/>
      <c r="BN90" s="713"/>
      <c r="BO90" s="713"/>
      <c r="BP90" s="713"/>
      <c r="BQ90" s="713"/>
      <c r="BR90" s="713"/>
      <c r="BS90" s="713"/>
      <c r="BT90" s="713"/>
      <c r="BU90" s="713"/>
      <c r="BV90" s="715"/>
      <c r="BW90" s="712"/>
    </row>
    <row r="91" spans="2:75" ht="15.75" customHeight="1">
      <c r="B91" s="363" t="s">
        <v>766</v>
      </c>
      <c r="C91" s="364">
        <v>44417227000102</v>
      </c>
      <c r="D91" s="365" t="s">
        <v>13</v>
      </c>
      <c r="E91" s="365" t="s">
        <v>615</v>
      </c>
      <c r="F91" s="365" t="s">
        <v>619</v>
      </c>
      <c r="G91" s="366" t="s">
        <v>34</v>
      </c>
      <c r="H91" s="366" t="s">
        <v>1340</v>
      </c>
      <c r="I91" s="366" t="s">
        <v>34</v>
      </c>
      <c r="J91" s="366" t="s">
        <v>611</v>
      </c>
      <c r="K91" s="367" t="s">
        <v>48</v>
      </c>
      <c r="L91" s="368" t="s">
        <v>1341</v>
      </c>
      <c r="M91" s="368" t="s">
        <v>34</v>
      </c>
      <c r="N91" s="367">
        <v>631108</v>
      </c>
      <c r="O91" s="367" t="s">
        <v>1323</v>
      </c>
      <c r="P91" s="371">
        <v>44552</v>
      </c>
      <c r="Q91" s="372">
        <v>18477637.350000001</v>
      </c>
      <c r="R91" s="372" t="s">
        <v>1424</v>
      </c>
      <c r="S91" s="367">
        <v>46</v>
      </c>
      <c r="T91" s="369">
        <v>0.10773355978723398</v>
      </c>
      <c r="U91" s="369">
        <v>1.3926927549531545</v>
      </c>
      <c r="V91" s="369" t="s">
        <v>1424</v>
      </c>
      <c r="W91" s="369" t="s">
        <v>1424</v>
      </c>
      <c r="X91" s="369" t="s">
        <v>1424</v>
      </c>
      <c r="Y91" s="369" t="s">
        <v>1424</v>
      </c>
      <c r="Z91" s="369" t="s">
        <v>1424</v>
      </c>
      <c r="AA91" s="369" t="s">
        <v>1424</v>
      </c>
      <c r="AB91" s="369" t="s">
        <v>1424</v>
      </c>
      <c r="AC91" s="373" t="s">
        <v>1424</v>
      </c>
      <c r="AD91" s="575">
        <v>0</v>
      </c>
      <c r="AE91" s="370" t="s">
        <v>2355</v>
      </c>
      <c r="AF91" s="370" t="s">
        <v>2317</v>
      </c>
      <c r="AG91" s="374" t="s">
        <v>1458</v>
      </c>
      <c r="AH91" s="374" t="s">
        <v>2321</v>
      </c>
      <c r="AI91" s="374">
        <v>0</v>
      </c>
      <c r="AJ91" s="374">
        <v>0</v>
      </c>
      <c r="AK91" s="374">
        <v>0</v>
      </c>
      <c r="AL91" s="722">
        <v>1.6E-2</v>
      </c>
      <c r="AM91" s="722" t="s">
        <v>34</v>
      </c>
      <c r="AN91" s="369" t="s">
        <v>64</v>
      </c>
      <c r="AO91" s="367" t="s">
        <v>1326</v>
      </c>
      <c r="AP91" s="370" t="s">
        <v>13</v>
      </c>
      <c r="AQ91" s="376" t="s">
        <v>666</v>
      </c>
      <c r="AR91" s="369">
        <v>5.4000000000000003E-3</v>
      </c>
      <c r="AS91" s="369">
        <v>5.4000000000000003E-3</v>
      </c>
      <c r="AT91" s="369"/>
      <c r="AW91" s="711"/>
      <c r="AX91" s="712"/>
      <c r="AY91" s="712"/>
      <c r="AZ91" s="712"/>
      <c r="BA91" s="712"/>
      <c r="BB91" s="723"/>
      <c r="BC91" s="712"/>
      <c r="BD91" s="712"/>
      <c r="BE91" s="712"/>
      <c r="BF91" s="712"/>
      <c r="BG91" s="724"/>
      <c r="BH91" s="713"/>
      <c r="BI91" s="714"/>
      <c r="BJ91" s="714"/>
      <c r="BK91" s="714"/>
      <c r="BL91" s="218"/>
      <c r="BM91" s="713"/>
      <c r="BN91" s="713"/>
      <c r="BO91" s="713"/>
      <c r="BP91" s="713"/>
      <c r="BQ91" s="713"/>
      <c r="BR91" s="713"/>
      <c r="BS91" s="713"/>
      <c r="BT91" s="713"/>
      <c r="BU91" s="713"/>
      <c r="BV91" s="715"/>
      <c r="BW91" s="712"/>
    </row>
    <row r="92" spans="2:75" ht="15.75" customHeight="1">
      <c r="B92" s="363" t="s">
        <v>767</v>
      </c>
      <c r="C92" s="364">
        <v>19523641000159</v>
      </c>
      <c r="D92" s="365" t="s">
        <v>13</v>
      </c>
      <c r="E92" s="365" t="s">
        <v>615</v>
      </c>
      <c r="F92" s="365" t="s">
        <v>619</v>
      </c>
      <c r="G92" s="366" t="s">
        <v>34</v>
      </c>
      <c r="H92" s="366" t="s">
        <v>1339</v>
      </c>
      <c r="I92" s="366" t="s">
        <v>34</v>
      </c>
      <c r="J92" s="366"/>
      <c r="K92" s="367" t="s">
        <v>48</v>
      </c>
      <c r="L92" s="368"/>
      <c r="M92" s="368" t="s">
        <v>34</v>
      </c>
      <c r="N92" s="367">
        <v>366706</v>
      </c>
      <c r="O92" s="367" t="s">
        <v>1323</v>
      </c>
      <c r="P92" s="371">
        <v>41757</v>
      </c>
      <c r="Q92" s="372">
        <v>60838788.600000001</v>
      </c>
      <c r="R92" s="372">
        <v>57988120.602579385</v>
      </c>
      <c r="S92" s="367">
        <v>30</v>
      </c>
      <c r="T92" s="369">
        <v>0.12837857699258537</v>
      </c>
      <c r="U92" s="369">
        <v>1.6595749218894327</v>
      </c>
      <c r="V92" s="369">
        <v>0.12878657366397084</v>
      </c>
      <c r="W92" s="369">
        <v>1.2625390501185443</v>
      </c>
      <c r="X92" s="369">
        <v>0.21012025567840142</v>
      </c>
      <c r="Y92" s="369">
        <v>1.5933800693705096</v>
      </c>
      <c r="Z92" s="369">
        <v>0.2208994301613485</v>
      </c>
      <c r="AA92" s="369">
        <v>1.2556639740395394</v>
      </c>
      <c r="AB92" s="369">
        <v>3.8397148520839218E-2</v>
      </c>
      <c r="AC92" s="373">
        <v>0.64469047446634831</v>
      </c>
      <c r="AD92" s="575">
        <v>0</v>
      </c>
      <c r="AE92" s="370" t="s">
        <v>2356</v>
      </c>
      <c r="AF92" s="370" t="s">
        <v>2317</v>
      </c>
      <c r="AG92" s="374" t="s">
        <v>1458</v>
      </c>
      <c r="AH92" s="374" t="s">
        <v>2321</v>
      </c>
      <c r="AI92" s="374">
        <v>1000</v>
      </c>
      <c r="AJ92" s="374">
        <v>1000</v>
      </c>
      <c r="AK92" s="374">
        <v>1000</v>
      </c>
      <c r="AL92" s="722">
        <v>1.3999999999999999E-2</v>
      </c>
      <c r="AM92" s="722">
        <v>0.15</v>
      </c>
      <c r="AN92" s="369" t="s">
        <v>64</v>
      </c>
      <c r="AO92" s="367" t="s">
        <v>1326</v>
      </c>
      <c r="AP92" s="370" t="s">
        <v>13</v>
      </c>
      <c r="AQ92" s="376" t="s">
        <v>670</v>
      </c>
      <c r="AR92" s="369">
        <v>3.7333333333333333E-3</v>
      </c>
      <c r="AS92" s="369">
        <v>3.7333333333333333E-3</v>
      </c>
      <c r="AT92" s="369"/>
      <c r="AW92" s="711"/>
      <c r="AX92" s="712"/>
      <c r="AY92" s="712"/>
      <c r="AZ92" s="712"/>
      <c r="BA92" s="712"/>
      <c r="BB92" s="723"/>
      <c r="BC92" s="712"/>
      <c r="BD92" s="712"/>
      <c r="BE92" s="712"/>
      <c r="BF92" s="712"/>
      <c r="BG92" s="724"/>
      <c r="BH92" s="713"/>
      <c r="BI92" s="714"/>
      <c r="BJ92" s="714"/>
      <c r="BK92" s="714"/>
      <c r="BL92" s="218"/>
      <c r="BM92" s="713"/>
      <c r="BN92" s="713"/>
      <c r="BO92" s="713"/>
      <c r="BP92" s="713"/>
      <c r="BQ92" s="713"/>
      <c r="BR92" s="713"/>
      <c r="BS92" s="713"/>
      <c r="BT92" s="713"/>
      <c r="BU92" s="713"/>
      <c r="BV92" s="715"/>
      <c r="BW92" s="712"/>
    </row>
    <row r="93" spans="2:75" ht="15.75" customHeight="1">
      <c r="B93" s="363" t="s">
        <v>88</v>
      </c>
      <c r="C93" s="364">
        <v>36327745000107</v>
      </c>
      <c r="D93" s="365" t="s">
        <v>13</v>
      </c>
      <c r="E93" s="365" t="s">
        <v>615</v>
      </c>
      <c r="F93" s="365" t="s">
        <v>619</v>
      </c>
      <c r="G93" s="366" t="s">
        <v>34</v>
      </c>
      <c r="H93" s="366" t="s">
        <v>1340</v>
      </c>
      <c r="I93" s="366" t="s">
        <v>34</v>
      </c>
      <c r="J93" s="366"/>
      <c r="K93" s="367" t="s">
        <v>48</v>
      </c>
      <c r="L93" s="368"/>
      <c r="M93" s="368" t="s">
        <v>34</v>
      </c>
      <c r="N93" s="367">
        <v>537454</v>
      </c>
      <c r="O93" s="367" t="s">
        <v>1323</v>
      </c>
      <c r="P93" s="371">
        <v>43970</v>
      </c>
      <c r="Q93" s="372">
        <v>34834172.719999999</v>
      </c>
      <c r="R93" s="372">
        <v>29794383.108452376</v>
      </c>
      <c r="S93" s="367">
        <v>30</v>
      </c>
      <c r="T93" s="369">
        <v>0.18528550435254854</v>
      </c>
      <c r="U93" s="369">
        <v>2.3952218790436084</v>
      </c>
      <c r="V93" s="369">
        <v>0.16366707979087902</v>
      </c>
      <c r="W93" s="369">
        <v>1.6044846413416203</v>
      </c>
      <c r="X93" s="369">
        <v>0.27602597043271859</v>
      </c>
      <c r="Y93" s="369">
        <v>2.0931550768208802</v>
      </c>
      <c r="Z93" s="369" t="s">
        <v>1424</v>
      </c>
      <c r="AA93" s="369" t="s">
        <v>1424</v>
      </c>
      <c r="AB93" s="369">
        <v>7.4165239966343957E-2</v>
      </c>
      <c r="AC93" s="373">
        <v>0.77136157493276469</v>
      </c>
      <c r="AD93" s="575">
        <v>36352273000142</v>
      </c>
      <c r="AE93" s="370" t="s">
        <v>2356</v>
      </c>
      <c r="AF93" s="370" t="s">
        <v>2317</v>
      </c>
      <c r="AG93" s="374" t="s">
        <v>1458</v>
      </c>
      <c r="AH93" s="374" t="s">
        <v>2321</v>
      </c>
      <c r="AI93" s="374">
        <v>1000</v>
      </c>
      <c r="AJ93" s="374">
        <v>1000</v>
      </c>
      <c r="AK93" s="374">
        <v>1000</v>
      </c>
      <c r="AL93" s="722">
        <v>1.8700000000000001E-2</v>
      </c>
      <c r="AM93" s="722">
        <v>0.2</v>
      </c>
      <c r="AN93" s="369" t="s">
        <v>34</v>
      </c>
      <c r="AO93" s="367" t="s">
        <v>1326</v>
      </c>
      <c r="AP93" s="370" t="s">
        <v>13</v>
      </c>
      <c r="AQ93" s="376" t="s">
        <v>670</v>
      </c>
      <c r="AR93" s="369">
        <v>5.3333333333333332E-3</v>
      </c>
      <c r="AS93" s="369">
        <v>5.3333333333333332E-3</v>
      </c>
      <c r="AT93" s="369"/>
      <c r="AW93" s="711"/>
      <c r="AX93" s="712"/>
      <c r="AY93" s="712"/>
      <c r="AZ93" s="712"/>
      <c r="BA93" s="712"/>
      <c r="BB93" s="723"/>
      <c r="BC93" s="712"/>
      <c r="BD93" s="712"/>
      <c r="BE93" s="712"/>
      <c r="BF93" s="712"/>
      <c r="BG93" s="724"/>
      <c r="BH93" s="713"/>
      <c r="BI93" s="714"/>
      <c r="BJ93" s="714"/>
      <c r="BK93" s="714"/>
      <c r="BL93" s="218"/>
      <c r="BM93" s="713"/>
      <c r="BN93" s="713"/>
      <c r="BO93" s="713"/>
      <c r="BP93" s="713"/>
      <c r="BQ93" s="713"/>
      <c r="BR93" s="713"/>
      <c r="BS93" s="713"/>
      <c r="BT93" s="713"/>
      <c r="BU93" s="713"/>
      <c r="BV93" s="715"/>
      <c r="BW93" s="712"/>
    </row>
    <row r="94" spans="2:75" ht="15.75" customHeight="1">
      <c r="B94" s="363" t="s">
        <v>768</v>
      </c>
      <c r="C94" s="364">
        <v>34172497000147</v>
      </c>
      <c r="D94" s="365" t="s">
        <v>13</v>
      </c>
      <c r="E94" s="365" t="s">
        <v>615</v>
      </c>
      <c r="F94" s="365" t="s">
        <v>619</v>
      </c>
      <c r="G94" s="366" t="s">
        <v>34</v>
      </c>
      <c r="H94" s="366" t="s">
        <v>1340</v>
      </c>
      <c r="I94" s="366" t="s">
        <v>34</v>
      </c>
      <c r="J94" s="366"/>
      <c r="K94" s="367" t="s">
        <v>48</v>
      </c>
      <c r="L94" s="368"/>
      <c r="M94" s="368" t="s">
        <v>34</v>
      </c>
      <c r="N94" s="367">
        <v>511897</v>
      </c>
      <c r="O94" s="367" t="s">
        <v>1323</v>
      </c>
      <c r="P94" s="371">
        <v>43761</v>
      </c>
      <c r="Q94" s="372">
        <v>134863015.97999999</v>
      </c>
      <c r="R94" s="372">
        <v>103804881.52484126</v>
      </c>
      <c r="S94" s="367">
        <v>22</v>
      </c>
      <c r="T94" s="369">
        <v>0.16925203498212538</v>
      </c>
      <c r="U94" s="369">
        <v>2.1879540910576623</v>
      </c>
      <c r="V94" s="369">
        <v>0.21103169841887337</v>
      </c>
      <c r="W94" s="369">
        <v>2.0688162786429127</v>
      </c>
      <c r="X94" s="369">
        <v>0.24211266992865021</v>
      </c>
      <c r="Y94" s="369">
        <v>1.8359843583897113</v>
      </c>
      <c r="Z94" s="369" t="s">
        <v>1424</v>
      </c>
      <c r="AA94" s="369" t="s">
        <v>1424</v>
      </c>
      <c r="AB94" s="369">
        <v>0.10320283322254376</v>
      </c>
      <c r="AC94" s="373">
        <v>0.96606721666971918</v>
      </c>
      <c r="AD94" s="575">
        <v>37953365000140</v>
      </c>
      <c r="AE94" s="370" t="s">
        <v>2357</v>
      </c>
      <c r="AF94" s="370" t="s">
        <v>2317</v>
      </c>
      <c r="AG94" s="374" t="s">
        <v>1458</v>
      </c>
      <c r="AH94" s="374" t="s">
        <v>2318</v>
      </c>
      <c r="AI94" s="374">
        <v>10000</v>
      </c>
      <c r="AJ94" s="374">
        <v>2000</v>
      </c>
      <c r="AK94" s="374">
        <v>2000</v>
      </c>
      <c r="AL94" s="722">
        <v>0.02</v>
      </c>
      <c r="AM94" s="722">
        <v>0.2</v>
      </c>
      <c r="AN94" s="369" t="s">
        <v>34</v>
      </c>
      <c r="AO94" s="367" t="s">
        <v>1326</v>
      </c>
      <c r="AP94" s="370" t="s">
        <v>13</v>
      </c>
      <c r="AQ94" s="376" t="s">
        <v>670</v>
      </c>
      <c r="AR94" s="369">
        <v>5.3333333333333332E-3</v>
      </c>
      <c r="AS94" s="369">
        <v>5.3333333333333332E-3</v>
      </c>
      <c r="AT94" s="369"/>
      <c r="AW94" s="711"/>
      <c r="AX94" s="712"/>
      <c r="AY94" s="712"/>
      <c r="AZ94" s="712"/>
      <c r="BA94" s="712"/>
      <c r="BB94" s="723"/>
      <c r="BC94" s="712"/>
      <c r="BD94" s="712"/>
      <c r="BE94" s="712"/>
      <c r="BF94" s="712"/>
      <c r="BG94" s="724"/>
      <c r="BH94" s="713"/>
      <c r="BI94" s="714"/>
      <c r="BJ94" s="714"/>
      <c r="BK94" s="714"/>
      <c r="BL94" s="218"/>
      <c r="BM94" s="713"/>
      <c r="BN94" s="713"/>
      <c r="BO94" s="713"/>
      <c r="BP94" s="713"/>
      <c r="BQ94" s="713"/>
      <c r="BR94" s="713"/>
      <c r="BS94" s="713"/>
      <c r="BT94" s="713"/>
      <c r="BU94" s="713"/>
      <c r="BV94" s="715"/>
      <c r="BW94" s="712"/>
    </row>
    <row r="95" spans="2:75" ht="15.75" customHeight="1">
      <c r="B95" s="363" t="s">
        <v>1541</v>
      </c>
      <c r="C95" s="364">
        <v>33601214000172</v>
      </c>
      <c r="D95" s="365" t="s">
        <v>13</v>
      </c>
      <c r="E95" s="365" t="s">
        <v>615</v>
      </c>
      <c r="F95" s="365" t="s">
        <v>619</v>
      </c>
      <c r="G95" s="366" t="s">
        <v>34</v>
      </c>
      <c r="H95" s="366" t="s">
        <v>1340</v>
      </c>
      <c r="I95" s="366" t="s">
        <v>34</v>
      </c>
      <c r="J95" s="366"/>
      <c r="K95" s="367" t="s">
        <v>48</v>
      </c>
      <c r="L95" s="368"/>
      <c r="M95" s="368"/>
      <c r="N95" s="367">
        <v>501476</v>
      </c>
      <c r="O95" s="367" t="s">
        <v>1323</v>
      </c>
      <c r="P95" s="371">
        <v>43661</v>
      </c>
      <c r="Q95" s="372" t="s">
        <v>1396</v>
      </c>
      <c r="R95" s="372" t="s">
        <v>1424</v>
      </c>
      <c r="S95" s="367">
        <v>22</v>
      </c>
      <c r="T95" s="369" t="s">
        <v>1424</v>
      </c>
      <c r="U95" s="369" t="s">
        <v>1424</v>
      </c>
      <c r="V95" s="369" t="s">
        <v>1424</v>
      </c>
      <c r="W95" s="369" t="s">
        <v>1424</v>
      </c>
      <c r="X95" s="369" t="s">
        <v>1424</v>
      </c>
      <c r="Y95" s="369" t="s">
        <v>1424</v>
      </c>
      <c r="Z95" s="369" t="s">
        <v>1424</v>
      </c>
      <c r="AA95" s="369" t="s">
        <v>1424</v>
      </c>
      <c r="AB95" s="369" t="s">
        <v>1424</v>
      </c>
      <c r="AC95" s="373" t="s">
        <v>1424</v>
      </c>
      <c r="AD95" s="575">
        <v>0</v>
      </c>
      <c r="AE95" s="370" t="s">
        <v>2357</v>
      </c>
      <c r="AF95" s="370" t="s">
        <v>2317</v>
      </c>
      <c r="AG95" s="374" t="s">
        <v>1458</v>
      </c>
      <c r="AH95" s="374" t="s">
        <v>2318</v>
      </c>
      <c r="AI95" s="374">
        <v>5000</v>
      </c>
      <c r="AJ95" s="374">
        <v>1000</v>
      </c>
      <c r="AK95" s="374">
        <v>1000</v>
      </c>
      <c r="AL95" s="722">
        <v>1.4999999999999999E-2</v>
      </c>
      <c r="AM95" s="722">
        <v>0.2</v>
      </c>
      <c r="AN95" s="369" t="s">
        <v>34</v>
      </c>
      <c r="AO95" s="367" t="s">
        <v>1326</v>
      </c>
      <c r="AP95" s="370" t="s">
        <v>13</v>
      </c>
      <c r="AQ95" s="376" t="s">
        <v>670</v>
      </c>
      <c r="AR95" s="369">
        <v>4.0000000000000001E-3</v>
      </c>
      <c r="AS95" s="369">
        <v>4.0000000000000001E-3</v>
      </c>
      <c r="AT95" s="369"/>
      <c r="AW95" s="711"/>
      <c r="AX95" s="712"/>
      <c r="AY95" s="712"/>
      <c r="AZ95" s="712"/>
      <c r="BA95" s="712"/>
      <c r="BB95" s="723"/>
      <c r="BC95" s="712"/>
      <c r="BD95" s="712"/>
      <c r="BE95" s="712"/>
      <c r="BF95" s="712"/>
      <c r="BG95" s="724"/>
      <c r="BH95" s="713"/>
      <c r="BI95" s="714"/>
      <c r="BJ95" s="714"/>
      <c r="BK95" s="714"/>
      <c r="BL95" s="218"/>
      <c r="BM95" s="713"/>
      <c r="BN95" s="713"/>
      <c r="BO95" s="713"/>
      <c r="BP95" s="713"/>
      <c r="BQ95" s="713"/>
      <c r="BR95" s="713"/>
      <c r="BS95" s="713"/>
      <c r="BT95" s="713"/>
      <c r="BU95" s="713"/>
      <c r="BV95" s="715"/>
      <c r="BW95" s="712"/>
    </row>
    <row r="96" spans="2:75" ht="15.75" customHeight="1">
      <c r="B96" s="363" t="s">
        <v>769</v>
      </c>
      <c r="C96" s="364">
        <v>44613740000179</v>
      </c>
      <c r="D96" s="365" t="s">
        <v>13</v>
      </c>
      <c r="E96" s="365" t="s">
        <v>615</v>
      </c>
      <c r="F96" s="365" t="s">
        <v>619</v>
      </c>
      <c r="G96" s="366" t="s">
        <v>34</v>
      </c>
      <c r="H96" s="366" t="s">
        <v>1340</v>
      </c>
      <c r="I96" s="366" t="s">
        <v>34</v>
      </c>
      <c r="J96" s="366"/>
      <c r="K96" s="367" t="s">
        <v>48</v>
      </c>
      <c r="L96" s="368"/>
      <c r="M96" s="368" t="s">
        <v>34</v>
      </c>
      <c r="N96" s="367">
        <v>637157</v>
      </c>
      <c r="O96" s="367" t="s">
        <v>1323</v>
      </c>
      <c r="P96" s="371">
        <v>44593</v>
      </c>
      <c r="Q96" s="372">
        <v>6482358.4500000002</v>
      </c>
      <c r="R96" s="372" t="s">
        <v>1424</v>
      </c>
      <c r="S96" s="367">
        <v>21</v>
      </c>
      <c r="T96" s="369" t="s">
        <v>1424</v>
      </c>
      <c r="U96" s="369" t="s">
        <v>1424</v>
      </c>
      <c r="V96" s="369" t="s">
        <v>1424</v>
      </c>
      <c r="W96" s="369" t="s">
        <v>1424</v>
      </c>
      <c r="X96" s="369" t="s">
        <v>1424</v>
      </c>
      <c r="Y96" s="369" t="s">
        <v>1424</v>
      </c>
      <c r="Z96" s="369" t="s">
        <v>1424</v>
      </c>
      <c r="AA96" s="369" t="s">
        <v>1424</v>
      </c>
      <c r="AB96" s="369" t="s">
        <v>1424</v>
      </c>
      <c r="AC96" s="373" t="s">
        <v>1424</v>
      </c>
      <c r="AD96" s="575">
        <v>44574244000153</v>
      </c>
      <c r="AE96" s="370" t="s">
        <v>2357</v>
      </c>
      <c r="AF96" s="370" t="s">
        <v>2317</v>
      </c>
      <c r="AG96" s="374" t="s">
        <v>1458</v>
      </c>
      <c r="AH96" s="374" t="s">
        <v>2321</v>
      </c>
      <c r="AI96" s="374">
        <v>1000</v>
      </c>
      <c r="AJ96" s="374">
        <v>500</v>
      </c>
      <c r="AK96" s="374">
        <v>500</v>
      </c>
      <c r="AL96" s="722">
        <v>1.4999999999999999E-2</v>
      </c>
      <c r="AM96" s="722">
        <v>0.2</v>
      </c>
      <c r="AN96" s="369" t="s">
        <v>2335</v>
      </c>
      <c r="AO96" s="367" t="s">
        <v>1326</v>
      </c>
      <c r="AP96" s="370" t="s">
        <v>13</v>
      </c>
      <c r="AQ96" s="376" t="s">
        <v>670</v>
      </c>
      <c r="AR96" s="369">
        <v>4.0000000000000001E-3</v>
      </c>
      <c r="AS96" s="369">
        <v>4.0000000000000001E-3</v>
      </c>
      <c r="AT96" s="369"/>
      <c r="AW96" s="711"/>
      <c r="AX96" s="712"/>
      <c r="AY96" s="712"/>
      <c r="AZ96" s="712"/>
      <c r="BA96" s="712"/>
      <c r="BB96" s="723"/>
      <c r="BC96" s="712"/>
      <c r="BD96" s="712"/>
      <c r="BE96" s="712"/>
      <c r="BF96" s="712"/>
      <c r="BG96" s="724"/>
      <c r="BH96" s="713"/>
      <c r="BI96" s="714"/>
      <c r="BJ96" s="714"/>
      <c r="BK96" s="714"/>
      <c r="BL96" s="218"/>
      <c r="BM96" s="713"/>
      <c r="BN96" s="713"/>
      <c r="BO96" s="713"/>
      <c r="BP96" s="713"/>
      <c r="BQ96" s="713"/>
      <c r="BR96" s="713"/>
      <c r="BS96" s="713"/>
      <c r="BT96" s="713"/>
      <c r="BU96" s="713"/>
      <c r="BV96" s="715"/>
      <c r="BW96" s="712"/>
    </row>
    <row r="97" spans="2:75" ht="15.75" customHeight="1">
      <c r="B97" s="363" t="s">
        <v>89</v>
      </c>
      <c r="C97" s="364">
        <v>31848209000133</v>
      </c>
      <c r="D97" s="365" t="s">
        <v>13</v>
      </c>
      <c r="E97" s="365" t="s">
        <v>615</v>
      </c>
      <c r="F97" s="365" t="s">
        <v>619</v>
      </c>
      <c r="G97" s="366" t="s">
        <v>34</v>
      </c>
      <c r="H97" s="366" t="s">
        <v>1339</v>
      </c>
      <c r="I97" s="366" t="s">
        <v>34</v>
      </c>
      <c r="J97" s="366"/>
      <c r="K97" s="367" t="s">
        <v>48</v>
      </c>
      <c r="L97" s="368"/>
      <c r="M97" s="368" t="s">
        <v>34</v>
      </c>
      <c r="N97" s="367">
        <v>494747</v>
      </c>
      <c r="O97" s="367" t="s">
        <v>1323</v>
      </c>
      <c r="P97" s="371">
        <v>43560</v>
      </c>
      <c r="Q97" s="372">
        <v>33638931.539999999</v>
      </c>
      <c r="R97" s="372">
        <v>48668635.234722219</v>
      </c>
      <c r="S97" s="367">
        <v>121</v>
      </c>
      <c r="T97" s="369">
        <v>6.9805890790207048E-2</v>
      </c>
      <c r="U97" s="369">
        <v>0.90239437505426667</v>
      </c>
      <c r="V97" s="369">
        <v>0.11523754069599712</v>
      </c>
      <c r="W97" s="369">
        <v>1.1297132226526803</v>
      </c>
      <c r="X97" s="369">
        <v>0.21022952897328917</v>
      </c>
      <c r="Y97" s="369">
        <v>1.5942087086162902</v>
      </c>
      <c r="Z97" s="369">
        <v>0.42857134560128562</v>
      </c>
      <c r="AA97" s="369">
        <v>2.4361384661975629</v>
      </c>
      <c r="AB97" s="369">
        <v>2.5630517289940955E-2</v>
      </c>
      <c r="AC97" s="373">
        <v>0.47854705729517744</v>
      </c>
      <c r="AD97" s="575">
        <v>0</v>
      </c>
      <c r="AE97" s="370" t="s">
        <v>2358</v>
      </c>
      <c r="AF97" s="370" t="s">
        <v>763</v>
      </c>
      <c r="AG97" s="374" t="s">
        <v>1460</v>
      </c>
      <c r="AH97" s="374" t="s">
        <v>2318</v>
      </c>
      <c r="AI97" s="374" t="s">
        <v>1436</v>
      </c>
      <c r="AJ97" s="374" t="s">
        <v>1436</v>
      </c>
      <c r="AK97" s="374" t="s">
        <v>1436</v>
      </c>
      <c r="AL97" s="722">
        <v>0.02</v>
      </c>
      <c r="AM97" s="722">
        <v>0.2</v>
      </c>
      <c r="AN97" s="369" t="s">
        <v>64</v>
      </c>
      <c r="AO97" s="367" t="s">
        <v>1326</v>
      </c>
      <c r="AP97" s="370" t="s">
        <v>13</v>
      </c>
      <c r="AQ97" s="376" t="s">
        <v>700</v>
      </c>
      <c r="AR97" s="369">
        <v>6.6666666666666662E-3</v>
      </c>
      <c r="AS97" s="369">
        <v>6.6666666666666662E-3</v>
      </c>
      <c r="AT97" s="369"/>
      <c r="AW97" s="711"/>
      <c r="AX97" s="712"/>
      <c r="AY97" s="712"/>
      <c r="AZ97" s="712"/>
      <c r="BA97" s="712"/>
      <c r="BB97" s="723"/>
      <c r="BC97" s="712"/>
      <c r="BD97" s="712"/>
      <c r="BE97" s="712"/>
      <c r="BF97" s="712"/>
      <c r="BG97" s="724"/>
      <c r="BH97" s="713"/>
      <c r="BI97" s="714"/>
      <c r="BJ97" s="714"/>
      <c r="BK97" s="714"/>
      <c r="BL97" s="218"/>
      <c r="BM97" s="713"/>
      <c r="BN97" s="713"/>
      <c r="BO97" s="713"/>
      <c r="BP97" s="713"/>
      <c r="BQ97" s="713"/>
      <c r="BR97" s="713"/>
      <c r="BS97" s="713"/>
      <c r="BT97" s="713"/>
      <c r="BU97" s="713"/>
      <c r="BV97" s="715"/>
      <c r="BW97" s="712"/>
    </row>
    <row r="98" spans="2:75" ht="15.75" customHeight="1">
      <c r="B98" s="363" t="s">
        <v>770</v>
      </c>
      <c r="C98" s="364">
        <v>20441301000168</v>
      </c>
      <c r="D98" s="365" t="s">
        <v>11</v>
      </c>
      <c r="E98" s="365" t="s">
        <v>620</v>
      </c>
      <c r="F98" s="365" t="s">
        <v>687</v>
      </c>
      <c r="G98" s="366" t="s">
        <v>740</v>
      </c>
      <c r="H98" s="366" t="s">
        <v>34</v>
      </c>
      <c r="I98" s="366" t="s">
        <v>1321</v>
      </c>
      <c r="J98" s="366" t="s">
        <v>608</v>
      </c>
      <c r="K98" s="367" t="s">
        <v>48</v>
      </c>
      <c r="L98" s="368"/>
      <c r="M98" s="368" t="s">
        <v>34</v>
      </c>
      <c r="N98" s="367">
        <v>371688</v>
      </c>
      <c r="O98" s="367" t="s">
        <v>1323</v>
      </c>
      <c r="P98" s="371">
        <v>41838</v>
      </c>
      <c r="Q98" s="372">
        <v>682515998.00999999</v>
      </c>
      <c r="R98" s="372">
        <v>486807081.08726203</v>
      </c>
      <c r="S98" s="367">
        <v>91</v>
      </c>
      <c r="T98" s="369">
        <v>9.4738038684430537E-2</v>
      </c>
      <c r="U98" s="369">
        <v>1.2246971171736274</v>
      </c>
      <c r="V98" s="369">
        <v>0.13259015115175954</v>
      </c>
      <c r="W98" s="369">
        <v>1.2998268276551592</v>
      </c>
      <c r="X98" s="369">
        <v>0.2105723245245299</v>
      </c>
      <c r="Y98" s="369">
        <v>1.5968081895537769</v>
      </c>
      <c r="Z98" s="369">
        <v>0.29166430752908945</v>
      </c>
      <c r="AA98" s="369">
        <v>1.6579144781404136</v>
      </c>
      <c r="AB98" s="369">
        <v>1.3041254198817257E-3</v>
      </c>
      <c r="AC98" s="373">
        <v>21.000063536027646</v>
      </c>
      <c r="AD98" s="575">
        <v>30576260000170</v>
      </c>
      <c r="AE98" s="370" t="s">
        <v>2358</v>
      </c>
      <c r="AF98" s="370" t="s">
        <v>763</v>
      </c>
      <c r="AG98" s="374" t="s">
        <v>1460</v>
      </c>
      <c r="AH98" s="374" t="s">
        <v>2318</v>
      </c>
      <c r="AI98" s="374">
        <v>25000</v>
      </c>
      <c r="AJ98" s="374">
        <v>5000</v>
      </c>
      <c r="AK98" s="374">
        <v>5000</v>
      </c>
      <c r="AL98" s="722">
        <v>0.02</v>
      </c>
      <c r="AM98" s="722">
        <v>0.2</v>
      </c>
      <c r="AN98" s="369" t="s">
        <v>64</v>
      </c>
      <c r="AO98" s="367" t="s">
        <v>1326</v>
      </c>
      <c r="AP98" s="370" t="s">
        <v>13</v>
      </c>
      <c r="AQ98" s="376" t="s">
        <v>670</v>
      </c>
      <c r="AR98" s="369">
        <v>6.6666666666666662E-3</v>
      </c>
      <c r="AS98" s="369">
        <v>6.6666666666666662E-3</v>
      </c>
      <c r="AT98" s="369"/>
      <c r="AW98" s="711"/>
      <c r="AX98" s="712"/>
      <c r="AY98" s="712"/>
      <c r="AZ98" s="712"/>
      <c r="BA98" s="712"/>
      <c r="BB98" s="723"/>
      <c r="BC98" s="712"/>
      <c r="BD98" s="712"/>
      <c r="BE98" s="712"/>
      <c r="BF98" s="712"/>
      <c r="BG98" s="724"/>
      <c r="BH98" s="713"/>
      <c r="BI98" s="714"/>
      <c r="BJ98" s="714"/>
      <c r="BK98" s="714"/>
      <c r="BL98" s="218"/>
      <c r="BM98" s="713"/>
      <c r="BN98" s="713"/>
      <c r="BO98" s="713"/>
      <c r="BP98" s="713"/>
      <c r="BQ98" s="713"/>
      <c r="BR98" s="713"/>
      <c r="BS98" s="713"/>
      <c r="BT98" s="713"/>
      <c r="BU98" s="713"/>
      <c r="BV98" s="715"/>
      <c r="BW98" s="712"/>
    </row>
    <row r="99" spans="2:75" ht="15.75" customHeight="1">
      <c r="B99" s="363" t="s">
        <v>90</v>
      </c>
      <c r="C99" s="364">
        <v>24773832000109</v>
      </c>
      <c r="D99" s="365" t="s">
        <v>11</v>
      </c>
      <c r="E99" s="365" t="s">
        <v>620</v>
      </c>
      <c r="F99" s="365" t="s">
        <v>687</v>
      </c>
      <c r="G99" s="366" t="s">
        <v>740</v>
      </c>
      <c r="H99" s="366" t="s">
        <v>34</v>
      </c>
      <c r="I99" s="366" t="s">
        <v>1306</v>
      </c>
      <c r="J99" s="366" t="s">
        <v>608</v>
      </c>
      <c r="K99" s="367" t="s">
        <v>48</v>
      </c>
      <c r="L99" s="368"/>
      <c r="M99" s="368" t="s">
        <v>34</v>
      </c>
      <c r="N99" s="367">
        <v>420530</v>
      </c>
      <c r="O99" s="367" t="s">
        <v>1323</v>
      </c>
      <c r="P99" s="371">
        <v>42534</v>
      </c>
      <c r="Q99" s="372">
        <v>412741933.02999997</v>
      </c>
      <c r="R99" s="372">
        <v>242059182.6264683</v>
      </c>
      <c r="S99" s="367">
        <v>0</v>
      </c>
      <c r="T99" s="369">
        <v>7.8190244995797853E-2</v>
      </c>
      <c r="U99" s="369">
        <v>1.0107805583396627</v>
      </c>
      <c r="V99" s="369">
        <v>0.10480633139818241</v>
      </c>
      <c r="W99" s="369">
        <v>1.0274524923314179</v>
      </c>
      <c r="X99" s="369">
        <v>0.13880557472719568</v>
      </c>
      <c r="Y99" s="369">
        <v>1.0525878886533588</v>
      </c>
      <c r="Z99" s="369">
        <v>0.18455327083159601</v>
      </c>
      <c r="AA99" s="369">
        <v>1.0490606214109874</v>
      </c>
      <c r="AB99" s="369">
        <v>1.4190792661087223E-3</v>
      </c>
      <c r="AC99" s="373">
        <v>1.788975270732577</v>
      </c>
      <c r="AD99" s="575">
        <v>0</v>
      </c>
      <c r="AE99" s="370" t="s">
        <v>2358</v>
      </c>
      <c r="AF99" s="370" t="s">
        <v>763</v>
      </c>
      <c r="AG99" s="374" t="s">
        <v>1460</v>
      </c>
      <c r="AH99" s="374" t="s">
        <v>2321</v>
      </c>
      <c r="AI99" s="374">
        <v>1000</v>
      </c>
      <c r="AJ99" s="374">
        <v>1000</v>
      </c>
      <c r="AK99" s="374">
        <v>1000</v>
      </c>
      <c r="AL99" s="722">
        <v>5.0000000000000001E-3</v>
      </c>
      <c r="AM99" s="722" t="s">
        <v>34</v>
      </c>
      <c r="AN99" s="369" t="s">
        <v>64</v>
      </c>
      <c r="AO99" s="367" t="s">
        <v>1326</v>
      </c>
      <c r="AP99" s="370" t="s">
        <v>11</v>
      </c>
      <c r="AQ99" s="376" t="s">
        <v>671</v>
      </c>
      <c r="AR99" s="369">
        <v>1.3333333333333333E-3</v>
      </c>
      <c r="AS99" s="369">
        <v>1.3333333333333333E-3</v>
      </c>
      <c r="AT99" s="369"/>
      <c r="AW99" s="711"/>
      <c r="AX99" s="712"/>
      <c r="AY99" s="712"/>
      <c r="AZ99" s="712"/>
      <c r="BA99" s="712"/>
      <c r="BB99" s="723"/>
      <c r="BC99" s="712"/>
      <c r="BD99" s="712"/>
      <c r="BE99" s="712"/>
      <c r="BF99" s="712"/>
      <c r="BG99" s="724"/>
      <c r="BH99" s="713"/>
      <c r="BI99" s="714"/>
      <c r="BJ99" s="714"/>
      <c r="BK99" s="714"/>
      <c r="BL99" s="218"/>
      <c r="BM99" s="713"/>
      <c r="BN99" s="713"/>
      <c r="BO99" s="713"/>
      <c r="BP99" s="713"/>
      <c r="BQ99" s="713"/>
      <c r="BR99" s="713"/>
      <c r="BS99" s="713"/>
      <c r="BT99" s="713"/>
      <c r="BU99" s="713"/>
      <c r="BV99" s="715"/>
      <c r="BW99" s="712"/>
    </row>
    <row r="100" spans="2:75" ht="15.75" customHeight="1">
      <c r="B100" s="363" t="s">
        <v>91</v>
      </c>
      <c r="C100" s="364">
        <v>9625909000100</v>
      </c>
      <c r="D100" s="365" t="s">
        <v>11</v>
      </c>
      <c r="E100" s="365" t="s">
        <v>620</v>
      </c>
      <c r="F100" s="365" t="s">
        <v>687</v>
      </c>
      <c r="G100" s="366" t="s">
        <v>740</v>
      </c>
      <c r="H100" s="366" t="s">
        <v>34</v>
      </c>
      <c r="I100" s="366" t="s">
        <v>1306</v>
      </c>
      <c r="J100" s="366" t="s">
        <v>608</v>
      </c>
      <c r="K100" s="367" t="s">
        <v>48</v>
      </c>
      <c r="L100" s="368"/>
      <c r="M100" s="368" t="s">
        <v>34</v>
      </c>
      <c r="N100" s="367">
        <v>221201</v>
      </c>
      <c r="O100" s="367" t="s">
        <v>1323</v>
      </c>
      <c r="P100" s="371">
        <v>39791</v>
      </c>
      <c r="Q100" s="372">
        <v>358640650.20999998</v>
      </c>
      <c r="R100" s="372">
        <v>368469655.09357131</v>
      </c>
      <c r="S100" s="367">
        <v>2</v>
      </c>
      <c r="T100" s="369">
        <v>7.5730387443456948E-2</v>
      </c>
      <c r="U100" s="369">
        <v>0.97898149964218972</v>
      </c>
      <c r="V100" s="369">
        <v>0.10089061528942267</v>
      </c>
      <c r="W100" s="369">
        <v>0.98906538134742206</v>
      </c>
      <c r="X100" s="369">
        <v>0.1442085179478485</v>
      </c>
      <c r="Y100" s="369">
        <v>1.0935593885972057</v>
      </c>
      <c r="Z100" s="369">
        <v>0.22535403241466812</v>
      </c>
      <c r="AA100" s="369">
        <v>1.2809853773771724</v>
      </c>
      <c r="AB100" s="369">
        <v>6.4658879218129168E-3</v>
      </c>
      <c r="AC100" s="373">
        <v>-0.15364088142132418</v>
      </c>
      <c r="AD100" s="575">
        <v>22099999000100</v>
      </c>
      <c r="AE100" s="370" t="s">
        <v>2358</v>
      </c>
      <c r="AF100" s="370" t="s">
        <v>2317</v>
      </c>
      <c r="AG100" s="374" t="s">
        <v>1458</v>
      </c>
      <c r="AH100" s="374" t="s">
        <v>2321</v>
      </c>
      <c r="AI100" s="374">
        <v>100</v>
      </c>
      <c r="AJ100" s="374">
        <v>100</v>
      </c>
      <c r="AK100" s="374">
        <v>100</v>
      </c>
      <c r="AL100" s="722">
        <v>0.02</v>
      </c>
      <c r="AM100" s="722">
        <v>0.2</v>
      </c>
      <c r="AN100" s="369" t="s">
        <v>64</v>
      </c>
      <c r="AO100" s="367" t="s">
        <v>1326</v>
      </c>
      <c r="AP100" s="370" t="s">
        <v>13</v>
      </c>
      <c r="AQ100" s="376" t="s">
        <v>670</v>
      </c>
      <c r="AR100" s="369">
        <v>6.6666666666666662E-3</v>
      </c>
      <c r="AS100" s="369">
        <v>6.6666666666666662E-3</v>
      </c>
      <c r="AT100" s="369"/>
      <c r="AW100" s="711"/>
      <c r="AX100" s="712"/>
      <c r="AY100" s="712"/>
      <c r="AZ100" s="712"/>
      <c r="BA100" s="712"/>
      <c r="BB100" s="723"/>
      <c r="BC100" s="712"/>
      <c r="BD100" s="712"/>
      <c r="BE100" s="712"/>
      <c r="BF100" s="712"/>
      <c r="BG100" s="724"/>
      <c r="BH100" s="713"/>
      <c r="BI100" s="714"/>
      <c r="BJ100" s="714"/>
      <c r="BK100" s="714"/>
      <c r="BL100" s="218"/>
      <c r="BM100" s="713"/>
      <c r="BN100" s="713"/>
      <c r="BO100" s="713"/>
      <c r="BP100" s="713"/>
      <c r="BQ100" s="713"/>
      <c r="BR100" s="713"/>
      <c r="BS100" s="713"/>
      <c r="BT100" s="713"/>
      <c r="BU100" s="713"/>
      <c r="BV100" s="715"/>
      <c r="BW100" s="712"/>
    </row>
    <row r="101" spans="2:75" ht="15.75" customHeight="1">
      <c r="B101" s="363" t="s">
        <v>771</v>
      </c>
      <c r="C101" s="364">
        <v>18302338000163</v>
      </c>
      <c r="D101" s="365" t="s">
        <v>14</v>
      </c>
      <c r="E101" s="365" t="s">
        <v>607</v>
      </c>
      <c r="F101" s="365"/>
      <c r="G101" s="366"/>
      <c r="H101" s="366" t="s">
        <v>34</v>
      </c>
      <c r="I101" s="366" t="s">
        <v>34</v>
      </c>
      <c r="J101" s="366" t="s">
        <v>608</v>
      </c>
      <c r="K101" s="367" t="s">
        <v>48</v>
      </c>
      <c r="L101" s="368"/>
      <c r="M101" s="368" t="s">
        <v>1421</v>
      </c>
      <c r="N101" s="367">
        <v>514594</v>
      </c>
      <c r="O101" s="367" t="s">
        <v>1323</v>
      </c>
      <c r="P101" s="371">
        <v>43735</v>
      </c>
      <c r="Q101" s="372">
        <v>182771735.78999999</v>
      </c>
      <c r="R101" s="372">
        <v>159026181.18924603</v>
      </c>
      <c r="S101" s="367">
        <v>90</v>
      </c>
      <c r="T101" s="369">
        <v>-8.5556894101294301E-2</v>
      </c>
      <c r="U101" s="369">
        <v>-1.1060106691590654</v>
      </c>
      <c r="V101" s="369">
        <v>-0.10778034888888832</v>
      </c>
      <c r="W101" s="369">
        <v>-1.0566078080675816</v>
      </c>
      <c r="X101" s="369">
        <v>0.28045100044895155</v>
      </c>
      <c r="Y101" s="369">
        <v>2.1267108832873611</v>
      </c>
      <c r="Z101" s="369" t="s">
        <v>1424</v>
      </c>
      <c r="AA101" s="369" t="s">
        <v>1424</v>
      </c>
      <c r="AB101" s="369">
        <v>0.18504289066803292</v>
      </c>
      <c r="AC101" s="373">
        <v>-1.0491467181418863</v>
      </c>
      <c r="AD101" s="575">
        <v>0</v>
      </c>
      <c r="AE101" s="370" t="s">
        <v>2359</v>
      </c>
      <c r="AF101" s="370" t="s">
        <v>2317</v>
      </c>
      <c r="AG101" s="374" t="s">
        <v>1458</v>
      </c>
      <c r="AH101" s="374" t="s">
        <v>2318</v>
      </c>
      <c r="AI101" s="374">
        <v>20000</v>
      </c>
      <c r="AJ101" s="374">
        <v>1000</v>
      </c>
      <c r="AK101" s="374">
        <v>10000</v>
      </c>
      <c r="AL101" s="722">
        <v>0.02</v>
      </c>
      <c r="AM101" s="722">
        <v>0.2</v>
      </c>
      <c r="AN101" s="369" t="s">
        <v>34</v>
      </c>
      <c r="AO101" s="367" t="s">
        <v>1326</v>
      </c>
      <c r="AP101" s="370" t="s">
        <v>718</v>
      </c>
      <c r="AQ101" s="376" t="s">
        <v>661</v>
      </c>
      <c r="AR101" s="369" t="s">
        <v>34</v>
      </c>
      <c r="AS101" s="369" t="s">
        <v>34</v>
      </c>
      <c r="AT101" s="369"/>
      <c r="AW101" s="711"/>
      <c r="AX101" s="712"/>
      <c r="AY101" s="712"/>
      <c r="AZ101" s="712"/>
      <c r="BA101" s="712"/>
      <c r="BB101" s="723"/>
      <c r="BC101" s="712"/>
      <c r="BD101" s="712"/>
      <c r="BE101" s="712"/>
      <c r="BF101" s="712"/>
      <c r="BG101" s="724"/>
      <c r="BH101" s="713"/>
      <c r="BI101" s="714"/>
      <c r="BJ101" s="714"/>
      <c r="BK101" s="714"/>
      <c r="BL101" s="218"/>
      <c r="BM101" s="713"/>
      <c r="BN101" s="713"/>
      <c r="BO101" s="713"/>
      <c r="BP101" s="713"/>
      <c r="BQ101" s="713"/>
      <c r="BR101" s="713"/>
      <c r="BS101" s="713"/>
      <c r="BT101" s="713"/>
      <c r="BU101" s="713"/>
      <c r="BV101" s="715"/>
      <c r="BW101" s="712"/>
    </row>
    <row r="102" spans="2:75" ht="15.75" customHeight="1">
      <c r="B102" s="363" t="s">
        <v>772</v>
      </c>
      <c r="C102" s="364">
        <v>30921203000181</v>
      </c>
      <c r="D102" s="365" t="s">
        <v>11</v>
      </c>
      <c r="E102" s="365" t="s">
        <v>620</v>
      </c>
      <c r="F102" s="365" t="s">
        <v>665</v>
      </c>
      <c r="G102" s="366" t="s">
        <v>740</v>
      </c>
      <c r="H102" s="366" t="s">
        <v>34</v>
      </c>
      <c r="I102" s="366" t="s">
        <v>1306</v>
      </c>
      <c r="J102" s="366" t="s">
        <v>608</v>
      </c>
      <c r="K102" s="367" t="s">
        <v>48</v>
      </c>
      <c r="L102" s="368" t="s">
        <v>1341</v>
      </c>
      <c r="M102" s="368" t="s">
        <v>34</v>
      </c>
      <c r="N102" s="367">
        <v>474819</v>
      </c>
      <c r="O102" s="367" t="s">
        <v>1326</v>
      </c>
      <c r="P102" s="371">
        <v>43336</v>
      </c>
      <c r="Q102" s="372">
        <v>823565621.47000003</v>
      </c>
      <c r="R102" s="372">
        <v>717151610.39305556</v>
      </c>
      <c r="S102" s="367">
        <v>1</v>
      </c>
      <c r="T102" s="369">
        <v>8.5168234658835162E-2</v>
      </c>
      <c r="U102" s="369">
        <v>1.1009863926873147</v>
      </c>
      <c r="V102" s="369">
        <v>0.11639531226275257</v>
      </c>
      <c r="W102" s="369">
        <v>1.1410632552885327</v>
      </c>
      <c r="X102" s="369">
        <v>0.17673891419195664</v>
      </c>
      <c r="Y102" s="369">
        <v>1.340243292805948</v>
      </c>
      <c r="Z102" s="369">
        <v>0.20011456913455672</v>
      </c>
      <c r="AA102" s="369">
        <v>1.137516085755274</v>
      </c>
      <c r="AB102" s="369">
        <v>1.576882463940955E-3</v>
      </c>
      <c r="AC102" s="373">
        <v>8.2303198014544119</v>
      </c>
      <c r="AD102" s="575">
        <v>34474989000197</v>
      </c>
      <c r="AE102" s="370" t="s">
        <v>2360</v>
      </c>
      <c r="AF102" s="370" t="s">
        <v>2326</v>
      </c>
      <c r="AG102" s="374" t="s">
        <v>1459</v>
      </c>
      <c r="AH102" s="374" t="s">
        <v>2321</v>
      </c>
      <c r="AI102" s="374">
        <v>1000</v>
      </c>
      <c r="AJ102" s="374">
        <v>1000</v>
      </c>
      <c r="AK102" s="374">
        <v>1000</v>
      </c>
      <c r="AL102" s="722">
        <v>4.0000000000000001E-3</v>
      </c>
      <c r="AM102" s="722" t="s">
        <v>34</v>
      </c>
      <c r="AN102" s="369" t="s">
        <v>64</v>
      </c>
      <c r="AO102" s="367" t="s">
        <v>1326</v>
      </c>
      <c r="AP102" s="370" t="s">
        <v>11</v>
      </c>
      <c r="AQ102" s="376" t="s">
        <v>664</v>
      </c>
      <c r="AR102" s="369">
        <v>1.1200000000000001E-3</v>
      </c>
      <c r="AS102" s="369">
        <v>1.1200000000000001E-3</v>
      </c>
      <c r="AT102" s="369"/>
      <c r="AW102" s="711"/>
      <c r="AX102" s="712"/>
      <c r="AY102" s="712"/>
      <c r="AZ102" s="712"/>
      <c r="BA102" s="712"/>
      <c r="BB102" s="723"/>
      <c r="BC102" s="712"/>
      <c r="BD102" s="712"/>
      <c r="BE102" s="712"/>
      <c r="BF102" s="712"/>
      <c r="BG102" s="724"/>
      <c r="BH102" s="713"/>
      <c r="BI102" s="714"/>
      <c r="BJ102" s="714"/>
      <c r="BK102" s="714"/>
      <c r="BL102" s="218"/>
      <c r="BM102" s="713"/>
      <c r="BN102" s="713"/>
      <c r="BO102" s="713"/>
      <c r="BP102" s="713"/>
      <c r="BQ102" s="713"/>
      <c r="BR102" s="713"/>
      <c r="BS102" s="713"/>
      <c r="BT102" s="713"/>
      <c r="BU102" s="713"/>
      <c r="BV102" s="715"/>
      <c r="BW102" s="712"/>
    </row>
    <row r="103" spans="2:75" ht="15.75" customHeight="1">
      <c r="B103" s="363" t="s">
        <v>1762</v>
      </c>
      <c r="C103" s="364">
        <v>45605070000101</v>
      </c>
      <c r="D103" s="365" t="s">
        <v>11</v>
      </c>
      <c r="E103" s="365" t="s">
        <v>620</v>
      </c>
      <c r="F103" s="365" t="s">
        <v>665</v>
      </c>
      <c r="G103" s="366" t="s">
        <v>740</v>
      </c>
      <c r="H103" s="366" t="s">
        <v>34</v>
      </c>
      <c r="I103" s="366" t="s">
        <v>1306</v>
      </c>
      <c r="J103" s="366" t="s">
        <v>608</v>
      </c>
      <c r="K103" s="367" t="s">
        <v>48</v>
      </c>
      <c r="L103" s="368" t="s">
        <v>717</v>
      </c>
      <c r="M103" s="368" t="s">
        <v>34</v>
      </c>
      <c r="N103" s="367">
        <v>670189</v>
      </c>
      <c r="O103" s="367" t="s">
        <v>1323</v>
      </c>
      <c r="P103" s="371">
        <v>44795</v>
      </c>
      <c r="Q103" s="372">
        <v>55766913.539999999</v>
      </c>
      <c r="R103" s="372" t="s">
        <v>1424</v>
      </c>
      <c r="S103" s="367">
        <v>1</v>
      </c>
      <c r="T103" s="369" t="s">
        <v>1424</v>
      </c>
      <c r="U103" s="369" t="s">
        <v>1424</v>
      </c>
      <c r="V103" s="369" t="s">
        <v>1424</v>
      </c>
      <c r="W103" s="369" t="s">
        <v>1424</v>
      </c>
      <c r="X103" s="369" t="s">
        <v>1424</v>
      </c>
      <c r="Y103" s="369" t="s">
        <v>1424</v>
      </c>
      <c r="Z103" s="369" t="s">
        <v>1424</v>
      </c>
      <c r="AA103" s="369" t="s">
        <v>1424</v>
      </c>
      <c r="AB103" s="369" t="s">
        <v>1424</v>
      </c>
      <c r="AC103" s="373" t="s">
        <v>1424</v>
      </c>
      <c r="AD103" s="575">
        <v>34474989000197</v>
      </c>
      <c r="AE103" s="370" t="s">
        <v>2360</v>
      </c>
      <c r="AF103" s="370" t="s">
        <v>2326</v>
      </c>
      <c r="AG103" s="374" t="s">
        <v>1459</v>
      </c>
      <c r="AH103" s="374" t="s">
        <v>2321</v>
      </c>
      <c r="AI103" s="374">
        <v>1000</v>
      </c>
      <c r="AJ103" s="374" t="s">
        <v>1436</v>
      </c>
      <c r="AK103" s="374">
        <v>1000</v>
      </c>
      <c r="AL103" s="722">
        <v>4.0000000000000001E-3</v>
      </c>
      <c r="AM103" s="722" t="s">
        <v>34</v>
      </c>
      <c r="AN103" s="369" t="s">
        <v>64</v>
      </c>
      <c r="AO103" s="367" t="s">
        <v>1326</v>
      </c>
      <c r="AP103" s="370" t="s">
        <v>11</v>
      </c>
      <c r="AQ103" s="376" t="s">
        <v>664</v>
      </c>
      <c r="AR103" s="369">
        <v>8.0000000000000004E-4</v>
      </c>
      <c r="AS103" s="369">
        <v>8.0000000000000004E-4</v>
      </c>
      <c r="AT103" s="369"/>
      <c r="AW103" s="711"/>
      <c r="AX103" s="712"/>
      <c r="AY103" s="712"/>
      <c r="AZ103" s="712"/>
      <c r="BA103" s="712"/>
      <c r="BB103" s="723"/>
      <c r="BC103" s="712"/>
      <c r="BD103" s="712"/>
      <c r="BE103" s="712"/>
      <c r="BF103" s="712"/>
      <c r="BG103" s="724"/>
      <c r="BH103" s="713"/>
      <c r="BI103" s="714"/>
      <c r="BJ103" s="714"/>
      <c r="BK103" s="714"/>
      <c r="BL103" s="218"/>
      <c r="BM103" s="713"/>
      <c r="BN103" s="713"/>
      <c r="BO103" s="713"/>
      <c r="BP103" s="713"/>
      <c r="BQ103" s="713"/>
      <c r="BR103" s="713"/>
      <c r="BS103" s="713"/>
      <c r="BT103" s="713"/>
      <c r="BU103" s="713"/>
      <c r="BV103" s="715"/>
      <c r="BW103" s="712"/>
    </row>
    <row r="104" spans="2:75" ht="15.75" customHeight="1">
      <c r="B104" s="363" t="s">
        <v>773</v>
      </c>
      <c r="C104" s="364">
        <v>30910199000156</v>
      </c>
      <c r="D104" s="365" t="s">
        <v>11</v>
      </c>
      <c r="E104" s="365" t="s">
        <v>621</v>
      </c>
      <c r="F104" s="365" t="s">
        <v>694</v>
      </c>
      <c r="G104" s="366" t="s">
        <v>740</v>
      </c>
      <c r="H104" s="366" t="s">
        <v>34</v>
      </c>
      <c r="I104" s="366" t="s">
        <v>34</v>
      </c>
      <c r="J104" s="366" t="s">
        <v>608</v>
      </c>
      <c r="K104" s="367" t="s">
        <v>48</v>
      </c>
      <c r="L104" s="368" t="s">
        <v>717</v>
      </c>
      <c r="M104" s="368" t="s">
        <v>34</v>
      </c>
      <c r="N104" s="367">
        <v>477664</v>
      </c>
      <c r="O104" s="367" t="s">
        <v>1323</v>
      </c>
      <c r="P104" s="371">
        <v>43336</v>
      </c>
      <c r="Q104" s="372">
        <v>643022955.78999996</v>
      </c>
      <c r="R104" s="372">
        <v>630687552.91484106</v>
      </c>
      <c r="S104" s="367">
        <v>31</v>
      </c>
      <c r="T104" s="369">
        <v>6.7007830327898699E-2</v>
      </c>
      <c r="U104" s="369">
        <v>0.86622330132873782</v>
      </c>
      <c r="V104" s="369">
        <v>0.10327491195265925</v>
      </c>
      <c r="W104" s="369">
        <v>1.0124394611040426</v>
      </c>
      <c r="X104" s="369">
        <v>0.2036328890212471</v>
      </c>
      <c r="Y104" s="369">
        <v>1.5441851895107139</v>
      </c>
      <c r="Z104" s="369">
        <v>0.29353267937500438</v>
      </c>
      <c r="AA104" s="369">
        <v>1.6685349094168165</v>
      </c>
      <c r="AB104" s="369">
        <v>3.6017926739333413E-2</v>
      </c>
      <c r="AC104" s="373">
        <v>4.9846334755788563E-2</v>
      </c>
      <c r="AD104" s="575">
        <v>32319373000116</v>
      </c>
      <c r="AE104" s="370" t="s">
        <v>2360</v>
      </c>
      <c r="AF104" s="370" t="s">
        <v>2326</v>
      </c>
      <c r="AG104" s="374" t="s">
        <v>1459</v>
      </c>
      <c r="AH104" s="374" t="s">
        <v>2321</v>
      </c>
      <c r="AI104" s="374">
        <v>500</v>
      </c>
      <c r="AJ104" s="374">
        <v>100</v>
      </c>
      <c r="AK104" s="374">
        <v>100</v>
      </c>
      <c r="AL104" s="722">
        <v>6.9999999999999993E-3</v>
      </c>
      <c r="AM104" s="722" t="s">
        <v>34</v>
      </c>
      <c r="AN104" s="369" t="s">
        <v>636</v>
      </c>
      <c r="AO104" s="367" t="s">
        <v>1326</v>
      </c>
      <c r="AP104" s="370" t="s">
        <v>11</v>
      </c>
      <c r="AQ104" s="376" t="s">
        <v>677</v>
      </c>
      <c r="AR104" s="369">
        <v>1.9600000000000004E-3</v>
      </c>
      <c r="AS104" s="369">
        <v>1.9600000000000004E-3</v>
      </c>
      <c r="AT104" s="369"/>
      <c r="AW104" s="711"/>
      <c r="AX104" s="712"/>
      <c r="AY104" s="712"/>
      <c r="AZ104" s="712"/>
      <c r="BA104" s="712"/>
      <c r="BB104" s="723"/>
      <c r="BC104" s="712"/>
      <c r="BD104" s="712"/>
      <c r="BE104" s="712"/>
      <c r="BF104" s="712"/>
      <c r="BG104" s="724"/>
      <c r="BH104" s="713"/>
      <c r="BI104" s="714"/>
      <c r="BJ104" s="714"/>
      <c r="BK104" s="714"/>
      <c r="BL104" s="218"/>
      <c r="BM104" s="713"/>
      <c r="BN104" s="713"/>
      <c r="BO104" s="713"/>
      <c r="BP104" s="713"/>
      <c r="BQ104" s="713"/>
      <c r="BR104" s="713"/>
      <c r="BS104" s="713"/>
      <c r="BT104" s="713"/>
      <c r="BU104" s="713"/>
      <c r="BV104" s="715"/>
      <c r="BW104" s="712"/>
    </row>
    <row r="105" spans="2:75" ht="15.75" customHeight="1">
      <c r="B105" s="363" t="s">
        <v>774</v>
      </c>
      <c r="C105" s="364">
        <v>37368116000198</v>
      </c>
      <c r="D105" s="365" t="s">
        <v>11</v>
      </c>
      <c r="E105" s="365" t="s">
        <v>621</v>
      </c>
      <c r="F105" s="365" t="s">
        <v>694</v>
      </c>
      <c r="G105" s="366" t="s">
        <v>868</v>
      </c>
      <c r="H105" s="366" t="s">
        <v>34</v>
      </c>
      <c r="I105" s="366"/>
      <c r="J105" s="366" t="s">
        <v>608</v>
      </c>
      <c r="K105" s="367" t="s">
        <v>48</v>
      </c>
      <c r="L105" s="368" t="s">
        <v>717</v>
      </c>
      <c r="M105" s="368" t="s">
        <v>34</v>
      </c>
      <c r="N105" s="367">
        <v>547263</v>
      </c>
      <c r="O105" s="367" t="s">
        <v>1323</v>
      </c>
      <c r="P105" s="371">
        <v>44041</v>
      </c>
      <c r="Q105" s="372">
        <v>39749749.409999996</v>
      </c>
      <c r="R105" s="372">
        <v>55493641.621388875</v>
      </c>
      <c r="S105" s="367">
        <v>31</v>
      </c>
      <c r="T105" s="369">
        <v>4.5558817931812268E-2</v>
      </c>
      <c r="U105" s="369">
        <v>0.58894773163694647</v>
      </c>
      <c r="V105" s="369">
        <v>6.2798709258773844E-2</v>
      </c>
      <c r="W105" s="369">
        <v>0.61563733299648971</v>
      </c>
      <c r="X105" s="369">
        <v>0.17306534251846273</v>
      </c>
      <c r="Y105" s="369">
        <v>1.3123859314627933</v>
      </c>
      <c r="Z105" s="369" t="s">
        <v>1424</v>
      </c>
      <c r="AA105" s="369" t="s">
        <v>1424</v>
      </c>
      <c r="AB105" s="369">
        <v>6.5377679878984518E-2</v>
      </c>
      <c r="AC105" s="373">
        <v>-0.52181275136622463</v>
      </c>
      <c r="AD105" s="575">
        <v>37368078000173</v>
      </c>
      <c r="AE105" s="370" t="s">
        <v>2360</v>
      </c>
      <c r="AF105" s="370" t="s">
        <v>2326</v>
      </c>
      <c r="AG105" s="374" t="s">
        <v>1459</v>
      </c>
      <c r="AH105" s="374" t="s">
        <v>2321</v>
      </c>
      <c r="AI105" s="374">
        <v>500</v>
      </c>
      <c r="AJ105" s="374">
        <v>100</v>
      </c>
      <c r="AK105" s="374">
        <v>100</v>
      </c>
      <c r="AL105" s="722">
        <v>6.9999999999999993E-3</v>
      </c>
      <c r="AM105" s="722" t="s">
        <v>34</v>
      </c>
      <c r="AN105" s="369" t="s">
        <v>636</v>
      </c>
      <c r="AO105" s="367" t="s">
        <v>1326</v>
      </c>
      <c r="AP105" s="370" t="s">
        <v>11</v>
      </c>
      <c r="AQ105" s="376" t="s">
        <v>677</v>
      </c>
      <c r="AR105" s="369">
        <v>1.8666666666666666E-3</v>
      </c>
      <c r="AS105" s="369">
        <v>1.8666666666666666E-3</v>
      </c>
      <c r="AT105" s="369"/>
      <c r="AW105" s="711"/>
      <c r="AX105" s="712"/>
      <c r="AY105" s="712"/>
      <c r="AZ105" s="712"/>
      <c r="BA105" s="712"/>
      <c r="BB105" s="723"/>
      <c r="BC105" s="712"/>
      <c r="BD105" s="712"/>
      <c r="BE105" s="712"/>
      <c r="BF105" s="712"/>
      <c r="BG105" s="724"/>
      <c r="BH105" s="713"/>
      <c r="BI105" s="714"/>
      <c r="BJ105" s="714"/>
      <c r="BK105" s="714"/>
      <c r="BL105" s="218"/>
      <c r="BM105" s="713"/>
      <c r="BN105" s="713"/>
      <c r="BO105" s="713"/>
      <c r="BP105" s="713"/>
      <c r="BQ105" s="713"/>
      <c r="BR105" s="713"/>
      <c r="BS105" s="713"/>
      <c r="BT105" s="713"/>
      <c r="BU105" s="713"/>
      <c r="BV105" s="715"/>
      <c r="BW105" s="712"/>
    </row>
    <row r="106" spans="2:75" ht="15.75" customHeight="1">
      <c r="B106" s="363" t="s">
        <v>775</v>
      </c>
      <c r="C106" s="364">
        <v>32102131000176</v>
      </c>
      <c r="D106" s="365" t="s">
        <v>11</v>
      </c>
      <c r="E106" s="365" t="s">
        <v>620</v>
      </c>
      <c r="F106" s="365" t="s">
        <v>665</v>
      </c>
      <c r="G106" s="366" t="s">
        <v>740</v>
      </c>
      <c r="H106" s="366" t="s">
        <v>34</v>
      </c>
      <c r="I106" s="366"/>
      <c r="J106" s="366" t="s">
        <v>608</v>
      </c>
      <c r="K106" s="367" t="s">
        <v>48</v>
      </c>
      <c r="L106" s="368" t="s">
        <v>717</v>
      </c>
      <c r="M106" s="368" t="s">
        <v>34</v>
      </c>
      <c r="N106" s="367">
        <v>485357</v>
      </c>
      <c r="O106" s="367" t="s">
        <v>1326</v>
      </c>
      <c r="P106" s="371">
        <v>43447</v>
      </c>
      <c r="Q106" s="372">
        <v>462909875.31</v>
      </c>
      <c r="R106" s="372">
        <v>364741279.20591247</v>
      </c>
      <c r="S106" s="367">
        <v>61</v>
      </c>
      <c r="T106" s="369">
        <v>9.5616480493036837E-2</v>
      </c>
      <c r="U106" s="369">
        <v>1.2360529058889549</v>
      </c>
      <c r="V106" s="369">
        <v>0.13284031042805844</v>
      </c>
      <c r="W106" s="369">
        <v>1.3022792250292896</v>
      </c>
      <c r="X106" s="369">
        <v>0.2240674455912639</v>
      </c>
      <c r="Y106" s="369">
        <v>1.6991441441339348</v>
      </c>
      <c r="Z106" s="369">
        <v>0.26629863841196011</v>
      </c>
      <c r="AA106" s="369">
        <v>1.5137277916264542</v>
      </c>
      <c r="AB106" s="369">
        <v>2.7518193361133802E-3</v>
      </c>
      <c r="AC106" s="373">
        <v>10.03357930847856</v>
      </c>
      <c r="AD106" s="575">
        <v>34962302000162</v>
      </c>
      <c r="AE106" s="370" t="s">
        <v>2360</v>
      </c>
      <c r="AF106" s="370" t="s">
        <v>2326</v>
      </c>
      <c r="AG106" s="374" t="s">
        <v>1459</v>
      </c>
      <c r="AH106" s="374" t="s">
        <v>2318</v>
      </c>
      <c r="AI106" s="374">
        <v>1000</v>
      </c>
      <c r="AJ106" s="374">
        <v>1000</v>
      </c>
      <c r="AK106" s="374">
        <v>1000</v>
      </c>
      <c r="AL106" s="722">
        <v>6.9999999999999993E-3</v>
      </c>
      <c r="AM106" s="722" t="s">
        <v>34</v>
      </c>
      <c r="AN106" s="369" t="s">
        <v>64</v>
      </c>
      <c r="AO106" s="367" t="s">
        <v>1326</v>
      </c>
      <c r="AP106" s="370" t="s">
        <v>11</v>
      </c>
      <c r="AQ106" s="376" t="s">
        <v>671</v>
      </c>
      <c r="AR106" s="369">
        <v>1.8666666666666666E-3</v>
      </c>
      <c r="AS106" s="369">
        <v>1.8666666666666666E-3</v>
      </c>
      <c r="AT106" s="369"/>
      <c r="AW106" s="711"/>
      <c r="AX106" s="712"/>
      <c r="AY106" s="712"/>
      <c r="AZ106" s="712"/>
      <c r="BA106" s="712"/>
      <c r="BB106" s="723"/>
      <c r="BC106" s="712"/>
      <c r="BD106" s="712"/>
      <c r="BE106" s="712"/>
      <c r="BF106" s="712"/>
      <c r="BG106" s="724"/>
      <c r="BH106" s="713"/>
      <c r="BI106" s="714"/>
      <c r="BJ106" s="714"/>
      <c r="BK106" s="714"/>
      <c r="BL106" s="218"/>
      <c r="BM106" s="713"/>
      <c r="BN106" s="713"/>
      <c r="BO106" s="713"/>
      <c r="BP106" s="713"/>
      <c r="BQ106" s="713"/>
      <c r="BR106" s="713"/>
      <c r="BS106" s="713"/>
      <c r="BT106" s="713"/>
      <c r="BU106" s="713"/>
      <c r="BV106" s="715"/>
      <c r="BW106" s="712"/>
    </row>
    <row r="107" spans="2:75" ht="15.75" customHeight="1">
      <c r="B107" s="363" t="s">
        <v>92</v>
      </c>
      <c r="C107" s="364">
        <v>6041290000106</v>
      </c>
      <c r="D107" s="365" t="s">
        <v>13</v>
      </c>
      <c r="E107" s="365" t="s">
        <v>615</v>
      </c>
      <c r="F107" s="365" t="s">
        <v>619</v>
      </c>
      <c r="G107" s="366" t="s">
        <v>34</v>
      </c>
      <c r="H107" s="366" t="s">
        <v>1340</v>
      </c>
      <c r="I107" s="366" t="s">
        <v>34</v>
      </c>
      <c r="J107" s="366" t="s">
        <v>611</v>
      </c>
      <c r="K107" s="367" t="s">
        <v>48</v>
      </c>
      <c r="L107" s="368"/>
      <c r="M107" s="368" t="s">
        <v>34</v>
      </c>
      <c r="N107" s="367">
        <v>129925</v>
      </c>
      <c r="O107" s="367" t="s">
        <v>1323</v>
      </c>
      <c r="P107" s="371">
        <v>37978</v>
      </c>
      <c r="Q107" s="372">
        <v>332928355.56</v>
      </c>
      <c r="R107" s="372">
        <v>497741328.2280553</v>
      </c>
      <c r="S107" s="367">
        <v>5</v>
      </c>
      <c r="T107" s="369">
        <v>3.0209691174335029E-2</v>
      </c>
      <c r="U107" s="369">
        <v>0.39052657417947972</v>
      </c>
      <c r="V107" s="369">
        <v>4.8027881976268727E-2</v>
      </c>
      <c r="W107" s="369">
        <v>0.47083383589144762</v>
      </c>
      <c r="X107" s="369">
        <v>0.15521125514350254</v>
      </c>
      <c r="Y107" s="369">
        <v>1.1769951435151396</v>
      </c>
      <c r="Z107" s="369">
        <v>0.32501724685685618</v>
      </c>
      <c r="AA107" s="369">
        <v>1.8475033979108872</v>
      </c>
      <c r="AB107" s="369">
        <v>0.10869833116264545</v>
      </c>
      <c r="AC107" s="373">
        <v>-0.40801654383757613</v>
      </c>
      <c r="AD107" s="575">
        <v>22118342000143</v>
      </c>
      <c r="AE107" s="370" t="s">
        <v>2360</v>
      </c>
      <c r="AF107" s="370" t="s">
        <v>2326</v>
      </c>
      <c r="AG107" s="374" t="s">
        <v>1459</v>
      </c>
      <c r="AH107" s="374" t="s">
        <v>2321</v>
      </c>
      <c r="AI107" s="374">
        <v>1000</v>
      </c>
      <c r="AJ107" s="374">
        <v>1000</v>
      </c>
      <c r="AK107" s="374">
        <v>1000</v>
      </c>
      <c r="AL107" s="722">
        <v>0.02</v>
      </c>
      <c r="AM107" s="722">
        <v>0.2</v>
      </c>
      <c r="AN107" s="369" t="s">
        <v>64</v>
      </c>
      <c r="AO107" s="367" t="s">
        <v>1326</v>
      </c>
      <c r="AP107" s="370" t="s">
        <v>13</v>
      </c>
      <c r="AQ107" s="376" t="s">
        <v>670</v>
      </c>
      <c r="AR107" s="369">
        <v>5.0000000000000001E-3</v>
      </c>
      <c r="AS107" s="369">
        <v>5.0000000000000001E-3</v>
      </c>
      <c r="AT107" s="369"/>
      <c r="AW107" s="711"/>
      <c r="AX107" s="712"/>
      <c r="AY107" s="712"/>
      <c r="AZ107" s="712"/>
      <c r="BA107" s="712"/>
      <c r="BB107" s="723"/>
      <c r="BC107" s="712"/>
      <c r="BD107" s="712"/>
      <c r="BE107" s="712"/>
      <c r="BF107" s="712"/>
      <c r="BG107" s="724"/>
      <c r="BH107" s="713"/>
      <c r="BI107" s="714"/>
      <c r="BJ107" s="714"/>
      <c r="BK107" s="714"/>
      <c r="BL107" s="218"/>
      <c r="BM107" s="713"/>
      <c r="BN107" s="713"/>
      <c r="BO107" s="713"/>
      <c r="BP107" s="713"/>
      <c r="BQ107" s="713"/>
      <c r="BR107" s="713"/>
      <c r="BS107" s="713"/>
      <c r="BT107" s="713"/>
      <c r="BU107" s="713"/>
      <c r="BV107" s="715"/>
      <c r="BW107" s="712"/>
    </row>
    <row r="108" spans="2:75" ht="15.75" customHeight="1">
      <c r="B108" s="363" t="s">
        <v>1542</v>
      </c>
      <c r="C108" s="364">
        <v>4515848000104</v>
      </c>
      <c r="D108" s="365" t="s">
        <v>14</v>
      </c>
      <c r="E108" s="365" t="s">
        <v>607</v>
      </c>
      <c r="F108" s="365"/>
      <c r="G108" s="366"/>
      <c r="H108" s="366" t="s">
        <v>34</v>
      </c>
      <c r="I108" s="366" t="s">
        <v>34</v>
      </c>
      <c r="J108" s="366" t="s">
        <v>608</v>
      </c>
      <c r="K108" s="367" t="s">
        <v>48</v>
      </c>
      <c r="L108" s="368"/>
      <c r="M108" s="368"/>
      <c r="N108" s="367">
        <v>93386</v>
      </c>
      <c r="O108" s="367" t="s">
        <v>1323</v>
      </c>
      <c r="P108" s="371">
        <v>37090</v>
      </c>
      <c r="Q108" s="372" t="s">
        <v>1396</v>
      </c>
      <c r="R108" s="372" t="s">
        <v>1424</v>
      </c>
      <c r="S108" s="367">
        <v>3</v>
      </c>
      <c r="T108" s="369" t="s">
        <v>1424</v>
      </c>
      <c r="U108" s="369" t="s">
        <v>1424</v>
      </c>
      <c r="V108" s="369" t="s">
        <v>1424</v>
      </c>
      <c r="W108" s="369" t="s">
        <v>1424</v>
      </c>
      <c r="X108" s="369" t="s">
        <v>1424</v>
      </c>
      <c r="Y108" s="369" t="s">
        <v>1424</v>
      </c>
      <c r="Z108" s="369" t="s">
        <v>1424</v>
      </c>
      <c r="AA108" s="369" t="s">
        <v>1424</v>
      </c>
      <c r="AB108" s="369" t="s">
        <v>1424</v>
      </c>
      <c r="AC108" s="373" t="s">
        <v>1424</v>
      </c>
      <c r="AD108" s="575">
        <v>0</v>
      </c>
      <c r="AE108" s="370" t="s">
        <v>2360</v>
      </c>
      <c r="AF108" s="370" t="s">
        <v>2326</v>
      </c>
      <c r="AG108" s="374" t="s">
        <v>1459</v>
      </c>
      <c r="AH108" s="374" t="s">
        <v>2321</v>
      </c>
      <c r="AI108" s="374">
        <v>500</v>
      </c>
      <c r="AJ108" s="374">
        <v>100</v>
      </c>
      <c r="AK108" s="374">
        <v>100</v>
      </c>
      <c r="AL108" s="722">
        <v>2.9350000000000001E-2</v>
      </c>
      <c r="AM108" s="722" t="s">
        <v>34</v>
      </c>
      <c r="AN108" s="369" t="s">
        <v>2335</v>
      </c>
      <c r="AO108" s="367" t="s">
        <v>1326</v>
      </c>
      <c r="AP108" s="370" t="s">
        <v>718</v>
      </c>
      <c r="AQ108" s="376" t="s">
        <v>672</v>
      </c>
      <c r="AR108" s="369">
        <v>3.4999999999999996E-3</v>
      </c>
      <c r="AS108" s="369">
        <v>3.4999999999999996E-3</v>
      </c>
      <c r="AT108" s="369"/>
      <c r="AW108" s="711"/>
      <c r="AX108" s="712"/>
      <c r="AY108" s="712"/>
      <c r="AZ108" s="712"/>
      <c r="BA108" s="712"/>
      <c r="BB108" s="723"/>
      <c r="BC108" s="712"/>
      <c r="BD108" s="712"/>
      <c r="BE108" s="712"/>
      <c r="BF108" s="712"/>
      <c r="BG108" s="724"/>
      <c r="BH108" s="713"/>
      <c r="BI108" s="714"/>
      <c r="BJ108" s="714"/>
      <c r="BK108" s="714"/>
      <c r="BL108" s="218"/>
      <c r="BM108" s="713"/>
      <c r="BN108" s="713"/>
      <c r="BO108" s="713"/>
      <c r="BP108" s="713"/>
      <c r="BQ108" s="713"/>
      <c r="BR108" s="713"/>
      <c r="BS108" s="713"/>
      <c r="BT108" s="713"/>
      <c r="BU108" s="713"/>
      <c r="BV108" s="715"/>
      <c r="BW108" s="712"/>
    </row>
    <row r="109" spans="2:75" ht="15.75" customHeight="1">
      <c r="B109" s="363" t="s">
        <v>93</v>
      </c>
      <c r="C109" s="364">
        <v>3168062000103</v>
      </c>
      <c r="D109" s="365" t="s">
        <v>14</v>
      </c>
      <c r="E109" s="365" t="s">
        <v>607</v>
      </c>
      <c r="F109" s="365"/>
      <c r="G109" s="366"/>
      <c r="H109" s="366" t="s">
        <v>34</v>
      </c>
      <c r="I109" s="366" t="s">
        <v>34</v>
      </c>
      <c r="J109" s="366" t="s">
        <v>608</v>
      </c>
      <c r="K109" s="367" t="s">
        <v>48</v>
      </c>
      <c r="L109" s="368" t="s">
        <v>717</v>
      </c>
      <c r="M109" s="368" t="s">
        <v>34</v>
      </c>
      <c r="N109" s="367">
        <v>67229</v>
      </c>
      <c r="O109" s="367" t="s">
        <v>1323</v>
      </c>
      <c r="P109" s="371">
        <v>36328</v>
      </c>
      <c r="Q109" s="372">
        <v>544835935.88</v>
      </c>
      <c r="R109" s="372">
        <v>597186873.72575402</v>
      </c>
      <c r="S109" s="367">
        <v>3</v>
      </c>
      <c r="T109" s="369">
        <v>3.4030528786184178E-3</v>
      </c>
      <c r="U109" s="369">
        <v>4.3991928774416572E-2</v>
      </c>
      <c r="V109" s="369">
        <v>-6.9944204029407042E-2</v>
      </c>
      <c r="W109" s="369">
        <v>-0.68568707439174581</v>
      </c>
      <c r="X109" s="369">
        <v>2.362322496287228E-2</v>
      </c>
      <c r="Y109" s="369">
        <v>0.17913920630149766</v>
      </c>
      <c r="Z109" s="369">
        <v>0.15108691691999154</v>
      </c>
      <c r="AA109" s="369">
        <v>0.85882701637830339</v>
      </c>
      <c r="AB109" s="369">
        <v>0.19728470930678341</v>
      </c>
      <c r="AC109" s="373">
        <v>-0.76136878695467058</v>
      </c>
      <c r="AD109" s="575">
        <v>36352662000178</v>
      </c>
      <c r="AE109" s="370" t="s">
        <v>2360</v>
      </c>
      <c r="AF109" s="370" t="s">
        <v>2326</v>
      </c>
      <c r="AG109" s="374" t="s">
        <v>1459</v>
      </c>
      <c r="AH109" s="374" t="s">
        <v>2321</v>
      </c>
      <c r="AI109" s="374">
        <v>5000</v>
      </c>
      <c r="AJ109" s="374">
        <v>1000</v>
      </c>
      <c r="AK109" s="374">
        <v>1000</v>
      </c>
      <c r="AL109" s="722">
        <v>2.9350000000000001E-2</v>
      </c>
      <c r="AM109" s="722" t="s">
        <v>34</v>
      </c>
      <c r="AN109" s="369" t="s">
        <v>2335</v>
      </c>
      <c r="AO109" s="367" t="s">
        <v>1326</v>
      </c>
      <c r="AP109" s="370" t="s">
        <v>718</v>
      </c>
      <c r="AQ109" s="376" t="s">
        <v>669</v>
      </c>
      <c r="AR109" s="369">
        <v>7.4999999999999997E-3</v>
      </c>
      <c r="AS109" s="369">
        <v>7.4999999999999997E-3</v>
      </c>
      <c r="AT109" s="369"/>
      <c r="AW109" s="711"/>
      <c r="AX109" s="712"/>
      <c r="AY109" s="712"/>
      <c r="AZ109" s="712"/>
      <c r="BA109" s="712"/>
      <c r="BB109" s="723"/>
      <c r="BC109" s="712"/>
      <c r="BD109" s="712"/>
      <c r="BE109" s="712"/>
      <c r="BF109" s="712"/>
      <c r="BG109" s="724"/>
      <c r="BH109" s="713"/>
      <c r="BI109" s="714"/>
      <c r="BJ109" s="714"/>
      <c r="BK109" s="714"/>
      <c r="BL109" s="218"/>
      <c r="BM109" s="713"/>
      <c r="BN109" s="713"/>
      <c r="BO109" s="713"/>
      <c r="BP109" s="713"/>
      <c r="BQ109" s="713"/>
      <c r="BR109" s="713"/>
      <c r="BS109" s="713"/>
      <c r="BT109" s="713"/>
      <c r="BU109" s="713"/>
      <c r="BV109" s="715"/>
      <c r="BW109" s="712"/>
    </row>
    <row r="110" spans="2:75" ht="15.75" customHeight="1">
      <c r="B110" s="363" t="s">
        <v>94</v>
      </c>
      <c r="C110" s="364">
        <v>10237480000162</v>
      </c>
      <c r="D110" s="365" t="s">
        <v>14</v>
      </c>
      <c r="E110" s="365" t="s">
        <v>607</v>
      </c>
      <c r="F110" s="365"/>
      <c r="G110" s="366"/>
      <c r="H110" s="366" t="s">
        <v>34</v>
      </c>
      <c r="I110" s="366" t="s">
        <v>34</v>
      </c>
      <c r="J110" s="366" t="s">
        <v>608</v>
      </c>
      <c r="K110" s="367" t="s">
        <v>48</v>
      </c>
      <c r="L110" s="368"/>
      <c r="M110" s="368" t="s">
        <v>34</v>
      </c>
      <c r="N110" s="367">
        <v>216542</v>
      </c>
      <c r="O110" s="367" t="s">
        <v>1323</v>
      </c>
      <c r="P110" s="371">
        <v>39696</v>
      </c>
      <c r="Q110" s="372">
        <v>27680569.469999999</v>
      </c>
      <c r="R110" s="372">
        <v>36859212.140079372</v>
      </c>
      <c r="S110" s="367">
        <v>32</v>
      </c>
      <c r="T110" s="369">
        <v>4.4582883524346695E-3</v>
      </c>
      <c r="U110" s="369">
        <v>5.7633163706742624E-2</v>
      </c>
      <c r="V110" s="369">
        <v>-0.20025123121569688</v>
      </c>
      <c r="W110" s="369">
        <v>-1.9631316530231202</v>
      </c>
      <c r="X110" s="369">
        <v>-9.1959550926308031E-2</v>
      </c>
      <c r="Y110" s="369">
        <v>-0.69734598009678361</v>
      </c>
      <c r="Z110" s="369">
        <v>-4.6877351576188109E-2</v>
      </c>
      <c r="AA110" s="369">
        <v>-0.26646606344620777</v>
      </c>
      <c r="AB110" s="369">
        <v>0.23302784699563925</v>
      </c>
      <c r="AC110" s="373">
        <v>-1.2589341967558996</v>
      </c>
      <c r="AD110" s="575">
        <v>26703040000193</v>
      </c>
      <c r="AE110" s="370" t="s">
        <v>2360</v>
      </c>
      <c r="AF110" s="370" t="s">
        <v>2326</v>
      </c>
      <c r="AG110" s="374" t="s">
        <v>1459</v>
      </c>
      <c r="AH110" s="374" t="s">
        <v>2321</v>
      </c>
      <c r="AI110" s="374">
        <v>1000</v>
      </c>
      <c r="AJ110" s="374">
        <v>1000</v>
      </c>
      <c r="AK110" s="374">
        <v>1000</v>
      </c>
      <c r="AL110" s="722">
        <v>0.02</v>
      </c>
      <c r="AM110" s="722">
        <v>0.2</v>
      </c>
      <c r="AN110" s="369" t="s">
        <v>668</v>
      </c>
      <c r="AO110" s="367" t="s">
        <v>1326</v>
      </c>
      <c r="AP110" s="370" t="s">
        <v>718</v>
      </c>
      <c r="AQ110" s="376" t="s">
        <v>661</v>
      </c>
      <c r="AR110" s="369">
        <v>4.6666666666666662E-3</v>
      </c>
      <c r="AS110" s="369">
        <v>4.6666666666666662E-3</v>
      </c>
      <c r="AT110" s="369"/>
      <c r="AW110" s="711"/>
      <c r="AX110" s="712"/>
      <c r="AY110" s="712"/>
      <c r="AZ110" s="712"/>
      <c r="BA110" s="712"/>
      <c r="BB110" s="723"/>
      <c r="BC110" s="712"/>
      <c r="BD110" s="712"/>
      <c r="BE110" s="712"/>
      <c r="BF110" s="712"/>
      <c r="BG110" s="724"/>
      <c r="BH110" s="713"/>
      <c r="BI110" s="714"/>
      <c r="BJ110" s="714"/>
      <c r="BK110" s="714"/>
      <c r="BL110" s="218"/>
      <c r="BM110" s="713"/>
      <c r="BN110" s="713"/>
      <c r="BO110" s="713"/>
      <c r="BP110" s="713"/>
      <c r="BQ110" s="713"/>
      <c r="BR110" s="713"/>
      <c r="BS110" s="713"/>
      <c r="BT110" s="713"/>
      <c r="BU110" s="713"/>
      <c r="BV110" s="715"/>
      <c r="BW110" s="712"/>
    </row>
    <row r="111" spans="2:75" ht="15.75" customHeight="1">
      <c r="B111" s="363" t="s">
        <v>532</v>
      </c>
      <c r="C111" s="364">
        <v>41888275000190</v>
      </c>
      <c r="D111" s="365" t="s">
        <v>13</v>
      </c>
      <c r="E111" s="365" t="s">
        <v>615</v>
      </c>
      <c r="F111" s="365" t="s">
        <v>619</v>
      </c>
      <c r="G111" s="366" t="s">
        <v>34</v>
      </c>
      <c r="H111" s="366" t="s">
        <v>1340</v>
      </c>
      <c r="I111" s="366" t="s">
        <v>34</v>
      </c>
      <c r="J111" s="366" t="s">
        <v>611</v>
      </c>
      <c r="K111" s="367" t="s">
        <v>48</v>
      </c>
      <c r="L111" s="368"/>
      <c r="M111" s="368" t="s">
        <v>34</v>
      </c>
      <c r="N111" s="367">
        <v>603996</v>
      </c>
      <c r="O111" s="367" t="s">
        <v>1323</v>
      </c>
      <c r="P111" s="371">
        <v>44406</v>
      </c>
      <c r="Q111" s="372">
        <v>23587842.640000001</v>
      </c>
      <c r="R111" s="372">
        <v>25329165.276746042</v>
      </c>
      <c r="S111" s="367">
        <v>16</v>
      </c>
      <c r="T111" s="369">
        <v>3.5109361501376002E-2</v>
      </c>
      <c r="U111" s="369">
        <v>0.45386556882149565</v>
      </c>
      <c r="V111" s="369">
        <v>6.9944286963465441E-2</v>
      </c>
      <c r="W111" s="369">
        <v>0.68568788742282771</v>
      </c>
      <c r="X111" s="369" t="s">
        <v>1424</v>
      </c>
      <c r="Y111" s="369" t="s">
        <v>1424</v>
      </c>
      <c r="Z111" s="369" t="s">
        <v>1424</v>
      </c>
      <c r="AA111" s="369" t="s">
        <v>1424</v>
      </c>
      <c r="AB111" s="369">
        <v>8.1744943084957361E-2</v>
      </c>
      <c r="AC111" s="373">
        <v>-0.32061301341052678</v>
      </c>
      <c r="AD111" s="575">
        <v>19736757000176</v>
      </c>
      <c r="AE111" s="370" t="s">
        <v>2360</v>
      </c>
      <c r="AF111" s="370" t="s">
        <v>2326</v>
      </c>
      <c r="AG111" s="374" t="s">
        <v>1459</v>
      </c>
      <c r="AH111" s="374" t="s">
        <v>2321</v>
      </c>
      <c r="AI111" s="374">
        <v>1000</v>
      </c>
      <c r="AJ111" s="374">
        <v>1000</v>
      </c>
      <c r="AK111" s="374">
        <v>1000</v>
      </c>
      <c r="AL111" s="722">
        <v>0.02</v>
      </c>
      <c r="AM111" s="722">
        <v>0.2</v>
      </c>
      <c r="AN111" s="369" t="s">
        <v>64</v>
      </c>
      <c r="AO111" s="367" t="s">
        <v>1326</v>
      </c>
      <c r="AP111" s="370" t="s">
        <v>13</v>
      </c>
      <c r="AQ111" s="376" t="s">
        <v>666</v>
      </c>
      <c r="AR111" s="369">
        <v>4.0000000000000001E-3</v>
      </c>
      <c r="AS111" s="369">
        <v>4.0000000000000001E-3</v>
      </c>
      <c r="AT111" s="369"/>
      <c r="AW111" s="711"/>
      <c r="AX111" s="712"/>
      <c r="AY111" s="712"/>
      <c r="AZ111" s="712"/>
      <c r="BA111" s="712"/>
      <c r="BB111" s="723"/>
      <c r="BC111" s="712"/>
      <c r="BD111" s="712"/>
      <c r="BE111" s="712"/>
      <c r="BF111" s="712"/>
      <c r="BG111" s="724"/>
      <c r="BH111" s="713"/>
      <c r="BI111" s="714"/>
      <c r="BJ111" s="714"/>
      <c r="BK111" s="714"/>
      <c r="BL111" s="218"/>
      <c r="BM111" s="713"/>
      <c r="BN111" s="713"/>
      <c r="BO111" s="713"/>
      <c r="BP111" s="713"/>
      <c r="BQ111" s="713"/>
      <c r="BR111" s="713"/>
      <c r="BS111" s="713"/>
      <c r="BT111" s="713"/>
      <c r="BU111" s="713"/>
      <c r="BV111" s="715"/>
      <c r="BW111" s="712"/>
    </row>
    <row r="112" spans="2:75" ht="15.75" customHeight="1">
      <c r="B112" s="363" t="s">
        <v>776</v>
      </c>
      <c r="C112" s="364">
        <v>17414721000140</v>
      </c>
      <c r="D112" s="365" t="s">
        <v>13</v>
      </c>
      <c r="E112" s="365" t="s">
        <v>615</v>
      </c>
      <c r="F112" s="365" t="s">
        <v>619</v>
      </c>
      <c r="G112" s="366" t="s">
        <v>34</v>
      </c>
      <c r="H112" s="366" t="s">
        <v>1340</v>
      </c>
      <c r="I112" s="366" t="s">
        <v>34</v>
      </c>
      <c r="J112" s="366" t="s">
        <v>611</v>
      </c>
      <c r="K112" s="367" t="s">
        <v>48</v>
      </c>
      <c r="L112" s="368" t="s">
        <v>717</v>
      </c>
      <c r="M112" s="368" t="s">
        <v>34</v>
      </c>
      <c r="N112" s="367">
        <v>398322</v>
      </c>
      <c r="O112" s="367" t="s">
        <v>1323</v>
      </c>
      <c r="P112" s="371">
        <v>42185</v>
      </c>
      <c r="Q112" s="372">
        <v>661506968.36000001</v>
      </c>
      <c r="R112" s="372">
        <v>982584435.49500024</v>
      </c>
      <c r="S112" s="367">
        <v>1</v>
      </c>
      <c r="T112" s="369">
        <v>3.5109595557475393E-2</v>
      </c>
      <c r="U112" s="369">
        <v>0.45386859451037587</v>
      </c>
      <c r="V112" s="369">
        <v>7.3740490366955846E-2</v>
      </c>
      <c r="W112" s="369">
        <v>0.72290337427633344</v>
      </c>
      <c r="X112" s="369">
        <v>0.18585994972311592</v>
      </c>
      <c r="Y112" s="369">
        <v>1.4094097621710591</v>
      </c>
      <c r="Z112" s="369">
        <v>0.33675104481463358</v>
      </c>
      <c r="AA112" s="369">
        <v>1.9142021094624655</v>
      </c>
      <c r="AB112" s="369">
        <v>8.396656442219938E-2</v>
      </c>
      <c r="AC112" s="373">
        <v>-0.26775139930335162</v>
      </c>
      <c r="AD112" s="575">
        <v>19736757000176</v>
      </c>
      <c r="AE112" s="370" t="s">
        <v>2360</v>
      </c>
      <c r="AF112" s="370" t="s">
        <v>2326</v>
      </c>
      <c r="AG112" s="374" t="s">
        <v>1459</v>
      </c>
      <c r="AH112" s="374" t="s">
        <v>2321</v>
      </c>
      <c r="AI112" s="374">
        <v>1000</v>
      </c>
      <c r="AJ112" s="374">
        <v>1000</v>
      </c>
      <c r="AK112" s="374">
        <v>1000</v>
      </c>
      <c r="AL112" s="722">
        <v>0.02</v>
      </c>
      <c r="AM112" s="722">
        <v>0.2</v>
      </c>
      <c r="AN112" s="369" t="s">
        <v>64</v>
      </c>
      <c r="AO112" s="367" t="s">
        <v>1326</v>
      </c>
      <c r="AP112" s="370" t="s">
        <v>13</v>
      </c>
      <c r="AQ112" s="376" t="s">
        <v>666</v>
      </c>
      <c r="AR112" s="369">
        <v>4.6666666666666662E-3</v>
      </c>
      <c r="AS112" s="369">
        <v>4.6666666666666662E-3</v>
      </c>
      <c r="AT112" s="369"/>
      <c r="AW112" s="711"/>
      <c r="AX112" s="712"/>
      <c r="AY112" s="712"/>
      <c r="AZ112" s="712"/>
      <c r="BA112" s="712"/>
      <c r="BB112" s="723"/>
      <c r="BC112" s="712"/>
      <c r="BD112" s="712"/>
      <c r="BE112" s="712"/>
      <c r="BF112" s="712"/>
      <c r="BG112" s="724"/>
      <c r="BH112" s="713"/>
      <c r="BI112" s="714"/>
      <c r="BJ112" s="714"/>
      <c r="BK112" s="714"/>
      <c r="BL112" s="218"/>
      <c r="BM112" s="713"/>
      <c r="BN112" s="713"/>
      <c r="BO112" s="713"/>
      <c r="BP112" s="713"/>
      <c r="BQ112" s="713"/>
      <c r="BR112" s="713"/>
      <c r="BS112" s="713"/>
      <c r="BT112" s="713"/>
      <c r="BU112" s="713"/>
      <c r="BV112" s="715"/>
      <c r="BW112" s="712"/>
    </row>
    <row r="113" spans="2:75" ht="15.75" customHeight="1">
      <c r="B113" s="363" t="s">
        <v>777</v>
      </c>
      <c r="C113" s="364">
        <v>30910553000142</v>
      </c>
      <c r="D113" s="365" t="s">
        <v>11</v>
      </c>
      <c r="E113" s="365" t="s">
        <v>620</v>
      </c>
      <c r="F113" s="365" t="s">
        <v>665</v>
      </c>
      <c r="G113" s="366" t="s">
        <v>740</v>
      </c>
      <c r="H113" s="366" t="s">
        <v>34</v>
      </c>
      <c r="I113" s="366"/>
      <c r="J113" s="366" t="s">
        <v>608</v>
      </c>
      <c r="K113" s="367" t="s">
        <v>48</v>
      </c>
      <c r="L113" s="368" t="s">
        <v>717</v>
      </c>
      <c r="M113" s="368" t="s">
        <v>34</v>
      </c>
      <c r="N113" s="367">
        <v>474843</v>
      </c>
      <c r="O113" s="367" t="s">
        <v>1326</v>
      </c>
      <c r="P113" s="371">
        <v>43336</v>
      </c>
      <c r="Q113" s="372">
        <v>1204437524.0599999</v>
      </c>
      <c r="R113" s="372">
        <v>1291801958.8776584</v>
      </c>
      <c r="S113" s="367">
        <v>31</v>
      </c>
      <c r="T113" s="369">
        <v>8.9764313442494581E-2</v>
      </c>
      <c r="U113" s="369">
        <v>1.1604008001926245</v>
      </c>
      <c r="V113" s="369">
        <v>0.12369096118195766</v>
      </c>
      <c r="W113" s="369">
        <v>1.2125850094155193</v>
      </c>
      <c r="X113" s="369">
        <v>0.20515526014753838</v>
      </c>
      <c r="Y113" s="369">
        <v>1.5557296063161568</v>
      </c>
      <c r="Z113" s="369">
        <v>0.22851824960889111</v>
      </c>
      <c r="AA113" s="369">
        <v>1.2989718137112103</v>
      </c>
      <c r="AB113" s="369">
        <v>2.1231223573375882E-3</v>
      </c>
      <c r="AC113" s="373">
        <v>9.1826682309965388</v>
      </c>
      <c r="AD113" s="575">
        <v>34474470000109</v>
      </c>
      <c r="AE113" s="370" t="s">
        <v>2360</v>
      </c>
      <c r="AF113" s="370" t="s">
        <v>2326</v>
      </c>
      <c r="AG113" s="374" t="s">
        <v>1459</v>
      </c>
      <c r="AH113" s="374" t="s">
        <v>2321</v>
      </c>
      <c r="AI113" s="374">
        <v>1000</v>
      </c>
      <c r="AJ113" s="374">
        <v>1000</v>
      </c>
      <c r="AK113" s="374">
        <v>1000</v>
      </c>
      <c r="AL113" s="722">
        <v>5.0000000000000001E-3</v>
      </c>
      <c r="AM113" s="722" t="s">
        <v>34</v>
      </c>
      <c r="AN113" s="369" t="s">
        <v>64</v>
      </c>
      <c r="AO113" s="367" t="s">
        <v>1326</v>
      </c>
      <c r="AP113" s="370" t="s">
        <v>11</v>
      </c>
      <c r="AQ113" s="376" t="s">
        <v>664</v>
      </c>
      <c r="AR113" s="369">
        <v>1.4000000000000002E-3</v>
      </c>
      <c r="AS113" s="369">
        <v>1.4000000000000002E-3</v>
      </c>
      <c r="AT113" s="369"/>
      <c r="AW113" s="711"/>
      <c r="AX113" s="712"/>
      <c r="AY113" s="712"/>
      <c r="AZ113" s="712"/>
      <c r="BA113" s="712"/>
      <c r="BB113" s="723"/>
      <c r="BC113" s="712"/>
      <c r="BD113" s="712"/>
      <c r="BE113" s="712"/>
      <c r="BF113" s="712"/>
      <c r="BG113" s="724"/>
      <c r="BH113" s="713"/>
      <c r="BI113" s="714"/>
      <c r="BJ113" s="714"/>
      <c r="BK113" s="714"/>
      <c r="BL113" s="218"/>
      <c r="BM113" s="713"/>
      <c r="BN113" s="713"/>
      <c r="BO113" s="713"/>
      <c r="BP113" s="713"/>
      <c r="BQ113" s="713"/>
      <c r="BR113" s="713"/>
      <c r="BS113" s="713"/>
      <c r="BT113" s="713"/>
      <c r="BU113" s="713"/>
      <c r="BV113" s="715"/>
      <c r="BW113" s="712"/>
    </row>
    <row r="114" spans="2:75" ht="15.75" customHeight="1">
      <c r="B114" s="363" t="s">
        <v>778</v>
      </c>
      <c r="C114" s="364">
        <v>20458815000126</v>
      </c>
      <c r="D114" s="365" t="s">
        <v>13</v>
      </c>
      <c r="E114" s="365" t="s">
        <v>616</v>
      </c>
      <c r="F114" s="365" t="s">
        <v>617</v>
      </c>
      <c r="G114" s="366" t="s">
        <v>34</v>
      </c>
      <c r="H114" s="366" t="s">
        <v>1340</v>
      </c>
      <c r="I114" s="366" t="s">
        <v>34</v>
      </c>
      <c r="J114" s="366" t="s">
        <v>608</v>
      </c>
      <c r="K114" s="367" t="s">
        <v>48</v>
      </c>
      <c r="L114" s="368"/>
      <c r="M114" s="368" t="s">
        <v>34</v>
      </c>
      <c r="N114" s="367">
        <v>375918</v>
      </c>
      <c r="O114" s="367" t="s">
        <v>1323</v>
      </c>
      <c r="P114" s="371">
        <v>41883</v>
      </c>
      <c r="Q114" s="372">
        <v>763726216.5</v>
      </c>
      <c r="R114" s="372">
        <v>303978286.54218268</v>
      </c>
      <c r="S114" s="367">
        <v>31</v>
      </c>
      <c r="T114" s="369">
        <v>0.32237263208770894</v>
      </c>
      <c r="U114" s="369">
        <v>4.167373936129156</v>
      </c>
      <c r="V114" s="369">
        <v>0.41744998996992444</v>
      </c>
      <c r="W114" s="369">
        <v>4.0924057439698016</v>
      </c>
      <c r="X114" s="369">
        <v>0.40595423302015332</v>
      </c>
      <c r="Y114" s="369">
        <v>3.078424694861027</v>
      </c>
      <c r="Z114" s="369">
        <v>0.59092682880667025</v>
      </c>
      <c r="AA114" s="369">
        <v>3.3590196664789649</v>
      </c>
      <c r="AB114" s="369">
        <v>8.5051742900132982E-2</v>
      </c>
      <c r="AC114" s="373">
        <v>3.0044846416659752</v>
      </c>
      <c r="AD114" s="575">
        <v>36327493000116</v>
      </c>
      <c r="AE114" s="370" t="s">
        <v>2361</v>
      </c>
      <c r="AF114" s="370" t="s">
        <v>2326</v>
      </c>
      <c r="AG114" s="374" t="s">
        <v>1459</v>
      </c>
      <c r="AH114" s="374" t="s">
        <v>2321</v>
      </c>
      <c r="AI114" s="374">
        <v>10000</v>
      </c>
      <c r="AJ114" s="374">
        <v>5000</v>
      </c>
      <c r="AK114" s="374">
        <v>5000</v>
      </c>
      <c r="AL114" s="722">
        <v>1.9E-2</v>
      </c>
      <c r="AM114" s="722">
        <v>0.2</v>
      </c>
      <c r="AN114" s="369" t="s">
        <v>34</v>
      </c>
      <c r="AO114" s="367" t="s">
        <v>1326</v>
      </c>
      <c r="AP114" s="370" t="s">
        <v>13</v>
      </c>
      <c r="AQ114" s="376" t="s">
        <v>670</v>
      </c>
      <c r="AR114" s="369">
        <v>3.7999999999999996E-3</v>
      </c>
      <c r="AS114" s="369">
        <v>3.7999999999999996E-3</v>
      </c>
      <c r="AT114" s="369"/>
      <c r="AW114" s="711"/>
      <c r="AX114" s="712"/>
      <c r="AY114" s="712"/>
      <c r="AZ114" s="712"/>
      <c r="BA114" s="712"/>
      <c r="BB114" s="723"/>
      <c r="BC114" s="712"/>
      <c r="BD114" s="712"/>
      <c r="BE114" s="712"/>
      <c r="BF114" s="712"/>
      <c r="BG114" s="724"/>
      <c r="BH114" s="713"/>
      <c r="BI114" s="714"/>
      <c r="BJ114" s="714"/>
      <c r="BK114" s="714"/>
      <c r="BL114" s="218"/>
      <c r="BM114" s="713"/>
      <c r="BN114" s="713"/>
      <c r="BO114" s="713"/>
      <c r="BP114" s="713"/>
      <c r="BQ114" s="713"/>
      <c r="BR114" s="713"/>
      <c r="BS114" s="713"/>
      <c r="BT114" s="713"/>
      <c r="BU114" s="713"/>
      <c r="BV114" s="715"/>
      <c r="BW114" s="712"/>
    </row>
    <row r="115" spans="2:75" ht="15.75" customHeight="1">
      <c r="B115" s="363" t="s">
        <v>565</v>
      </c>
      <c r="C115" s="364">
        <v>38597242000187</v>
      </c>
      <c r="D115" s="365" t="s">
        <v>14</v>
      </c>
      <c r="E115" s="365" t="s">
        <v>614</v>
      </c>
      <c r="F115" s="365"/>
      <c r="G115" s="366"/>
      <c r="H115" s="366" t="s">
        <v>1340</v>
      </c>
      <c r="I115" s="366" t="s">
        <v>34</v>
      </c>
      <c r="J115" s="366" t="s">
        <v>608</v>
      </c>
      <c r="K115" s="367" t="s">
        <v>48</v>
      </c>
      <c r="L115" s="368"/>
      <c r="M115" s="368" t="s">
        <v>34</v>
      </c>
      <c r="N115" s="367">
        <v>592854</v>
      </c>
      <c r="O115" s="367" t="s">
        <v>1323</v>
      </c>
      <c r="P115" s="371">
        <v>44355</v>
      </c>
      <c r="Q115" s="372">
        <v>26196110.289999999</v>
      </c>
      <c r="R115" s="372">
        <v>27358493.839007933</v>
      </c>
      <c r="S115" s="367">
        <v>32</v>
      </c>
      <c r="T115" s="369">
        <v>-7.7754293390365214E-3</v>
      </c>
      <c r="U115" s="369">
        <v>-0.10051449268466044</v>
      </c>
      <c r="V115" s="369">
        <v>-0.11182810237550156</v>
      </c>
      <c r="W115" s="369">
        <v>-1.0962893268525822</v>
      </c>
      <c r="X115" s="369" t="s">
        <v>1424</v>
      </c>
      <c r="Y115" s="369" t="s">
        <v>1424</v>
      </c>
      <c r="Z115" s="369" t="s">
        <v>1424</v>
      </c>
      <c r="AA115" s="369" t="s">
        <v>1424</v>
      </c>
      <c r="AB115" s="369">
        <v>0.20777426780730981</v>
      </c>
      <c r="AC115" s="373">
        <v>-0.93432460716485721</v>
      </c>
      <c r="AD115" s="575">
        <v>38597428000136</v>
      </c>
      <c r="AE115" s="370" t="s">
        <v>2361</v>
      </c>
      <c r="AF115" s="370" t="s">
        <v>2326</v>
      </c>
      <c r="AG115" s="374" t="s">
        <v>1459</v>
      </c>
      <c r="AH115" s="374" t="s">
        <v>2318</v>
      </c>
      <c r="AI115" s="374">
        <v>10000</v>
      </c>
      <c r="AJ115" s="374" t="s">
        <v>1436</v>
      </c>
      <c r="AK115" s="374">
        <v>5000</v>
      </c>
      <c r="AL115" s="722">
        <v>1.9E-2</v>
      </c>
      <c r="AM115" s="722">
        <v>0.2</v>
      </c>
      <c r="AN115" s="369" t="s">
        <v>34</v>
      </c>
      <c r="AO115" s="367" t="s">
        <v>1326</v>
      </c>
      <c r="AP115" s="370" t="s">
        <v>13</v>
      </c>
      <c r="AQ115" s="376" t="s">
        <v>670</v>
      </c>
      <c r="AR115" s="369">
        <v>3.7999999999999996E-3</v>
      </c>
      <c r="AS115" s="369">
        <v>3.7999999999999996E-3</v>
      </c>
      <c r="AT115" s="369"/>
      <c r="AW115" s="711"/>
      <c r="AX115" s="712"/>
      <c r="AY115" s="712"/>
      <c r="AZ115" s="712"/>
      <c r="BA115" s="712"/>
      <c r="BB115" s="723"/>
      <c r="BC115" s="712"/>
      <c r="BD115" s="712"/>
      <c r="BE115" s="712"/>
      <c r="BF115" s="712"/>
      <c r="BG115" s="724"/>
      <c r="BH115" s="713"/>
      <c r="BI115" s="714"/>
      <c r="BJ115" s="714"/>
      <c r="BK115" s="714"/>
      <c r="BL115" s="218"/>
      <c r="BM115" s="713"/>
      <c r="BN115" s="713"/>
      <c r="BO115" s="713"/>
      <c r="BP115" s="713"/>
      <c r="BQ115" s="713"/>
      <c r="BR115" s="713"/>
      <c r="BS115" s="713"/>
      <c r="BT115" s="713"/>
      <c r="BU115" s="713"/>
      <c r="BV115" s="715"/>
      <c r="BW115" s="712"/>
    </row>
    <row r="116" spans="2:75" ht="15.75" customHeight="1">
      <c r="B116" s="363" t="s">
        <v>524</v>
      </c>
      <c r="C116" s="364">
        <v>40677875000147</v>
      </c>
      <c r="D116" s="365" t="s">
        <v>13</v>
      </c>
      <c r="E116" s="365" t="s">
        <v>615</v>
      </c>
      <c r="F116" s="365" t="s">
        <v>619</v>
      </c>
      <c r="G116" s="366" t="s">
        <v>34</v>
      </c>
      <c r="H116" s="366" t="s">
        <v>867</v>
      </c>
      <c r="I116" s="366" t="s">
        <v>34</v>
      </c>
      <c r="J116" s="366" t="s">
        <v>611</v>
      </c>
      <c r="K116" s="367" t="s">
        <v>48</v>
      </c>
      <c r="L116" s="368"/>
      <c r="M116" s="368" t="s">
        <v>34</v>
      </c>
      <c r="N116" s="367">
        <v>592455</v>
      </c>
      <c r="O116" s="367" t="s">
        <v>1323</v>
      </c>
      <c r="P116" s="371">
        <v>44341</v>
      </c>
      <c r="Q116" s="372">
        <v>10576576.17</v>
      </c>
      <c r="R116" s="372">
        <v>13854766.164007934</v>
      </c>
      <c r="S116" s="367">
        <v>16</v>
      </c>
      <c r="T116" s="369">
        <v>-4.6772472669570631E-3</v>
      </c>
      <c r="U116" s="369">
        <v>-6.0463688331474079E-2</v>
      </c>
      <c r="V116" s="369">
        <v>-5.1181127732824461E-3</v>
      </c>
      <c r="W116" s="369">
        <v>-5.0174618792481758E-2</v>
      </c>
      <c r="X116" s="369" t="s">
        <v>1424</v>
      </c>
      <c r="Y116" s="369" t="s">
        <v>1424</v>
      </c>
      <c r="Z116" s="369" t="s">
        <v>1424</v>
      </c>
      <c r="AA116" s="369" t="s">
        <v>1424</v>
      </c>
      <c r="AB116" s="369">
        <v>5.6169280810631196E-2</v>
      </c>
      <c r="AC116" s="373">
        <v>-1.7930145868896579</v>
      </c>
      <c r="AD116" s="575">
        <v>41075494000150</v>
      </c>
      <c r="AE116" s="370" t="s">
        <v>2361</v>
      </c>
      <c r="AF116" s="370" t="s">
        <v>2326</v>
      </c>
      <c r="AG116" s="374" t="s">
        <v>1459</v>
      </c>
      <c r="AH116" s="374" t="s">
        <v>2321</v>
      </c>
      <c r="AI116" s="374">
        <v>10000</v>
      </c>
      <c r="AJ116" s="374">
        <v>5000</v>
      </c>
      <c r="AK116" s="374">
        <v>5000</v>
      </c>
      <c r="AL116" s="722">
        <v>1.9E-2</v>
      </c>
      <c r="AM116" s="722">
        <v>0.2</v>
      </c>
      <c r="AN116" s="369" t="s">
        <v>34</v>
      </c>
      <c r="AO116" s="367" t="s">
        <v>1326</v>
      </c>
      <c r="AP116" s="370" t="s">
        <v>13</v>
      </c>
      <c r="AQ116" s="376" t="s">
        <v>670</v>
      </c>
      <c r="AR116" s="369">
        <v>3.7999999999999996E-3</v>
      </c>
      <c r="AS116" s="369">
        <v>3.7999999999999996E-3</v>
      </c>
      <c r="AT116" s="369"/>
      <c r="AW116" s="711"/>
      <c r="AX116" s="712"/>
      <c r="AY116" s="712"/>
      <c r="AZ116" s="712"/>
      <c r="BA116" s="712"/>
      <c r="BB116" s="723"/>
      <c r="BC116" s="712"/>
      <c r="BD116" s="712"/>
      <c r="BE116" s="712"/>
      <c r="BF116" s="712"/>
      <c r="BG116" s="724"/>
      <c r="BH116" s="713"/>
      <c r="BI116" s="714"/>
      <c r="BJ116" s="714"/>
      <c r="BK116" s="714"/>
      <c r="BL116" s="218"/>
      <c r="BM116" s="713"/>
      <c r="BN116" s="713"/>
      <c r="BO116" s="713"/>
      <c r="BP116" s="713"/>
      <c r="BQ116" s="713"/>
      <c r="BR116" s="713"/>
      <c r="BS116" s="713"/>
      <c r="BT116" s="713"/>
      <c r="BU116" s="713"/>
      <c r="BV116" s="715"/>
      <c r="BW116" s="712"/>
    </row>
    <row r="117" spans="2:75" ht="15.75" customHeight="1">
      <c r="B117" s="363" t="s">
        <v>779</v>
      </c>
      <c r="C117" s="364">
        <v>43917039000180</v>
      </c>
      <c r="D117" s="365" t="s">
        <v>14</v>
      </c>
      <c r="E117" s="365" t="s">
        <v>607</v>
      </c>
      <c r="F117" s="365"/>
      <c r="G117" s="366"/>
      <c r="H117" s="366" t="s">
        <v>34</v>
      </c>
      <c r="I117" s="366" t="s">
        <v>34</v>
      </c>
      <c r="J117" s="366" t="s">
        <v>608</v>
      </c>
      <c r="K117" s="367" t="s">
        <v>48</v>
      </c>
      <c r="L117" s="368"/>
      <c r="M117" s="368" t="s">
        <v>34</v>
      </c>
      <c r="N117" s="367">
        <v>626007</v>
      </c>
      <c r="O117" s="367" t="s">
        <v>1323</v>
      </c>
      <c r="P117" s="371">
        <v>44530</v>
      </c>
      <c r="Q117" s="372">
        <v>90032571.409999996</v>
      </c>
      <c r="R117" s="372" t="s">
        <v>1424</v>
      </c>
      <c r="S117" s="367">
        <v>32</v>
      </c>
      <c r="T117" s="369">
        <v>-9.7601733478139496E-2</v>
      </c>
      <c r="U117" s="369">
        <v>-1.2617166587117705</v>
      </c>
      <c r="V117" s="369" t="s">
        <v>1424</v>
      </c>
      <c r="W117" s="369" t="s">
        <v>1424</v>
      </c>
      <c r="X117" s="369" t="s">
        <v>1424</v>
      </c>
      <c r="Y117" s="369" t="s">
        <v>1424</v>
      </c>
      <c r="Z117" s="369" t="s">
        <v>1424</v>
      </c>
      <c r="AA117" s="369" t="s">
        <v>1424</v>
      </c>
      <c r="AB117" s="369" t="s">
        <v>1424</v>
      </c>
      <c r="AC117" s="373" t="s">
        <v>1424</v>
      </c>
      <c r="AD117" s="575">
        <v>43909011000100</v>
      </c>
      <c r="AE117" s="370" t="s">
        <v>2362</v>
      </c>
      <c r="AF117" s="370" t="s">
        <v>2317</v>
      </c>
      <c r="AG117" s="374" t="s">
        <v>1458</v>
      </c>
      <c r="AH117" s="374" t="s">
        <v>2318</v>
      </c>
      <c r="AI117" s="374">
        <v>500</v>
      </c>
      <c r="AJ117" s="374">
        <v>500</v>
      </c>
      <c r="AK117" s="374">
        <v>500</v>
      </c>
      <c r="AL117" s="722">
        <v>1.8000000000000002E-2</v>
      </c>
      <c r="AM117" s="722">
        <v>0.2</v>
      </c>
      <c r="AN117" s="369" t="s">
        <v>2335</v>
      </c>
      <c r="AO117" s="367" t="s">
        <v>1326</v>
      </c>
      <c r="AP117" s="370" t="s">
        <v>718</v>
      </c>
      <c r="AQ117" s="376" t="s">
        <v>661</v>
      </c>
      <c r="AR117" s="369">
        <v>4.8005999999999995E-3</v>
      </c>
      <c r="AS117" s="369">
        <v>4.8005999999999995E-3</v>
      </c>
      <c r="AT117" s="369"/>
      <c r="AW117" s="711"/>
      <c r="AX117" s="712"/>
      <c r="AY117" s="712"/>
      <c r="AZ117" s="712"/>
      <c r="BA117" s="712"/>
      <c r="BB117" s="723"/>
      <c r="BC117" s="712"/>
      <c r="BD117" s="712"/>
      <c r="BE117" s="712"/>
      <c r="BF117" s="712"/>
      <c r="BG117" s="724"/>
      <c r="BH117" s="713"/>
      <c r="BI117" s="714"/>
      <c r="BJ117" s="714"/>
      <c r="BK117" s="714"/>
      <c r="BL117" s="218"/>
      <c r="BM117" s="713"/>
      <c r="BN117" s="713"/>
      <c r="BO117" s="713"/>
      <c r="BP117" s="713"/>
      <c r="BQ117" s="713"/>
      <c r="BR117" s="713"/>
      <c r="BS117" s="713"/>
      <c r="BT117" s="713"/>
      <c r="BU117" s="713"/>
      <c r="BV117" s="715"/>
      <c r="BW117" s="712"/>
    </row>
    <row r="118" spans="2:75" ht="15.75" customHeight="1">
      <c r="B118" s="363" t="s">
        <v>780</v>
      </c>
      <c r="C118" s="364">
        <v>43915574000100</v>
      </c>
      <c r="D118" s="365" t="s">
        <v>14</v>
      </c>
      <c r="E118" s="365" t="s">
        <v>607</v>
      </c>
      <c r="F118" s="365"/>
      <c r="G118" s="366"/>
      <c r="H118" s="366" t="s">
        <v>34</v>
      </c>
      <c r="I118" s="366" t="s">
        <v>34</v>
      </c>
      <c r="J118" s="366" t="s">
        <v>608</v>
      </c>
      <c r="K118" s="367" t="s">
        <v>48</v>
      </c>
      <c r="L118" s="368"/>
      <c r="M118" s="368" t="s">
        <v>34</v>
      </c>
      <c r="N118" s="367">
        <v>625906</v>
      </c>
      <c r="O118" s="367" t="s">
        <v>1323</v>
      </c>
      <c r="P118" s="371">
        <v>44530</v>
      </c>
      <c r="Q118" s="372">
        <v>15750367.58</v>
      </c>
      <c r="R118" s="372" t="s">
        <v>1424</v>
      </c>
      <c r="S118" s="367">
        <v>32</v>
      </c>
      <c r="T118" s="369">
        <v>-9.6455641277228388E-2</v>
      </c>
      <c r="U118" s="369">
        <v>-1.2469009011347489</v>
      </c>
      <c r="V118" s="369" t="s">
        <v>1424</v>
      </c>
      <c r="W118" s="369" t="s">
        <v>1424</v>
      </c>
      <c r="X118" s="369" t="s">
        <v>1424</v>
      </c>
      <c r="Y118" s="369" t="s">
        <v>1424</v>
      </c>
      <c r="Z118" s="369" t="s">
        <v>1424</v>
      </c>
      <c r="AA118" s="369" t="s">
        <v>1424</v>
      </c>
      <c r="AB118" s="369" t="s">
        <v>1424</v>
      </c>
      <c r="AC118" s="373" t="s">
        <v>1424</v>
      </c>
      <c r="AD118" s="575">
        <v>43907839000110</v>
      </c>
      <c r="AE118" s="370" t="s">
        <v>2362</v>
      </c>
      <c r="AF118" s="370" t="s">
        <v>2317</v>
      </c>
      <c r="AG118" s="374" t="s">
        <v>1458</v>
      </c>
      <c r="AH118" s="374" t="s">
        <v>2321</v>
      </c>
      <c r="AI118" s="374">
        <v>500</v>
      </c>
      <c r="AJ118" s="374">
        <v>500</v>
      </c>
      <c r="AK118" s="374">
        <v>500</v>
      </c>
      <c r="AL118" s="722">
        <v>1.8000000000000002E-2</v>
      </c>
      <c r="AM118" s="722">
        <v>0.2</v>
      </c>
      <c r="AN118" s="369" t="s">
        <v>2335</v>
      </c>
      <c r="AO118" s="367" t="s">
        <v>1326</v>
      </c>
      <c r="AP118" s="370" t="s">
        <v>718</v>
      </c>
      <c r="AQ118" s="376" t="s">
        <v>661</v>
      </c>
      <c r="AR118" s="369">
        <v>4.8005999999999995E-3</v>
      </c>
      <c r="AS118" s="369">
        <v>4.8005999999999995E-3</v>
      </c>
      <c r="AT118" s="369"/>
      <c r="AW118" s="711"/>
      <c r="AX118" s="712"/>
      <c r="AY118" s="712"/>
      <c r="AZ118" s="712"/>
      <c r="BA118" s="712"/>
      <c r="BB118" s="723"/>
      <c r="BC118" s="712"/>
      <c r="BD118" s="712"/>
      <c r="BE118" s="712"/>
      <c r="BF118" s="712"/>
      <c r="BG118" s="724"/>
      <c r="BH118" s="713"/>
      <c r="BI118" s="714"/>
      <c r="BJ118" s="714"/>
      <c r="BK118" s="714"/>
      <c r="BL118" s="218"/>
      <c r="BM118" s="713"/>
      <c r="BN118" s="713"/>
      <c r="BO118" s="713"/>
      <c r="BP118" s="713"/>
      <c r="BQ118" s="713"/>
      <c r="BR118" s="713"/>
      <c r="BS118" s="713"/>
      <c r="BT118" s="713"/>
      <c r="BU118" s="713"/>
      <c r="BV118" s="715"/>
      <c r="BW118" s="712"/>
    </row>
    <row r="119" spans="2:75" ht="15.75" customHeight="1">
      <c r="B119" s="363" t="s">
        <v>1543</v>
      </c>
      <c r="C119" s="364">
        <v>31848081000108</v>
      </c>
      <c r="D119" s="365" t="s">
        <v>14</v>
      </c>
      <c r="E119" s="365" t="s">
        <v>607</v>
      </c>
      <c r="F119" s="365"/>
      <c r="G119" s="366"/>
      <c r="H119" s="366" t="s">
        <v>34</v>
      </c>
      <c r="I119" s="366" t="s">
        <v>34</v>
      </c>
      <c r="J119" s="366" t="s">
        <v>608</v>
      </c>
      <c r="K119" s="367" t="s">
        <v>48</v>
      </c>
      <c r="L119" s="368"/>
      <c r="M119" s="368"/>
      <c r="N119" s="367">
        <v>484156</v>
      </c>
      <c r="O119" s="367" t="s">
        <v>1326</v>
      </c>
      <c r="P119" s="371">
        <v>43447</v>
      </c>
      <c r="Q119" s="372" t="s">
        <v>1396</v>
      </c>
      <c r="R119" s="372" t="s">
        <v>1424</v>
      </c>
      <c r="S119" s="367">
        <v>12</v>
      </c>
      <c r="T119" s="369" t="s">
        <v>1424</v>
      </c>
      <c r="U119" s="369" t="s">
        <v>1424</v>
      </c>
      <c r="V119" s="369" t="s">
        <v>1424</v>
      </c>
      <c r="W119" s="369" t="s">
        <v>1424</v>
      </c>
      <c r="X119" s="369" t="s">
        <v>1424</v>
      </c>
      <c r="Y119" s="369" t="s">
        <v>1424</v>
      </c>
      <c r="Z119" s="369" t="s">
        <v>1424</v>
      </c>
      <c r="AA119" s="369" t="s">
        <v>1424</v>
      </c>
      <c r="AB119" s="369" t="s">
        <v>1424</v>
      </c>
      <c r="AC119" s="373" t="s">
        <v>1424</v>
      </c>
      <c r="AD119" s="575">
        <v>0</v>
      </c>
      <c r="AE119" s="370" t="s">
        <v>2363</v>
      </c>
      <c r="AF119" s="370" t="s">
        <v>763</v>
      </c>
      <c r="AG119" s="374" t="s">
        <v>763</v>
      </c>
      <c r="AH119" s="374" t="s">
        <v>2321</v>
      </c>
      <c r="AI119" s="374">
        <v>100</v>
      </c>
      <c r="AJ119" s="374">
        <v>100</v>
      </c>
      <c r="AK119" s="374">
        <v>100</v>
      </c>
      <c r="AL119" s="722">
        <v>0.02</v>
      </c>
      <c r="AM119" s="722">
        <v>0.2</v>
      </c>
      <c r="AN119" s="369" t="s">
        <v>668</v>
      </c>
      <c r="AO119" s="367" t="s">
        <v>1326</v>
      </c>
      <c r="AP119" s="370" t="s">
        <v>718</v>
      </c>
      <c r="AQ119" s="376" t="s">
        <v>661</v>
      </c>
      <c r="AR119" s="369">
        <v>5.3333333333333332E-3</v>
      </c>
      <c r="AS119" s="369">
        <v>5.3333333333333332E-3</v>
      </c>
      <c r="AT119" s="369"/>
      <c r="AW119" s="711"/>
      <c r="AX119" s="712"/>
      <c r="AY119" s="712"/>
      <c r="AZ119" s="712"/>
      <c r="BA119" s="712"/>
      <c r="BB119" s="723"/>
      <c r="BC119" s="712"/>
      <c r="BD119" s="712"/>
      <c r="BE119" s="712"/>
      <c r="BF119" s="712"/>
      <c r="BG119" s="724"/>
      <c r="BH119" s="713"/>
      <c r="BI119" s="714"/>
      <c r="BJ119" s="714"/>
      <c r="BK119" s="714"/>
      <c r="BL119" s="218"/>
      <c r="BM119" s="713"/>
      <c r="BN119" s="713"/>
      <c r="BO119" s="713"/>
      <c r="BP119" s="713"/>
      <c r="BQ119" s="713"/>
      <c r="BR119" s="713"/>
      <c r="BS119" s="713"/>
      <c r="BT119" s="713"/>
      <c r="BU119" s="713"/>
      <c r="BV119" s="715"/>
      <c r="BW119" s="712"/>
    </row>
    <row r="120" spans="2:75" ht="15.75" customHeight="1">
      <c r="B120" s="363" t="s">
        <v>95</v>
      </c>
      <c r="C120" s="364">
        <v>39737102000120</v>
      </c>
      <c r="D120" s="365" t="s">
        <v>14</v>
      </c>
      <c r="E120" s="365" t="s">
        <v>614</v>
      </c>
      <c r="F120" s="365"/>
      <c r="G120" s="366"/>
      <c r="H120" s="366" t="s">
        <v>1340</v>
      </c>
      <c r="I120" s="366" t="s">
        <v>34</v>
      </c>
      <c r="J120" s="366" t="s">
        <v>608</v>
      </c>
      <c r="K120" s="367" t="s">
        <v>48</v>
      </c>
      <c r="L120" s="368"/>
      <c r="M120" s="368" t="s">
        <v>1421</v>
      </c>
      <c r="N120" s="367">
        <v>568945</v>
      </c>
      <c r="O120" s="367" t="s">
        <v>1323</v>
      </c>
      <c r="P120" s="371">
        <v>44195</v>
      </c>
      <c r="Q120" s="372">
        <v>98889318.930000007</v>
      </c>
      <c r="R120" s="372">
        <v>82919157.778253928</v>
      </c>
      <c r="S120" s="367">
        <v>33</v>
      </c>
      <c r="T120" s="369">
        <v>-0.24997479533744449</v>
      </c>
      <c r="U120" s="369">
        <v>-3.2314729697496691</v>
      </c>
      <c r="V120" s="369">
        <v>-0.28407248472194635</v>
      </c>
      <c r="W120" s="369">
        <v>-2.7848602134680207</v>
      </c>
      <c r="X120" s="369" t="s">
        <v>1424</v>
      </c>
      <c r="Y120" s="369" t="s">
        <v>1424</v>
      </c>
      <c r="Z120" s="369" t="s">
        <v>1424</v>
      </c>
      <c r="AA120" s="369" t="s">
        <v>1424</v>
      </c>
      <c r="AB120" s="369">
        <v>0.21787814381506473</v>
      </c>
      <c r="AC120" s="373">
        <v>-1.8695488902621686</v>
      </c>
      <c r="AD120" s="575">
        <v>39737170000199</v>
      </c>
      <c r="AE120" s="370" t="s">
        <v>2364</v>
      </c>
      <c r="AF120" s="370" t="s">
        <v>2326</v>
      </c>
      <c r="AG120" s="374" t="s">
        <v>1459</v>
      </c>
      <c r="AH120" s="374" t="s">
        <v>2321</v>
      </c>
      <c r="AI120" s="374">
        <v>0</v>
      </c>
      <c r="AJ120" s="374">
        <v>0</v>
      </c>
      <c r="AK120" s="374">
        <v>0</v>
      </c>
      <c r="AL120" s="722">
        <v>1.4999999999999999E-2</v>
      </c>
      <c r="AM120" s="722">
        <v>0.2</v>
      </c>
      <c r="AN120" s="369" t="s">
        <v>34</v>
      </c>
      <c r="AO120" s="367" t="s">
        <v>1326</v>
      </c>
      <c r="AP120" s="370" t="s">
        <v>13</v>
      </c>
      <c r="AQ120" s="376" t="s">
        <v>670</v>
      </c>
      <c r="AR120" s="369">
        <v>3.5999999999999999E-3</v>
      </c>
      <c r="AS120" s="369">
        <v>3.5999999999999999E-3</v>
      </c>
      <c r="AT120" s="369"/>
      <c r="AW120" s="711"/>
      <c r="AX120" s="712"/>
      <c r="AY120" s="712"/>
      <c r="AZ120" s="712"/>
      <c r="BA120" s="712"/>
      <c r="BB120" s="723"/>
      <c r="BC120" s="712"/>
      <c r="BD120" s="712"/>
      <c r="BE120" s="712"/>
      <c r="BF120" s="712"/>
      <c r="BG120" s="724"/>
      <c r="BH120" s="713"/>
      <c r="BI120" s="714"/>
      <c r="BJ120" s="714"/>
      <c r="BK120" s="714"/>
      <c r="BL120" s="218"/>
      <c r="BM120" s="713"/>
      <c r="BN120" s="713"/>
      <c r="BO120" s="713"/>
      <c r="BP120" s="713"/>
      <c r="BQ120" s="713"/>
      <c r="BR120" s="713"/>
      <c r="BS120" s="713"/>
      <c r="BT120" s="713"/>
      <c r="BU120" s="713"/>
      <c r="BV120" s="715"/>
      <c r="BW120" s="712"/>
    </row>
    <row r="121" spans="2:75" ht="15.75" customHeight="1">
      <c r="B121" s="363" t="s">
        <v>466</v>
      </c>
      <c r="C121" s="364">
        <v>43214822000188</v>
      </c>
      <c r="D121" s="365" t="s">
        <v>14</v>
      </c>
      <c r="E121" s="365" t="s">
        <v>607</v>
      </c>
      <c r="F121" s="365"/>
      <c r="G121" s="366"/>
      <c r="H121" s="366" t="s">
        <v>34</v>
      </c>
      <c r="I121" s="366" t="s">
        <v>34</v>
      </c>
      <c r="J121" s="366" t="s">
        <v>608</v>
      </c>
      <c r="K121" s="367" t="s">
        <v>48</v>
      </c>
      <c r="L121" s="368"/>
      <c r="M121" s="368" t="s">
        <v>1421</v>
      </c>
      <c r="N121" s="367">
        <v>616338</v>
      </c>
      <c r="O121" s="367" t="s">
        <v>1323</v>
      </c>
      <c r="P121" s="371">
        <v>44470</v>
      </c>
      <c r="Q121" s="372">
        <v>40073131.579999998</v>
      </c>
      <c r="R121" s="372" t="s">
        <v>1424</v>
      </c>
      <c r="S121" s="367">
        <v>7</v>
      </c>
      <c r="T121" s="369">
        <v>-7.7225619365686393E-2</v>
      </c>
      <c r="U121" s="369">
        <v>-0.99831065454226187</v>
      </c>
      <c r="V121" s="369" t="s">
        <v>1424</v>
      </c>
      <c r="W121" s="369" t="s">
        <v>1424</v>
      </c>
      <c r="X121" s="369" t="s">
        <v>1424</v>
      </c>
      <c r="Y121" s="369" t="s">
        <v>1424</v>
      </c>
      <c r="Z121" s="369" t="s">
        <v>1424</v>
      </c>
      <c r="AA121" s="369" t="s">
        <v>1424</v>
      </c>
      <c r="AB121" s="369" t="s">
        <v>1424</v>
      </c>
      <c r="AC121" s="373" t="s">
        <v>1424</v>
      </c>
      <c r="AD121" s="575">
        <v>43214858000161</v>
      </c>
      <c r="AE121" s="370" t="s">
        <v>2365</v>
      </c>
      <c r="AF121" s="370" t="s">
        <v>2317</v>
      </c>
      <c r="AG121" s="374" t="s">
        <v>1458</v>
      </c>
      <c r="AH121" s="374" t="s">
        <v>2318</v>
      </c>
      <c r="AI121" s="374">
        <v>1000</v>
      </c>
      <c r="AJ121" s="374" t="s">
        <v>1436</v>
      </c>
      <c r="AK121" s="374" t="s">
        <v>1436</v>
      </c>
      <c r="AL121" s="722">
        <v>1.6E-2</v>
      </c>
      <c r="AM121" s="722">
        <v>0.15</v>
      </c>
      <c r="AN121" s="369" t="s">
        <v>2335</v>
      </c>
      <c r="AO121" s="367" t="s">
        <v>1326</v>
      </c>
      <c r="AP121" s="370" t="s">
        <v>718</v>
      </c>
      <c r="AQ121" s="376" t="s">
        <v>661</v>
      </c>
      <c r="AR121" s="369" t="s">
        <v>34</v>
      </c>
      <c r="AS121" s="369" t="s">
        <v>34</v>
      </c>
      <c r="AT121" s="369"/>
      <c r="AW121" s="711"/>
      <c r="AX121" s="712"/>
      <c r="AY121" s="712"/>
      <c r="AZ121" s="712"/>
      <c r="BA121" s="712"/>
      <c r="BB121" s="723"/>
      <c r="BC121" s="712"/>
      <c r="BD121" s="712"/>
      <c r="BE121" s="712"/>
      <c r="BF121" s="712"/>
      <c r="BG121" s="724"/>
      <c r="BH121" s="713"/>
      <c r="BI121" s="714"/>
      <c r="BJ121" s="714"/>
      <c r="BK121" s="714"/>
      <c r="BL121" s="218"/>
      <c r="BM121" s="713"/>
      <c r="BN121" s="713"/>
      <c r="BO121" s="713"/>
      <c r="BP121" s="713"/>
      <c r="BQ121" s="713"/>
      <c r="BR121" s="713"/>
      <c r="BS121" s="713"/>
      <c r="BT121" s="713"/>
      <c r="BU121" s="713"/>
      <c r="BV121" s="715"/>
      <c r="BW121" s="712"/>
    </row>
    <row r="122" spans="2:75" ht="15.75" customHeight="1">
      <c r="B122" s="363" t="s">
        <v>781</v>
      </c>
      <c r="C122" s="364">
        <v>20501989000124</v>
      </c>
      <c r="D122" s="365" t="s">
        <v>14</v>
      </c>
      <c r="E122" s="365" t="s">
        <v>614</v>
      </c>
      <c r="F122" s="365"/>
      <c r="G122" s="366"/>
      <c r="H122" s="366" t="s">
        <v>867</v>
      </c>
      <c r="I122" s="366" t="s">
        <v>34</v>
      </c>
      <c r="J122" s="366" t="s">
        <v>608</v>
      </c>
      <c r="K122" s="367" t="s">
        <v>48</v>
      </c>
      <c r="L122" s="368"/>
      <c r="M122" s="368" t="s">
        <v>34</v>
      </c>
      <c r="N122" s="367">
        <v>383651</v>
      </c>
      <c r="O122" s="367" t="s">
        <v>1323</v>
      </c>
      <c r="P122" s="371">
        <v>41920</v>
      </c>
      <c r="Q122" s="372">
        <v>87876891.379999995</v>
      </c>
      <c r="R122" s="372">
        <v>96620579.785555497</v>
      </c>
      <c r="S122" s="367">
        <v>5</v>
      </c>
      <c r="T122" s="369">
        <v>-4.0009543359968758E-2</v>
      </c>
      <c r="U122" s="369">
        <v>-0.51721117613172296</v>
      </c>
      <c r="V122" s="369">
        <v>-0.16076848111291542</v>
      </c>
      <c r="W122" s="369">
        <v>-1.5760686821508769</v>
      </c>
      <c r="X122" s="369">
        <v>-5.2387216054150643E-2</v>
      </c>
      <c r="Y122" s="369">
        <v>-0.3972617760291004</v>
      </c>
      <c r="Z122" s="369">
        <v>-1.4488411381771704E-2</v>
      </c>
      <c r="AA122" s="369">
        <v>-8.2356827266901522E-2</v>
      </c>
      <c r="AB122" s="369">
        <v>0.17253325876920345</v>
      </c>
      <c r="AC122" s="373">
        <v>-1.492624119483303</v>
      </c>
      <c r="AD122" s="575">
        <v>20355747000170</v>
      </c>
      <c r="AE122" s="370" t="s">
        <v>2365</v>
      </c>
      <c r="AF122" s="370" t="s">
        <v>2317</v>
      </c>
      <c r="AG122" s="374" t="s">
        <v>1458</v>
      </c>
      <c r="AH122" s="374" t="s">
        <v>2318</v>
      </c>
      <c r="AI122" s="374">
        <v>1000</v>
      </c>
      <c r="AJ122" s="374">
        <v>1000</v>
      </c>
      <c r="AK122" s="374">
        <v>1000</v>
      </c>
      <c r="AL122" s="722">
        <v>1.6E-2</v>
      </c>
      <c r="AM122" s="722">
        <v>0.15</v>
      </c>
      <c r="AN122" s="369" t="s">
        <v>34</v>
      </c>
      <c r="AO122" s="367" t="s">
        <v>1326</v>
      </c>
      <c r="AP122" s="370" t="s">
        <v>718</v>
      </c>
      <c r="AQ122" s="376" t="s">
        <v>661</v>
      </c>
      <c r="AR122" s="369">
        <v>4.2666666666666669E-3</v>
      </c>
      <c r="AS122" s="369">
        <v>4.2666666666666669E-3</v>
      </c>
      <c r="AT122" s="369"/>
      <c r="AW122" s="711"/>
      <c r="AX122" s="712"/>
      <c r="AY122" s="712"/>
      <c r="AZ122" s="712"/>
      <c r="BA122" s="712"/>
      <c r="BB122" s="723"/>
      <c r="BC122" s="712"/>
      <c r="BD122" s="712"/>
      <c r="BE122" s="712"/>
      <c r="BF122" s="712"/>
      <c r="BG122" s="724"/>
      <c r="BH122" s="713"/>
      <c r="BI122" s="714"/>
      <c r="BJ122" s="714"/>
      <c r="BK122" s="714"/>
      <c r="BL122" s="218"/>
      <c r="BM122" s="713"/>
      <c r="BN122" s="713"/>
      <c r="BO122" s="713"/>
      <c r="BP122" s="713"/>
      <c r="BQ122" s="713"/>
      <c r="BR122" s="713"/>
      <c r="BS122" s="713"/>
      <c r="BT122" s="713"/>
      <c r="BU122" s="713"/>
      <c r="BV122" s="715"/>
      <c r="BW122" s="712"/>
    </row>
    <row r="123" spans="2:75" ht="15.75" customHeight="1">
      <c r="B123" s="363" t="s">
        <v>782</v>
      </c>
      <c r="C123" s="364">
        <v>31340838000158</v>
      </c>
      <c r="D123" s="365" t="s">
        <v>11</v>
      </c>
      <c r="E123" s="365" t="s">
        <v>620</v>
      </c>
      <c r="F123" s="365" t="s">
        <v>687</v>
      </c>
      <c r="G123" s="366" t="s">
        <v>740</v>
      </c>
      <c r="H123" s="366" t="s">
        <v>34</v>
      </c>
      <c r="I123" s="366" t="s">
        <v>1321</v>
      </c>
      <c r="J123" s="366" t="s">
        <v>608</v>
      </c>
      <c r="K123" s="367" t="s">
        <v>48</v>
      </c>
      <c r="L123" s="368"/>
      <c r="M123" s="368" t="s">
        <v>34</v>
      </c>
      <c r="N123" s="367">
        <v>481769</v>
      </c>
      <c r="O123" s="367" t="s">
        <v>1323</v>
      </c>
      <c r="P123" s="371">
        <v>43444</v>
      </c>
      <c r="Q123" s="372">
        <v>262546698.06</v>
      </c>
      <c r="R123" s="372">
        <v>236118046.80253974</v>
      </c>
      <c r="S123" s="367">
        <v>45</v>
      </c>
      <c r="T123" s="369">
        <v>8.4683998251929404E-2</v>
      </c>
      <c r="U123" s="369">
        <v>1.0947265741413195</v>
      </c>
      <c r="V123" s="369">
        <v>0.11431736949239468</v>
      </c>
      <c r="W123" s="369">
        <v>1.1206924680484474</v>
      </c>
      <c r="X123" s="369">
        <v>0.15780317628116047</v>
      </c>
      <c r="Y123" s="369">
        <v>1.1966501523518189</v>
      </c>
      <c r="Z123" s="369">
        <v>0.20955855933543166</v>
      </c>
      <c r="AA123" s="369">
        <v>1.1911987876878207</v>
      </c>
      <c r="AB123" s="369">
        <v>1.8807329332139785E-3</v>
      </c>
      <c r="AC123" s="373">
        <v>5.9098937098718407</v>
      </c>
      <c r="AD123" s="575">
        <v>31908013000197</v>
      </c>
      <c r="AE123" s="370" t="s">
        <v>2365</v>
      </c>
      <c r="AF123" s="370" t="s">
        <v>2317</v>
      </c>
      <c r="AG123" s="374" t="s">
        <v>1458</v>
      </c>
      <c r="AH123" s="374" t="s">
        <v>2318</v>
      </c>
      <c r="AI123" s="374">
        <v>1000</v>
      </c>
      <c r="AJ123" s="374">
        <v>1000</v>
      </c>
      <c r="AK123" s="374">
        <v>1000</v>
      </c>
      <c r="AL123" s="722">
        <v>8.5000000000000006E-3</v>
      </c>
      <c r="AM123" s="722">
        <v>0.15</v>
      </c>
      <c r="AN123" s="369" t="s">
        <v>34</v>
      </c>
      <c r="AO123" s="367" t="s">
        <v>1326</v>
      </c>
      <c r="AP123" s="370" t="s">
        <v>11</v>
      </c>
      <c r="AQ123" s="376" t="s">
        <v>677</v>
      </c>
      <c r="AR123" s="369">
        <v>1.9833333333333335E-3</v>
      </c>
      <c r="AS123" s="369">
        <v>1.9833333333333335E-3</v>
      </c>
      <c r="AT123" s="369"/>
      <c r="AW123" s="711"/>
      <c r="AX123" s="712"/>
      <c r="AY123" s="712"/>
      <c r="AZ123" s="712"/>
      <c r="BA123" s="712"/>
      <c r="BB123" s="723"/>
      <c r="BC123" s="712"/>
      <c r="BD123" s="712"/>
      <c r="BE123" s="712"/>
      <c r="BF123" s="712"/>
      <c r="BG123" s="724"/>
      <c r="BH123" s="713"/>
      <c r="BI123" s="714"/>
      <c r="BJ123" s="714"/>
      <c r="BK123" s="714"/>
      <c r="BL123" s="218"/>
      <c r="BM123" s="713"/>
      <c r="BN123" s="713"/>
      <c r="BO123" s="713"/>
      <c r="BP123" s="713"/>
      <c r="BQ123" s="713"/>
      <c r="BR123" s="713"/>
      <c r="BS123" s="713"/>
      <c r="BT123" s="713"/>
      <c r="BU123" s="713"/>
      <c r="BV123" s="715"/>
      <c r="BW123" s="712"/>
    </row>
    <row r="124" spans="2:75" ht="15.75" customHeight="1">
      <c r="B124" s="363" t="s">
        <v>783</v>
      </c>
      <c r="C124" s="364">
        <v>17627210000107</v>
      </c>
      <c r="D124" s="365" t="s">
        <v>11</v>
      </c>
      <c r="E124" s="365" t="s">
        <v>620</v>
      </c>
      <c r="F124" s="365" t="s">
        <v>665</v>
      </c>
      <c r="G124" s="366" t="s">
        <v>740</v>
      </c>
      <c r="H124" s="366" t="s">
        <v>34</v>
      </c>
      <c r="I124" s="366"/>
      <c r="J124" s="366" t="s">
        <v>608</v>
      </c>
      <c r="K124" s="367" t="s">
        <v>48</v>
      </c>
      <c r="L124" s="368"/>
      <c r="M124" s="368" t="s">
        <v>1421</v>
      </c>
      <c r="N124" s="367">
        <v>375322</v>
      </c>
      <c r="O124" s="367" t="s">
        <v>1323</v>
      </c>
      <c r="P124" s="371">
        <v>41460</v>
      </c>
      <c r="Q124" s="372">
        <v>166153255.49000001</v>
      </c>
      <c r="R124" s="372">
        <v>173232125.05115083</v>
      </c>
      <c r="S124" s="367">
        <v>1</v>
      </c>
      <c r="T124" s="369">
        <v>8.2298965477876518E-2</v>
      </c>
      <c r="U124" s="369">
        <v>1.0638947899571782</v>
      </c>
      <c r="V124" s="369">
        <v>0.11011465859230785</v>
      </c>
      <c r="W124" s="369">
        <v>1.0794918484748333</v>
      </c>
      <c r="X124" s="369">
        <v>0.15111685549501574</v>
      </c>
      <c r="Y124" s="369">
        <v>1.1459465671897726</v>
      </c>
      <c r="Z124" s="369">
        <v>0.19365280596030665</v>
      </c>
      <c r="AA124" s="369">
        <v>1.1007853290450611</v>
      </c>
      <c r="AB124" s="369">
        <v>1.6564605559546131E-3</v>
      </c>
      <c r="AC124" s="373">
        <v>4.4276665221036069</v>
      </c>
      <c r="AD124" s="575">
        <v>23225882000199</v>
      </c>
      <c r="AE124" s="370" t="s">
        <v>2365</v>
      </c>
      <c r="AF124" s="370" t="s">
        <v>2317</v>
      </c>
      <c r="AG124" s="374" t="s">
        <v>1458</v>
      </c>
      <c r="AH124" s="374" t="s">
        <v>2318</v>
      </c>
      <c r="AI124" s="374">
        <v>1000</v>
      </c>
      <c r="AJ124" s="374">
        <v>1000</v>
      </c>
      <c r="AK124" s="374">
        <v>1000</v>
      </c>
      <c r="AL124" s="722">
        <v>5.0000000000000001E-3</v>
      </c>
      <c r="AM124" s="722">
        <v>0.15</v>
      </c>
      <c r="AN124" s="369" t="s">
        <v>34</v>
      </c>
      <c r="AO124" s="367" t="s">
        <v>1326</v>
      </c>
      <c r="AP124" s="370" t="s">
        <v>11</v>
      </c>
      <c r="AQ124" s="376" t="s">
        <v>677</v>
      </c>
      <c r="AR124" s="369" t="s">
        <v>34</v>
      </c>
      <c r="AS124" s="369" t="s">
        <v>34</v>
      </c>
      <c r="AT124" s="369"/>
      <c r="AW124" s="711"/>
      <c r="AX124" s="712"/>
      <c r="AY124" s="712"/>
      <c r="AZ124" s="712"/>
      <c r="BA124" s="712"/>
      <c r="BB124" s="723"/>
      <c r="BC124" s="712"/>
      <c r="BD124" s="712"/>
      <c r="BE124" s="712"/>
      <c r="BF124" s="712"/>
      <c r="BG124" s="724"/>
      <c r="BH124" s="713"/>
      <c r="BI124" s="714"/>
      <c r="BJ124" s="714"/>
      <c r="BK124" s="714"/>
      <c r="BL124" s="218"/>
      <c r="BM124" s="713"/>
      <c r="BN124" s="713"/>
      <c r="BO124" s="713"/>
      <c r="BP124" s="713"/>
      <c r="BQ124" s="713"/>
      <c r="BR124" s="713"/>
      <c r="BS124" s="713"/>
      <c r="BT124" s="713"/>
      <c r="BU124" s="713"/>
      <c r="BV124" s="715"/>
      <c r="BW124" s="712"/>
    </row>
    <row r="125" spans="2:75" ht="15.75" customHeight="1">
      <c r="B125" s="363" t="s">
        <v>96</v>
      </c>
      <c r="C125" s="364">
        <v>17249227000178</v>
      </c>
      <c r="D125" s="365" t="s">
        <v>14</v>
      </c>
      <c r="E125" s="365" t="s">
        <v>614</v>
      </c>
      <c r="F125" s="365"/>
      <c r="G125" s="366"/>
      <c r="H125" s="366" t="s">
        <v>1340</v>
      </c>
      <c r="I125" s="366" t="s">
        <v>34</v>
      </c>
      <c r="J125" s="366" t="s">
        <v>608</v>
      </c>
      <c r="K125" s="367" t="s">
        <v>48</v>
      </c>
      <c r="L125" s="368"/>
      <c r="M125" s="368" t="s">
        <v>34</v>
      </c>
      <c r="N125" s="367">
        <v>367427</v>
      </c>
      <c r="O125" s="367" t="s">
        <v>1323</v>
      </c>
      <c r="P125" s="371">
        <v>41282</v>
      </c>
      <c r="Q125" s="372">
        <v>118482032.47</v>
      </c>
      <c r="R125" s="372">
        <v>135372173.69694448</v>
      </c>
      <c r="S125" s="367">
        <v>32</v>
      </c>
      <c r="T125" s="369">
        <v>6.2429023457880373E-2</v>
      </c>
      <c r="U125" s="369">
        <v>0.80703217122222215</v>
      </c>
      <c r="V125" s="369">
        <v>-6.8007995212595707E-2</v>
      </c>
      <c r="W125" s="369">
        <v>-0.66670575381723929</v>
      </c>
      <c r="X125" s="369">
        <v>6.8926257661637402E-2</v>
      </c>
      <c r="Y125" s="369">
        <v>0.52268033303006578</v>
      </c>
      <c r="Z125" s="369">
        <v>3.1057885222488313E-2</v>
      </c>
      <c r="AA125" s="369">
        <v>0.17654308820646844</v>
      </c>
      <c r="AB125" s="369">
        <v>0.21046308547888559</v>
      </c>
      <c r="AC125" s="373">
        <v>-0.69122418669368568</v>
      </c>
      <c r="AD125" s="575">
        <v>21360513000183</v>
      </c>
      <c r="AE125" s="370" t="s">
        <v>2366</v>
      </c>
      <c r="AF125" s="370" t="s">
        <v>2317</v>
      </c>
      <c r="AG125" s="374" t="s">
        <v>1458</v>
      </c>
      <c r="AH125" s="374" t="s">
        <v>2318</v>
      </c>
      <c r="AI125" s="374">
        <v>20000</v>
      </c>
      <c r="AJ125" s="374">
        <v>1000</v>
      </c>
      <c r="AK125" s="374">
        <v>20000</v>
      </c>
      <c r="AL125" s="722">
        <v>0.02</v>
      </c>
      <c r="AM125" s="722">
        <v>0.2</v>
      </c>
      <c r="AN125" s="369" t="s">
        <v>34</v>
      </c>
      <c r="AO125" s="367" t="s">
        <v>1326</v>
      </c>
      <c r="AP125" s="370" t="s">
        <v>718</v>
      </c>
      <c r="AQ125" s="376" t="s">
        <v>661</v>
      </c>
      <c r="AR125" s="369">
        <v>5.0000000000000001E-3</v>
      </c>
      <c r="AS125" s="369">
        <v>5.0000000000000001E-3</v>
      </c>
      <c r="AT125" s="369"/>
      <c r="AW125" s="711"/>
      <c r="AX125" s="712"/>
      <c r="AY125" s="712"/>
      <c r="AZ125" s="712"/>
      <c r="BA125" s="712"/>
      <c r="BB125" s="723"/>
      <c r="BC125" s="712"/>
      <c r="BD125" s="712"/>
      <c r="BE125" s="712"/>
      <c r="BF125" s="712"/>
      <c r="BG125" s="724"/>
      <c r="BH125" s="713"/>
      <c r="BI125" s="714"/>
      <c r="BJ125" s="714"/>
      <c r="BK125" s="714"/>
      <c r="BL125" s="218"/>
      <c r="BM125" s="713"/>
      <c r="BN125" s="713"/>
      <c r="BO125" s="713"/>
      <c r="BP125" s="713"/>
      <c r="BQ125" s="713"/>
      <c r="BR125" s="713"/>
      <c r="BS125" s="713"/>
      <c r="BT125" s="713"/>
      <c r="BU125" s="713"/>
      <c r="BV125" s="715"/>
      <c r="BW125" s="712"/>
    </row>
    <row r="126" spans="2:75" ht="15.75" customHeight="1">
      <c r="B126" s="363" t="s">
        <v>97</v>
      </c>
      <c r="C126" s="364">
        <v>23186344000132</v>
      </c>
      <c r="D126" s="365" t="s">
        <v>14</v>
      </c>
      <c r="E126" s="365" t="s">
        <v>607</v>
      </c>
      <c r="F126" s="365"/>
      <c r="G126" s="366"/>
      <c r="H126" s="366" t="s">
        <v>34</v>
      </c>
      <c r="I126" s="366" t="s">
        <v>34</v>
      </c>
      <c r="J126" s="366" t="s">
        <v>608</v>
      </c>
      <c r="K126" s="367" t="s">
        <v>48</v>
      </c>
      <c r="L126" s="368"/>
      <c r="M126" s="368" t="s">
        <v>34</v>
      </c>
      <c r="N126" s="367">
        <v>407194</v>
      </c>
      <c r="O126" s="367" t="s">
        <v>1323</v>
      </c>
      <c r="P126" s="371">
        <v>42276</v>
      </c>
      <c r="Q126" s="372">
        <v>125170538.15000001</v>
      </c>
      <c r="R126" s="372">
        <v>163924574.63924611</v>
      </c>
      <c r="S126" s="367">
        <v>32</v>
      </c>
      <c r="T126" s="369">
        <v>5.7992009719739057E-2</v>
      </c>
      <c r="U126" s="369">
        <v>0.74967402860685806</v>
      </c>
      <c r="V126" s="369">
        <v>-7.786290495696635E-2</v>
      </c>
      <c r="W126" s="369">
        <v>-0.76331682152159352</v>
      </c>
      <c r="X126" s="369">
        <v>5.0209003633773008E-2</v>
      </c>
      <c r="Y126" s="369">
        <v>0.38074399555011074</v>
      </c>
      <c r="Z126" s="369">
        <v>1.8451116926078148E-2</v>
      </c>
      <c r="AA126" s="369">
        <v>0.10488213024336426</v>
      </c>
      <c r="AB126" s="369">
        <v>0.21307667717927906</v>
      </c>
      <c r="AC126" s="373">
        <v>-0.73001966594170642</v>
      </c>
      <c r="AD126" s="575">
        <v>21360513000183</v>
      </c>
      <c r="AE126" s="370" t="s">
        <v>2366</v>
      </c>
      <c r="AF126" s="370" t="s">
        <v>2317</v>
      </c>
      <c r="AG126" s="374" t="s">
        <v>1458</v>
      </c>
      <c r="AH126" s="374" t="s">
        <v>2321</v>
      </c>
      <c r="AI126" s="374">
        <v>1000</v>
      </c>
      <c r="AJ126" s="374">
        <v>0</v>
      </c>
      <c r="AK126" s="374">
        <v>0</v>
      </c>
      <c r="AL126" s="722">
        <v>0.03</v>
      </c>
      <c r="AM126" s="722" t="s">
        <v>34</v>
      </c>
      <c r="AN126" s="369" t="s">
        <v>34</v>
      </c>
      <c r="AO126" s="367" t="s">
        <v>1326</v>
      </c>
      <c r="AP126" s="370" t="s">
        <v>718</v>
      </c>
      <c r="AQ126" s="376" t="s">
        <v>661</v>
      </c>
      <c r="AR126" s="369">
        <v>1.0499999999999999E-2</v>
      </c>
      <c r="AS126" s="369">
        <v>1.0499999999999999E-2</v>
      </c>
      <c r="AT126" s="369"/>
      <c r="AW126" s="711"/>
      <c r="AX126" s="712"/>
      <c r="AY126" s="712"/>
      <c r="AZ126" s="712"/>
      <c r="BA126" s="712"/>
      <c r="BB126" s="723"/>
      <c r="BC126" s="712"/>
      <c r="BD126" s="712"/>
      <c r="BE126" s="712"/>
      <c r="BF126" s="712"/>
      <c r="BG126" s="724"/>
      <c r="BH126" s="713"/>
      <c r="BI126" s="714"/>
      <c r="BJ126" s="714"/>
      <c r="BK126" s="714"/>
      <c r="BL126" s="218"/>
      <c r="BM126" s="713"/>
      <c r="BN126" s="713"/>
      <c r="BO126" s="713"/>
      <c r="BP126" s="713"/>
      <c r="BQ126" s="713"/>
      <c r="BR126" s="713"/>
      <c r="BS126" s="713"/>
      <c r="BT126" s="713"/>
      <c r="BU126" s="713"/>
      <c r="BV126" s="715"/>
      <c r="BW126" s="712"/>
    </row>
    <row r="127" spans="2:75" ht="15.75" customHeight="1">
      <c r="B127" s="363" t="s">
        <v>98</v>
      </c>
      <c r="C127" s="364">
        <v>13083227000190</v>
      </c>
      <c r="D127" s="365" t="s">
        <v>14</v>
      </c>
      <c r="E127" s="365" t="s">
        <v>607</v>
      </c>
      <c r="F127" s="365"/>
      <c r="G127" s="366"/>
      <c r="H127" s="366" t="s">
        <v>34</v>
      </c>
      <c r="I127" s="366" t="s">
        <v>34</v>
      </c>
      <c r="J127" s="366" t="s">
        <v>608</v>
      </c>
      <c r="K127" s="367" t="s">
        <v>48</v>
      </c>
      <c r="L127" s="368"/>
      <c r="M127" s="368" t="s">
        <v>34</v>
      </c>
      <c r="N127" s="367">
        <v>320358</v>
      </c>
      <c r="O127" s="367" t="s">
        <v>1323</v>
      </c>
      <c r="P127" s="371">
        <v>40786</v>
      </c>
      <c r="Q127" s="372">
        <v>148860186.31</v>
      </c>
      <c r="R127" s="372">
        <v>353487325.3842063</v>
      </c>
      <c r="S127" s="367">
        <v>32</v>
      </c>
      <c r="T127" s="369">
        <v>-3.5711595448778666E-2</v>
      </c>
      <c r="U127" s="369">
        <v>-0.46165076460441562</v>
      </c>
      <c r="V127" s="369">
        <v>-0.27514354216475934</v>
      </c>
      <c r="W127" s="369">
        <v>-2.6973267203872302</v>
      </c>
      <c r="X127" s="369">
        <v>-0.17590820781259042</v>
      </c>
      <c r="Y127" s="369">
        <v>-1.3339438954246363</v>
      </c>
      <c r="Z127" s="369">
        <v>-7.5036395327889194E-2</v>
      </c>
      <c r="AA127" s="369">
        <v>-0.42653119696234215</v>
      </c>
      <c r="AB127" s="369">
        <v>0.25493170739256898</v>
      </c>
      <c r="AC127" s="373">
        <v>-1.5151618026940585</v>
      </c>
      <c r="AD127" s="575">
        <v>11046170000123</v>
      </c>
      <c r="AE127" s="370" t="s">
        <v>2367</v>
      </c>
      <c r="AF127" s="370" t="s">
        <v>2320</v>
      </c>
      <c r="AG127" s="374" t="s">
        <v>59</v>
      </c>
      <c r="AH127" s="374" t="s">
        <v>2321</v>
      </c>
      <c r="AI127" s="374">
        <v>500</v>
      </c>
      <c r="AJ127" s="374">
        <v>500</v>
      </c>
      <c r="AK127" s="374">
        <v>500</v>
      </c>
      <c r="AL127" s="722">
        <v>0.02</v>
      </c>
      <c r="AM127" s="722">
        <v>0.2</v>
      </c>
      <c r="AN127" s="369" t="s">
        <v>2368</v>
      </c>
      <c r="AO127" s="367" t="s">
        <v>1326</v>
      </c>
      <c r="AP127" s="370" t="s">
        <v>718</v>
      </c>
      <c r="AQ127" s="376" t="s">
        <v>661</v>
      </c>
      <c r="AR127" s="369">
        <v>4.0000000000000001E-3</v>
      </c>
      <c r="AS127" s="369">
        <v>4.0000000000000001E-3</v>
      </c>
      <c r="AT127" s="369"/>
      <c r="AW127" s="711"/>
      <c r="AX127" s="712"/>
      <c r="AY127" s="712"/>
      <c r="AZ127" s="712"/>
      <c r="BA127" s="712"/>
      <c r="BB127" s="723"/>
      <c r="BC127" s="712"/>
      <c r="BD127" s="712"/>
      <c r="BE127" s="712"/>
      <c r="BF127" s="712"/>
      <c r="BG127" s="724"/>
      <c r="BH127" s="713"/>
      <c r="BI127" s="714"/>
      <c r="BJ127" s="714"/>
      <c r="BK127" s="714"/>
      <c r="BL127" s="218"/>
      <c r="BM127" s="713"/>
      <c r="BN127" s="713"/>
      <c r="BO127" s="713"/>
      <c r="BP127" s="713"/>
      <c r="BQ127" s="713"/>
      <c r="BR127" s="713"/>
      <c r="BS127" s="713"/>
      <c r="BT127" s="713"/>
      <c r="BU127" s="713"/>
      <c r="BV127" s="715"/>
      <c r="BW127" s="712"/>
    </row>
    <row r="128" spans="2:75" ht="15.75" customHeight="1">
      <c r="B128" s="363" t="s">
        <v>99</v>
      </c>
      <c r="C128" s="364">
        <v>36182298000145</v>
      </c>
      <c r="D128" s="365" t="s">
        <v>14</v>
      </c>
      <c r="E128" s="365" t="s">
        <v>614</v>
      </c>
      <c r="F128" s="365"/>
      <c r="G128" s="366"/>
      <c r="H128" s="366" t="s">
        <v>1340</v>
      </c>
      <c r="I128" s="366" t="s">
        <v>34</v>
      </c>
      <c r="J128" s="366" t="s">
        <v>608</v>
      </c>
      <c r="K128" s="367" t="s">
        <v>48</v>
      </c>
      <c r="L128" s="368"/>
      <c r="M128" s="368" t="s">
        <v>34</v>
      </c>
      <c r="N128" s="367">
        <v>532339</v>
      </c>
      <c r="O128" s="367" t="s">
        <v>1323</v>
      </c>
      <c r="P128" s="371">
        <v>43895</v>
      </c>
      <c r="Q128" s="372">
        <v>112052994.37</v>
      </c>
      <c r="R128" s="372">
        <v>72175357.171944454</v>
      </c>
      <c r="S128" s="367">
        <v>32</v>
      </c>
      <c r="T128" s="369">
        <v>-7.156600985043593E-2</v>
      </c>
      <c r="U128" s="369">
        <v>-0.92514777768829148</v>
      </c>
      <c r="V128" s="369">
        <v>-0.16187544498190931</v>
      </c>
      <c r="W128" s="369">
        <v>-1.586920629461174</v>
      </c>
      <c r="X128" s="369">
        <v>-5.8820060540525354E-2</v>
      </c>
      <c r="Y128" s="369">
        <v>-0.44604320436334666</v>
      </c>
      <c r="Z128" s="369" t="s">
        <v>1424</v>
      </c>
      <c r="AA128" s="369" t="s">
        <v>1424</v>
      </c>
      <c r="AB128" s="369">
        <v>0.18073487795126342</v>
      </c>
      <c r="AC128" s="373">
        <v>-1.4239529320146811</v>
      </c>
      <c r="AD128" s="575">
        <v>0</v>
      </c>
      <c r="AE128" s="370" t="s">
        <v>2367</v>
      </c>
      <c r="AF128" s="370" t="s">
        <v>2320</v>
      </c>
      <c r="AG128" s="374" t="s">
        <v>59</v>
      </c>
      <c r="AH128" s="374" t="s">
        <v>2318</v>
      </c>
      <c r="AI128" s="374">
        <v>500</v>
      </c>
      <c r="AJ128" s="374">
        <v>500</v>
      </c>
      <c r="AK128" s="374">
        <v>500</v>
      </c>
      <c r="AL128" s="722">
        <v>0.02</v>
      </c>
      <c r="AM128" s="722">
        <v>0.2</v>
      </c>
      <c r="AN128" s="369" t="s">
        <v>2330</v>
      </c>
      <c r="AO128" s="367" t="s">
        <v>1326</v>
      </c>
      <c r="AP128" s="370" t="s">
        <v>13</v>
      </c>
      <c r="AQ128" s="376" t="s">
        <v>670</v>
      </c>
      <c r="AR128" s="369">
        <v>4.0000000000000001E-3</v>
      </c>
      <c r="AS128" s="369">
        <v>4.0000000000000001E-3</v>
      </c>
      <c r="AT128" s="369"/>
      <c r="AW128" s="711"/>
      <c r="AX128" s="712"/>
      <c r="AY128" s="712"/>
      <c r="AZ128" s="712"/>
      <c r="BA128" s="712"/>
      <c r="BB128" s="723"/>
      <c r="BC128" s="712"/>
      <c r="BD128" s="712"/>
      <c r="BE128" s="712"/>
      <c r="BF128" s="712"/>
      <c r="BG128" s="724"/>
      <c r="BH128" s="713"/>
      <c r="BI128" s="714"/>
      <c r="BJ128" s="714"/>
      <c r="BK128" s="714"/>
      <c r="BL128" s="218"/>
      <c r="BM128" s="713"/>
      <c r="BN128" s="713"/>
      <c r="BO128" s="713"/>
      <c r="BP128" s="713"/>
      <c r="BQ128" s="713"/>
      <c r="BR128" s="713"/>
      <c r="BS128" s="713"/>
      <c r="BT128" s="713"/>
      <c r="BU128" s="713"/>
      <c r="BV128" s="715"/>
      <c r="BW128" s="712"/>
    </row>
    <row r="129" spans="2:75" ht="15.75" customHeight="1">
      <c r="B129" s="363" t="s">
        <v>784</v>
      </c>
      <c r="C129" s="364">
        <v>41544414000169</v>
      </c>
      <c r="D129" s="365" t="s">
        <v>14</v>
      </c>
      <c r="E129" s="365" t="s">
        <v>614</v>
      </c>
      <c r="F129" s="365"/>
      <c r="G129" s="366"/>
      <c r="H129" s="366" t="s">
        <v>1339</v>
      </c>
      <c r="I129" s="366" t="s">
        <v>34</v>
      </c>
      <c r="J129" s="366" t="s">
        <v>611</v>
      </c>
      <c r="K129" s="367" t="s">
        <v>48</v>
      </c>
      <c r="L129" s="368"/>
      <c r="M129" s="368" t="s">
        <v>34</v>
      </c>
      <c r="N129" s="367">
        <v>599190</v>
      </c>
      <c r="O129" s="367" t="s">
        <v>1323</v>
      </c>
      <c r="P129" s="371">
        <v>44334</v>
      </c>
      <c r="Q129" s="372">
        <v>24365973.359999999</v>
      </c>
      <c r="R129" s="372">
        <v>21757155.579999991</v>
      </c>
      <c r="S129" s="367">
        <v>17</v>
      </c>
      <c r="T129" s="369">
        <v>5.5500204319886448E-2</v>
      </c>
      <c r="U129" s="369">
        <v>0.71746197384897659</v>
      </c>
      <c r="V129" s="369">
        <v>9.1661547591620929E-2</v>
      </c>
      <c r="W129" s="369">
        <v>0.89858965834958193</v>
      </c>
      <c r="X129" s="369" t="s">
        <v>1424</v>
      </c>
      <c r="Y129" s="369" t="s">
        <v>1424</v>
      </c>
      <c r="Z129" s="369" t="s">
        <v>1424</v>
      </c>
      <c r="AA129" s="369" t="s">
        <v>1424</v>
      </c>
      <c r="AB129" s="369">
        <v>9.9037758120250494E-2</v>
      </c>
      <c r="AC129" s="373">
        <v>-4.5846514607755573E-2</v>
      </c>
      <c r="AD129" s="575">
        <v>41544386000180</v>
      </c>
      <c r="AE129" s="370" t="s">
        <v>2369</v>
      </c>
      <c r="AF129" s="370" t="s">
        <v>2317</v>
      </c>
      <c r="AG129" s="374" t="s">
        <v>1458</v>
      </c>
      <c r="AH129" s="374" t="s">
        <v>2318</v>
      </c>
      <c r="AI129" s="374">
        <v>5000</v>
      </c>
      <c r="AJ129" s="374">
        <v>1000</v>
      </c>
      <c r="AK129" s="374">
        <v>5000</v>
      </c>
      <c r="AL129" s="722">
        <v>1.8700000000000001E-2</v>
      </c>
      <c r="AM129" s="722">
        <v>0.2</v>
      </c>
      <c r="AN129" s="369" t="s">
        <v>2330</v>
      </c>
      <c r="AO129" s="367" t="s">
        <v>1326</v>
      </c>
      <c r="AP129" s="370" t="s">
        <v>13</v>
      </c>
      <c r="AQ129" s="376" t="s">
        <v>670</v>
      </c>
      <c r="AR129" s="369">
        <v>4.9872900000000001E-3</v>
      </c>
      <c r="AS129" s="369">
        <v>4.9872900000000001E-3</v>
      </c>
      <c r="AT129" s="369"/>
      <c r="AW129" s="711"/>
      <c r="AX129" s="712"/>
      <c r="AY129" s="712"/>
      <c r="AZ129" s="712"/>
      <c r="BA129" s="712"/>
      <c r="BB129" s="723"/>
      <c r="BC129" s="712"/>
      <c r="BD129" s="712"/>
      <c r="BE129" s="712"/>
      <c r="BF129" s="712"/>
      <c r="BG129" s="724"/>
      <c r="BH129" s="713"/>
      <c r="BI129" s="714"/>
      <c r="BJ129" s="714"/>
      <c r="BK129" s="714"/>
      <c r="BL129" s="218"/>
      <c r="BM129" s="713"/>
      <c r="BN129" s="713"/>
      <c r="BO129" s="713"/>
      <c r="BP129" s="713"/>
      <c r="BQ129" s="713"/>
      <c r="BR129" s="713"/>
      <c r="BS129" s="713"/>
      <c r="BT129" s="713"/>
      <c r="BU129" s="713"/>
      <c r="BV129" s="715"/>
      <c r="BW129" s="712"/>
    </row>
    <row r="130" spans="2:75" ht="15.75" customHeight="1">
      <c r="B130" s="363" t="s">
        <v>1544</v>
      </c>
      <c r="C130" s="364">
        <v>45124029000113</v>
      </c>
      <c r="D130" s="365" t="s">
        <v>14</v>
      </c>
      <c r="E130" s="365" t="s">
        <v>607</v>
      </c>
      <c r="F130" s="365"/>
      <c r="G130" s="366"/>
      <c r="H130" s="366" t="s">
        <v>34</v>
      </c>
      <c r="I130" s="366" t="s">
        <v>34</v>
      </c>
      <c r="J130" s="366" t="s">
        <v>608</v>
      </c>
      <c r="K130" s="367" t="s">
        <v>48</v>
      </c>
      <c r="L130" s="368"/>
      <c r="M130" s="368"/>
      <c r="N130" s="367">
        <v>655521</v>
      </c>
      <c r="O130" s="367" t="s">
        <v>1326</v>
      </c>
      <c r="P130" s="371">
        <v>44718</v>
      </c>
      <c r="Q130" s="372">
        <v>861376935.79999995</v>
      </c>
      <c r="R130" s="372" t="s">
        <v>1424</v>
      </c>
      <c r="S130" s="367">
        <v>182</v>
      </c>
      <c r="T130" s="369" t="s">
        <v>1424</v>
      </c>
      <c r="U130" s="369" t="s">
        <v>1424</v>
      </c>
      <c r="V130" s="369" t="s">
        <v>1424</v>
      </c>
      <c r="W130" s="369" t="s">
        <v>1424</v>
      </c>
      <c r="X130" s="369" t="s">
        <v>1424</v>
      </c>
      <c r="Y130" s="369" t="s">
        <v>1424</v>
      </c>
      <c r="Z130" s="369" t="s">
        <v>1424</v>
      </c>
      <c r="AA130" s="369" t="s">
        <v>1424</v>
      </c>
      <c r="AB130" s="369" t="s">
        <v>1424</v>
      </c>
      <c r="AC130" s="373" t="s">
        <v>1424</v>
      </c>
      <c r="AD130" s="575">
        <v>11188572000162</v>
      </c>
      <c r="AE130" s="370" t="s">
        <v>2370</v>
      </c>
      <c r="AF130" s="370" t="s">
        <v>2317</v>
      </c>
      <c r="AG130" s="374" t="s">
        <v>1458</v>
      </c>
      <c r="AH130" s="374" t="s">
        <v>2318</v>
      </c>
      <c r="AI130" s="374">
        <v>500000</v>
      </c>
      <c r="AJ130" s="374">
        <v>50000</v>
      </c>
      <c r="AK130" s="374">
        <v>50000</v>
      </c>
      <c r="AL130" s="722">
        <v>1.3500000000000002E-2</v>
      </c>
      <c r="AM130" s="722">
        <v>0.2</v>
      </c>
      <c r="AN130" s="369" t="s">
        <v>2335</v>
      </c>
      <c r="AO130" s="367" t="s">
        <v>1326</v>
      </c>
      <c r="AP130" s="370" t="s">
        <v>718</v>
      </c>
      <c r="AQ130" s="376" t="s">
        <v>661</v>
      </c>
      <c r="AR130" s="369" t="s">
        <v>34</v>
      </c>
      <c r="AS130" s="369" t="s">
        <v>34</v>
      </c>
      <c r="AT130" s="369"/>
      <c r="AW130" s="711"/>
      <c r="AX130" s="712"/>
      <c r="AY130" s="712"/>
      <c r="AZ130" s="712"/>
      <c r="BA130" s="712"/>
      <c r="BB130" s="723"/>
      <c r="BC130" s="712"/>
      <c r="BD130" s="712"/>
      <c r="BE130" s="712"/>
      <c r="BF130" s="712"/>
      <c r="BG130" s="724"/>
      <c r="BH130" s="713"/>
      <c r="BI130" s="714"/>
      <c r="BJ130" s="714"/>
      <c r="BK130" s="714"/>
      <c r="BL130" s="218"/>
      <c r="BM130" s="713"/>
      <c r="BN130" s="713"/>
      <c r="BO130" s="713"/>
      <c r="BP130" s="713"/>
      <c r="BQ130" s="713"/>
      <c r="BR130" s="713"/>
      <c r="BS130" s="713"/>
      <c r="BT130" s="713"/>
      <c r="BU130" s="713"/>
      <c r="BV130" s="715"/>
      <c r="BW130" s="712"/>
    </row>
    <row r="131" spans="2:75" ht="15.75" customHeight="1">
      <c r="B131" s="363" t="s">
        <v>100</v>
      </c>
      <c r="C131" s="364">
        <v>34218678000167</v>
      </c>
      <c r="D131" s="365" t="s">
        <v>11</v>
      </c>
      <c r="E131" s="365" t="s">
        <v>620</v>
      </c>
      <c r="F131" s="365" t="s">
        <v>687</v>
      </c>
      <c r="G131" s="366" t="s">
        <v>740</v>
      </c>
      <c r="H131" s="366" t="s">
        <v>34</v>
      </c>
      <c r="I131" s="366" t="s">
        <v>1321</v>
      </c>
      <c r="J131" s="366" t="s">
        <v>608</v>
      </c>
      <c r="K131" s="367" t="s">
        <v>48</v>
      </c>
      <c r="L131" s="368" t="s">
        <v>717</v>
      </c>
      <c r="M131" s="368" t="s">
        <v>34</v>
      </c>
      <c r="N131" s="367">
        <v>523496</v>
      </c>
      <c r="O131" s="367" t="s">
        <v>1323</v>
      </c>
      <c r="P131" s="371">
        <v>43826</v>
      </c>
      <c r="Q131" s="372">
        <v>322713730.58999997</v>
      </c>
      <c r="R131" s="372">
        <v>194749423.50555569</v>
      </c>
      <c r="S131" s="367">
        <v>180</v>
      </c>
      <c r="T131" s="369">
        <v>9.4913279683340956E-2</v>
      </c>
      <c r="U131" s="369">
        <v>1.2269624917703204</v>
      </c>
      <c r="V131" s="369">
        <v>0.13245547943943037</v>
      </c>
      <c r="W131" s="369">
        <v>1.2985065945677758</v>
      </c>
      <c r="X131" s="369">
        <v>0.21110927984115535</v>
      </c>
      <c r="Y131" s="369">
        <v>1.6008800192633459</v>
      </c>
      <c r="Z131" s="369" t="s">
        <v>1424</v>
      </c>
      <c r="AA131" s="369" t="s">
        <v>1424</v>
      </c>
      <c r="AB131" s="369">
        <v>3.1955944672346363E-3</v>
      </c>
      <c r="AC131" s="373">
        <v>8.5342432987347916</v>
      </c>
      <c r="AD131" s="575">
        <v>0</v>
      </c>
      <c r="AE131" s="370" t="s">
        <v>101</v>
      </c>
      <c r="AF131" s="370" t="s">
        <v>738</v>
      </c>
      <c r="AG131" s="374" t="s">
        <v>738</v>
      </c>
      <c r="AH131" s="374" t="s">
        <v>2318</v>
      </c>
      <c r="AI131" s="374">
        <v>5000</v>
      </c>
      <c r="AJ131" s="374" t="s">
        <v>1436</v>
      </c>
      <c r="AK131" s="374" t="s">
        <v>1436</v>
      </c>
      <c r="AL131" s="722">
        <v>1.1000000000000001E-2</v>
      </c>
      <c r="AM131" s="722">
        <v>0.2</v>
      </c>
      <c r="AN131" s="369" t="s">
        <v>64</v>
      </c>
      <c r="AO131" s="367" t="s">
        <v>1326</v>
      </c>
      <c r="AP131" s="370" t="s">
        <v>13</v>
      </c>
      <c r="AQ131" s="376" t="s">
        <v>673</v>
      </c>
      <c r="AR131" s="369">
        <v>2.7499999999999998E-3</v>
      </c>
      <c r="AS131" s="369">
        <v>2.7499999999999998E-3</v>
      </c>
      <c r="AT131" s="369"/>
      <c r="AW131" s="711"/>
      <c r="AX131" s="712"/>
      <c r="AY131" s="712"/>
      <c r="AZ131" s="712"/>
      <c r="BA131" s="712"/>
      <c r="BB131" s="723"/>
      <c r="BC131" s="712"/>
      <c r="BD131" s="712"/>
      <c r="BE131" s="712"/>
      <c r="BF131" s="712"/>
      <c r="BG131" s="724"/>
      <c r="BH131" s="713"/>
      <c r="BI131" s="714"/>
      <c r="BJ131" s="714"/>
      <c r="BK131" s="714"/>
      <c r="BL131" s="218"/>
      <c r="BM131" s="713"/>
      <c r="BN131" s="713"/>
      <c r="BO131" s="713"/>
      <c r="BP131" s="713"/>
      <c r="BQ131" s="713"/>
      <c r="BR131" s="713"/>
      <c r="BS131" s="713"/>
      <c r="BT131" s="713"/>
      <c r="BU131" s="713"/>
      <c r="BV131" s="715"/>
      <c r="BW131" s="712"/>
    </row>
    <row r="132" spans="2:75" ht="15.75" customHeight="1">
      <c r="B132" s="363" t="s">
        <v>785</v>
      </c>
      <c r="C132" s="364">
        <v>14237118000142</v>
      </c>
      <c r="D132" s="365" t="s">
        <v>11</v>
      </c>
      <c r="E132" s="365" t="s">
        <v>620</v>
      </c>
      <c r="F132" s="365" t="s">
        <v>665</v>
      </c>
      <c r="G132" s="366" t="s">
        <v>740</v>
      </c>
      <c r="H132" s="366" t="s">
        <v>34</v>
      </c>
      <c r="I132" s="366"/>
      <c r="J132" s="366" t="s">
        <v>608</v>
      </c>
      <c r="K132" s="367" t="s">
        <v>48</v>
      </c>
      <c r="L132" s="368"/>
      <c r="M132" s="368" t="s">
        <v>34</v>
      </c>
      <c r="N132" s="367">
        <v>291781</v>
      </c>
      <c r="O132" s="367" t="s">
        <v>1323</v>
      </c>
      <c r="P132" s="371">
        <v>40883</v>
      </c>
      <c r="Q132" s="372">
        <v>185134178.53999999</v>
      </c>
      <c r="R132" s="372">
        <v>98595175.726309553</v>
      </c>
      <c r="S132" s="367">
        <v>45</v>
      </c>
      <c r="T132" s="369">
        <v>8.9304739519867171E-2</v>
      </c>
      <c r="U132" s="369">
        <v>1.154459798394553</v>
      </c>
      <c r="V132" s="369">
        <v>0.11996396098717699</v>
      </c>
      <c r="W132" s="369">
        <v>1.1760479454045802</v>
      </c>
      <c r="X132" s="369">
        <v>0.18234898363411967</v>
      </c>
      <c r="Y132" s="369">
        <v>1.3827854685141701</v>
      </c>
      <c r="Z132" s="369">
        <v>0.21855882545553773</v>
      </c>
      <c r="AA132" s="369">
        <v>1.2423592180951386</v>
      </c>
      <c r="AB132" s="369">
        <v>3.363993462431763E-3</v>
      </c>
      <c r="AC132" s="373">
        <v>4.8084337015035494</v>
      </c>
      <c r="AD132" s="575">
        <v>0</v>
      </c>
      <c r="AE132" s="370" t="s">
        <v>101</v>
      </c>
      <c r="AF132" s="370" t="s">
        <v>738</v>
      </c>
      <c r="AG132" s="374" t="s">
        <v>738</v>
      </c>
      <c r="AH132" s="374" t="s">
        <v>2321</v>
      </c>
      <c r="AI132" s="374">
        <v>500</v>
      </c>
      <c r="AJ132" s="374">
        <v>500</v>
      </c>
      <c r="AK132" s="374">
        <v>500</v>
      </c>
      <c r="AL132" s="722">
        <v>6.0000000000000001E-3</v>
      </c>
      <c r="AM132" s="722">
        <v>0.2</v>
      </c>
      <c r="AN132" s="369" t="s">
        <v>64</v>
      </c>
      <c r="AO132" s="367" t="s">
        <v>1326</v>
      </c>
      <c r="AP132" s="370" t="s">
        <v>11</v>
      </c>
      <c r="AQ132" s="376" t="s">
        <v>677</v>
      </c>
      <c r="AR132" s="369">
        <v>1.5E-3</v>
      </c>
      <c r="AS132" s="369">
        <v>1.5E-3</v>
      </c>
      <c r="AT132" s="369"/>
      <c r="AW132" s="711"/>
      <c r="AX132" s="712"/>
      <c r="AY132" s="712"/>
      <c r="AZ132" s="712"/>
      <c r="BA132" s="712"/>
      <c r="BB132" s="723"/>
      <c r="BC132" s="712"/>
      <c r="BD132" s="712"/>
      <c r="BE132" s="712"/>
      <c r="BF132" s="712"/>
      <c r="BG132" s="724"/>
      <c r="BH132" s="713"/>
      <c r="BI132" s="714"/>
      <c r="BJ132" s="714"/>
      <c r="BK132" s="714"/>
      <c r="BL132" s="218"/>
      <c r="BM132" s="713"/>
      <c r="BN132" s="713"/>
      <c r="BO132" s="713"/>
      <c r="BP132" s="713"/>
      <c r="BQ132" s="713"/>
      <c r="BR132" s="713"/>
      <c r="BS132" s="713"/>
      <c r="BT132" s="713"/>
      <c r="BU132" s="713"/>
      <c r="BV132" s="715"/>
      <c r="BW132" s="712"/>
    </row>
    <row r="133" spans="2:75" ht="15.75" customHeight="1">
      <c r="B133" s="363" t="s">
        <v>102</v>
      </c>
      <c r="C133" s="364">
        <v>17012208000123</v>
      </c>
      <c r="D133" s="365" t="s">
        <v>11</v>
      </c>
      <c r="E133" s="365" t="s">
        <v>620</v>
      </c>
      <c r="F133" s="365" t="s">
        <v>665</v>
      </c>
      <c r="G133" s="366" t="s">
        <v>740</v>
      </c>
      <c r="H133" s="366" t="s">
        <v>34</v>
      </c>
      <c r="I133" s="366" t="s">
        <v>1306</v>
      </c>
      <c r="J133" s="366" t="s">
        <v>608</v>
      </c>
      <c r="K133" s="367" t="s">
        <v>48</v>
      </c>
      <c r="L133" s="368"/>
      <c r="M133" s="368" t="s">
        <v>34</v>
      </c>
      <c r="N133" s="367">
        <v>332232</v>
      </c>
      <c r="O133" s="367" t="s">
        <v>1323</v>
      </c>
      <c r="P133" s="371">
        <v>41365</v>
      </c>
      <c r="Q133" s="372">
        <v>876963393.21000004</v>
      </c>
      <c r="R133" s="372">
        <v>727167328.21642864</v>
      </c>
      <c r="S133" s="367">
        <v>179</v>
      </c>
      <c r="T133" s="369">
        <v>9.5041356475034533E-2</v>
      </c>
      <c r="U133" s="369">
        <v>1.2286181654547466</v>
      </c>
      <c r="V133" s="369">
        <v>0.13265674010744788</v>
      </c>
      <c r="W133" s="369">
        <v>1.3004796220767463</v>
      </c>
      <c r="X133" s="369">
        <v>0.2118071101717276</v>
      </c>
      <c r="Y133" s="369">
        <v>1.6061717934283168</v>
      </c>
      <c r="Z133" s="369">
        <v>0.26643381381143816</v>
      </c>
      <c r="AA133" s="369">
        <v>1.5144961724193653</v>
      </c>
      <c r="AB133" s="369">
        <v>3.1966645415137038E-3</v>
      </c>
      <c r="AC133" s="373">
        <v>8.5870057135460449</v>
      </c>
      <c r="AD133" s="575">
        <v>0</v>
      </c>
      <c r="AE133" s="370" t="s">
        <v>101</v>
      </c>
      <c r="AF133" s="370" t="s">
        <v>738</v>
      </c>
      <c r="AG133" s="374" t="s">
        <v>738</v>
      </c>
      <c r="AH133" s="374" t="s">
        <v>2318</v>
      </c>
      <c r="AI133" s="374">
        <v>5000</v>
      </c>
      <c r="AJ133" s="374">
        <v>5000</v>
      </c>
      <c r="AK133" s="374">
        <v>5000</v>
      </c>
      <c r="AL133" s="722">
        <v>1.1000000000000001E-2</v>
      </c>
      <c r="AM133" s="722">
        <v>0.2</v>
      </c>
      <c r="AN133" s="369" t="s">
        <v>64</v>
      </c>
      <c r="AO133" s="367" t="s">
        <v>1326</v>
      </c>
      <c r="AP133" s="370" t="s">
        <v>13</v>
      </c>
      <c r="AQ133" s="376" t="s">
        <v>670</v>
      </c>
      <c r="AR133" s="369">
        <v>1.8333333333333331E-3</v>
      </c>
      <c r="AS133" s="369">
        <v>1.8333333333333331E-3</v>
      </c>
      <c r="AT133" s="369"/>
      <c r="AW133" s="711"/>
      <c r="AX133" s="712"/>
      <c r="AY133" s="712"/>
      <c r="AZ133" s="712"/>
      <c r="BA133" s="712"/>
      <c r="BB133" s="723"/>
      <c r="BC133" s="712"/>
      <c r="BD133" s="712"/>
      <c r="BE133" s="712"/>
      <c r="BF133" s="712"/>
      <c r="BG133" s="724"/>
      <c r="BH133" s="713"/>
      <c r="BI133" s="714"/>
      <c r="BJ133" s="714"/>
      <c r="BK133" s="714"/>
      <c r="BL133" s="218"/>
      <c r="BM133" s="713"/>
      <c r="BN133" s="713"/>
      <c r="BO133" s="713"/>
      <c r="BP133" s="713"/>
      <c r="BQ133" s="713"/>
      <c r="BR133" s="713"/>
      <c r="BS133" s="713"/>
      <c r="BT133" s="713"/>
      <c r="BU133" s="713"/>
      <c r="BV133" s="715"/>
      <c r="BW133" s="712"/>
    </row>
    <row r="134" spans="2:75" ht="15.75" customHeight="1">
      <c r="B134" s="363" t="s">
        <v>103</v>
      </c>
      <c r="C134" s="364">
        <v>30353549000120</v>
      </c>
      <c r="D134" s="365" t="s">
        <v>11</v>
      </c>
      <c r="E134" s="365" t="s">
        <v>620</v>
      </c>
      <c r="F134" s="365" t="s">
        <v>687</v>
      </c>
      <c r="G134" s="366" t="s">
        <v>740</v>
      </c>
      <c r="H134" s="366" t="s">
        <v>34</v>
      </c>
      <c r="I134" s="366" t="s">
        <v>1321</v>
      </c>
      <c r="J134" s="366" t="s">
        <v>608</v>
      </c>
      <c r="K134" s="367" t="s">
        <v>48</v>
      </c>
      <c r="L134" s="368"/>
      <c r="M134" s="368" t="s">
        <v>34</v>
      </c>
      <c r="N134" s="367">
        <v>492221</v>
      </c>
      <c r="O134" s="367" t="s">
        <v>1323</v>
      </c>
      <c r="P134" s="371">
        <v>43525</v>
      </c>
      <c r="Q134" s="372">
        <v>158383604.28999999</v>
      </c>
      <c r="R134" s="372">
        <v>107964479.34170638</v>
      </c>
      <c r="S134" s="367">
        <v>721</v>
      </c>
      <c r="T134" s="369">
        <v>9.6224930183220314E-2</v>
      </c>
      <c r="U134" s="369">
        <v>1.2439184537919996</v>
      </c>
      <c r="V134" s="369">
        <v>0.13632438595159191</v>
      </c>
      <c r="W134" s="369">
        <v>1.3364348149862093</v>
      </c>
      <c r="X134" s="369">
        <v>0.22215842993562207</v>
      </c>
      <c r="Y134" s="369">
        <v>1.684667731624369</v>
      </c>
      <c r="Z134" s="369">
        <v>0.27525250274567381</v>
      </c>
      <c r="AA134" s="369">
        <v>1.5646244592370031</v>
      </c>
      <c r="AB134" s="369">
        <v>3.7171675531995625E-3</v>
      </c>
      <c r="AC134" s="373">
        <v>8.2552225838843203</v>
      </c>
      <c r="AD134" s="575">
        <v>0</v>
      </c>
      <c r="AE134" s="370" t="s">
        <v>101</v>
      </c>
      <c r="AF134" s="370" t="s">
        <v>738</v>
      </c>
      <c r="AG134" s="374" t="s">
        <v>738</v>
      </c>
      <c r="AH134" s="374" t="s">
        <v>728</v>
      </c>
      <c r="AI134" s="374">
        <v>10000</v>
      </c>
      <c r="AJ134" s="374" t="s">
        <v>1436</v>
      </c>
      <c r="AK134" s="374">
        <v>5000</v>
      </c>
      <c r="AL134" s="722">
        <v>1.55E-2</v>
      </c>
      <c r="AM134" s="722">
        <v>0.2</v>
      </c>
      <c r="AN134" s="369" t="s">
        <v>64</v>
      </c>
      <c r="AO134" s="367" t="s">
        <v>1326</v>
      </c>
      <c r="AP134" s="370" t="s">
        <v>13</v>
      </c>
      <c r="AQ134" s="376" t="s">
        <v>670</v>
      </c>
      <c r="AR134" s="369">
        <v>2.5833333333333333E-3</v>
      </c>
      <c r="AS134" s="369">
        <v>2.5833333333333333E-3</v>
      </c>
      <c r="AT134" s="369"/>
      <c r="AW134" s="711"/>
      <c r="AX134" s="712"/>
      <c r="AY134" s="712"/>
      <c r="AZ134" s="712"/>
      <c r="BA134" s="712"/>
      <c r="BB134" s="723"/>
      <c r="BC134" s="712"/>
      <c r="BD134" s="712"/>
      <c r="BE134" s="712"/>
      <c r="BF134" s="712"/>
      <c r="BG134" s="724"/>
      <c r="BH134" s="713"/>
      <c r="BI134" s="714"/>
      <c r="BJ134" s="714"/>
      <c r="BK134" s="714"/>
      <c r="BL134" s="218"/>
      <c r="BM134" s="713"/>
      <c r="BN134" s="713"/>
      <c r="BO134" s="713"/>
      <c r="BP134" s="713"/>
      <c r="BQ134" s="713"/>
      <c r="BR134" s="713"/>
      <c r="BS134" s="713"/>
      <c r="BT134" s="713"/>
      <c r="BU134" s="713"/>
      <c r="BV134" s="715"/>
      <c r="BW134" s="712"/>
    </row>
    <row r="135" spans="2:75" ht="15.75" customHeight="1">
      <c r="B135" s="363" t="s">
        <v>104</v>
      </c>
      <c r="C135" s="364">
        <v>32065814000109</v>
      </c>
      <c r="D135" s="365" t="s">
        <v>14</v>
      </c>
      <c r="E135" s="365" t="s">
        <v>607</v>
      </c>
      <c r="F135" s="365"/>
      <c r="G135" s="366"/>
      <c r="H135" s="366" t="s">
        <v>34</v>
      </c>
      <c r="I135" s="366" t="s">
        <v>34</v>
      </c>
      <c r="J135" s="366" t="s">
        <v>608</v>
      </c>
      <c r="K135" s="367" t="s">
        <v>48</v>
      </c>
      <c r="L135" s="368"/>
      <c r="M135" s="368" t="s">
        <v>34</v>
      </c>
      <c r="N135" s="367">
        <v>506060</v>
      </c>
      <c r="O135" s="367" t="s">
        <v>1323</v>
      </c>
      <c r="P135" s="371">
        <v>43682</v>
      </c>
      <c r="Q135" s="372">
        <v>72848305.730000004</v>
      </c>
      <c r="R135" s="372">
        <v>55482109.938134894</v>
      </c>
      <c r="S135" s="367">
        <v>12</v>
      </c>
      <c r="T135" s="369">
        <v>3.1940331513662379E-2</v>
      </c>
      <c r="U135" s="369">
        <v>0.41289889963471338</v>
      </c>
      <c r="V135" s="369">
        <v>-7.5376734947476876E-2</v>
      </c>
      <c r="W135" s="369">
        <v>-0.73894404233419142</v>
      </c>
      <c r="X135" s="369">
        <v>0.2919410227047996</v>
      </c>
      <c r="Y135" s="369">
        <v>2.2138418093372181</v>
      </c>
      <c r="Z135" s="369">
        <v>0.65004972815509254</v>
      </c>
      <c r="AA135" s="369">
        <v>3.6950933933254064</v>
      </c>
      <c r="AB135" s="369">
        <v>0.17770152823192234</v>
      </c>
      <c r="AC135" s="373">
        <v>-0.89875380426957141</v>
      </c>
      <c r="AD135" s="575">
        <v>0</v>
      </c>
      <c r="AE135" s="370" t="s">
        <v>2371</v>
      </c>
      <c r="AF135" s="370" t="s">
        <v>2317</v>
      </c>
      <c r="AG135" s="374" t="s">
        <v>1458</v>
      </c>
      <c r="AH135" s="374" t="s">
        <v>2321</v>
      </c>
      <c r="AI135" s="374">
        <v>1000</v>
      </c>
      <c r="AJ135" s="374">
        <v>1000</v>
      </c>
      <c r="AK135" s="374">
        <v>1000</v>
      </c>
      <c r="AL135" s="722">
        <v>0.02</v>
      </c>
      <c r="AM135" s="722">
        <v>0.2</v>
      </c>
      <c r="AN135" s="369" t="s">
        <v>2335</v>
      </c>
      <c r="AO135" s="367" t="s">
        <v>1326</v>
      </c>
      <c r="AP135" s="370" t="s">
        <v>718</v>
      </c>
      <c r="AQ135" s="376" t="s">
        <v>661</v>
      </c>
      <c r="AR135" s="369">
        <v>6.6666666666666662E-3</v>
      </c>
      <c r="AS135" s="369">
        <v>6.6666666666666662E-3</v>
      </c>
      <c r="AT135" s="369"/>
      <c r="AW135" s="711"/>
      <c r="AX135" s="712"/>
      <c r="AY135" s="712"/>
      <c r="AZ135" s="712"/>
      <c r="BA135" s="712"/>
      <c r="BB135" s="723"/>
      <c r="BC135" s="712"/>
      <c r="BD135" s="712"/>
      <c r="BE135" s="712"/>
      <c r="BF135" s="712"/>
      <c r="BG135" s="724"/>
      <c r="BH135" s="713"/>
      <c r="BI135" s="714"/>
      <c r="BJ135" s="714"/>
      <c r="BK135" s="714"/>
      <c r="BL135" s="218"/>
      <c r="BM135" s="713"/>
      <c r="BN135" s="713"/>
      <c r="BO135" s="713"/>
      <c r="BP135" s="713"/>
      <c r="BQ135" s="713"/>
      <c r="BR135" s="713"/>
      <c r="BS135" s="713"/>
      <c r="BT135" s="713"/>
      <c r="BU135" s="713"/>
      <c r="BV135" s="715"/>
      <c r="BW135" s="712"/>
    </row>
    <row r="136" spans="2:75" ht="15.75" customHeight="1">
      <c r="B136" s="363" t="s">
        <v>786</v>
      </c>
      <c r="C136" s="364">
        <v>7279657000189</v>
      </c>
      <c r="D136" s="365" t="s">
        <v>14</v>
      </c>
      <c r="E136" s="365" t="s">
        <v>607</v>
      </c>
      <c r="F136" s="365"/>
      <c r="G136" s="366"/>
      <c r="H136" s="366" t="s">
        <v>34</v>
      </c>
      <c r="I136" s="366" t="s">
        <v>34</v>
      </c>
      <c r="J136" s="366" t="s">
        <v>608</v>
      </c>
      <c r="K136" s="367" t="s">
        <v>48</v>
      </c>
      <c r="L136" s="368"/>
      <c r="M136" s="368" t="s">
        <v>34</v>
      </c>
      <c r="N136" s="367">
        <v>145327</v>
      </c>
      <c r="O136" s="367" t="s">
        <v>1323</v>
      </c>
      <c r="P136" s="371">
        <v>38504</v>
      </c>
      <c r="Q136" s="372">
        <v>329231681.22000003</v>
      </c>
      <c r="R136" s="372">
        <v>402148181.60384899</v>
      </c>
      <c r="S136" s="367">
        <v>3</v>
      </c>
      <c r="T136" s="369">
        <v>3.4392679662710091E-2</v>
      </c>
      <c r="U136" s="369">
        <v>0.44460088281011972</v>
      </c>
      <c r="V136" s="369">
        <v>-0.1087990053952016</v>
      </c>
      <c r="W136" s="369">
        <v>-1.0665940479471634</v>
      </c>
      <c r="X136" s="369">
        <v>-7.6029557968020356E-2</v>
      </c>
      <c r="Y136" s="369">
        <v>-0.57654594964280748</v>
      </c>
      <c r="Z136" s="369">
        <v>-7.0313807565300701E-2</v>
      </c>
      <c r="AA136" s="369">
        <v>-0.39968647711226829</v>
      </c>
      <c r="AB136" s="369">
        <v>0.17759800112469787</v>
      </c>
      <c r="AC136" s="373">
        <v>-1.1068108056395125</v>
      </c>
      <c r="AD136" s="575">
        <v>11977607000142</v>
      </c>
      <c r="AE136" s="370" t="s">
        <v>2372</v>
      </c>
      <c r="AF136" s="370" t="s">
        <v>2323</v>
      </c>
      <c r="AG136" s="374" t="s">
        <v>721</v>
      </c>
      <c r="AH136" s="374" t="s">
        <v>2321</v>
      </c>
      <c r="AI136" s="374">
        <v>1000</v>
      </c>
      <c r="AJ136" s="374">
        <v>500</v>
      </c>
      <c r="AK136" s="374">
        <v>500</v>
      </c>
      <c r="AL136" s="722">
        <v>0.02</v>
      </c>
      <c r="AM136" s="722">
        <v>0.2</v>
      </c>
      <c r="AN136" s="369" t="s">
        <v>668</v>
      </c>
      <c r="AO136" s="367" t="s">
        <v>1326</v>
      </c>
      <c r="AP136" s="370" t="s">
        <v>718</v>
      </c>
      <c r="AQ136" s="376" t="s">
        <v>661</v>
      </c>
      <c r="AR136" s="369">
        <v>5.6000000000000008E-3</v>
      </c>
      <c r="AS136" s="369">
        <v>5.6000000000000008E-3</v>
      </c>
      <c r="AT136" s="369"/>
      <c r="AW136" s="711"/>
      <c r="AX136" s="712"/>
      <c r="AY136" s="712"/>
      <c r="AZ136" s="712"/>
      <c r="BA136" s="712"/>
      <c r="BB136" s="723"/>
      <c r="BC136" s="712"/>
      <c r="BD136" s="712"/>
      <c r="BE136" s="712"/>
      <c r="BF136" s="712"/>
      <c r="BG136" s="724"/>
      <c r="BH136" s="713"/>
      <c r="BI136" s="714"/>
      <c r="BJ136" s="714"/>
      <c r="BK136" s="714"/>
      <c r="BL136" s="218"/>
      <c r="BM136" s="713"/>
      <c r="BN136" s="713"/>
      <c r="BO136" s="713"/>
      <c r="BP136" s="713"/>
      <c r="BQ136" s="713"/>
      <c r="BR136" s="713"/>
      <c r="BS136" s="713"/>
      <c r="BT136" s="713"/>
      <c r="BU136" s="713"/>
      <c r="BV136" s="715"/>
      <c r="BW136" s="712"/>
    </row>
    <row r="137" spans="2:75" ht="15.75" customHeight="1">
      <c r="B137" s="363" t="s">
        <v>105</v>
      </c>
      <c r="C137" s="364">
        <v>22100009000107</v>
      </c>
      <c r="D137" s="365" t="s">
        <v>11</v>
      </c>
      <c r="E137" s="365" t="s">
        <v>620</v>
      </c>
      <c r="F137" s="365" t="s">
        <v>665</v>
      </c>
      <c r="G137" s="366" t="s">
        <v>740</v>
      </c>
      <c r="H137" s="366" t="s">
        <v>34</v>
      </c>
      <c r="I137" s="366"/>
      <c r="J137" s="366" t="s">
        <v>608</v>
      </c>
      <c r="K137" s="367" t="s">
        <v>48</v>
      </c>
      <c r="L137" s="368"/>
      <c r="M137" s="368" t="s">
        <v>34</v>
      </c>
      <c r="N137" s="367">
        <v>414141</v>
      </c>
      <c r="O137" s="367" t="s">
        <v>1323</v>
      </c>
      <c r="P137" s="371">
        <v>42353</v>
      </c>
      <c r="Q137" s="372">
        <v>727760797.89999998</v>
      </c>
      <c r="R137" s="372">
        <v>647029211.17674601</v>
      </c>
      <c r="S137" s="367">
        <v>45</v>
      </c>
      <c r="T137" s="369">
        <v>8.7773266517084281E-2</v>
      </c>
      <c r="U137" s="369">
        <v>1.1346621479725827</v>
      </c>
      <c r="V137" s="369">
        <v>0.11492302363274365</v>
      </c>
      <c r="W137" s="369">
        <v>1.1266299037709915</v>
      </c>
      <c r="X137" s="369">
        <v>0.19691214741190599</v>
      </c>
      <c r="Y137" s="369">
        <v>1.4932205849934639</v>
      </c>
      <c r="Z137" s="369">
        <v>0.21284427394081318</v>
      </c>
      <c r="AA137" s="369">
        <v>1.209875854694918</v>
      </c>
      <c r="AB137" s="369">
        <v>4.7117965529745367E-3</v>
      </c>
      <c r="AC137" s="373">
        <v>2.4763014975253204</v>
      </c>
      <c r="AD137" s="575">
        <v>23556180000198</v>
      </c>
      <c r="AE137" s="370" t="s">
        <v>2372</v>
      </c>
      <c r="AF137" s="370" t="s">
        <v>2326</v>
      </c>
      <c r="AG137" s="374" t="s">
        <v>1459</v>
      </c>
      <c r="AH137" s="374" t="s">
        <v>2321</v>
      </c>
      <c r="AI137" s="374">
        <v>10000</v>
      </c>
      <c r="AJ137" s="374">
        <v>5000</v>
      </c>
      <c r="AK137" s="374">
        <v>5000</v>
      </c>
      <c r="AL137" s="722">
        <v>8.0000000000000002E-3</v>
      </c>
      <c r="AM137" s="722">
        <v>0.2</v>
      </c>
      <c r="AN137" s="369" t="s">
        <v>34</v>
      </c>
      <c r="AO137" s="367" t="s">
        <v>1326</v>
      </c>
      <c r="AP137" s="370" t="s">
        <v>13</v>
      </c>
      <c r="AQ137" s="376" t="s">
        <v>688</v>
      </c>
      <c r="AR137" s="369">
        <v>2.32E-3</v>
      </c>
      <c r="AS137" s="369">
        <v>2.32E-3</v>
      </c>
      <c r="AT137" s="369"/>
      <c r="AW137" s="711"/>
      <c r="AX137" s="712"/>
      <c r="AY137" s="712"/>
      <c r="AZ137" s="712"/>
      <c r="BA137" s="712"/>
      <c r="BB137" s="723"/>
      <c r="BC137" s="712"/>
      <c r="BD137" s="712"/>
      <c r="BE137" s="712"/>
      <c r="BF137" s="712"/>
      <c r="BG137" s="724"/>
      <c r="BH137" s="713"/>
      <c r="BI137" s="714"/>
      <c r="BJ137" s="714"/>
      <c r="BK137" s="714"/>
      <c r="BL137" s="218"/>
      <c r="BM137" s="713"/>
      <c r="BN137" s="713"/>
      <c r="BO137" s="713"/>
      <c r="BP137" s="713"/>
      <c r="BQ137" s="713"/>
      <c r="BR137" s="713"/>
      <c r="BS137" s="713"/>
      <c r="BT137" s="713"/>
      <c r="BU137" s="713"/>
      <c r="BV137" s="715"/>
      <c r="BW137" s="712"/>
    </row>
    <row r="138" spans="2:75" ht="15.75" customHeight="1">
      <c r="B138" s="363" t="s">
        <v>787</v>
      </c>
      <c r="C138" s="364">
        <v>40102910000108</v>
      </c>
      <c r="D138" s="365" t="s">
        <v>14</v>
      </c>
      <c r="E138" s="365" t="s">
        <v>607</v>
      </c>
      <c r="F138" s="365"/>
      <c r="G138" s="366"/>
      <c r="H138" s="366" t="s">
        <v>34</v>
      </c>
      <c r="I138" s="366" t="s">
        <v>34</v>
      </c>
      <c r="J138" s="366" t="s">
        <v>612</v>
      </c>
      <c r="K138" s="367" t="s">
        <v>49</v>
      </c>
      <c r="L138" s="368"/>
      <c r="M138" s="368" t="s">
        <v>34</v>
      </c>
      <c r="N138" s="367">
        <v>578381</v>
      </c>
      <c r="O138" s="367" t="s">
        <v>1323</v>
      </c>
      <c r="P138" s="371">
        <v>44253</v>
      </c>
      <c r="Q138" s="372">
        <v>8311749.6799999997</v>
      </c>
      <c r="R138" s="372">
        <v>17020240.912579361</v>
      </c>
      <c r="S138" s="367">
        <v>5</v>
      </c>
      <c r="T138" s="369">
        <v>-0.29581713111353636</v>
      </c>
      <c r="U138" s="369">
        <v>-3.8240857918970184</v>
      </c>
      <c r="V138" s="369">
        <v>-0.23973157214441276</v>
      </c>
      <c r="W138" s="369">
        <v>-2.3501710059338805</v>
      </c>
      <c r="X138" s="369" t="s">
        <v>1424</v>
      </c>
      <c r="Y138" s="369" t="s">
        <v>1424</v>
      </c>
      <c r="Z138" s="369" t="s">
        <v>1424</v>
      </c>
      <c r="AA138" s="369" t="s">
        <v>1424</v>
      </c>
      <c r="AB138" s="369">
        <v>0.26470420786686566</v>
      </c>
      <c r="AC138" s="373">
        <v>-1.2703840074756878</v>
      </c>
      <c r="AD138" s="575">
        <v>40103126000106</v>
      </c>
      <c r="AE138" s="370" t="s">
        <v>2372</v>
      </c>
      <c r="AF138" s="370" t="s">
        <v>2323</v>
      </c>
      <c r="AG138" s="374" t="s">
        <v>721</v>
      </c>
      <c r="AH138" s="374" t="s">
        <v>2318</v>
      </c>
      <c r="AI138" s="374">
        <v>0</v>
      </c>
      <c r="AJ138" s="374">
        <v>0</v>
      </c>
      <c r="AK138" s="374">
        <v>0</v>
      </c>
      <c r="AL138" s="722">
        <v>0.01</v>
      </c>
      <c r="AM138" s="722" t="s">
        <v>34</v>
      </c>
      <c r="AN138" s="369" t="s">
        <v>2330</v>
      </c>
      <c r="AO138" s="367" t="s">
        <v>1326</v>
      </c>
      <c r="AP138" s="370" t="s">
        <v>718</v>
      </c>
      <c r="AQ138" s="376" t="s">
        <v>689</v>
      </c>
      <c r="AR138" s="369">
        <v>5.3333333333333332E-3</v>
      </c>
      <c r="AS138" s="369">
        <v>5.3333333333333332E-3</v>
      </c>
      <c r="AT138" s="369"/>
      <c r="AW138" s="711"/>
      <c r="AX138" s="712"/>
      <c r="AY138" s="712"/>
      <c r="AZ138" s="712"/>
      <c r="BA138" s="712"/>
      <c r="BB138" s="723"/>
      <c r="BC138" s="712"/>
      <c r="BD138" s="712"/>
      <c r="BE138" s="712"/>
      <c r="BF138" s="712"/>
      <c r="BG138" s="724"/>
      <c r="BH138" s="713"/>
      <c r="BI138" s="714"/>
      <c r="BJ138" s="714"/>
      <c r="BK138" s="714"/>
      <c r="BL138" s="218"/>
      <c r="BM138" s="713"/>
      <c r="BN138" s="713"/>
      <c r="BO138" s="713"/>
      <c r="BP138" s="713"/>
      <c r="BQ138" s="713"/>
      <c r="BR138" s="713"/>
      <c r="BS138" s="713"/>
      <c r="BT138" s="713"/>
      <c r="BU138" s="713"/>
      <c r="BV138" s="715"/>
      <c r="BW138" s="712"/>
    </row>
    <row r="139" spans="2:75" ht="15.75" customHeight="1">
      <c r="B139" s="363" t="s">
        <v>1545</v>
      </c>
      <c r="C139" s="364">
        <v>26387057000189</v>
      </c>
      <c r="D139" s="365" t="s">
        <v>11</v>
      </c>
      <c r="E139" s="365" t="s">
        <v>620</v>
      </c>
      <c r="F139" s="365" t="s">
        <v>665</v>
      </c>
      <c r="G139" s="366" t="s">
        <v>740</v>
      </c>
      <c r="H139" s="366" t="s">
        <v>34</v>
      </c>
      <c r="I139" s="366"/>
      <c r="J139" s="366" t="s">
        <v>608</v>
      </c>
      <c r="K139" s="367" t="s">
        <v>48</v>
      </c>
      <c r="L139" s="368"/>
      <c r="M139" s="368"/>
      <c r="N139" s="367">
        <v>428515</v>
      </c>
      <c r="O139" s="367" t="s">
        <v>1323</v>
      </c>
      <c r="P139" s="371">
        <v>42691</v>
      </c>
      <c r="Q139" s="372" t="s">
        <v>1396</v>
      </c>
      <c r="R139" s="372" t="s">
        <v>1424</v>
      </c>
      <c r="S139" s="367">
        <v>6</v>
      </c>
      <c r="T139" s="369" t="s">
        <v>1424</v>
      </c>
      <c r="U139" s="369" t="s">
        <v>1424</v>
      </c>
      <c r="V139" s="369" t="s">
        <v>1424</v>
      </c>
      <c r="W139" s="369" t="s">
        <v>1424</v>
      </c>
      <c r="X139" s="369" t="s">
        <v>1424</v>
      </c>
      <c r="Y139" s="369" t="s">
        <v>1424</v>
      </c>
      <c r="Z139" s="369" t="s">
        <v>1424</v>
      </c>
      <c r="AA139" s="369" t="s">
        <v>1424</v>
      </c>
      <c r="AB139" s="369" t="s">
        <v>1424</v>
      </c>
      <c r="AC139" s="373" t="s">
        <v>1424</v>
      </c>
      <c r="AD139" s="575">
        <v>19782311000188</v>
      </c>
      <c r="AE139" s="370" t="s">
        <v>2372</v>
      </c>
      <c r="AF139" s="370" t="s">
        <v>2326</v>
      </c>
      <c r="AG139" s="374" t="s">
        <v>1459</v>
      </c>
      <c r="AH139" s="374" t="s">
        <v>2321</v>
      </c>
      <c r="AI139" s="374">
        <v>1000</v>
      </c>
      <c r="AJ139" s="374">
        <v>500</v>
      </c>
      <c r="AK139" s="374">
        <v>500</v>
      </c>
      <c r="AL139" s="722">
        <v>8.0000000000000002E-3</v>
      </c>
      <c r="AM139" s="722" t="s">
        <v>34</v>
      </c>
      <c r="AN139" s="369" t="s">
        <v>34</v>
      </c>
      <c r="AO139" s="367" t="s">
        <v>1326</v>
      </c>
      <c r="AP139" s="370" t="s">
        <v>11</v>
      </c>
      <c r="AQ139" s="376" t="s">
        <v>671</v>
      </c>
      <c r="AR139" s="369">
        <v>1.6000000000000001E-3</v>
      </c>
      <c r="AS139" s="369">
        <v>1.6000000000000001E-3</v>
      </c>
      <c r="AT139" s="369"/>
      <c r="AW139" s="711"/>
      <c r="AX139" s="712"/>
      <c r="AY139" s="712"/>
      <c r="AZ139" s="712"/>
      <c r="BA139" s="712"/>
      <c r="BB139" s="723"/>
      <c r="BC139" s="712"/>
      <c r="BD139" s="712"/>
      <c r="BE139" s="712"/>
      <c r="BF139" s="712"/>
      <c r="BG139" s="724"/>
      <c r="BH139" s="713"/>
      <c r="BI139" s="714"/>
      <c r="BJ139" s="714"/>
      <c r="BK139" s="714"/>
      <c r="BL139" s="218"/>
      <c r="BM139" s="713"/>
      <c r="BN139" s="713"/>
      <c r="BO139" s="713"/>
      <c r="BP139" s="713"/>
      <c r="BQ139" s="713"/>
      <c r="BR139" s="713"/>
      <c r="BS139" s="713"/>
      <c r="BT139" s="713"/>
      <c r="BU139" s="713"/>
      <c r="BV139" s="715"/>
      <c r="BW139" s="712"/>
    </row>
    <row r="140" spans="2:75" ht="15.75" customHeight="1">
      <c r="B140" s="363" t="s">
        <v>788</v>
      </c>
      <c r="C140" s="364">
        <v>25213405000139</v>
      </c>
      <c r="D140" s="365" t="s">
        <v>11</v>
      </c>
      <c r="E140" s="365" t="s">
        <v>621</v>
      </c>
      <c r="F140" s="365" t="s">
        <v>694</v>
      </c>
      <c r="G140" s="366" t="s">
        <v>740</v>
      </c>
      <c r="H140" s="366" t="s">
        <v>34</v>
      </c>
      <c r="I140" s="366"/>
      <c r="J140" s="366" t="s">
        <v>608</v>
      </c>
      <c r="K140" s="367" t="s">
        <v>48</v>
      </c>
      <c r="L140" s="368"/>
      <c r="M140" s="368" t="s">
        <v>34</v>
      </c>
      <c r="N140" s="367">
        <v>423394</v>
      </c>
      <c r="O140" s="367" t="s">
        <v>1323</v>
      </c>
      <c r="P140" s="371">
        <v>42619</v>
      </c>
      <c r="Q140" s="372">
        <v>206215189.83000001</v>
      </c>
      <c r="R140" s="372">
        <v>172484860.20416659</v>
      </c>
      <c r="S140" s="367">
        <v>30</v>
      </c>
      <c r="T140" s="369">
        <v>6.5502194377914158E-2</v>
      </c>
      <c r="U140" s="369">
        <v>0.84675965153120325</v>
      </c>
      <c r="V140" s="369">
        <v>0.10174423469461757</v>
      </c>
      <c r="W140" s="369">
        <v>0.99743370579566415</v>
      </c>
      <c r="X140" s="369">
        <v>0.19587382889762206</v>
      </c>
      <c r="Y140" s="369">
        <v>1.4853468270781365</v>
      </c>
      <c r="Z140" s="369">
        <v>0.24634548402068024</v>
      </c>
      <c r="AA140" s="369">
        <v>1.4003075934879674</v>
      </c>
      <c r="AB140" s="369">
        <v>2.5620054503835882E-2</v>
      </c>
      <c r="AC140" s="373">
        <v>3.4301775754595415E-3</v>
      </c>
      <c r="AD140" s="575">
        <v>24658649000162</v>
      </c>
      <c r="AE140" s="370" t="s">
        <v>2372</v>
      </c>
      <c r="AF140" s="370" t="s">
        <v>2326</v>
      </c>
      <c r="AG140" s="374" t="s">
        <v>1459</v>
      </c>
      <c r="AH140" s="374" t="s">
        <v>2321</v>
      </c>
      <c r="AI140" s="374">
        <v>5000</v>
      </c>
      <c r="AJ140" s="374">
        <v>2500</v>
      </c>
      <c r="AK140" s="374">
        <v>5000</v>
      </c>
      <c r="AL140" s="722">
        <v>1.1000000000000001E-2</v>
      </c>
      <c r="AM140" s="722">
        <v>0.2</v>
      </c>
      <c r="AN140" s="369" t="s">
        <v>636</v>
      </c>
      <c r="AO140" s="367" t="s">
        <v>1326</v>
      </c>
      <c r="AP140" s="370" t="s">
        <v>13</v>
      </c>
      <c r="AQ140" s="376" t="s">
        <v>673</v>
      </c>
      <c r="AR140" s="369">
        <v>2.7499999999999998E-3</v>
      </c>
      <c r="AS140" s="369">
        <v>2.7499999999999998E-3</v>
      </c>
      <c r="AT140" s="369"/>
      <c r="AW140" s="711"/>
      <c r="AX140" s="712"/>
      <c r="AY140" s="712"/>
      <c r="AZ140" s="712"/>
      <c r="BA140" s="712"/>
      <c r="BB140" s="723"/>
      <c r="BC140" s="712"/>
      <c r="BD140" s="712"/>
      <c r="BE140" s="712"/>
      <c r="BF140" s="712"/>
      <c r="BG140" s="724"/>
      <c r="BH140" s="713"/>
      <c r="BI140" s="714"/>
      <c r="BJ140" s="714"/>
      <c r="BK140" s="714"/>
      <c r="BL140" s="218"/>
      <c r="BM140" s="713"/>
      <c r="BN140" s="713"/>
      <c r="BO140" s="713"/>
      <c r="BP140" s="713"/>
      <c r="BQ140" s="713"/>
      <c r="BR140" s="713"/>
      <c r="BS140" s="713"/>
      <c r="BT140" s="713"/>
      <c r="BU140" s="713"/>
      <c r="BV140" s="715"/>
      <c r="BW140" s="712"/>
    </row>
    <row r="141" spans="2:75" ht="15.75" customHeight="1">
      <c r="B141" s="363" t="s">
        <v>106</v>
      </c>
      <c r="C141" s="364">
        <v>9141893000160</v>
      </c>
      <c r="D141" s="365" t="s">
        <v>13</v>
      </c>
      <c r="E141" s="365" t="s">
        <v>616</v>
      </c>
      <c r="F141" s="365" t="s">
        <v>617</v>
      </c>
      <c r="G141" s="366" t="s">
        <v>34</v>
      </c>
      <c r="H141" s="366" t="s">
        <v>1339</v>
      </c>
      <c r="I141" s="366" t="s">
        <v>34</v>
      </c>
      <c r="J141" s="366" t="s">
        <v>608</v>
      </c>
      <c r="K141" s="367" t="s">
        <v>48</v>
      </c>
      <c r="L141" s="368"/>
      <c r="M141" s="368" t="s">
        <v>34</v>
      </c>
      <c r="N141" s="367">
        <v>198978</v>
      </c>
      <c r="O141" s="367" t="s">
        <v>1323</v>
      </c>
      <c r="P141" s="371">
        <v>39416</v>
      </c>
      <c r="Q141" s="372">
        <v>30552192.59</v>
      </c>
      <c r="R141" s="372">
        <v>41940443.126587331</v>
      </c>
      <c r="S141" s="367">
        <v>6</v>
      </c>
      <c r="T141" s="369">
        <v>5.9660560365399018E-2</v>
      </c>
      <c r="U141" s="369">
        <v>0.77124370847330193</v>
      </c>
      <c r="V141" s="369">
        <v>8.4827618470011412E-2</v>
      </c>
      <c r="W141" s="369">
        <v>0.83159430210781471</v>
      </c>
      <c r="X141" s="369">
        <v>7.7397797267949153E-2</v>
      </c>
      <c r="Y141" s="369">
        <v>0.58692155680927116</v>
      </c>
      <c r="Z141" s="369">
        <v>9.8547713726043096E-2</v>
      </c>
      <c r="AA141" s="369">
        <v>0.56017715283090774</v>
      </c>
      <c r="AB141" s="369">
        <v>2.4581803688000919E-2</v>
      </c>
      <c r="AC141" s="373">
        <v>-0.62716811051878707</v>
      </c>
      <c r="AD141" s="575">
        <v>13812152000130</v>
      </c>
      <c r="AE141" s="370" t="s">
        <v>2372</v>
      </c>
      <c r="AF141" s="370" t="s">
        <v>2326</v>
      </c>
      <c r="AG141" s="374" t="s">
        <v>1459</v>
      </c>
      <c r="AH141" s="374" t="s">
        <v>2321</v>
      </c>
      <c r="AI141" s="374">
        <v>1000</v>
      </c>
      <c r="AJ141" s="374">
        <v>500</v>
      </c>
      <c r="AK141" s="374">
        <v>500</v>
      </c>
      <c r="AL141" s="722">
        <v>1.4999999999999999E-2</v>
      </c>
      <c r="AM141" s="722">
        <v>0.2</v>
      </c>
      <c r="AN141" s="369" t="s">
        <v>64</v>
      </c>
      <c r="AO141" s="367" t="s">
        <v>1326</v>
      </c>
      <c r="AP141" s="370" t="s">
        <v>13</v>
      </c>
      <c r="AQ141" s="376" t="s">
        <v>670</v>
      </c>
      <c r="AR141" s="369">
        <v>4.0000000000000001E-3</v>
      </c>
      <c r="AS141" s="369">
        <v>4.0000000000000001E-3</v>
      </c>
      <c r="AT141" s="369"/>
      <c r="AW141" s="711"/>
      <c r="AX141" s="712"/>
      <c r="AY141" s="712"/>
      <c r="AZ141" s="712"/>
      <c r="BA141" s="712"/>
      <c r="BB141" s="723"/>
      <c r="BC141" s="712"/>
      <c r="BD141" s="712"/>
      <c r="BE141" s="712"/>
      <c r="BF141" s="712"/>
      <c r="BG141" s="724"/>
      <c r="BH141" s="713"/>
      <c r="BI141" s="714"/>
      <c r="BJ141" s="714"/>
      <c r="BK141" s="714"/>
      <c r="BL141" s="218"/>
      <c r="BM141" s="713"/>
      <c r="BN141" s="713"/>
      <c r="BO141" s="713"/>
      <c r="BP141" s="713"/>
      <c r="BQ141" s="713"/>
      <c r="BR141" s="713"/>
      <c r="BS141" s="713"/>
      <c r="BT141" s="713"/>
      <c r="BU141" s="713"/>
      <c r="BV141" s="715"/>
      <c r="BW141" s="712"/>
    </row>
    <row r="142" spans="2:75" ht="15.75" customHeight="1">
      <c r="B142" s="363" t="s">
        <v>107</v>
      </c>
      <c r="C142" s="364">
        <v>10320188000109</v>
      </c>
      <c r="D142" s="365" t="s">
        <v>13</v>
      </c>
      <c r="E142" s="365" t="s">
        <v>615</v>
      </c>
      <c r="F142" s="365" t="s">
        <v>619</v>
      </c>
      <c r="G142" s="366" t="s">
        <v>34</v>
      </c>
      <c r="H142" s="366" t="s">
        <v>1339</v>
      </c>
      <c r="I142" s="366" t="s">
        <v>34</v>
      </c>
      <c r="J142" s="366"/>
      <c r="K142" s="367" t="s">
        <v>48</v>
      </c>
      <c r="L142" s="368"/>
      <c r="M142" s="368" t="s">
        <v>1421</v>
      </c>
      <c r="N142" s="367">
        <v>221260</v>
      </c>
      <c r="O142" s="367" t="s">
        <v>1323</v>
      </c>
      <c r="P142" s="371">
        <v>39780</v>
      </c>
      <c r="Q142" s="372">
        <v>329942442</v>
      </c>
      <c r="R142" s="372">
        <v>214361759.88587308</v>
      </c>
      <c r="S142" s="367">
        <v>1</v>
      </c>
      <c r="T142" s="369">
        <v>0.10020470134352322</v>
      </c>
      <c r="U142" s="369">
        <v>1.2953657323584147</v>
      </c>
      <c r="V142" s="369">
        <v>0.13322571253882454</v>
      </c>
      <c r="W142" s="369">
        <v>1.306057454397437</v>
      </c>
      <c r="X142" s="369">
        <v>0.1577419646636371</v>
      </c>
      <c r="Y142" s="369">
        <v>1.1961859735364031</v>
      </c>
      <c r="Z142" s="369">
        <v>0.18430891446767128</v>
      </c>
      <c r="AA142" s="369">
        <v>1.0476716206209742</v>
      </c>
      <c r="AB142" s="369">
        <v>1.4902040144529928E-2</v>
      </c>
      <c r="AC142" s="373">
        <v>1.8827917095473528</v>
      </c>
      <c r="AD142" s="575">
        <v>0</v>
      </c>
      <c r="AE142" s="370" t="s">
        <v>2372</v>
      </c>
      <c r="AF142" s="370" t="s">
        <v>2317</v>
      </c>
      <c r="AG142" s="374" t="s">
        <v>1458</v>
      </c>
      <c r="AH142" s="374" t="s">
        <v>2321</v>
      </c>
      <c r="AI142" s="374">
        <v>500</v>
      </c>
      <c r="AJ142" s="374">
        <v>300</v>
      </c>
      <c r="AK142" s="374">
        <v>300</v>
      </c>
      <c r="AL142" s="722">
        <v>8.5000000000000006E-3</v>
      </c>
      <c r="AM142" s="722">
        <v>0.2</v>
      </c>
      <c r="AN142" s="369" t="s">
        <v>34</v>
      </c>
      <c r="AO142" s="367" t="s">
        <v>1326</v>
      </c>
      <c r="AP142" s="370" t="s">
        <v>13</v>
      </c>
      <c r="AQ142" s="376" t="s">
        <v>688</v>
      </c>
      <c r="AR142" s="369">
        <v>2.5500000000000002E-3</v>
      </c>
      <c r="AS142" s="369">
        <v>2.5500000000000002E-3</v>
      </c>
      <c r="AT142" s="369"/>
      <c r="AW142" s="711"/>
      <c r="AX142" s="712"/>
      <c r="AY142" s="712"/>
      <c r="AZ142" s="712"/>
      <c r="BA142" s="712"/>
      <c r="BB142" s="723"/>
      <c r="BC142" s="712"/>
      <c r="BD142" s="712"/>
      <c r="BE142" s="712"/>
      <c r="BF142" s="712"/>
      <c r="BG142" s="724"/>
      <c r="BH142" s="713"/>
      <c r="BI142" s="714"/>
      <c r="BJ142" s="714"/>
      <c r="BK142" s="714"/>
      <c r="BL142" s="218"/>
      <c r="BM142" s="713"/>
      <c r="BN142" s="713"/>
      <c r="BO142" s="713"/>
      <c r="BP142" s="713"/>
      <c r="BQ142" s="713"/>
      <c r="BR142" s="713"/>
      <c r="BS142" s="713"/>
      <c r="BT142" s="713"/>
      <c r="BU142" s="713"/>
      <c r="BV142" s="715"/>
      <c r="BW142" s="712"/>
    </row>
    <row r="143" spans="2:75" ht="15.75" customHeight="1">
      <c r="B143" s="363" t="s">
        <v>789</v>
      </c>
      <c r="C143" s="364">
        <v>23556185000110</v>
      </c>
      <c r="D143" s="365" t="s">
        <v>11</v>
      </c>
      <c r="E143" s="365" t="s">
        <v>620</v>
      </c>
      <c r="F143" s="365" t="s">
        <v>665</v>
      </c>
      <c r="G143" s="366" t="s">
        <v>740</v>
      </c>
      <c r="H143" s="366" t="s">
        <v>34</v>
      </c>
      <c r="I143" s="366"/>
      <c r="J143" s="366" t="s">
        <v>608</v>
      </c>
      <c r="K143" s="367" t="s">
        <v>48</v>
      </c>
      <c r="L143" s="368"/>
      <c r="M143" s="368" t="s">
        <v>34</v>
      </c>
      <c r="N143" s="367">
        <v>412449</v>
      </c>
      <c r="O143" s="367" t="s">
        <v>1323</v>
      </c>
      <c r="P143" s="371">
        <v>42349</v>
      </c>
      <c r="Q143" s="372">
        <v>2945408411.1500001</v>
      </c>
      <c r="R143" s="372">
        <v>2559284001.9100413</v>
      </c>
      <c r="S143" s="367">
        <v>1</v>
      </c>
      <c r="T143" s="369">
        <v>8.4438826907685893E-2</v>
      </c>
      <c r="U143" s="369">
        <v>1.0915571963214052</v>
      </c>
      <c r="V143" s="369">
        <v>0.11345599280493701</v>
      </c>
      <c r="W143" s="369">
        <v>1.1122480962957315</v>
      </c>
      <c r="X143" s="369">
        <v>0.17237983815575442</v>
      </c>
      <c r="Y143" s="369">
        <v>1.3071876273512766</v>
      </c>
      <c r="Z143" s="369">
        <v>0.17156283109520931</v>
      </c>
      <c r="AA143" s="369">
        <v>0.97521875060127916</v>
      </c>
      <c r="AB143" s="369">
        <v>1.7446514852788449E-3</v>
      </c>
      <c r="AC143" s="373">
        <v>5.9272856670421392</v>
      </c>
      <c r="AD143" s="575">
        <v>23556204000109</v>
      </c>
      <c r="AE143" s="370" t="s">
        <v>2372</v>
      </c>
      <c r="AF143" s="370" t="s">
        <v>2326</v>
      </c>
      <c r="AG143" s="374" t="s">
        <v>1459</v>
      </c>
      <c r="AH143" s="374" t="s">
        <v>2321</v>
      </c>
      <c r="AI143" s="374">
        <v>5000</v>
      </c>
      <c r="AJ143" s="374">
        <v>2500</v>
      </c>
      <c r="AK143" s="374">
        <v>5000</v>
      </c>
      <c r="AL143" s="722">
        <v>4.0000000000000001E-3</v>
      </c>
      <c r="AM143" s="722" t="s">
        <v>34</v>
      </c>
      <c r="AN143" s="369" t="s">
        <v>64</v>
      </c>
      <c r="AO143" s="367" t="s">
        <v>1326</v>
      </c>
      <c r="AP143" s="370" t="s">
        <v>11</v>
      </c>
      <c r="AQ143" s="376" t="s">
        <v>671</v>
      </c>
      <c r="AR143" s="369">
        <v>1.08E-3</v>
      </c>
      <c r="AS143" s="369">
        <v>1.08E-3</v>
      </c>
      <c r="AT143" s="369"/>
      <c r="AW143" s="711"/>
      <c r="AX143" s="712"/>
      <c r="AY143" s="712"/>
      <c r="AZ143" s="712"/>
      <c r="BA143" s="712"/>
      <c r="BB143" s="723"/>
      <c r="BC143" s="712"/>
      <c r="BD143" s="712"/>
      <c r="BE143" s="712"/>
      <c r="BF143" s="712"/>
      <c r="BG143" s="724"/>
      <c r="BH143" s="713"/>
      <c r="BI143" s="714"/>
      <c r="BJ143" s="714"/>
      <c r="BK143" s="714"/>
      <c r="BL143" s="218"/>
      <c r="BM143" s="713"/>
      <c r="BN143" s="713"/>
      <c r="BO143" s="713"/>
      <c r="BP143" s="713"/>
      <c r="BQ143" s="713"/>
      <c r="BR143" s="713"/>
      <c r="BS143" s="713"/>
      <c r="BT143" s="713"/>
      <c r="BU143" s="713"/>
      <c r="BV143" s="715"/>
      <c r="BW143" s="712"/>
    </row>
    <row r="144" spans="2:75" ht="15.75" customHeight="1">
      <c r="B144" s="363" t="s">
        <v>108</v>
      </c>
      <c r="C144" s="364">
        <v>4455632000109</v>
      </c>
      <c r="D144" s="365" t="s">
        <v>13</v>
      </c>
      <c r="E144" s="365" t="s">
        <v>615</v>
      </c>
      <c r="F144" s="365" t="s">
        <v>619</v>
      </c>
      <c r="G144" s="366" t="s">
        <v>34</v>
      </c>
      <c r="H144" s="366" t="s">
        <v>1339</v>
      </c>
      <c r="I144" s="366" t="s">
        <v>34</v>
      </c>
      <c r="J144" s="366"/>
      <c r="K144" s="367" t="s">
        <v>48</v>
      </c>
      <c r="L144" s="368"/>
      <c r="M144" s="368" t="s">
        <v>34</v>
      </c>
      <c r="N144" s="367">
        <v>350631</v>
      </c>
      <c r="O144" s="367" t="s">
        <v>1323</v>
      </c>
      <c r="P144" s="371">
        <v>37039</v>
      </c>
      <c r="Q144" s="372">
        <v>177946135.25999999</v>
      </c>
      <c r="R144" s="372">
        <v>250700079.09988096</v>
      </c>
      <c r="S144" s="367">
        <v>1</v>
      </c>
      <c r="T144" s="369">
        <v>0.11833606208680658</v>
      </c>
      <c r="U144" s="369">
        <v>1.5297533715906326</v>
      </c>
      <c r="V144" s="369">
        <v>0.11535194712702213</v>
      </c>
      <c r="W144" s="369">
        <v>1.1308347882215464</v>
      </c>
      <c r="X144" s="369">
        <v>0.11957837794516624</v>
      </c>
      <c r="Y144" s="369">
        <v>0.90678456263208917</v>
      </c>
      <c r="Z144" s="369">
        <v>0.20637061691327419</v>
      </c>
      <c r="AA144" s="369">
        <v>1.1730774894667633</v>
      </c>
      <c r="AB144" s="369">
        <v>3.1724181902318842E-2</v>
      </c>
      <c r="AC144" s="373">
        <v>0.39536548207271061</v>
      </c>
      <c r="AD144" s="575">
        <v>0</v>
      </c>
      <c r="AE144" s="370" t="s">
        <v>2372</v>
      </c>
      <c r="AF144" s="370" t="s">
        <v>2326</v>
      </c>
      <c r="AG144" s="374" t="s">
        <v>1459</v>
      </c>
      <c r="AH144" s="374" t="s">
        <v>2321</v>
      </c>
      <c r="AI144" s="374">
        <v>1000</v>
      </c>
      <c r="AJ144" s="374">
        <v>500</v>
      </c>
      <c r="AK144" s="374">
        <v>500</v>
      </c>
      <c r="AL144" s="722">
        <v>1.4999999999999999E-2</v>
      </c>
      <c r="AM144" s="722">
        <v>0.2</v>
      </c>
      <c r="AN144" s="369" t="s">
        <v>64</v>
      </c>
      <c r="AO144" s="367" t="s">
        <v>1326</v>
      </c>
      <c r="AP144" s="370" t="s">
        <v>13</v>
      </c>
      <c r="AQ144" s="376" t="s">
        <v>666</v>
      </c>
      <c r="AR144" s="369">
        <v>4.0000000000000001E-3</v>
      </c>
      <c r="AS144" s="369">
        <v>4.0000000000000001E-3</v>
      </c>
      <c r="AT144" s="369"/>
      <c r="AW144" s="711"/>
      <c r="AX144" s="712"/>
      <c r="AY144" s="712"/>
      <c r="AZ144" s="712"/>
      <c r="BA144" s="712"/>
      <c r="BB144" s="723"/>
      <c r="BC144" s="712"/>
      <c r="BD144" s="712"/>
      <c r="BE144" s="712"/>
      <c r="BF144" s="712"/>
      <c r="BG144" s="724"/>
      <c r="BH144" s="713"/>
      <c r="BI144" s="714"/>
      <c r="BJ144" s="714"/>
      <c r="BK144" s="714"/>
      <c r="BL144" s="218"/>
      <c r="BM144" s="713"/>
      <c r="BN144" s="713"/>
      <c r="BO144" s="713"/>
      <c r="BP144" s="713"/>
      <c r="BQ144" s="713"/>
      <c r="BR144" s="713"/>
      <c r="BS144" s="713"/>
      <c r="BT144" s="713"/>
      <c r="BU144" s="713"/>
      <c r="BV144" s="715"/>
      <c r="BW144" s="712"/>
    </row>
    <row r="145" spans="2:75" ht="15.75" customHeight="1">
      <c r="B145" s="363" t="s">
        <v>109</v>
      </c>
      <c r="C145" s="364">
        <v>26323079000185</v>
      </c>
      <c r="D145" s="365" t="s">
        <v>13</v>
      </c>
      <c r="E145" s="365" t="s">
        <v>615</v>
      </c>
      <c r="F145" s="365" t="s">
        <v>619</v>
      </c>
      <c r="G145" s="366" t="s">
        <v>34</v>
      </c>
      <c r="H145" s="366" t="s">
        <v>867</v>
      </c>
      <c r="I145" s="366" t="s">
        <v>34</v>
      </c>
      <c r="J145" s="366"/>
      <c r="K145" s="367" t="s">
        <v>48</v>
      </c>
      <c r="L145" s="368"/>
      <c r="M145" s="368" t="s">
        <v>34</v>
      </c>
      <c r="N145" s="367">
        <v>437468</v>
      </c>
      <c r="O145" s="367" t="s">
        <v>1323</v>
      </c>
      <c r="P145" s="371">
        <v>42790</v>
      </c>
      <c r="Q145" s="372">
        <v>280498837.25999999</v>
      </c>
      <c r="R145" s="372">
        <v>315848695.7072221</v>
      </c>
      <c r="S145" s="367">
        <v>30</v>
      </c>
      <c r="T145" s="369">
        <v>0.16840512295226007</v>
      </c>
      <c r="U145" s="369">
        <v>2.177005893946145</v>
      </c>
      <c r="V145" s="369">
        <v>0.13847948571194468</v>
      </c>
      <c r="W145" s="369">
        <v>1.3575619987207952</v>
      </c>
      <c r="X145" s="369">
        <v>0.13147665069095194</v>
      </c>
      <c r="Y145" s="369">
        <v>0.99701132631015199</v>
      </c>
      <c r="Z145" s="369">
        <v>0.27308305394671839</v>
      </c>
      <c r="AA145" s="369">
        <v>1.552292608953904</v>
      </c>
      <c r="AB145" s="369">
        <v>6.3091738432296138E-2</v>
      </c>
      <c r="AC145" s="373">
        <v>0.54772360586239122</v>
      </c>
      <c r="AD145" s="575">
        <v>0</v>
      </c>
      <c r="AE145" s="370" t="s">
        <v>2372</v>
      </c>
      <c r="AF145" s="370" t="s">
        <v>2326</v>
      </c>
      <c r="AG145" s="374" t="s">
        <v>1459</v>
      </c>
      <c r="AH145" s="374" t="s">
        <v>2321</v>
      </c>
      <c r="AI145" s="374">
        <v>1000</v>
      </c>
      <c r="AJ145" s="374">
        <v>500</v>
      </c>
      <c r="AK145" s="374">
        <v>500</v>
      </c>
      <c r="AL145" s="722">
        <v>0.02</v>
      </c>
      <c r="AM145" s="722">
        <v>0.2</v>
      </c>
      <c r="AN145" s="369" t="s">
        <v>64</v>
      </c>
      <c r="AO145" s="367" t="s">
        <v>1326</v>
      </c>
      <c r="AP145" s="370" t="s">
        <v>13</v>
      </c>
      <c r="AQ145" s="376" t="s">
        <v>666</v>
      </c>
      <c r="AR145" s="369">
        <v>5.4000000000000003E-3</v>
      </c>
      <c r="AS145" s="369">
        <v>5.4000000000000003E-3</v>
      </c>
      <c r="AT145" s="369"/>
      <c r="AW145" s="711"/>
      <c r="AX145" s="712"/>
      <c r="AY145" s="712"/>
      <c r="AZ145" s="712"/>
      <c r="BA145" s="712"/>
      <c r="BB145" s="723"/>
      <c r="BC145" s="712"/>
      <c r="BD145" s="712"/>
      <c r="BE145" s="712"/>
      <c r="BF145" s="712"/>
      <c r="BG145" s="724"/>
      <c r="BH145" s="713"/>
      <c r="BI145" s="714"/>
      <c r="BJ145" s="714"/>
      <c r="BK145" s="714"/>
      <c r="BL145" s="218"/>
      <c r="BM145" s="713"/>
      <c r="BN145" s="713"/>
      <c r="BO145" s="713"/>
      <c r="BP145" s="713"/>
      <c r="BQ145" s="713"/>
      <c r="BR145" s="713"/>
      <c r="BS145" s="713"/>
      <c r="BT145" s="713"/>
      <c r="BU145" s="713"/>
      <c r="BV145" s="715"/>
      <c r="BW145" s="712"/>
    </row>
    <row r="146" spans="2:75" ht="15.75" customHeight="1">
      <c r="B146" s="363" t="s">
        <v>110</v>
      </c>
      <c r="C146" s="364">
        <v>11392165000172</v>
      </c>
      <c r="D146" s="365" t="s">
        <v>14</v>
      </c>
      <c r="E146" s="365" t="s">
        <v>607</v>
      </c>
      <c r="F146" s="365"/>
      <c r="G146" s="366"/>
      <c r="H146" s="366" t="s">
        <v>34</v>
      </c>
      <c r="I146" s="366" t="s">
        <v>34</v>
      </c>
      <c r="J146" s="366" t="s">
        <v>608</v>
      </c>
      <c r="K146" s="367" t="s">
        <v>48</v>
      </c>
      <c r="L146" s="368"/>
      <c r="M146" s="368" t="s">
        <v>34</v>
      </c>
      <c r="N146" s="367">
        <v>240737</v>
      </c>
      <c r="O146" s="367" t="s">
        <v>1323</v>
      </c>
      <c r="P146" s="371">
        <v>40177</v>
      </c>
      <c r="Q146" s="372">
        <v>1116195129.8399999</v>
      </c>
      <c r="R146" s="372">
        <v>1339901392.2854764</v>
      </c>
      <c r="S146" s="367">
        <v>29</v>
      </c>
      <c r="T146" s="369">
        <v>-3.1871474291946478E-2</v>
      </c>
      <c r="U146" s="369">
        <v>-0.4120087688899452</v>
      </c>
      <c r="V146" s="369">
        <v>-0.14902550344308074</v>
      </c>
      <c r="W146" s="369">
        <v>-1.4609482355776171</v>
      </c>
      <c r="X146" s="369">
        <v>-5.3668392402505094E-2</v>
      </c>
      <c r="Y146" s="369">
        <v>-0.40697716901787218</v>
      </c>
      <c r="Z146" s="369">
        <v>3.3715991900753473E-2</v>
      </c>
      <c r="AA146" s="369">
        <v>0.19165262829271298</v>
      </c>
      <c r="AB146" s="369">
        <v>0.16882704437527427</v>
      </c>
      <c r="AC146" s="373">
        <v>-1.4467728354198166</v>
      </c>
      <c r="AD146" s="575">
        <v>11403884000141</v>
      </c>
      <c r="AE146" s="370" t="s">
        <v>2372</v>
      </c>
      <c r="AF146" s="370" t="s">
        <v>2323</v>
      </c>
      <c r="AG146" s="374" t="s">
        <v>721</v>
      </c>
      <c r="AH146" s="374" t="s">
        <v>2321</v>
      </c>
      <c r="AI146" s="374">
        <v>1000</v>
      </c>
      <c r="AJ146" s="374">
        <v>500</v>
      </c>
      <c r="AK146" s="374">
        <v>500</v>
      </c>
      <c r="AL146" s="722">
        <v>0.02</v>
      </c>
      <c r="AM146" s="722">
        <v>0.2</v>
      </c>
      <c r="AN146" s="369" t="s">
        <v>2368</v>
      </c>
      <c r="AO146" s="367" t="s">
        <v>1326</v>
      </c>
      <c r="AP146" s="370" t="s">
        <v>718</v>
      </c>
      <c r="AQ146" s="376" t="s">
        <v>661</v>
      </c>
      <c r="AR146" s="369">
        <v>4.0000000000000001E-3</v>
      </c>
      <c r="AS146" s="369">
        <v>4.0000000000000001E-3</v>
      </c>
      <c r="AT146" s="369"/>
      <c r="AW146" s="711"/>
      <c r="AX146" s="712"/>
      <c r="AY146" s="712"/>
      <c r="AZ146" s="712"/>
      <c r="BA146" s="712"/>
      <c r="BB146" s="723"/>
      <c r="BC146" s="712"/>
      <c r="BD146" s="712"/>
      <c r="BE146" s="712"/>
      <c r="BF146" s="712"/>
      <c r="BG146" s="724"/>
      <c r="BH146" s="713"/>
      <c r="BI146" s="714"/>
      <c r="BJ146" s="714"/>
      <c r="BK146" s="714"/>
      <c r="BL146" s="218"/>
      <c r="BM146" s="713"/>
      <c r="BN146" s="713"/>
      <c r="BO146" s="713"/>
      <c r="BP146" s="713"/>
      <c r="BQ146" s="713"/>
      <c r="BR146" s="713"/>
      <c r="BS146" s="713"/>
      <c r="BT146" s="713"/>
      <c r="BU146" s="713"/>
      <c r="BV146" s="715"/>
      <c r="BW146" s="712"/>
    </row>
    <row r="147" spans="2:75" ht="15.75" customHeight="1">
      <c r="B147" s="363" t="s">
        <v>111</v>
      </c>
      <c r="C147" s="364">
        <v>36352498000107</v>
      </c>
      <c r="D147" s="365" t="s">
        <v>11</v>
      </c>
      <c r="E147" s="365" t="s">
        <v>620</v>
      </c>
      <c r="F147" s="365" t="s">
        <v>665</v>
      </c>
      <c r="G147" s="366" t="s">
        <v>740</v>
      </c>
      <c r="H147" s="366" t="s">
        <v>34</v>
      </c>
      <c r="I147" s="366"/>
      <c r="J147" s="366" t="s">
        <v>608</v>
      </c>
      <c r="K147" s="367" t="s">
        <v>48</v>
      </c>
      <c r="L147" s="368"/>
      <c r="M147" s="368" t="s">
        <v>34</v>
      </c>
      <c r="N147" s="367">
        <v>539643</v>
      </c>
      <c r="O147" s="367" t="s">
        <v>1323</v>
      </c>
      <c r="P147" s="371">
        <v>43997</v>
      </c>
      <c r="Q147" s="372">
        <v>224498707.55000001</v>
      </c>
      <c r="R147" s="372">
        <v>140817501.48269841</v>
      </c>
      <c r="S147" s="367">
        <v>90</v>
      </c>
      <c r="T147" s="369">
        <v>8.5692889383693238E-2</v>
      </c>
      <c r="U147" s="369">
        <v>1.1077687067183819</v>
      </c>
      <c r="V147" s="369">
        <v>0.10739770791913283</v>
      </c>
      <c r="W147" s="369">
        <v>1.0528566471138627</v>
      </c>
      <c r="X147" s="369">
        <v>0.19895858364708663</v>
      </c>
      <c r="Y147" s="369">
        <v>1.5087390827215703</v>
      </c>
      <c r="Z147" s="369" t="s">
        <v>1424</v>
      </c>
      <c r="AA147" s="369" t="s">
        <v>1424</v>
      </c>
      <c r="AB147" s="369">
        <v>1.285754665061923E-2</v>
      </c>
      <c r="AC147" s="373">
        <v>0.38605637449917912</v>
      </c>
      <c r="AD147" s="575">
        <v>36352509000140</v>
      </c>
      <c r="AE147" s="370" t="s">
        <v>2372</v>
      </c>
      <c r="AF147" s="370" t="s">
        <v>2326</v>
      </c>
      <c r="AG147" s="374" t="s">
        <v>1459</v>
      </c>
      <c r="AH147" s="374" t="s">
        <v>2318</v>
      </c>
      <c r="AI147" s="374">
        <v>10000</v>
      </c>
      <c r="AJ147" s="374">
        <v>5000</v>
      </c>
      <c r="AK147" s="374">
        <v>10000</v>
      </c>
      <c r="AL147" s="722">
        <v>1.2E-2</v>
      </c>
      <c r="AM147" s="722">
        <v>0.2</v>
      </c>
      <c r="AN147" s="369" t="s">
        <v>34</v>
      </c>
      <c r="AO147" s="367" t="s">
        <v>1326</v>
      </c>
      <c r="AP147" s="370" t="s">
        <v>13</v>
      </c>
      <c r="AQ147" s="376" t="s">
        <v>670</v>
      </c>
      <c r="AR147" s="369">
        <v>3.2000000000000002E-3</v>
      </c>
      <c r="AS147" s="369">
        <v>3.2000000000000002E-3</v>
      </c>
      <c r="AT147" s="369"/>
      <c r="AW147" s="711"/>
      <c r="AX147" s="712"/>
      <c r="AY147" s="712"/>
      <c r="AZ147" s="712"/>
      <c r="BA147" s="712"/>
      <c r="BB147" s="723"/>
      <c r="BC147" s="712"/>
      <c r="BD147" s="712"/>
      <c r="BE147" s="712"/>
      <c r="BF147" s="712"/>
      <c r="BG147" s="724"/>
      <c r="BH147" s="713"/>
      <c r="BI147" s="714"/>
      <c r="BJ147" s="714"/>
      <c r="BK147" s="714"/>
      <c r="BL147" s="218"/>
      <c r="BM147" s="713"/>
      <c r="BN147" s="713"/>
      <c r="BO147" s="713"/>
      <c r="BP147" s="713"/>
      <c r="BQ147" s="713"/>
      <c r="BR147" s="713"/>
      <c r="BS147" s="713"/>
      <c r="BT147" s="713"/>
      <c r="BU147" s="713"/>
      <c r="BV147" s="715"/>
      <c r="BW147" s="712"/>
    </row>
    <row r="148" spans="2:75" ht="15.75" customHeight="1">
      <c r="B148" s="363" t="s">
        <v>790</v>
      </c>
      <c r="C148" s="364">
        <v>22681798000117</v>
      </c>
      <c r="D148" s="365" t="s">
        <v>11</v>
      </c>
      <c r="E148" s="365" t="s">
        <v>620</v>
      </c>
      <c r="F148" s="365" t="s">
        <v>665</v>
      </c>
      <c r="G148" s="366" t="s">
        <v>740</v>
      </c>
      <c r="H148" s="366" t="s">
        <v>34</v>
      </c>
      <c r="I148" s="366" t="s">
        <v>1306</v>
      </c>
      <c r="J148" s="366" t="s">
        <v>608</v>
      </c>
      <c r="K148" s="367" t="s">
        <v>48</v>
      </c>
      <c r="L148" s="368"/>
      <c r="M148" s="368" t="s">
        <v>1421</v>
      </c>
      <c r="N148" s="367">
        <v>403822</v>
      </c>
      <c r="O148" s="367" t="s">
        <v>1323</v>
      </c>
      <c r="P148" s="371">
        <v>42219</v>
      </c>
      <c r="Q148" s="372">
        <v>507079895.44999999</v>
      </c>
      <c r="R148" s="372">
        <v>546323480.66595256</v>
      </c>
      <c r="S148" s="367">
        <v>7</v>
      </c>
      <c r="T148" s="369">
        <v>7.9789669046282929E-2</v>
      </c>
      <c r="U148" s="369">
        <v>1.0314566252180577</v>
      </c>
      <c r="V148" s="369">
        <v>0.10550274510114988</v>
      </c>
      <c r="W148" s="369">
        <v>1.0342796752435763</v>
      </c>
      <c r="X148" s="369">
        <v>0.13658286272553721</v>
      </c>
      <c r="Y148" s="369">
        <v>1.0357326597656982</v>
      </c>
      <c r="Z148" s="369">
        <v>0.18696109916889769</v>
      </c>
      <c r="AA148" s="369">
        <v>1.0627474982698952</v>
      </c>
      <c r="AB148" s="369">
        <v>1.6754186491688648E-3</v>
      </c>
      <c r="AC148" s="373">
        <v>1.8917619431738006</v>
      </c>
      <c r="AD148" s="575">
        <v>0</v>
      </c>
      <c r="AE148" s="370" t="s">
        <v>2372</v>
      </c>
      <c r="AF148" s="370" t="s">
        <v>2317</v>
      </c>
      <c r="AG148" s="374" t="s">
        <v>1458</v>
      </c>
      <c r="AH148" s="374" t="s">
        <v>2321</v>
      </c>
      <c r="AI148" s="374">
        <v>500</v>
      </c>
      <c r="AJ148" s="374">
        <v>300</v>
      </c>
      <c r="AK148" s="374">
        <v>300</v>
      </c>
      <c r="AL148" s="722">
        <v>4.0000000000000001E-3</v>
      </c>
      <c r="AM148" s="722">
        <v>0.1</v>
      </c>
      <c r="AN148" s="369" t="s">
        <v>34</v>
      </c>
      <c r="AO148" s="367" t="s">
        <v>1326</v>
      </c>
      <c r="AP148" s="370" t="s">
        <v>11</v>
      </c>
      <c r="AQ148" s="376" t="s">
        <v>1376</v>
      </c>
      <c r="AR148" s="369">
        <v>1E-3</v>
      </c>
      <c r="AS148" s="369">
        <v>1E-3</v>
      </c>
      <c r="AT148" s="369"/>
      <c r="AW148" s="711"/>
      <c r="AX148" s="712"/>
      <c r="AY148" s="712"/>
      <c r="AZ148" s="712"/>
      <c r="BA148" s="712"/>
      <c r="BB148" s="723"/>
      <c r="BC148" s="712"/>
      <c r="BD148" s="712"/>
      <c r="BE148" s="712"/>
      <c r="BF148" s="712"/>
      <c r="BG148" s="724"/>
      <c r="BH148" s="713"/>
      <c r="BI148" s="714"/>
      <c r="BJ148" s="714"/>
      <c r="BK148" s="714"/>
      <c r="BL148" s="218"/>
      <c r="BM148" s="713"/>
      <c r="BN148" s="713"/>
      <c r="BO148" s="713"/>
      <c r="BP148" s="713"/>
      <c r="BQ148" s="713"/>
      <c r="BR148" s="713"/>
      <c r="BS148" s="713"/>
      <c r="BT148" s="713"/>
      <c r="BU148" s="713"/>
      <c r="BV148" s="715"/>
      <c r="BW148" s="712"/>
    </row>
    <row r="149" spans="2:75" ht="15.75" customHeight="1">
      <c r="B149" s="363" t="s">
        <v>112</v>
      </c>
      <c r="C149" s="364">
        <v>13974750000106</v>
      </c>
      <c r="D149" s="365" t="s">
        <v>14</v>
      </c>
      <c r="E149" s="365" t="s">
        <v>614</v>
      </c>
      <c r="F149" s="365"/>
      <c r="G149" s="366"/>
      <c r="H149" s="366" t="s">
        <v>1339</v>
      </c>
      <c r="I149" s="366" t="s">
        <v>34</v>
      </c>
      <c r="J149" s="366" t="s">
        <v>608</v>
      </c>
      <c r="K149" s="367" t="s">
        <v>48</v>
      </c>
      <c r="L149" s="368"/>
      <c r="M149" s="368" t="s">
        <v>34</v>
      </c>
      <c r="N149" s="367">
        <v>288888</v>
      </c>
      <c r="O149" s="367" t="s">
        <v>1323</v>
      </c>
      <c r="P149" s="371">
        <v>40834</v>
      </c>
      <c r="Q149" s="372">
        <v>317151289.69999999</v>
      </c>
      <c r="R149" s="372">
        <v>473583705.63099241</v>
      </c>
      <c r="S149" s="367">
        <v>32</v>
      </c>
      <c r="T149" s="369">
        <v>-6.8009937918904084E-2</v>
      </c>
      <c r="U149" s="369">
        <v>-0.87917774175039498</v>
      </c>
      <c r="V149" s="369">
        <v>-5.1708139400343911E-2</v>
      </c>
      <c r="W149" s="369">
        <v>-0.50691266445402072</v>
      </c>
      <c r="X149" s="369">
        <v>-1.6154353609062477E-2</v>
      </c>
      <c r="Y149" s="369">
        <v>-0.12250139802628066</v>
      </c>
      <c r="Z149" s="369">
        <v>4.06235265324284E-2</v>
      </c>
      <c r="AA149" s="369">
        <v>0.23091729448080314</v>
      </c>
      <c r="AB149" s="369">
        <v>9.4618814489265846E-2</v>
      </c>
      <c r="AC149" s="373">
        <v>-1.5406605405870206</v>
      </c>
      <c r="AD149" s="575">
        <v>13909560000105</v>
      </c>
      <c r="AE149" s="370" t="s">
        <v>2372</v>
      </c>
      <c r="AF149" s="370" t="s">
        <v>2326</v>
      </c>
      <c r="AG149" s="374" t="s">
        <v>1459</v>
      </c>
      <c r="AH149" s="374" t="s">
        <v>2321</v>
      </c>
      <c r="AI149" s="374">
        <v>1000</v>
      </c>
      <c r="AJ149" s="374">
        <v>500</v>
      </c>
      <c r="AK149" s="374">
        <v>500</v>
      </c>
      <c r="AL149" s="369">
        <v>0.02</v>
      </c>
      <c r="AM149" s="369">
        <v>0.2</v>
      </c>
      <c r="AN149" s="369" t="s">
        <v>2330</v>
      </c>
      <c r="AO149" s="367" t="s">
        <v>1326</v>
      </c>
      <c r="AP149" s="370" t="s">
        <v>718</v>
      </c>
      <c r="AQ149" s="376" t="s">
        <v>661</v>
      </c>
      <c r="AR149" s="369">
        <v>5.3333333333333332E-3</v>
      </c>
      <c r="AS149" s="369">
        <v>5.3333333333333332E-3</v>
      </c>
      <c r="AT149" s="369"/>
      <c r="AW149" s="711"/>
      <c r="AX149" s="711"/>
      <c r="AY149" s="712"/>
      <c r="AZ149" s="712"/>
      <c r="BA149" s="712"/>
      <c r="BB149" s="713"/>
      <c r="BC149" s="712"/>
      <c r="BD149" s="712"/>
      <c r="BE149" s="712"/>
      <c r="BF149" s="712"/>
      <c r="BG149" s="713"/>
      <c r="BH149" s="713"/>
      <c r="BI149" s="714"/>
      <c r="BJ149" s="714"/>
      <c r="BK149" s="714"/>
      <c r="BL149" s="713"/>
      <c r="BM149" s="713"/>
      <c r="BN149" s="713"/>
      <c r="BO149" s="713"/>
      <c r="BP149" s="713"/>
      <c r="BQ149" s="713"/>
      <c r="BR149" s="713"/>
      <c r="BS149" s="713"/>
      <c r="BT149" s="716"/>
      <c r="BU149" s="717"/>
      <c r="BV149" s="715"/>
      <c r="BW149" s="718"/>
    </row>
    <row r="150" spans="2:75" ht="15.75" customHeight="1">
      <c r="B150" s="363" t="s">
        <v>113</v>
      </c>
      <c r="C150" s="364">
        <v>14812722000155</v>
      </c>
      <c r="D150" s="365" t="s">
        <v>13</v>
      </c>
      <c r="E150" s="365" t="s">
        <v>615</v>
      </c>
      <c r="F150" s="365" t="s">
        <v>619</v>
      </c>
      <c r="G150" s="366" t="s">
        <v>34</v>
      </c>
      <c r="H150" s="366" t="s">
        <v>867</v>
      </c>
      <c r="I150" s="366" t="s">
        <v>34</v>
      </c>
      <c r="J150" s="366"/>
      <c r="K150" s="367" t="s">
        <v>48</v>
      </c>
      <c r="L150" s="368"/>
      <c r="M150" s="368" t="s">
        <v>34</v>
      </c>
      <c r="N150" s="367">
        <v>296139</v>
      </c>
      <c r="O150" s="367" t="s">
        <v>1323</v>
      </c>
      <c r="P150" s="371">
        <v>40931</v>
      </c>
      <c r="Q150" s="372">
        <v>60902876.840000004</v>
      </c>
      <c r="R150" s="372">
        <v>140988913.97448415</v>
      </c>
      <c r="S150" s="367">
        <v>29</v>
      </c>
      <c r="T150" s="369">
        <v>4.1576294430982985E-2</v>
      </c>
      <c r="U150" s="369">
        <v>0.53746487302734125</v>
      </c>
      <c r="V150" s="369">
        <v>8.359676615125089E-2</v>
      </c>
      <c r="W150" s="369">
        <v>0.81952783373962279</v>
      </c>
      <c r="X150" s="369">
        <v>5.2885028814073642E-2</v>
      </c>
      <c r="Y150" s="369">
        <v>0.40103678062053622</v>
      </c>
      <c r="Z150" s="369">
        <v>6.5613994506574569E-2</v>
      </c>
      <c r="AA150" s="369">
        <v>0.37297121606223971</v>
      </c>
      <c r="AB150" s="369">
        <v>5.656947886175169E-2</v>
      </c>
      <c r="AC150" s="373">
        <v>-0.26972039004930187</v>
      </c>
      <c r="AD150" s="575">
        <v>23686472000145</v>
      </c>
      <c r="AE150" s="370" t="s">
        <v>2372</v>
      </c>
      <c r="AF150" s="370" t="s">
        <v>2326</v>
      </c>
      <c r="AG150" s="374" t="s">
        <v>1459</v>
      </c>
      <c r="AH150" s="374" t="s">
        <v>2321</v>
      </c>
      <c r="AI150" s="374">
        <v>1000</v>
      </c>
      <c r="AJ150" s="374">
        <v>500</v>
      </c>
      <c r="AK150" s="374">
        <v>500</v>
      </c>
      <c r="AL150" s="369">
        <v>0.02</v>
      </c>
      <c r="AM150" s="369">
        <v>0.25</v>
      </c>
      <c r="AN150" s="369" t="s">
        <v>64</v>
      </c>
      <c r="AO150" s="367" t="s">
        <v>1326</v>
      </c>
      <c r="AP150" s="370" t="s">
        <v>13</v>
      </c>
      <c r="AQ150" s="376" t="s">
        <v>676</v>
      </c>
      <c r="AR150" s="369">
        <v>4.0000000000000001E-3</v>
      </c>
      <c r="AS150" s="369">
        <v>4.0000000000000001E-3</v>
      </c>
      <c r="AT150" s="369"/>
      <c r="AW150" s="711"/>
      <c r="AX150" s="711"/>
      <c r="AY150" s="712"/>
      <c r="AZ150" s="712"/>
      <c r="BA150" s="712"/>
      <c r="BB150" s="713"/>
      <c r="BC150" s="712"/>
      <c r="BD150" s="712"/>
      <c r="BE150" s="712"/>
      <c r="BF150" s="712"/>
      <c r="BG150" s="713"/>
      <c r="BH150" s="713"/>
      <c r="BI150" s="714"/>
      <c r="BJ150" s="714"/>
      <c r="BK150" s="714"/>
      <c r="BL150" s="713"/>
      <c r="BM150" s="713"/>
      <c r="BN150" s="713"/>
      <c r="BO150" s="713"/>
      <c r="BP150" s="713"/>
      <c r="BQ150" s="713"/>
      <c r="BR150" s="713"/>
      <c r="BS150" s="713"/>
      <c r="BT150" s="716"/>
      <c r="BU150" s="717"/>
      <c r="BV150" s="715"/>
      <c r="BW150" s="718"/>
    </row>
    <row r="151" spans="2:75" ht="15.75" customHeight="1">
      <c r="B151" s="363" t="s">
        <v>114</v>
      </c>
      <c r="C151" s="364">
        <v>19782311000188</v>
      </c>
      <c r="D151" s="365" t="s">
        <v>11</v>
      </c>
      <c r="E151" s="365" t="s">
        <v>620</v>
      </c>
      <c r="F151" s="365" t="s">
        <v>665</v>
      </c>
      <c r="G151" s="366" t="s">
        <v>740</v>
      </c>
      <c r="H151" s="366" t="s">
        <v>34</v>
      </c>
      <c r="I151" s="366"/>
      <c r="J151" s="366" t="s">
        <v>608</v>
      </c>
      <c r="K151" s="367" t="s">
        <v>48</v>
      </c>
      <c r="L151" s="368"/>
      <c r="M151" s="368" t="s">
        <v>34</v>
      </c>
      <c r="N151" s="367">
        <v>369888</v>
      </c>
      <c r="O151" s="367" t="s">
        <v>1323</v>
      </c>
      <c r="P151" s="371">
        <v>41757</v>
      </c>
      <c r="Q151" s="372">
        <v>760786987.98000002</v>
      </c>
      <c r="R151" s="372">
        <v>501577342.89007944</v>
      </c>
      <c r="S151" s="367">
        <v>5</v>
      </c>
      <c r="T151" s="369">
        <v>8.289653371521899E-2</v>
      </c>
      <c r="U151" s="369">
        <v>1.0716196711954904</v>
      </c>
      <c r="V151" s="369">
        <v>0.11195885854814969</v>
      </c>
      <c r="W151" s="369">
        <v>1.097571174558563</v>
      </c>
      <c r="X151" s="369">
        <v>0.17284857200397075</v>
      </c>
      <c r="Y151" s="369">
        <v>1.3107421212727497</v>
      </c>
      <c r="Z151" s="369">
        <v>0.17148970875523406</v>
      </c>
      <c r="AA151" s="369">
        <v>0.97480309951545552</v>
      </c>
      <c r="AB151" s="369">
        <v>3.4425611580745715E-3</v>
      </c>
      <c r="AC151" s="373">
        <v>2.6141522228830016</v>
      </c>
      <c r="AD151" s="575">
        <v>0</v>
      </c>
      <c r="AE151" s="370" t="s">
        <v>2372</v>
      </c>
      <c r="AF151" s="370" t="s">
        <v>2326</v>
      </c>
      <c r="AG151" s="374" t="s">
        <v>1459</v>
      </c>
      <c r="AH151" s="374" t="s">
        <v>2321</v>
      </c>
      <c r="AI151" s="374">
        <v>5000</v>
      </c>
      <c r="AJ151" s="374">
        <v>2500</v>
      </c>
      <c r="AK151" s="374">
        <v>5000</v>
      </c>
      <c r="AL151" s="369">
        <v>0.01</v>
      </c>
      <c r="AM151" s="369" t="s">
        <v>34</v>
      </c>
      <c r="AN151" s="369" t="s">
        <v>2335</v>
      </c>
      <c r="AO151" s="367" t="s">
        <v>1326</v>
      </c>
      <c r="AP151" s="370" t="s">
        <v>11</v>
      </c>
      <c r="AQ151" s="376" t="s">
        <v>671</v>
      </c>
      <c r="AR151" s="369">
        <v>3.0000000000000001E-3</v>
      </c>
      <c r="AS151" s="369">
        <v>3.0000000000000001E-3</v>
      </c>
      <c r="AT151" s="369"/>
      <c r="AW151" s="711"/>
      <c r="AX151" s="711"/>
      <c r="AY151" s="712"/>
      <c r="AZ151" s="712"/>
      <c r="BA151" s="712"/>
      <c r="BB151" s="713"/>
      <c r="BC151" s="712"/>
      <c r="BD151" s="712"/>
      <c r="BE151" s="712"/>
      <c r="BF151" s="712"/>
      <c r="BG151" s="713"/>
      <c r="BH151" s="713"/>
      <c r="BI151" s="714"/>
      <c r="BJ151" s="714"/>
      <c r="BK151" s="714"/>
      <c r="BL151" s="713"/>
      <c r="BM151" s="713"/>
      <c r="BN151" s="713"/>
      <c r="BO151" s="713"/>
      <c r="BP151" s="713"/>
      <c r="BQ151" s="713"/>
      <c r="BR151" s="713"/>
      <c r="BS151" s="713"/>
      <c r="BT151" s="716"/>
      <c r="BU151" s="717"/>
      <c r="BV151" s="715"/>
      <c r="BW151" s="718"/>
    </row>
    <row r="152" spans="2:75" ht="15.75" customHeight="1">
      <c r="B152" s="363" t="s">
        <v>1381</v>
      </c>
      <c r="C152" s="364">
        <v>16599968000116</v>
      </c>
      <c r="D152" s="365" t="s">
        <v>11</v>
      </c>
      <c r="E152" s="365" t="s">
        <v>620</v>
      </c>
      <c r="F152" s="365" t="s">
        <v>665</v>
      </c>
      <c r="G152" s="366" t="s">
        <v>740</v>
      </c>
      <c r="H152" s="366" t="s">
        <v>34</v>
      </c>
      <c r="I152" s="366"/>
      <c r="J152" s="366" t="s">
        <v>608</v>
      </c>
      <c r="K152" s="367" t="s">
        <v>48</v>
      </c>
      <c r="L152" s="368"/>
      <c r="M152" s="368" t="s">
        <v>34</v>
      </c>
      <c r="N152" s="367">
        <v>314331</v>
      </c>
      <c r="O152" s="367" t="s">
        <v>1323</v>
      </c>
      <c r="P152" s="371">
        <v>41172</v>
      </c>
      <c r="Q152" s="372">
        <v>29261872.57</v>
      </c>
      <c r="R152" s="372">
        <v>61767361.294523828</v>
      </c>
      <c r="S152" s="367">
        <v>1</v>
      </c>
      <c r="T152" s="369">
        <v>5.6608086839499805E-2</v>
      </c>
      <c r="U152" s="369">
        <v>0.73178378741804417</v>
      </c>
      <c r="V152" s="369">
        <v>7.0502911527797973E-2</v>
      </c>
      <c r="W152" s="369">
        <v>0.69116427604595776</v>
      </c>
      <c r="X152" s="369">
        <v>6.7193390385681173E-2</v>
      </c>
      <c r="Y152" s="369">
        <v>0.50953968568286745</v>
      </c>
      <c r="Z152" s="369">
        <v>0.12786458418514046</v>
      </c>
      <c r="AA152" s="369">
        <v>0.72682374870571109</v>
      </c>
      <c r="AB152" s="369">
        <v>1.4664445129234574E-2</v>
      </c>
      <c r="AC152" s="373">
        <v>-1.9712467031433543</v>
      </c>
      <c r="AD152" s="575">
        <v>16802143000157</v>
      </c>
      <c r="AE152" s="370" t="s">
        <v>2372</v>
      </c>
      <c r="AF152" s="370" t="s">
        <v>2323</v>
      </c>
      <c r="AG152" s="374" t="s">
        <v>721</v>
      </c>
      <c r="AH152" s="374" t="s">
        <v>2321</v>
      </c>
      <c r="AI152" s="374">
        <v>1000</v>
      </c>
      <c r="AJ152" s="374">
        <v>1000</v>
      </c>
      <c r="AK152" s="374">
        <v>1000</v>
      </c>
      <c r="AL152" s="369">
        <v>0.01</v>
      </c>
      <c r="AM152" s="369">
        <v>0.2</v>
      </c>
      <c r="AN152" s="369" t="s">
        <v>64</v>
      </c>
      <c r="AO152" s="367" t="s">
        <v>1326</v>
      </c>
      <c r="AP152" s="370" t="s">
        <v>11</v>
      </c>
      <c r="AQ152" s="376" t="s">
        <v>671</v>
      </c>
      <c r="AR152" s="369">
        <v>2.5000000000000001E-3</v>
      </c>
      <c r="AS152" s="369">
        <v>2.5000000000000001E-3</v>
      </c>
      <c r="AT152" s="369"/>
      <c r="AW152" s="711"/>
      <c r="AX152" s="711"/>
      <c r="AY152" s="712"/>
      <c r="AZ152" s="712"/>
      <c r="BA152" s="712"/>
      <c r="BB152" s="713"/>
      <c r="BC152" s="712"/>
      <c r="BD152" s="712"/>
      <c r="BE152" s="712"/>
      <c r="BF152" s="712"/>
      <c r="BG152" s="713"/>
      <c r="BH152" s="713"/>
      <c r="BI152" s="714"/>
      <c r="BJ152" s="714"/>
      <c r="BK152" s="714"/>
      <c r="BL152" s="713"/>
      <c r="BM152" s="713"/>
      <c r="BN152" s="713"/>
      <c r="BO152" s="713"/>
      <c r="BP152" s="713"/>
      <c r="BQ152" s="713"/>
      <c r="BR152" s="713"/>
      <c r="BS152" s="713"/>
      <c r="BT152" s="716"/>
      <c r="BU152" s="717"/>
      <c r="BV152" s="715"/>
      <c r="BW152" s="718"/>
    </row>
    <row r="153" spans="2:75" ht="15.75" customHeight="1">
      <c r="B153" s="363" t="s">
        <v>115</v>
      </c>
      <c r="C153" s="364">
        <v>39281106000146</v>
      </c>
      <c r="D153" s="365" t="s">
        <v>13</v>
      </c>
      <c r="E153" s="365" t="s">
        <v>615</v>
      </c>
      <c r="F153" s="365" t="s">
        <v>619</v>
      </c>
      <c r="G153" s="366" t="s">
        <v>34</v>
      </c>
      <c r="H153" s="366" t="s">
        <v>1340</v>
      </c>
      <c r="I153" s="366" t="s">
        <v>34</v>
      </c>
      <c r="J153" s="366"/>
      <c r="K153" s="367" t="s">
        <v>48</v>
      </c>
      <c r="L153" s="368"/>
      <c r="M153" s="368" t="s">
        <v>1421</v>
      </c>
      <c r="N153" s="367">
        <v>566241</v>
      </c>
      <c r="O153" s="367" t="s">
        <v>1323</v>
      </c>
      <c r="P153" s="371">
        <v>44182</v>
      </c>
      <c r="Q153" s="372">
        <v>37231086.640000001</v>
      </c>
      <c r="R153" s="372">
        <v>43160398.841190465</v>
      </c>
      <c r="S153" s="367">
        <v>32</v>
      </c>
      <c r="T153" s="369">
        <v>0.11734373392363229</v>
      </c>
      <c r="U153" s="369">
        <v>1.5169253517413102</v>
      </c>
      <c r="V153" s="369">
        <v>0.13207463613099213</v>
      </c>
      <c r="W153" s="369">
        <v>1.2947730567058697</v>
      </c>
      <c r="X153" s="369" t="s">
        <v>1424</v>
      </c>
      <c r="Y153" s="369" t="s">
        <v>1424</v>
      </c>
      <c r="Z153" s="369" t="s">
        <v>1424</v>
      </c>
      <c r="AA153" s="369" t="s">
        <v>1424</v>
      </c>
      <c r="AB153" s="369">
        <v>7.7937119011049494E-2</v>
      </c>
      <c r="AC153" s="373">
        <v>0.38433297203432842</v>
      </c>
      <c r="AD153" s="575">
        <v>0</v>
      </c>
      <c r="AE153" s="370" t="s">
        <v>2373</v>
      </c>
      <c r="AF153" s="370" t="s">
        <v>743</v>
      </c>
      <c r="AG153" s="374" t="s">
        <v>743</v>
      </c>
      <c r="AH153" s="374" t="s">
        <v>2321</v>
      </c>
      <c r="AI153" s="374">
        <v>0</v>
      </c>
      <c r="AJ153" s="374">
        <v>0</v>
      </c>
      <c r="AK153" s="374">
        <v>0</v>
      </c>
      <c r="AL153" s="369">
        <v>8.6999999999999994E-3</v>
      </c>
      <c r="AM153" s="369" t="s">
        <v>34</v>
      </c>
      <c r="AN153" s="369" t="s">
        <v>34</v>
      </c>
      <c r="AO153" s="367" t="s">
        <v>1326</v>
      </c>
      <c r="AP153" s="370" t="s">
        <v>13</v>
      </c>
      <c r="AQ153" s="376" t="s">
        <v>670</v>
      </c>
      <c r="AR153" s="369" t="s">
        <v>34</v>
      </c>
      <c r="AS153" s="369" t="s">
        <v>34</v>
      </c>
      <c r="AT153" s="369"/>
      <c r="AW153" s="711"/>
      <c r="AX153" s="711"/>
      <c r="AY153" s="712"/>
      <c r="AZ153" s="712"/>
      <c r="BA153" s="712"/>
      <c r="BB153" s="713"/>
      <c r="BC153" s="712"/>
      <c r="BD153" s="712"/>
      <c r="BE153" s="712"/>
      <c r="BF153" s="712"/>
      <c r="BG153" s="713"/>
      <c r="BH153" s="713"/>
      <c r="BI153" s="714"/>
      <c r="BJ153" s="714"/>
      <c r="BK153" s="714"/>
      <c r="BL153" s="713"/>
      <c r="BM153" s="713"/>
      <c r="BN153" s="713"/>
      <c r="BO153" s="713"/>
      <c r="BP153" s="713"/>
      <c r="BQ153" s="713"/>
      <c r="BR153" s="713"/>
      <c r="BS153" s="713"/>
      <c r="BT153" s="716"/>
      <c r="BU153" s="717"/>
      <c r="BV153" s="715"/>
      <c r="BW153" s="718"/>
    </row>
    <row r="154" spans="2:75" ht="15.75" customHeight="1">
      <c r="B154" s="363" t="s">
        <v>116</v>
      </c>
      <c r="C154" s="364">
        <v>9528698000197</v>
      </c>
      <c r="D154" s="365" t="s">
        <v>13</v>
      </c>
      <c r="E154" s="365" t="s">
        <v>615</v>
      </c>
      <c r="F154" s="365" t="s">
        <v>619</v>
      </c>
      <c r="G154" s="366"/>
      <c r="H154" s="366" t="s">
        <v>1339</v>
      </c>
      <c r="I154" s="366" t="s">
        <v>34</v>
      </c>
      <c r="J154" s="366" t="s">
        <v>611</v>
      </c>
      <c r="K154" s="367" t="s">
        <v>48</v>
      </c>
      <c r="L154" s="368"/>
      <c r="M154" s="368" t="s">
        <v>1421</v>
      </c>
      <c r="N154" s="367">
        <v>210269</v>
      </c>
      <c r="O154" s="367" t="s">
        <v>1323</v>
      </c>
      <c r="P154" s="371">
        <v>39598</v>
      </c>
      <c r="Q154" s="372">
        <v>59465357.689999998</v>
      </c>
      <c r="R154" s="372">
        <v>77905470.258769751</v>
      </c>
      <c r="S154" s="367">
        <v>21</v>
      </c>
      <c r="T154" s="369">
        <v>0.11284744362569943</v>
      </c>
      <c r="U154" s="369">
        <v>1.4588009294678408</v>
      </c>
      <c r="V154" s="369">
        <v>0.11607136863595868</v>
      </c>
      <c r="W154" s="369">
        <v>1.1378875245642148</v>
      </c>
      <c r="X154" s="369">
        <v>0.15206030119433955</v>
      </c>
      <c r="Y154" s="369">
        <v>1.1531008873146096</v>
      </c>
      <c r="Z154" s="369">
        <v>0.15829418132623263</v>
      </c>
      <c r="AA154" s="369">
        <v>0.89979544377390241</v>
      </c>
      <c r="AB154" s="369">
        <v>2.3592805477186098E-2</v>
      </c>
      <c r="AC154" s="373">
        <v>0.54947583754393958</v>
      </c>
      <c r="AD154" s="575">
        <v>0</v>
      </c>
      <c r="AE154" s="370" t="s">
        <v>2374</v>
      </c>
      <c r="AF154" s="370" t="s">
        <v>2323</v>
      </c>
      <c r="AG154" s="374" t="s">
        <v>721</v>
      </c>
      <c r="AH154" s="374" t="s">
        <v>2321</v>
      </c>
      <c r="AI154" s="374">
        <v>20000</v>
      </c>
      <c r="AJ154" s="374">
        <v>1000</v>
      </c>
      <c r="AK154" s="374">
        <v>20000</v>
      </c>
      <c r="AL154" s="369">
        <v>1.37E-2</v>
      </c>
      <c r="AM154" s="369">
        <v>0.2</v>
      </c>
      <c r="AN154" s="369" t="s">
        <v>64</v>
      </c>
      <c r="AO154" s="367" t="s">
        <v>1326</v>
      </c>
      <c r="AP154" s="370" t="s">
        <v>13</v>
      </c>
      <c r="AQ154" s="376" t="s">
        <v>666</v>
      </c>
      <c r="AR154" s="369">
        <v>3.4845999999999996E-3</v>
      </c>
      <c r="AS154" s="369">
        <v>3.4845999999999996E-3</v>
      </c>
      <c r="AT154" s="369"/>
      <c r="AW154" s="711"/>
      <c r="AX154" s="711"/>
      <c r="AY154" s="712"/>
      <c r="AZ154" s="712"/>
      <c r="BA154" s="712"/>
      <c r="BB154" s="713"/>
      <c r="BC154" s="712"/>
      <c r="BD154" s="712"/>
      <c r="BE154" s="712"/>
      <c r="BF154" s="712"/>
      <c r="BG154" s="713"/>
      <c r="BH154" s="713"/>
      <c r="BI154" s="714"/>
      <c r="BJ154" s="714"/>
      <c r="BK154" s="714"/>
      <c r="BL154" s="713"/>
      <c r="BM154" s="713"/>
      <c r="BN154" s="713"/>
      <c r="BO154" s="713"/>
      <c r="BP154" s="713"/>
      <c r="BQ154" s="713"/>
      <c r="BR154" s="713"/>
      <c r="BS154" s="713"/>
      <c r="BT154" s="716"/>
      <c r="BU154" s="717"/>
      <c r="BV154" s="715"/>
      <c r="BW154" s="718"/>
    </row>
    <row r="155" spans="2:75" ht="15.75" customHeight="1">
      <c r="B155" s="363" t="s">
        <v>117</v>
      </c>
      <c r="C155" s="364">
        <v>23732231000195</v>
      </c>
      <c r="D155" s="365" t="s">
        <v>14</v>
      </c>
      <c r="E155" s="365" t="s">
        <v>614</v>
      </c>
      <c r="F155" s="365"/>
      <c r="G155" s="366"/>
      <c r="H155" s="366" t="s">
        <v>867</v>
      </c>
      <c r="I155" s="366" t="s">
        <v>34</v>
      </c>
      <c r="J155" s="366" t="s">
        <v>608</v>
      </c>
      <c r="K155" s="367" t="s">
        <v>48</v>
      </c>
      <c r="L155" s="368"/>
      <c r="M155" s="368" t="s">
        <v>34</v>
      </c>
      <c r="N155" s="367">
        <v>410314</v>
      </c>
      <c r="O155" s="367" t="s">
        <v>1326</v>
      </c>
      <c r="P155" s="371">
        <v>42368</v>
      </c>
      <c r="Q155" s="372">
        <v>241484255.81</v>
      </c>
      <c r="R155" s="372">
        <v>314485846.12476182</v>
      </c>
      <c r="S155" s="367">
        <v>32</v>
      </c>
      <c r="T155" s="369">
        <v>3.8275788563752355E-2</v>
      </c>
      <c r="U155" s="369">
        <v>0.49479858948440053</v>
      </c>
      <c r="V155" s="369">
        <v>-0.1626342189271931</v>
      </c>
      <c r="W155" s="369">
        <v>-1.5943591512641755</v>
      </c>
      <c r="X155" s="369">
        <v>-5.8265452673980533E-2</v>
      </c>
      <c r="Y155" s="369">
        <v>-0.44183751216096728</v>
      </c>
      <c r="Z155" s="369">
        <v>-2.9994508667455455E-2</v>
      </c>
      <c r="AA155" s="369">
        <v>-0.17049851113346401</v>
      </c>
      <c r="AB155" s="369">
        <v>0.15306688030980475</v>
      </c>
      <c r="AC155" s="373">
        <v>-1.717390540986041</v>
      </c>
      <c r="AD155" s="575">
        <v>23732220000105</v>
      </c>
      <c r="AE155" s="370" t="s">
        <v>2374</v>
      </c>
      <c r="AF155" s="370" t="s">
        <v>2323</v>
      </c>
      <c r="AG155" s="374" t="s">
        <v>721</v>
      </c>
      <c r="AH155" s="374" t="s">
        <v>2321</v>
      </c>
      <c r="AI155" s="374">
        <v>20000</v>
      </c>
      <c r="AJ155" s="374">
        <v>1000</v>
      </c>
      <c r="AK155" s="374">
        <v>20000</v>
      </c>
      <c r="AL155" s="369">
        <v>1.9E-2</v>
      </c>
      <c r="AM155" s="369">
        <v>0.2</v>
      </c>
      <c r="AN155" s="369" t="s">
        <v>64</v>
      </c>
      <c r="AO155" s="367" t="s">
        <v>1326</v>
      </c>
      <c r="AP155" s="370" t="s">
        <v>13</v>
      </c>
      <c r="AQ155" s="376" t="s">
        <v>670</v>
      </c>
      <c r="AR155" s="369">
        <v>4.7499999999999999E-3</v>
      </c>
      <c r="AS155" s="369">
        <v>4.7499999999999999E-3</v>
      </c>
      <c r="AT155" s="369"/>
      <c r="AW155" s="711"/>
      <c r="AX155" s="711"/>
      <c r="AY155" s="712"/>
      <c r="AZ155" s="712"/>
      <c r="BA155" s="712"/>
      <c r="BB155" s="713"/>
      <c r="BC155" s="712"/>
      <c r="BD155" s="712"/>
      <c r="BE155" s="712"/>
      <c r="BF155" s="712"/>
      <c r="BG155" s="713"/>
      <c r="BH155" s="713"/>
      <c r="BI155" s="714"/>
      <c r="BJ155" s="714"/>
      <c r="BK155" s="714"/>
      <c r="BL155" s="713"/>
      <c r="BM155" s="713"/>
      <c r="BN155" s="713"/>
      <c r="BO155" s="713"/>
      <c r="BP155" s="713"/>
      <c r="BQ155" s="713"/>
      <c r="BR155" s="713"/>
      <c r="BS155" s="713"/>
      <c r="BT155" s="716"/>
      <c r="BU155" s="717"/>
      <c r="BV155" s="715"/>
      <c r="BW155" s="718"/>
    </row>
    <row r="156" spans="2:75" ht="15.75" customHeight="1">
      <c r="B156" s="363" t="s">
        <v>118</v>
      </c>
      <c r="C156" s="364">
        <v>35609273000112</v>
      </c>
      <c r="D156" s="365" t="s">
        <v>14</v>
      </c>
      <c r="E156" s="365" t="s">
        <v>614</v>
      </c>
      <c r="F156" s="365"/>
      <c r="G156" s="366"/>
      <c r="H156" s="366" t="s">
        <v>867</v>
      </c>
      <c r="I156" s="366" t="s">
        <v>34</v>
      </c>
      <c r="J156" s="366" t="s">
        <v>608</v>
      </c>
      <c r="K156" s="367" t="s">
        <v>48</v>
      </c>
      <c r="L156" s="368"/>
      <c r="M156" s="368" t="s">
        <v>1421</v>
      </c>
      <c r="N156" s="367">
        <v>526789</v>
      </c>
      <c r="O156" s="367" t="s">
        <v>1323</v>
      </c>
      <c r="P156" s="371">
        <v>43829</v>
      </c>
      <c r="Q156" s="372">
        <v>4274455.29</v>
      </c>
      <c r="R156" s="372">
        <v>7352445.5107936515</v>
      </c>
      <c r="S156" s="367">
        <v>32</v>
      </c>
      <c r="T156" s="369">
        <v>3.6499913246458959E-2</v>
      </c>
      <c r="U156" s="369">
        <v>0.47184150263997499</v>
      </c>
      <c r="V156" s="369">
        <v>-0.1653477530270705</v>
      </c>
      <c r="W156" s="369">
        <v>-1.6209608587827127</v>
      </c>
      <c r="X156" s="369">
        <v>-7.1298191240394604E-2</v>
      </c>
      <c r="Y156" s="369">
        <v>-0.54066713624453988</v>
      </c>
      <c r="Z156" s="369" t="s">
        <v>1424</v>
      </c>
      <c r="AA156" s="369" t="s">
        <v>1424</v>
      </c>
      <c r="AB156" s="369">
        <v>0.15303229032363105</v>
      </c>
      <c r="AC156" s="373">
        <v>-1.7390089462265794</v>
      </c>
      <c r="AD156" s="575">
        <v>23732220000105</v>
      </c>
      <c r="AE156" s="370" t="s">
        <v>2374</v>
      </c>
      <c r="AF156" s="370" t="s">
        <v>2323</v>
      </c>
      <c r="AG156" s="374" t="s">
        <v>721</v>
      </c>
      <c r="AH156" s="374" t="s">
        <v>2318</v>
      </c>
      <c r="AI156" s="374">
        <v>20000</v>
      </c>
      <c r="AJ156" s="374">
        <v>1000</v>
      </c>
      <c r="AK156" s="374">
        <v>20000</v>
      </c>
      <c r="AL156" s="369">
        <v>1.9E-2</v>
      </c>
      <c r="AM156" s="369">
        <v>0.2</v>
      </c>
      <c r="AN156" s="369" t="s">
        <v>2330</v>
      </c>
      <c r="AO156" s="367" t="s">
        <v>1326</v>
      </c>
      <c r="AP156" s="370" t="s">
        <v>13</v>
      </c>
      <c r="AQ156" s="376" t="s">
        <v>670</v>
      </c>
      <c r="AR156" s="369">
        <v>3.1666666666666666E-3</v>
      </c>
      <c r="AS156" s="369">
        <v>3.1666666666666666E-3</v>
      </c>
      <c r="AT156" s="369"/>
      <c r="AW156" s="711"/>
      <c r="AX156" s="711"/>
      <c r="AY156" s="712"/>
      <c r="AZ156" s="712"/>
      <c r="BA156" s="712"/>
      <c r="BB156" s="713"/>
      <c r="BC156" s="712"/>
      <c r="BD156" s="712"/>
      <c r="BE156" s="712"/>
      <c r="BF156" s="712"/>
      <c r="BG156" s="713"/>
      <c r="BH156" s="713"/>
      <c r="BI156" s="714"/>
      <c r="BJ156" s="714"/>
      <c r="BK156" s="714"/>
      <c r="BL156" s="713"/>
      <c r="BM156" s="713"/>
      <c r="BN156" s="713"/>
      <c r="BO156" s="713"/>
      <c r="BP156" s="713"/>
      <c r="BQ156" s="713"/>
      <c r="BR156" s="713"/>
      <c r="BS156" s="713"/>
      <c r="BT156" s="716"/>
      <c r="BU156" s="717"/>
      <c r="BV156" s="715"/>
      <c r="BW156" s="718"/>
    </row>
    <row r="157" spans="2:75" ht="15.75" customHeight="1">
      <c r="B157" s="363" t="s">
        <v>791</v>
      </c>
      <c r="C157" s="364">
        <v>28235629000130</v>
      </c>
      <c r="D157" s="365" t="s">
        <v>13</v>
      </c>
      <c r="E157" s="365" t="s">
        <v>615</v>
      </c>
      <c r="F157" s="365" t="s">
        <v>619</v>
      </c>
      <c r="G157" s="366" t="s">
        <v>34</v>
      </c>
      <c r="H157" s="366" t="s">
        <v>1339</v>
      </c>
      <c r="I157" s="366" t="s">
        <v>34</v>
      </c>
      <c r="J157" s="366" t="s">
        <v>611</v>
      </c>
      <c r="K157" s="367" t="s">
        <v>48</v>
      </c>
      <c r="L157" s="368"/>
      <c r="M157" s="368" t="s">
        <v>1421</v>
      </c>
      <c r="N157" s="367">
        <v>455156</v>
      </c>
      <c r="O157" s="367" t="s">
        <v>1323</v>
      </c>
      <c r="P157" s="371">
        <v>43087</v>
      </c>
      <c r="Q157" s="372">
        <v>7151680.6200000001</v>
      </c>
      <c r="R157" s="372">
        <v>7452142.4110714272</v>
      </c>
      <c r="S157" s="367">
        <v>31</v>
      </c>
      <c r="T157" s="369">
        <v>0.14934913337763911</v>
      </c>
      <c r="U157" s="369">
        <v>1.9306653973409058</v>
      </c>
      <c r="V157" s="369">
        <v>0.16465091867102943</v>
      </c>
      <c r="W157" s="369">
        <v>1.6141295520638805</v>
      </c>
      <c r="X157" s="369">
        <v>0.21248781592967325</v>
      </c>
      <c r="Y157" s="369">
        <v>1.6113337088482009</v>
      </c>
      <c r="Z157" s="369">
        <v>0.20809433797371524</v>
      </c>
      <c r="AA157" s="369">
        <v>1.1828756787844457</v>
      </c>
      <c r="AB157" s="369">
        <v>3.4828128222406801E-2</v>
      </c>
      <c r="AC157" s="373">
        <v>1.6055649215265875</v>
      </c>
      <c r="AD157" s="575">
        <v>17087932000116</v>
      </c>
      <c r="AE157" s="370" t="s">
        <v>2331</v>
      </c>
      <c r="AF157" s="370" t="s">
        <v>2317</v>
      </c>
      <c r="AG157" s="374" t="s">
        <v>1458</v>
      </c>
      <c r="AH157" s="374" t="s">
        <v>2321</v>
      </c>
      <c r="AI157" s="374">
        <v>10000</v>
      </c>
      <c r="AJ157" s="374">
        <v>10000</v>
      </c>
      <c r="AK157" s="374">
        <v>10000</v>
      </c>
      <c r="AL157" s="369">
        <v>0</v>
      </c>
      <c r="AM157" s="369" t="s">
        <v>34</v>
      </c>
      <c r="AN157" s="369" t="s">
        <v>34</v>
      </c>
      <c r="AO157" s="367" t="s">
        <v>1326</v>
      </c>
      <c r="AP157" s="370" t="s">
        <v>13</v>
      </c>
      <c r="AQ157" s="376" t="s">
        <v>666</v>
      </c>
      <c r="AR157" s="369">
        <v>3.6099999999999999E-3</v>
      </c>
      <c r="AS157" s="369">
        <v>3.6099999999999999E-3</v>
      </c>
      <c r="AT157" s="369"/>
      <c r="AW157" s="711"/>
      <c r="AX157" s="711"/>
      <c r="AY157" s="712"/>
      <c r="AZ157" s="712"/>
      <c r="BA157" s="712"/>
      <c r="BB157" s="713"/>
      <c r="BC157" s="712"/>
      <c r="BD157" s="712"/>
      <c r="BE157" s="712"/>
      <c r="BF157" s="712"/>
      <c r="BG157" s="713"/>
      <c r="BH157" s="713"/>
      <c r="BI157" s="714"/>
      <c r="BJ157" s="714"/>
      <c r="BK157" s="714"/>
      <c r="BL157" s="713"/>
      <c r="BM157" s="713"/>
      <c r="BN157" s="713"/>
      <c r="BO157" s="713"/>
      <c r="BP157" s="713"/>
      <c r="BQ157" s="713"/>
      <c r="BR157" s="713"/>
      <c r="BS157" s="713"/>
      <c r="BT157" s="716"/>
      <c r="BU157" s="717"/>
      <c r="BV157" s="715"/>
      <c r="BW157" s="718"/>
    </row>
    <row r="158" spans="2:75" ht="15.75" customHeight="1">
      <c r="B158" s="363" t="s">
        <v>792</v>
      </c>
      <c r="C158" s="364">
        <v>17087932000116</v>
      </c>
      <c r="D158" s="365" t="s">
        <v>13</v>
      </c>
      <c r="E158" s="365" t="s">
        <v>615</v>
      </c>
      <c r="F158" s="365" t="s">
        <v>619</v>
      </c>
      <c r="G158" s="366" t="s">
        <v>34</v>
      </c>
      <c r="H158" s="366" t="s">
        <v>1339</v>
      </c>
      <c r="I158" s="366" t="s">
        <v>34</v>
      </c>
      <c r="J158" s="366" t="s">
        <v>611</v>
      </c>
      <c r="K158" s="367" t="s">
        <v>48</v>
      </c>
      <c r="L158" s="368"/>
      <c r="M158" s="368" t="s">
        <v>1421</v>
      </c>
      <c r="N158" s="367">
        <v>323683</v>
      </c>
      <c r="O158" s="367" t="s">
        <v>1323</v>
      </c>
      <c r="P158" s="371">
        <v>41271</v>
      </c>
      <c r="Q158" s="372">
        <v>734712959.74000001</v>
      </c>
      <c r="R158" s="372">
        <v>871483576.71952331</v>
      </c>
      <c r="S158" s="367">
        <v>31</v>
      </c>
      <c r="T158" s="369">
        <v>0.15060440715405776</v>
      </c>
      <c r="U158" s="369">
        <v>1.9468925664547225</v>
      </c>
      <c r="V158" s="369">
        <v>0.16640626945485359</v>
      </c>
      <c r="W158" s="369">
        <v>1.6313378591737246</v>
      </c>
      <c r="X158" s="369">
        <v>0.21555831171001594</v>
      </c>
      <c r="Y158" s="369">
        <v>1.6346178361384915</v>
      </c>
      <c r="Z158" s="369">
        <v>0.21135478535868546</v>
      </c>
      <c r="AA158" s="369">
        <v>1.2014091187193887</v>
      </c>
      <c r="AB158" s="369">
        <v>3.5183919146447279E-2</v>
      </c>
      <c r="AC158" s="373">
        <v>1.6325121080804579</v>
      </c>
      <c r="AD158" s="575">
        <v>0</v>
      </c>
      <c r="AE158" s="370" t="s">
        <v>2374</v>
      </c>
      <c r="AF158" s="370" t="s">
        <v>2323</v>
      </c>
      <c r="AG158" s="374" t="s">
        <v>721</v>
      </c>
      <c r="AH158" s="374" t="s">
        <v>2321</v>
      </c>
      <c r="AI158" s="374">
        <v>20000</v>
      </c>
      <c r="AJ158" s="374">
        <v>1000</v>
      </c>
      <c r="AK158" s="374">
        <v>20000</v>
      </c>
      <c r="AL158" s="369">
        <v>1.9E-2</v>
      </c>
      <c r="AM158" s="369">
        <v>0.2</v>
      </c>
      <c r="AN158" s="369" t="s">
        <v>64</v>
      </c>
      <c r="AO158" s="367" t="s">
        <v>1326</v>
      </c>
      <c r="AP158" s="370" t="s">
        <v>13</v>
      </c>
      <c r="AQ158" s="376" t="s">
        <v>666</v>
      </c>
      <c r="AR158" s="369">
        <v>3.6099999999999999E-3</v>
      </c>
      <c r="AS158" s="369">
        <v>3.6099999999999999E-3</v>
      </c>
      <c r="AT158" s="369"/>
      <c r="AW158" s="711"/>
      <c r="AX158" s="711"/>
      <c r="AY158" s="712"/>
      <c r="AZ158" s="712"/>
      <c r="BA158" s="712"/>
      <c r="BB158" s="713"/>
      <c r="BC158" s="712"/>
      <c r="BD158" s="712"/>
      <c r="BE158" s="712"/>
      <c r="BF158" s="712"/>
      <c r="BG158" s="713"/>
      <c r="BH158" s="713"/>
      <c r="BI158" s="714"/>
      <c r="BJ158" s="714"/>
      <c r="BK158" s="714"/>
      <c r="BL158" s="713"/>
      <c r="BM158" s="713"/>
      <c r="BN158" s="713"/>
      <c r="BO158" s="713"/>
      <c r="BP158" s="713"/>
      <c r="BQ158" s="713"/>
      <c r="BR158" s="713"/>
      <c r="BS158" s="713"/>
      <c r="BT158" s="716"/>
      <c r="BU158" s="717"/>
      <c r="BV158" s="715"/>
      <c r="BW158" s="718"/>
    </row>
    <row r="159" spans="2:75" ht="15.75" customHeight="1">
      <c r="B159" s="363" t="s">
        <v>119</v>
      </c>
      <c r="C159" s="364">
        <v>8892340000186</v>
      </c>
      <c r="D159" s="365" t="s">
        <v>14</v>
      </c>
      <c r="E159" s="365" t="s">
        <v>607</v>
      </c>
      <c r="F159" s="365"/>
      <c r="G159" s="366"/>
      <c r="H159" s="366" t="s">
        <v>34</v>
      </c>
      <c r="I159" s="366" t="s">
        <v>34</v>
      </c>
      <c r="J159" s="366" t="s">
        <v>608</v>
      </c>
      <c r="K159" s="367" t="s">
        <v>48</v>
      </c>
      <c r="L159" s="368"/>
      <c r="M159" s="368" t="s">
        <v>34</v>
      </c>
      <c r="N159" s="367">
        <v>210277</v>
      </c>
      <c r="O159" s="367" t="s">
        <v>1326</v>
      </c>
      <c r="P159" s="371">
        <v>39598</v>
      </c>
      <c r="Q159" s="372">
        <v>119594808.06999999</v>
      </c>
      <c r="R159" s="372">
        <v>168657971.14464271</v>
      </c>
      <c r="S159" s="367">
        <v>62</v>
      </c>
      <c r="T159" s="369">
        <v>-3.5863283499536269E-2</v>
      </c>
      <c r="U159" s="369">
        <v>-0.46361166564324041</v>
      </c>
      <c r="V159" s="369">
        <v>-0.24727733803635987</v>
      </c>
      <c r="W159" s="369">
        <v>-2.4241447427186884</v>
      </c>
      <c r="X159" s="369">
        <v>-0.17623833404221056</v>
      </c>
      <c r="Y159" s="369">
        <v>-1.3364473025947581</v>
      </c>
      <c r="Z159" s="369">
        <v>-9.0761063679713705E-2</v>
      </c>
      <c r="AA159" s="369">
        <v>-0.51591530962702292</v>
      </c>
      <c r="AB159" s="369">
        <v>0.25615914203515477</v>
      </c>
      <c r="AC159" s="373">
        <v>-1.3595664644286685</v>
      </c>
      <c r="AD159" s="575">
        <v>12823607000150</v>
      </c>
      <c r="AE159" s="370" t="s">
        <v>2374</v>
      </c>
      <c r="AF159" s="370" t="s">
        <v>2323</v>
      </c>
      <c r="AG159" s="374" t="s">
        <v>721</v>
      </c>
      <c r="AH159" s="374" t="s">
        <v>2321</v>
      </c>
      <c r="AI159" s="374">
        <v>20000</v>
      </c>
      <c r="AJ159" s="374">
        <v>1000</v>
      </c>
      <c r="AK159" s="374">
        <v>20000</v>
      </c>
      <c r="AL159" s="369">
        <v>1.9E-2</v>
      </c>
      <c r="AM159" s="369">
        <v>0.2</v>
      </c>
      <c r="AN159" s="369" t="s">
        <v>2330</v>
      </c>
      <c r="AO159" s="367" t="s">
        <v>1326</v>
      </c>
      <c r="AP159" s="370" t="s">
        <v>718</v>
      </c>
      <c r="AQ159" s="376" t="s">
        <v>661</v>
      </c>
      <c r="AR159" s="369">
        <v>3.8E-3</v>
      </c>
      <c r="AS159" s="369">
        <v>3.8E-3</v>
      </c>
      <c r="AT159" s="369"/>
      <c r="AW159" s="711"/>
      <c r="AX159" s="711"/>
      <c r="AY159" s="712"/>
      <c r="AZ159" s="712"/>
      <c r="BA159" s="712"/>
      <c r="BB159" s="713"/>
      <c r="BC159" s="712"/>
      <c r="BD159" s="712"/>
      <c r="BE159" s="712"/>
      <c r="BF159" s="712"/>
      <c r="BG159" s="713"/>
      <c r="BH159" s="713"/>
      <c r="BI159" s="714"/>
      <c r="BJ159" s="714"/>
      <c r="BK159" s="714"/>
      <c r="BL159" s="713"/>
      <c r="BM159" s="713"/>
      <c r="BN159" s="713"/>
      <c r="BO159" s="713"/>
      <c r="BP159" s="713"/>
      <c r="BQ159" s="713"/>
      <c r="BR159" s="713"/>
      <c r="BS159" s="713"/>
      <c r="BT159" s="716"/>
      <c r="BU159" s="717"/>
      <c r="BV159" s="715"/>
      <c r="BW159" s="718"/>
    </row>
    <row r="160" spans="2:75" ht="15.75" customHeight="1">
      <c r="B160" s="363" t="s">
        <v>120</v>
      </c>
      <c r="C160" s="364">
        <v>9635172000106</v>
      </c>
      <c r="D160" s="365" t="s">
        <v>14</v>
      </c>
      <c r="E160" s="365" t="s">
        <v>607</v>
      </c>
      <c r="F160" s="365"/>
      <c r="G160" s="366"/>
      <c r="H160" s="366" t="s">
        <v>34</v>
      </c>
      <c r="I160" s="366" t="s">
        <v>34</v>
      </c>
      <c r="J160" s="366" t="s">
        <v>608</v>
      </c>
      <c r="K160" s="367" t="s">
        <v>48</v>
      </c>
      <c r="L160" s="368"/>
      <c r="M160" s="368" t="s">
        <v>1421</v>
      </c>
      <c r="N160" s="367">
        <v>253839</v>
      </c>
      <c r="O160" s="367" t="s">
        <v>1323</v>
      </c>
      <c r="P160" s="371">
        <v>40385</v>
      </c>
      <c r="Q160" s="372">
        <v>238909378</v>
      </c>
      <c r="R160" s="372">
        <v>475003391.96472192</v>
      </c>
      <c r="S160" s="367">
        <v>32</v>
      </c>
      <c r="T160" s="369">
        <v>1.0908474759208531E-2</v>
      </c>
      <c r="U160" s="369">
        <v>0.14101598234331517</v>
      </c>
      <c r="V160" s="369">
        <v>-0.18045127797429006</v>
      </c>
      <c r="W160" s="369">
        <v>-1.7690259054548796</v>
      </c>
      <c r="X160" s="369">
        <v>-6.4277110608223276E-2</v>
      </c>
      <c r="Y160" s="369">
        <v>-0.48742500635741615</v>
      </c>
      <c r="Z160" s="369">
        <v>-6.1579333028288774E-3</v>
      </c>
      <c r="AA160" s="369">
        <v>-3.5003689222976912E-2</v>
      </c>
      <c r="AB160" s="369">
        <v>0.2192906672881566</v>
      </c>
      <c r="AC160" s="373">
        <v>-1.2405735403996185</v>
      </c>
      <c r="AD160" s="575">
        <v>9635130000175</v>
      </c>
      <c r="AE160" s="370" t="s">
        <v>2374</v>
      </c>
      <c r="AF160" s="370" t="s">
        <v>2323</v>
      </c>
      <c r="AG160" s="374" t="s">
        <v>721</v>
      </c>
      <c r="AH160" s="374" t="s">
        <v>2321</v>
      </c>
      <c r="AI160" s="374">
        <v>1000</v>
      </c>
      <c r="AJ160" s="374">
        <v>1000</v>
      </c>
      <c r="AK160" s="374">
        <v>1000</v>
      </c>
      <c r="AL160" s="369">
        <v>1.9E-2</v>
      </c>
      <c r="AM160" s="369">
        <v>0.2</v>
      </c>
      <c r="AN160" s="369" t="s">
        <v>668</v>
      </c>
      <c r="AO160" s="367" t="s">
        <v>1326</v>
      </c>
      <c r="AP160" s="370" t="s">
        <v>718</v>
      </c>
      <c r="AQ160" s="376" t="s">
        <v>661</v>
      </c>
      <c r="AR160" s="369">
        <v>3.6099999999999999E-3</v>
      </c>
      <c r="AS160" s="369">
        <v>3.6099999999999999E-3</v>
      </c>
      <c r="AT160" s="369"/>
      <c r="AW160" s="711"/>
      <c r="AX160" s="711"/>
      <c r="AY160" s="712"/>
      <c r="AZ160" s="712"/>
      <c r="BA160" s="712"/>
      <c r="BB160" s="713"/>
      <c r="BC160" s="712"/>
      <c r="BD160" s="712"/>
      <c r="BE160" s="712"/>
      <c r="BF160" s="712"/>
      <c r="BG160" s="713"/>
      <c r="BH160" s="713"/>
      <c r="BI160" s="714"/>
      <c r="BJ160" s="714"/>
      <c r="BK160" s="714"/>
      <c r="BL160" s="713"/>
      <c r="BM160" s="713"/>
      <c r="BN160" s="713"/>
      <c r="BO160" s="713"/>
      <c r="BP160" s="713"/>
      <c r="BQ160" s="713"/>
      <c r="BR160" s="713"/>
      <c r="BS160" s="713"/>
      <c r="BT160" s="716"/>
      <c r="BU160" s="717"/>
      <c r="BV160" s="715"/>
      <c r="BW160" s="718"/>
    </row>
    <row r="161" spans="2:75" ht="15.75" customHeight="1">
      <c r="B161" s="363" t="s">
        <v>793</v>
      </c>
      <c r="C161" s="364">
        <v>24038672000154</v>
      </c>
      <c r="D161" s="365" t="s">
        <v>13</v>
      </c>
      <c r="E161" s="365" t="s">
        <v>615</v>
      </c>
      <c r="F161" s="365" t="s">
        <v>619</v>
      </c>
      <c r="G161" s="366" t="s">
        <v>34</v>
      </c>
      <c r="H161" s="366" t="s">
        <v>1339</v>
      </c>
      <c r="I161" s="366" t="s">
        <v>34</v>
      </c>
      <c r="J161" s="366"/>
      <c r="K161" s="367" t="s">
        <v>48</v>
      </c>
      <c r="L161" s="368"/>
      <c r="M161" s="368" t="s">
        <v>1421</v>
      </c>
      <c r="N161" s="367">
        <v>421162</v>
      </c>
      <c r="O161" s="367" t="s">
        <v>1323</v>
      </c>
      <c r="P161" s="371">
        <v>42550</v>
      </c>
      <c r="Q161" s="372">
        <v>22346600.550000001</v>
      </c>
      <c r="R161" s="372">
        <v>35582419.020476185</v>
      </c>
      <c r="S161" s="367">
        <v>32</v>
      </c>
      <c r="T161" s="369">
        <v>8.3438515099570898E-2</v>
      </c>
      <c r="U161" s="369">
        <v>1.0786259703356755</v>
      </c>
      <c r="V161" s="369">
        <v>7.9245641076147511E-2</v>
      </c>
      <c r="W161" s="369">
        <v>0.77687225899313161</v>
      </c>
      <c r="X161" s="369">
        <v>0.12234746609120606</v>
      </c>
      <c r="Y161" s="369">
        <v>0.92778306107758446</v>
      </c>
      <c r="Z161" s="369">
        <v>0.24272911651492879</v>
      </c>
      <c r="AA161" s="369">
        <v>1.3797509882013781</v>
      </c>
      <c r="AB161" s="369">
        <v>4.0906365264005796E-2</v>
      </c>
      <c r="AC161" s="373">
        <v>-0.49000928404972566</v>
      </c>
      <c r="AD161" s="575">
        <v>0</v>
      </c>
      <c r="AE161" s="370" t="s">
        <v>2375</v>
      </c>
      <c r="AF161" s="370" t="s">
        <v>2317</v>
      </c>
      <c r="AG161" s="374" t="s">
        <v>1458</v>
      </c>
      <c r="AH161" s="374" t="s">
        <v>2321</v>
      </c>
      <c r="AI161" s="374">
        <v>1000</v>
      </c>
      <c r="AJ161" s="374">
        <v>0</v>
      </c>
      <c r="AK161" s="374">
        <v>0</v>
      </c>
      <c r="AL161" s="369">
        <v>8.0000000000000002E-3</v>
      </c>
      <c r="AM161" s="369" t="s">
        <v>34</v>
      </c>
      <c r="AN161" s="369" t="s">
        <v>34</v>
      </c>
      <c r="AO161" s="367" t="s">
        <v>1326</v>
      </c>
      <c r="AP161" s="370" t="s">
        <v>13</v>
      </c>
      <c r="AQ161" s="376" t="s">
        <v>670</v>
      </c>
      <c r="AR161" s="369">
        <v>2.1333333333333334E-3</v>
      </c>
      <c r="AS161" s="369">
        <v>2.1333333333333334E-3</v>
      </c>
      <c r="AT161" s="369"/>
      <c r="AW161" s="711"/>
      <c r="AX161" s="711"/>
      <c r="AY161" s="712"/>
      <c r="AZ161" s="712"/>
      <c r="BA161" s="712"/>
      <c r="BB161" s="713"/>
      <c r="BC161" s="712"/>
      <c r="BD161" s="712"/>
      <c r="BE161" s="712"/>
      <c r="BF161" s="712"/>
      <c r="BG161" s="713"/>
      <c r="BH161" s="713"/>
      <c r="BI161" s="714"/>
      <c r="BJ161" s="714"/>
      <c r="BK161" s="714"/>
      <c r="BL161" s="713"/>
      <c r="BM161" s="713"/>
      <c r="BN161" s="713"/>
      <c r="BO161" s="713"/>
      <c r="BP161" s="713"/>
      <c r="BQ161" s="713"/>
      <c r="BR161" s="713"/>
      <c r="BS161" s="713"/>
      <c r="BT161" s="716"/>
      <c r="BU161" s="717"/>
      <c r="BV161" s="715"/>
      <c r="BW161" s="718"/>
    </row>
    <row r="162" spans="2:75" ht="15.75" customHeight="1">
      <c r="B162" s="363" t="s">
        <v>121</v>
      </c>
      <c r="C162" s="364">
        <v>36499625000197</v>
      </c>
      <c r="D162" s="365" t="s">
        <v>14</v>
      </c>
      <c r="E162" s="365" t="s">
        <v>614</v>
      </c>
      <c r="F162" s="365"/>
      <c r="G162" s="366"/>
      <c r="H162" s="366" t="s">
        <v>867</v>
      </c>
      <c r="I162" s="366" t="s">
        <v>34</v>
      </c>
      <c r="J162" s="366" t="s">
        <v>608</v>
      </c>
      <c r="K162" s="367" t="s">
        <v>48</v>
      </c>
      <c r="L162" s="368"/>
      <c r="M162" s="368" t="s">
        <v>34</v>
      </c>
      <c r="N162" s="367">
        <v>542520</v>
      </c>
      <c r="O162" s="367" t="s">
        <v>1323</v>
      </c>
      <c r="P162" s="371">
        <v>43980</v>
      </c>
      <c r="Q162" s="372">
        <v>50710557.100000001</v>
      </c>
      <c r="R162" s="372">
        <v>22019486.563769832</v>
      </c>
      <c r="S162" s="367">
        <v>16</v>
      </c>
      <c r="T162" s="369">
        <v>3.1431115153792266E-2</v>
      </c>
      <c r="U162" s="369">
        <v>0.40631616036112667</v>
      </c>
      <c r="V162" s="369">
        <v>2.0729417403154038E-2</v>
      </c>
      <c r="W162" s="369">
        <v>0.20321760423548468</v>
      </c>
      <c r="X162" s="369">
        <v>0.30621714190303972</v>
      </c>
      <c r="Y162" s="369">
        <v>2.322100214625137</v>
      </c>
      <c r="Z162" s="369" t="s">
        <v>1424</v>
      </c>
      <c r="AA162" s="369" t="s">
        <v>1424</v>
      </c>
      <c r="AB162" s="369">
        <v>0.11350497269391063</v>
      </c>
      <c r="AC162" s="373">
        <v>-0.61852350017640301</v>
      </c>
      <c r="AD162" s="575">
        <v>0</v>
      </c>
      <c r="AE162" s="370" t="s">
        <v>2376</v>
      </c>
      <c r="AF162" s="370" t="s">
        <v>2317</v>
      </c>
      <c r="AG162" s="374" t="s">
        <v>1458</v>
      </c>
      <c r="AH162" s="374" t="s">
        <v>2321</v>
      </c>
      <c r="AI162" s="374">
        <v>500</v>
      </c>
      <c r="AJ162" s="374">
        <v>100</v>
      </c>
      <c r="AK162" s="374">
        <v>500</v>
      </c>
      <c r="AL162" s="369">
        <v>0.02</v>
      </c>
      <c r="AM162" s="369">
        <v>0.2</v>
      </c>
      <c r="AN162" s="369" t="s">
        <v>34</v>
      </c>
      <c r="AO162" s="367" t="s">
        <v>1326</v>
      </c>
      <c r="AP162" s="370" t="s">
        <v>13</v>
      </c>
      <c r="AQ162" s="376" t="s">
        <v>670</v>
      </c>
      <c r="AR162" s="369">
        <v>4.0000000000000001E-3</v>
      </c>
      <c r="AS162" s="369">
        <v>4.0000000000000001E-3</v>
      </c>
      <c r="AT162" s="369"/>
      <c r="AW162" s="711"/>
      <c r="AX162" s="711"/>
      <c r="AY162" s="712"/>
      <c r="AZ162" s="712"/>
      <c r="BA162" s="712"/>
      <c r="BB162" s="713"/>
      <c r="BC162" s="712"/>
      <c r="BD162" s="712"/>
      <c r="BE162" s="712"/>
      <c r="BF162" s="712"/>
      <c r="BG162" s="713"/>
      <c r="BH162" s="713"/>
      <c r="BI162" s="714"/>
      <c r="BJ162" s="714"/>
      <c r="BK162" s="714"/>
      <c r="BL162" s="713"/>
      <c r="BM162" s="713"/>
      <c r="BN162" s="713"/>
      <c r="BO162" s="713"/>
      <c r="BP162" s="713"/>
      <c r="BQ162" s="713"/>
      <c r="BR162" s="713"/>
      <c r="BS162" s="713"/>
      <c r="BT162" s="716"/>
      <c r="BU162" s="717"/>
      <c r="BV162" s="715"/>
      <c r="BW162" s="718"/>
    </row>
    <row r="163" spans="2:75" ht="15.75" customHeight="1">
      <c r="B163" s="363" t="s">
        <v>794</v>
      </c>
      <c r="C163" s="364">
        <v>37569846000157</v>
      </c>
      <c r="D163" s="365" t="s">
        <v>14</v>
      </c>
      <c r="E163" s="365" t="s">
        <v>607</v>
      </c>
      <c r="F163" s="365"/>
      <c r="G163" s="366"/>
      <c r="H163" s="366" t="s">
        <v>34</v>
      </c>
      <c r="I163" s="366" t="s">
        <v>34</v>
      </c>
      <c r="J163" s="366" t="s">
        <v>608</v>
      </c>
      <c r="K163" s="367" t="s">
        <v>48</v>
      </c>
      <c r="L163" s="368"/>
      <c r="M163" s="368" t="s">
        <v>34</v>
      </c>
      <c r="N163" s="367">
        <v>546534</v>
      </c>
      <c r="O163" s="367" t="s">
        <v>1323</v>
      </c>
      <c r="P163" s="371">
        <v>44041</v>
      </c>
      <c r="Q163" s="372">
        <v>28195190.32</v>
      </c>
      <c r="R163" s="372">
        <v>26850515.968214277</v>
      </c>
      <c r="S163" s="367">
        <v>16</v>
      </c>
      <c r="T163" s="369">
        <v>-1.1751756763609733E-2</v>
      </c>
      <c r="U163" s="369">
        <v>-0.15191725340714476</v>
      </c>
      <c r="V163" s="369">
        <v>-9.0262205558190645E-2</v>
      </c>
      <c r="W163" s="369">
        <v>-0.88487142739262103</v>
      </c>
      <c r="X163" s="369">
        <v>0.17502668778363506</v>
      </c>
      <c r="Y163" s="369">
        <v>1.3272591689076545</v>
      </c>
      <c r="Z163" s="369" t="s">
        <v>1424</v>
      </c>
      <c r="AA163" s="369" t="s">
        <v>1424</v>
      </c>
      <c r="AB163" s="369">
        <v>0.19273874032907645</v>
      </c>
      <c r="AC163" s="373">
        <v>-0.89841620167134506</v>
      </c>
      <c r="AD163" s="575">
        <v>0</v>
      </c>
      <c r="AE163" s="370" t="s">
        <v>2376</v>
      </c>
      <c r="AF163" s="370" t="s">
        <v>2323</v>
      </c>
      <c r="AG163" s="374" t="s">
        <v>721</v>
      </c>
      <c r="AH163" s="374" t="s">
        <v>2321</v>
      </c>
      <c r="AI163" s="374">
        <v>500</v>
      </c>
      <c r="AJ163" s="374">
        <v>100</v>
      </c>
      <c r="AK163" s="374">
        <v>500</v>
      </c>
      <c r="AL163" s="369">
        <v>0.02</v>
      </c>
      <c r="AM163" s="369">
        <v>0.2</v>
      </c>
      <c r="AN163" s="369" t="s">
        <v>668</v>
      </c>
      <c r="AO163" s="367" t="s">
        <v>1326</v>
      </c>
      <c r="AP163" s="370" t="s">
        <v>718</v>
      </c>
      <c r="AQ163" s="376" t="s">
        <v>661</v>
      </c>
      <c r="AR163" s="369">
        <v>4.0000000000000001E-3</v>
      </c>
      <c r="AS163" s="369">
        <v>4.0000000000000001E-3</v>
      </c>
      <c r="AT163" s="369"/>
      <c r="AW163" s="711"/>
      <c r="AX163" s="711"/>
      <c r="AY163" s="712"/>
      <c r="AZ163" s="712"/>
      <c r="BA163" s="712"/>
      <c r="BB163" s="713"/>
      <c r="BC163" s="712"/>
      <c r="BD163" s="712"/>
      <c r="BE163" s="712"/>
      <c r="BF163" s="712"/>
      <c r="BG163" s="713"/>
      <c r="BH163" s="713"/>
      <c r="BI163" s="714"/>
      <c r="BJ163" s="714"/>
      <c r="BK163" s="714"/>
      <c r="BL163" s="713"/>
      <c r="BM163" s="713"/>
      <c r="BN163" s="713"/>
      <c r="BO163" s="713"/>
      <c r="BP163" s="713"/>
      <c r="BQ163" s="713"/>
      <c r="BR163" s="713"/>
      <c r="BS163" s="713"/>
      <c r="BT163" s="716"/>
      <c r="BU163" s="717"/>
      <c r="BV163" s="715"/>
      <c r="BW163" s="718"/>
    </row>
    <row r="164" spans="2:75" ht="15.75" customHeight="1">
      <c r="B164" s="363" t="s">
        <v>795</v>
      </c>
      <c r="C164" s="364">
        <v>38110723000116</v>
      </c>
      <c r="D164" s="365" t="s">
        <v>14</v>
      </c>
      <c r="E164" s="365" t="s">
        <v>607</v>
      </c>
      <c r="F164" s="365" t="s">
        <v>862</v>
      </c>
      <c r="G164" s="366" t="s">
        <v>868</v>
      </c>
      <c r="H164" s="366" t="s">
        <v>34</v>
      </c>
      <c r="I164" s="366" t="s">
        <v>34</v>
      </c>
      <c r="J164" s="366" t="s">
        <v>692</v>
      </c>
      <c r="K164" s="367"/>
      <c r="L164" s="368"/>
      <c r="M164" s="368" t="s">
        <v>1421</v>
      </c>
      <c r="N164" s="367">
        <v>553875</v>
      </c>
      <c r="O164" s="367" t="s">
        <v>1323</v>
      </c>
      <c r="P164" s="371">
        <v>44105</v>
      </c>
      <c r="Q164" s="372">
        <v>1560426.28</v>
      </c>
      <c r="R164" s="372">
        <v>1937108.3844047626</v>
      </c>
      <c r="S164" s="367">
        <v>3</v>
      </c>
      <c r="T164" s="369">
        <v>-0.13996492757527546</v>
      </c>
      <c r="U164" s="369">
        <v>-1.8093539373116245</v>
      </c>
      <c r="V164" s="369">
        <v>-0.19192841427177731</v>
      </c>
      <c r="W164" s="369">
        <v>-1.8815402176759557</v>
      </c>
      <c r="X164" s="369" t="s">
        <v>1424</v>
      </c>
      <c r="Y164" s="369" t="s">
        <v>1424</v>
      </c>
      <c r="Z164" s="369" t="s">
        <v>1424</v>
      </c>
      <c r="AA164" s="369" t="s">
        <v>1424</v>
      </c>
      <c r="AB164" s="369">
        <v>0.21627228328266032</v>
      </c>
      <c r="AC164" s="373">
        <v>-1.3262785928980925</v>
      </c>
      <c r="AD164" s="575">
        <v>37174238000143</v>
      </c>
      <c r="AE164" s="370" t="s">
        <v>2377</v>
      </c>
      <c r="AF164" s="370" t="s">
        <v>2377</v>
      </c>
      <c r="AG164" s="374" t="s">
        <v>1461</v>
      </c>
      <c r="AH164" s="374" t="s">
        <v>2321</v>
      </c>
      <c r="AI164" s="374">
        <v>200</v>
      </c>
      <c r="AJ164" s="374">
        <v>200</v>
      </c>
      <c r="AK164" s="374">
        <v>200</v>
      </c>
      <c r="AL164" s="369">
        <v>0.01</v>
      </c>
      <c r="AM164" s="369">
        <v>0.2</v>
      </c>
      <c r="AN164" s="369" t="s">
        <v>2330</v>
      </c>
      <c r="AO164" s="367" t="s">
        <v>1326</v>
      </c>
      <c r="AP164" s="370" t="s">
        <v>718</v>
      </c>
      <c r="AQ164" s="376" t="s">
        <v>696</v>
      </c>
      <c r="AR164" s="369">
        <v>3.333E-3</v>
      </c>
      <c r="AS164" s="369">
        <v>3.333E-3</v>
      </c>
      <c r="AT164" s="369"/>
      <c r="AW164" s="711"/>
      <c r="AX164" s="711"/>
      <c r="AY164" s="712"/>
      <c r="AZ164" s="712"/>
      <c r="BA164" s="712"/>
      <c r="BB164" s="712"/>
      <c r="BC164" s="712"/>
      <c r="BD164" s="712"/>
      <c r="BE164" s="712"/>
      <c r="BF164" s="712"/>
      <c r="BG164" s="713"/>
      <c r="BH164" s="713"/>
      <c r="BI164" s="714"/>
      <c r="BJ164" s="714"/>
      <c r="BK164" s="714"/>
      <c r="BL164" s="218"/>
      <c r="BM164" s="713"/>
      <c r="BN164" s="713"/>
      <c r="BO164" s="713"/>
      <c r="BP164" s="713"/>
      <c r="BQ164" s="713"/>
      <c r="BR164" s="713"/>
      <c r="BS164" s="713"/>
      <c r="BT164" s="713"/>
      <c r="BU164" s="713"/>
      <c r="BV164" s="715"/>
      <c r="BW164" s="712"/>
    </row>
    <row r="165" spans="2:75" ht="15.75" customHeight="1">
      <c r="B165" s="363" t="s">
        <v>796</v>
      </c>
      <c r="C165" s="364">
        <v>33824951000134</v>
      </c>
      <c r="D165" s="365" t="s">
        <v>14</v>
      </c>
      <c r="E165" s="365" t="s">
        <v>607</v>
      </c>
      <c r="F165" s="365"/>
      <c r="G165" s="366"/>
      <c r="H165" s="366" t="s">
        <v>34</v>
      </c>
      <c r="I165" s="366" t="s">
        <v>34</v>
      </c>
      <c r="J165" s="366" t="s">
        <v>608</v>
      </c>
      <c r="K165" s="367" t="s">
        <v>48</v>
      </c>
      <c r="L165" s="368"/>
      <c r="M165" s="368" t="s">
        <v>34</v>
      </c>
      <c r="N165" s="367">
        <v>505341</v>
      </c>
      <c r="O165" s="367" t="s">
        <v>1323</v>
      </c>
      <c r="P165" s="371">
        <v>43699</v>
      </c>
      <c r="Q165" s="372">
        <v>2059092.65</v>
      </c>
      <c r="R165" s="372">
        <v>2336816.5617460329</v>
      </c>
      <c r="S165" s="367">
        <v>3</v>
      </c>
      <c r="T165" s="369">
        <v>-2.1703337147348845E-2</v>
      </c>
      <c r="U165" s="369">
        <v>-0.28056327539081349</v>
      </c>
      <c r="V165" s="369">
        <v>-0.16642456171843245</v>
      </c>
      <c r="W165" s="369">
        <v>-1.6315171845212848</v>
      </c>
      <c r="X165" s="369">
        <v>-6.0718734402128605E-2</v>
      </c>
      <c r="Y165" s="369">
        <v>-0.46044119317002191</v>
      </c>
      <c r="Z165" s="369">
        <v>-3.6573635439676955E-2</v>
      </c>
      <c r="AA165" s="369">
        <v>-0.20789640058244757</v>
      </c>
      <c r="AB165" s="369">
        <v>0.18542624431035282</v>
      </c>
      <c r="AC165" s="373">
        <v>-1.4125378230300758</v>
      </c>
      <c r="AD165" s="575">
        <v>30530788000109</v>
      </c>
      <c r="AE165" s="370" t="s">
        <v>2377</v>
      </c>
      <c r="AF165" s="370" t="s">
        <v>2377</v>
      </c>
      <c r="AG165" s="374" t="s">
        <v>1461</v>
      </c>
      <c r="AH165" s="374" t="s">
        <v>2321</v>
      </c>
      <c r="AI165" s="374">
        <v>200</v>
      </c>
      <c r="AJ165" s="374">
        <v>200</v>
      </c>
      <c r="AK165" s="374">
        <v>200</v>
      </c>
      <c r="AL165" s="369">
        <v>0.01</v>
      </c>
      <c r="AM165" s="369">
        <v>0.2</v>
      </c>
      <c r="AN165" s="369" t="s">
        <v>668</v>
      </c>
      <c r="AO165" s="367" t="s">
        <v>1326</v>
      </c>
      <c r="AP165" s="370" t="s">
        <v>718</v>
      </c>
      <c r="AQ165" s="376" t="s">
        <v>661</v>
      </c>
      <c r="AR165" s="369">
        <v>4.9994999999999996E-3</v>
      </c>
      <c r="AS165" s="369">
        <v>4.9994999999999996E-3</v>
      </c>
      <c r="AT165" s="369"/>
      <c r="AW165" s="711"/>
      <c r="AX165" s="711"/>
      <c r="AY165" s="712"/>
      <c r="AZ165" s="712"/>
      <c r="BA165" s="712"/>
      <c r="BB165" s="713"/>
      <c r="BC165" s="712"/>
      <c r="BD165" s="712"/>
      <c r="BE165" s="712"/>
      <c r="BF165" s="712"/>
      <c r="BG165" s="713"/>
      <c r="BH165" s="713"/>
      <c r="BI165" s="714"/>
      <c r="BJ165" s="714"/>
      <c r="BK165" s="714"/>
      <c r="BL165" s="713"/>
      <c r="BM165" s="713"/>
      <c r="BN165" s="713"/>
      <c r="BO165" s="713"/>
      <c r="BP165" s="713"/>
      <c r="BQ165" s="713"/>
      <c r="BR165" s="713"/>
      <c r="BS165" s="713"/>
      <c r="BT165" s="716"/>
      <c r="BU165" s="717"/>
      <c r="BV165" s="715"/>
      <c r="BW165" s="718"/>
    </row>
    <row r="166" spans="2:75" ht="15.75" customHeight="1">
      <c r="B166" s="363" t="s">
        <v>797</v>
      </c>
      <c r="C166" s="364">
        <v>39293641000117</v>
      </c>
      <c r="D166" s="365" t="s">
        <v>14</v>
      </c>
      <c r="E166" s="365" t="s">
        <v>607</v>
      </c>
      <c r="F166" s="365" t="s">
        <v>862</v>
      </c>
      <c r="G166" s="366"/>
      <c r="H166" s="366" t="s">
        <v>34</v>
      </c>
      <c r="I166" s="366" t="s">
        <v>34</v>
      </c>
      <c r="J166" s="366" t="s">
        <v>611</v>
      </c>
      <c r="K166" s="367"/>
      <c r="L166" s="368"/>
      <c r="M166" s="368" t="s">
        <v>1421</v>
      </c>
      <c r="N166" s="367">
        <v>570451</v>
      </c>
      <c r="O166" s="367" t="s">
        <v>1323</v>
      </c>
      <c r="P166" s="371">
        <v>44193</v>
      </c>
      <c r="Q166" s="372">
        <v>6533933.4199999999</v>
      </c>
      <c r="R166" s="372">
        <v>6297809.5947222253</v>
      </c>
      <c r="S166" s="367">
        <v>5</v>
      </c>
      <c r="T166" s="369">
        <v>-0.22170274015882241</v>
      </c>
      <c r="U166" s="369">
        <v>-2.8659945942772151</v>
      </c>
      <c r="V166" s="369">
        <v>-0.13631672076377477</v>
      </c>
      <c r="W166" s="369">
        <v>-1.3363596705152423</v>
      </c>
      <c r="X166" s="369" t="s">
        <v>1424</v>
      </c>
      <c r="Y166" s="369" t="s">
        <v>1424</v>
      </c>
      <c r="Z166" s="369" t="s">
        <v>1424</v>
      </c>
      <c r="AA166" s="369" t="s">
        <v>1424</v>
      </c>
      <c r="AB166" s="369">
        <v>0.19932050114807071</v>
      </c>
      <c r="AC166" s="373">
        <v>-1.1229422037456938</v>
      </c>
      <c r="AD166" s="575">
        <v>40910469000182</v>
      </c>
      <c r="AE166" s="370" t="s">
        <v>2377</v>
      </c>
      <c r="AF166" s="370" t="s">
        <v>2377</v>
      </c>
      <c r="AG166" s="374" t="s">
        <v>1461</v>
      </c>
      <c r="AH166" s="374" t="s">
        <v>2318</v>
      </c>
      <c r="AI166" s="374">
        <v>1000</v>
      </c>
      <c r="AJ166" s="374" t="s">
        <v>1436</v>
      </c>
      <c r="AK166" s="374" t="s">
        <v>1436</v>
      </c>
      <c r="AL166" s="369">
        <v>5.0000000000000001E-3</v>
      </c>
      <c r="AM166" s="369" t="s">
        <v>34</v>
      </c>
      <c r="AN166" s="369" t="s">
        <v>2330</v>
      </c>
      <c r="AO166" s="367" t="s">
        <v>1326</v>
      </c>
      <c r="AP166" s="370" t="s">
        <v>718</v>
      </c>
      <c r="AQ166" s="376" t="s">
        <v>689</v>
      </c>
      <c r="AR166" s="369">
        <v>1.6665E-3</v>
      </c>
      <c r="AS166" s="369">
        <v>1.6665E-3</v>
      </c>
      <c r="AT166" s="369"/>
      <c r="AW166" s="711"/>
      <c r="AX166" s="711"/>
      <c r="AY166" s="712"/>
      <c r="AZ166" s="712"/>
      <c r="BA166" s="712"/>
      <c r="BB166" s="713"/>
      <c r="BC166" s="712"/>
      <c r="BD166" s="712"/>
      <c r="BE166" s="712"/>
      <c r="BF166" s="712"/>
      <c r="BG166" s="713"/>
      <c r="BH166" s="713"/>
      <c r="BI166" s="714"/>
      <c r="BJ166" s="714"/>
      <c r="BK166" s="714"/>
      <c r="BL166" s="713"/>
      <c r="BM166" s="713"/>
      <c r="BN166" s="713"/>
      <c r="BO166" s="713"/>
      <c r="BP166" s="713"/>
      <c r="BQ166" s="713"/>
      <c r="BR166" s="713"/>
      <c r="BS166" s="713"/>
      <c r="BT166" s="716"/>
      <c r="BU166" s="717"/>
      <c r="BV166" s="715"/>
      <c r="BW166" s="718"/>
    </row>
    <row r="167" spans="2:75" ht="15.75" customHeight="1">
      <c r="B167" s="363" t="s">
        <v>798</v>
      </c>
      <c r="C167" s="364">
        <v>41755418000196</v>
      </c>
      <c r="D167" s="365" t="s">
        <v>14</v>
      </c>
      <c r="E167" s="365" t="s">
        <v>607</v>
      </c>
      <c r="F167" s="365"/>
      <c r="G167" s="366"/>
      <c r="H167" s="366" t="s">
        <v>34</v>
      </c>
      <c r="I167" s="366" t="s">
        <v>34</v>
      </c>
      <c r="J167" s="366" t="s">
        <v>611</v>
      </c>
      <c r="K167" s="367"/>
      <c r="L167" s="368"/>
      <c r="M167" s="368" t="s">
        <v>1421</v>
      </c>
      <c r="N167" s="367">
        <v>613231</v>
      </c>
      <c r="O167" s="367" t="s">
        <v>1323</v>
      </c>
      <c r="P167" s="371">
        <v>44453</v>
      </c>
      <c r="Q167" s="372">
        <v>2461442.77</v>
      </c>
      <c r="R167" s="372" t="s">
        <v>1424</v>
      </c>
      <c r="S167" s="367">
        <v>5</v>
      </c>
      <c r="T167" s="369">
        <v>-0.33538200427494258</v>
      </c>
      <c r="U167" s="369">
        <v>-4.3355486295805861</v>
      </c>
      <c r="V167" s="369" t="s">
        <v>1424</v>
      </c>
      <c r="W167" s="369" t="s">
        <v>1424</v>
      </c>
      <c r="X167" s="369" t="s">
        <v>1424</v>
      </c>
      <c r="Y167" s="369" t="s">
        <v>1424</v>
      </c>
      <c r="Z167" s="369" t="s">
        <v>1424</v>
      </c>
      <c r="AA167" s="369" t="s">
        <v>1424</v>
      </c>
      <c r="AB167" s="369" t="s">
        <v>1424</v>
      </c>
      <c r="AC167" s="373" t="s">
        <v>1424</v>
      </c>
      <c r="AD167" s="575">
        <v>40904778000140</v>
      </c>
      <c r="AE167" s="370" t="s">
        <v>2377</v>
      </c>
      <c r="AF167" s="370" t="s">
        <v>2377</v>
      </c>
      <c r="AG167" s="374" t="s">
        <v>1461</v>
      </c>
      <c r="AH167" s="374" t="s">
        <v>2318</v>
      </c>
      <c r="AI167" s="374" t="s">
        <v>1436</v>
      </c>
      <c r="AJ167" s="374" t="s">
        <v>1436</v>
      </c>
      <c r="AK167" s="374" t="s">
        <v>1436</v>
      </c>
      <c r="AL167" s="369">
        <v>5.0000000000000001E-3</v>
      </c>
      <c r="AM167" s="369" t="s">
        <v>34</v>
      </c>
      <c r="AN167" s="369" t="s">
        <v>2330</v>
      </c>
      <c r="AO167" s="367" t="s">
        <v>1326</v>
      </c>
      <c r="AP167" s="370" t="s">
        <v>718</v>
      </c>
      <c r="AQ167" s="376" t="s">
        <v>689</v>
      </c>
      <c r="AR167" s="369">
        <v>1.6666666666666666E-3</v>
      </c>
      <c r="AS167" s="369">
        <v>1.6666666666666666E-3</v>
      </c>
      <c r="AT167" s="369"/>
      <c r="AW167" s="711"/>
      <c r="AX167" s="711"/>
      <c r="AY167" s="712"/>
      <c r="AZ167" s="712"/>
      <c r="BA167" s="712"/>
      <c r="BB167" s="713"/>
      <c r="BC167" s="712"/>
      <c r="BD167" s="712"/>
      <c r="BE167" s="712"/>
      <c r="BF167" s="712"/>
      <c r="BG167" s="713"/>
      <c r="BH167" s="713"/>
      <c r="BI167" s="714"/>
      <c r="BJ167" s="714"/>
      <c r="BK167" s="714"/>
      <c r="BL167" s="713"/>
      <c r="BM167" s="713"/>
      <c r="BN167" s="713"/>
      <c r="BO167" s="713"/>
      <c r="BP167" s="713"/>
      <c r="BQ167" s="713"/>
      <c r="BR167" s="713"/>
      <c r="BS167" s="713"/>
      <c r="BT167" s="716"/>
      <c r="BU167" s="717"/>
      <c r="BV167" s="715"/>
      <c r="BW167" s="718"/>
    </row>
    <row r="168" spans="2:75" ht="15.75" customHeight="1">
      <c r="B168" s="363" t="s">
        <v>799</v>
      </c>
      <c r="C168" s="364">
        <v>43617048000156</v>
      </c>
      <c r="D168" s="365" t="s">
        <v>14</v>
      </c>
      <c r="E168" s="365" t="s">
        <v>607</v>
      </c>
      <c r="F168" s="365"/>
      <c r="G168" s="366"/>
      <c r="H168" s="366" t="s">
        <v>34</v>
      </c>
      <c r="I168" s="366" t="s">
        <v>34</v>
      </c>
      <c r="J168" s="366" t="s">
        <v>608</v>
      </c>
      <c r="K168" s="367" t="s">
        <v>48</v>
      </c>
      <c r="L168" s="368"/>
      <c r="M168" s="368" t="s">
        <v>1421</v>
      </c>
      <c r="N168" s="367">
        <v>621285</v>
      </c>
      <c r="O168" s="367" t="s">
        <v>1323</v>
      </c>
      <c r="P168" s="371">
        <v>44498</v>
      </c>
      <c r="Q168" s="372">
        <v>5010839.71</v>
      </c>
      <c r="R168" s="372" t="s">
        <v>1424</v>
      </c>
      <c r="S168" s="367">
        <v>4</v>
      </c>
      <c r="T168" s="369">
        <v>2.3880516396122653E-2</v>
      </c>
      <c r="U168" s="369">
        <v>0.30870809648453673</v>
      </c>
      <c r="V168" s="369" t="s">
        <v>1424</v>
      </c>
      <c r="W168" s="369" t="s">
        <v>1424</v>
      </c>
      <c r="X168" s="369" t="s">
        <v>1424</v>
      </c>
      <c r="Y168" s="369" t="s">
        <v>1424</v>
      </c>
      <c r="Z168" s="369" t="s">
        <v>1424</v>
      </c>
      <c r="AA168" s="369" t="s">
        <v>1424</v>
      </c>
      <c r="AB168" s="369" t="s">
        <v>1424</v>
      </c>
      <c r="AC168" s="373" t="s">
        <v>1424</v>
      </c>
      <c r="AD168" s="575">
        <v>40054367000102</v>
      </c>
      <c r="AE168" s="370" t="s">
        <v>2377</v>
      </c>
      <c r="AF168" s="370" t="s">
        <v>2377</v>
      </c>
      <c r="AG168" s="374" t="s">
        <v>1461</v>
      </c>
      <c r="AH168" s="374" t="s">
        <v>2321</v>
      </c>
      <c r="AI168" s="374">
        <v>200</v>
      </c>
      <c r="AJ168" s="374">
        <v>200</v>
      </c>
      <c r="AK168" s="374">
        <v>200</v>
      </c>
      <c r="AL168" s="369">
        <v>0.01</v>
      </c>
      <c r="AM168" s="369">
        <v>0.2</v>
      </c>
      <c r="AN168" s="369" t="s">
        <v>2330</v>
      </c>
      <c r="AO168" s="367" t="s">
        <v>1326</v>
      </c>
      <c r="AP168" s="370" t="s">
        <v>718</v>
      </c>
      <c r="AQ168" s="376" t="s">
        <v>661</v>
      </c>
      <c r="AR168" s="369">
        <v>3.3333333333333331E-3</v>
      </c>
      <c r="AS168" s="369">
        <v>3.3333333333333331E-3</v>
      </c>
      <c r="AT168" s="369"/>
      <c r="AW168" s="711"/>
      <c r="AX168" s="711"/>
      <c r="AY168" s="712"/>
      <c r="AZ168" s="712"/>
      <c r="BA168" s="712"/>
      <c r="BB168" s="713"/>
      <c r="BC168" s="712"/>
      <c r="BD168" s="712"/>
      <c r="BE168" s="712"/>
      <c r="BF168" s="712"/>
      <c r="BG168" s="713"/>
      <c r="BH168" s="713"/>
      <c r="BI168" s="714"/>
      <c r="BJ168" s="714"/>
      <c r="BK168" s="714"/>
      <c r="BL168" s="713"/>
      <c r="BM168" s="713"/>
      <c r="BN168" s="713"/>
      <c r="BO168" s="713"/>
      <c r="BP168" s="713"/>
      <c r="BQ168" s="713"/>
      <c r="BR168" s="713"/>
      <c r="BS168" s="713"/>
      <c r="BT168" s="716"/>
      <c r="BU168" s="717"/>
      <c r="BV168" s="715"/>
      <c r="BW168" s="718"/>
    </row>
    <row r="169" spans="2:75" ht="15.75" customHeight="1">
      <c r="B169" s="363" t="s">
        <v>1289</v>
      </c>
      <c r="C169" s="364">
        <v>44315932000107</v>
      </c>
      <c r="D169" s="365" t="s">
        <v>11</v>
      </c>
      <c r="E169" s="365" t="s">
        <v>620</v>
      </c>
      <c r="F169" s="365" t="s">
        <v>619</v>
      </c>
      <c r="G169" s="366" t="s">
        <v>740</v>
      </c>
      <c r="H169" s="366" t="s">
        <v>34</v>
      </c>
      <c r="I169" s="366"/>
      <c r="J169" s="366" t="s">
        <v>608</v>
      </c>
      <c r="K169" s="367" t="s">
        <v>48</v>
      </c>
      <c r="L169" s="368"/>
      <c r="M169" s="368" t="s">
        <v>34</v>
      </c>
      <c r="N169" s="367">
        <v>644498</v>
      </c>
      <c r="O169" s="367" t="s">
        <v>1323</v>
      </c>
      <c r="P169" s="371">
        <v>44651</v>
      </c>
      <c r="Q169" s="372">
        <v>5896445.3099999996</v>
      </c>
      <c r="R169" s="372" t="s">
        <v>1424</v>
      </c>
      <c r="S169" s="367">
        <v>2</v>
      </c>
      <c r="T169" s="369" t="s">
        <v>1424</v>
      </c>
      <c r="U169" s="369" t="s">
        <v>1424</v>
      </c>
      <c r="V169" s="369" t="s">
        <v>1424</v>
      </c>
      <c r="W169" s="369" t="s">
        <v>1424</v>
      </c>
      <c r="X169" s="369" t="s">
        <v>1424</v>
      </c>
      <c r="Y169" s="369" t="s">
        <v>1424</v>
      </c>
      <c r="Z169" s="369" t="s">
        <v>1424</v>
      </c>
      <c r="AA169" s="369" t="s">
        <v>1424</v>
      </c>
      <c r="AB169" s="369" t="s">
        <v>1424</v>
      </c>
      <c r="AC169" s="373" t="s">
        <v>1424</v>
      </c>
      <c r="AD169" s="575">
        <v>0</v>
      </c>
      <c r="AE169" s="370" t="s">
        <v>2377</v>
      </c>
      <c r="AF169" s="370" t="s">
        <v>2377</v>
      </c>
      <c r="AG169" s="374" t="s">
        <v>1461</v>
      </c>
      <c r="AH169" s="374" t="s">
        <v>2321</v>
      </c>
      <c r="AI169" s="374">
        <v>200</v>
      </c>
      <c r="AJ169" s="374">
        <v>200</v>
      </c>
      <c r="AK169" s="374">
        <v>200</v>
      </c>
      <c r="AL169" s="369">
        <v>9.0000000000000011E-3</v>
      </c>
      <c r="AM169" s="369">
        <v>0.2</v>
      </c>
      <c r="AN169" s="369" t="s">
        <v>64</v>
      </c>
      <c r="AO169" s="367" t="s">
        <v>1326</v>
      </c>
      <c r="AP169" s="370" t="s">
        <v>11</v>
      </c>
      <c r="AQ169" s="376" t="s">
        <v>671</v>
      </c>
      <c r="AR169" s="369">
        <v>2.9999999999999996E-3</v>
      </c>
      <c r="AS169" s="369">
        <v>2.9999999999999996E-3</v>
      </c>
      <c r="AT169" s="369"/>
      <c r="AW169" s="711"/>
      <c r="AX169" s="711"/>
      <c r="AY169" s="712"/>
      <c r="AZ169" s="712"/>
      <c r="BA169" s="712"/>
      <c r="BB169" s="713"/>
      <c r="BC169" s="712"/>
      <c r="BD169" s="712"/>
      <c r="BE169" s="712"/>
      <c r="BF169" s="712"/>
      <c r="BG169" s="713"/>
      <c r="BH169" s="713"/>
      <c r="BI169" s="714"/>
      <c r="BJ169" s="714"/>
      <c r="BK169" s="714"/>
      <c r="BL169" s="713"/>
      <c r="BM169" s="713"/>
      <c r="BN169" s="713"/>
      <c r="BO169" s="713"/>
      <c r="BP169" s="713"/>
      <c r="BQ169" s="713"/>
      <c r="BR169" s="713"/>
      <c r="BS169" s="713"/>
      <c r="BT169" s="716"/>
      <c r="BU169" s="717"/>
      <c r="BV169" s="715"/>
      <c r="BW169" s="718"/>
    </row>
    <row r="170" spans="2:75" ht="15.75" customHeight="1">
      <c r="B170" s="363" t="s">
        <v>1290</v>
      </c>
      <c r="C170" s="364">
        <v>45081757000195</v>
      </c>
      <c r="D170" s="365" t="s">
        <v>11</v>
      </c>
      <c r="E170" s="365" t="s">
        <v>620</v>
      </c>
      <c r="F170" s="365" t="s">
        <v>619</v>
      </c>
      <c r="G170" s="366" t="s">
        <v>740</v>
      </c>
      <c r="H170" s="366" t="s">
        <v>34</v>
      </c>
      <c r="I170" s="366"/>
      <c r="J170" s="366" t="s">
        <v>608</v>
      </c>
      <c r="K170" s="367" t="s">
        <v>48</v>
      </c>
      <c r="L170" s="368"/>
      <c r="M170" s="368" t="s">
        <v>1421</v>
      </c>
      <c r="N170" s="367">
        <v>651222</v>
      </c>
      <c r="O170" s="367" t="s">
        <v>1323</v>
      </c>
      <c r="P170" s="371">
        <v>44694</v>
      </c>
      <c r="Q170" s="372">
        <v>5198365.3600000003</v>
      </c>
      <c r="R170" s="372" t="s">
        <v>1424</v>
      </c>
      <c r="S170" s="367">
        <v>10</v>
      </c>
      <c r="T170" s="369" t="s">
        <v>1424</v>
      </c>
      <c r="U170" s="369" t="s">
        <v>1424</v>
      </c>
      <c r="V170" s="369" t="s">
        <v>1424</v>
      </c>
      <c r="W170" s="369" t="s">
        <v>1424</v>
      </c>
      <c r="X170" s="369" t="s">
        <v>1424</v>
      </c>
      <c r="Y170" s="369" t="s">
        <v>1424</v>
      </c>
      <c r="Z170" s="369" t="s">
        <v>1424</v>
      </c>
      <c r="AA170" s="369" t="s">
        <v>1424</v>
      </c>
      <c r="AB170" s="369" t="s">
        <v>1424</v>
      </c>
      <c r="AC170" s="373" t="s">
        <v>1424</v>
      </c>
      <c r="AD170" s="575">
        <v>18428655000120</v>
      </c>
      <c r="AE170" s="370" t="s">
        <v>2377</v>
      </c>
      <c r="AF170" s="370" t="s">
        <v>2377</v>
      </c>
      <c r="AG170" s="374" t="s">
        <v>1461</v>
      </c>
      <c r="AH170" s="374" t="s">
        <v>2321</v>
      </c>
      <c r="AI170" s="374">
        <v>200</v>
      </c>
      <c r="AJ170" s="374">
        <v>200</v>
      </c>
      <c r="AK170" s="374">
        <v>200</v>
      </c>
      <c r="AL170" s="369">
        <v>5.0000000000000001E-3</v>
      </c>
      <c r="AM170" s="369">
        <v>0.2</v>
      </c>
      <c r="AN170" s="369" t="s">
        <v>64</v>
      </c>
      <c r="AO170" s="367" t="s">
        <v>1326</v>
      </c>
      <c r="AP170" s="370" t="s">
        <v>11</v>
      </c>
      <c r="AQ170" s="376" t="s">
        <v>1377</v>
      </c>
      <c r="AR170" s="369">
        <v>1.6666666666666666E-3</v>
      </c>
      <c r="AS170" s="369">
        <v>1.6666666666666666E-3</v>
      </c>
      <c r="AT170" s="369"/>
      <c r="AW170" s="711"/>
      <c r="AX170" s="711"/>
      <c r="AY170" s="712"/>
      <c r="AZ170" s="712"/>
      <c r="BA170" s="712"/>
      <c r="BB170" s="713"/>
      <c r="BC170" s="712"/>
      <c r="BD170" s="712"/>
      <c r="BE170" s="712"/>
      <c r="BF170" s="712"/>
      <c r="BG170" s="713"/>
      <c r="BH170" s="713"/>
      <c r="BI170" s="714"/>
      <c r="BJ170" s="714"/>
      <c r="BK170" s="714"/>
      <c r="BL170" s="713"/>
      <c r="BM170" s="713"/>
      <c r="BN170" s="713"/>
      <c r="BO170" s="713"/>
      <c r="BP170" s="713"/>
      <c r="BQ170" s="713"/>
      <c r="BR170" s="713"/>
      <c r="BS170" s="713"/>
      <c r="BT170" s="716"/>
      <c r="BU170" s="717"/>
      <c r="BV170" s="715"/>
      <c r="BW170" s="718"/>
    </row>
    <row r="171" spans="2:75" ht="15.75" customHeight="1">
      <c r="B171" s="363" t="s">
        <v>1391</v>
      </c>
      <c r="C171" s="364">
        <v>33824969000136</v>
      </c>
      <c r="D171" s="365" t="s">
        <v>13</v>
      </c>
      <c r="E171" s="365" t="s">
        <v>615</v>
      </c>
      <c r="F171" s="365" t="s">
        <v>619</v>
      </c>
      <c r="G171" s="366" t="s">
        <v>34</v>
      </c>
      <c r="H171" s="366" t="s">
        <v>1339</v>
      </c>
      <c r="I171" s="366" t="s">
        <v>34</v>
      </c>
      <c r="J171" s="366"/>
      <c r="K171" s="367" t="s">
        <v>48</v>
      </c>
      <c r="L171" s="368"/>
      <c r="M171" s="368" t="s">
        <v>1421</v>
      </c>
      <c r="N171" s="367">
        <v>505234</v>
      </c>
      <c r="O171" s="367" t="s">
        <v>1323</v>
      </c>
      <c r="P171" s="371">
        <v>43699</v>
      </c>
      <c r="Q171" s="372">
        <v>1706605.54</v>
      </c>
      <c r="R171" s="372">
        <v>1603647.2507142865</v>
      </c>
      <c r="S171" s="367">
        <v>4</v>
      </c>
      <c r="T171" s="369">
        <v>8.5750695670646415E-2</v>
      </c>
      <c r="U171" s="369">
        <v>1.1085159798725357</v>
      </c>
      <c r="V171" s="369">
        <v>8.0449292430016417E-2</v>
      </c>
      <c r="W171" s="369">
        <v>0.78867206695255931</v>
      </c>
      <c r="X171" s="369">
        <v>0.11251317601348632</v>
      </c>
      <c r="Y171" s="369">
        <v>0.85320785291569223</v>
      </c>
      <c r="Z171" s="369">
        <v>0.16497217414537357</v>
      </c>
      <c r="AA171" s="369">
        <v>0.93775531988478811</v>
      </c>
      <c r="AB171" s="369">
        <v>3.6336521993351238E-2</v>
      </c>
      <c r="AC171" s="373">
        <v>-0.52579208978987191</v>
      </c>
      <c r="AD171" s="575">
        <v>9605786000145</v>
      </c>
      <c r="AE171" s="370" t="s">
        <v>2377</v>
      </c>
      <c r="AF171" s="370" t="s">
        <v>2377</v>
      </c>
      <c r="AG171" s="374" t="s">
        <v>1461</v>
      </c>
      <c r="AH171" s="374" t="s">
        <v>2321</v>
      </c>
      <c r="AI171" s="374">
        <v>200</v>
      </c>
      <c r="AJ171" s="374">
        <v>100</v>
      </c>
      <c r="AK171" s="374">
        <v>200</v>
      </c>
      <c r="AL171" s="369">
        <v>0.01</v>
      </c>
      <c r="AM171" s="369" t="s">
        <v>34</v>
      </c>
      <c r="AN171" s="369" t="s">
        <v>64</v>
      </c>
      <c r="AO171" s="367" t="s">
        <v>1326</v>
      </c>
      <c r="AP171" s="370" t="s">
        <v>13</v>
      </c>
      <c r="AQ171" s="376" t="s">
        <v>670</v>
      </c>
      <c r="AR171" s="369">
        <v>3.3333333333333331E-3</v>
      </c>
      <c r="AS171" s="369">
        <v>3.3333333333333331E-3</v>
      </c>
      <c r="AT171" s="369"/>
      <c r="AW171" s="711"/>
      <c r="AX171" s="711"/>
      <c r="AY171" s="712"/>
      <c r="AZ171" s="712"/>
      <c r="BA171" s="712"/>
      <c r="BB171" s="713"/>
      <c r="BC171" s="712"/>
      <c r="BD171" s="712"/>
      <c r="BE171" s="712"/>
      <c r="BF171" s="712"/>
      <c r="BG171" s="713"/>
      <c r="BH171" s="713"/>
      <c r="BI171" s="714"/>
      <c r="BJ171" s="714"/>
      <c r="BK171" s="714"/>
      <c r="BL171" s="713"/>
      <c r="BM171" s="713"/>
      <c r="BN171" s="713"/>
      <c r="BO171" s="713"/>
      <c r="BP171" s="713"/>
      <c r="BQ171" s="713"/>
      <c r="BR171" s="713"/>
      <c r="BS171" s="713"/>
      <c r="BT171" s="716"/>
      <c r="BU171" s="717"/>
      <c r="BV171" s="715"/>
      <c r="BW171" s="718"/>
    </row>
    <row r="172" spans="2:75" ht="15.75" customHeight="1">
      <c r="B172" s="363" t="s">
        <v>800</v>
      </c>
      <c r="C172" s="364">
        <v>39293607000142</v>
      </c>
      <c r="D172" s="365" t="s">
        <v>13</v>
      </c>
      <c r="E172" s="365" t="s">
        <v>616</v>
      </c>
      <c r="F172" s="365" t="s">
        <v>617</v>
      </c>
      <c r="G172" s="366" t="s">
        <v>34</v>
      </c>
      <c r="H172" s="366" t="s">
        <v>1340</v>
      </c>
      <c r="I172" s="366" t="s">
        <v>34</v>
      </c>
      <c r="J172" s="366" t="s">
        <v>608</v>
      </c>
      <c r="K172" s="367" t="s">
        <v>48</v>
      </c>
      <c r="L172" s="368"/>
      <c r="M172" s="368" t="s">
        <v>1421</v>
      </c>
      <c r="N172" s="367">
        <v>570461</v>
      </c>
      <c r="O172" s="367" t="s">
        <v>1323</v>
      </c>
      <c r="P172" s="371">
        <v>44193</v>
      </c>
      <c r="Q172" s="372">
        <v>8890469.0999999996</v>
      </c>
      <c r="R172" s="372">
        <v>8000072.7381746089</v>
      </c>
      <c r="S172" s="367">
        <v>5</v>
      </c>
      <c r="T172" s="369">
        <v>2.0080565737590206E-3</v>
      </c>
      <c r="U172" s="369">
        <v>2.5958539264211985E-2</v>
      </c>
      <c r="V172" s="369">
        <v>4.6962487153429988E-2</v>
      </c>
      <c r="W172" s="369">
        <v>0.46038940422935781</v>
      </c>
      <c r="X172" s="369" t="s">
        <v>1424</v>
      </c>
      <c r="Y172" s="369" t="s">
        <v>1424</v>
      </c>
      <c r="Z172" s="369" t="s">
        <v>1424</v>
      </c>
      <c r="AA172" s="369" t="s">
        <v>1424</v>
      </c>
      <c r="AB172" s="369">
        <v>9.6185107615107346E-2</v>
      </c>
      <c r="AC172" s="373">
        <v>-0.48498152279108692</v>
      </c>
      <c r="AD172" s="575">
        <v>37243087000138</v>
      </c>
      <c r="AE172" s="370" t="s">
        <v>2377</v>
      </c>
      <c r="AF172" s="370" t="s">
        <v>2377</v>
      </c>
      <c r="AG172" s="374" t="s">
        <v>1461</v>
      </c>
      <c r="AH172" s="374" t="s">
        <v>2318</v>
      </c>
      <c r="AI172" s="374">
        <v>1000</v>
      </c>
      <c r="AJ172" s="374" t="s">
        <v>1436</v>
      </c>
      <c r="AK172" s="374" t="s">
        <v>1436</v>
      </c>
      <c r="AL172" s="369">
        <v>6.0000000000000001E-3</v>
      </c>
      <c r="AM172" s="369" t="s">
        <v>34</v>
      </c>
      <c r="AN172" s="369" t="s">
        <v>64</v>
      </c>
      <c r="AO172" s="367" t="s">
        <v>1326</v>
      </c>
      <c r="AP172" s="370" t="s">
        <v>13</v>
      </c>
      <c r="AQ172" s="376" t="s">
        <v>681</v>
      </c>
      <c r="AR172" s="369">
        <v>1.9997999999999999E-3</v>
      </c>
      <c r="AS172" s="369">
        <v>1.9997999999999999E-3</v>
      </c>
      <c r="AT172" s="369"/>
      <c r="AW172" s="711"/>
      <c r="AX172" s="711"/>
      <c r="AY172" s="712"/>
      <c r="AZ172" s="712"/>
      <c r="BA172" s="712"/>
      <c r="BB172" s="713"/>
      <c r="BC172" s="712"/>
      <c r="BD172" s="712"/>
      <c r="BE172" s="712"/>
      <c r="BF172" s="712"/>
      <c r="BG172" s="713"/>
      <c r="BH172" s="713"/>
      <c r="BI172" s="714"/>
      <c r="BJ172" s="714"/>
      <c r="BK172" s="714"/>
      <c r="BL172" s="713"/>
      <c r="BM172" s="713"/>
      <c r="BN172" s="713"/>
      <c r="BO172" s="713"/>
      <c r="BP172" s="713"/>
      <c r="BQ172" s="713"/>
      <c r="BR172" s="713"/>
      <c r="BS172" s="713"/>
      <c r="BT172" s="716"/>
      <c r="BU172" s="717"/>
      <c r="BV172" s="715"/>
      <c r="BW172" s="718"/>
    </row>
    <row r="173" spans="2:75" ht="15.75" customHeight="1">
      <c r="B173" s="363" t="s">
        <v>801</v>
      </c>
      <c r="C173" s="364">
        <v>33824820000157</v>
      </c>
      <c r="D173" s="365" t="s">
        <v>11</v>
      </c>
      <c r="E173" s="365" t="s">
        <v>663</v>
      </c>
      <c r="F173" s="365" t="s">
        <v>665</v>
      </c>
      <c r="G173" s="366"/>
      <c r="H173" s="366" t="s">
        <v>34</v>
      </c>
      <c r="I173" s="366"/>
      <c r="J173" s="366" t="s">
        <v>611</v>
      </c>
      <c r="K173" s="367" t="s">
        <v>48</v>
      </c>
      <c r="L173" s="368"/>
      <c r="M173" s="368" t="s">
        <v>1421</v>
      </c>
      <c r="N173" s="367">
        <v>505323</v>
      </c>
      <c r="O173" s="367" t="s">
        <v>1323</v>
      </c>
      <c r="P173" s="371">
        <v>43699</v>
      </c>
      <c r="Q173" s="372">
        <v>3353878.37</v>
      </c>
      <c r="R173" s="372">
        <v>5038694.8292063456</v>
      </c>
      <c r="S173" s="367">
        <v>6</v>
      </c>
      <c r="T173" s="369">
        <v>3.2429926893872807E-2</v>
      </c>
      <c r="U173" s="369">
        <v>0.41922799467458965</v>
      </c>
      <c r="V173" s="369">
        <v>5.0472816644866914E-2</v>
      </c>
      <c r="W173" s="369">
        <v>0.4948023708580504</v>
      </c>
      <c r="X173" s="369">
        <v>9.9707846867016725E-2</v>
      </c>
      <c r="Y173" s="369">
        <v>0.75610271577487898</v>
      </c>
      <c r="Z173" s="369">
        <v>0.17823287155629619</v>
      </c>
      <c r="AA173" s="369">
        <v>1.0131334229309243</v>
      </c>
      <c r="AB173" s="369">
        <v>2.3023975168454124E-2</v>
      </c>
      <c r="AC173" s="373">
        <v>-2.069257987716508</v>
      </c>
      <c r="AD173" s="575">
        <v>32841087000116</v>
      </c>
      <c r="AE173" s="370" t="s">
        <v>2377</v>
      </c>
      <c r="AF173" s="370" t="s">
        <v>2377</v>
      </c>
      <c r="AG173" s="374" t="s">
        <v>1461</v>
      </c>
      <c r="AH173" s="374" t="s">
        <v>2318</v>
      </c>
      <c r="AI173" s="374">
        <v>25000</v>
      </c>
      <c r="AJ173" s="374" t="s">
        <v>1436</v>
      </c>
      <c r="AK173" s="374" t="s">
        <v>1436</v>
      </c>
      <c r="AL173" s="369">
        <v>5.0000000000000001E-3</v>
      </c>
      <c r="AM173" s="369">
        <v>0.2</v>
      </c>
      <c r="AN173" s="369" t="s">
        <v>64</v>
      </c>
      <c r="AO173" s="367" t="s">
        <v>1326</v>
      </c>
      <c r="AP173" s="370" t="s">
        <v>11</v>
      </c>
      <c r="AQ173" s="376" t="s">
        <v>2341</v>
      </c>
      <c r="AR173" s="369">
        <v>1.6665E-3</v>
      </c>
      <c r="AS173" s="369">
        <v>1.6665E-3</v>
      </c>
      <c r="AT173" s="369"/>
      <c r="AW173" s="711"/>
      <c r="AX173" s="711"/>
      <c r="AY173" s="712"/>
      <c r="AZ173" s="712"/>
      <c r="BA173" s="712"/>
      <c r="BB173" s="713"/>
      <c r="BC173" s="712"/>
      <c r="BD173" s="712"/>
      <c r="BE173" s="712"/>
      <c r="BF173" s="712"/>
      <c r="BG173" s="713"/>
      <c r="BH173" s="713"/>
      <c r="BI173" s="714"/>
      <c r="BJ173" s="714"/>
      <c r="BK173" s="714"/>
      <c r="BL173" s="713"/>
      <c r="BM173" s="713"/>
      <c r="BN173" s="713"/>
      <c r="BO173" s="713"/>
      <c r="BP173" s="713"/>
      <c r="BQ173" s="713"/>
      <c r="BR173" s="713"/>
      <c r="BS173" s="713"/>
      <c r="BT173" s="716"/>
      <c r="BU173" s="717"/>
      <c r="BV173" s="715"/>
      <c r="BW173" s="718"/>
    </row>
    <row r="174" spans="2:75" ht="15.75" customHeight="1">
      <c r="B174" s="363" t="s">
        <v>1546</v>
      </c>
      <c r="C174" s="364">
        <v>14091645000191</v>
      </c>
      <c r="D174" s="365" t="s">
        <v>11</v>
      </c>
      <c r="E174" s="365" t="s">
        <v>621</v>
      </c>
      <c r="F174" s="365" t="s">
        <v>665</v>
      </c>
      <c r="G174" s="366"/>
      <c r="H174" s="366" t="s">
        <v>34</v>
      </c>
      <c r="I174" s="366"/>
      <c r="J174" s="366" t="s">
        <v>608</v>
      </c>
      <c r="K174" s="367" t="s">
        <v>48</v>
      </c>
      <c r="L174" s="368"/>
      <c r="M174" s="368"/>
      <c r="N174" s="367">
        <v>351164</v>
      </c>
      <c r="O174" s="367" t="s">
        <v>1326</v>
      </c>
      <c r="P174" s="371">
        <v>41562</v>
      </c>
      <c r="Q174" s="372">
        <v>550126022.41999996</v>
      </c>
      <c r="R174" s="372">
        <v>614352430.34615076</v>
      </c>
      <c r="S174" s="367">
        <v>30</v>
      </c>
      <c r="T174" s="369">
        <v>6.7160238963259955E-2</v>
      </c>
      <c r="U174" s="369">
        <v>0.75541255998083323</v>
      </c>
      <c r="V174" s="369">
        <v>9.1924322778419887E-2</v>
      </c>
      <c r="W174" s="369">
        <v>0.84365463044239164</v>
      </c>
      <c r="X174" s="369">
        <v>0.15372332897762186</v>
      </c>
      <c r="Y174" s="369">
        <v>1.0809502364639303</v>
      </c>
      <c r="Z174" s="369">
        <v>0.22841328156018625</v>
      </c>
      <c r="AA174" s="369">
        <v>1.2481789244768873</v>
      </c>
      <c r="AB174" s="369">
        <v>3.0439910579542123E-2</v>
      </c>
      <c r="AC174" s="373">
        <v>-0.4936439858872223</v>
      </c>
      <c r="AD174" s="575">
        <v>0</v>
      </c>
      <c r="AE174" s="370" t="s">
        <v>2377</v>
      </c>
      <c r="AF174" s="370" t="s">
        <v>2377</v>
      </c>
      <c r="AG174" s="374" t="s">
        <v>1461</v>
      </c>
      <c r="AH174" s="374" t="s">
        <v>2327</v>
      </c>
      <c r="AI174" s="374">
        <v>1000000</v>
      </c>
      <c r="AJ174" s="374">
        <v>0</v>
      </c>
      <c r="AK174" s="374">
        <v>1000000</v>
      </c>
      <c r="AL174" s="369">
        <v>2E-3</v>
      </c>
      <c r="AM174" s="369" t="s">
        <v>34</v>
      </c>
      <c r="AN174" s="369" t="s">
        <v>2349</v>
      </c>
      <c r="AO174" s="367" t="s">
        <v>1323</v>
      </c>
      <c r="AP174" s="370" t="s">
        <v>11</v>
      </c>
      <c r="AQ174" s="376" t="s">
        <v>671</v>
      </c>
      <c r="AR174" s="369" t="s">
        <v>34</v>
      </c>
      <c r="AS174" s="369" t="s">
        <v>34</v>
      </c>
      <c r="AT174" s="369"/>
      <c r="AW174" s="711"/>
      <c r="AX174" s="711"/>
      <c r="AY174" s="712"/>
      <c r="AZ174" s="712"/>
      <c r="BA174" s="712"/>
      <c r="BB174" s="712"/>
      <c r="BC174" s="712"/>
      <c r="BD174" s="712"/>
      <c r="BE174" s="712"/>
      <c r="BF174" s="712"/>
      <c r="BG174" s="713"/>
      <c r="BH174" s="713"/>
      <c r="BI174" s="714"/>
      <c r="BJ174" s="714"/>
      <c r="BK174" s="714"/>
      <c r="BL174" s="218"/>
      <c r="BM174" s="713"/>
      <c r="BN174" s="713"/>
      <c r="BO174" s="713"/>
      <c r="BP174" s="713"/>
      <c r="BQ174" s="713"/>
      <c r="BR174" s="713"/>
      <c r="BS174" s="713"/>
      <c r="BT174" s="713"/>
      <c r="BU174" s="713"/>
      <c r="BV174" s="715"/>
      <c r="BW174" s="712"/>
    </row>
    <row r="175" spans="2:75" ht="15.75" customHeight="1">
      <c r="B175" s="363" t="s">
        <v>1547</v>
      </c>
      <c r="C175" s="364">
        <v>6015368000100</v>
      </c>
      <c r="D175" s="365" t="s">
        <v>13</v>
      </c>
      <c r="E175" s="365" t="s">
        <v>615</v>
      </c>
      <c r="F175" s="365" t="s">
        <v>619</v>
      </c>
      <c r="G175" s="366" t="s">
        <v>34</v>
      </c>
      <c r="H175" s="366" t="s">
        <v>1339</v>
      </c>
      <c r="I175" s="366"/>
      <c r="J175" s="366" t="s">
        <v>608</v>
      </c>
      <c r="K175" s="367" t="s">
        <v>48</v>
      </c>
      <c r="L175" s="368"/>
      <c r="M175" s="368"/>
      <c r="N175" s="367">
        <v>158666</v>
      </c>
      <c r="O175" s="367" t="s">
        <v>1323</v>
      </c>
      <c r="P175" s="371">
        <v>38897</v>
      </c>
      <c r="Q175" s="372">
        <v>18582258987.48</v>
      </c>
      <c r="R175" s="372">
        <v>16582637115.111073</v>
      </c>
      <c r="S175" s="367">
        <v>1</v>
      </c>
      <c r="T175" s="369">
        <v>8.2759805332978775E-2</v>
      </c>
      <c r="U175" s="369">
        <v>0.93087513348934481</v>
      </c>
      <c r="V175" s="369">
        <v>0.10242625528549953</v>
      </c>
      <c r="W175" s="369">
        <v>0.94003830475618477</v>
      </c>
      <c r="X175" s="369">
        <v>0.14085672739394406</v>
      </c>
      <c r="Y175" s="369">
        <v>0.99047499033919695</v>
      </c>
      <c r="Z175" s="369">
        <v>0.19273966963985689</v>
      </c>
      <c r="AA175" s="369">
        <v>1.0532382001250513</v>
      </c>
      <c r="AB175" s="369">
        <v>4.6113378126949921E-3</v>
      </c>
      <c r="AC175" s="373">
        <v>-1.2798014097627102</v>
      </c>
      <c r="AD175" s="575">
        <v>12013309000103</v>
      </c>
      <c r="AE175" s="370" t="s">
        <v>2377</v>
      </c>
      <c r="AF175" s="370" t="s">
        <v>2377</v>
      </c>
      <c r="AG175" s="374" t="s">
        <v>1461</v>
      </c>
      <c r="AH175" s="374" t="s">
        <v>2321</v>
      </c>
      <c r="AI175" s="374">
        <v>0</v>
      </c>
      <c r="AJ175" s="374">
        <v>0</v>
      </c>
      <c r="AK175" s="374">
        <v>0</v>
      </c>
      <c r="AL175" s="369">
        <v>5.0000000000000001E-3</v>
      </c>
      <c r="AM175" s="369">
        <v>0.2</v>
      </c>
      <c r="AN175" s="369" t="s">
        <v>64</v>
      </c>
      <c r="AO175" s="367" t="s">
        <v>1326</v>
      </c>
      <c r="AP175" s="370" t="s">
        <v>13</v>
      </c>
      <c r="AQ175" s="376" t="s">
        <v>690</v>
      </c>
      <c r="AR175" s="369" t="s">
        <v>34</v>
      </c>
      <c r="AS175" s="369" t="s">
        <v>34</v>
      </c>
      <c r="AT175" s="369"/>
      <c r="AW175" s="711"/>
      <c r="AX175" s="711"/>
      <c r="AY175" s="712"/>
      <c r="AZ175" s="712"/>
      <c r="BA175" s="712"/>
      <c r="BB175" s="713"/>
      <c r="BC175" s="712"/>
      <c r="BD175" s="712"/>
      <c r="BE175" s="712"/>
      <c r="BF175" s="712"/>
      <c r="BG175" s="713"/>
      <c r="BH175" s="713"/>
      <c r="BI175" s="714"/>
      <c r="BJ175" s="714"/>
      <c r="BK175" s="714"/>
      <c r="BL175" s="713"/>
      <c r="BM175" s="713"/>
      <c r="BN175" s="713"/>
      <c r="BO175" s="713"/>
      <c r="BP175" s="713"/>
      <c r="BQ175" s="713"/>
      <c r="BR175" s="713"/>
      <c r="BS175" s="713"/>
      <c r="BT175" s="716"/>
      <c r="BU175" s="717"/>
      <c r="BV175" s="715"/>
      <c r="BW175" s="718"/>
    </row>
    <row r="176" spans="2:75" ht="15.75" customHeight="1">
      <c r="B176" s="363" t="s">
        <v>1548</v>
      </c>
      <c r="C176" s="364">
        <v>12013309000103</v>
      </c>
      <c r="D176" s="365" t="s">
        <v>13</v>
      </c>
      <c r="E176" s="365" t="s">
        <v>615</v>
      </c>
      <c r="F176" s="365" t="s">
        <v>619</v>
      </c>
      <c r="G176" s="366" t="s">
        <v>34</v>
      </c>
      <c r="H176" s="366" t="s">
        <v>1339</v>
      </c>
      <c r="I176" s="366"/>
      <c r="J176" s="366" t="s">
        <v>608</v>
      </c>
      <c r="K176" s="367" t="s">
        <v>48</v>
      </c>
      <c r="L176" s="368"/>
      <c r="M176" s="368"/>
      <c r="N176" s="367">
        <v>254843</v>
      </c>
      <c r="O176" s="367" t="s">
        <v>1323</v>
      </c>
      <c r="P176" s="371">
        <v>40417</v>
      </c>
      <c r="Q176" s="372">
        <v>18934320424.740002</v>
      </c>
      <c r="R176" s="372">
        <v>17357986246.126011</v>
      </c>
      <c r="S176" s="367">
        <v>1</v>
      </c>
      <c r="T176" s="369">
        <v>8.6854205957492381E-2</v>
      </c>
      <c r="U176" s="369">
        <v>0.9769285976386155</v>
      </c>
      <c r="V176" s="369">
        <v>0.10799844645810786</v>
      </c>
      <c r="W176" s="369">
        <v>0.99117825055500042</v>
      </c>
      <c r="X176" s="369">
        <v>0.15405757469676296</v>
      </c>
      <c r="Y176" s="369">
        <v>1.0833005823193418</v>
      </c>
      <c r="Z176" s="369">
        <v>0.21486499469739506</v>
      </c>
      <c r="AA176" s="369">
        <v>1.174143448039642</v>
      </c>
      <c r="AB176" s="369">
        <v>4.7036663184748138E-3</v>
      </c>
      <c r="AC176" s="373">
        <v>-0.18228721219379451</v>
      </c>
      <c r="AD176" s="575">
        <v>0</v>
      </c>
      <c r="AE176" s="370" t="s">
        <v>2377</v>
      </c>
      <c r="AF176" s="370" t="s">
        <v>2377</v>
      </c>
      <c r="AG176" s="374" t="s">
        <v>1461</v>
      </c>
      <c r="AH176" s="374" t="s">
        <v>2378</v>
      </c>
      <c r="AI176" s="374">
        <v>0</v>
      </c>
      <c r="AJ176" s="374">
        <v>0</v>
      </c>
      <c r="AK176" s="374">
        <v>0</v>
      </c>
      <c r="AL176" s="369">
        <v>5.0000000000000001E-3</v>
      </c>
      <c r="AM176" s="369" t="s">
        <v>34</v>
      </c>
      <c r="AN176" s="369" t="s">
        <v>64</v>
      </c>
      <c r="AO176" s="367" t="s">
        <v>1326</v>
      </c>
      <c r="AP176" s="370" t="s">
        <v>13</v>
      </c>
      <c r="AQ176" s="376" t="s">
        <v>690</v>
      </c>
      <c r="AR176" s="369" t="s">
        <v>34</v>
      </c>
      <c r="AS176" s="369" t="s">
        <v>34</v>
      </c>
      <c r="AT176" s="369"/>
      <c r="AW176" s="711"/>
      <c r="AX176" s="711"/>
      <c r="AY176" s="712"/>
      <c r="AZ176" s="712"/>
      <c r="BA176" s="712"/>
      <c r="BB176" s="713"/>
      <c r="BC176" s="712"/>
      <c r="BD176" s="712"/>
      <c r="BE176" s="712"/>
      <c r="BF176" s="712"/>
      <c r="BG176" s="713"/>
      <c r="BH176" s="713"/>
      <c r="BI176" s="714"/>
      <c r="BJ176" s="714"/>
      <c r="BK176" s="714"/>
      <c r="BL176" s="713"/>
      <c r="BM176" s="713"/>
      <c r="BN176" s="713"/>
      <c r="BO176" s="713"/>
      <c r="BP176" s="713"/>
      <c r="BQ176" s="713"/>
      <c r="BR176" s="713"/>
      <c r="BS176" s="713"/>
      <c r="BT176" s="716"/>
      <c r="BU176" s="717"/>
      <c r="BV176" s="715"/>
      <c r="BW176" s="718"/>
    </row>
    <row r="177" spans="2:75" ht="15.75" customHeight="1">
      <c r="B177" s="363" t="s">
        <v>122</v>
      </c>
      <c r="C177" s="364">
        <v>39800501000198</v>
      </c>
      <c r="D177" s="365" t="s">
        <v>13</v>
      </c>
      <c r="E177" s="365" t="s">
        <v>615</v>
      </c>
      <c r="F177" s="365" t="s">
        <v>619</v>
      </c>
      <c r="G177" s="366" t="s">
        <v>34</v>
      </c>
      <c r="H177" s="366" t="s">
        <v>1340</v>
      </c>
      <c r="I177" s="366" t="s">
        <v>34</v>
      </c>
      <c r="J177" s="366"/>
      <c r="K177" s="367" t="s">
        <v>48</v>
      </c>
      <c r="L177" s="368"/>
      <c r="M177" s="368" t="s">
        <v>1421</v>
      </c>
      <c r="N177" s="367">
        <v>566039</v>
      </c>
      <c r="O177" s="367" t="s">
        <v>1323</v>
      </c>
      <c r="P177" s="371">
        <v>44180</v>
      </c>
      <c r="Q177" s="372">
        <v>1532959.72</v>
      </c>
      <c r="R177" s="372">
        <v>1341566.530912698</v>
      </c>
      <c r="S177" s="367">
        <v>6</v>
      </c>
      <c r="T177" s="369">
        <v>0.71784909419225107</v>
      </c>
      <c r="U177" s="369">
        <v>9.2797753513914643</v>
      </c>
      <c r="V177" s="369">
        <v>-0.10361993426521077</v>
      </c>
      <c r="W177" s="369">
        <v>-1.0158218334303306</v>
      </c>
      <c r="X177" s="369" t="s">
        <v>1424</v>
      </c>
      <c r="Y177" s="369" t="s">
        <v>1424</v>
      </c>
      <c r="Z177" s="369" t="s">
        <v>1424</v>
      </c>
      <c r="AA177" s="369" t="s">
        <v>1424</v>
      </c>
      <c r="AB177" s="369">
        <v>0.44211027319621415</v>
      </c>
      <c r="AC177" s="373">
        <v>-0.24085836267019256</v>
      </c>
      <c r="AD177" s="575">
        <v>0</v>
      </c>
      <c r="AE177" s="370" t="s">
        <v>2379</v>
      </c>
      <c r="AF177" s="370" t="s">
        <v>2317</v>
      </c>
      <c r="AG177" s="374" t="s">
        <v>1458</v>
      </c>
      <c r="AH177" s="374" t="s">
        <v>2321</v>
      </c>
      <c r="AI177" s="374">
        <v>100</v>
      </c>
      <c r="AJ177" s="374">
        <v>100</v>
      </c>
      <c r="AK177" s="374">
        <v>100</v>
      </c>
      <c r="AL177" s="369">
        <v>2E-3</v>
      </c>
      <c r="AM177" s="369">
        <v>0.4</v>
      </c>
      <c r="AN177" s="369" t="s">
        <v>34</v>
      </c>
      <c r="AO177" s="367" t="s">
        <v>1326</v>
      </c>
      <c r="AP177" s="370" t="s">
        <v>13</v>
      </c>
      <c r="AQ177" s="376" t="s">
        <v>670</v>
      </c>
      <c r="AR177" s="369">
        <v>2.6660000000000003E-4</v>
      </c>
      <c r="AS177" s="369">
        <v>2.6660000000000003E-4</v>
      </c>
      <c r="AT177" s="369"/>
      <c r="AW177" s="711"/>
      <c r="AX177" s="711"/>
      <c r="AY177" s="712"/>
      <c r="AZ177" s="712"/>
      <c r="BA177" s="712"/>
      <c r="BB177" s="713"/>
      <c r="BC177" s="712"/>
      <c r="BD177" s="712"/>
      <c r="BE177" s="712"/>
      <c r="BF177" s="712"/>
      <c r="BG177" s="713"/>
      <c r="BH177" s="713"/>
      <c r="BI177" s="714"/>
      <c r="BJ177" s="714"/>
      <c r="BK177" s="714"/>
      <c r="BL177" s="713"/>
      <c r="BM177" s="713"/>
      <c r="BN177" s="713"/>
      <c r="BO177" s="713"/>
      <c r="BP177" s="713"/>
      <c r="BQ177" s="713"/>
      <c r="BR177" s="713"/>
      <c r="BS177" s="713"/>
      <c r="BT177" s="716"/>
      <c r="BU177" s="717"/>
      <c r="BV177" s="715"/>
      <c r="BW177" s="718"/>
    </row>
    <row r="178" spans="2:75" ht="15.75" customHeight="1">
      <c r="B178" s="363" t="s">
        <v>123</v>
      </c>
      <c r="C178" s="364">
        <v>39974143000130</v>
      </c>
      <c r="D178" s="365" t="s">
        <v>14</v>
      </c>
      <c r="E178" s="365" t="s">
        <v>607</v>
      </c>
      <c r="F178" s="365"/>
      <c r="G178" s="366"/>
      <c r="H178" s="366" t="s">
        <v>34</v>
      </c>
      <c r="I178" s="366" t="s">
        <v>34</v>
      </c>
      <c r="J178" s="366" t="s">
        <v>608</v>
      </c>
      <c r="K178" s="367" t="s">
        <v>48</v>
      </c>
      <c r="L178" s="368"/>
      <c r="M178" s="368" t="s">
        <v>1421</v>
      </c>
      <c r="N178" s="367">
        <v>582670</v>
      </c>
      <c r="O178" s="367" t="s">
        <v>1323</v>
      </c>
      <c r="P178" s="371">
        <v>44245</v>
      </c>
      <c r="Q178" s="372">
        <v>20118383.239999998</v>
      </c>
      <c r="R178" s="372">
        <v>18025872.933492061</v>
      </c>
      <c r="S178" s="367">
        <v>182</v>
      </c>
      <c r="T178" s="369">
        <v>-0.16196071023401848</v>
      </c>
      <c r="U178" s="369">
        <v>-2.0936977129081455</v>
      </c>
      <c r="V178" s="369">
        <v>-0.27812339099178407</v>
      </c>
      <c r="W178" s="369">
        <v>-2.7265392027177633</v>
      </c>
      <c r="X178" s="369" t="s">
        <v>1424</v>
      </c>
      <c r="Y178" s="369" t="s">
        <v>1424</v>
      </c>
      <c r="Z178" s="369" t="s">
        <v>1424</v>
      </c>
      <c r="AA178" s="369" t="s">
        <v>1424</v>
      </c>
      <c r="AB178" s="369">
        <v>0.50671900126016078</v>
      </c>
      <c r="AC178" s="373">
        <v>-0.58135006165197012</v>
      </c>
      <c r="AD178" s="575">
        <v>0</v>
      </c>
      <c r="AE178" s="370" t="s">
        <v>2346</v>
      </c>
      <c r="AF178" s="370" t="s">
        <v>2326</v>
      </c>
      <c r="AG178" s="374" t="s">
        <v>1459</v>
      </c>
      <c r="AH178" s="374" t="s">
        <v>728</v>
      </c>
      <c r="AI178" s="374">
        <v>5000</v>
      </c>
      <c r="AJ178" s="374" t="s">
        <v>1436</v>
      </c>
      <c r="AK178" s="374">
        <v>1000</v>
      </c>
      <c r="AL178" s="369">
        <v>5.0000000000000001E-3</v>
      </c>
      <c r="AM178" s="369">
        <v>0.25</v>
      </c>
      <c r="AN178" s="369" t="s">
        <v>34</v>
      </c>
      <c r="AO178" s="367" t="s">
        <v>1326</v>
      </c>
      <c r="AP178" s="370" t="s">
        <v>718</v>
      </c>
      <c r="AQ178" s="376" t="s">
        <v>661</v>
      </c>
      <c r="AR178" s="369" t="s">
        <v>34</v>
      </c>
      <c r="AS178" s="369" t="s">
        <v>34</v>
      </c>
      <c r="AT178" s="369"/>
      <c r="AW178" s="711"/>
      <c r="AX178" s="711"/>
      <c r="AY178" s="712"/>
      <c r="AZ178" s="712"/>
      <c r="BA178" s="712"/>
      <c r="BB178" s="713"/>
      <c r="BC178" s="712"/>
      <c r="BD178" s="712"/>
      <c r="BE178" s="712"/>
      <c r="BF178" s="712"/>
      <c r="BG178" s="713"/>
      <c r="BH178" s="713"/>
      <c r="BI178" s="714"/>
      <c r="BJ178" s="714"/>
      <c r="BK178" s="714"/>
      <c r="BL178" s="713"/>
      <c r="BM178" s="713"/>
      <c r="BN178" s="713"/>
      <c r="BO178" s="713"/>
      <c r="BP178" s="713"/>
      <c r="BQ178" s="713"/>
      <c r="BR178" s="713"/>
      <c r="BS178" s="713"/>
      <c r="BT178" s="716"/>
      <c r="BU178" s="717"/>
      <c r="BV178" s="715"/>
      <c r="BW178" s="718"/>
    </row>
    <row r="179" spans="2:75" ht="15.75" customHeight="1">
      <c r="B179" s="363" t="s">
        <v>496</v>
      </c>
      <c r="C179" s="364">
        <v>33361831000148</v>
      </c>
      <c r="D179" s="365" t="s">
        <v>13</v>
      </c>
      <c r="E179" s="365" t="s">
        <v>615</v>
      </c>
      <c r="F179" s="365" t="s">
        <v>619</v>
      </c>
      <c r="G179" s="366" t="s">
        <v>34</v>
      </c>
      <c r="H179" s="366" t="s">
        <v>1340</v>
      </c>
      <c r="I179" s="366" t="s">
        <v>34</v>
      </c>
      <c r="J179" s="366"/>
      <c r="K179" s="367" t="s">
        <v>48</v>
      </c>
      <c r="L179" s="368"/>
      <c r="M179" s="368" t="s">
        <v>34</v>
      </c>
      <c r="N179" s="367">
        <v>501794</v>
      </c>
      <c r="O179" s="367" t="s">
        <v>1323</v>
      </c>
      <c r="P179" s="371">
        <v>43642</v>
      </c>
      <c r="Q179" s="372">
        <v>50529733.439999998</v>
      </c>
      <c r="R179" s="372">
        <v>105104654.4744841</v>
      </c>
      <c r="S179" s="367">
        <v>5</v>
      </c>
      <c r="T179" s="369">
        <v>-0.11119188626024934</v>
      </c>
      <c r="U179" s="369">
        <v>-1.4373992162707161</v>
      </c>
      <c r="V179" s="369">
        <v>-8.9601632226958383E-2</v>
      </c>
      <c r="W179" s="369">
        <v>-0.87839559996418359</v>
      </c>
      <c r="X179" s="369">
        <v>7.7666367614138476E-2</v>
      </c>
      <c r="Y179" s="369">
        <v>0.58895817453306154</v>
      </c>
      <c r="Z179" s="369">
        <v>9.4085493922897445E-2</v>
      </c>
      <c r="AA179" s="369">
        <v>0.53481244887054336</v>
      </c>
      <c r="AB179" s="369">
        <v>0.11397298252817935</v>
      </c>
      <c r="AC179" s="373">
        <v>-1.6189911362629164</v>
      </c>
      <c r="AD179" s="575">
        <v>32222759000105</v>
      </c>
      <c r="AE179" s="370" t="s">
        <v>2380</v>
      </c>
      <c r="AF179" s="370" t="s">
        <v>730</v>
      </c>
      <c r="AG179" s="374" t="s">
        <v>730</v>
      </c>
      <c r="AH179" s="374" t="s">
        <v>2318</v>
      </c>
      <c r="AI179" s="374">
        <v>10000</v>
      </c>
      <c r="AJ179" s="374">
        <v>5000</v>
      </c>
      <c r="AK179" s="374">
        <v>5000</v>
      </c>
      <c r="AL179" s="369">
        <v>9.0000000000000011E-3</v>
      </c>
      <c r="AM179" s="369" t="s">
        <v>34</v>
      </c>
      <c r="AN179" s="369" t="s">
        <v>34</v>
      </c>
      <c r="AO179" s="367" t="s">
        <v>1326</v>
      </c>
      <c r="AP179" s="370" t="s">
        <v>13</v>
      </c>
      <c r="AQ179" s="376" t="s">
        <v>681</v>
      </c>
      <c r="AR179" s="369">
        <v>5.3333999999999994E-3</v>
      </c>
      <c r="AS179" s="369">
        <v>5.3333999999999994E-3</v>
      </c>
      <c r="AT179" s="369"/>
      <c r="AW179" s="711"/>
      <c r="AX179" s="711"/>
      <c r="AY179" s="712"/>
      <c r="AZ179" s="712"/>
      <c r="BA179" s="712"/>
      <c r="BB179" s="713"/>
      <c r="BC179" s="712"/>
      <c r="BD179" s="712"/>
      <c r="BE179" s="712"/>
      <c r="BF179" s="712"/>
      <c r="BG179" s="713"/>
      <c r="BH179" s="713"/>
      <c r="BI179" s="714"/>
      <c r="BJ179" s="714"/>
      <c r="BK179" s="714"/>
      <c r="BL179" s="713"/>
      <c r="BM179" s="713"/>
      <c r="BN179" s="713"/>
      <c r="BO179" s="713"/>
      <c r="BP179" s="713"/>
      <c r="BQ179" s="713"/>
      <c r="BR179" s="713"/>
      <c r="BS179" s="713"/>
      <c r="BT179" s="716"/>
      <c r="BU179" s="717"/>
      <c r="BV179" s="715"/>
      <c r="BW179" s="718"/>
    </row>
    <row r="180" spans="2:75" ht="15.75" customHeight="1">
      <c r="B180" s="363" t="s">
        <v>802</v>
      </c>
      <c r="C180" s="364">
        <v>33361798000156</v>
      </c>
      <c r="D180" s="365" t="s">
        <v>11</v>
      </c>
      <c r="E180" s="365" t="s">
        <v>663</v>
      </c>
      <c r="F180" s="365" t="s">
        <v>665</v>
      </c>
      <c r="G180" s="366"/>
      <c r="H180" s="366" t="s">
        <v>34</v>
      </c>
      <c r="I180" s="366"/>
      <c r="J180" s="366" t="s">
        <v>611</v>
      </c>
      <c r="K180" s="367" t="s">
        <v>48</v>
      </c>
      <c r="L180" s="368"/>
      <c r="M180" s="368" t="s">
        <v>34</v>
      </c>
      <c r="N180" s="367">
        <v>501859</v>
      </c>
      <c r="O180" s="367" t="s">
        <v>1323</v>
      </c>
      <c r="P180" s="371">
        <v>43643</v>
      </c>
      <c r="Q180" s="372">
        <v>28564914.18</v>
      </c>
      <c r="R180" s="372">
        <v>47216349.616825424</v>
      </c>
      <c r="S180" s="367">
        <v>5</v>
      </c>
      <c r="T180" s="369">
        <v>-1.6590494031271108E-2</v>
      </c>
      <c r="U180" s="369">
        <v>-0.21446855449756275</v>
      </c>
      <c r="V180" s="369">
        <v>-1.6577260537070093E-2</v>
      </c>
      <c r="W180" s="369">
        <v>-0.16251258323440665</v>
      </c>
      <c r="X180" s="369">
        <v>4.2949298204509212E-2</v>
      </c>
      <c r="Y180" s="369">
        <v>0.32569233047792295</v>
      </c>
      <c r="Z180" s="369">
        <v>5.6719600375438661E-2</v>
      </c>
      <c r="AA180" s="369">
        <v>0.32241259636268449</v>
      </c>
      <c r="AB180" s="369">
        <v>2.7715465201511427E-2</v>
      </c>
      <c r="AC180" s="373">
        <v>-4.0946421844254033</v>
      </c>
      <c r="AD180" s="575">
        <v>33361923000128</v>
      </c>
      <c r="AE180" s="370" t="s">
        <v>2380</v>
      </c>
      <c r="AF180" s="370" t="s">
        <v>730</v>
      </c>
      <c r="AG180" s="374" t="s">
        <v>730</v>
      </c>
      <c r="AH180" s="374" t="s">
        <v>2318</v>
      </c>
      <c r="AI180" s="374">
        <v>10000</v>
      </c>
      <c r="AJ180" s="374">
        <v>5000</v>
      </c>
      <c r="AK180" s="374">
        <v>5000</v>
      </c>
      <c r="AL180" s="369">
        <v>8.0000000000000002E-3</v>
      </c>
      <c r="AM180" s="369" t="s">
        <v>34</v>
      </c>
      <c r="AN180" s="369" t="s">
        <v>34</v>
      </c>
      <c r="AO180" s="367" t="s">
        <v>1326</v>
      </c>
      <c r="AP180" s="370" t="s">
        <v>13</v>
      </c>
      <c r="AQ180" s="376" t="s">
        <v>681</v>
      </c>
      <c r="AR180" s="369">
        <v>4.6666666666666662E-3</v>
      </c>
      <c r="AS180" s="369">
        <v>4.6666666666666662E-3</v>
      </c>
      <c r="AT180" s="369"/>
      <c r="AW180" s="711"/>
      <c r="AX180" s="711"/>
      <c r="AY180" s="712"/>
      <c r="AZ180" s="712"/>
      <c r="BA180" s="712"/>
      <c r="BB180" s="713"/>
      <c r="BC180" s="712"/>
      <c r="BD180" s="712"/>
      <c r="BE180" s="712"/>
      <c r="BF180" s="712"/>
      <c r="BG180" s="713"/>
      <c r="BH180" s="713"/>
      <c r="BI180" s="714"/>
      <c r="BJ180" s="714"/>
      <c r="BK180" s="714"/>
      <c r="BL180" s="713"/>
      <c r="BM180" s="713"/>
      <c r="BN180" s="713"/>
      <c r="BO180" s="713"/>
      <c r="BP180" s="713"/>
      <c r="BQ180" s="713"/>
      <c r="BR180" s="713"/>
      <c r="BS180" s="713"/>
      <c r="BT180" s="716"/>
      <c r="BU180" s="717"/>
      <c r="BV180" s="715"/>
      <c r="BW180" s="718"/>
    </row>
    <row r="181" spans="2:75" ht="15.75" customHeight="1">
      <c r="B181" s="363" t="s">
        <v>803</v>
      </c>
      <c r="C181" s="364">
        <v>33361657000133</v>
      </c>
      <c r="D181" s="365" t="s">
        <v>13</v>
      </c>
      <c r="E181" s="365" t="s">
        <v>616</v>
      </c>
      <c r="F181" s="365" t="s">
        <v>618</v>
      </c>
      <c r="G181" s="366" t="s">
        <v>34</v>
      </c>
      <c r="H181" s="366" t="s">
        <v>867</v>
      </c>
      <c r="I181" s="366" t="s">
        <v>34</v>
      </c>
      <c r="J181" s="366" t="s">
        <v>611</v>
      </c>
      <c r="K181" s="367"/>
      <c r="L181" s="368" t="s">
        <v>1341</v>
      </c>
      <c r="M181" s="368" t="s">
        <v>34</v>
      </c>
      <c r="N181" s="367">
        <v>501891</v>
      </c>
      <c r="O181" s="367" t="s">
        <v>1323</v>
      </c>
      <c r="P181" s="371">
        <v>43641</v>
      </c>
      <c r="Q181" s="372">
        <v>225407213.21000001</v>
      </c>
      <c r="R181" s="372">
        <v>359489157.90380937</v>
      </c>
      <c r="S181" s="367">
        <v>5</v>
      </c>
      <c r="T181" s="369">
        <v>5.3352737483266743E-2</v>
      </c>
      <c r="U181" s="369">
        <v>0.68970125090647871</v>
      </c>
      <c r="V181" s="369">
        <v>7.8102363236456585E-2</v>
      </c>
      <c r="W181" s="369">
        <v>0.76566431334569818</v>
      </c>
      <c r="X181" s="369">
        <v>0.14777289998078613</v>
      </c>
      <c r="Y181" s="369">
        <v>1.120588745060572</v>
      </c>
      <c r="Z181" s="369">
        <v>0.20187311581209388</v>
      </c>
      <c r="AA181" s="369">
        <v>1.1475122351705871</v>
      </c>
      <c r="AB181" s="369">
        <v>6.2414101723507379E-2</v>
      </c>
      <c r="AC181" s="373">
        <v>-0.32044295200289624</v>
      </c>
      <c r="AD181" s="575">
        <v>33361873000189</v>
      </c>
      <c r="AE181" s="370" t="s">
        <v>2380</v>
      </c>
      <c r="AF181" s="370" t="s">
        <v>730</v>
      </c>
      <c r="AG181" s="374" t="s">
        <v>730</v>
      </c>
      <c r="AH181" s="374" t="s">
        <v>2318</v>
      </c>
      <c r="AI181" s="374">
        <v>10000</v>
      </c>
      <c r="AJ181" s="374">
        <v>5000</v>
      </c>
      <c r="AK181" s="374">
        <v>5000</v>
      </c>
      <c r="AL181" s="369">
        <v>9.0000000000000011E-3</v>
      </c>
      <c r="AM181" s="369" t="s">
        <v>34</v>
      </c>
      <c r="AN181" s="369" t="s">
        <v>34</v>
      </c>
      <c r="AO181" s="367" t="s">
        <v>1326</v>
      </c>
      <c r="AP181" s="370" t="s">
        <v>13</v>
      </c>
      <c r="AQ181" s="376" t="s">
        <v>681</v>
      </c>
      <c r="AR181" s="369">
        <v>5.3333999999999994E-3</v>
      </c>
      <c r="AS181" s="369">
        <v>5.3333999999999994E-3</v>
      </c>
      <c r="AT181" s="369"/>
      <c r="AW181" s="711"/>
      <c r="AX181" s="711"/>
      <c r="AY181" s="712"/>
      <c r="AZ181" s="712"/>
      <c r="BA181" s="712"/>
      <c r="BB181" s="713"/>
      <c r="BC181" s="712"/>
      <c r="BD181" s="712"/>
      <c r="BE181" s="712"/>
      <c r="BF181" s="712"/>
      <c r="BG181" s="713"/>
      <c r="BH181" s="713"/>
      <c r="BI181" s="714"/>
      <c r="BJ181" s="714"/>
      <c r="BK181" s="714"/>
      <c r="BL181" s="713"/>
      <c r="BM181" s="713"/>
      <c r="BN181" s="713"/>
      <c r="BO181" s="713"/>
      <c r="BP181" s="713"/>
      <c r="BQ181" s="713"/>
      <c r="BR181" s="713"/>
      <c r="BS181" s="713"/>
      <c r="BT181" s="716"/>
      <c r="BU181" s="717"/>
      <c r="BV181" s="715"/>
      <c r="BW181" s="718"/>
    </row>
    <row r="182" spans="2:75" ht="15.75" customHeight="1">
      <c r="B182" s="363" t="s">
        <v>804</v>
      </c>
      <c r="C182" s="364">
        <v>41673246000101</v>
      </c>
      <c r="D182" s="365" t="s">
        <v>14</v>
      </c>
      <c r="E182" s="365" t="s">
        <v>607</v>
      </c>
      <c r="F182" s="365"/>
      <c r="G182" s="366" t="s">
        <v>868</v>
      </c>
      <c r="H182" s="366" t="s">
        <v>34</v>
      </c>
      <c r="I182" s="366" t="s">
        <v>34</v>
      </c>
      <c r="J182" s="366" t="s">
        <v>611</v>
      </c>
      <c r="K182" s="367" t="s">
        <v>48</v>
      </c>
      <c r="L182" s="368"/>
      <c r="M182" s="368" t="s">
        <v>1421</v>
      </c>
      <c r="N182" s="367">
        <v>600547</v>
      </c>
      <c r="O182" s="367" t="s">
        <v>1323</v>
      </c>
      <c r="P182" s="371">
        <v>44383</v>
      </c>
      <c r="Q182" s="372">
        <v>1209595.25</v>
      </c>
      <c r="R182" s="372">
        <v>1184943.5242460307</v>
      </c>
      <c r="S182" s="367">
        <v>5</v>
      </c>
      <c r="T182" s="369">
        <v>-0.27805868065554551</v>
      </c>
      <c r="U182" s="369">
        <v>-3.5945188367079166</v>
      </c>
      <c r="V182" s="369">
        <v>-0.28350762705645505</v>
      </c>
      <c r="W182" s="369">
        <v>-2.7793227196116943</v>
      </c>
      <c r="X182" s="369" t="s">
        <v>1424</v>
      </c>
      <c r="Y182" s="369" t="s">
        <v>1424</v>
      </c>
      <c r="Z182" s="369" t="s">
        <v>1424</v>
      </c>
      <c r="AA182" s="369" t="s">
        <v>1424</v>
      </c>
      <c r="AB182" s="369">
        <v>0.34106462988470276</v>
      </c>
      <c r="AC182" s="373">
        <v>-1.0911140250371221</v>
      </c>
      <c r="AD182" s="575">
        <v>0</v>
      </c>
      <c r="AE182" s="370" t="s">
        <v>2331</v>
      </c>
      <c r="AF182" s="370" t="s">
        <v>2317</v>
      </c>
      <c r="AG182" s="374" t="s">
        <v>1458</v>
      </c>
      <c r="AH182" s="374" t="s">
        <v>2318</v>
      </c>
      <c r="AI182" s="374">
        <v>100</v>
      </c>
      <c r="AJ182" s="374">
        <v>100</v>
      </c>
      <c r="AK182" s="374">
        <v>100</v>
      </c>
      <c r="AL182" s="369">
        <v>4.0000000000000002E-4</v>
      </c>
      <c r="AM182" s="369" t="s">
        <v>34</v>
      </c>
      <c r="AN182" s="369" t="s">
        <v>34</v>
      </c>
      <c r="AO182" s="367" t="s">
        <v>1326</v>
      </c>
      <c r="AP182" s="370" t="s">
        <v>718</v>
      </c>
      <c r="AQ182" s="376" t="s">
        <v>689</v>
      </c>
      <c r="AR182" s="369" t="s">
        <v>34</v>
      </c>
      <c r="AS182" s="369" t="s">
        <v>34</v>
      </c>
      <c r="AT182" s="369"/>
      <c r="AW182" s="711"/>
      <c r="AX182" s="711"/>
      <c r="AY182" s="712"/>
      <c r="AZ182" s="712"/>
      <c r="BA182" s="712"/>
      <c r="BB182" s="713"/>
      <c r="BC182" s="712"/>
      <c r="BD182" s="712"/>
      <c r="BE182" s="712"/>
      <c r="BF182" s="712"/>
      <c r="BG182" s="713"/>
      <c r="BH182" s="713"/>
      <c r="BI182" s="714"/>
      <c r="BJ182" s="714"/>
      <c r="BK182" s="714"/>
      <c r="BL182" s="713"/>
      <c r="BM182" s="713"/>
      <c r="BN182" s="713"/>
      <c r="BO182" s="713"/>
      <c r="BP182" s="713"/>
      <c r="BQ182" s="713"/>
      <c r="BR182" s="713"/>
      <c r="BS182" s="713"/>
      <c r="BT182" s="716"/>
      <c r="BU182" s="717"/>
      <c r="BV182" s="715"/>
      <c r="BW182" s="718"/>
    </row>
    <row r="183" spans="2:75" ht="15.75" customHeight="1">
      <c r="B183" s="363" t="s">
        <v>124</v>
      </c>
      <c r="C183" s="364">
        <v>37830181000193</v>
      </c>
      <c r="D183" s="365" t="s">
        <v>14</v>
      </c>
      <c r="E183" s="365" t="s">
        <v>607</v>
      </c>
      <c r="F183" s="365"/>
      <c r="G183" s="366"/>
      <c r="H183" s="366" t="s">
        <v>34</v>
      </c>
      <c r="I183" s="366" t="s">
        <v>34</v>
      </c>
      <c r="J183" s="366" t="s">
        <v>608</v>
      </c>
      <c r="K183" s="367" t="s">
        <v>48</v>
      </c>
      <c r="L183" s="368"/>
      <c r="M183" s="368" t="s">
        <v>34</v>
      </c>
      <c r="N183" s="367">
        <v>548936</v>
      </c>
      <c r="O183" s="367" t="s">
        <v>1323</v>
      </c>
      <c r="P183" s="371">
        <v>44061</v>
      </c>
      <c r="Q183" s="372">
        <v>7956940.3799999999</v>
      </c>
      <c r="R183" s="372">
        <v>6340732.0498412699</v>
      </c>
      <c r="S183" s="367">
        <v>3</v>
      </c>
      <c r="T183" s="369">
        <v>0.11463865279781582</v>
      </c>
      <c r="U183" s="369">
        <v>1.4819562400464459</v>
      </c>
      <c r="V183" s="369">
        <v>-6.2057420976768807E-4</v>
      </c>
      <c r="W183" s="369">
        <v>-6.0837022916104943E-3</v>
      </c>
      <c r="X183" s="369">
        <v>0.31578286521978205</v>
      </c>
      <c r="Y183" s="369">
        <v>2.3946388322505521</v>
      </c>
      <c r="Z183" s="369" t="s">
        <v>1424</v>
      </c>
      <c r="AA183" s="369" t="s">
        <v>1424</v>
      </c>
      <c r="AB183" s="369">
        <v>0.2230154368695946</v>
      </c>
      <c r="AC183" s="373">
        <v>-0.32688128448373122</v>
      </c>
      <c r="AD183" s="575">
        <v>37830134000140</v>
      </c>
      <c r="AE183" s="370" t="s">
        <v>2381</v>
      </c>
      <c r="AF183" s="370" t="s">
        <v>2323</v>
      </c>
      <c r="AG183" s="374" t="s">
        <v>721</v>
      </c>
      <c r="AH183" s="374" t="s">
        <v>2321</v>
      </c>
      <c r="AI183" s="374">
        <v>5000</v>
      </c>
      <c r="AJ183" s="374">
        <v>5000</v>
      </c>
      <c r="AK183" s="374">
        <v>5000</v>
      </c>
      <c r="AL183" s="369">
        <v>0.02</v>
      </c>
      <c r="AM183" s="369">
        <v>0.2</v>
      </c>
      <c r="AN183" s="369" t="s">
        <v>668</v>
      </c>
      <c r="AO183" s="367" t="s">
        <v>1326</v>
      </c>
      <c r="AP183" s="370" t="s">
        <v>718</v>
      </c>
      <c r="AQ183" s="376" t="s">
        <v>661</v>
      </c>
      <c r="AR183" s="369">
        <v>4.0000000000000001E-3</v>
      </c>
      <c r="AS183" s="369">
        <v>4.0000000000000001E-3</v>
      </c>
      <c r="AT183" s="369"/>
      <c r="AW183" s="711"/>
      <c r="AX183" s="711"/>
      <c r="AY183" s="712"/>
      <c r="AZ183" s="712"/>
      <c r="BA183" s="712"/>
      <c r="BB183" s="713"/>
      <c r="BC183" s="712"/>
      <c r="BD183" s="712"/>
      <c r="BE183" s="712"/>
      <c r="BF183" s="712"/>
      <c r="BG183" s="713"/>
      <c r="BH183" s="713"/>
      <c r="BI183" s="714"/>
      <c r="BJ183" s="714"/>
      <c r="BK183" s="714"/>
      <c r="BL183" s="713"/>
      <c r="BM183" s="713"/>
      <c r="BN183" s="713"/>
      <c r="BO183" s="713"/>
      <c r="BP183" s="713"/>
      <c r="BQ183" s="713"/>
      <c r="BR183" s="713"/>
      <c r="BS183" s="713"/>
      <c r="BT183" s="716"/>
      <c r="BU183" s="717"/>
      <c r="BV183" s="715"/>
      <c r="BW183" s="718"/>
    </row>
    <row r="184" spans="2:75" ht="15.75" customHeight="1">
      <c r="B184" s="363" t="s">
        <v>805</v>
      </c>
      <c r="C184" s="364">
        <v>35844973000191</v>
      </c>
      <c r="D184" s="365" t="s">
        <v>13</v>
      </c>
      <c r="E184" s="365" t="s">
        <v>616</v>
      </c>
      <c r="F184" s="365" t="s">
        <v>617</v>
      </c>
      <c r="G184" s="366"/>
      <c r="H184" s="366" t="s">
        <v>1339</v>
      </c>
      <c r="I184" s="366" t="s">
        <v>34</v>
      </c>
      <c r="J184" s="366" t="s">
        <v>608</v>
      </c>
      <c r="K184" s="367" t="s">
        <v>48</v>
      </c>
      <c r="L184" s="368"/>
      <c r="M184" s="368" t="s">
        <v>1421</v>
      </c>
      <c r="N184" s="367">
        <v>529125</v>
      </c>
      <c r="O184" s="367" t="s">
        <v>1323</v>
      </c>
      <c r="P184" s="371">
        <v>43895</v>
      </c>
      <c r="Q184" s="372">
        <v>81474113.209999993</v>
      </c>
      <c r="R184" s="372">
        <v>69455632.970119074</v>
      </c>
      <c r="S184" s="367">
        <v>15</v>
      </c>
      <c r="T184" s="369">
        <v>9.8084444317565467E-2</v>
      </c>
      <c r="U184" s="369">
        <v>1.267956755949192</v>
      </c>
      <c r="V184" s="369">
        <v>0.12085849883149202</v>
      </c>
      <c r="W184" s="369">
        <v>1.1848174073766287</v>
      </c>
      <c r="X184" s="369">
        <v>0.21776427230534212</v>
      </c>
      <c r="Y184" s="369">
        <v>1.6513460360688648</v>
      </c>
      <c r="Z184" s="369" t="s">
        <v>1424</v>
      </c>
      <c r="AA184" s="369" t="s">
        <v>1424</v>
      </c>
      <c r="AB184" s="369">
        <v>3.2611585784505619E-2</v>
      </c>
      <c r="AC184" s="373">
        <v>0.5365583372381324</v>
      </c>
      <c r="AD184" s="575">
        <v>35844975000180</v>
      </c>
      <c r="AE184" s="370" t="s">
        <v>2381</v>
      </c>
      <c r="AF184" s="370" t="s">
        <v>2323</v>
      </c>
      <c r="AG184" s="374" t="s">
        <v>721</v>
      </c>
      <c r="AH184" s="374" t="s">
        <v>2321</v>
      </c>
      <c r="AI184" s="374">
        <v>1000</v>
      </c>
      <c r="AJ184" s="374">
        <v>1000</v>
      </c>
      <c r="AK184" s="374">
        <v>1000</v>
      </c>
      <c r="AL184" s="369">
        <v>1.4370000000000001E-2</v>
      </c>
      <c r="AM184" s="369">
        <v>0.2</v>
      </c>
      <c r="AN184" s="369" t="s">
        <v>64</v>
      </c>
      <c r="AO184" s="367" t="s">
        <v>1326</v>
      </c>
      <c r="AP184" s="370" t="s">
        <v>13</v>
      </c>
      <c r="AQ184" s="376" t="s">
        <v>670</v>
      </c>
      <c r="AR184" s="369">
        <v>2.8740000000000003E-3</v>
      </c>
      <c r="AS184" s="369">
        <v>2.8740000000000003E-3</v>
      </c>
      <c r="AT184" s="369"/>
      <c r="AW184" s="711"/>
      <c r="AX184" s="711"/>
      <c r="AY184" s="712"/>
      <c r="AZ184" s="712"/>
      <c r="BA184" s="712"/>
      <c r="BB184" s="713"/>
      <c r="BC184" s="712"/>
      <c r="BD184" s="712"/>
      <c r="BE184" s="712"/>
      <c r="BF184" s="712"/>
      <c r="BG184" s="713"/>
      <c r="BH184" s="713"/>
      <c r="BI184" s="714"/>
      <c r="BJ184" s="714"/>
      <c r="BK184" s="714"/>
      <c r="BL184" s="713"/>
      <c r="BM184" s="713"/>
      <c r="BN184" s="713"/>
      <c r="BO184" s="713"/>
      <c r="BP184" s="713"/>
      <c r="BQ184" s="713"/>
      <c r="BR184" s="713"/>
      <c r="BS184" s="713"/>
      <c r="BT184" s="716"/>
      <c r="BU184" s="717"/>
      <c r="BV184" s="715"/>
      <c r="BW184" s="718"/>
    </row>
    <row r="185" spans="2:75" ht="15.75" customHeight="1">
      <c r="B185" s="363" t="s">
        <v>125</v>
      </c>
      <c r="C185" s="364">
        <v>40830356000177</v>
      </c>
      <c r="D185" s="365" t="s">
        <v>13</v>
      </c>
      <c r="E185" s="365" t="s">
        <v>616</v>
      </c>
      <c r="F185" s="365" t="s">
        <v>617</v>
      </c>
      <c r="G185" s="366" t="s">
        <v>34</v>
      </c>
      <c r="H185" s="366" t="s">
        <v>867</v>
      </c>
      <c r="I185" s="366" t="s">
        <v>34</v>
      </c>
      <c r="J185" s="366" t="s">
        <v>608</v>
      </c>
      <c r="K185" s="367" t="s">
        <v>48</v>
      </c>
      <c r="L185" s="368"/>
      <c r="M185" s="368" t="s">
        <v>34</v>
      </c>
      <c r="N185" s="367">
        <v>581410</v>
      </c>
      <c r="O185" s="367" t="s">
        <v>1323</v>
      </c>
      <c r="P185" s="371">
        <v>44286</v>
      </c>
      <c r="Q185" s="372">
        <v>30007400.629999999</v>
      </c>
      <c r="R185" s="372">
        <v>19080452.155714281</v>
      </c>
      <c r="S185" s="367">
        <v>32</v>
      </c>
      <c r="T185" s="369">
        <v>0.11673475076629614</v>
      </c>
      <c r="U185" s="369">
        <v>1.50905290760426</v>
      </c>
      <c r="V185" s="369">
        <v>0.14031672344726909</v>
      </c>
      <c r="W185" s="369">
        <v>1.3755730717636316</v>
      </c>
      <c r="X185" s="369" t="s">
        <v>1424</v>
      </c>
      <c r="Y185" s="369" t="s">
        <v>1424</v>
      </c>
      <c r="Z185" s="369" t="s">
        <v>1424</v>
      </c>
      <c r="AA185" s="369" t="s">
        <v>1424</v>
      </c>
      <c r="AB185" s="369">
        <v>6.1540181325382505E-2</v>
      </c>
      <c r="AC185" s="373">
        <v>0.58616993769389925</v>
      </c>
      <c r="AD185" s="575">
        <v>40830170000118</v>
      </c>
      <c r="AE185" s="370" t="s">
        <v>2381</v>
      </c>
      <c r="AF185" s="370" t="s">
        <v>2323</v>
      </c>
      <c r="AG185" s="374" t="s">
        <v>721</v>
      </c>
      <c r="AH185" s="374" t="s">
        <v>2318</v>
      </c>
      <c r="AI185" s="374">
        <v>5000</v>
      </c>
      <c r="AJ185" s="374">
        <v>5000</v>
      </c>
      <c r="AK185" s="374">
        <v>5000</v>
      </c>
      <c r="AL185" s="369">
        <v>0.02</v>
      </c>
      <c r="AM185" s="369">
        <v>0.2</v>
      </c>
      <c r="AN185" s="369" t="s">
        <v>64</v>
      </c>
      <c r="AO185" s="367" t="s">
        <v>1326</v>
      </c>
      <c r="AP185" s="370" t="s">
        <v>13</v>
      </c>
      <c r="AQ185" s="376" t="s">
        <v>670</v>
      </c>
      <c r="AR185" s="369">
        <v>4.0000000000000001E-3</v>
      </c>
      <c r="AS185" s="369">
        <v>4.0000000000000001E-3</v>
      </c>
      <c r="AT185" s="369"/>
      <c r="AW185" s="711"/>
      <c r="AX185" s="711"/>
      <c r="AY185" s="712"/>
      <c r="AZ185" s="712"/>
      <c r="BA185" s="712"/>
      <c r="BB185" s="713"/>
      <c r="BC185" s="712"/>
      <c r="BD185" s="712"/>
      <c r="BE185" s="712"/>
      <c r="BF185" s="712"/>
      <c r="BG185" s="713"/>
      <c r="BH185" s="713"/>
      <c r="BI185" s="714"/>
      <c r="BJ185" s="714"/>
      <c r="BK185" s="714"/>
      <c r="BL185" s="218"/>
      <c r="BM185" s="713"/>
      <c r="BN185" s="713"/>
      <c r="BO185" s="713"/>
      <c r="BP185" s="713"/>
      <c r="BQ185" s="713"/>
      <c r="BR185" s="713"/>
      <c r="BS185" s="713"/>
      <c r="BT185" s="716"/>
      <c r="BU185" s="717"/>
      <c r="BV185" s="715"/>
      <c r="BW185" s="718"/>
    </row>
    <row r="186" spans="2:75" ht="15.75" customHeight="1">
      <c r="B186" s="363" t="s">
        <v>467</v>
      </c>
      <c r="C186" s="364">
        <v>41902590000125</v>
      </c>
      <c r="D186" s="365" t="s">
        <v>13</v>
      </c>
      <c r="E186" s="365" t="s">
        <v>616</v>
      </c>
      <c r="F186" s="365" t="s">
        <v>617</v>
      </c>
      <c r="G186" s="366" t="s">
        <v>34</v>
      </c>
      <c r="H186" s="366" t="s">
        <v>867</v>
      </c>
      <c r="I186" s="366" t="s">
        <v>34</v>
      </c>
      <c r="J186" s="366" t="s">
        <v>608</v>
      </c>
      <c r="K186" s="367" t="s">
        <v>48</v>
      </c>
      <c r="L186" s="368"/>
      <c r="M186" s="368" t="s">
        <v>34</v>
      </c>
      <c r="N186" s="367">
        <v>601322</v>
      </c>
      <c r="O186" s="367" t="s">
        <v>1323</v>
      </c>
      <c r="P186" s="371">
        <v>44398</v>
      </c>
      <c r="Q186" s="372">
        <v>56551214.560000002</v>
      </c>
      <c r="R186" s="372">
        <v>39268678.518690467</v>
      </c>
      <c r="S186" s="367">
        <v>32</v>
      </c>
      <c r="T186" s="369">
        <v>0.12062792168465686</v>
      </c>
      <c r="U186" s="369">
        <v>1.5593806879403349</v>
      </c>
      <c r="V186" s="369">
        <v>0.14312963781900256</v>
      </c>
      <c r="W186" s="369">
        <v>1.4031490382476808</v>
      </c>
      <c r="X186" s="369" t="s">
        <v>1424</v>
      </c>
      <c r="Y186" s="369" t="s">
        <v>1424</v>
      </c>
      <c r="Z186" s="369" t="s">
        <v>1424</v>
      </c>
      <c r="AA186" s="369" t="s">
        <v>1424</v>
      </c>
      <c r="AB186" s="369">
        <v>6.3415274646687989E-2</v>
      </c>
      <c r="AC186" s="373">
        <v>0.60954543904476666</v>
      </c>
      <c r="AD186" s="575">
        <v>41902547000160</v>
      </c>
      <c r="AE186" s="370" t="s">
        <v>2381</v>
      </c>
      <c r="AF186" s="370" t="s">
        <v>2323</v>
      </c>
      <c r="AG186" s="374" t="s">
        <v>721</v>
      </c>
      <c r="AH186" s="374" t="s">
        <v>2318</v>
      </c>
      <c r="AI186" s="374">
        <v>5000</v>
      </c>
      <c r="AJ186" s="374">
        <v>5000</v>
      </c>
      <c r="AK186" s="374">
        <v>5000</v>
      </c>
      <c r="AL186" s="369">
        <v>0.02</v>
      </c>
      <c r="AM186" s="369">
        <v>0.2</v>
      </c>
      <c r="AN186" s="369" t="s">
        <v>64</v>
      </c>
      <c r="AO186" s="367" t="s">
        <v>1326</v>
      </c>
      <c r="AP186" s="370" t="s">
        <v>718</v>
      </c>
      <c r="AQ186" s="376" t="s">
        <v>661</v>
      </c>
      <c r="AR186" s="369">
        <v>4.0000000000000001E-3</v>
      </c>
      <c r="AS186" s="369">
        <v>4.0000000000000001E-3</v>
      </c>
      <c r="AT186" s="369"/>
      <c r="AW186" s="711"/>
      <c r="AX186" s="711"/>
      <c r="AY186" s="712"/>
      <c r="AZ186" s="712"/>
      <c r="BA186" s="712"/>
      <c r="BB186" s="713"/>
      <c r="BC186" s="712"/>
      <c r="BD186" s="712"/>
      <c r="BE186" s="712"/>
      <c r="BF186" s="712"/>
      <c r="BG186" s="713"/>
      <c r="BH186" s="713"/>
      <c r="BI186" s="714"/>
      <c r="BJ186" s="714"/>
      <c r="BK186" s="714"/>
      <c r="BL186" s="713"/>
      <c r="BM186" s="713"/>
      <c r="BN186" s="713"/>
      <c r="BO186" s="713"/>
      <c r="BP186" s="713"/>
      <c r="BQ186" s="713"/>
      <c r="BR186" s="713"/>
      <c r="BS186" s="713"/>
      <c r="BT186" s="716"/>
      <c r="BU186" s="717"/>
      <c r="BV186" s="715"/>
      <c r="BW186" s="718"/>
    </row>
    <row r="187" spans="2:75" ht="15.75" customHeight="1">
      <c r="B187" s="363" t="s">
        <v>806</v>
      </c>
      <c r="C187" s="364">
        <v>33346541000125</v>
      </c>
      <c r="D187" s="365" t="s">
        <v>13</v>
      </c>
      <c r="E187" s="365" t="s">
        <v>615</v>
      </c>
      <c r="F187" s="365" t="s">
        <v>619</v>
      </c>
      <c r="G187" s="366" t="s">
        <v>34</v>
      </c>
      <c r="H187" s="366" t="s">
        <v>867</v>
      </c>
      <c r="I187" s="366" t="s">
        <v>34</v>
      </c>
      <c r="J187" s="366"/>
      <c r="K187" s="367" t="s">
        <v>48</v>
      </c>
      <c r="L187" s="368"/>
      <c r="M187" s="368" t="s">
        <v>34</v>
      </c>
      <c r="N187" s="367">
        <v>497258</v>
      </c>
      <c r="O187" s="367" t="s">
        <v>1323</v>
      </c>
      <c r="P187" s="371">
        <v>43616</v>
      </c>
      <c r="Q187" s="372">
        <v>222934343.90000001</v>
      </c>
      <c r="R187" s="372">
        <v>163084247.14857149</v>
      </c>
      <c r="S187" s="367">
        <v>31</v>
      </c>
      <c r="T187" s="369">
        <v>7.6467571268174606E-2</v>
      </c>
      <c r="U187" s="369">
        <v>0.98851121882886228</v>
      </c>
      <c r="V187" s="369">
        <v>9.9275318496678144E-2</v>
      </c>
      <c r="W187" s="369">
        <v>0.97323007165363107</v>
      </c>
      <c r="X187" s="369">
        <v>0.15066304221112525</v>
      </c>
      <c r="Y187" s="369">
        <v>1.1425052186180604</v>
      </c>
      <c r="Z187" s="369">
        <v>0.21628855984500905</v>
      </c>
      <c r="AA187" s="369">
        <v>1.22945429237143</v>
      </c>
      <c r="AB187" s="369">
        <v>5.2737606450054667E-2</v>
      </c>
      <c r="AC187" s="373">
        <v>-2.0835543773249574E-2</v>
      </c>
      <c r="AD187" s="575">
        <v>31556580000121</v>
      </c>
      <c r="AE187" s="370" t="s">
        <v>2382</v>
      </c>
      <c r="AF187" s="370" t="s">
        <v>738</v>
      </c>
      <c r="AG187" s="374" t="s">
        <v>738</v>
      </c>
      <c r="AH187" s="374" t="s">
        <v>2321</v>
      </c>
      <c r="AI187" s="374">
        <v>25000</v>
      </c>
      <c r="AJ187" s="374">
        <v>10000</v>
      </c>
      <c r="AK187" s="374">
        <v>25000</v>
      </c>
      <c r="AL187" s="369">
        <v>1.9E-2</v>
      </c>
      <c r="AM187" s="369">
        <v>0.2</v>
      </c>
      <c r="AN187" s="369" t="s">
        <v>64</v>
      </c>
      <c r="AO187" s="367" t="s">
        <v>1326</v>
      </c>
      <c r="AP187" s="370" t="s">
        <v>13</v>
      </c>
      <c r="AQ187" s="376" t="s">
        <v>666</v>
      </c>
      <c r="AR187" s="369">
        <v>5.0666666666666664E-3</v>
      </c>
      <c r="AS187" s="369">
        <v>5.0666666666666664E-3</v>
      </c>
      <c r="AT187" s="369"/>
      <c r="AW187" s="711"/>
      <c r="AX187" s="711"/>
      <c r="AY187" s="712"/>
      <c r="AZ187" s="712"/>
      <c r="BA187" s="712"/>
      <c r="BB187" s="713"/>
      <c r="BC187" s="712"/>
      <c r="BD187" s="712"/>
      <c r="BE187" s="712"/>
      <c r="BF187" s="712"/>
      <c r="BG187" s="713"/>
      <c r="BH187" s="713"/>
      <c r="BI187" s="714"/>
      <c r="BJ187" s="714"/>
      <c r="BK187" s="714"/>
      <c r="BL187" s="713"/>
      <c r="BM187" s="713"/>
      <c r="BN187" s="713"/>
      <c r="BO187" s="713"/>
      <c r="BP187" s="713"/>
      <c r="BQ187" s="713"/>
      <c r="BR187" s="713"/>
      <c r="BS187" s="713"/>
      <c r="BT187" s="716"/>
      <c r="BU187" s="717"/>
      <c r="BV187" s="715"/>
      <c r="BW187" s="718"/>
    </row>
    <row r="188" spans="2:75" ht="15.75" customHeight="1">
      <c r="B188" s="363" t="s">
        <v>807</v>
      </c>
      <c r="C188" s="364">
        <v>38068882000108</v>
      </c>
      <c r="D188" s="365" t="s">
        <v>14</v>
      </c>
      <c r="E188" s="365" t="s">
        <v>607</v>
      </c>
      <c r="F188" s="365"/>
      <c r="G188" s="366"/>
      <c r="H188" s="366" t="s">
        <v>34</v>
      </c>
      <c r="I188" s="366" t="s">
        <v>34</v>
      </c>
      <c r="J188" s="366" t="s">
        <v>611</v>
      </c>
      <c r="K188" s="367"/>
      <c r="L188" s="368"/>
      <c r="M188" s="368" t="s">
        <v>34</v>
      </c>
      <c r="N188" s="367">
        <v>559741</v>
      </c>
      <c r="O188" s="367" t="s">
        <v>1323</v>
      </c>
      <c r="P188" s="371">
        <v>44138</v>
      </c>
      <c r="Q188" s="372">
        <v>9713880.7599999998</v>
      </c>
      <c r="R188" s="372">
        <v>12309041.669484133</v>
      </c>
      <c r="S188" s="367">
        <v>34</v>
      </c>
      <c r="T188" s="369">
        <v>-0.25607155200387532</v>
      </c>
      <c r="U188" s="369">
        <v>-3.3102869331499272</v>
      </c>
      <c r="V188" s="369">
        <v>-0.21117285655945572</v>
      </c>
      <c r="W188" s="369">
        <v>-2.0702001004160762</v>
      </c>
      <c r="X188" s="369" t="s">
        <v>1424</v>
      </c>
      <c r="Y188" s="369" t="s">
        <v>1424</v>
      </c>
      <c r="Z188" s="369" t="s">
        <v>1424</v>
      </c>
      <c r="AA188" s="369" t="s">
        <v>1424</v>
      </c>
      <c r="AB188" s="369">
        <v>0.21022287141928164</v>
      </c>
      <c r="AC188" s="373">
        <v>-1.4852528410284342</v>
      </c>
      <c r="AD188" s="575">
        <v>38090006000170</v>
      </c>
      <c r="AE188" s="370" t="s">
        <v>2383</v>
      </c>
      <c r="AF188" s="370" t="s">
        <v>2320</v>
      </c>
      <c r="AG188" s="374" t="s">
        <v>59</v>
      </c>
      <c r="AH188" s="374" t="s">
        <v>2318</v>
      </c>
      <c r="AI188" s="374">
        <v>5000</v>
      </c>
      <c r="AJ188" s="374">
        <v>1000</v>
      </c>
      <c r="AK188" s="374">
        <v>5000</v>
      </c>
      <c r="AL188" s="369">
        <v>1.8000000000000002E-2</v>
      </c>
      <c r="AM188" s="369">
        <v>0.18</v>
      </c>
      <c r="AN188" s="369" t="s">
        <v>668</v>
      </c>
      <c r="AO188" s="367" t="s">
        <v>1326</v>
      </c>
      <c r="AP188" s="370" t="s">
        <v>718</v>
      </c>
      <c r="AQ188" s="376" t="s">
        <v>689</v>
      </c>
      <c r="AR188" s="369">
        <v>4.7999999999999996E-3</v>
      </c>
      <c r="AS188" s="369">
        <v>4.7999999999999996E-3</v>
      </c>
      <c r="AT188" s="369"/>
      <c r="AW188" s="711"/>
      <c r="AX188" s="711"/>
      <c r="AY188" s="712"/>
      <c r="AZ188" s="712"/>
      <c r="BA188" s="712"/>
      <c r="BB188" s="713"/>
      <c r="BC188" s="712"/>
      <c r="BD188" s="712"/>
      <c r="BE188" s="712"/>
      <c r="BF188" s="712"/>
      <c r="BG188" s="713"/>
      <c r="BH188" s="713"/>
      <c r="BI188" s="714"/>
      <c r="BJ188" s="714"/>
      <c r="BK188" s="714"/>
      <c r="BL188" s="218"/>
      <c r="BM188" s="713"/>
      <c r="BN188" s="713"/>
      <c r="BO188" s="713"/>
      <c r="BP188" s="713"/>
      <c r="BQ188" s="713"/>
      <c r="BR188" s="713"/>
      <c r="BS188" s="713"/>
      <c r="BT188" s="716"/>
      <c r="BU188" s="717"/>
      <c r="BV188" s="715"/>
      <c r="BW188" s="718"/>
    </row>
    <row r="189" spans="2:75" ht="15.75" customHeight="1">
      <c r="B189" s="363" t="s">
        <v>808</v>
      </c>
      <c r="C189" s="364">
        <v>12047839000164</v>
      </c>
      <c r="D189" s="365" t="s">
        <v>14</v>
      </c>
      <c r="E189" s="365" t="s">
        <v>607</v>
      </c>
      <c r="F189" s="365"/>
      <c r="G189" s="366"/>
      <c r="H189" s="366" t="s">
        <v>34</v>
      </c>
      <c r="I189" s="366" t="s">
        <v>34</v>
      </c>
      <c r="J189" s="366" t="s">
        <v>611</v>
      </c>
      <c r="K189" s="367"/>
      <c r="L189" s="368"/>
      <c r="M189" s="368" t="s">
        <v>34</v>
      </c>
      <c r="N189" s="367">
        <v>253091</v>
      </c>
      <c r="O189" s="367" t="s">
        <v>1323</v>
      </c>
      <c r="P189" s="371">
        <v>40386</v>
      </c>
      <c r="Q189" s="372">
        <v>3479366.15</v>
      </c>
      <c r="R189" s="372">
        <v>6494276.2323809545</v>
      </c>
      <c r="S189" s="367">
        <v>5</v>
      </c>
      <c r="T189" s="369">
        <v>-0.28847773770429042</v>
      </c>
      <c r="U189" s="369">
        <v>-3.7292080207828504</v>
      </c>
      <c r="V189" s="369">
        <v>-0.2330538854522286</v>
      </c>
      <c r="W189" s="369">
        <v>-2.2847073479338071</v>
      </c>
      <c r="X189" s="369">
        <v>-0.11919756321957031</v>
      </c>
      <c r="Y189" s="369">
        <v>-0.9038967753888828</v>
      </c>
      <c r="Z189" s="369">
        <v>0.22968477859522207</v>
      </c>
      <c r="AA189" s="369">
        <v>1.3056027426445205</v>
      </c>
      <c r="AB189" s="369">
        <v>0.22467802491266095</v>
      </c>
      <c r="AC189" s="373">
        <v>-1.500935527361263</v>
      </c>
      <c r="AD189" s="575">
        <v>0</v>
      </c>
      <c r="AE189" s="370" t="s">
        <v>2336</v>
      </c>
      <c r="AF189" s="370" t="s">
        <v>730</v>
      </c>
      <c r="AG189" s="374" t="s">
        <v>730</v>
      </c>
      <c r="AH189" s="374" t="s">
        <v>2318</v>
      </c>
      <c r="AI189" s="374">
        <v>25000</v>
      </c>
      <c r="AJ189" s="374">
        <v>5000</v>
      </c>
      <c r="AK189" s="374">
        <v>0</v>
      </c>
      <c r="AL189" s="369">
        <v>1.3000000000000001E-2</v>
      </c>
      <c r="AM189" s="369" t="s">
        <v>34</v>
      </c>
      <c r="AN189" s="369" t="s">
        <v>34</v>
      </c>
      <c r="AO189" s="367" t="s">
        <v>1326</v>
      </c>
      <c r="AP189" s="370" t="s">
        <v>718</v>
      </c>
      <c r="AQ189" s="376" t="s">
        <v>689</v>
      </c>
      <c r="AR189" s="369">
        <v>4.5499999999999994E-3</v>
      </c>
      <c r="AS189" s="369">
        <v>4.5499999999999994E-3</v>
      </c>
      <c r="AT189" s="369"/>
      <c r="AW189" s="711"/>
      <c r="AX189" s="711"/>
      <c r="AY189" s="712"/>
      <c r="AZ189" s="712"/>
      <c r="BA189" s="712"/>
      <c r="BB189" s="713"/>
      <c r="BC189" s="712"/>
      <c r="BD189" s="712"/>
      <c r="BE189" s="712"/>
      <c r="BF189" s="712"/>
      <c r="BG189" s="713"/>
      <c r="BH189" s="713"/>
      <c r="BI189" s="714"/>
      <c r="BJ189" s="714"/>
      <c r="BK189" s="714"/>
      <c r="BL189" s="713"/>
      <c r="BM189" s="713"/>
      <c r="BN189" s="713"/>
      <c r="BO189" s="713"/>
      <c r="BP189" s="713"/>
      <c r="BQ189" s="713"/>
      <c r="BR189" s="713"/>
      <c r="BS189" s="713"/>
      <c r="BT189" s="716"/>
      <c r="BU189" s="717"/>
      <c r="BV189" s="715"/>
      <c r="BW189" s="718"/>
    </row>
    <row r="190" spans="2:75" ht="15.75" customHeight="1">
      <c r="B190" s="363" t="s">
        <v>126</v>
      </c>
      <c r="C190" s="364">
        <v>12239939000192</v>
      </c>
      <c r="D190" s="365" t="s">
        <v>14</v>
      </c>
      <c r="E190" s="365" t="s">
        <v>607</v>
      </c>
      <c r="F190" s="365"/>
      <c r="G190" s="366"/>
      <c r="H190" s="366" t="s">
        <v>34</v>
      </c>
      <c r="I190" s="366" t="s">
        <v>34</v>
      </c>
      <c r="J190" s="366" t="s">
        <v>608</v>
      </c>
      <c r="K190" s="367" t="s">
        <v>48</v>
      </c>
      <c r="L190" s="368"/>
      <c r="M190" s="368" t="s">
        <v>34</v>
      </c>
      <c r="N190" s="367">
        <v>287393</v>
      </c>
      <c r="O190" s="367" t="s">
        <v>1323</v>
      </c>
      <c r="P190" s="371">
        <v>40808</v>
      </c>
      <c r="Q190" s="372">
        <v>202626812.46000001</v>
      </c>
      <c r="R190" s="372">
        <v>216161014.83876982</v>
      </c>
      <c r="S190" s="367">
        <v>29</v>
      </c>
      <c r="T190" s="369">
        <v>8.4920931945067002E-2</v>
      </c>
      <c r="U190" s="369">
        <v>1.0977894622375515</v>
      </c>
      <c r="V190" s="369">
        <v>-5.6988330490041483E-2</v>
      </c>
      <c r="W190" s="369">
        <v>-0.55867619269435753</v>
      </c>
      <c r="X190" s="369">
        <v>3.9738523978498641E-2</v>
      </c>
      <c r="Y190" s="369">
        <v>0.30134444625107332</v>
      </c>
      <c r="Z190" s="369">
        <v>9.5110963298846052E-2</v>
      </c>
      <c r="AA190" s="369">
        <v>0.54064154924857033</v>
      </c>
      <c r="AB190" s="369">
        <v>0.19726729251221967</v>
      </c>
      <c r="AC190" s="373">
        <v>-0.69136399603495635</v>
      </c>
      <c r="AD190" s="575">
        <v>12241282000106</v>
      </c>
      <c r="AE190" s="370" t="s">
        <v>2336</v>
      </c>
      <c r="AF190" s="370" t="s">
        <v>730</v>
      </c>
      <c r="AG190" s="374" t="s">
        <v>730</v>
      </c>
      <c r="AH190" s="374" t="s">
        <v>2321</v>
      </c>
      <c r="AI190" s="374">
        <v>5000</v>
      </c>
      <c r="AJ190" s="374">
        <v>5000</v>
      </c>
      <c r="AK190" s="374">
        <v>1000</v>
      </c>
      <c r="AL190" s="369">
        <v>0.02</v>
      </c>
      <c r="AM190" s="369">
        <v>0.2</v>
      </c>
      <c r="AN190" s="369" t="s">
        <v>668</v>
      </c>
      <c r="AO190" s="367" t="s">
        <v>1326</v>
      </c>
      <c r="AP190" s="370" t="s">
        <v>718</v>
      </c>
      <c r="AQ190" s="376" t="s">
        <v>661</v>
      </c>
      <c r="AR190" s="369">
        <v>6.6000000000000008E-3</v>
      </c>
      <c r="AS190" s="369">
        <v>6.6000000000000008E-3</v>
      </c>
      <c r="AT190" s="369"/>
      <c r="AW190" s="711"/>
      <c r="AX190" s="711"/>
      <c r="AY190" s="712"/>
      <c r="AZ190" s="712"/>
      <c r="BA190" s="712"/>
      <c r="BB190" s="713"/>
      <c r="BC190" s="712"/>
      <c r="BD190" s="712"/>
      <c r="BE190" s="712"/>
      <c r="BF190" s="712"/>
      <c r="BG190" s="713"/>
      <c r="BH190" s="713"/>
      <c r="BI190" s="714"/>
      <c r="BJ190" s="714"/>
      <c r="BK190" s="714"/>
      <c r="BL190" s="713"/>
      <c r="BM190" s="713"/>
      <c r="BN190" s="713"/>
      <c r="BO190" s="713"/>
      <c r="BP190" s="713"/>
      <c r="BQ190" s="713"/>
      <c r="BR190" s="713"/>
      <c r="BS190" s="713"/>
      <c r="BT190" s="716"/>
      <c r="BU190" s="717"/>
      <c r="BV190" s="715"/>
      <c r="BW190" s="718"/>
    </row>
    <row r="191" spans="2:75" ht="15.75" customHeight="1">
      <c r="B191" s="363" t="s">
        <v>809</v>
      </c>
      <c r="C191" s="364">
        <v>26845868000186</v>
      </c>
      <c r="D191" s="365" t="s">
        <v>13</v>
      </c>
      <c r="E191" s="365" t="s">
        <v>615</v>
      </c>
      <c r="F191" s="365" t="s">
        <v>619</v>
      </c>
      <c r="G191" s="366" t="s">
        <v>34</v>
      </c>
      <c r="H191" s="366" t="s">
        <v>1340</v>
      </c>
      <c r="I191" s="366" t="s">
        <v>34</v>
      </c>
      <c r="J191" s="366"/>
      <c r="K191" s="367" t="s">
        <v>48</v>
      </c>
      <c r="L191" s="368"/>
      <c r="M191" s="368" t="s">
        <v>34</v>
      </c>
      <c r="N191" s="367">
        <v>459453</v>
      </c>
      <c r="O191" s="367" t="s">
        <v>1323</v>
      </c>
      <c r="P191" s="371">
        <v>43153</v>
      </c>
      <c r="Q191" s="372">
        <v>35382378.710000001</v>
      </c>
      <c r="R191" s="372">
        <v>104408577.59702383</v>
      </c>
      <c r="S191" s="367">
        <v>5</v>
      </c>
      <c r="T191" s="369">
        <v>-9.2823772168551089E-2</v>
      </c>
      <c r="U191" s="369">
        <v>-1.1999510202936965</v>
      </c>
      <c r="V191" s="369">
        <v>-7.4030549366697507E-2</v>
      </c>
      <c r="W191" s="369">
        <v>-0.72574692235431626</v>
      </c>
      <c r="X191" s="369">
        <v>3.6914392377587424E-2</v>
      </c>
      <c r="Y191" s="369">
        <v>0.27992854328806394</v>
      </c>
      <c r="Z191" s="369">
        <v>4.8819613549762497E-2</v>
      </c>
      <c r="AA191" s="369">
        <v>0.27750651016253897</v>
      </c>
      <c r="AB191" s="369">
        <v>7.8978902493760356E-2</v>
      </c>
      <c r="AC191" s="373">
        <v>-2.1643337522034689</v>
      </c>
      <c r="AD191" s="575">
        <v>0</v>
      </c>
      <c r="AE191" s="370" t="s">
        <v>2336</v>
      </c>
      <c r="AF191" s="370" t="s">
        <v>730</v>
      </c>
      <c r="AG191" s="374" t="s">
        <v>730</v>
      </c>
      <c r="AH191" s="374" t="s">
        <v>2318</v>
      </c>
      <c r="AI191" s="374">
        <v>25000</v>
      </c>
      <c r="AJ191" s="374">
        <v>5000</v>
      </c>
      <c r="AK191" s="374">
        <v>5000</v>
      </c>
      <c r="AL191" s="369">
        <v>1.5149999999999999E-2</v>
      </c>
      <c r="AM191" s="369" t="s">
        <v>34</v>
      </c>
      <c r="AN191" s="369" t="s">
        <v>34</v>
      </c>
      <c r="AO191" s="367" t="s">
        <v>1326</v>
      </c>
      <c r="AP191" s="370" t="s">
        <v>13</v>
      </c>
      <c r="AQ191" s="376" t="s">
        <v>681</v>
      </c>
      <c r="AR191" s="369">
        <v>4.0400000000000002E-3</v>
      </c>
      <c r="AS191" s="369">
        <v>4.0400000000000002E-3</v>
      </c>
      <c r="AT191" s="369"/>
      <c r="AW191" s="711"/>
      <c r="AX191" s="711"/>
      <c r="AY191" s="712"/>
      <c r="AZ191" s="712"/>
      <c r="BA191" s="712"/>
      <c r="BB191" s="713"/>
      <c r="BC191" s="712"/>
      <c r="BD191" s="712"/>
      <c r="BE191" s="712"/>
      <c r="BF191" s="712"/>
      <c r="BG191" s="713"/>
      <c r="BH191" s="713"/>
      <c r="BI191" s="714"/>
      <c r="BJ191" s="714"/>
      <c r="BK191" s="714"/>
      <c r="BL191" s="713"/>
      <c r="BM191" s="713"/>
      <c r="BN191" s="713"/>
      <c r="BO191" s="713"/>
      <c r="BP191" s="713"/>
      <c r="BQ191" s="713"/>
      <c r="BR191" s="713"/>
      <c r="BS191" s="713"/>
      <c r="BT191" s="716"/>
      <c r="BU191" s="717"/>
      <c r="BV191" s="715"/>
      <c r="BW191" s="718"/>
    </row>
    <row r="192" spans="2:75" ht="15.75" customHeight="1">
      <c r="B192" s="363" t="s">
        <v>810</v>
      </c>
      <c r="C192" s="364">
        <v>38443033000189</v>
      </c>
      <c r="D192" s="365" t="s">
        <v>11</v>
      </c>
      <c r="E192" s="365" t="s">
        <v>621</v>
      </c>
      <c r="F192" s="365" t="s">
        <v>694</v>
      </c>
      <c r="G192" s="366" t="s">
        <v>740</v>
      </c>
      <c r="H192" s="366" t="s">
        <v>34</v>
      </c>
      <c r="I192" s="366"/>
      <c r="J192" s="366" t="s">
        <v>608</v>
      </c>
      <c r="K192" s="367" t="s">
        <v>48</v>
      </c>
      <c r="L192" s="368"/>
      <c r="M192" s="368" t="s">
        <v>1421</v>
      </c>
      <c r="N192" s="367">
        <v>576859</v>
      </c>
      <c r="O192" s="367" t="s">
        <v>1323</v>
      </c>
      <c r="P192" s="371">
        <v>44244</v>
      </c>
      <c r="Q192" s="372">
        <v>330195128.29000002</v>
      </c>
      <c r="R192" s="372">
        <v>386715855.77492064</v>
      </c>
      <c r="S192" s="367">
        <v>30</v>
      </c>
      <c r="T192" s="369">
        <v>5.3881292991532659E-2</v>
      </c>
      <c r="U192" s="369">
        <v>0.69653399112601933</v>
      </c>
      <c r="V192" s="369">
        <v>8.5801713343960806E-2</v>
      </c>
      <c r="W192" s="369">
        <v>0.84114368898792746</v>
      </c>
      <c r="X192" s="369" t="s">
        <v>1424</v>
      </c>
      <c r="Y192" s="369" t="s">
        <v>1424</v>
      </c>
      <c r="Z192" s="369" t="s">
        <v>1424</v>
      </c>
      <c r="AA192" s="369" t="s">
        <v>1424</v>
      </c>
      <c r="AB192" s="369">
        <v>3.6191374632457293E-2</v>
      </c>
      <c r="AC192" s="373">
        <v>-0.39148907030165569</v>
      </c>
      <c r="AD192" s="575">
        <v>25108905000100</v>
      </c>
      <c r="AE192" s="370" t="s">
        <v>2336</v>
      </c>
      <c r="AF192" s="370" t="s">
        <v>730</v>
      </c>
      <c r="AG192" s="374" t="s">
        <v>730</v>
      </c>
      <c r="AH192" s="374" t="s">
        <v>2321</v>
      </c>
      <c r="AI192" s="374">
        <v>1000</v>
      </c>
      <c r="AJ192" s="374">
        <v>1000</v>
      </c>
      <c r="AK192" s="374">
        <v>1000</v>
      </c>
      <c r="AL192" s="369">
        <v>9.7999999999999997E-3</v>
      </c>
      <c r="AM192" s="369" t="s">
        <v>34</v>
      </c>
      <c r="AN192" s="369" t="s">
        <v>34</v>
      </c>
      <c r="AO192" s="367" t="s">
        <v>1326</v>
      </c>
      <c r="AP192" s="370" t="s">
        <v>11</v>
      </c>
      <c r="AQ192" s="376" t="s">
        <v>677</v>
      </c>
      <c r="AR192" s="369" t="s">
        <v>34</v>
      </c>
      <c r="AS192" s="369" t="s">
        <v>34</v>
      </c>
      <c r="AT192" s="369"/>
      <c r="AW192" s="711"/>
      <c r="AX192" s="711"/>
      <c r="AY192" s="712"/>
      <c r="AZ192" s="712"/>
      <c r="BA192" s="712"/>
      <c r="BB192" s="713"/>
      <c r="BC192" s="712"/>
      <c r="BD192" s="712"/>
      <c r="BE192" s="712"/>
      <c r="BF192" s="712"/>
      <c r="BG192" s="713"/>
      <c r="BH192" s="713"/>
      <c r="BI192" s="714"/>
      <c r="BJ192" s="714"/>
      <c r="BK192" s="714"/>
      <c r="BL192" s="713"/>
      <c r="BM192" s="713"/>
      <c r="BN192" s="713"/>
      <c r="BO192" s="713"/>
      <c r="BP192" s="713"/>
      <c r="BQ192" s="713"/>
      <c r="BR192" s="713"/>
      <c r="BS192" s="713"/>
      <c r="BT192" s="716"/>
      <c r="BU192" s="717"/>
      <c r="BV192" s="715"/>
      <c r="BW192" s="718"/>
    </row>
    <row r="193" spans="2:75" ht="15.75" customHeight="1">
      <c r="B193" s="363" t="s">
        <v>811</v>
      </c>
      <c r="C193" s="364">
        <v>5104498000156</v>
      </c>
      <c r="D193" s="365" t="s">
        <v>11</v>
      </c>
      <c r="E193" s="365" t="s">
        <v>621</v>
      </c>
      <c r="F193" s="365" t="s">
        <v>674</v>
      </c>
      <c r="G193" s="366" t="s">
        <v>867</v>
      </c>
      <c r="H193" s="366" t="s">
        <v>34</v>
      </c>
      <c r="I193" s="366"/>
      <c r="J193" s="366" t="s">
        <v>608</v>
      </c>
      <c r="K193" s="367" t="s">
        <v>48</v>
      </c>
      <c r="L193" s="368"/>
      <c r="M193" s="368" t="s">
        <v>1421</v>
      </c>
      <c r="N193" s="367">
        <v>107816</v>
      </c>
      <c r="O193" s="367" t="s">
        <v>1323</v>
      </c>
      <c r="P193" s="371">
        <v>37536</v>
      </c>
      <c r="Q193" s="372">
        <v>85348361.390000001</v>
      </c>
      <c r="R193" s="372">
        <v>122265005.12444444</v>
      </c>
      <c r="S193" s="367">
        <v>3</v>
      </c>
      <c r="T193" s="369">
        <v>4.1237345241207146E-2</v>
      </c>
      <c r="U193" s="369">
        <v>0.53308321069454245</v>
      </c>
      <c r="V193" s="369">
        <v>4.5247776064356593E-2</v>
      </c>
      <c r="W193" s="369">
        <v>0.44357950201645263</v>
      </c>
      <c r="X193" s="369">
        <v>6.0057765437360411E-2</v>
      </c>
      <c r="Y193" s="369">
        <v>0.45542894543819906</v>
      </c>
      <c r="Z193" s="369">
        <v>0.14131868160018191</v>
      </c>
      <c r="AA193" s="369">
        <v>0.80330120007327011</v>
      </c>
      <c r="AB193" s="369">
        <v>5.5799258341438888E-2</v>
      </c>
      <c r="AC193" s="373">
        <v>-0.92020955028450002</v>
      </c>
      <c r="AD193" s="575">
        <v>14951623000154</v>
      </c>
      <c r="AE193" s="370" t="s">
        <v>2336</v>
      </c>
      <c r="AF193" s="370" t="s">
        <v>730</v>
      </c>
      <c r="AG193" s="374" t="s">
        <v>730</v>
      </c>
      <c r="AH193" s="374" t="s">
        <v>2321</v>
      </c>
      <c r="AI193" s="374">
        <v>1000</v>
      </c>
      <c r="AJ193" s="374">
        <v>1000</v>
      </c>
      <c r="AK193" s="374">
        <v>1000</v>
      </c>
      <c r="AL193" s="369">
        <v>5.0000000000000001E-3</v>
      </c>
      <c r="AM193" s="369" t="s">
        <v>34</v>
      </c>
      <c r="AN193" s="369" t="s">
        <v>34</v>
      </c>
      <c r="AO193" s="367" t="s">
        <v>1326</v>
      </c>
      <c r="AP193" s="370" t="s">
        <v>11</v>
      </c>
      <c r="AQ193" s="376" t="s">
        <v>675</v>
      </c>
      <c r="AR193" s="369">
        <v>1.6000000000000001E-3</v>
      </c>
      <c r="AS193" s="369">
        <v>1.6000000000000001E-3</v>
      </c>
      <c r="AT193" s="369"/>
      <c r="AW193" s="711"/>
      <c r="AX193" s="711"/>
      <c r="AY193" s="712"/>
      <c r="AZ193" s="712"/>
      <c r="BA193" s="712"/>
      <c r="BB193" s="713"/>
      <c r="BC193" s="712"/>
      <c r="BD193" s="712"/>
      <c r="BE193" s="712"/>
      <c r="BF193" s="712"/>
      <c r="BG193" s="713"/>
      <c r="BH193" s="713"/>
      <c r="BI193" s="714"/>
      <c r="BJ193" s="714"/>
      <c r="BK193" s="714"/>
      <c r="BL193" s="713"/>
      <c r="BM193" s="713"/>
      <c r="BN193" s="713"/>
      <c r="BO193" s="713"/>
      <c r="BP193" s="713"/>
      <c r="BQ193" s="713"/>
      <c r="BR193" s="713"/>
      <c r="BS193" s="713"/>
      <c r="BT193" s="716"/>
      <c r="BU193" s="717"/>
      <c r="BV193" s="715"/>
      <c r="BW193" s="718"/>
    </row>
    <row r="194" spans="2:75" ht="15.75" customHeight="1">
      <c r="B194" s="363" t="s">
        <v>1549</v>
      </c>
      <c r="C194" s="364">
        <v>25108905000100</v>
      </c>
      <c r="D194" s="365" t="s">
        <v>11</v>
      </c>
      <c r="E194" s="365" t="s">
        <v>621</v>
      </c>
      <c r="F194" s="365" t="s">
        <v>694</v>
      </c>
      <c r="G194" s="366" t="s">
        <v>740</v>
      </c>
      <c r="H194" s="366" t="s">
        <v>34</v>
      </c>
      <c r="I194" s="366"/>
      <c r="J194" s="366" t="s">
        <v>608</v>
      </c>
      <c r="K194" s="367" t="s">
        <v>48</v>
      </c>
      <c r="L194" s="368"/>
      <c r="M194" s="368"/>
      <c r="N194" s="367">
        <v>432016</v>
      </c>
      <c r="O194" s="367" t="s">
        <v>1323</v>
      </c>
      <c r="P194" s="371">
        <v>42733</v>
      </c>
      <c r="Q194" s="372">
        <v>500860645.56999999</v>
      </c>
      <c r="R194" s="372">
        <v>534864293.56289661</v>
      </c>
      <c r="S194" s="367">
        <v>0</v>
      </c>
      <c r="T194" s="369">
        <v>6.4380906075456323E-2</v>
      </c>
      <c r="U194" s="369">
        <v>0.72415086400975093</v>
      </c>
      <c r="V194" s="369">
        <v>9.2612220456388838E-2</v>
      </c>
      <c r="W194" s="369">
        <v>0.84996795474816844</v>
      </c>
      <c r="X194" s="369">
        <v>0.18749600665433719</v>
      </c>
      <c r="Y194" s="369">
        <v>1.3184326287817545</v>
      </c>
      <c r="Z194" s="369">
        <v>0.22481498078942042</v>
      </c>
      <c r="AA194" s="369">
        <v>1.2285157807432099</v>
      </c>
      <c r="AB194" s="369">
        <v>3.6642577227716959E-2</v>
      </c>
      <c r="AC194" s="373">
        <v>-0.38724720188376455</v>
      </c>
      <c r="AD194" s="575">
        <v>0</v>
      </c>
      <c r="AE194" s="370" t="s">
        <v>2336</v>
      </c>
      <c r="AF194" s="370" t="s">
        <v>730</v>
      </c>
      <c r="AG194" s="374" t="s">
        <v>730</v>
      </c>
      <c r="AH194" s="374" t="s">
        <v>2321</v>
      </c>
      <c r="AI194" s="374">
        <v>1000</v>
      </c>
      <c r="AJ194" s="374">
        <v>1000</v>
      </c>
      <c r="AK194" s="374">
        <v>1000</v>
      </c>
      <c r="AL194" s="369">
        <v>2.0000000000000001E-4</v>
      </c>
      <c r="AM194" s="369" t="s">
        <v>34</v>
      </c>
      <c r="AN194" s="369" t="s">
        <v>34</v>
      </c>
      <c r="AO194" s="367" t="s">
        <v>1326</v>
      </c>
      <c r="AP194" s="370" t="s">
        <v>11</v>
      </c>
      <c r="AQ194" s="376" t="s">
        <v>677</v>
      </c>
      <c r="AR194" s="369">
        <v>3.3000000000000004E-3</v>
      </c>
      <c r="AS194" s="369">
        <v>3.3000000000000004E-3</v>
      </c>
      <c r="AT194" s="369"/>
      <c r="AW194" s="711"/>
      <c r="AX194" s="711"/>
      <c r="AY194" s="712"/>
      <c r="AZ194" s="712"/>
      <c r="BA194" s="712"/>
      <c r="BB194" s="713"/>
      <c r="BC194" s="712"/>
      <c r="BD194" s="712"/>
      <c r="BE194" s="712"/>
      <c r="BF194" s="712"/>
      <c r="BG194" s="713"/>
      <c r="BH194" s="713"/>
      <c r="BI194" s="714"/>
      <c r="BJ194" s="714"/>
      <c r="BK194" s="714"/>
      <c r="BL194" s="713"/>
      <c r="BM194" s="713"/>
      <c r="BN194" s="713"/>
      <c r="BO194" s="713"/>
      <c r="BP194" s="713"/>
      <c r="BQ194" s="713"/>
      <c r="BR194" s="713"/>
      <c r="BS194" s="713"/>
      <c r="BT194" s="716"/>
      <c r="BU194" s="717"/>
      <c r="BV194" s="715"/>
      <c r="BW194" s="718"/>
    </row>
    <row r="195" spans="2:75" ht="15.75" customHeight="1">
      <c r="B195" s="363" t="s">
        <v>812</v>
      </c>
      <c r="C195" s="364">
        <v>9636393000107</v>
      </c>
      <c r="D195" s="365" t="s">
        <v>11</v>
      </c>
      <c r="E195" s="365" t="s">
        <v>620</v>
      </c>
      <c r="F195" s="365" t="s">
        <v>674</v>
      </c>
      <c r="G195" s="366" t="s">
        <v>740</v>
      </c>
      <c r="H195" s="366" t="s">
        <v>34</v>
      </c>
      <c r="I195" s="366"/>
      <c r="J195" s="366" t="s">
        <v>608</v>
      </c>
      <c r="K195" s="367" t="s">
        <v>48</v>
      </c>
      <c r="L195" s="368"/>
      <c r="M195" s="368" t="s">
        <v>34</v>
      </c>
      <c r="N195" s="367">
        <v>217018</v>
      </c>
      <c r="O195" s="367" t="s">
        <v>1323</v>
      </c>
      <c r="P195" s="371">
        <v>39706</v>
      </c>
      <c r="Q195" s="372">
        <v>2607300906.21</v>
      </c>
      <c r="R195" s="372">
        <v>1236068084.8405557</v>
      </c>
      <c r="S195" s="367">
        <v>0</v>
      </c>
      <c r="T195" s="369">
        <v>8.2870779758294821E-2</v>
      </c>
      <c r="U195" s="369">
        <v>1.0712867447676391</v>
      </c>
      <c r="V195" s="369">
        <v>0.11565162255560368</v>
      </c>
      <c r="W195" s="369">
        <v>1.1337726094569527</v>
      </c>
      <c r="X195" s="369">
        <v>0.14636187644631682</v>
      </c>
      <c r="Y195" s="369">
        <v>1.10988869727138</v>
      </c>
      <c r="Z195" s="369">
        <v>0.17613207773154027</v>
      </c>
      <c r="AA195" s="369">
        <v>1.001191829778312</v>
      </c>
      <c r="AB195" s="369">
        <v>1.7520036111370067E-3</v>
      </c>
      <c r="AC195" s="373">
        <v>7.0273098250547967</v>
      </c>
      <c r="AD195" s="575">
        <v>0</v>
      </c>
      <c r="AE195" s="370" t="s">
        <v>2336</v>
      </c>
      <c r="AF195" s="370" t="s">
        <v>730</v>
      </c>
      <c r="AG195" s="374" t="s">
        <v>730</v>
      </c>
      <c r="AH195" s="374" t="s">
        <v>2321</v>
      </c>
      <c r="AI195" s="374">
        <v>100</v>
      </c>
      <c r="AJ195" s="374">
        <v>100</v>
      </c>
      <c r="AK195" s="374">
        <v>100</v>
      </c>
      <c r="AL195" s="369">
        <v>3.4999999999999996E-3</v>
      </c>
      <c r="AM195" s="369" t="s">
        <v>34</v>
      </c>
      <c r="AN195" s="369" t="s">
        <v>64</v>
      </c>
      <c r="AO195" s="367" t="s">
        <v>1326</v>
      </c>
      <c r="AP195" s="370" t="s">
        <v>11</v>
      </c>
      <c r="AQ195" s="376" t="s">
        <v>664</v>
      </c>
      <c r="AR195" s="369">
        <v>1.1666666666666665E-3</v>
      </c>
      <c r="AS195" s="369">
        <v>1.1666666666666665E-3</v>
      </c>
      <c r="AT195" s="369"/>
      <c r="AW195" s="711"/>
      <c r="AX195" s="711"/>
      <c r="AY195" s="712"/>
      <c r="AZ195" s="712"/>
      <c r="BA195" s="712"/>
      <c r="BB195" s="713"/>
      <c r="BC195" s="712"/>
      <c r="BD195" s="712"/>
      <c r="BE195" s="712"/>
      <c r="BF195" s="712"/>
      <c r="BG195" s="713"/>
      <c r="BH195" s="713"/>
      <c r="BI195" s="714"/>
      <c r="BJ195" s="714"/>
      <c r="BK195" s="714"/>
      <c r="BL195" s="713"/>
      <c r="BM195" s="713"/>
      <c r="BN195" s="713"/>
      <c r="BO195" s="713"/>
      <c r="BP195" s="713"/>
      <c r="BQ195" s="713"/>
      <c r="BR195" s="713"/>
      <c r="BS195" s="713"/>
      <c r="BT195" s="716"/>
      <c r="BU195" s="717"/>
      <c r="BV195" s="715"/>
      <c r="BW195" s="718"/>
    </row>
    <row r="196" spans="2:75" ht="15.75" customHeight="1">
      <c r="B196" s="363" t="s">
        <v>127</v>
      </c>
      <c r="C196" s="364">
        <v>30282227000138</v>
      </c>
      <c r="D196" s="365" t="s">
        <v>14</v>
      </c>
      <c r="E196" s="365" t="s">
        <v>607</v>
      </c>
      <c r="F196" s="365"/>
      <c r="G196" s="366"/>
      <c r="H196" s="366" t="s">
        <v>34</v>
      </c>
      <c r="I196" s="366" t="s">
        <v>34</v>
      </c>
      <c r="J196" s="366" t="s">
        <v>608</v>
      </c>
      <c r="K196" s="367" t="s">
        <v>48</v>
      </c>
      <c r="L196" s="368"/>
      <c r="M196" s="368" t="s">
        <v>1421</v>
      </c>
      <c r="N196" s="367">
        <v>478210</v>
      </c>
      <c r="O196" s="367" t="s">
        <v>1323</v>
      </c>
      <c r="P196" s="371">
        <v>43404</v>
      </c>
      <c r="Q196" s="372">
        <v>140178269.15000001</v>
      </c>
      <c r="R196" s="372">
        <v>203620156.62817463</v>
      </c>
      <c r="S196" s="367">
        <v>32</v>
      </c>
      <c r="T196" s="369">
        <v>4.4731376927314326E-2</v>
      </c>
      <c r="U196" s="369">
        <v>0.57825124027073427</v>
      </c>
      <c r="V196" s="369">
        <v>-0.1410142498717174</v>
      </c>
      <c r="W196" s="369">
        <v>-1.3824111630669482</v>
      </c>
      <c r="X196" s="369">
        <v>-6.8148042047311952E-2</v>
      </c>
      <c r="Y196" s="369">
        <v>-0.51677898265555944</v>
      </c>
      <c r="Z196" s="369">
        <v>-1.2395292148417059E-2</v>
      </c>
      <c r="AA196" s="369">
        <v>-7.0458858979826414E-2</v>
      </c>
      <c r="AB196" s="369">
        <v>0.20026253850525461</v>
      </c>
      <c r="AC196" s="373">
        <v>-1.1438755105983729</v>
      </c>
      <c r="AD196" s="575">
        <v>0</v>
      </c>
      <c r="AE196" s="370" t="s">
        <v>2336</v>
      </c>
      <c r="AF196" s="370" t="s">
        <v>730</v>
      </c>
      <c r="AG196" s="374" t="s">
        <v>730</v>
      </c>
      <c r="AH196" s="374" t="s">
        <v>2321</v>
      </c>
      <c r="AI196" s="374">
        <v>1000</v>
      </c>
      <c r="AJ196" s="374">
        <v>1000</v>
      </c>
      <c r="AK196" s="374">
        <v>1000</v>
      </c>
      <c r="AL196" s="369">
        <v>1.2500000000000001E-2</v>
      </c>
      <c r="AM196" s="369">
        <v>0.1</v>
      </c>
      <c r="AN196" s="369" t="s">
        <v>668</v>
      </c>
      <c r="AO196" s="367" t="s">
        <v>1326</v>
      </c>
      <c r="AP196" s="370" t="s">
        <v>718</v>
      </c>
      <c r="AQ196" s="376" t="s">
        <v>661</v>
      </c>
      <c r="AR196" s="369">
        <v>3.3333333333333335E-3</v>
      </c>
      <c r="AS196" s="369">
        <v>3.3333333333333335E-3</v>
      </c>
      <c r="AT196" s="369"/>
      <c r="AW196" s="711"/>
      <c r="AX196" s="711"/>
      <c r="AY196" s="712"/>
      <c r="AZ196" s="712"/>
      <c r="BA196" s="712"/>
      <c r="BB196" s="713"/>
      <c r="BC196" s="712"/>
      <c r="BD196" s="712"/>
      <c r="BE196" s="712"/>
      <c r="BF196" s="712"/>
      <c r="BG196" s="713"/>
      <c r="BH196" s="713"/>
      <c r="BI196" s="714"/>
      <c r="BJ196" s="714"/>
      <c r="BK196" s="714"/>
      <c r="BL196" s="713"/>
      <c r="BM196" s="713"/>
      <c r="BN196" s="713"/>
      <c r="BO196" s="713"/>
      <c r="BP196" s="713"/>
      <c r="BQ196" s="713"/>
      <c r="BR196" s="713"/>
      <c r="BS196" s="713"/>
      <c r="BT196" s="716"/>
      <c r="BU196" s="717"/>
      <c r="BV196" s="715"/>
      <c r="BW196" s="718"/>
    </row>
    <row r="197" spans="2:75" ht="15.75" customHeight="1">
      <c r="B197" s="363" t="s">
        <v>128</v>
      </c>
      <c r="C197" s="364">
        <v>7965741000156</v>
      </c>
      <c r="D197" s="365" t="s">
        <v>13</v>
      </c>
      <c r="E197" s="365" t="s">
        <v>615</v>
      </c>
      <c r="F197" s="365" t="s">
        <v>619</v>
      </c>
      <c r="G197" s="366" t="s">
        <v>34</v>
      </c>
      <c r="H197" s="366" t="s">
        <v>1339</v>
      </c>
      <c r="I197" s="366" t="s">
        <v>34</v>
      </c>
      <c r="J197" s="366"/>
      <c r="K197" s="367" t="s">
        <v>48</v>
      </c>
      <c r="L197" s="368"/>
      <c r="M197" s="368" t="s">
        <v>1421</v>
      </c>
      <c r="N197" s="367">
        <v>170437</v>
      </c>
      <c r="O197" s="367" t="s">
        <v>1323</v>
      </c>
      <c r="P197" s="371">
        <v>38939</v>
      </c>
      <c r="Q197" s="372">
        <v>141480472.58000001</v>
      </c>
      <c r="R197" s="372">
        <v>136664657.23186511</v>
      </c>
      <c r="S197" s="367">
        <v>30</v>
      </c>
      <c r="T197" s="369">
        <v>0.10411955675981677</v>
      </c>
      <c r="U197" s="369">
        <v>1.3459738324316772</v>
      </c>
      <c r="V197" s="369">
        <v>0.11610385007482482</v>
      </c>
      <c r="W197" s="369">
        <v>1.1382059512744365</v>
      </c>
      <c r="X197" s="369">
        <v>0.17144493177073294</v>
      </c>
      <c r="Y197" s="369">
        <v>1.3000980623980509</v>
      </c>
      <c r="Z197" s="369">
        <v>0.24810852775283632</v>
      </c>
      <c r="AA197" s="369">
        <v>1.4103293056196267</v>
      </c>
      <c r="AB197" s="369">
        <v>3.1208846277110749E-2</v>
      </c>
      <c r="AC197" s="373">
        <v>0.42299733119296162</v>
      </c>
      <c r="AD197" s="575">
        <v>0</v>
      </c>
      <c r="AE197" s="370" t="s">
        <v>2336</v>
      </c>
      <c r="AF197" s="370" t="s">
        <v>730</v>
      </c>
      <c r="AG197" s="374" t="s">
        <v>730</v>
      </c>
      <c r="AH197" s="374" t="s">
        <v>2318</v>
      </c>
      <c r="AI197" s="374">
        <v>5000</v>
      </c>
      <c r="AJ197" s="374">
        <v>5000</v>
      </c>
      <c r="AK197" s="374">
        <v>0</v>
      </c>
      <c r="AL197" s="369">
        <v>6.9999999999999993E-3</v>
      </c>
      <c r="AM197" s="369">
        <v>0.2</v>
      </c>
      <c r="AN197" s="369" t="s">
        <v>64</v>
      </c>
      <c r="AO197" s="367" t="s">
        <v>1326</v>
      </c>
      <c r="AP197" s="370" t="s">
        <v>13</v>
      </c>
      <c r="AQ197" s="376" t="s">
        <v>670</v>
      </c>
      <c r="AR197" s="369">
        <v>1.8666666666666666E-3</v>
      </c>
      <c r="AS197" s="369">
        <v>1.8666666666666666E-3</v>
      </c>
      <c r="AT197" s="369"/>
      <c r="AW197" s="711"/>
      <c r="AX197" s="711"/>
      <c r="AY197" s="712"/>
      <c r="AZ197" s="712"/>
      <c r="BA197" s="712"/>
      <c r="BB197" s="713"/>
      <c r="BC197" s="712"/>
      <c r="BD197" s="712"/>
      <c r="BE197" s="712"/>
      <c r="BF197" s="712"/>
      <c r="BG197" s="713"/>
      <c r="BH197" s="713"/>
      <c r="BI197" s="714"/>
      <c r="BJ197" s="714"/>
      <c r="BK197" s="714"/>
      <c r="BL197" s="713"/>
      <c r="BM197" s="713"/>
      <c r="BN197" s="713"/>
      <c r="BO197" s="713"/>
      <c r="BP197" s="713"/>
      <c r="BQ197" s="713"/>
      <c r="BR197" s="713"/>
      <c r="BS197" s="713"/>
      <c r="BT197" s="716"/>
      <c r="BU197" s="717"/>
      <c r="BV197" s="715"/>
      <c r="BW197" s="718"/>
    </row>
    <row r="198" spans="2:75" ht="15.75" customHeight="1">
      <c r="B198" s="363" t="s">
        <v>813</v>
      </c>
      <c r="C198" s="364">
        <v>2539921000152</v>
      </c>
      <c r="D198" s="365" t="s">
        <v>11</v>
      </c>
      <c r="E198" s="365" t="s">
        <v>620</v>
      </c>
      <c r="F198" s="365" t="s">
        <v>665</v>
      </c>
      <c r="G198" s="366" t="s">
        <v>740</v>
      </c>
      <c r="H198" s="366" t="s">
        <v>34</v>
      </c>
      <c r="I198" s="366" t="s">
        <v>1306</v>
      </c>
      <c r="J198" s="366" t="s">
        <v>608</v>
      </c>
      <c r="K198" s="367" t="s">
        <v>48</v>
      </c>
      <c r="L198" s="368"/>
      <c r="M198" s="368" t="s">
        <v>34</v>
      </c>
      <c r="N198" s="367">
        <v>56448</v>
      </c>
      <c r="O198" s="367" t="s">
        <v>1323</v>
      </c>
      <c r="P198" s="371">
        <v>35971</v>
      </c>
      <c r="Q198" s="372">
        <v>200613335.31</v>
      </c>
      <c r="R198" s="372">
        <v>245201934.37575376</v>
      </c>
      <c r="S198" s="367">
        <v>1</v>
      </c>
      <c r="T198" s="369">
        <v>7.9533301100455533E-2</v>
      </c>
      <c r="U198" s="369">
        <v>1.0281425067441006</v>
      </c>
      <c r="V198" s="369">
        <v>0.10325257352867023</v>
      </c>
      <c r="W198" s="369">
        <v>1.0122204698551733</v>
      </c>
      <c r="X198" s="369">
        <v>0.13257337687783255</v>
      </c>
      <c r="Y198" s="369">
        <v>1.0053280002171499</v>
      </c>
      <c r="Z198" s="369">
        <v>0.18292153592415095</v>
      </c>
      <c r="AA198" s="369">
        <v>1.0397853112077653</v>
      </c>
      <c r="AB198" s="369">
        <v>7.5372799731017182E-3</v>
      </c>
      <c r="AC198" s="373">
        <v>0.15364609590869749</v>
      </c>
      <c r="AD198" s="575">
        <v>0</v>
      </c>
      <c r="AE198" s="370" t="s">
        <v>2336</v>
      </c>
      <c r="AF198" s="370" t="s">
        <v>730</v>
      </c>
      <c r="AG198" s="374" t="s">
        <v>730</v>
      </c>
      <c r="AH198" s="374" t="s">
        <v>2321</v>
      </c>
      <c r="AI198" s="374">
        <v>300</v>
      </c>
      <c r="AJ198" s="374">
        <v>100</v>
      </c>
      <c r="AK198" s="374">
        <v>100</v>
      </c>
      <c r="AL198" s="369">
        <v>5.1999999999999998E-3</v>
      </c>
      <c r="AM198" s="369" t="s">
        <v>34</v>
      </c>
      <c r="AN198" s="369" t="s">
        <v>34</v>
      </c>
      <c r="AO198" s="367" t="s">
        <v>1326</v>
      </c>
      <c r="AP198" s="370" t="s">
        <v>11</v>
      </c>
      <c r="AQ198" s="376" t="s">
        <v>664</v>
      </c>
      <c r="AR198" s="369">
        <v>1.6639999999999999E-3</v>
      </c>
      <c r="AS198" s="369">
        <v>1.6639999999999999E-3</v>
      </c>
      <c r="AT198" s="369"/>
      <c r="AW198" s="711"/>
      <c r="AX198" s="711"/>
      <c r="AY198" s="712"/>
      <c r="AZ198" s="712"/>
      <c r="BA198" s="712"/>
      <c r="BB198" s="712"/>
      <c r="BC198" s="712"/>
      <c r="BD198" s="712"/>
      <c r="BE198" s="712"/>
      <c r="BF198" s="712"/>
      <c r="BG198" s="713"/>
      <c r="BH198" s="713"/>
      <c r="BI198" s="714"/>
      <c r="BJ198" s="714"/>
      <c r="BK198" s="714"/>
      <c r="BL198" s="218"/>
      <c r="BM198" s="713"/>
      <c r="BN198" s="713"/>
      <c r="BO198" s="713"/>
      <c r="BP198" s="713"/>
      <c r="BQ198" s="713"/>
      <c r="BR198" s="713"/>
      <c r="BS198" s="713"/>
      <c r="BT198" s="713"/>
      <c r="BU198" s="713"/>
      <c r="BV198" s="715"/>
      <c r="BW198" s="712"/>
    </row>
    <row r="199" spans="2:75" ht="15.75" customHeight="1">
      <c r="B199" s="363" t="s">
        <v>814</v>
      </c>
      <c r="C199" s="364">
        <v>21185984000100</v>
      </c>
      <c r="D199" s="365" t="s">
        <v>11</v>
      </c>
      <c r="E199" s="365" t="s">
        <v>620</v>
      </c>
      <c r="F199" s="365" t="s">
        <v>665</v>
      </c>
      <c r="G199" s="366" t="s">
        <v>740</v>
      </c>
      <c r="H199" s="366" t="s">
        <v>34</v>
      </c>
      <c r="I199" s="366"/>
      <c r="J199" s="366" t="s">
        <v>608</v>
      </c>
      <c r="K199" s="367" t="s">
        <v>48</v>
      </c>
      <c r="L199" s="368"/>
      <c r="M199" s="368" t="s">
        <v>1421</v>
      </c>
      <c r="N199" s="367">
        <v>385883</v>
      </c>
      <c r="O199" s="367" t="s">
        <v>1323</v>
      </c>
      <c r="P199" s="371">
        <v>42003</v>
      </c>
      <c r="Q199" s="372">
        <v>575579940</v>
      </c>
      <c r="R199" s="372">
        <v>640552171.45900798</v>
      </c>
      <c r="S199" s="367">
        <v>10</v>
      </c>
      <c r="T199" s="369">
        <v>8.6486458670264721E-2</v>
      </c>
      <c r="U199" s="369">
        <v>1.1180273317758305</v>
      </c>
      <c r="V199" s="369">
        <v>0.11951103960933329</v>
      </c>
      <c r="W199" s="369">
        <v>1.171607801452516</v>
      </c>
      <c r="X199" s="369">
        <v>0.17176861230263074</v>
      </c>
      <c r="Y199" s="369">
        <v>1.3025525906714153</v>
      </c>
      <c r="Z199" s="369">
        <v>0.184719028614859</v>
      </c>
      <c r="AA199" s="369">
        <v>1.0500028423877821</v>
      </c>
      <c r="AB199" s="369">
        <v>3.0237420587593275E-3</v>
      </c>
      <c r="AC199" s="373">
        <v>5.2153221428023082</v>
      </c>
      <c r="AD199" s="575">
        <v>17137984000150</v>
      </c>
      <c r="AE199" s="370" t="s">
        <v>2336</v>
      </c>
      <c r="AF199" s="370" t="s">
        <v>730</v>
      </c>
      <c r="AG199" s="374" t="s">
        <v>730</v>
      </c>
      <c r="AH199" s="374" t="s">
        <v>2321</v>
      </c>
      <c r="AI199" s="374">
        <v>5000</v>
      </c>
      <c r="AJ199" s="374">
        <v>5000</v>
      </c>
      <c r="AK199" s="374">
        <v>5000</v>
      </c>
      <c r="AL199" s="369">
        <v>4.0000000000000001E-3</v>
      </c>
      <c r="AM199" s="369" t="s">
        <v>34</v>
      </c>
      <c r="AN199" s="369" t="s">
        <v>34</v>
      </c>
      <c r="AO199" s="367" t="s">
        <v>1326</v>
      </c>
      <c r="AP199" s="370" t="s">
        <v>11</v>
      </c>
      <c r="AQ199" s="376" t="s">
        <v>679</v>
      </c>
      <c r="AR199" s="369">
        <v>1.2800000000000001E-3</v>
      </c>
      <c r="AS199" s="369">
        <v>1.2800000000000001E-3</v>
      </c>
      <c r="AT199" s="369"/>
      <c r="AW199" s="711"/>
      <c r="AX199" s="711"/>
      <c r="AY199" s="712"/>
      <c r="AZ199" s="712"/>
      <c r="BA199" s="712"/>
      <c r="BB199" s="712"/>
      <c r="BC199" s="712"/>
      <c r="BD199" s="712"/>
      <c r="BE199" s="712"/>
      <c r="BF199" s="712"/>
      <c r="BG199" s="713"/>
      <c r="BH199" s="713"/>
      <c r="BI199" s="714"/>
      <c r="BJ199" s="714"/>
      <c r="BK199" s="714"/>
      <c r="BL199" s="218"/>
      <c r="BM199" s="713"/>
      <c r="BN199" s="713"/>
      <c r="BO199" s="713"/>
      <c r="BP199" s="713"/>
      <c r="BQ199" s="713"/>
      <c r="BR199" s="713"/>
      <c r="BS199" s="713"/>
      <c r="BT199" s="713"/>
      <c r="BU199" s="713"/>
      <c r="BV199" s="715"/>
      <c r="BW199" s="712"/>
    </row>
    <row r="200" spans="2:75" ht="15.75" customHeight="1">
      <c r="B200" s="363" t="s">
        <v>129</v>
      </c>
      <c r="C200" s="364">
        <v>11108013000103</v>
      </c>
      <c r="D200" s="365" t="s">
        <v>14</v>
      </c>
      <c r="E200" s="365" t="s">
        <v>607</v>
      </c>
      <c r="F200" s="365"/>
      <c r="G200" s="366"/>
      <c r="H200" s="366" t="s">
        <v>34</v>
      </c>
      <c r="I200" s="366" t="s">
        <v>34</v>
      </c>
      <c r="J200" s="366" t="s">
        <v>608</v>
      </c>
      <c r="K200" s="367" t="s">
        <v>48</v>
      </c>
      <c r="L200" s="368"/>
      <c r="M200" s="368" t="s">
        <v>34</v>
      </c>
      <c r="N200" s="367">
        <v>237191</v>
      </c>
      <c r="O200" s="367" t="s">
        <v>1323</v>
      </c>
      <c r="P200" s="371">
        <v>40115</v>
      </c>
      <c r="Q200" s="372">
        <v>328755442.54000002</v>
      </c>
      <c r="R200" s="372">
        <v>419214439.02190471</v>
      </c>
      <c r="S200" s="367">
        <v>7</v>
      </c>
      <c r="T200" s="369">
        <v>-4.7557062741357292E-2</v>
      </c>
      <c r="U200" s="369">
        <v>-0.61477943231009047</v>
      </c>
      <c r="V200" s="369">
        <v>-0.20575595734711072</v>
      </c>
      <c r="W200" s="369">
        <v>-2.0170963754580202</v>
      </c>
      <c r="X200" s="369">
        <v>-7.2582259416458905E-2</v>
      </c>
      <c r="Y200" s="369">
        <v>-0.55040445848816644</v>
      </c>
      <c r="Z200" s="369">
        <v>-1.1638072633453733E-2</v>
      </c>
      <c r="AA200" s="369">
        <v>-6.6154577775096035E-2</v>
      </c>
      <c r="AB200" s="369">
        <v>0.26726604703806317</v>
      </c>
      <c r="AC200" s="373">
        <v>-1.0914378368958988</v>
      </c>
      <c r="AD200" s="575">
        <v>0</v>
      </c>
      <c r="AE200" s="370" t="s">
        <v>2336</v>
      </c>
      <c r="AF200" s="370" t="s">
        <v>730</v>
      </c>
      <c r="AG200" s="374" t="s">
        <v>730</v>
      </c>
      <c r="AH200" s="374" t="s">
        <v>2321</v>
      </c>
      <c r="AI200" s="374">
        <v>5000</v>
      </c>
      <c r="AJ200" s="374">
        <v>1000</v>
      </c>
      <c r="AK200" s="374">
        <v>1000</v>
      </c>
      <c r="AL200" s="369">
        <v>0.02</v>
      </c>
      <c r="AM200" s="369">
        <v>0.2</v>
      </c>
      <c r="AN200" s="369" t="s">
        <v>2330</v>
      </c>
      <c r="AO200" s="367" t="s">
        <v>1326</v>
      </c>
      <c r="AP200" s="370" t="s">
        <v>718</v>
      </c>
      <c r="AQ200" s="376" t="s">
        <v>683</v>
      </c>
      <c r="AR200" s="369">
        <v>6.6000000000000008E-3</v>
      </c>
      <c r="AS200" s="369">
        <v>6.6000000000000008E-3</v>
      </c>
      <c r="AT200" s="369"/>
      <c r="AW200" s="711"/>
      <c r="AX200" s="711"/>
      <c r="AY200" s="712"/>
      <c r="AZ200" s="712"/>
      <c r="BA200" s="712"/>
      <c r="BB200" s="713"/>
      <c r="BC200" s="712"/>
      <c r="BD200" s="712"/>
      <c r="BE200" s="712"/>
      <c r="BF200" s="712"/>
      <c r="BG200" s="713"/>
      <c r="BH200" s="713"/>
      <c r="BI200" s="714"/>
      <c r="BJ200" s="714"/>
      <c r="BK200" s="714"/>
      <c r="BL200" s="713"/>
      <c r="BM200" s="713"/>
      <c r="BN200" s="713"/>
      <c r="BO200" s="713"/>
      <c r="BP200" s="713"/>
      <c r="BQ200" s="713"/>
      <c r="BR200" s="713"/>
      <c r="BS200" s="713"/>
      <c r="BT200" s="716"/>
      <c r="BU200" s="717"/>
      <c r="BV200" s="715"/>
      <c r="BW200" s="718"/>
    </row>
    <row r="201" spans="2:75" ht="15.75" customHeight="1">
      <c r="B201" s="363" t="s">
        <v>474</v>
      </c>
      <c r="C201" s="364">
        <v>9636619000161</v>
      </c>
      <c r="D201" s="365" t="s">
        <v>11</v>
      </c>
      <c r="E201" s="365" t="s">
        <v>620</v>
      </c>
      <c r="F201" s="365" t="s">
        <v>665</v>
      </c>
      <c r="G201" s="366" t="s">
        <v>740</v>
      </c>
      <c r="H201" s="366" t="s">
        <v>34</v>
      </c>
      <c r="I201" s="366" t="s">
        <v>1306</v>
      </c>
      <c r="J201" s="366" t="s">
        <v>608</v>
      </c>
      <c r="K201" s="367" t="s">
        <v>48</v>
      </c>
      <c r="L201" s="368"/>
      <c r="M201" s="368" t="s">
        <v>1421</v>
      </c>
      <c r="N201" s="367">
        <v>218111</v>
      </c>
      <c r="O201" s="367" t="s">
        <v>1323</v>
      </c>
      <c r="P201" s="371">
        <v>39731</v>
      </c>
      <c r="Q201" s="372">
        <v>619122466.57000005</v>
      </c>
      <c r="R201" s="372">
        <v>642876560.52563477</v>
      </c>
      <c r="S201" s="367">
        <v>0</v>
      </c>
      <c r="T201" s="369">
        <v>7.6553259069936486E-2</v>
      </c>
      <c r="U201" s="369">
        <v>0.98961892176690047</v>
      </c>
      <c r="V201" s="369">
        <v>0.10104028852784919</v>
      </c>
      <c r="W201" s="369">
        <v>0.99053267955169166</v>
      </c>
      <c r="X201" s="369">
        <v>0.12656958193643697</v>
      </c>
      <c r="Y201" s="369">
        <v>0.95980013252385665</v>
      </c>
      <c r="Z201" s="369">
        <v>0.16637399569525924</v>
      </c>
      <c r="AA201" s="369">
        <v>0.94572372802843063</v>
      </c>
      <c r="AB201" s="369">
        <v>1.5422483499167787E-3</v>
      </c>
      <c r="AC201" s="373">
        <v>-0.56868435150045693</v>
      </c>
      <c r="AD201" s="575">
        <v>14167491000174</v>
      </c>
      <c r="AE201" s="370" t="s">
        <v>2336</v>
      </c>
      <c r="AF201" s="370" t="s">
        <v>730</v>
      </c>
      <c r="AG201" s="374" t="s">
        <v>730</v>
      </c>
      <c r="AH201" s="374" t="s">
        <v>2321</v>
      </c>
      <c r="AI201" s="374">
        <v>300</v>
      </c>
      <c r="AJ201" s="374">
        <v>100</v>
      </c>
      <c r="AK201" s="374">
        <v>0</v>
      </c>
      <c r="AL201" s="369">
        <v>2.2000000000000001E-3</v>
      </c>
      <c r="AM201" s="369" t="s">
        <v>34</v>
      </c>
      <c r="AN201" s="369" t="s">
        <v>64</v>
      </c>
      <c r="AO201" s="367" t="s">
        <v>1326</v>
      </c>
      <c r="AP201" s="370" t="s">
        <v>11</v>
      </c>
      <c r="AQ201" s="376" t="s">
        <v>686</v>
      </c>
      <c r="AR201" s="369">
        <v>5.8666666666666665E-4</v>
      </c>
      <c r="AS201" s="369">
        <v>5.8666666666666665E-4</v>
      </c>
      <c r="AT201" s="369"/>
      <c r="AW201" s="711"/>
      <c r="AX201" s="711"/>
      <c r="AY201" s="712"/>
      <c r="AZ201" s="712"/>
      <c r="BA201" s="712"/>
      <c r="BB201" s="713"/>
      <c r="BC201" s="712"/>
      <c r="BD201" s="712"/>
      <c r="BE201" s="712"/>
      <c r="BF201" s="712"/>
      <c r="BG201" s="713"/>
      <c r="BH201" s="713"/>
      <c r="BI201" s="714"/>
      <c r="BJ201" s="714"/>
      <c r="BK201" s="714"/>
      <c r="BL201" s="713"/>
      <c r="BM201" s="713"/>
      <c r="BN201" s="713"/>
      <c r="BO201" s="713"/>
      <c r="BP201" s="713"/>
      <c r="BQ201" s="713"/>
      <c r="BR201" s="713"/>
      <c r="BS201" s="713"/>
      <c r="BT201" s="716"/>
      <c r="BU201" s="717"/>
      <c r="BV201" s="715"/>
      <c r="BW201" s="718"/>
    </row>
    <row r="202" spans="2:75" ht="15.75" customHeight="1">
      <c r="B202" s="363" t="s">
        <v>815</v>
      </c>
      <c r="C202" s="364">
        <v>5862906000139</v>
      </c>
      <c r="D202" s="365" t="s">
        <v>11</v>
      </c>
      <c r="E202" s="365" t="s">
        <v>620</v>
      </c>
      <c r="F202" s="365" t="s">
        <v>665</v>
      </c>
      <c r="G202" s="366" t="s">
        <v>740</v>
      </c>
      <c r="H202" s="366" t="s">
        <v>34</v>
      </c>
      <c r="I202" s="366"/>
      <c r="J202" s="366" t="s">
        <v>608</v>
      </c>
      <c r="K202" s="367" t="s">
        <v>48</v>
      </c>
      <c r="L202" s="368"/>
      <c r="M202" s="368" t="s">
        <v>34</v>
      </c>
      <c r="N202" s="367">
        <v>143529</v>
      </c>
      <c r="O202" s="367" t="s">
        <v>1323</v>
      </c>
      <c r="P202" s="371">
        <v>38502</v>
      </c>
      <c r="Q202" s="372">
        <v>408124332.89999998</v>
      </c>
      <c r="R202" s="372">
        <v>476743191.26055598</v>
      </c>
      <c r="S202" s="367">
        <v>1</v>
      </c>
      <c r="T202" s="369">
        <v>8.3387587799053753E-2</v>
      </c>
      <c r="U202" s="369">
        <v>1.0779676231818303</v>
      </c>
      <c r="V202" s="369">
        <v>0.11272098923649243</v>
      </c>
      <c r="W202" s="369">
        <v>1.1050426036676024</v>
      </c>
      <c r="X202" s="369">
        <v>0.15309574276991267</v>
      </c>
      <c r="Y202" s="369">
        <v>1.1609528288810667</v>
      </c>
      <c r="Z202" s="369">
        <v>0.18199696102350216</v>
      </c>
      <c r="AA202" s="369">
        <v>1.0345297277361472</v>
      </c>
      <c r="AB202" s="369">
        <v>1.6326311324063381E-3</v>
      </c>
      <c r="AC202" s="373">
        <v>5.9292331292113847</v>
      </c>
      <c r="AD202" s="575">
        <v>0</v>
      </c>
      <c r="AE202" s="370" t="s">
        <v>2336</v>
      </c>
      <c r="AF202" s="370" t="s">
        <v>730</v>
      </c>
      <c r="AG202" s="374" t="s">
        <v>730</v>
      </c>
      <c r="AH202" s="374" t="s">
        <v>2321</v>
      </c>
      <c r="AI202" s="374">
        <v>5000</v>
      </c>
      <c r="AJ202" s="374">
        <v>200</v>
      </c>
      <c r="AK202" s="374">
        <v>0</v>
      </c>
      <c r="AL202" s="369">
        <v>3.4000000000000002E-3</v>
      </c>
      <c r="AM202" s="369" t="s">
        <v>34</v>
      </c>
      <c r="AN202" s="369" t="s">
        <v>34</v>
      </c>
      <c r="AO202" s="367" t="s">
        <v>1326</v>
      </c>
      <c r="AP202" s="370" t="s">
        <v>11</v>
      </c>
      <c r="AQ202" s="376" t="s">
        <v>664</v>
      </c>
      <c r="AR202" s="369">
        <v>1.088E-3</v>
      </c>
      <c r="AS202" s="369">
        <v>1.088E-3</v>
      </c>
      <c r="AT202" s="369"/>
      <c r="AW202" s="711"/>
      <c r="AX202" s="711"/>
      <c r="AY202" s="712"/>
      <c r="AZ202" s="712"/>
      <c r="BA202" s="712"/>
      <c r="BB202" s="713"/>
      <c r="BC202" s="712"/>
      <c r="BD202" s="712"/>
      <c r="BE202" s="712"/>
      <c r="BF202" s="712"/>
      <c r="BG202" s="713"/>
      <c r="BH202" s="713"/>
      <c r="BI202" s="714"/>
      <c r="BJ202" s="714"/>
      <c r="BK202" s="714"/>
      <c r="BL202" s="713"/>
      <c r="BM202" s="713"/>
      <c r="BN202" s="713"/>
      <c r="BO202" s="713"/>
      <c r="BP202" s="713"/>
      <c r="BQ202" s="713"/>
      <c r="BR202" s="713"/>
      <c r="BS202" s="713"/>
      <c r="BT202" s="716"/>
      <c r="BU202" s="717"/>
      <c r="BV202" s="715"/>
      <c r="BW202" s="718"/>
    </row>
    <row r="203" spans="2:75" ht="15.75" customHeight="1">
      <c r="B203" s="363" t="s">
        <v>1550</v>
      </c>
      <c r="C203" s="364">
        <v>37327331000140</v>
      </c>
      <c r="D203" s="365" t="s">
        <v>14</v>
      </c>
      <c r="E203" s="365" t="s">
        <v>607</v>
      </c>
      <c r="F203" s="365"/>
      <c r="G203" s="366"/>
      <c r="H203" s="366" t="s">
        <v>34</v>
      </c>
      <c r="I203" s="366" t="s">
        <v>34</v>
      </c>
      <c r="J203" s="366" t="s">
        <v>608</v>
      </c>
      <c r="K203" s="367" t="s">
        <v>48</v>
      </c>
      <c r="L203" s="368"/>
      <c r="M203" s="368"/>
      <c r="N203" s="367">
        <v>548294</v>
      </c>
      <c r="O203" s="367" t="s">
        <v>1323</v>
      </c>
      <c r="P203" s="371">
        <v>44043</v>
      </c>
      <c r="Q203" s="372">
        <v>4694700.76</v>
      </c>
      <c r="R203" s="372">
        <v>19900439.164960314</v>
      </c>
      <c r="S203" s="367">
        <v>17</v>
      </c>
      <c r="T203" s="369">
        <v>-5.872811637738562E-3</v>
      </c>
      <c r="U203" s="369">
        <v>-6.6056877432735903E-2</v>
      </c>
      <c r="V203" s="369">
        <v>-9.2798667571979854E-2</v>
      </c>
      <c r="W203" s="369">
        <v>-0.85167911200934454</v>
      </c>
      <c r="X203" s="369">
        <v>1.9662966151670291E-2</v>
      </c>
      <c r="Y203" s="369">
        <v>0.13826585758056537</v>
      </c>
      <c r="Z203" s="369" t="s">
        <v>1424</v>
      </c>
      <c r="AA203" s="369" t="s">
        <v>1424</v>
      </c>
      <c r="AB203" s="369">
        <v>7.2810542127068945E-2</v>
      </c>
      <c r="AC203" s="373">
        <v>-2.7217876730569137</v>
      </c>
      <c r="AD203" s="575">
        <v>0</v>
      </c>
      <c r="AE203" s="370" t="s">
        <v>2336</v>
      </c>
      <c r="AF203" s="370" t="s">
        <v>730</v>
      </c>
      <c r="AG203" s="374" t="s">
        <v>730</v>
      </c>
      <c r="AH203" s="374" t="s">
        <v>2321</v>
      </c>
      <c r="AI203" s="374">
        <v>5000</v>
      </c>
      <c r="AJ203" s="374">
        <v>5000</v>
      </c>
      <c r="AK203" s="374">
        <v>1000</v>
      </c>
      <c r="AL203" s="369">
        <v>0.02</v>
      </c>
      <c r="AM203" s="369">
        <v>0.2</v>
      </c>
      <c r="AN203" s="369" t="s">
        <v>34</v>
      </c>
      <c r="AO203" s="367" t="s">
        <v>1326</v>
      </c>
      <c r="AP203" s="370" t="s">
        <v>13</v>
      </c>
      <c r="AQ203" s="376" t="s">
        <v>670</v>
      </c>
      <c r="AR203" s="369" t="s">
        <v>34</v>
      </c>
      <c r="AS203" s="369" t="s">
        <v>34</v>
      </c>
      <c r="AT203" s="369"/>
      <c r="AW203" s="711"/>
      <c r="AX203" s="711"/>
      <c r="AY203" s="712"/>
      <c r="AZ203" s="712"/>
      <c r="BA203" s="712"/>
      <c r="BB203" s="713"/>
      <c r="BC203" s="712"/>
      <c r="BD203" s="712"/>
      <c r="BE203" s="712"/>
      <c r="BF203" s="712"/>
      <c r="BG203" s="713"/>
      <c r="BH203" s="713"/>
      <c r="BI203" s="714"/>
      <c r="BJ203" s="714"/>
      <c r="BK203" s="714"/>
      <c r="BL203" s="218"/>
      <c r="BM203" s="713"/>
      <c r="BN203" s="713"/>
      <c r="BO203" s="713"/>
      <c r="BP203" s="713"/>
      <c r="BQ203" s="713"/>
      <c r="BR203" s="713"/>
      <c r="BS203" s="713"/>
      <c r="BT203" s="716"/>
      <c r="BU203" s="717"/>
      <c r="BV203" s="715"/>
      <c r="BW203" s="718"/>
    </row>
    <row r="204" spans="2:75" ht="15.75" customHeight="1">
      <c r="B204" s="363" t="s">
        <v>1551</v>
      </c>
      <c r="C204" s="364">
        <v>17898543000170</v>
      </c>
      <c r="D204" s="365" t="s">
        <v>11</v>
      </c>
      <c r="E204" s="365" t="s">
        <v>620</v>
      </c>
      <c r="F204" s="365" t="s">
        <v>674</v>
      </c>
      <c r="G204" s="366" t="s">
        <v>740</v>
      </c>
      <c r="H204" s="366" t="s">
        <v>34</v>
      </c>
      <c r="I204" s="366"/>
      <c r="J204" s="366" t="s">
        <v>608</v>
      </c>
      <c r="K204" s="367" t="s">
        <v>48</v>
      </c>
      <c r="L204" s="368"/>
      <c r="M204" s="368"/>
      <c r="N204" s="367">
        <v>339423</v>
      </c>
      <c r="O204" s="367" t="s">
        <v>1323</v>
      </c>
      <c r="P204" s="371">
        <v>41442</v>
      </c>
      <c r="Q204" s="372">
        <v>2435344821.4400001</v>
      </c>
      <c r="R204" s="372">
        <v>2665371307.8814669</v>
      </c>
      <c r="S204" s="367">
        <v>0</v>
      </c>
      <c r="T204" s="369">
        <v>8.7725633454393437E-2</v>
      </c>
      <c r="U204" s="369">
        <v>0.98673033876451932</v>
      </c>
      <c r="V204" s="369">
        <v>0.10798148475731106</v>
      </c>
      <c r="W204" s="369">
        <v>0.99102258101091378</v>
      </c>
      <c r="X204" s="369">
        <v>0.13675574795211132</v>
      </c>
      <c r="Y204" s="369">
        <v>0.96163776226935627</v>
      </c>
      <c r="Z204" s="369">
        <v>0.16735449078931519</v>
      </c>
      <c r="AA204" s="369">
        <v>0.91451927354208207</v>
      </c>
      <c r="AB204" s="369">
        <v>1.36171402756506E-3</v>
      </c>
      <c r="AC204" s="373">
        <v>-0.64831763157318723</v>
      </c>
      <c r="AD204" s="575">
        <v>0</v>
      </c>
      <c r="AE204" s="370" t="s">
        <v>2360</v>
      </c>
      <c r="AF204" s="370" t="s">
        <v>2326</v>
      </c>
      <c r="AG204" s="374" t="s">
        <v>1459</v>
      </c>
      <c r="AH204" s="374" t="s">
        <v>2321</v>
      </c>
      <c r="AI204" s="374">
        <v>0</v>
      </c>
      <c r="AJ204" s="374">
        <v>0</v>
      </c>
      <c r="AK204" s="374">
        <v>0</v>
      </c>
      <c r="AL204" s="369">
        <v>2E-3</v>
      </c>
      <c r="AM204" s="369" t="s">
        <v>34</v>
      </c>
      <c r="AN204" s="369" t="s">
        <v>64</v>
      </c>
      <c r="AO204" s="367" t="s">
        <v>1326</v>
      </c>
      <c r="AP204" s="370" t="s">
        <v>11</v>
      </c>
      <c r="AQ204" s="376" t="s">
        <v>1552</v>
      </c>
      <c r="AR204" s="369" t="s">
        <v>34</v>
      </c>
      <c r="AS204" s="369" t="s">
        <v>34</v>
      </c>
      <c r="AT204" s="369"/>
      <c r="AW204" s="711"/>
      <c r="AX204" s="711"/>
      <c r="AY204" s="712"/>
      <c r="AZ204" s="712"/>
      <c r="BA204" s="712"/>
      <c r="BB204" s="713"/>
      <c r="BC204" s="712"/>
      <c r="BD204" s="712"/>
      <c r="BE204" s="712"/>
      <c r="BF204" s="712"/>
      <c r="BG204" s="713"/>
      <c r="BH204" s="713"/>
      <c r="BI204" s="714"/>
      <c r="BJ204" s="714"/>
      <c r="BK204" s="714"/>
      <c r="BL204" s="218"/>
      <c r="BM204" s="713"/>
      <c r="BN204" s="713"/>
      <c r="BO204" s="713"/>
      <c r="BP204" s="713"/>
      <c r="BQ204" s="713"/>
      <c r="BR204" s="713"/>
      <c r="BS204" s="713"/>
      <c r="BT204" s="716"/>
      <c r="BU204" s="717"/>
      <c r="BV204" s="715"/>
      <c r="BW204" s="718"/>
    </row>
    <row r="205" spans="2:75" ht="15.75" customHeight="1">
      <c r="B205" s="363" t="s">
        <v>1553</v>
      </c>
      <c r="C205" s="364">
        <v>30618435000165</v>
      </c>
      <c r="D205" s="365" t="s">
        <v>14</v>
      </c>
      <c r="E205" s="365" t="s">
        <v>607</v>
      </c>
      <c r="F205" s="365"/>
      <c r="G205" s="366"/>
      <c r="H205" s="366" t="s">
        <v>34</v>
      </c>
      <c r="I205" s="366" t="s">
        <v>34</v>
      </c>
      <c r="J205" s="366" t="s">
        <v>608</v>
      </c>
      <c r="K205" s="367" t="s">
        <v>48</v>
      </c>
      <c r="L205" s="368"/>
      <c r="M205" s="368"/>
      <c r="N205" s="367">
        <v>483036</v>
      </c>
      <c r="O205" s="367" t="s">
        <v>1323</v>
      </c>
      <c r="P205" s="371">
        <v>43426</v>
      </c>
      <c r="Q205" s="372">
        <v>48755728.979999997</v>
      </c>
      <c r="R205" s="372">
        <v>53359136.763968289</v>
      </c>
      <c r="S205" s="367">
        <v>32</v>
      </c>
      <c r="T205" s="369">
        <v>-0.15286497513423014</v>
      </c>
      <c r="U205" s="369">
        <v>-1.7194120208644057</v>
      </c>
      <c r="V205" s="369">
        <v>-0.29639879422761628</v>
      </c>
      <c r="W205" s="369">
        <v>-2.7202617071264803</v>
      </c>
      <c r="X205" s="369">
        <v>-0.10629242516663717</v>
      </c>
      <c r="Y205" s="369">
        <v>-0.74742606006748058</v>
      </c>
      <c r="Z205" s="369">
        <v>1.169255760894905E-2</v>
      </c>
      <c r="AA205" s="369">
        <v>6.3894725740265182E-2</v>
      </c>
      <c r="AB205" s="369">
        <v>0.27677638848447295</v>
      </c>
      <c r="AC205" s="373">
        <v>-1.5050002381890404</v>
      </c>
      <c r="AD205" s="575">
        <v>29224691000199</v>
      </c>
      <c r="AE205" s="370" t="s">
        <v>2384</v>
      </c>
      <c r="AF205" s="370" t="s">
        <v>2326</v>
      </c>
      <c r="AG205" s="374" t="s">
        <v>1459</v>
      </c>
      <c r="AH205" s="374" t="s">
        <v>2339</v>
      </c>
      <c r="AI205" s="374">
        <v>5000</v>
      </c>
      <c r="AJ205" s="374">
        <v>1000</v>
      </c>
      <c r="AK205" s="374">
        <v>5000</v>
      </c>
      <c r="AL205" s="369">
        <v>5.9999999999999995E-4</v>
      </c>
      <c r="AM205" s="369" t="s">
        <v>34</v>
      </c>
      <c r="AN205" s="369" t="s">
        <v>668</v>
      </c>
      <c r="AO205" s="367" t="s">
        <v>1326</v>
      </c>
      <c r="AP205" s="370" t="s">
        <v>718</v>
      </c>
      <c r="AQ205" s="376" t="s">
        <v>689</v>
      </c>
      <c r="AR205" s="369" t="s">
        <v>34</v>
      </c>
      <c r="AS205" s="369" t="s">
        <v>34</v>
      </c>
      <c r="AT205" s="369"/>
      <c r="AW205" s="711"/>
      <c r="AX205" s="711"/>
      <c r="AY205" s="712"/>
      <c r="AZ205" s="712"/>
      <c r="BA205" s="712"/>
      <c r="BB205" s="713"/>
      <c r="BC205" s="712"/>
      <c r="BD205" s="712"/>
      <c r="BE205" s="712"/>
      <c r="BF205" s="712"/>
      <c r="BG205" s="713"/>
      <c r="BH205" s="713"/>
      <c r="BI205" s="714"/>
      <c r="BJ205" s="714"/>
      <c r="BK205" s="714"/>
      <c r="BL205" s="218"/>
      <c r="BM205" s="713"/>
      <c r="BN205" s="713"/>
      <c r="BO205" s="713"/>
      <c r="BP205" s="713"/>
      <c r="BQ205" s="713"/>
      <c r="BR205" s="713"/>
      <c r="BS205" s="713"/>
      <c r="BT205" s="716"/>
      <c r="BU205" s="717"/>
      <c r="BV205" s="715"/>
      <c r="BW205" s="718"/>
    </row>
    <row r="206" spans="2:75" ht="15.75" customHeight="1">
      <c r="B206" s="363" t="s">
        <v>130</v>
      </c>
      <c r="C206" s="364">
        <v>15390811000113</v>
      </c>
      <c r="D206" s="365" t="s">
        <v>14</v>
      </c>
      <c r="E206" s="365" t="s">
        <v>607</v>
      </c>
      <c r="F206" s="365"/>
      <c r="G206" s="366"/>
      <c r="H206" s="366" t="s">
        <v>34</v>
      </c>
      <c r="I206" s="366" t="s">
        <v>34</v>
      </c>
      <c r="J206" s="366" t="s">
        <v>608</v>
      </c>
      <c r="K206" s="367" t="s">
        <v>48</v>
      </c>
      <c r="L206" s="368"/>
      <c r="M206" s="368" t="s">
        <v>34</v>
      </c>
      <c r="N206" s="367">
        <v>305261</v>
      </c>
      <c r="O206" s="367" t="s">
        <v>1326</v>
      </c>
      <c r="P206" s="371">
        <v>41059</v>
      </c>
      <c r="Q206" s="372">
        <v>89391370.469999999</v>
      </c>
      <c r="R206" s="372">
        <v>116102468.65773807</v>
      </c>
      <c r="S206" s="367">
        <v>32</v>
      </c>
      <c r="T206" s="369">
        <v>-0.13365147982454728</v>
      </c>
      <c r="U206" s="369">
        <v>-1.7277387659705925</v>
      </c>
      <c r="V206" s="369">
        <v>-0.35414315902608651</v>
      </c>
      <c r="W206" s="369">
        <v>-3.4717871194352723</v>
      </c>
      <c r="X206" s="369">
        <v>-0.22288246110478482</v>
      </c>
      <c r="Y206" s="369">
        <v>-1.6901581915080306</v>
      </c>
      <c r="Z206" s="369">
        <v>-8.9059653560094154E-2</v>
      </c>
      <c r="AA206" s="369">
        <v>-0.50624394292991504</v>
      </c>
      <c r="AB206" s="369">
        <v>0.28381641124080759</v>
      </c>
      <c r="AC206" s="373">
        <v>-1.739799540318764</v>
      </c>
      <c r="AD206" s="575">
        <v>15165493000197</v>
      </c>
      <c r="AE206" s="370" t="s">
        <v>2384</v>
      </c>
      <c r="AF206" s="370" t="s">
        <v>2326</v>
      </c>
      <c r="AG206" s="374" t="s">
        <v>1459</v>
      </c>
      <c r="AH206" s="374" t="s">
        <v>2321</v>
      </c>
      <c r="AI206" s="374">
        <v>150000</v>
      </c>
      <c r="AJ206" s="374">
        <v>10000</v>
      </c>
      <c r="AK206" s="374">
        <v>150000</v>
      </c>
      <c r="AL206" s="369">
        <v>2.4E-2</v>
      </c>
      <c r="AM206" s="369">
        <v>0.2</v>
      </c>
      <c r="AN206" s="369" t="s">
        <v>668</v>
      </c>
      <c r="AO206" s="367" t="s">
        <v>1326</v>
      </c>
      <c r="AP206" s="370" t="s">
        <v>718</v>
      </c>
      <c r="AQ206" s="376" t="s">
        <v>667</v>
      </c>
      <c r="AR206" s="369">
        <v>4.0000000000000001E-3</v>
      </c>
      <c r="AS206" s="369">
        <v>4.0000000000000001E-3</v>
      </c>
      <c r="AT206" s="369"/>
      <c r="AW206" s="711"/>
      <c r="AX206" s="711"/>
      <c r="AY206" s="712"/>
      <c r="AZ206" s="712"/>
      <c r="BA206" s="712"/>
      <c r="BB206" s="713"/>
      <c r="BC206" s="712"/>
      <c r="BD206" s="712"/>
      <c r="BE206" s="712"/>
      <c r="BF206" s="712"/>
      <c r="BG206" s="713"/>
      <c r="BH206" s="713"/>
      <c r="BI206" s="714"/>
      <c r="BJ206" s="714"/>
      <c r="BK206" s="714"/>
      <c r="BL206" s="218"/>
      <c r="BM206" s="713"/>
      <c r="BN206" s="713"/>
      <c r="BO206" s="713"/>
      <c r="BP206" s="713"/>
      <c r="BQ206" s="713"/>
      <c r="BR206" s="713"/>
      <c r="BS206" s="713"/>
      <c r="BT206" s="716"/>
      <c r="BU206" s="717"/>
      <c r="BV206" s="715"/>
      <c r="BW206" s="718"/>
    </row>
    <row r="207" spans="2:75" ht="15.75" customHeight="1">
      <c r="B207" s="363" t="s">
        <v>131</v>
      </c>
      <c r="C207" s="364">
        <v>8323402000139</v>
      </c>
      <c r="D207" s="365" t="s">
        <v>14</v>
      </c>
      <c r="E207" s="365" t="s">
        <v>607</v>
      </c>
      <c r="F207" s="365"/>
      <c r="G207" s="366"/>
      <c r="H207" s="366" t="s">
        <v>34</v>
      </c>
      <c r="I207" s="366" t="s">
        <v>34</v>
      </c>
      <c r="J207" s="366" t="s">
        <v>608</v>
      </c>
      <c r="K207" s="367" t="s">
        <v>48</v>
      </c>
      <c r="L207" s="368" t="s">
        <v>1341</v>
      </c>
      <c r="M207" s="368" t="s">
        <v>1421</v>
      </c>
      <c r="N207" s="367">
        <v>212962</v>
      </c>
      <c r="O207" s="367" t="s">
        <v>1323</v>
      </c>
      <c r="P207" s="371">
        <v>39637</v>
      </c>
      <c r="Q207" s="372">
        <v>776566893.41999996</v>
      </c>
      <c r="R207" s="372">
        <v>1304257432.337023</v>
      </c>
      <c r="S207" s="367">
        <v>32</v>
      </c>
      <c r="T207" s="369">
        <v>-0.13040532884291178</v>
      </c>
      <c r="U207" s="369">
        <v>-1.685775138642801</v>
      </c>
      <c r="V207" s="369">
        <v>-0.35033315901940032</v>
      </c>
      <c r="W207" s="369">
        <v>-3.4344363797382589</v>
      </c>
      <c r="X207" s="369">
        <v>-0.20736963724060431</v>
      </c>
      <c r="Y207" s="369">
        <v>-1.572521630077836</v>
      </c>
      <c r="Z207" s="369">
        <v>-6.6470713024383121E-2</v>
      </c>
      <c r="AA207" s="369">
        <v>-0.37784108185555121</v>
      </c>
      <c r="AB207" s="369">
        <v>0.28344950058232576</v>
      </c>
      <c r="AC207" s="373">
        <v>-1.7217030490215228</v>
      </c>
      <c r="AD207" s="575">
        <v>15165493000197</v>
      </c>
      <c r="AE207" s="370" t="s">
        <v>2384</v>
      </c>
      <c r="AF207" s="370" t="s">
        <v>2326</v>
      </c>
      <c r="AG207" s="374" t="s">
        <v>1459</v>
      </c>
      <c r="AH207" s="374" t="s">
        <v>2321</v>
      </c>
      <c r="AI207" s="374">
        <v>150000</v>
      </c>
      <c r="AJ207" s="374">
        <v>10000</v>
      </c>
      <c r="AK207" s="374">
        <v>150000</v>
      </c>
      <c r="AL207" s="369">
        <v>1.8000000000000002E-2</v>
      </c>
      <c r="AM207" s="369">
        <v>0.2</v>
      </c>
      <c r="AN207" s="369" t="s">
        <v>668</v>
      </c>
      <c r="AO207" s="367" t="s">
        <v>1326</v>
      </c>
      <c r="AP207" s="370" t="s">
        <v>718</v>
      </c>
      <c r="AQ207" s="376" t="s">
        <v>667</v>
      </c>
      <c r="AR207" s="369" t="s">
        <v>34</v>
      </c>
      <c r="AS207" s="369" t="s">
        <v>34</v>
      </c>
      <c r="AT207" s="369"/>
      <c r="AW207" s="711"/>
      <c r="AX207" s="711"/>
      <c r="AY207" s="712"/>
      <c r="AZ207" s="712"/>
      <c r="BA207" s="712"/>
      <c r="BB207" s="713"/>
      <c r="BC207" s="712"/>
      <c r="BD207" s="712"/>
      <c r="BE207" s="712"/>
      <c r="BF207" s="712"/>
      <c r="BG207" s="713"/>
      <c r="BH207" s="713"/>
      <c r="BI207" s="714"/>
      <c r="BJ207" s="714"/>
      <c r="BK207" s="714"/>
      <c r="BL207" s="218"/>
      <c r="BM207" s="713"/>
      <c r="BN207" s="713"/>
      <c r="BO207" s="713"/>
      <c r="BP207" s="713"/>
      <c r="BQ207" s="713"/>
      <c r="BR207" s="713"/>
      <c r="BS207" s="713"/>
      <c r="BT207" s="716"/>
      <c r="BU207" s="717"/>
      <c r="BV207" s="715"/>
      <c r="BW207" s="718"/>
    </row>
    <row r="208" spans="2:75" ht="15.75" customHeight="1">
      <c r="B208" s="363" t="s">
        <v>1554</v>
      </c>
      <c r="C208" s="364">
        <v>38173778000175</v>
      </c>
      <c r="D208" s="365" t="s">
        <v>14</v>
      </c>
      <c r="E208" s="365"/>
      <c r="F208" s="365"/>
      <c r="G208" s="366"/>
      <c r="H208" s="366" t="s">
        <v>34</v>
      </c>
      <c r="I208" s="366"/>
      <c r="J208" s="366"/>
      <c r="K208" s="367"/>
      <c r="L208" s="368"/>
      <c r="M208" s="368"/>
      <c r="N208" s="367">
        <v>602353</v>
      </c>
      <c r="O208" s="367" t="s">
        <v>1323</v>
      </c>
      <c r="P208" s="371">
        <v>44391</v>
      </c>
      <c r="Q208" s="372">
        <v>48150754.390000001</v>
      </c>
      <c r="R208" s="372">
        <v>50088779.204999961</v>
      </c>
      <c r="S208" s="367">
        <v>32</v>
      </c>
      <c r="T208" s="369">
        <v>-0.17767078062246211</v>
      </c>
      <c r="U208" s="369">
        <v>-1.9984255758415237</v>
      </c>
      <c r="V208" s="369">
        <v>-0.31662975984523423</v>
      </c>
      <c r="W208" s="369">
        <v>-2.9059356104607028</v>
      </c>
      <c r="X208" s="369" t="s">
        <v>1424</v>
      </c>
      <c r="Y208" s="369" t="s">
        <v>1424</v>
      </c>
      <c r="Z208" s="369" t="s">
        <v>1424</v>
      </c>
      <c r="AA208" s="369" t="s">
        <v>1424</v>
      </c>
      <c r="AB208" s="369">
        <v>0.28162906035796792</v>
      </c>
      <c r="AC208" s="373">
        <v>-1.5777084695006449</v>
      </c>
      <c r="AD208" s="575">
        <v>41128218000103</v>
      </c>
      <c r="AE208" s="370" t="s">
        <v>2331</v>
      </c>
      <c r="AF208" s="370" t="s">
        <v>2317</v>
      </c>
      <c r="AG208" s="374" t="s">
        <v>1458</v>
      </c>
      <c r="AH208" s="374" t="s">
        <v>2327</v>
      </c>
      <c r="AI208" s="374">
        <v>0</v>
      </c>
      <c r="AJ208" s="374">
        <v>0</v>
      </c>
      <c r="AK208" s="374">
        <v>0</v>
      </c>
      <c r="AL208" s="369">
        <v>5.0000000000000001E-3</v>
      </c>
      <c r="AM208" s="369" t="s">
        <v>34</v>
      </c>
      <c r="AN208" s="369" t="s">
        <v>34</v>
      </c>
      <c r="AO208" s="367" t="s">
        <v>1323</v>
      </c>
      <c r="AP208" s="370" t="s">
        <v>718</v>
      </c>
      <c r="AQ208" s="376" t="s">
        <v>2328</v>
      </c>
      <c r="AR208" s="369" t="s">
        <v>34</v>
      </c>
      <c r="AS208" s="369" t="s">
        <v>34</v>
      </c>
      <c r="AT208" s="369"/>
      <c r="AW208" s="711"/>
      <c r="AX208" s="711"/>
      <c r="AY208" s="712"/>
      <c r="AZ208" s="712"/>
      <c r="BA208" s="712"/>
      <c r="BB208" s="713"/>
      <c r="BC208" s="712"/>
      <c r="BD208" s="712"/>
      <c r="BE208" s="712"/>
      <c r="BF208" s="712"/>
      <c r="BG208" s="713"/>
      <c r="BH208" s="713"/>
      <c r="BI208" s="714"/>
      <c r="BJ208" s="714"/>
      <c r="BK208" s="714"/>
      <c r="BL208" s="218"/>
      <c r="BM208" s="713"/>
      <c r="BN208" s="713"/>
      <c r="BO208" s="713"/>
      <c r="BP208" s="713"/>
      <c r="BQ208" s="713"/>
      <c r="BR208" s="713"/>
      <c r="BS208" s="713"/>
      <c r="BT208" s="716"/>
      <c r="BU208" s="717"/>
      <c r="BV208" s="715"/>
      <c r="BW208" s="718"/>
    </row>
    <row r="209" spans="2:75" ht="15.75" customHeight="1">
      <c r="B209" s="363" t="s">
        <v>132</v>
      </c>
      <c r="C209" s="364">
        <v>29286347000124</v>
      </c>
      <c r="D209" s="365" t="s">
        <v>14</v>
      </c>
      <c r="E209" s="365" t="s">
        <v>607</v>
      </c>
      <c r="F209" s="365"/>
      <c r="G209" s="366"/>
      <c r="H209" s="366" t="s">
        <v>34</v>
      </c>
      <c r="I209" s="366" t="s">
        <v>34</v>
      </c>
      <c r="J209" s="366" t="s">
        <v>608</v>
      </c>
      <c r="K209" s="367" t="s">
        <v>48</v>
      </c>
      <c r="L209" s="368"/>
      <c r="M209" s="368" t="s">
        <v>1421</v>
      </c>
      <c r="N209" s="367">
        <v>463302</v>
      </c>
      <c r="O209" s="367" t="s">
        <v>1326</v>
      </c>
      <c r="P209" s="371">
        <v>43168</v>
      </c>
      <c r="Q209" s="372">
        <v>465490328.38999999</v>
      </c>
      <c r="R209" s="372">
        <v>553434836.34650826</v>
      </c>
      <c r="S209" s="367">
        <v>32</v>
      </c>
      <c r="T209" s="369">
        <v>-0.14126485424508062</v>
      </c>
      <c r="U209" s="369">
        <v>-1.8261583430936617</v>
      </c>
      <c r="V209" s="369">
        <v>-0.36137491441622582</v>
      </c>
      <c r="W209" s="369">
        <v>-3.5426825033343663</v>
      </c>
      <c r="X209" s="369">
        <v>-0.22241232389687648</v>
      </c>
      <c r="Y209" s="369">
        <v>-1.6865930556550779</v>
      </c>
      <c r="Z209" s="369">
        <v>-6.3844877139751177E-2</v>
      </c>
      <c r="AA209" s="369">
        <v>-0.36291497942213036</v>
      </c>
      <c r="AB209" s="369">
        <v>0.27729233664710501</v>
      </c>
      <c r="AC209" s="373">
        <v>-1.8278357004017018</v>
      </c>
      <c r="AD209" s="575">
        <v>29224691000199</v>
      </c>
      <c r="AE209" s="370" t="s">
        <v>2384</v>
      </c>
      <c r="AF209" s="370" t="s">
        <v>2326</v>
      </c>
      <c r="AG209" s="374" t="s">
        <v>1459</v>
      </c>
      <c r="AH209" s="374" t="s">
        <v>2318</v>
      </c>
      <c r="AI209" s="374">
        <v>300000</v>
      </c>
      <c r="AJ209" s="374">
        <v>10000</v>
      </c>
      <c r="AK209" s="374">
        <v>300000</v>
      </c>
      <c r="AL209" s="369">
        <v>1.3000000000000001E-2</v>
      </c>
      <c r="AM209" s="369">
        <v>0.2</v>
      </c>
      <c r="AN209" s="369" t="s">
        <v>668</v>
      </c>
      <c r="AO209" s="367" t="s">
        <v>1326</v>
      </c>
      <c r="AP209" s="370" t="s">
        <v>718</v>
      </c>
      <c r="AQ209" s="376" t="s">
        <v>667</v>
      </c>
      <c r="AR209" s="369" t="s">
        <v>34</v>
      </c>
      <c r="AS209" s="369" t="s">
        <v>34</v>
      </c>
      <c r="AT209" s="369"/>
      <c r="AW209" s="711"/>
      <c r="AX209" s="711"/>
      <c r="AY209" s="712"/>
      <c r="AZ209" s="712"/>
      <c r="BA209" s="712"/>
      <c r="BB209" s="713"/>
      <c r="BC209" s="712"/>
      <c r="BD209" s="712"/>
      <c r="BE209" s="712"/>
      <c r="BF209" s="712"/>
      <c r="BG209" s="713"/>
      <c r="BH209" s="713"/>
      <c r="BI209" s="714"/>
      <c r="BJ209" s="714"/>
      <c r="BK209" s="714"/>
      <c r="BL209" s="713"/>
      <c r="BM209" s="713"/>
      <c r="BN209" s="713"/>
      <c r="BO209" s="713"/>
      <c r="BP209" s="713"/>
      <c r="BQ209" s="713"/>
      <c r="BR209" s="713"/>
      <c r="BS209" s="713"/>
      <c r="BT209" s="716"/>
      <c r="BU209" s="717"/>
      <c r="BV209" s="715"/>
      <c r="BW209" s="718"/>
    </row>
    <row r="210" spans="2:75" ht="15.75" customHeight="1">
      <c r="B210" s="363" t="s">
        <v>1555</v>
      </c>
      <c r="C210" s="364">
        <v>41063234000165</v>
      </c>
      <c r="D210" s="365" t="s">
        <v>14</v>
      </c>
      <c r="E210" s="365" t="s">
        <v>614</v>
      </c>
      <c r="F210" s="365"/>
      <c r="G210" s="366"/>
      <c r="H210" s="366" t="s">
        <v>867</v>
      </c>
      <c r="I210" s="366" t="s">
        <v>34</v>
      </c>
      <c r="J210" s="366" t="s">
        <v>608</v>
      </c>
      <c r="K210" s="367" t="s">
        <v>48</v>
      </c>
      <c r="L210" s="368"/>
      <c r="M210" s="368"/>
      <c r="N210" s="367">
        <v>586625</v>
      </c>
      <c r="O210" s="367" t="s">
        <v>1323</v>
      </c>
      <c r="P210" s="371">
        <v>44313</v>
      </c>
      <c r="Q210" s="372">
        <v>29495848.530000001</v>
      </c>
      <c r="R210" s="372">
        <v>17682740.678492066</v>
      </c>
      <c r="S210" s="367">
        <v>32</v>
      </c>
      <c r="T210" s="369">
        <v>0.15727484039590389</v>
      </c>
      <c r="U210" s="369">
        <v>1.7690138039717274</v>
      </c>
      <c r="V210" s="369">
        <v>0.12172161452833796</v>
      </c>
      <c r="W210" s="369">
        <v>1.1171254855941555</v>
      </c>
      <c r="X210" s="369" t="s">
        <v>1424</v>
      </c>
      <c r="Y210" s="369" t="s">
        <v>1424</v>
      </c>
      <c r="Z210" s="369" t="s">
        <v>1424</v>
      </c>
      <c r="AA210" s="369" t="s">
        <v>1424</v>
      </c>
      <c r="AB210" s="369">
        <v>0.14928725484086319</v>
      </c>
      <c r="AC210" s="373">
        <v>0.15105162310426951</v>
      </c>
      <c r="AD210" s="575">
        <v>40386431000152</v>
      </c>
      <c r="AE210" s="370" t="s">
        <v>2331</v>
      </c>
      <c r="AF210" s="370" t="s">
        <v>2317</v>
      </c>
      <c r="AG210" s="374" t="s">
        <v>1458</v>
      </c>
      <c r="AH210" s="374" t="s">
        <v>2327</v>
      </c>
      <c r="AI210" s="374">
        <v>10000</v>
      </c>
      <c r="AJ210" s="374" t="s">
        <v>1436</v>
      </c>
      <c r="AK210" s="374" t="s">
        <v>1436</v>
      </c>
      <c r="AL210" s="369">
        <v>6.9999999999999993E-3</v>
      </c>
      <c r="AM210" s="369" t="s">
        <v>34</v>
      </c>
      <c r="AN210" s="369" t="s">
        <v>34</v>
      </c>
      <c r="AO210" s="367" t="s">
        <v>1323</v>
      </c>
      <c r="AP210" s="370" t="s">
        <v>13</v>
      </c>
      <c r="AQ210" s="376" t="s">
        <v>2385</v>
      </c>
      <c r="AR210" s="369" t="s">
        <v>34</v>
      </c>
      <c r="AS210" s="369" t="s">
        <v>34</v>
      </c>
      <c r="AT210" s="369"/>
      <c r="AW210" s="711"/>
      <c r="AX210" s="711"/>
      <c r="AY210" s="712"/>
      <c r="AZ210" s="712"/>
      <c r="BA210" s="712"/>
      <c r="BB210" s="713"/>
      <c r="BC210" s="712"/>
      <c r="BD210" s="712"/>
      <c r="BE210" s="712"/>
      <c r="BF210" s="712"/>
      <c r="BG210" s="713"/>
      <c r="BH210" s="713"/>
      <c r="BI210" s="714"/>
      <c r="BJ210" s="714"/>
      <c r="BK210" s="714"/>
      <c r="BL210" s="713"/>
      <c r="BM210" s="713"/>
      <c r="BN210" s="713"/>
      <c r="BO210" s="713"/>
      <c r="BP210" s="713"/>
      <c r="BQ210" s="713"/>
      <c r="BR210" s="713"/>
      <c r="BS210" s="713"/>
      <c r="BT210" s="716"/>
      <c r="BU210" s="717"/>
      <c r="BV210" s="715"/>
      <c r="BW210" s="718"/>
    </row>
    <row r="211" spans="2:75" ht="15.75" customHeight="1">
      <c r="B211" s="363" t="s">
        <v>133</v>
      </c>
      <c r="C211" s="364">
        <v>34425904000180</v>
      </c>
      <c r="D211" s="365" t="s">
        <v>13</v>
      </c>
      <c r="E211" s="365" t="s">
        <v>615</v>
      </c>
      <c r="F211" s="365" t="s">
        <v>619</v>
      </c>
      <c r="G211" s="366" t="s">
        <v>34</v>
      </c>
      <c r="H211" s="366" t="s">
        <v>867</v>
      </c>
      <c r="I211" s="366" t="s">
        <v>34</v>
      </c>
      <c r="J211" s="366"/>
      <c r="K211" s="367" t="s">
        <v>48</v>
      </c>
      <c r="L211" s="368"/>
      <c r="M211" s="368" t="s">
        <v>34</v>
      </c>
      <c r="N211" s="367">
        <v>508039</v>
      </c>
      <c r="O211" s="367" t="s">
        <v>1323</v>
      </c>
      <c r="P211" s="371">
        <v>43696</v>
      </c>
      <c r="Q211" s="372">
        <v>53019464.119999997</v>
      </c>
      <c r="R211" s="372">
        <v>76334008.325714201</v>
      </c>
      <c r="S211" s="367">
        <v>31</v>
      </c>
      <c r="T211" s="369">
        <v>6.0724610390157308E-2</v>
      </c>
      <c r="U211" s="369">
        <v>0.78499889082609187</v>
      </c>
      <c r="V211" s="369">
        <v>4.2527379418309197E-2</v>
      </c>
      <c r="W211" s="369">
        <v>0.41691051859891171</v>
      </c>
      <c r="X211" s="369">
        <v>0.33320954376847389</v>
      </c>
      <c r="Y211" s="369">
        <v>2.52678850142529</v>
      </c>
      <c r="Z211" s="369">
        <v>0.40493462482806586</v>
      </c>
      <c r="AA211" s="369">
        <v>2.3017796825751451</v>
      </c>
      <c r="AB211" s="369">
        <v>5.5757151166044613E-2</v>
      </c>
      <c r="AC211" s="373">
        <v>-0.96765802948170032</v>
      </c>
      <c r="AD211" s="575">
        <v>0</v>
      </c>
      <c r="AE211" s="370" t="s">
        <v>2386</v>
      </c>
      <c r="AF211" s="370" t="s">
        <v>2317</v>
      </c>
      <c r="AG211" s="374" t="s">
        <v>1458</v>
      </c>
      <c r="AH211" s="374" t="s">
        <v>2321</v>
      </c>
      <c r="AI211" s="374">
        <v>1000</v>
      </c>
      <c r="AJ211" s="374">
        <v>1000</v>
      </c>
      <c r="AK211" s="374">
        <v>1000</v>
      </c>
      <c r="AL211" s="369">
        <v>0.02</v>
      </c>
      <c r="AM211" s="369">
        <v>0.25</v>
      </c>
      <c r="AN211" s="369" t="s">
        <v>34</v>
      </c>
      <c r="AO211" s="367" t="s">
        <v>1326</v>
      </c>
      <c r="AP211" s="370" t="s">
        <v>13</v>
      </c>
      <c r="AQ211" s="376" t="s">
        <v>670</v>
      </c>
      <c r="AR211" s="369">
        <v>4.6666666666666662E-3</v>
      </c>
      <c r="AS211" s="369">
        <v>4.6666666666666662E-3</v>
      </c>
      <c r="AT211" s="369"/>
      <c r="AW211" s="711"/>
      <c r="AX211" s="711"/>
      <c r="AY211" s="712"/>
      <c r="AZ211" s="712"/>
      <c r="BA211" s="712"/>
      <c r="BB211" s="713"/>
      <c r="BC211" s="712"/>
      <c r="BD211" s="712"/>
      <c r="BE211" s="712"/>
      <c r="BF211" s="712"/>
      <c r="BG211" s="713"/>
      <c r="BH211" s="713"/>
      <c r="BI211" s="714"/>
      <c r="BJ211" s="714"/>
      <c r="BK211" s="714"/>
      <c r="BL211" s="713"/>
      <c r="BM211" s="713"/>
      <c r="BN211" s="713"/>
      <c r="BO211" s="713"/>
      <c r="BP211" s="713"/>
      <c r="BQ211" s="713"/>
      <c r="BR211" s="713"/>
      <c r="BS211" s="713"/>
      <c r="BT211" s="716"/>
      <c r="BU211" s="717"/>
      <c r="BV211" s="715"/>
      <c r="BW211" s="718"/>
    </row>
    <row r="212" spans="2:75" ht="15.75" customHeight="1">
      <c r="B212" s="363" t="s">
        <v>816</v>
      </c>
      <c r="C212" s="364">
        <v>34109809000178</v>
      </c>
      <c r="D212" s="365" t="s">
        <v>11</v>
      </c>
      <c r="E212" s="365" t="s">
        <v>620</v>
      </c>
      <c r="F212" s="365" t="s">
        <v>665</v>
      </c>
      <c r="G212" s="366" t="s">
        <v>740</v>
      </c>
      <c r="H212" s="366" t="s">
        <v>34</v>
      </c>
      <c r="I212" s="366"/>
      <c r="J212" s="366" t="s">
        <v>608</v>
      </c>
      <c r="K212" s="367" t="s">
        <v>48</v>
      </c>
      <c r="L212" s="368"/>
      <c r="M212" s="368" t="s">
        <v>1421</v>
      </c>
      <c r="N212" s="367">
        <v>527017</v>
      </c>
      <c r="O212" s="367" t="s">
        <v>1323</v>
      </c>
      <c r="P212" s="371">
        <v>43769</v>
      </c>
      <c r="Q212" s="372">
        <v>55262801.140000001</v>
      </c>
      <c r="R212" s="372">
        <v>24703214.021468256</v>
      </c>
      <c r="S212" s="367">
        <v>7</v>
      </c>
      <c r="T212" s="369">
        <v>8.6401537650901972E-2</v>
      </c>
      <c r="U212" s="369">
        <v>1.1169295411835274</v>
      </c>
      <c r="V212" s="369">
        <v>0.11687025034260667</v>
      </c>
      <c r="W212" s="369">
        <v>1.1457192365383226</v>
      </c>
      <c r="X212" s="369">
        <v>0.16338562786645494</v>
      </c>
      <c r="Y212" s="369">
        <v>1.2389828968343317</v>
      </c>
      <c r="Z212" s="369" t="s">
        <v>1424</v>
      </c>
      <c r="AA212" s="369" t="s">
        <v>1424</v>
      </c>
      <c r="AB212" s="369">
        <v>2.9186531457089109E-3</v>
      </c>
      <c r="AC212" s="373">
        <v>4.5934773052394595</v>
      </c>
      <c r="AD212" s="575">
        <v>32388077000177</v>
      </c>
      <c r="AE212" s="370" t="s">
        <v>2387</v>
      </c>
      <c r="AF212" s="370" t="s">
        <v>2323</v>
      </c>
      <c r="AG212" s="374" t="s">
        <v>721</v>
      </c>
      <c r="AH212" s="374" t="s">
        <v>2321</v>
      </c>
      <c r="AI212" s="374">
        <v>1000</v>
      </c>
      <c r="AJ212" s="374">
        <v>500</v>
      </c>
      <c r="AK212" s="374">
        <v>500</v>
      </c>
      <c r="AL212" s="369">
        <v>2.5000000000000001E-3</v>
      </c>
      <c r="AM212" s="369">
        <v>0.2</v>
      </c>
      <c r="AN212" s="369" t="s">
        <v>64</v>
      </c>
      <c r="AO212" s="367" t="s">
        <v>1326</v>
      </c>
      <c r="AP212" s="370" t="s">
        <v>11</v>
      </c>
      <c r="AQ212" s="376" t="s">
        <v>677</v>
      </c>
      <c r="AR212" s="369">
        <v>6.6666666666666664E-4</v>
      </c>
      <c r="AS212" s="369">
        <v>6.6666666666666664E-4</v>
      </c>
      <c r="AT212" s="369"/>
      <c r="AW212" s="711"/>
      <c r="AX212" s="711"/>
      <c r="AY212" s="712"/>
      <c r="AZ212" s="712"/>
      <c r="BA212" s="712"/>
      <c r="BB212" s="713"/>
      <c r="BC212" s="712"/>
      <c r="BD212" s="712"/>
      <c r="BE212" s="712"/>
      <c r="BF212" s="712"/>
      <c r="BG212" s="713"/>
      <c r="BH212" s="713"/>
      <c r="BI212" s="714"/>
      <c r="BJ212" s="714"/>
      <c r="BK212" s="714"/>
      <c r="BL212" s="713"/>
      <c r="BM212" s="713"/>
      <c r="BN212" s="713"/>
      <c r="BO212" s="713"/>
      <c r="BP212" s="713"/>
      <c r="BQ212" s="713"/>
      <c r="BR212" s="713"/>
      <c r="BS212" s="713"/>
      <c r="BT212" s="716"/>
      <c r="BU212" s="717"/>
      <c r="BV212" s="715"/>
      <c r="BW212" s="718"/>
    </row>
    <row r="213" spans="2:75" ht="15.75" customHeight="1">
      <c r="B213" s="363" t="s">
        <v>817</v>
      </c>
      <c r="C213" s="364">
        <v>32158410000151</v>
      </c>
      <c r="D213" s="365" t="s">
        <v>11</v>
      </c>
      <c r="E213" s="365" t="s">
        <v>620</v>
      </c>
      <c r="F213" s="365" t="s">
        <v>674</v>
      </c>
      <c r="G213" s="366" t="s">
        <v>740</v>
      </c>
      <c r="H213" s="366" t="s">
        <v>34</v>
      </c>
      <c r="I213" s="366" t="s">
        <v>1306</v>
      </c>
      <c r="J213" s="366" t="s">
        <v>608</v>
      </c>
      <c r="K213" s="367" t="s">
        <v>48</v>
      </c>
      <c r="L213" s="368"/>
      <c r="M213" s="368" t="s">
        <v>1421</v>
      </c>
      <c r="N213" s="367">
        <v>484040</v>
      </c>
      <c r="O213" s="367" t="s">
        <v>1323</v>
      </c>
      <c r="P213" s="371">
        <v>43462</v>
      </c>
      <c r="Q213" s="372">
        <v>33329935.239999998</v>
      </c>
      <c r="R213" s="372">
        <v>33923472.502341285</v>
      </c>
      <c r="S213" s="367">
        <v>0</v>
      </c>
      <c r="T213" s="369">
        <v>7.6998152512314455E-2</v>
      </c>
      <c r="U213" s="369">
        <v>0.99537014613143115</v>
      </c>
      <c r="V213" s="369">
        <v>0.10157559032091346</v>
      </c>
      <c r="W213" s="369">
        <v>0.99578042703121938</v>
      </c>
      <c r="X213" s="369">
        <v>0.13016877924043468</v>
      </c>
      <c r="Y213" s="369">
        <v>0.9870934995122328</v>
      </c>
      <c r="Z213" s="369">
        <v>0.16693537380845469</v>
      </c>
      <c r="AA213" s="369">
        <v>0.94891478321602873</v>
      </c>
      <c r="AB213" s="369">
        <v>1.9172692974224537E-3</v>
      </c>
      <c r="AC213" s="373">
        <v>-0.20349795371401441</v>
      </c>
      <c r="AD213" s="575">
        <v>32312120000110</v>
      </c>
      <c r="AE213" s="370" t="s">
        <v>2387</v>
      </c>
      <c r="AF213" s="370" t="s">
        <v>2323</v>
      </c>
      <c r="AG213" s="374" t="s">
        <v>721</v>
      </c>
      <c r="AH213" s="374" t="s">
        <v>2321</v>
      </c>
      <c r="AI213" s="374">
        <v>30</v>
      </c>
      <c r="AJ213" s="374">
        <v>30</v>
      </c>
      <c r="AK213" s="374">
        <v>30</v>
      </c>
      <c r="AL213" s="369">
        <v>2.5000000000000001E-3</v>
      </c>
      <c r="AM213" s="369" t="s">
        <v>34</v>
      </c>
      <c r="AN213" s="369" t="s">
        <v>64</v>
      </c>
      <c r="AO213" s="367" t="s">
        <v>1326</v>
      </c>
      <c r="AP213" s="370" t="s">
        <v>11</v>
      </c>
      <c r="AQ213" s="376" t="s">
        <v>671</v>
      </c>
      <c r="AR213" s="369">
        <v>6.6666666666666664E-4</v>
      </c>
      <c r="AS213" s="369">
        <v>6.6666666666666664E-4</v>
      </c>
      <c r="AT213" s="369"/>
      <c r="AW213" s="711"/>
      <c r="AX213" s="711"/>
      <c r="AY213" s="712"/>
      <c r="AZ213" s="712"/>
      <c r="BA213" s="712"/>
      <c r="BB213" s="713"/>
      <c r="BC213" s="712"/>
      <c r="BD213" s="712"/>
      <c r="BE213" s="712"/>
      <c r="BF213" s="712"/>
      <c r="BG213" s="713"/>
      <c r="BH213" s="713"/>
      <c r="BI213" s="714"/>
      <c r="BJ213" s="714"/>
      <c r="BK213" s="714"/>
      <c r="BL213" s="713"/>
      <c r="BM213" s="713"/>
      <c r="BN213" s="713"/>
      <c r="BO213" s="713"/>
      <c r="BP213" s="713"/>
      <c r="BQ213" s="713"/>
      <c r="BR213" s="713"/>
      <c r="BS213" s="713"/>
      <c r="BT213" s="716"/>
      <c r="BU213" s="717"/>
      <c r="BV213" s="715"/>
      <c r="BW213" s="718"/>
    </row>
    <row r="214" spans="2:75" ht="15.75" customHeight="1">
      <c r="B214" s="363" t="s">
        <v>818</v>
      </c>
      <c r="C214" s="364">
        <v>34054884000189</v>
      </c>
      <c r="D214" s="365" t="s">
        <v>14</v>
      </c>
      <c r="E214" s="365" t="s">
        <v>607</v>
      </c>
      <c r="F214" s="365"/>
      <c r="G214" s="366"/>
      <c r="H214" s="366" t="s">
        <v>34</v>
      </c>
      <c r="I214" s="366" t="s">
        <v>34</v>
      </c>
      <c r="J214" s="366" t="s">
        <v>608</v>
      </c>
      <c r="K214" s="367" t="s">
        <v>48</v>
      </c>
      <c r="L214" s="368"/>
      <c r="M214" s="368" t="s">
        <v>34</v>
      </c>
      <c r="N214" s="367">
        <v>509541</v>
      </c>
      <c r="O214" s="367" t="s">
        <v>1326</v>
      </c>
      <c r="P214" s="371">
        <v>43738</v>
      </c>
      <c r="Q214" s="372">
        <v>10818942.859999999</v>
      </c>
      <c r="R214" s="372">
        <v>11580021.736230163</v>
      </c>
      <c r="S214" s="367">
        <v>16</v>
      </c>
      <c r="T214" s="369">
        <v>-2.4143095420387173E-2</v>
      </c>
      <c r="U214" s="369">
        <v>-0.31210250678173734</v>
      </c>
      <c r="V214" s="369">
        <v>-0.1690852838604584</v>
      </c>
      <c r="W214" s="369">
        <v>-1.6576011582636705</v>
      </c>
      <c r="X214" s="369">
        <v>-4.6680865244917658E-2</v>
      </c>
      <c r="Y214" s="369">
        <v>-0.35398948122386076</v>
      </c>
      <c r="Z214" s="369" t="s">
        <v>1424</v>
      </c>
      <c r="AA214" s="369" t="s">
        <v>1424</v>
      </c>
      <c r="AB214" s="369">
        <v>0.24839249447659523</v>
      </c>
      <c r="AC214" s="373">
        <v>-1.0125172074723769</v>
      </c>
      <c r="AD214" s="575">
        <v>34791820000160</v>
      </c>
      <c r="AE214" s="370" t="s">
        <v>2387</v>
      </c>
      <c r="AF214" s="370" t="s">
        <v>2323</v>
      </c>
      <c r="AG214" s="374" t="s">
        <v>721</v>
      </c>
      <c r="AH214" s="374" t="s">
        <v>2321</v>
      </c>
      <c r="AI214" s="374">
        <v>1000</v>
      </c>
      <c r="AJ214" s="374">
        <v>500</v>
      </c>
      <c r="AK214" s="374">
        <v>500</v>
      </c>
      <c r="AL214" s="369">
        <v>1.4999999999999999E-2</v>
      </c>
      <c r="AM214" s="369">
        <v>0.2</v>
      </c>
      <c r="AN214" s="369" t="s">
        <v>668</v>
      </c>
      <c r="AO214" s="367" t="s">
        <v>1326</v>
      </c>
      <c r="AP214" s="370" t="s">
        <v>718</v>
      </c>
      <c r="AQ214" s="376" t="s">
        <v>672</v>
      </c>
      <c r="AR214" s="369">
        <v>4.0000000000000001E-3</v>
      </c>
      <c r="AS214" s="369">
        <v>4.0000000000000001E-3</v>
      </c>
      <c r="AT214" s="369"/>
      <c r="AW214" s="711"/>
      <c r="AX214" s="711"/>
      <c r="AY214" s="712"/>
      <c r="AZ214" s="712"/>
      <c r="BA214" s="712"/>
      <c r="BB214" s="713"/>
      <c r="BC214" s="712"/>
      <c r="BD214" s="712"/>
      <c r="BE214" s="712"/>
      <c r="BF214" s="712"/>
      <c r="BG214" s="713"/>
      <c r="BH214" s="713"/>
      <c r="BI214" s="714"/>
      <c r="BJ214" s="714"/>
      <c r="BK214" s="714"/>
      <c r="BL214" s="713"/>
      <c r="BM214" s="713"/>
      <c r="BN214" s="713"/>
      <c r="BO214" s="713"/>
      <c r="BP214" s="713"/>
      <c r="BQ214" s="713"/>
      <c r="BR214" s="713"/>
      <c r="BS214" s="713"/>
      <c r="BT214" s="716"/>
      <c r="BU214" s="717"/>
      <c r="BV214" s="715"/>
      <c r="BW214" s="718"/>
    </row>
    <row r="215" spans="2:75" ht="15.75" customHeight="1">
      <c r="B215" s="363" t="s">
        <v>819</v>
      </c>
      <c r="C215" s="364">
        <v>32158441000102</v>
      </c>
      <c r="D215" s="365" t="s">
        <v>14</v>
      </c>
      <c r="E215" s="365" t="s">
        <v>607</v>
      </c>
      <c r="F215" s="365"/>
      <c r="G215" s="366"/>
      <c r="H215" s="366" t="s">
        <v>34</v>
      </c>
      <c r="I215" s="366" t="s">
        <v>34</v>
      </c>
      <c r="J215" s="366" t="s">
        <v>608</v>
      </c>
      <c r="K215" s="367" t="s">
        <v>48</v>
      </c>
      <c r="L215" s="368"/>
      <c r="M215" s="368" t="s">
        <v>34</v>
      </c>
      <c r="N215" s="367">
        <v>485683</v>
      </c>
      <c r="O215" s="367" t="s">
        <v>1323</v>
      </c>
      <c r="P215" s="371">
        <v>43462</v>
      </c>
      <c r="Q215" s="372">
        <v>11478421.640000001</v>
      </c>
      <c r="R215" s="372">
        <v>11189192.903134927</v>
      </c>
      <c r="S215" s="367">
        <v>3</v>
      </c>
      <c r="T215" s="369">
        <v>8.9488673898310722E-2</v>
      </c>
      <c r="U215" s="369">
        <v>1.1568375540052562</v>
      </c>
      <c r="V215" s="369">
        <v>-8.5149435428399034E-2</v>
      </c>
      <c r="W215" s="369">
        <v>-0.83474918437073498</v>
      </c>
      <c r="X215" s="369">
        <v>-2.1100967877544008E-2</v>
      </c>
      <c r="Y215" s="369">
        <v>-0.16001247262884424</v>
      </c>
      <c r="Z215" s="369">
        <v>-4.5260984990651343E-2</v>
      </c>
      <c r="AA215" s="369">
        <v>-0.25727811176694199</v>
      </c>
      <c r="AB215" s="369">
        <v>0.2077824557297426</v>
      </c>
      <c r="AC215" s="373">
        <v>-0.7919648560858974</v>
      </c>
      <c r="AD215" s="575">
        <v>24752576000173</v>
      </c>
      <c r="AE215" s="370" t="s">
        <v>2387</v>
      </c>
      <c r="AF215" s="370" t="s">
        <v>2323</v>
      </c>
      <c r="AG215" s="374" t="s">
        <v>721</v>
      </c>
      <c r="AH215" s="374" t="s">
        <v>2321</v>
      </c>
      <c r="AI215" s="374">
        <v>100</v>
      </c>
      <c r="AJ215" s="374">
        <v>100</v>
      </c>
      <c r="AK215" s="374">
        <v>100</v>
      </c>
      <c r="AL215" s="369">
        <v>1.4999999999999999E-2</v>
      </c>
      <c r="AM215" s="369">
        <v>0.2</v>
      </c>
      <c r="AN215" s="369" t="s">
        <v>668</v>
      </c>
      <c r="AO215" s="367" t="s">
        <v>1326</v>
      </c>
      <c r="AP215" s="370" t="s">
        <v>718</v>
      </c>
      <c r="AQ215" s="376" t="s">
        <v>672</v>
      </c>
      <c r="AR215" s="369">
        <v>4.0000000000000001E-3</v>
      </c>
      <c r="AS215" s="369">
        <v>4.0000000000000001E-3</v>
      </c>
      <c r="AT215" s="369"/>
      <c r="AW215" s="711"/>
      <c r="AX215" s="711"/>
      <c r="AY215" s="712"/>
      <c r="AZ215" s="712"/>
      <c r="BA215" s="712"/>
      <c r="BB215" s="713"/>
      <c r="BC215" s="712"/>
      <c r="BD215" s="712"/>
      <c r="BE215" s="712"/>
      <c r="BF215" s="712"/>
      <c r="BG215" s="713"/>
      <c r="BH215" s="713"/>
      <c r="BI215" s="714"/>
      <c r="BJ215" s="714"/>
      <c r="BK215" s="714"/>
      <c r="BL215" s="713"/>
      <c r="BM215" s="713"/>
      <c r="BN215" s="713"/>
      <c r="BO215" s="713"/>
      <c r="BP215" s="713"/>
      <c r="BQ215" s="713"/>
      <c r="BR215" s="713"/>
      <c r="BS215" s="713"/>
      <c r="BT215" s="716"/>
      <c r="BU215" s="717"/>
      <c r="BV215" s="715"/>
      <c r="BW215" s="718"/>
    </row>
    <row r="216" spans="2:75" ht="15.75" customHeight="1">
      <c r="B216" s="363" t="s">
        <v>820</v>
      </c>
      <c r="C216" s="364">
        <v>34054867000141</v>
      </c>
      <c r="D216" s="365" t="s">
        <v>14</v>
      </c>
      <c r="E216" s="365" t="s">
        <v>607</v>
      </c>
      <c r="F216" s="365"/>
      <c r="G216" s="366"/>
      <c r="H216" s="366" t="s">
        <v>34</v>
      </c>
      <c r="I216" s="366" t="s">
        <v>34</v>
      </c>
      <c r="J216" s="366" t="s">
        <v>608</v>
      </c>
      <c r="K216" s="367" t="s">
        <v>48</v>
      </c>
      <c r="L216" s="368"/>
      <c r="M216" s="368" t="s">
        <v>34</v>
      </c>
      <c r="N216" s="367">
        <v>508608</v>
      </c>
      <c r="O216" s="367" t="s">
        <v>1323</v>
      </c>
      <c r="P216" s="371">
        <v>43738</v>
      </c>
      <c r="Q216" s="372">
        <v>11049965.82</v>
      </c>
      <c r="R216" s="372">
        <v>11654609.607539693</v>
      </c>
      <c r="S216" s="367">
        <v>12</v>
      </c>
      <c r="T216" s="369">
        <v>-3.7863767956039518E-2</v>
      </c>
      <c r="U216" s="369">
        <v>-0.48947231866975083</v>
      </c>
      <c r="V216" s="369">
        <v>-0.16072277280671388</v>
      </c>
      <c r="W216" s="369">
        <v>-1.5756205879136251</v>
      </c>
      <c r="X216" s="369">
        <v>2.0478210927953544E-2</v>
      </c>
      <c r="Y216" s="369">
        <v>0.15528999354972986</v>
      </c>
      <c r="Z216" s="369" t="s">
        <v>1424</v>
      </c>
      <c r="AA216" s="369" t="s">
        <v>1424</v>
      </c>
      <c r="AB216" s="369">
        <v>0.25713827188006133</v>
      </c>
      <c r="AC216" s="373">
        <v>-0.93051412012709223</v>
      </c>
      <c r="AD216" s="575">
        <v>16880814000106</v>
      </c>
      <c r="AE216" s="370" t="s">
        <v>2387</v>
      </c>
      <c r="AF216" s="370" t="s">
        <v>2323</v>
      </c>
      <c r="AG216" s="374" t="s">
        <v>721</v>
      </c>
      <c r="AH216" s="374" t="s">
        <v>2321</v>
      </c>
      <c r="AI216" s="374">
        <v>100</v>
      </c>
      <c r="AJ216" s="374">
        <v>100</v>
      </c>
      <c r="AK216" s="374">
        <v>100</v>
      </c>
      <c r="AL216" s="369">
        <v>1.4999999999999999E-2</v>
      </c>
      <c r="AM216" s="369">
        <v>0.2</v>
      </c>
      <c r="AN216" s="369" t="s">
        <v>2330</v>
      </c>
      <c r="AO216" s="367" t="s">
        <v>1326</v>
      </c>
      <c r="AP216" s="370" t="s">
        <v>718</v>
      </c>
      <c r="AQ216" s="376" t="s">
        <v>683</v>
      </c>
      <c r="AR216" s="369">
        <v>4.0000000000000001E-3</v>
      </c>
      <c r="AS216" s="369">
        <v>4.0000000000000001E-3</v>
      </c>
      <c r="AT216" s="369"/>
      <c r="AW216" s="711"/>
      <c r="AX216" s="711"/>
      <c r="AY216" s="712"/>
      <c r="AZ216" s="712"/>
      <c r="BA216" s="712"/>
      <c r="BB216" s="713"/>
      <c r="BC216" s="712"/>
      <c r="BD216" s="712"/>
      <c r="BE216" s="712"/>
      <c r="BF216" s="712"/>
      <c r="BG216" s="713"/>
      <c r="BH216" s="713"/>
      <c r="BI216" s="714"/>
      <c r="BJ216" s="714"/>
      <c r="BK216" s="714"/>
      <c r="BL216" s="713"/>
      <c r="BM216" s="713"/>
      <c r="BN216" s="713"/>
      <c r="BO216" s="713"/>
      <c r="BP216" s="713"/>
      <c r="BQ216" s="713"/>
      <c r="BR216" s="713"/>
      <c r="BS216" s="713"/>
      <c r="BT216" s="716"/>
      <c r="BU216" s="717"/>
      <c r="BV216" s="715"/>
      <c r="BW216" s="718"/>
    </row>
    <row r="217" spans="2:75" ht="15.75" customHeight="1">
      <c r="B217" s="363" t="s">
        <v>821</v>
      </c>
      <c r="C217" s="364">
        <v>32158424000175</v>
      </c>
      <c r="D217" s="365" t="s">
        <v>13</v>
      </c>
      <c r="E217" s="365" t="s">
        <v>615</v>
      </c>
      <c r="F217" s="365" t="s">
        <v>619</v>
      </c>
      <c r="G217" s="366" t="s">
        <v>34</v>
      </c>
      <c r="H217" s="366" t="s">
        <v>1339</v>
      </c>
      <c r="I217" s="366" t="s">
        <v>34</v>
      </c>
      <c r="J217" s="366"/>
      <c r="K217" s="367" t="s">
        <v>48</v>
      </c>
      <c r="L217" s="368"/>
      <c r="M217" s="368" t="s">
        <v>1421</v>
      </c>
      <c r="N217" s="367">
        <v>483214</v>
      </c>
      <c r="O217" s="367" t="s">
        <v>1323</v>
      </c>
      <c r="P217" s="371">
        <v>43462</v>
      </c>
      <c r="Q217" s="372">
        <v>12171750.109999999</v>
      </c>
      <c r="R217" s="372">
        <v>12101828.656428577</v>
      </c>
      <c r="S217" s="367">
        <v>2</v>
      </c>
      <c r="T217" s="369">
        <v>5.9840502781523863E-2</v>
      </c>
      <c r="U217" s="369">
        <v>0.77356985920795485</v>
      </c>
      <c r="V217" s="369">
        <v>7.6146212742636665E-2</v>
      </c>
      <c r="W217" s="369">
        <v>0.74648749765681832</v>
      </c>
      <c r="X217" s="369">
        <v>7.4026455118536116E-2</v>
      </c>
      <c r="Y217" s="369">
        <v>0.56135605685040335</v>
      </c>
      <c r="Z217" s="369">
        <v>0.13821023763157902</v>
      </c>
      <c r="AA217" s="369">
        <v>0.78563179683468232</v>
      </c>
      <c r="AB217" s="369">
        <v>1.2985107802596645E-2</v>
      </c>
      <c r="AC217" s="373">
        <v>-1.822941936581683</v>
      </c>
      <c r="AD217" s="575">
        <v>0</v>
      </c>
      <c r="AE217" s="370" t="s">
        <v>2387</v>
      </c>
      <c r="AF217" s="370" t="s">
        <v>2323</v>
      </c>
      <c r="AG217" s="374" t="s">
        <v>721</v>
      </c>
      <c r="AH217" s="374" t="s">
        <v>2321</v>
      </c>
      <c r="AI217" s="374">
        <v>100</v>
      </c>
      <c r="AJ217" s="374">
        <v>100</v>
      </c>
      <c r="AK217" s="374">
        <v>100</v>
      </c>
      <c r="AL217" s="369">
        <v>0.01</v>
      </c>
      <c r="AM217" s="369">
        <v>0.2</v>
      </c>
      <c r="AN217" s="369" t="s">
        <v>64</v>
      </c>
      <c r="AO217" s="367" t="s">
        <v>1326</v>
      </c>
      <c r="AP217" s="370" t="s">
        <v>13</v>
      </c>
      <c r="AQ217" s="376" t="s">
        <v>670</v>
      </c>
      <c r="AR217" s="369">
        <v>2.6666666666666666E-3</v>
      </c>
      <c r="AS217" s="369">
        <v>2.6666666666666666E-3</v>
      </c>
      <c r="AT217" s="369"/>
      <c r="AW217" s="711"/>
      <c r="AX217" s="711"/>
      <c r="AY217" s="712"/>
      <c r="AZ217" s="712"/>
      <c r="BA217" s="712"/>
      <c r="BB217" s="713"/>
      <c r="BC217" s="712"/>
      <c r="BD217" s="712"/>
      <c r="BE217" s="712"/>
      <c r="BF217" s="712"/>
      <c r="BG217" s="713"/>
      <c r="BH217" s="713"/>
      <c r="BI217" s="714"/>
      <c r="BJ217" s="714"/>
      <c r="BK217" s="714"/>
      <c r="BL217" s="218"/>
      <c r="BM217" s="713"/>
      <c r="BN217" s="713"/>
      <c r="BO217" s="713"/>
      <c r="BP217" s="713"/>
      <c r="BQ217" s="713"/>
      <c r="BR217" s="713"/>
      <c r="BS217" s="713"/>
      <c r="BT217" s="716"/>
      <c r="BU217" s="717"/>
      <c r="BV217" s="715"/>
      <c r="BW217" s="718"/>
    </row>
    <row r="218" spans="2:75" ht="15.75" customHeight="1">
      <c r="B218" s="363" t="s">
        <v>822</v>
      </c>
      <c r="C218" s="364">
        <v>32158430000122</v>
      </c>
      <c r="D218" s="365" t="s">
        <v>14</v>
      </c>
      <c r="E218" s="365" t="s">
        <v>607</v>
      </c>
      <c r="F218" s="365"/>
      <c r="G218" s="366"/>
      <c r="H218" s="366" t="s">
        <v>34</v>
      </c>
      <c r="I218" s="366" t="s">
        <v>34</v>
      </c>
      <c r="J218" s="366" t="s">
        <v>608</v>
      </c>
      <c r="K218" s="367" t="s">
        <v>48</v>
      </c>
      <c r="L218" s="368"/>
      <c r="M218" s="368" t="s">
        <v>34</v>
      </c>
      <c r="N218" s="367">
        <v>483222</v>
      </c>
      <c r="O218" s="367" t="s">
        <v>1323</v>
      </c>
      <c r="P218" s="371">
        <v>43462</v>
      </c>
      <c r="Q218" s="372">
        <v>12919714.289999999</v>
      </c>
      <c r="R218" s="372">
        <v>12494886.504087303</v>
      </c>
      <c r="S218" s="367">
        <v>16</v>
      </c>
      <c r="T218" s="369">
        <v>0.10329192408785892</v>
      </c>
      <c r="U218" s="369">
        <v>1.3352748633428011</v>
      </c>
      <c r="V218" s="369">
        <v>1.2756468958646794E-2</v>
      </c>
      <c r="W218" s="369">
        <v>0.1250560500502102</v>
      </c>
      <c r="X218" s="369">
        <v>0.16024042010410811</v>
      </c>
      <c r="Y218" s="369">
        <v>1.2151322150122841</v>
      </c>
      <c r="Z218" s="369">
        <v>0.11246285934264977</v>
      </c>
      <c r="AA218" s="369">
        <v>0.63927535164257887</v>
      </c>
      <c r="AB218" s="369">
        <v>0.18057213036714631</v>
      </c>
      <c r="AC218" s="373">
        <v>-0.37770703571076042</v>
      </c>
      <c r="AD218" s="575">
        <v>17284948000119</v>
      </c>
      <c r="AE218" s="370" t="s">
        <v>2387</v>
      </c>
      <c r="AF218" s="370" t="s">
        <v>2323</v>
      </c>
      <c r="AG218" s="374" t="s">
        <v>721</v>
      </c>
      <c r="AH218" s="374" t="s">
        <v>2321</v>
      </c>
      <c r="AI218" s="374">
        <v>100</v>
      </c>
      <c r="AJ218" s="374">
        <v>100</v>
      </c>
      <c r="AK218" s="374">
        <v>100</v>
      </c>
      <c r="AL218" s="369">
        <v>1.4999999999999999E-2</v>
      </c>
      <c r="AM218" s="369">
        <v>0.2</v>
      </c>
      <c r="AN218" s="369" t="s">
        <v>2330</v>
      </c>
      <c r="AO218" s="367" t="s">
        <v>1326</v>
      </c>
      <c r="AP218" s="370" t="s">
        <v>718</v>
      </c>
      <c r="AQ218" s="376" t="s">
        <v>669</v>
      </c>
      <c r="AR218" s="369">
        <v>4.0000000000000001E-3</v>
      </c>
      <c r="AS218" s="369">
        <v>4.0000000000000001E-3</v>
      </c>
      <c r="AT218" s="369"/>
      <c r="AW218" s="711"/>
      <c r="AX218" s="711"/>
      <c r="AY218" s="712"/>
      <c r="AZ218" s="712"/>
      <c r="BA218" s="712"/>
      <c r="BB218" s="713"/>
      <c r="BC218" s="712"/>
      <c r="BD218" s="712"/>
      <c r="BE218" s="712"/>
      <c r="BF218" s="712"/>
      <c r="BG218" s="713"/>
      <c r="BH218" s="713"/>
      <c r="BI218" s="714"/>
      <c r="BJ218" s="714"/>
      <c r="BK218" s="714"/>
      <c r="BL218" s="713"/>
      <c r="BM218" s="713"/>
      <c r="BN218" s="713"/>
      <c r="BO218" s="713"/>
      <c r="BP218" s="713"/>
      <c r="BQ218" s="713"/>
      <c r="BR218" s="713"/>
      <c r="BS218" s="713"/>
      <c r="BT218" s="716"/>
      <c r="BU218" s="717"/>
      <c r="BV218" s="715"/>
      <c r="BW218" s="718"/>
    </row>
    <row r="219" spans="2:75" ht="15.75" customHeight="1">
      <c r="B219" s="363" t="s">
        <v>823</v>
      </c>
      <c r="C219" s="364">
        <v>36521791000142</v>
      </c>
      <c r="D219" s="365" t="s">
        <v>14</v>
      </c>
      <c r="E219" s="365" t="s">
        <v>614</v>
      </c>
      <c r="F219" s="365"/>
      <c r="G219" s="366"/>
      <c r="H219" s="366" t="s">
        <v>867</v>
      </c>
      <c r="I219" s="366" t="s">
        <v>34</v>
      </c>
      <c r="J219" s="366" t="s">
        <v>608</v>
      </c>
      <c r="K219" s="367" t="s">
        <v>48</v>
      </c>
      <c r="L219" s="368"/>
      <c r="M219" s="368" t="s">
        <v>34</v>
      </c>
      <c r="N219" s="367">
        <v>537373</v>
      </c>
      <c r="O219" s="367" t="s">
        <v>1323</v>
      </c>
      <c r="P219" s="371">
        <v>43951</v>
      </c>
      <c r="Q219" s="372">
        <v>12777992.23</v>
      </c>
      <c r="R219" s="372">
        <v>12211261.402063495</v>
      </c>
      <c r="S219" s="367">
        <v>16</v>
      </c>
      <c r="T219" s="369">
        <v>8.4419146479395746E-2</v>
      </c>
      <c r="U219" s="369">
        <v>1.0913027835836455</v>
      </c>
      <c r="V219" s="369">
        <v>-3.8203692186928984E-2</v>
      </c>
      <c r="W219" s="369">
        <v>-0.37452392646579397</v>
      </c>
      <c r="X219" s="369">
        <v>8.754706593084971E-2</v>
      </c>
      <c r="Y219" s="369">
        <v>0.66388530480177244</v>
      </c>
      <c r="Z219" s="369" t="s">
        <v>1424</v>
      </c>
      <c r="AA219" s="369" t="s">
        <v>1424</v>
      </c>
      <c r="AB219" s="369">
        <v>0.16290011659123987</v>
      </c>
      <c r="AC219" s="373">
        <v>-0.75417978778684924</v>
      </c>
      <c r="AD219" s="575">
        <v>20216279000152</v>
      </c>
      <c r="AE219" s="370" t="s">
        <v>2387</v>
      </c>
      <c r="AF219" s="370" t="s">
        <v>2323</v>
      </c>
      <c r="AG219" s="374" t="s">
        <v>721</v>
      </c>
      <c r="AH219" s="374" t="s">
        <v>2318</v>
      </c>
      <c r="AI219" s="374">
        <v>100</v>
      </c>
      <c r="AJ219" s="374">
        <v>100</v>
      </c>
      <c r="AK219" s="374">
        <v>100</v>
      </c>
      <c r="AL219" s="369">
        <v>1.4999999999999999E-2</v>
      </c>
      <c r="AM219" s="369">
        <v>0.2</v>
      </c>
      <c r="AN219" s="369" t="s">
        <v>2349</v>
      </c>
      <c r="AO219" s="367" t="s">
        <v>1326</v>
      </c>
      <c r="AP219" s="370" t="s">
        <v>13</v>
      </c>
      <c r="AQ219" s="376" t="s">
        <v>670</v>
      </c>
      <c r="AR219" s="369">
        <v>4.0000000000000001E-3</v>
      </c>
      <c r="AS219" s="369">
        <v>4.0000000000000001E-3</v>
      </c>
      <c r="AT219" s="369"/>
      <c r="AW219" s="711"/>
      <c r="AX219" s="711"/>
      <c r="AY219" s="712"/>
      <c r="AZ219" s="712"/>
      <c r="BA219" s="712"/>
      <c r="BB219" s="713"/>
      <c r="BC219" s="712"/>
      <c r="BD219" s="712"/>
      <c r="BE219" s="712"/>
      <c r="BF219" s="712"/>
      <c r="BG219" s="713"/>
      <c r="BH219" s="713"/>
      <c r="BI219" s="714"/>
      <c r="BJ219" s="714"/>
      <c r="BK219" s="714"/>
      <c r="BL219" s="713"/>
      <c r="BM219" s="713"/>
      <c r="BN219" s="713"/>
      <c r="BO219" s="713"/>
      <c r="BP219" s="713"/>
      <c r="BQ219" s="713"/>
      <c r="BR219" s="713"/>
      <c r="BS219" s="713"/>
      <c r="BT219" s="716"/>
      <c r="BU219" s="717"/>
      <c r="BV219" s="715"/>
      <c r="BW219" s="718"/>
    </row>
    <row r="220" spans="2:75" ht="15.75" customHeight="1">
      <c r="B220" s="363" t="s">
        <v>578</v>
      </c>
      <c r="C220" s="364">
        <v>39151551000191</v>
      </c>
      <c r="D220" s="365" t="s">
        <v>14</v>
      </c>
      <c r="E220" s="365" t="s">
        <v>607</v>
      </c>
      <c r="F220" s="365"/>
      <c r="G220" s="366"/>
      <c r="H220" s="366" t="s">
        <v>34</v>
      </c>
      <c r="I220" s="366" t="s">
        <v>34</v>
      </c>
      <c r="J220" s="366" t="s">
        <v>612</v>
      </c>
      <c r="K220" s="367" t="s">
        <v>48</v>
      </c>
      <c r="L220" s="368"/>
      <c r="M220" s="368" t="s">
        <v>1421</v>
      </c>
      <c r="N220" s="367">
        <v>567477</v>
      </c>
      <c r="O220" s="367" t="s">
        <v>1326</v>
      </c>
      <c r="P220" s="371">
        <v>44193</v>
      </c>
      <c r="Q220" s="372">
        <v>66546578.280000001</v>
      </c>
      <c r="R220" s="372">
        <v>194177841.3753573</v>
      </c>
      <c r="S220" s="367">
        <v>9</v>
      </c>
      <c r="T220" s="369">
        <v>-0.36238461986141712</v>
      </c>
      <c r="U220" s="369">
        <v>-4.6846167116743924</v>
      </c>
      <c r="V220" s="369">
        <v>-0.25190507018483299</v>
      </c>
      <c r="W220" s="369">
        <v>-2.4695119916850365</v>
      </c>
      <c r="X220" s="369" t="s">
        <v>1424</v>
      </c>
      <c r="Y220" s="369" t="s">
        <v>1424</v>
      </c>
      <c r="Z220" s="369" t="s">
        <v>1424</v>
      </c>
      <c r="AA220" s="369" t="s">
        <v>1424</v>
      </c>
      <c r="AB220" s="369">
        <v>0.24750164365647312</v>
      </c>
      <c r="AC220" s="373">
        <v>-1.4409240331926831</v>
      </c>
      <c r="AD220" s="575">
        <v>0</v>
      </c>
      <c r="AE220" s="370" t="s">
        <v>2387</v>
      </c>
      <c r="AF220" s="370" t="s">
        <v>721</v>
      </c>
      <c r="AG220" s="374" t="s">
        <v>721</v>
      </c>
      <c r="AH220" s="374" t="s">
        <v>2318</v>
      </c>
      <c r="AI220" s="374">
        <v>1000</v>
      </c>
      <c r="AJ220" s="374">
        <v>500</v>
      </c>
      <c r="AK220" s="374">
        <v>500</v>
      </c>
      <c r="AL220" s="369">
        <v>5.0000000000000001E-3</v>
      </c>
      <c r="AM220" s="369" t="s">
        <v>34</v>
      </c>
      <c r="AN220" s="369" t="s">
        <v>2330</v>
      </c>
      <c r="AO220" s="367" t="s">
        <v>1326</v>
      </c>
      <c r="AP220" s="370" t="s">
        <v>718</v>
      </c>
      <c r="AQ220" s="376" t="s">
        <v>689</v>
      </c>
      <c r="AR220" s="369">
        <v>1.3333333333333333E-3</v>
      </c>
      <c r="AS220" s="369">
        <v>1.3333333333333333E-3</v>
      </c>
      <c r="AT220" s="369"/>
      <c r="AW220" s="711"/>
      <c r="AX220" s="711"/>
      <c r="AY220" s="712"/>
      <c r="AZ220" s="712"/>
      <c r="BA220" s="712"/>
      <c r="BB220" s="713"/>
      <c r="BC220" s="712"/>
      <c r="BD220" s="712"/>
      <c r="BE220" s="712"/>
      <c r="BF220" s="712"/>
      <c r="BG220" s="713"/>
      <c r="BH220" s="713"/>
      <c r="BI220" s="714"/>
      <c r="BJ220" s="714"/>
      <c r="BK220" s="714"/>
      <c r="BL220" s="713"/>
      <c r="BM220" s="713"/>
      <c r="BN220" s="713"/>
      <c r="BO220" s="713"/>
      <c r="BP220" s="713"/>
      <c r="BQ220" s="713"/>
      <c r="BR220" s="713"/>
      <c r="BS220" s="713"/>
      <c r="BT220" s="716"/>
      <c r="BU220" s="717"/>
      <c r="BV220" s="715"/>
      <c r="BW220" s="718"/>
    </row>
    <row r="221" spans="2:75" ht="15.75" customHeight="1">
      <c r="B221" s="363" t="s">
        <v>1291</v>
      </c>
      <c r="C221" s="364">
        <v>32388012000121</v>
      </c>
      <c r="D221" s="365" t="s">
        <v>11</v>
      </c>
      <c r="E221" s="365" t="s">
        <v>620</v>
      </c>
      <c r="F221" s="365" t="s">
        <v>694</v>
      </c>
      <c r="G221" s="366" t="s">
        <v>740</v>
      </c>
      <c r="H221" s="366" t="s">
        <v>34</v>
      </c>
      <c r="I221" s="366"/>
      <c r="J221" s="366" t="s">
        <v>608</v>
      </c>
      <c r="K221" s="367" t="s">
        <v>48</v>
      </c>
      <c r="L221" s="368"/>
      <c r="M221" s="368" t="s">
        <v>34</v>
      </c>
      <c r="N221" s="367">
        <v>502464</v>
      </c>
      <c r="O221" s="367" t="s">
        <v>1323</v>
      </c>
      <c r="P221" s="371">
        <v>43677</v>
      </c>
      <c r="Q221" s="372">
        <v>2362252206.7600002</v>
      </c>
      <c r="R221" s="372">
        <v>1550565191.0095236</v>
      </c>
      <c r="S221" s="367">
        <v>31</v>
      </c>
      <c r="T221" s="369">
        <v>8.5945686515510822E-2</v>
      </c>
      <c r="U221" s="369">
        <v>1.1110366645826777</v>
      </c>
      <c r="V221" s="369">
        <v>0.1166191537049952</v>
      </c>
      <c r="W221" s="369">
        <v>1.143257649889041</v>
      </c>
      <c r="X221" s="369">
        <v>0.19371529757100592</v>
      </c>
      <c r="Y221" s="369">
        <v>1.4689782919084184</v>
      </c>
      <c r="Z221" s="369">
        <v>0.22909558900256899</v>
      </c>
      <c r="AA221" s="369">
        <v>1.3022535979915302</v>
      </c>
      <c r="AB221" s="369">
        <v>2.5476051224074373E-2</v>
      </c>
      <c r="AC221" s="373">
        <v>0.52992437813375315</v>
      </c>
      <c r="AD221" s="575">
        <v>32388028000134</v>
      </c>
      <c r="AE221" s="370" t="s">
        <v>2387</v>
      </c>
      <c r="AF221" s="370" t="s">
        <v>721</v>
      </c>
      <c r="AG221" s="374" t="s">
        <v>721</v>
      </c>
      <c r="AH221" s="374" t="s">
        <v>2321</v>
      </c>
      <c r="AI221" s="374">
        <v>1000</v>
      </c>
      <c r="AJ221" s="374">
        <v>1000</v>
      </c>
      <c r="AK221" s="374">
        <v>0</v>
      </c>
      <c r="AL221" s="369">
        <v>5.0000000000000001E-3</v>
      </c>
      <c r="AM221" s="369" t="s">
        <v>34</v>
      </c>
      <c r="AN221" s="369" t="s">
        <v>64</v>
      </c>
      <c r="AO221" s="367" t="s">
        <v>1326</v>
      </c>
      <c r="AP221" s="370" t="s">
        <v>11</v>
      </c>
      <c r="AQ221" s="376" t="s">
        <v>677</v>
      </c>
      <c r="AR221" s="369">
        <v>1.3333333333333333E-3</v>
      </c>
      <c r="AS221" s="369">
        <v>1.3333333333333333E-3</v>
      </c>
      <c r="AT221" s="369"/>
      <c r="AW221" s="711"/>
      <c r="AX221" s="711"/>
      <c r="AY221" s="712"/>
      <c r="AZ221" s="712"/>
      <c r="BA221" s="712"/>
      <c r="BB221" s="713"/>
      <c r="BC221" s="712"/>
      <c r="BD221" s="712"/>
      <c r="BE221" s="712"/>
      <c r="BF221" s="712"/>
      <c r="BG221" s="713"/>
      <c r="BH221" s="713"/>
      <c r="BI221" s="714"/>
      <c r="BJ221" s="714"/>
      <c r="BK221" s="714"/>
      <c r="BL221" s="713"/>
      <c r="BM221" s="713"/>
      <c r="BN221" s="713"/>
      <c r="BO221" s="713"/>
      <c r="BP221" s="713"/>
      <c r="BQ221" s="713"/>
      <c r="BR221" s="713"/>
      <c r="BS221" s="713"/>
      <c r="BT221" s="716"/>
      <c r="BU221" s="717"/>
      <c r="BV221" s="715"/>
      <c r="BW221" s="718"/>
    </row>
    <row r="222" spans="2:75" ht="15.75" customHeight="1">
      <c r="B222" s="363" t="s">
        <v>1292</v>
      </c>
      <c r="C222" s="364">
        <v>44315861000134</v>
      </c>
      <c r="D222" s="365" t="s">
        <v>11</v>
      </c>
      <c r="E222" s="365" t="s">
        <v>621</v>
      </c>
      <c r="F222" s="365" t="s">
        <v>694</v>
      </c>
      <c r="G222" s="366" t="s">
        <v>867</v>
      </c>
      <c r="H222" s="366" t="s">
        <v>34</v>
      </c>
      <c r="I222" s="366"/>
      <c r="J222" s="366" t="s">
        <v>608</v>
      </c>
      <c r="K222" s="367" t="s">
        <v>48</v>
      </c>
      <c r="L222" s="368"/>
      <c r="M222" s="368" t="s">
        <v>34</v>
      </c>
      <c r="N222" s="367">
        <v>636797</v>
      </c>
      <c r="O222" s="367" t="s">
        <v>1323</v>
      </c>
      <c r="P222" s="371">
        <v>44560</v>
      </c>
      <c r="Q222" s="372">
        <v>67310965.25</v>
      </c>
      <c r="R222" s="372" t="s">
        <v>1424</v>
      </c>
      <c r="S222" s="367">
        <v>31</v>
      </c>
      <c r="T222" s="369">
        <v>8.0957508203423068E-2</v>
      </c>
      <c r="U222" s="369">
        <v>1.0465535099428525</v>
      </c>
      <c r="V222" s="369" t="s">
        <v>1424</v>
      </c>
      <c r="W222" s="369" t="s">
        <v>1424</v>
      </c>
      <c r="X222" s="369" t="s">
        <v>1424</v>
      </c>
      <c r="Y222" s="369" t="s">
        <v>1424</v>
      </c>
      <c r="Z222" s="369" t="s">
        <v>1424</v>
      </c>
      <c r="AA222" s="369" t="s">
        <v>1424</v>
      </c>
      <c r="AB222" s="369" t="s">
        <v>1424</v>
      </c>
      <c r="AC222" s="373" t="s">
        <v>1424</v>
      </c>
      <c r="AD222" s="575">
        <v>44315864000178</v>
      </c>
      <c r="AE222" s="370" t="s">
        <v>2387</v>
      </c>
      <c r="AF222" s="370" t="s">
        <v>721</v>
      </c>
      <c r="AG222" s="374" t="s">
        <v>721</v>
      </c>
      <c r="AH222" s="374" t="s">
        <v>2321</v>
      </c>
      <c r="AI222" s="374">
        <v>100</v>
      </c>
      <c r="AJ222" s="374">
        <v>100</v>
      </c>
      <c r="AK222" s="374">
        <v>100</v>
      </c>
      <c r="AL222" s="369">
        <v>5.0000000000000001E-3</v>
      </c>
      <c r="AM222" s="369">
        <v>0.15</v>
      </c>
      <c r="AN222" s="369" t="s">
        <v>636</v>
      </c>
      <c r="AO222" s="367" t="s">
        <v>1326</v>
      </c>
      <c r="AP222" s="370" t="s">
        <v>13</v>
      </c>
      <c r="AQ222" s="376" t="s">
        <v>673</v>
      </c>
      <c r="AR222" s="369">
        <v>1.3333333333333333E-3</v>
      </c>
      <c r="AS222" s="369">
        <v>1.3333333333333333E-3</v>
      </c>
      <c r="AT222" s="369"/>
      <c r="AW222" s="711"/>
      <c r="AX222" s="711"/>
      <c r="AY222" s="712"/>
      <c r="AZ222" s="712"/>
      <c r="BA222" s="712"/>
      <c r="BB222" s="713"/>
      <c r="BC222" s="712"/>
      <c r="BD222" s="712"/>
      <c r="BE222" s="712"/>
      <c r="BF222" s="712"/>
      <c r="BG222" s="713"/>
      <c r="BH222" s="713"/>
      <c r="BI222" s="714"/>
      <c r="BJ222" s="714"/>
      <c r="BK222" s="714"/>
      <c r="BL222" s="713"/>
      <c r="BM222" s="713"/>
      <c r="BN222" s="713"/>
      <c r="BO222" s="713"/>
      <c r="BP222" s="713"/>
      <c r="BQ222" s="713"/>
      <c r="BR222" s="713"/>
      <c r="BS222" s="713"/>
      <c r="BT222" s="716"/>
      <c r="BU222" s="717"/>
      <c r="BV222" s="715"/>
      <c r="BW222" s="718"/>
    </row>
    <row r="223" spans="2:75" ht="15.75" customHeight="1">
      <c r="B223" s="363" t="s">
        <v>533</v>
      </c>
      <c r="C223" s="364">
        <v>28428129000114</v>
      </c>
      <c r="D223" s="365" t="s">
        <v>13</v>
      </c>
      <c r="E223" s="365" t="s">
        <v>615</v>
      </c>
      <c r="F223" s="365" t="s">
        <v>619</v>
      </c>
      <c r="G223" s="366" t="s">
        <v>34</v>
      </c>
      <c r="H223" s="366" t="s">
        <v>867</v>
      </c>
      <c r="I223" s="366" t="s">
        <v>34</v>
      </c>
      <c r="J223" s="366"/>
      <c r="K223" s="367" t="s">
        <v>48</v>
      </c>
      <c r="L223" s="368"/>
      <c r="M223" s="368" t="s">
        <v>1421</v>
      </c>
      <c r="N223" s="367">
        <v>452319</v>
      </c>
      <c r="O223" s="367" t="s">
        <v>1323</v>
      </c>
      <c r="P223" s="371">
        <v>43039</v>
      </c>
      <c r="Q223" s="372">
        <v>205033356.65000001</v>
      </c>
      <c r="R223" s="372">
        <v>255046266.20464283</v>
      </c>
      <c r="S223" s="367">
        <v>31</v>
      </c>
      <c r="T223" s="369">
        <v>0.10985849277986248</v>
      </c>
      <c r="U223" s="369">
        <v>1.4201621784961915</v>
      </c>
      <c r="V223" s="369">
        <v>0.10167934246658428</v>
      </c>
      <c r="W223" s="369">
        <v>0.9967975449785047</v>
      </c>
      <c r="X223" s="369">
        <v>0.15257811757805562</v>
      </c>
      <c r="Y223" s="369">
        <v>1.1570275830191377</v>
      </c>
      <c r="Z223" s="369">
        <v>0.20307960307713691</v>
      </c>
      <c r="AA223" s="369">
        <v>1.1543702999141017</v>
      </c>
      <c r="AB223" s="369">
        <v>6.9104023486555588E-2</v>
      </c>
      <c r="AC223" s="373">
        <v>2.9816885524345676E-2</v>
      </c>
      <c r="AD223" s="575">
        <v>0</v>
      </c>
      <c r="AE223" s="370" t="s">
        <v>2387</v>
      </c>
      <c r="AF223" s="370" t="s">
        <v>721</v>
      </c>
      <c r="AG223" s="374" t="s">
        <v>721</v>
      </c>
      <c r="AH223" s="374" t="s">
        <v>2321</v>
      </c>
      <c r="AI223" s="374">
        <v>500</v>
      </c>
      <c r="AJ223" s="374">
        <v>500</v>
      </c>
      <c r="AK223" s="374">
        <v>500</v>
      </c>
      <c r="AL223" s="369">
        <v>0.01</v>
      </c>
      <c r="AM223" s="369" t="s">
        <v>34</v>
      </c>
      <c r="AN223" s="369" t="s">
        <v>64</v>
      </c>
      <c r="AO223" s="367" t="s">
        <v>1326</v>
      </c>
      <c r="AP223" s="370" t="s">
        <v>13</v>
      </c>
      <c r="AQ223" s="376" t="s">
        <v>670</v>
      </c>
      <c r="AR223" s="369">
        <v>2.6666666666666666E-3</v>
      </c>
      <c r="AS223" s="369">
        <v>2.6666666666666666E-3</v>
      </c>
      <c r="AT223" s="369"/>
      <c r="AW223" s="711"/>
      <c r="AX223" s="711"/>
      <c r="AY223" s="712"/>
      <c r="AZ223" s="712"/>
      <c r="BA223" s="712"/>
      <c r="BB223" s="713"/>
      <c r="BC223" s="712"/>
      <c r="BD223" s="712"/>
      <c r="BE223" s="712"/>
      <c r="BF223" s="712"/>
      <c r="BG223" s="713"/>
      <c r="BH223" s="713"/>
      <c r="BI223" s="714"/>
      <c r="BJ223" s="714"/>
      <c r="BK223" s="714"/>
      <c r="BL223" s="713"/>
      <c r="BM223" s="713"/>
      <c r="BN223" s="713"/>
      <c r="BO223" s="713"/>
      <c r="BP223" s="713"/>
      <c r="BQ223" s="713"/>
      <c r="BR223" s="713"/>
      <c r="BS223" s="713"/>
      <c r="BT223" s="716"/>
      <c r="BU223" s="717"/>
      <c r="BV223" s="715"/>
      <c r="BW223" s="718"/>
    </row>
    <row r="224" spans="2:75" ht="15.75" customHeight="1">
      <c r="B224" s="363" t="s">
        <v>134</v>
      </c>
      <c r="C224" s="364">
        <v>39345047000122</v>
      </c>
      <c r="D224" s="365" t="s">
        <v>14</v>
      </c>
      <c r="E224" s="365" t="s">
        <v>607</v>
      </c>
      <c r="F224" s="365"/>
      <c r="G224" s="366"/>
      <c r="H224" s="366" t="s">
        <v>34</v>
      </c>
      <c r="I224" s="366" t="s">
        <v>34</v>
      </c>
      <c r="J224" s="366" t="s">
        <v>611</v>
      </c>
      <c r="K224" s="367"/>
      <c r="L224" s="368"/>
      <c r="M224" s="368" t="s">
        <v>1421</v>
      </c>
      <c r="N224" s="367">
        <v>563188</v>
      </c>
      <c r="O224" s="367" t="s">
        <v>1323</v>
      </c>
      <c r="P224" s="371">
        <v>44162</v>
      </c>
      <c r="Q224" s="372">
        <v>12698892.49</v>
      </c>
      <c r="R224" s="372">
        <v>14407258.911944453</v>
      </c>
      <c r="S224" s="367">
        <v>3</v>
      </c>
      <c r="T224" s="369">
        <v>-6.3915519300079771E-2</v>
      </c>
      <c r="U224" s="369">
        <v>-0.82624839311062581</v>
      </c>
      <c r="V224" s="369">
        <v>-0.12869189437356632</v>
      </c>
      <c r="W224" s="369">
        <v>-1.2616108764900951</v>
      </c>
      <c r="X224" s="369" t="s">
        <v>1424</v>
      </c>
      <c r="Y224" s="369" t="s">
        <v>1424</v>
      </c>
      <c r="Z224" s="369" t="s">
        <v>1424</v>
      </c>
      <c r="AA224" s="369" t="s">
        <v>1424</v>
      </c>
      <c r="AB224" s="369">
        <v>0.18313471050863306</v>
      </c>
      <c r="AC224" s="373">
        <v>-1.1910667155789556</v>
      </c>
      <c r="AD224" s="575">
        <v>39152933000130</v>
      </c>
      <c r="AE224" s="370" t="s">
        <v>2387</v>
      </c>
      <c r="AF224" s="370" t="s">
        <v>2323</v>
      </c>
      <c r="AG224" s="374" t="s">
        <v>721</v>
      </c>
      <c r="AH224" s="374" t="s">
        <v>2321</v>
      </c>
      <c r="AI224" s="374">
        <v>100</v>
      </c>
      <c r="AJ224" s="374">
        <v>100</v>
      </c>
      <c r="AK224" s="374">
        <v>100</v>
      </c>
      <c r="AL224" s="369">
        <v>0.01</v>
      </c>
      <c r="AM224" s="369" t="s">
        <v>34</v>
      </c>
      <c r="AN224" s="369" t="s">
        <v>2330</v>
      </c>
      <c r="AO224" s="367" t="s">
        <v>1326</v>
      </c>
      <c r="AP224" s="370" t="s">
        <v>718</v>
      </c>
      <c r="AQ224" s="376" t="s">
        <v>661</v>
      </c>
      <c r="AR224" s="369" t="s">
        <v>34</v>
      </c>
      <c r="AS224" s="369" t="s">
        <v>34</v>
      </c>
      <c r="AT224" s="369"/>
      <c r="AW224" s="711"/>
      <c r="AX224" s="711"/>
      <c r="AY224" s="712"/>
      <c r="AZ224" s="712"/>
      <c r="BA224" s="712"/>
      <c r="BB224" s="713"/>
      <c r="BC224" s="712"/>
      <c r="BD224" s="712"/>
      <c r="BE224" s="712"/>
      <c r="BF224" s="712"/>
      <c r="BG224" s="713"/>
      <c r="BH224" s="713"/>
      <c r="BI224" s="714"/>
      <c r="BJ224" s="714"/>
      <c r="BK224" s="714"/>
      <c r="BL224" s="713"/>
      <c r="BM224" s="713"/>
      <c r="BN224" s="713"/>
      <c r="BO224" s="713"/>
      <c r="BP224" s="713"/>
      <c r="BQ224" s="713"/>
      <c r="BR224" s="713"/>
      <c r="BS224" s="713"/>
      <c r="BT224" s="716"/>
      <c r="BU224" s="717"/>
      <c r="BV224" s="715"/>
      <c r="BW224" s="718"/>
    </row>
    <row r="225" spans="2:75" ht="15.75" customHeight="1">
      <c r="B225" s="363" t="s">
        <v>468</v>
      </c>
      <c r="C225" s="364">
        <v>41219215000185</v>
      </c>
      <c r="D225" s="365" t="s">
        <v>14</v>
      </c>
      <c r="E225" s="365" t="s">
        <v>607</v>
      </c>
      <c r="F225" s="365"/>
      <c r="G225" s="366"/>
      <c r="H225" s="366" t="s">
        <v>34</v>
      </c>
      <c r="I225" s="366" t="s">
        <v>34</v>
      </c>
      <c r="J225" s="366" t="s">
        <v>608</v>
      </c>
      <c r="K225" s="367" t="s">
        <v>48</v>
      </c>
      <c r="L225" s="368"/>
      <c r="M225" s="368" t="s">
        <v>1421</v>
      </c>
      <c r="N225" s="367">
        <v>593672</v>
      </c>
      <c r="O225" s="367" t="s">
        <v>1323</v>
      </c>
      <c r="P225" s="371">
        <v>44347</v>
      </c>
      <c r="Q225" s="372">
        <v>8413344.0500000007</v>
      </c>
      <c r="R225" s="372">
        <v>8508135.8002777733</v>
      </c>
      <c r="S225" s="367">
        <v>32</v>
      </c>
      <c r="T225" s="369">
        <v>-4.4048791929961584E-2</v>
      </c>
      <c r="U225" s="369">
        <v>-0.56942733078208185</v>
      </c>
      <c r="V225" s="369">
        <v>-0.22536500916693492</v>
      </c>
      <c r="W225" s="369">
        <v>-2.20933065077093</v>
      </c>
      <c r="X225" s="369" t="s">
        <v>1424</v>
      </c>
      <c r="Y225" s="369" t="s">
        <v>1424</v>
      </c>
      <c r="Z225" s="369" t="s">
        <v>1424</v>
      </c>
      <c r="AA225" s="369" t="s">
        <v>1424</v>
      </c>
      <c r="AB225" s="369">
        <v>0.22709834424597317</v>
      </c>
      <c r="AC225" s="373">
        <v>-1.4383444892316171</v>
      </c>
      <c r="AD225" s="575">
        <v>0</v>
      </c>
      <c r="AE225" s="370" t="s">
        <v>2387</v>
      </c>
      <c r="AF225" s="370" t="s">
        <v>721</v>
      </c>
      <c r="AG225" s="374" t="s">
        <v>721</v>
      </c>
      <c r="AH225" s="374" t="s">
        <v>2321</v>
      </c>
      <c r="AI225" s="374">
        <v>100</v>
      </c>
      <c r="AJ225" s="374">
        <v>100</v>
      </c>
      <c r="AK225" s="374">
        <v>100</v>
      </c>
      <c r="AL225" s="369">
        <v>7.4999999999999997E-3</v>
      </c>
      <c r="AM225" s="369">
        <v>0.1</v>
      </c>
      <c r="AN225" s="369" t="s">
        <v>2330</v>
      </c>
      <c r="AO225" s="367" t="s">
        <v>1326</v>
      </c>
      <c r="AP225" s="370" t="s">
        <v>718</v>
      </c>
      <c r="AQ225" s="376" t="s">
        <v>661</v>
      </c>
      <c r="AR225" s="369">
        <v>2E-3</v>
      </c>
      <c r="AS225" s="369">
        <v>2E-3</v>
      </c>
      <c r="AT225" s="369"/>
      <c r="AW225" s="711"/>
      <c r="AX225" s="711"/>
      <c r="AY225" s="712"/>
      <c r="AZ225" s="712"/>
      <c r="BA225" s="712"/>
      <c r="BB225" s="713"/>
      <c r="BC225" s="712"/>
      <c r="BD225" s="712"/>
      <c r="BE225" s="712"/>
      <c r="BF225" s="712"/>
      <c r="BG225" s="713"/>
      <c r="BH225" s="713"/>
      <c r="BI225" s="714"/>
      <c r="BJ225" s="714"/>
      <c r="BK225" s="714"/>
      <c r="BL225" s="713"/>
      <c r="BM225" s="713"/>
      <c r="BN225" s="713"/>
      <c r="BO225" s="713"/>
      <c r="BP225" s="713"/>
      <c r="BQ225" s="713"/>
      <c r="BR225" s="713"/>
      <c r="BS225" s="713"/>
      <c r="BT225" s="716"/>
      <c r="BU225" s="717"/>
      <c r="BV225" s="715"/>
      <c r="BW225" s="718"/>
    </row>
    <row r="226" spans="2:75" ht="15.75" customHeight="1">
      <c r="B226" s="363" t="s">
        <v>824</v>
      </c>
      <c r="C226" s="364">
        <v>37310314000109</v>
      </c>
      <c r="D226" s="365" t="s">
        <v>13</v>
      </c>
      <c r="E226" s="365" t="s">
        <v>615</v>
      </c>
      <c r="F226" s="365" t="s">
        <v>619</v>
      </c>
      <c r="G226" s="366" t="s">
        <v>34</v>
      </c>
      <c r="H226" s="366" t="s">
        <v>1339</v>
      </c>
      <c r="I226" s="366" t="s">
        <v>34</v>
      </c>
      <c r="J226" s="366"/>
      <c r="K226" s="367" t="s">
        <v>48</v>
      </c>
      <c r="L226" s="368"/>
      <c r="M226" s="368" t="s">
        <v>1421</v>
      </c>
      <c r="N226" s="367">
        <v>541680</v>
      </c>
      <c r="O226" s="367" t="s">
        <v>1323</v>
      </c>
      <c r="P226" s="371">
        <v>44012</v>
      </c>
      <c r="Q226" s="372">
        <v>77265305.620000005</v>
      </c>
      <c r="R226" s="372">
        <v>101113373.73190472</v>
      </c>
      <c r="S226" s="367">
        <v>6</v>
      </c>
      <c r="T226" s="369">
        <v>3.4068134100006642E-2</v>
      </c>
      <c r="U226" s="369">
        <v>0.44040541897580532</v>
      </c>
      <c r="V226" s="369">
        <v>4.7055436470395673E-2</v>
      </c>
      <c r="W226" s="369">
        <v>0.46130061833353314</v>
      </c>
      <c r="X226" s="369">
        <v>3.0576541392051793E-2</v>
      </c>
      <c r="Y226" s="369">
        <v>0.23186746792725205</v>
      </c>
      <c r="Z226" s="369" t="s">
        <v>1424</v>
      </c>
      <c r="AA226" s="369" t="s">
        <v>1424</v>
      </c>
      <c r="AB226" s="369">
        <v>2.927740268497557E-2</v>
      </c>
      <c r="AC226" s="373">
        <v>-1.7330441385021378</v>
      </c>
      <c r="AD226" s="575">
        <v>29011240000173</v>
      </c>
      <c r="AE226" s="370" t="s">
        <v>2387</v>
      </c>
      <c r="AF226" s="370" t="s">
        <v>721</v>
      </c>
      <c r="AG226" s="374" t="s">
        <v>721</v>
      </c>
      <c r="AH226" s="374" t="s">
        <v>2321</v>
      </c>
      <c r="AI226" s="374">
        <v>100</v>
      </c>
      <c r="AJ226" s="374">
        <v>100</v>
      </c>
      <c r="AK226" s="374">
        <v>100</v>
      </c>
      <c r="AL226" s="369">
        <v>0.01</v>
      </c>
      <c r="AM226" s="369">
        <v>0.3</v>
      </c>
      <c r="AN226" s="369" t="s">
        <v>64</v>
      </c>
      <c r="AO226" s="367" t="s">
        <v>1326</v>
      </c>
      <c r="AP226" s="370" t="s">
        <v>13</v>
      </c>
      <c r="AQ226" s="376" t="s">
        <v>670</v>
      </c>
      <c r="AR226" s="369" t="s">
        <v>34</v>
      </c>
      <c r="AS226" s="369" t="s">
        <v>34</v>
      </c>
      <c r="AT226" s="369"/>
      <c r="AW226" s="711"/>
      <c r="AX226" s="711"/>
      <c r="AY226" s="712"/>
      <c r="AZ226" s="712"/>
      <c r="BA226" s="712"/>
      <c r="BB226" s="713"/>
      <c r="BC226" s="712"/>
      <c r="BD226" s="712"/>
      <c r="BE226" s="712"/>
      <c r="BF226" s="712"/>
      <c r="BG226" s="713"/>
      <c r="BH226" s="713"/>
      <c r="BI226" s="714"/>
      <c r="BJ226" s="714"/>
      <c r="BK226" s="714"/>
      <c r="BL226" s="713"/>
      <c r="BM226" s="713"/>
      <c r="BN226" s="713"/>
      <c r="BO226" s="713"/>
      <c r="BP226" s="713"/>
      <c r="BQ226" s="713"/>
      <c r="BR226" s="713"/>
      <c r="BS226" s="713"/>
      <c r="BT226" s="716"/>
      <c r="BU226" s="717"/>
      <c r="BV226" s="715"/>
      <c r="BW226" s="718"/>
    </row>
    <row r="227" spans="2:75" ht="15.75" customHeight="1">
      <c r="B227" s="363" t="s">
        <v>825</v>
      </c>
      <c r="C227" s="364">
        <v>38376759000146</v>
      </c>
      <c r="D227" s="365" t="s">
        <v>13</v>
      </c>
      <c r="E227" s="365" t="s">
        <v>616</v>
      </c>
      <c r="F227" s="365" t="s">
        <v>617</v>
      </c>
      <c r="G227" s="366" t="s">
        <v>34</v>
      </c>
      <c r="H227" s="366" t="s">
        <v>1339</v>
      </c>
      <c r="I227" s="366" t="s">
        <v>34</v>
      </c>
      <c r="J227" s="366" t="s">
        <v>608</v>
      </c>
      <c r="K227" s="367" t="s">
        <v>48</v>
      </c>
      <c r="L227" s="368"/>
      <c r="M227" s="368" t="s">
        <v>1421</v>
      </c>
      <c r="N227" s="367">
        <v>556432</v>
      </c>
      <c r="O227" s="367" t="s">
        <v>1323</v>
      </c>
      <c r="P227" s="371">
        <v>44105</v>
      </c>
      <c r="Q227" s="372">
        <v>49580771.789999999</v>
      </c>
      <c r="R227" s="372">
        <v>23856994.5190873</v>
      </c>
      <c r="S227" s="367">
        <v>16</v>
      </c>
      <c r="T227" s="369">
        <v>0.14414972454956776</v>
      </c>
      <c r="U227" s="369">
        <v>1.8634516245926995</v>
      </c>
      <c r="V227" s="369">
        <v>0.14765686713872594</v>
      </c>
      <c r="W227" s="369">
        <v>1.4475310234374259</v>
      </c>
      <c r="X227" s="369" t="s">
        <v>1424</v>
      </c>
      <c r="Y227" s="369" t="s">
        <v>1424</v>
      </c>
      <c r="Z227" s="369" t="s">
        <v>1424</v>
      </c>
      <c r="AA227" s="369" t="s">
        <v>1424</v>
      </c>
      <c r="AB227" s="369">
        <v>4.3690197691444749E-2</v>
      </c>
      <c r="AC227" s="373">
        <v>0.9511768374355416</v>
      </c>
      <c r="AD227" s="575">
        <v>38388984000100</v>
      </c>
      <c r="AE227" s="370" t="s">
        <v>2387</v>
      </c>
      <c r="AF227" s="370" t="s">
        <v>721</v>
      </c>
      <c r="AG227" s="374" t="s">
        <v>721</v>
      </c>
      <c r="AH227" s="374" t="s">
        <v>2321</v>
      </c>
      <c r="AI227" s="374">
        <v>100</v>
      </c>
      <c r="AJ227" s="374">
        <v>100</v>
      </c>
      <c r="AK227" s="374">
        <v>100</v>
      </c>
      <c r="AL227" s="369">
        <v>0.01</v>
      </c>
      <c r="AM227" s="369">
        <v>0.3</v>
      </c>
      <c r="AN227" s="369" t="s">
        <v>64</v>
      </c>
      <c r="AO227" s="367" t="s">
        <v>1326</v>
      </c>
      <c r="AP227" s="370" t="s">
        <v>13</v>
      </c>
      <c r="AQ227" s="376" t="s">
        <v>670</v>
      </c>
      <c r="AR227" s="369">
        <v>2.6666666666666666E-3</v>
      </c>
      <c r="AS227" s="369">
        <v>2.6666666666666666E-3</v>
      </c>
      <c r="AT227" s="369"/>
      <c r="AW227" s="711"/>
      <c r="AX227" s="711"/>
      <c r="AY227" s="712"/>
      <c r="AZ227" s="712"/>
      <c r="BA227" s="712"/>
      <c r="BB227" s="713"/>
      <c r="BC227" s="712"/>
      <c r="BD227" s="712"/>
      <c r="BE227" s="712"/>
      <c r="BF227" s="712"/>
      <c r="BG227" s="713"/>
      <c r="BH227" s="713"/>
      <c r="BI227" s="714"/>
      <c r="BJ227" s="714"/>
      <c r="BK227" s="714"/>
      <c r="BL227" s="713"/>
      <c r="BM227" s="713"/>
      <c r="BN227" s="713"/>
      <c r="BO227" s="713"/>
      <c r="BP227" s="713"/>
      <c r="BQ227" s="713"/>
      <c r="BR227" s="713"/>
      <c r="BS227" s="713"/>
      <c r="BT227" s="716"/>
      <c r="BU227" s="717"/>
      <c r="BV227" s="715"/>
      <c r="BW227" s="718"/>
    </row>
    <row r="228" spans="2:75" ht="15.75" customHeight="1">
      <c r="B228" s="363" t="s">
        <v>511</v>
      </c>
      <c r="C228" s="364">
        <v>38860877000125</v>
      </c>
      <c r="D228" s="365" t="s">
        <v>13</v>
      </c>
      <c r="E228" s="365" t="s">
        <v>616</v>
      </c>
      <c r="F228" s="365" t="s">
        <v>619</v>
      </c>
      <c r="G228" s="366"/>
      <c r="H228" s="366" t="s">
        <v>867</v>
      </c>
      <c r="I228" s="366" t="s">
        <v>34</v>
      </c>
      <c r="J228" s="366" t="s">
        <v>611</v>
      </c>
      <c r="K228" s="367"/>
      <c r="L228" s="368"/>
      <c r="M228" s="368" t="s">
        <v>1421</v>
      </c>
      <c r="N228" s="367">
        <v>563153</v>
      </c>
      <c r="O228" s="367" t="s">
        <v>1323</v>
      </c>
      <c r="P228" s="371">
        <v>44162</v>
      </c>
      <c r="Q228" s="372">
        <v>16149486.039999999</v>
      </c>
      <c r="R228" s="372">
        <v>17215751.785119049</v>
      </c>
      <c r="S228" s="367">
        <v>3</v>
      </c>
      <c r="T228" s="369">
        <v>-6.0440552461631381E-3</v>
      </c>
      <c r="U228" s="369">
        <v>-7.8132681854122213E-2</v>
      </c>
      <c r="V228" s="369">
        <v>-3.1576015385792466E-4</v>
      </c>
      <c r="W228" s="369">
        <v>-3.0955053261782525E-3</v>
      </c>
      <c r="X228" s="369" t="s">
        <v>1424</v>
      </c>
      <c r="Y228" s="369" t="s">
        <v>1424</v>
      </c>
      <c r="Z228" s="369" t="s">
        <v>1424</v>
      </c>
      <c r="AA228" s="369" t="s">
        <v>1424</v>
      </c>
      <c r="AB228" s="369">
        <v>5.4855327928405632E-2</v>
      </c>
      <c r="AC228" s="373">
        <v>-1.7495007690415298</v>
      </c>
      <c r="AD228" s="575">
        <v>0</v>
      </c>
      <c r="AE228" s="370" t="s">
        <v>2387</v>
      </c>
      <c r="AF228" s="370" t="s">
        <v>721</v>
      </c>
      <c r="AG228" s="374" t="s">
        <v>721</v>
      </c>
      <c r="AH228" s="374" t="s">
        <v>2321</v>
      </c>
      <c r="AI228" s="374">
        <v>100</v>
      </c>
      <c r="AJ228" s="374">
        <v>100</v>
      </c>
      <c r="AK228" s="374">
        <v>100</v>
      </c>
      <c r="AL228" s="369">
        <v>2.5000000000000001E-3</v>
      </c>
      <c r="AM228" s="369" t="s">
        <v>34</v>
      </c>
      <c r="AN228" s="369" t="s">
        <v>2330</v>
      </c>
      <c r="AO228" s="367" t="s">
        <v>1326</v>
      </c>
      <c r="AP228" s="370" t="s">
        <v>13</v>
      </c>
      <c r="AQ228" s="376" t="s">
        <v>670</v>
      </c>
      <c r="AR228" s="369" t="s">
        <v>34</v>
      </c>
      <c r="AS228" s="369" t="s">
        <v>34</v>
      </c>
      <c r="AT228" s="369"/>
      <c r="AW228" s="711"/>
      <c r="AX228" s="711"/>
      <c r="AY228" s="712"/>
      <c r="AZ228" s="712"/>
      <c r="BA228" s="712"/>
      <c r="BB228" s="713"/>
      <c r="BC228" s="712"/>
      <c r="BD228" s="712"/>
      <c r="BE228" s="712"/>
      <c r="BF228" s="712"/>
      <c r="BG228" s="713"/>
      <c r="BH228" s="713"/>
      <c r="BI228" s="714"/>
      <c r="BJ228" s="714"/>
      <c r="BK228" s="714"/>
      <c r="BL228" s="713"/>
      <c r="BM228" s="713"/>
      <c r="BN228" s="713"/>
      <c r="BO228" s="713"/>
      <c r="BP228" s="713"/>
      <c r="BQ228" s="713"/>
      <c r="BR228" s="713"/>
      <c r="BS228" s="713"/>
      <c r="BT228" s="716"/>
      <c r="BU228" s="717"/>
      <c r="BV228" s="715"/>
      <c r="BW228" s="718"/>
    </row>
    <row r="229" spans="2:75" ht="15.75" customHeight="1">
      <c r="B229" s="363" t="s">
        <v>534</v>
      </c>
      <c r="C229" s="364">
        <v>32743384000129</v>
      </c>
      <c r="D229" s="365" t="s">
        <v>13</v>
      </c>
      <c r="E229" s="365" t="s">
        <v>615</v>
      </c>
      <c r="F229" s="365" t="s">
        <v>619</v>
      </c>
      <c r="G229" s="366" t="s">
        <v>34</v>
      </c>
      <c r="H229" s="366" t="s">
        <v>867</v>
      </c>
      <c r="I229" s="366" t="s">
        <v>34</v>
      </c>
      <c r="J229" s="366"/>
      <c r="K229" s="367" t="s">
        <v>48</v>
      </c>
      <c r="L229" s="368"/>
      <c r="M229" s="368" t="s">
        <v>1421</v>
      </c>
      <c r="N229" s="367">
        <v>507865</v>
      </c>
      <c r="O229" s="367" t="s">
        <v>1323</v>
      </c>
      <c r="P229" s="371">
        <v>43738</v>
      </c>
      <c r="Q229" s="372">
        <v>41763729.859999999</v>
      </c>
      <c r="R229" s="372">
        <v>55311915.948531747</v>
      </c>
      <c r="S229" s="367">
        <v>46</v>
      </c>
      <c r="T229" s="369">
        <v>4.4159004271345337E-2</v>
      </c>
      <c r="U229" s="369">
        <v>0.57085206723054516</v>
      </c>
      <c r="V229" s="369">
        <v>3.1031711341810819E-2</v>
      </c>
      <c r="W229" s="369">
        <v>0.30421453297816309</v>
      </c>
      <c r="X229" s="369">
        <v>6.7333569574669738E-2</v>
      </c>
      <c r="Y229" s="369">
        <v>0.51060268993799629</v>
      </c>
      <c r="Z229" s="369" t="s">
        <v>1424</v>
      </c>
      <c r="AA229" s="369" t="s">
        <v>1424</v>
      </c>
      <c r="AB229" s="369">
        <v>5.4580021706091539E-2</v>
      </c>
      <c r="AC229" s="373">
        <v>-1.1928413303928753</v>
      </c>
      <c r="AD229" s="575">
        <v>0</v>
      </c>
      <c r="AE229" s="370" t="s">
        <v>2387</v>
      </c>
      <c r="AF229" s="370" t="s">
        <v>721</v>
      </c>
      <c r="AG229" s="374" t="s">
        <v>721</v>
      </c>
      <c r="AH229" s="374" t="s">
        <v>2318</v>
      </c>
      <c r="AI229" s="374">
        <v>500</v>
      </c>
      <c r="AJ229" s="374">
        <v>500</v>
      </c>
      <c r="AK229" s="374">
        <v>500</v>
      </c>
      <c r="AL229" s="369">
        <v>0.01</v>
      </c>
      <c r="AM229" s="369" t="s">
        <v>34</v>
      </c>
      <c r="AN229" s="369" t="s">
        <v>2330</v>
      </c>
      <c r="AO229" s="367" t="s">
        <v>1326</v>
      </c>
      <c r="AP229" s="370" t="s">
        <v>13</v>
      </c>
      <c r="AQ229" s="376" t="s">
        <v>670</v>
      </c>
      <c r="AR229" s="369">
        <v>2.6666666666666666E-3</v>
      </c>
      <c r="AS229" s="369">
        <v>2.6666666666666666E-3</v>
      </c>
      <c r="AT229" s="369"/>
      <c r="AW229" s="711"/>
      <c r="AX229" s="711"/>
      <c r="AY229" s="712"/>
      <c r="AZ229" s="712"/>
      <c r="BA229" s="712"/>
      <c r="BB229" s="713"/>
      <c r="BC229" s="712"/>
      <c r="BD229" s="712"/>
      <c r="BE229" s="712"/>
      <c r="BF229" s="712"/>
      <c r="BG229" s="713"/>
      <c r="BH229" s="713"/>
      <c r="BI229" s="714"/>
      <c r="BJ229" s="714"/>
      <c r="BK229" s="714"/>
      <c r="BL229" s="218"/>
      <c r="BM229" s="713"/>
      <c r="BN229" s="713"/>
      <c r="BO229" s="713"/>
      <c r="BP229" s="713"/>
      <c r="BQ229" s="713"/>
      <c r="BR229" s="713"/>
      <c r="BS229" s="713"/>
      <c r="BT229" s="716"/>
      <c r="BU229" s="717"/>
      <c r="BV229" s="715"/>
      <c r="BW229" s="718"/>
    </row>
    <row r="230" spans="2:75" ht="15.75" customHeight="1">
      <c r="B230" s="363" t="s">
        <v>826</v>
      </c>
      <c r="C230" s="364">
        <v>35847960000176</v>
      </c>
      <c r="D230" s="365" t="s">
        <v>13</v>
      </c>
      <c r="E230" s="365" t="s">
        <v>615</v>
      </c>
      <c r="F230" s="365" t="s">
        <v>619</v>
      </c>
      <c r="G230" s="366" t="s">
        <v>34</v>
      </c>
      <c r="H230" s="366" t="s">
        <v>867</v>
      </c>
      <c r="I230" s="366" t="s">
        <v>34</v>
      </c>
      <c r="J230" s="366"/>
      <c r="K230" s="367" t="s">
        <v>48</v>
      </c>
      <c r="L230" s="368"/>
      <c r="M230" s="368" t="s">
        <v>1421</v>
      </c>
      <c r="N230" s="367">
        <v>531855</v>
      </c>
      <c r="O230" s="367" t="s">
        <v>1323</v>
      </c>
      <c r="P230" s="371">
        <v>43921</v>
      </c>
      <c r="Q230" s="372">
        <v>7733776.96</v>
      </c>
      <c r="R230" s="372">
        <v>21563526.710198414</v>
      </c>
      <c r="S230" s="367">
        <v>31</v>
      </c>
      <c r="T230" s="369">
        <v>7.4074706370857779E-2</v>
      </c>
      <c r="U230" s="369">
        <v>0.95757818725860355</v>
      </c>
      <c r="V230" s="369">
        <v>5.4821236394634765E-2</v>
      </c>
      <c r="W230" s="369">
        <v>0.53743142437036162</v>
      </c>
      <c r="X230" s="369">
        <v>5.683981993960896E-2</v>
      </c>
      <c r="Y230" s="369">
        <v>0.43102668015500117</v>
      </c>
      <c r="Z230" s="369" t="s">
        <v>1424</v>
      </c>
      <c r="AA230" s="369" t="s">
        <v>1424</v>
      </c>
      <c r="AB230" s="369">
        <v>5.6620663512204017E-2</v>
      </c>
      <c r="AC230" s="373">
        <v>-0.74489547052742178</v>
      </c>
      <c r="AD230" s="575">
        <v>0</v>
      </c>
      <c r="AE230" s="370" t="s">
        <v>2387</v>
      </c>
      <c r="AF230" s="370" t="s">
        <v>721</v>
      </c>
      <c r="AG230" s="374" t="s">
        <v>721</v>
      </c>
      <c r="AH230" s="374" t="s">
        <v>2321</v>
      </c>
      <c r="AI230" s="374">
        <v>100</v>
      </c>
      <c r="AJ230" s="374">
        <v>100</v>
      </c>
      <c r="AK230" s="374">
        <v>100</v>
      </c>
      <c r="AL230" s="369">
        <v>0.01</v>
      </c>
      <c r="AM230" s="369">
        <v>0.3</v>
      </c>
      <c r="AN230" s="369" t="s">
        <v>2330</v>
      </c>
      <c r="AO230" s="367" t="s">
        <v>1326</v>
      </c>
      <c r="AP230" s="370" t="s">
        <v>13</v>
      </c>
      <c r="AQ230" s="376" t="s">
        <v>670</v>
      </c>
      <c r="AR230" s="369">
        <v>2.6666666666666666E-3</v>
      </c>
      <c r="AS230" s="369">
        <v>2.6666666666666666E-3</v>
      </c>
      <c r="AT230" s="369"/>
      <c r="AW230" s="711"/>
      <c r="AX230" s="711"/>
      <c r="AY230" s="712"/>
      <c r="AZ230" s="712"/>
      <c r="BA230" s="712"/>
      <c r="BB230" s="713"/>
      <c r="BC230" s="712"/>
      <c r="BD230" s="712"/>
      <c r="BE230" s="712"/>
      <c r="BF230" s="712"/>
      <c r="BG230" s="713"/>
      <c r="BH230" s="713"/>
      <c r="BI230" s="714"/>
      <c r="BJ230" s="714"/>
      <c r="BK230" s="714"/>
      <c r="BL230" s="713"/>
      <c r="BM230" s="713"/>
      <c r="BN230" s="713"/>
      <c r="BO230" s="713"/>
      <c r="BP230" s="713"/>
      <c r="BQ230" s="713"/>
      <c r="BR230" s="713"/>
      <c r="BS230" s="713"/>
      <c r="BT230" s="716"/>
      <c r="BU230" s="717"/>
      <c r="BV230" s="715"/>
      <c r="BW230" s="718"/>
    </row>
    <row r="231" spans="2:75" ht="15.75" customHeight="1">
      <c r="B231" s="363" t="s">
        <v>827</v>
      </c>
      <c r="C231" s="364">
        <v>35847901000106</v>
      </c>
      <c r="D231" s="365" t="s">
        <v>13</v>
      </c>
      <c r="E231" s="365" t="s">
        <v>615</v>
      </c>
      <c r="F231" s="365" t="s">
        <v>619</v>
      </c>
      <c r="G231" s="366" t="s">
        <v>34</v>
      </c>
      <c r="H231" s="366" t="s">
        <v>1339</v>
      </c>
      <c r="I231" s="366" t="s">
        <v>34</v>
      </c>
      <c r="J231" s="366"/>
      <c r="K231" s="367" t="s">
        <v>48</v>
      </c>
      <c r="L231" s="368"/>
      <c r="M231" s="368" t="s">
        <v>1421</v>
      </c>
      <c r="N231" s="367">
        <v>531626</v>
      </c>
      <c r="O231" s="367" t="s">
        <v>1323</v>
      </c>
      <c r="P231" s="371">
        <v>43921</v>
      </c>
      <c r="Q231" s="372">
        <v>53500113.259999998</v>
      </c>
      <c r="R231" s="372">
        <v>68287806.664999977</v>
      </c>
      <c r="S231" s="367">
        <v>3</v>
      </c>
      <c r="T231" s="369">
        <v>7.331909331099884E-2</v>
      </c>
      <c r="U231" s="369">
        <v>0.94781022975221629</v>
      </c>
      <c r="V231" s="369">
        <v>7.4426912460505923E-2</v>
      </c>
      <c r="W231" s="369">
        <v>0.72963260600690438</v>
      </c>
      <c r="X231" s="369">
        <v>8.6990190768906572E-2</v>
      </c>
      <c r="Y231" s="369">
        <v>0.65966241928650948</v>
      </c>
      <c r="Z231" s="369" t="s">
        <v>1424</v>
      </c>
      <c r="AA231" s="369" t="s">
        <v>1424</v>
      </c>
      <c r="AB231" s="369">
        <v>2.1225580064202922E-2</v>
      </c>
      <c r="AC231" s="373">
        <v>-1.1839451413876576</v>
      </c>
      <c r="AD231" s="575">
        <v>0</v>
      </c>
      <c r="AE231" s="370" t="s">
        <v>2387</v>
      </c>
      <c r="AF231" s="370" t="s">
        <v>721</v>
      </c>
      <c r="AG231" s="374" t="s">
        <v>721</v>
      </c>
      <c r="AH231" s="374" t="s">
        <v>2321</v>
      </c>
      <c r="AI231" s="374">
        <v>100</v>
      </c>
      <c r="AJ231" s="374">
        <v>100</v>
      </c>
      <c r="AK231" s="374">
        <v>100</v>
      </c>
      <c r="AL231" s="369">
        <v>0.01</v>
      </c>
      <c r="AM231" s="369">
        <v>0.3</v>
      </c>
      <c r="AN231" s="369" t="s">
        <v>2330</v>
      </c>
      <c r="AO231" s="367" t="s">
        <v>1326</v>
      </c>
      <c r="AP231" s="370" t="s">
        <v>13</v>
      </c>
      <c r="AQ231" s="376" t="s">
        <v>670</v>
      </c>
      <c r="AR231" s="369">
        <v>2.6666666666666666E-3</v>
      </c>
      <c r="AS231" s="369">
        <v>2.6666666666666666E-3</v>
      </c>
      <c r="AT231" s="369"/>
      <c r="AW231" s="711"/>
      <c r="AX231" s="711"/>
      <c r="AY231" s="712"/>
      <c r="AZ231" s="712"/>
      <c r="BA231" s="712"/>
      <c r="BB231" s="713"/>
      <c r="BC231" s="712"/>
      <c r="BD231" s="712"/>
      <c r="BE231" s="712"/>
      <c r="BF231" s="712"/>
      <c r="BG231" s="713"/>
      <c r="BH231" s="713"/>
      <c r="BI231" s="714"/>
      <c r="BJ231" s="714"/>
      <c r="BK231" s="714"/>
      <c r="BL231" s="713"/>
      <c r="BM231" s="713"/>
      <c r="BN231" s="713"/>
      <c r="BO231" s="713"/>
      <c r="BP231" s="713"/>
      <c r="BQ231" s="713"/>
      <c r="BR231" s="713"/>
      <c r="BS231" s="713"/>
      <c r="BT231" s="716"/>
      <c r="BU231" s="717"/>
      <c r="BV231" s="715"/>
      <c r="BW231" s="718"/>
    </row>
    <row r="232" spans="2:75" ht="15.75" customHeight="1">
      <c r="B232" s="363" t="s">
        <v>1293</v>
      </c>
      <c r="C232" s="364">
        <v>44315854000132</v>
      </c>
      <c r="D232" s="365" t="s">
        <v>11</v>
      </c>
      <c r="E232" s="365" t="s">
        <v>621</v>
      </c>
      <c r="F232" s="365" t="s">
        <v>665</v>
      </c>
      <c r="G232" s="366" t="s">
        <v>867</v>
      </c>
      <c r="H232" s="366" t="s">
        <v>34</v>
      </c>
      <c r="I232" s="366"/>
      <c r="J232" s="366" t="s">
        <v>608</v>
      </c>
      <c r="K232" s="367" t="s">
        <v>48</v>
      </c>
      <c r="L232" s="368"/>
      <c r="M232" s="368" t="s">
        <v>34</v>
      </c>
      <c r="N232" s="367">
        <v>629588</v>
      </c>
      <c r="O232" s="367" t="s">
        <v>1323</v>
      </c>
      <c r="P232" s="371">
        <v>44560</v>
      </c>
      <c r="Q232" s="372">
        <v>23099823.329999998</v>
      </c>
      <c r="R232" s="372" t="s">
        <v>1424</v>
      </c>
      <c r="S232" s="367">
        <v>31</v>
      </c>
      <c r="T232" s="369">
        <v>7.2867724567333703E-2</v>
      </c>
      <c r="U232" s="369">
        <v>0.94197529790408818</v>
      </c>
      <c r="V232" s="369" t="s">
        <v>1424</v>
      </c>
      <c r="W232" s="369" t="s">
        <v>1424</v>
      </c>
      <c r="X232" s="369" t="s">
        <v>1424</v>
      </c>
      <c r="Y232" s="369" t="s">
        <v>1424</v>
      </c>
      <c r="Z232" s="369" t="s">
        <v>1424</v>
      </c>
      <c r="AA232" s="369" t="s">
        <v>1424</v>
      </c>
      <c r="AB232" s="369" t="s">
        <v>1424</v>
      </c>
      <c r="AC232" s="373" t="s">
        <v>1424</v>
      </c>
      <c r="AD232" s="575">
        <v>40142060000163</v>
      </c>
      <c r="AE232" s="370" t="s">
        <v>2387</v>
      </c>
      <c r="AF232" s="370" t="s">
        <v>721</v>
      </c>
      <c r="AG232" s="374" t="s">
        <v>721</v>
      </c>
      <c r="AH232" s="374" t="s">
        <v>2321</v>
      </c>
      <c r="AI232" s="374">
        <v>10000</v>
      </c>
      <c r="AJ232" s="374">
        <v>1000</v>
      </c>
      <c r="AK232" s="374">
        <v>0</v>
      </c>
      <c r="AL232" s="369">
        <v>3.4999999999999996E-3</v>
      </c>
      <c r="AM232" s="369">
        <v>0.2</v>
      </c>
      <c r="AN232" s="369" t="s">
        <v>636</v>
      </c>
      <c r="AO232" s="367" t="s">
        <v>1326</v>
      </c>
      <c r="AP232" s="370" t="s">
        <v>11</v>
      </c>
      <c r="AQ232" s="376" t="s">
        <v>677</v>
      </c>
      <c r="AR232" s="369">
        <v>9.3333333333333332E-4</v>
      </c>
      <c r="AS232" s="369">
        <v>9.3333333333333332E-4</v>
      </c>
      <c r="AT232" s="369"/>
      <c r="AW232" s="711"/>
      <c r="AX232" s="711"/>
      <c r="AY232" s="712"/>
      <c r="AZ232" s="712"/>
      <c r="BA232" s="712"/>
      <c r="BB232" s="713"/>
      <c r="BC232" s="712"/>
      <c r="BD232" s="712"/>
      <c r="BE232" s="712"/>
      <c r="BF232" s="712"/>
      <c r="BG232" s="713"/>
      <c r="BH232" s="713"/>
      <c r="BI232" s="714"/>
      <c r="BJ232" s="714"/>
      <c r="BK232" s="714"/>
      <c r="BL232" s="713"/>
      <c r="BM232" s="713"/>
      <c r="BN232" s="713"/>
      <c r="BO232" s="713"/>
      <c r="BP232" s="713"/>
      <c r="BQ232" s="713"/>
      <c r="BR232" s="713"/>
      <c r="BS232" s="713"/>
      <c r="BT232" s="716"/>
      <c r="BU232" s="717"/>
      <c r="BV232" s="715"/>
      <c r="BW232" s="718"/>
    </row>
    <row r="233" spans="2:75" ht="15.75" customHeight="1">
      <c r="B233" s="363" t="s">
        <v>478</v>
      </c>
      <c r="C233" s="364">
        <v>74326471000120</v>
      </c>
      <c r="D233" s="365" t="s">
        <v>11</v>
      </c>
      <c r="E233" s="365" t="s">
        <v>663</v>
      </c>
      <c r="F233" s="365"/>
      <c r="G233" s="366"/>
      <c r="H233" s="366" t="s">
        <v>34</v>
      </c>
      <c r="I233" s="366" t="s">
        <v>34</v>
      </c>
      <c r="J233" s="366" t="s">
        <v>611</v>
      </c>
      <c r="K233" s="367" t="s">
        <v>48</v>
      </c>
      <c r="L233" s="368"/>
      <c r="M233" s="368" t="s">
        <v>1421</v>
      </c>
      <c r="N233" s="367">
        <v>14761</v>
      </c>
      <c r="O233" s="367" t="s">
        <v>1323</v>
      </c>
      <c r="P233" s="371">
        <v>34611</v>
      </c>
      <c r="Q233" s="372">
        <v>14818223.59</v>
      </c>
      <c r="R233" s="372">
        <v>24609498.371388879</v>
      </c>
      <c r="S233" s="367">
        <v>4</v>
      </c>
      <c r="T233" s="369">
        <v>-0.1473521213438046</v>
      </c>
      <c r="U233" s="369">
        <v>-1.9048496329999864</v>
      </c>
      <c r="V233" s="369">
        <v>-9.5815147411615231E-2</v>
      </c>
      <c r="W233" s="369">
        <v>-0.9393088251238374</v>
      </c>
      <c r="X233" s="369">
        <v>-0.12949243023772061</v>
      </c>
      <c r="Y233" s="369">
        <v>-0.98196462215872016</v>
      </c>
      <c r="Z233" s="369">
        <v>0.19554848258388646</v>
      </c>
      <c r="AA233" s="369">
        <v>1.1115609695295994</v>
      </c>
      <c r="AB233" s="369">
        <v>0.13883333428519498</v>
      </c>
      <c r="AC233" s="373">
        <v>-1.3560542348094724</v>
      </c>
      <c r="AD233" s="575">
        <v>0</v>
      </c>
      <c r="AE233" s="370" t="s">
        <v>2387</v>
      </c>
      <c r="AF233" s="370" t="s">
        <v>721</v>
      </c>
      <c r="AG233" s="374" t="s">
        <v>721</v>
      </c>
      <c r="AH233" s="374" t="s">
        <v>2321</v>
      </c>
      <c r="AI233" s="374">
        <v>100</v>
      </c>
      <c r="AJ233" s="374">
        <v>100</v>
      </c>
      <c r="AK233" s="374">
        <v>100</v>
      </c>
      <c r="AL233" s="369">
        <v>5.0000000000000001E-3</v>
      </c>
      <c r="AM233" s="369" t="s">
        <v>34</v>
      </c>
      <c r="AN233" s="369" t="s">
        <v>2330</v>
      </c>
      <c r="AO233" s="367" t="s">
        <v>1326</v>
      </c>
      <c r="AP233" s="370" t="s">
        <v>11</v>
      </c>
      <c r="AQ233" s="376" t="s">
        <v>662</v>
      </c>
      <c r="AR233" s="369">
        <v>1.3333333333333333E-3</v>
      </c>
      <c r="AS233" s="369">
        <v>1.3333333333333333E-3</v>
      </c>
      <c r="AT233" s="369"/>
      <c r="AW233" s="711"/>
      <c r="AX233" s="711"/>
      <c r="AY233" s="712"/>
      <c r="AZ233" s="712"/>
      <c r="BA233" s="712"/>
      <c r="BB233" s="713"/>
      <c r="BC233" s="712"/>
      <c r="BD233" s="712"/>
      <c r="BE233" s="712"/>
      <c r="BF233" s="712"/>
      <c r="BG233" s="713"/>
      <c r="BH233" s="713"/>
      <c r="BI233" s="714"/>
      <c r="BJ233" s="714"/>
      <c r="BK233" s="714"/>
      <c r="BL233" s="713"/>
      <c r="BM233" s="713"/>
      <c r="BN233" s="713"/>
      <c r="BO233" s="713"/>
      <c r="BP233" s="713"/>
      <c r="BQ233" s="713"/>
      <c r="BR233" s="713"/>
      <c r="BS233" s="713"/>
      <c r="BT233" s="716"/>
      <c r="BU233" s="717"/>
      <c r="BV233" s="715"/>
      <c r="BW233" s="718"/>
    </row>
    <row r="234" spans="2:75" ht="15.75" customHeight="1">
      <c r="B234" s="363" t="s">
        <v>579</v>
      </c>
      <c r="C234" s="364">
        <v>37703644000156</v>
      </c>
      <c r="D234" s="365" t="s">
        <v>14</v>
      </c>
      <c r="E234" s="365" t="s">
        <v>607</v>
      </c>
      <c r="F234" s="365"/>
      <c r="G234" s="366"/>
      <c r="H234" s="366" t="s">
        <v>34</v>
      </c>
      <c r="I234" s="366" t="s">
        <v>34</v>
      </c>
      <c r="J234" s="366" t="s">
        <v>611</v>
      </c>
      <c r="K234" s="367" t="s">
        <v>49</v>
      </c>
      <c r="L234" s="368"/>
      <c r="M234" s="368" t="s">
        <v>1421</v>
      </c>
      <c r="N234" s="367">
        <v>557821</v>
      </c>
      <c r="O234" s="367" t="s">
        <v>1323</v>
      </c>
      <c r="P234" s="371">
        <v>44133</v>
      </c>
      <c r="Q234" s="372">
        <v>29130486.140000001</v>
      </c>
      <c r="R234" s="372">
        <v>109762567.85055558</v>
      </c>
      <c r="S234" s="367">
        <v>4</v>
      </c>
      <c r="T234" s="369">
        <v>-0.27404401744539408</v>
      </c>
      <c r="U234" s="369">
        <v>-3.5426205018028316</v>
      </c>
      <c r="V234" s="369">
        <v>-0.19911956983717594</v>
      </c>
      <c r="W234" s="369">
        <v>-1.952037587537524</v>
      </c>
      <c r="X234" s="369" t="s">
        <v>1424</v>
      </c>
      <c r="Y234" s="369" t="s">
        <v>1424</v>
      </c>
      <c r="Z234" s="369" t="s">
        <v>1424</v>
      </c>
      <c r="AA234" s="369" t="s">
        <v>1424</v>
      </c>
      <c r="AB234" s="369">
        <v>0.1909022834003295</v>
      </c>
      <c r="AC234" s="373">
        <v>-1.5762518141483379</v>
      </c>
      <c r="AD234" s="575">
        <v>0</v>
      </c>
      <c r="AE234" s="370" t="s">
        <v>2387</v>
      </c>
      <c r="AF234" s="370" t="s">
        <v>721</v>
      </c>
      <c r="AG234" s="374" t="s">
        <v>721</v>
      </c>
      <c r="AH234" s="374" t="s">
        <v>2321</v>
      </c>
      <c r="AI234" s="374">
        <v>1000</v>
      </c>
      <c r="AJ234" s="374">
        <v>500</v>
      </c>
      <c r="AK234" s="374">
        <v>500</v>
      </c>
      <c r="AL234" s="369">
        <v>5.0000000000000001E-3</v>
      </c>
      <c r="AM234" s="369" t="s">
        <v>34</v>
      </c>
      <c r="AN234" s="369" t="s">
        <v>2330</v>
      </c>
      <c r="AO234" s="367" t="s">
        <v>1326</v>
      </c>
      <c r="AP234" s="370" t="s">
        <v>718</v>
      </c>
      <c r="AQ234" s="376" t="s">
        <v>689</v>
      </c>
      <c r="AR234" s="369" t="s">
        <v>34</v>
      </c>
      <c r="AS234" s="369" t="s">
        <v>34</v>
      </c>
      <c r="AT234" s="369"/>
      <c r="AW234" s="711"/>
      <c r="AX234" s="711"/>
      <c r="AY234" s="712"/>
      <c r="AZ234" s="712"/>
      <c r="BA234" s="712"/>
      <c r="BB234" s="713"/>
      <c r="BC234" s="712"/>
      <c r="BD234" s="712"/>
      <c r="BE234" s="712"/>
      <c r="BF234" s="712"/>
      <c r="BG234" s="713"/>
      <c r="BH234" s="713"/>
      <c r="BI234" s="714"/>
      <c r="BJ234" s="714"/>
      <c r="BK234" s="714"/>
      <c r="BL234" s="218"/>
      <c r="BM234" s="713"/>
      <c r="BN234" s="713"/>
      <c r="BO234" s="713"/>
      <c r="BP234" s="713"/>
      <c r="BQ234" s="713"/>
      <c r="BR234" s="713"/>
      <c r="BS234" s="713"/>
      <c r="BT234" s="716"/>
      <c r="BU234" s="717"/>
      <c r="BV234" s="715"/>
      <c r="BW234" s="718"/>
    </row>
    <row r="235" spans="2:75" ht="15.75" customHeight="1">
      <c r="B235" s="363" t="s">
        <v>135</v>
      </c>
      <c r="C235" s="364">
        <v>38389079000167</v>
      </c>
      <c r="D235" s="365" t="s">
        <v>11</v>
      </c>
      <c r="E235" s="365" t="s">
        <v>663</v>
      </c>
      <c r="F235" s="365"/>
      <c r="G235" s="366"/>
      <c r="H235" s="366" t="s">
        <v>34</v>
      </c>
      <c r="I235" s="366" t="s">
        <v>34</v>
      </c>
      <c r="J235" s="366" t="s">
        <v>611</v>
      </c>
      <c r="K235" s="367" t="s">
        <v>49</v>
      </c>
      <c r="L235" s="368"/>
      <c r="M235" s="368" t="s">
        <v>1421</v>
      </c>
      <c r="N235" s="367">
        <v>557471</v>
      </c>
      <c r="O235" s="367" t="s">
        <v>1323</v>
      </c>
      <c r="P235" s="371">
        <v>44133</v>
      </c>
      <c r="Q235" s="372">
        <v>9998851.1099999994</v>
      </c>
      <c r="R235" s="372">
        <v>45393176.890396841</v>
      </c>
      <c r="S235" s="367">
        <v>4</v>
      </c>
      <c r="T235" s="369">
        <v>-0.16632213838632359</v>
      </c>
      <c r="U235" s="369">
        <v>-2.150078745902507</v>
      </c>
      <c r="V235" s="369">
        <v>-0.11738070748299023</v>
      </c>
      <c r="W235" s="369">
        <v>-1.1507234233476373</v>
      </c>
      <c r="X235" s="369" t="s">
        <v>1424</v>
      </c>
      <c r="Y235" s="369" t="s">
        <v>1424</v>
      </c>
      <c r="Z235" s="369" t="s">
        <v>1424</v>
      </c>
      <c r="AA235" s="369" t="s">
        <v>1424</v>
      </c>
      <c r="AB235" s="369">
        <v>0.15506753556688282</v>
      </c>
      <c r="AC235" s="373">
        <v>-1.3543472753168979</v>
      </c>
      <c r="AD235" s="575">
        <v>0</v>
      </c>
      <c r="AE235" s="370" t="s">
        <v>2387</v>
      </c>
      <c r="AF235" s="370" t="s">
        <v>721</v>
      </c>
      <c r="AG235" s="374" t="s">
        <v>721</v>
      </c>
      <c r="AH235" s="374" t="s">
        <v>2321</v>
      </c>
      <c r="AI235" s="374">
        <v>1000</v>
      </c>
      <c r="AJ235" s="374">
        <v>500</v>
      </c>
      <c r="AK235" s="374">
        <v>500</v>
      </c>
      <c r="AL235" s="369">
        <v>5.0000000000000001E-3</v>
      </c>
      <c r="AM235" s="369" t="s">
        <v>34</v>
      </c>
      <c r="AN235" s="369" t="s">
        <v>2330</v>
      </c>
      <c r="AO235" s="367" t="s">
        <v>1326</v>
      </c>
      <c r="AP235" s="370" t="s">
        <v>13</v>
      </c>
      <c r="AQ235" s="376" t="s">
        <v>681</v>
      </c>
      <c r="AR235" s="369" t="s">
        <v>34</v>
      </c>
      <c r="AS235" s="369" t="s">
        <v>34</v>
      </c>
      <c r="AT235" s="369"/>
      <c r="AW235" s="711"/>
      <c r="AX235" s="711"/>
      <c r="AY235" s="712"/>
      <c r="AZ235" s="712"/>
      <c r="BA235" s="712"/>
      <c r="BB235" s="713"/>
      <c r="BC235" s="712"/>
      <c r="BD235" s="712"/>
      <c r="BE235" s="712"/>
      <c r="BF235" s="712"/>
      <c r="BG235" s="713"/>
      <c r="BH235" s="713"/>
      <c r="BI235" s="714"/>
      <c r="BJ235" s="714"/>
      <c r="BK235" s="714"/>
      <c r="BL235" s="713"/>
      <c r="BM235" s="713"/>
      <c r="BN235" s="713"/>
      <c r="BO235" s="713"/>
      <c r="BP235" s="713"/>
      <c r="BQ235" s="713"/>
      <c r="BR235" s="713"/>
      <c r="BS235" s="713"/>
      <c r="BT235" s="716"/>
      <c r="BU235" s="717"/>
      <c r="BV235" s="715"/>
      <c r="BW235" s="718"/>
    </row>
    <row r="236" spans="2:75" ht="15.75" customHeight="1">
      <c r="B236" s="363" t="s">
        <v>828</v>
      </c>
      <c r="C236" s="364">
        <v>7187751000108</v>
      </c>
      <c r="D236" s="365" t="s">
        <v>14</v>
      </c>
      <c r="E236" s="365" t="s">
        <v>607</v>
      </c>
      <c r="F236" s="365"/>
      <c r="G236" s="366"/>
      <c r="H236" s="366" t="s">
        <v>34</v>
      </c>
      <c r="I236" s="366" t="s">
        <v>34</v>
      </c>
      <c r="J236" s="366" t="s">
        <v>608</v>
      </c>
      <c r="K236" s="367" t="s">
        <v>48</v>
      </c>
      <c r="L236" s="368"/>
      <c r="M236" s="368" t="s">
        <v>1421</v>
      </c>
      <c r="N236" s="367">
        <v>198935</v>
      </c>
      <c r="O236" s="367" t="s">
        <v>1323</v>
      </c>
      <c r="P236" s="371">
        <v>39416</v>
      </c>
      <c r="Q236" s="372">
        <v>22713828.02</v>
      </c>
      <c r="R236" s="372">
        <v>28997768.342976209</v>
      </c>
      <c r="S236" s="367">
        <v>3</v>
      </c>
      <c r="T236" s="369">
        <v>-2.0178376565090694E-2</v>
      </c>
      <c r="U236" s="369">
        <v>-0.26084981230006976</v>
      </c>
      <c r="V236" s="369">
        <v>-0.18742772480547321</v>
      </c>
      <c r="W236" s="369">
        <v>-1.8374184117919639</v>
      </c>
      <c r="X236" s="369">
        <v>-8.8392307125404135E-2</v>
      </c>
      <c r="Y236" s="369">
        <v>-0.67029492232705878</v>
      </c>
      <c r="Z236" s="369">
        <v>-3.5710471924777831E-2</v>
      </c>
      <c r="AA236" s="369">
        <v>-0.20298989933628087</v>
      </c>
      <c r="AB236" s="369">
        <v>0.2145393072789224</v>
      </c>
      <c r="AC236" s="373">
        <v>-1.3127646867881551</v>
      </c>
      <c r="AD236" s="575">
        <v>0</v>
      </c>
      <c r="AE236" s="370" t="s">
        <v>2387</v>
      </c>
      <c r="AF236" s="370" t="s">
        <v>2323</v>
      </c>
      <c r="AG236" s="374" t="s">
        <v>721</v>
      </c>
      <c r="AH236" s="374" t="s">
        <v>2321</v>
      </c>
      <c r="AI236" s="374">
        <v>1000</v>
      </c>
      <c r="AJ236" s="374">
        <v>100</v>
      </c>
      <c r="AK236" s="374">
        <v>100</v>
      </c>
      <c r="AL236" s="369">
        <v>0.01</v>
      </c>
      <c r="AM236" s="369" t="s">
        <v>34</v>
      </c>
      <c r="AN236" s="369" t="s">
        <v>2330</v>
      </c>
      <c r="AO236" s="367" t="s">
        <v>1326</v>
      </c>
      <c r="AP236" s="370" t="s">
        <v>718</v>
      </c>
      <c r="AQ236" s="376" t="s">
        <v>684</v>
      </c>
      <c r="AR236" s="369" t="s">
        <v>34</v>
      </c>
      <c r="AS236" s="369" t="s">
        <v>34</v>
      </c>
      <c r="AT236" s="369"/>
      <c r="AW236" s="711"/>
      <c r="AX236" s="711"/>
      <c r="AY236" s="712"/>
      <c r="AZ236" s="712"/>
      <c r="BA236" s="712"/>
      <c r="BB236" s="713"/>
      <c r="BC236" s="712"/>
      <c r="BD236" s="712"/>
      <c r="BE236" s="712"/>
      <c r="BF236" s="712"/>
      <c r="BG236" s="713"/>
      <c r="BH236" s="713"/>
      <c r="BI236" s="714"/>
      <c r="BJ236" s="714"/>
      <c r="BK236" s="714"/>
      <c r="BL236" s="713"/>
      <c r="BM236" s="713"/>
      <c r="BN236" s="713"/>
      <c r="BO236" s="713"/>
      <c r="BP236" s="713"/>
      <c r="BQ236" s="713"/>
      <c r="BR236" s="713"/>
      <c r="BS236" s="713"/>
      <c r="BT236" s="716"/>
      <c r="BU236" s="717"/>
      <c r="BV236" s="715"/>
      <c r="BW236" s="718"/>
    </row>
    <row r="237" spans="2:75" ht="15.75" customHeight="1">
      <c r="B237" s="363" t="s">
        <v>30</v>
      </c>
      <c r="C237" s="364">
        <v>14866273000128</v>
      </c>
      <c r="D237" s="365" t="s">
        <v>14</v>
      </c>
      <c r="E237" s="365" t="s">
        <v>607</v>
      </c>
      <c r="F237" s="365"/>
      <c r="G237" s="366"/>
      <c r="H237" s="366" t="s">
        <v>34</v>
      </c>
      <c r="I237" s="366" t="s">
        <v>34</v>
      </c>
      <c r="J237" s="366" t="s">
        <v>608</v>
      </c>
      <c r="K237" s="367" t="s">
        <v>48</v>
      </c>
      <c r="L237" s="368"/>
      <c r="M237" s="368" t="s">
        <v>34</v>
      </c>
      <c r="N237" s="367">
        <v>311774</v>
      </c>
      <c r="O237" s="367" t="s">
        <v>1323</v>
      </c>
      <c r="P237" s="371">
        <v>41148</v>
      </c>
      <c r="Q237" s="372">
        <v>438223882.17000002</v>
      </c>
      <c r="R237" s="372">
        <v>597909566.93448448</v>
      </c>
      <c r="S237" s="367">
        <v>32</v>
      </c>
      <c r="T237" s="369">
        <v>-4.8245709805277093E-2</v>
      </c>
      <c r="U237" s="369">
        <v>-0.62368170731645778</v>
      </c>
      <c r="V237" s="369">
        <v>-0.23397019616668158</v>
      </c>
      <c r="W237" s="369">
        <v>-2.2936902568359216</v>
      </c>
      <c r="X237" s="369">
        <v>-0.13676903108723892</v>
      </c>
      <c r="Y237" s="369">
        <v>-1.0371444082719292</v>
      </c>
      <c r="Z237" s="369">
        <v>-7.5694239226076876E-2</v>
      </c>
      <c r="AA237" s="369">
        <v>-0.43027059494491127</v>
      </c>
      <c r="AB237" s="369">
        <v>0.2302674965325604</v>
      </c>
      <c r="AC237" s="373">
        <v>-1.4638688813789009</v>
      </c>
      <c r="AD237" s="575">
        <v>14284684000105</v>
      </c>
      <c r="AE237" s="370" t="s">
        <v>2388</v>
      </c>
      <c r="AF237" s="370" t="s">
        <v>2326</v>
      </c>
      <c r="AG237" s="374" t="s">
        <v>1459</v>
      </c>
      <c r="AH237" s="374" t="s">
        <v>2321</v>
      </c>
      <c r="AI237" s="374">
        <v>100000</v>
      </c>
      <c r="AJ237" s="374">
        <v>10000</v>
      </c>
      <c r="AK237" s="374">
        <v>100000</v>
      </c>
      <c r="AL237" s="369">
        <v>1.38E-2</v>
      </c>
      <c r="AM237" s="369">
        <v>0.2</v>
      </c>
      <c r="AN237" s="369" t="s">
        <v>668</v>
      </c>
      <c r="AO237" s="367" t="s">
        <v>1326</v>
      </c>
      <c r="AP237" s="370" t="s">
        <v>718</v>
      </c>
      <c r="AQ237" s="376" t="s">
        <v>661</v>
      </c>
      <c r="AR237" s="369">
        <v>4.1399999999999996E-3</v>
      </c>
      <c r="AS237" s="369">
        <v>4.1399999999999996E-3</v>
      </c>
      <c r="AT237" s="369"/>
      <c r="AW237" s="711"/>
      <c r="AX237" s="711"/>
      <c r="AY237" s="712"/>
      <c r="AZ237" s="712"/>
      <c r="BA237" s="712"/>
      <c r="BB237" s="713"/>
      <c r="BC237" s="712"/>
      <c r="BD237" s="712"/>
      <c r="BE237" s="712"/>
      <c r="BF237" s="712"/>
      <c r="BG237" s="713"/>
      <c r="BH237" s="713"/>
      <c r="BI237" s="714"/>
      <c r="BJ237" s="714"/>
      <c r="BK237" s="714"/>
      <c r="BL237" s="713"/>
      <c r="BM237" s="713"/>
      <c r="BN237" s="713"/>
      <c r="BO237" s="713"/>
      <c r="BP237" s="713"/>
      <c r="BQ237" s="713"/>
      <c r="BR237" s="713"/>
      <c r="BS237" s="713"/>
      <c r="BT237" s="716"/>
      <c r="BU237" s="717"/>
      <c r="BV237" s="715"/>
      <c r="BW237" s="718"/>
    </row>
    <row r="238" spans="2:75" ht="15.75" customHeight="1">
      <c r="B238" s="363" t="s">
        <v>136</v>
      </c>
      <c r="C238" s="364">
        <v>35704552000165</v>
      </c>
      <c r="D238" s="365" t="s">
        <v>14</v>
      </c>
      <c r="E238" s="365" t="s">
        <v>607</v>
      </c>
      <c r="F238" s="365"/>
      <c r="G238" s="366"/>
      <c r="H238" s="366" t="s">
        <v>34</v>
      </c>
      <c r="I238" s="366" t="s">
        <v>34</v>
      </c>
      <c r="J238" s="366" t="s">
        <v>608</v>
      </c>
      <c r="K238" s="367" t="s">
        <v>48</v>
      </c>
      <c r="L238" s="368"/>
      <c r="M238" s="368" t="s">
        <v>34</v>
      </c>
      <c r="N238" s="367">
        <v>529222</v>
      </c>
      <c r="O238" s="367" t="s">
        <v>1323</v>
      </c>
      <c r="P238" s="371">
        <v>43879</v>
      </c>
      <c r="Q238" s="372">
        <v>3203406.86</v>
      </c>
      <c r="R238" s="372">
        <v>4344004.1135714306</v>
      </c>
      <c r="S238" s="367">
        <v>32</v>
      </c>
      <c r="T238" s="369">
        <v>-5.0636216848350402E-2</v>
      </c>
      <c r="U238" s="369">
        <v>-0.65458425844470136</v>
      </c>
      <c r="V238" s="369">
        <v>-0.23207511804183001</v>
      </c>
      <c r="W238" s="369">
        <v>-2.2751121545727671</v>
      </c>
      <c r="X238" s="369">
        <v>-0.14660160193455241</v>
      </c>
      <c r="Y238" s="369">
        <v>-1.1117065791973344</v>
      </c>
      <c r="Z238" s="369" t="s">
        <v>1424</v>
      </c>
      <c r="AA238" s="369" t="s">
        <v>1424</v>
      </c>
      <c r="AB238" s="369">
        <v>0.22929062487373342</v>
      </c>
      <c r="AC238" s="373">
        <v>-1.4603247797625858</v>
      </c>
      <c r="AD238" s="575">
        <v>11176045000138</v>
      </c>
      <c r="AE238" s="370" t="s">
        <v>2388</v>
      </c>
      <c r="AF238" s="370" t="s">
        <v>2326</v>
      </c>
      <c r="AG238" s="374" t="s">
        <v>1459</v>
      </c>
      <c r="AH238" s="374" t="s">
        <v>2339</v>
      </c>
      <c r="AI238" s="374">
        <v>100000</v>
      </c>
      <c r="AJ238" s="374">
        <v>10000</v>
      </c>
      <c r="AK238" s="374">
        <v>100000</v>
      </c>
      <c r="AL238" s="369">
        <v>1.38E-2</v>
      </c>
      <c r="AM238" s="369">
        <v>0.2</v>
      </c>
      <c r="AN238" s="369" t="s">
        <v>34</v>
      </c>
      <c r="AO238" s="367" t="s">
        <v>1326</v>
      </c>
      <c r="AP238" s="370" t="s">
        <v>718</v>
      </c>
      <c r="AQ238" s="376" t="s">
        <v>661</v>
      </c>
      <c r="AR238" s="369">
        <v>4.1399999999999996E-3</v>
      </c>
      <c r="AS238" s="369">
        <v>4.1399999999999996E-3</v>
      </c>
      <c r="AT238" s="369"/>
      <c r="AW238" s="711"/>
      <c r="AX238" s="711"/>
      <c r="AY238" s="712"/>
      <c r="AZ238" s="712"/>
      <c r="BA238" s="712"/>
      <c r="BB238" s="713"/>
      <c r="BC238" s="712"/>
      <c r="BD238" s="712"/>
      <c r="BE238" s="712"/>
      <c r="BF238" s="712"/>
      <c r="BG238" s="713"/>
      <c r="BH238" s="713"/>
      <c r="BI238" s="714"/>
      <c r="BJ238" s="714"/>
      <c r="BK238" s="714"/>
      <c r="BL238" s="713"/>
      <c r="BM238" s="713"/>
      <c r="BN238" s="713"/>
      <c r="BO238" s="713"/>
      <c r="BP238" s="713"/>
      <c r="BQ238" s="713"/>
      <c r="BR238" s="713"/>
      <c r="BS238" s="713"/>
      <c r="BT238" s="716"/>
      <c r="BU238" s="717"/>
      <c r="BV238" s="715"/>
      <c r="BW238" s="718"/>
    </row>
    <row r="239" spans="2:75" ht="15.75" customHeight="1">
      <c r="B239" s="363" t="s">
        <v>1556</v>
      </c>
      <c r="C239" s="364">
        <v>42870660000173</v>
      </c>
      <c r="D239" s="365" t="s">
        <v>14</v>
      </c>
      <c r="E239" s="365" t="s">
        <v>607</v>
      </c>
      <c r="F239" s="365"/>
      <c r="G239" s="366"/>
      <c r="H239" s="366" t="s">
        <v>34</v>
      </c>
      <c r="I239" s="366" t="s">
        <v>34</v>
      </c>
      <c r="J239" s="366" t="s">
        <v>608</v>
      </c>
      <c r="K239" s="367" t="s">
        <v>48</v>
      </c>
      <c r="L239" s="368"/>
      <c r="M239" s="368"/>
      <c r="N239" s="367">
        <v>617539</v>
      </c>
      <c r="O239" s="367" t="s">
        <v>1323</v>
      </c>
      <c r="P239" s="371">
        <v>44487</v>
      </c>
      <c r="Q239" s="372">
        <v>344978460.38999999</v>
      </c>
      <c r="R239" s="372" t="s">
        <v>1424</v>
      </c>
      <c r="S239" s="367">
        <v>1</v>
      </c>
      <c r="T239" s="369">
        <v>-4.1329559972799079E-2</v>
      </c>
      <c r="U239" s="369">
        <v>-0.46487131647957536</v>
      </c>
      <c r="V239" s="369" t="s">
        <v>1424</v>
      </c>
      <c r="W239" s="369" t="s">
        <v>1424</v>
      </c>
      <c r="X239" s="369" t="s">
        <v>1424</v>
      </c>
      <c r="Y239" s="369" t="s">
        <v>1424</v>
      </c>
      <c r="Z239" s="369" t="s">
        <v>1424</v>
      </c>
      <c r="AA239" s="369" t="s">
        <v>1424</v>
      </c>
      <c r="AB239" s="369" t="s">
        <v>1424</v>
      </c>
      <c r="AC239" s="373" t="s">
        <v>1424</v>
      </c>
      <c r="AD239" s="575">
        <v>0</v>
      </c>
      <c r="AE239" s="370" t="s">
        <v>2388</v>
      </c>
      <c r="AF239" s="370" t="s">
        <v>2326</v>
      </c>
      <c r="AG239" s="374" t="s">
        <v>1459</v>
      </c>
      <c r="AH239" s="374" t="s">
        <v>2339</v>
      </c>
      <c r="AI239" s="374">
        <v>0</v>
      </c>
      <c r="AJ239" s="374">
        <v>0</v>
      </c>
      <c r="AK239" s="374">
        <v>0</v>
      </c>
      <c r="AL239" s="369">
        <v>2.9999999999999997E-4</v>
      </c>
      <c r="AM239" s="369" t="s">
        <v>34</v>
      </c>
      <c r="AN239" s="369" t="s">
        <v>2335</v>
      </c>
      <c r="AO239" s="367" t="s">
        <v>1326</v>
      </c>
      <c r="AP239" s="370" t="s">
        <v>718</v>
      </c>
      <c r="AQ239" s="376" t="s">
        <v>2389</v>
      </c>
      <c r="AR239" s="369" t="s">
        <v>34</v>
      </c>
      <c r="AS239" s="369" t="s">
        <v>34</v>
      </c>
      <c r="AT239" s="369"/>
      <c r="AW239" s="711"/>
      <c r="AX239" s="711"/>
      <c r="AY239" s="712"/>
      <c r="AZ239" s="712"/>
      <c r="BA239" s="712"/>
      <c r="BB239" s="713"/>
      <c r="BC239" s="712"/>
      <c r="BD239" s="712"/>
      <c r="BE239" s="712"/>
      <c r="BF239" s="712"/>
      <c r="BG239" s="713"/>
      <c r="BH239" s="713"/>
      <c r="BI239" s="714"/>
      <c r="BJ239" s="714"/>
      <c r="BK239" s="714"/>
      <c r="BL239" s="218"/>
      <c r="BM239" s="713"/>
      <c r="BN239" s="713"/>
      <c r="BO239" s="713"/>
      <c r="BP239" s="713"/>
      <c r="BQ239" s="713"/>
      <c r="BR239" s="713"/>
      <c r="BS239" s="713"/>
      <c r="BT239" s="716"/>
      <c r="BU239" s="717"/>
      <c r="BV239" s="715"/>
      <c r="BW239" s="718"/>
    </row>
    <row r="240" spans="2:75" ht="15.75" customHeight="1">
      <c r="B240" s="363" t="s">
        <v>137</v>
      </c>
      <c r="C240" s="364">
        <v>9577036000107</v>
      </c>
      <c r="D240" s="365" t="s">
        <v>14</v>
      </c>
      <c r="E240" s="365" t="s">
        <v>607</v>
      </c>
      <c r="F240" s="365"/>
      <c r="G240" s="366"/>
      <c r="H240" s="366" t="s">
        <v>34</v>
      </c>
      <c r="I240" s="366" t="s">
        <v>34</v>
      </c>
      <c r="J240" s="366" t="s">
        <v>608</v>
      </c>
      <c r="K240" s="367" t="s">
        <v>48</v>
      </c>
      <c r="L240" s="368"/>
      <c r="M240" s="368" t="s">
        <v>34</v>
      </c>
      <c r="N240" s="367">
        <v>219436</v>
      </c>
      <c r="O240" s="367" t="s">
        <v>1326</v>
      </c>
      <c r="P240" s="371">
        <v>39734</v>
      </c>
      <c r="Q240" s="372">
        <v>318803857.44</v>
      </c>
      <c r="R240" s="372">
        <v>370553783.30297625</v>
      </c>
      <c r="S240" s="367">
        <v>16</v>
      </c>
      <c r="T240" s="369">
        <v>-4.8624711026806988E-2</v>
      </c>
      <c r="U240" s="369">
        <v>-0.62858113008115168</v>
      </c>
      <c r="V240" s="369">
        <v>-0.23452181755450352</v>
      </c>
      <c r="W240" s="369">
        <v>-2.2990979909124798</v>
      </c>
      <c r="X240" s="369">
        <v>-0.13978932617033835</v>
      </c>
      <c r="Y240" s="369">
        <v>-1.0600478545555378</v>
      </c>
      <c r="Z240" s="369">
        <v>-5.7964087937009023E-2</v>
      </c>
      <c r="AA240" s="369">
        <v>-0.32948666711091062</v>
      </c>
      <c r="AB240" s="369">
        <v>0.22975942153915246</v>
      </c>
      <c r="AC240" s="373">
        <v>-1.4707403654173261</v>
      </c>
      <c r="AD240" s="575">
        <v>11176045000138</v>
      </c>
      <c r="AE240" s="370" t="s">
        <v>2388</v>
      </c>
      <c r="AF240" s="370" t="s">
        <v>2326</v>
      </c>
      <c r="AG240" s="374" t="s">
        <v>1459</v>
      </c>
      <c r="AH240" s="374" t="s">
        <v>2318</v>
      </c>
      <c r="AI240" s="374">
        <v>15000</v>
      </c>
      <c r="AJ240" s="374">
        <v>5000</v>
      </c>
      <c r="AK240" s="374">
        <v>15000</v>
      </c>
      <c r="AL240" s="369">
        <v>1.38E-2</v>
      </c>
      <c r="AM240" s="369">
        <v>0.2</v>
      </c>
      <c r="AN240" s="369" t="s">
        <v>2390</v>
      </c>
      <c r="AO240" s="367" t="s">
        <v>1326</v>
      </c>
      <c r="AP240" s="370" t="s">
        <v>718</v>
      </c>
      <c r="AQ240" s="376" t="s">
        <v>661</v>
      </c>
      <c r="AR240" s="369">
        <v>4.1399999999999996E-3</v>
      </c>
      <c r="AS240" s="369">
        <v>4.1399999999999996E-3</v>
      </c>
      <c r="AT240" s="369"/>
      <c r="AW240" s="711"/>
      <c r="AX240" s="711"/>
      <c r="AY240" s="712"/>
      <c r="AZ240" s="712"/>
      <c r="BA240" s="712"/>
      <c r="BB240" s="713"/>
      <c r="BC240" s="712"/>
      <c r="BD240" s="712"/>
      <c r="BE240" s="712"/>
      <c r="BF240" s="712"/>
      <c r="BG240" s="713"/>
      <c r="BH240" s="713"/>
      <c r="BI240" s="714"/>
      <c r="BJ240" s="714"/>
      <c r="BK240" s="714"/>
      <c r="BL240" s="713"/>
      <c r="BM240" s="713"/>
      <c r="BN240" s="713"/>
      <c r="BO240" s="713"/>
      <c r="BP240" s="713"/>
      <c r="BQ240" s="713"/>
      <c r="BR240" s="713"/>
      <c r="BS240" s="713"/>
      <c r="BT240" s="716"/>
      <c r="BU240" s="717"/>
      <c r="BV240" s="715"/>
      <c r="BW240" s="718"/>
    </row>
    <row r="241" spans="2:75" ht="15.75" customHeight="1">
      <c r="B241" s="363" t="s">
        <v>1557</v>
      </c>
      <c r="C241" s="364">
        <v>40779790000170</v>
      </c>
      <c r="D241" s="365" t="s">
        <v>14</v>
      </c>
      <c r="E241" s="365" t="s">
        <v>607</v>
      </c>
      <c r="F241" s="365"/>
      <c r="G241" s="366"/>
      <c r="H241" s="366" t="s">
        <v>34</v>
      </c>
      <c r="I241" s="366" t="s">
        <v>34</v>
      </c>
      <c r="J241" s="366" t="s">
        <v>608</v>
      </c>
      <c r="K241" s="367" t="s">
        <v>48</v>
      </c>
      <c r="L241" s="368"/>
      <c r="M241" s="368"/>
      <c r="N241" s="367">
        <v>593397</v>
      </c>
      <c r="O241" s="367" t="s">
        <v>1323</v>
      </c>
      <c r="P241" s="371">
        <v>44271</v>
      </c>
      <c r="Q241" s="372">
        <v>112910867.77</v>
      </c>
      <c r="R241" s="372">
        <v>96142028.133055538</v>
      </c>
      <c r="S241" s="367">
        <v>92</v>
      </c>
      <c r="T241" s="369">
        <v>-3.6712479046050905E-2</v>
      </c>
      <c r="U241" s="369">
        <v>-0.41293878949107671</v>
      </c>
      <c r="V241" s="369">
        <v>-0.16841770032054437</v>
      </c>
      <c r="W241" s="369">
        <v>-1.5456885449825959</v>
      </c>
      <c r="X241" s="369" t="s">
        <v>1424</v>
      </c>
      <c r="Y241" s="369" t="s">
        <v>1424</v>
      </c>
      <c r="Z241" s="369" t="s">
        <v>1424</v>
      </c>
      <c r="AA241" s="369" t="s">
        <v>1424</v>
      </c>
      <c r="AB241" s="369">
        <v>0.22902944282317109</v>
      </c>
      <c r="AC241" s="373">
        <v>-1.1423733179945583</v>
      </c>
      <c r="AD241" s="575">
        <v>11176045000138</v>
      </c>
      <c r="AE241" s="370" t="s">
        <v>2388</v>
      </c>
      <c r="AF241" s="370" t="s">
        <v>2326</v>
      </c>
      <c r="AG241" s="374" t="s">
        <v>1459</v>
      </c>
      <c r="AH241" s="374" t="s">
        <v>2339</v>
      </c>
      <c r="AI241" s="374">
        <v>0</v>
      </c>
      <c r="AJ241" s="374" t="s">
        <v>1436</v>
      </c>
      <c r="AK241" s="374">
        <v>0</v>
      </c>
      <c r="AL241" s="369">
        <v>0</v>
      </c>
      <c r="AM241" s="369" t="s">
        <v>34</v>
      </c>
      <c r="AN241" s="369" t="s">
        <v>34</v>
      </c>
      <c r="AO241" s="367" t="s">
        <v>1326</v>
      </c>
      <c r="AP241" s="370" t="s">
        <v>718</v>
      </c>
      <c r="AQ241" s="376" t="s">
        <v>661</v>
      </c>
      <c r="AR241" s="369" t="s">
        <v>34</v>
      </c>
      <c r="AS241" s="369" t="s">
        <v>34</v>
      </c>
      <c r="AT241" s="369"/>
      <c r="AW241" s="711"/>
      <c r="AX241" s="711"/>
      <c r="AY241" s="712"/>
      <c r="AZ241" s="712"/>
      <c r="BA241" s="712"/>
      <c r="BB241" s="713"/>
      <c r="BC241" s="712"/>
      <c r="BD241" s="712"/>
      <c r="BE241" s="712"/>
      <c r="BF241" s="712"/>
      <c r="BG241" s="713"/>
      <c r="BH241" s="713"/>
      <c r="BI241" s="714"/>
      <c r="BJ241" s="714"/>
      <c r="BK241" s="714"/>
      <c r="BL241" s="713"/>
      <c r="BM241" s="713"/>
      <c r="BN241" s="713"/>
      <c r="BO241" s="713"/>
      <c r="BP241" s="713"/>
      <c r="BQ241" s="713"/>
      <c r="BR241" s="713"/>
      <c r="BS241" s="713"/>
      <c r="BT241" s="716"/>
      <c r="BU241" s="717"/>
      <c r="BV241" s="715"/>
      <c r="BW241" s="718"/>
    </row>
    <row r="242" spans="2:75" ht="15.75" customHeight="1">
      <c r="B242" s="363" t="s">
        <v>829</v>
      </c>
      <c r="C242" s="364">
        <v>24623412000146</v>
      </c>
      <c r="D242" s="365" t="s">
        <v>11</v>
      </c>
      <c r="E242" s="365" t="s">
        <v>620</v>
      </c>
      <c r="F242" s="365" t="s">
        <v>694</v>
      </c>
      <c r="G242" s="366" t="s">
        <v>740</v>
      </c>
      <c r="H242" s="366" t="s">
        <v>34</v>
      </c>
      <c r="I242" s="366"/>
      <c r="J242" s="366" t="s">
        <v>608</v>
      </c>
      <c r="K242" s="367" t="s">
        <v>48</v>
      </c>
      <c r="L242" s="368"/>
      <c r="M242" s="368" t="s">
        <v>34</v>
      </c>
      <c r="N242" s="367">
        <v>425524</v>
      </c>
      <c r="O242" s="367" t="s">
        <v>1323</v>
      </c>
      <c r="P242" s="371">
        <v>42590</v>
      </c>
      <c r="Q242" s="372">
        <v>104197482.79000001</v>
      </c>
      <c r="R242" s="372">
        <v>107730040.53388888</v>
      </c>
      <c r="S242" s="367">
        <v>31</v>
      </c>
      <c r="T242" s="369">
        <v>6.9414408828834429E-2</v>
      </c>
      <c r="U242" s="369">
        <v>0.89733361132961809</v>
      </c>
      <c r="V242" s="369">
        <v>9.8804794413621888E-2</v>
      </c>
      <c r="W242" s="369">
        <v>0.96861736233169704</v>
      </c>
      <c r="X242" s="369">
        <v>0.17849921214133802</v>
      </c>
      <c r="Y242" s="369">
        <v>1.3535919519328004</v>
      </c>
      <c r="Z242" s="369">
        <v>0.19475569006735638</v>
      </c>
      <c r="AA242" s="369">
        <v>1.107054479851614</v>
      </c>
      <c r="AB242" s="369">
        <v>2.0450424387094056E-2</v>
      </c>
      <c r="AC242" s="373">
        <v>-0.13218672932271625</v>
      </c>
      <c r="AD242" s="575">
        <v>24601713000179</v>
      </c>
      <c r="AE242" s="370" t="s">
        <v>2391</v>
      </c>
      <c r="AF242" s="370" t="s">
        <v>2326</v>
      </c>
      <c r="AG242" s="374" t="s">
        <v>1459</v>
      </c>
      <c r="AH242" s="374" t="s">
        <v>2321</v>
      </c>
      <c r="AI242" s="374">
        <v>100</v>
      </c>
      <c r="AJ242" s="374">
        <v>100</v>
      </c>
      <c r="AK242" s="374">
        <v>100</v>
      </c>
      <c r="AL242" s="369">
        <v>0.01</v>
      </c>
      <c r="AM242" s="369">
        <v>0.2</v>
      </c>
      <c r="AN242" s="369" t="s">
        <v>2349</v>
      </c>
      <c r="AO242" s="367" t="s">
        <v>1326</v>
      </c>
      <c r="AP242" s="370" t="s">
        <v>13</v>
      </c>
      <c r="AQ242" s="376" t="s">
        <v>673</v>
      </c>
      <c r="AR242" s="369">
        <v>2E-3</v>
      </c>
      <c r="AS242" s="369">
        <v>2E-3</v>
      </c>
      <c r="AT242" s="369"/>
      <c r="AW242" s="711"/>
      <c r="AX242" s="711"/>
      <c r="AY242" s="712"/>
      <c r="AZ242" s="712"/>
      <c r="BA242" s="712"/>
      <c r="BB242" s="713"/>
      <c r="BC242" s="712"/>
      <c r="BD242" s="712"/>
      <c r="BE242" s="712"/>
      <c r="BF242" s="712"/>
      <c r="BG242" s="713"/>
      <c r="BH242" s="713"/>
      <c r="BI242" s="714"/>
      <c r="BJ242" s="714"/>
      <c r="BK242" s="714"/>
      <c r="BL242" s="713"/>
      <c r="BM242" s="713"/>
      <c r="BN242" s="713"/>
      <c r="BO242" s="713"/>
      <c r="BP242" s="713"/>
      <c r="BQ242" s="713"/>
      <c r="BR242" s="713"/>
      <c r="BS242" s="713"/>
      <c r="BT242" s="716"/>
      <c r="BU242" s="717"/>
      <c r="BV242" s="715"/>
      <c r="BW242" s="718"/>
    </row>
    <row r="243" spans="2:75" ht="15.75" customHeight="1">
      <c r="B243" s="363" t="s">
        <v>830</v>
      </c>
      <c r="C243" s="364">
        <v>30178843000143</v>
      </c>
      <c r="D243" s="365" t="s">
        <v>11</v>
      </c>
      <c r="E243" s="365" t="s">
        <v>620</v>
      </c>
      <c r="F243" s="365" t="s">
        <v>694</v>
      </c>
      <c r="G243" s="366" t="s">
        <v>740</v>
      </c>
      <c r="H243" s="366" t="s">
        <v>34</v>
      </c>
      <c r="I243" s="366"/>
      <c r="J243" s="366" t="s">
        <v>608</v>
      </c>
      <c r="K243" s="367" t="s">
        <v>48</v>
      </c>
      <c r="L243" s="368"/>
      <c r="M243" s="368" t="s">
        <v>34</v>
      </c>
      <c r="N243" s="367">
        <v>492558</v>
      </c>
      <c r="O243" s="367" t="s">
        <v>1323</v>
      </c>
      <c r="P243" s="371">
        <v>43556</v>
      </c>
      <c r="Q243" s="372">
        <v>47833308.520000003</v>
      </c>
      <c r="R243" s="372">
        <v>33469430.672817461</v>
      </c>
      <c r="S243" s="367">
        <v>31</v>
      </c>
      <c r="T243" s="369">
        <v>8.0022642239655273E-2</v>
      </c>
      <c r="U243" s="369">
        <v>1.0344683151608085</v>
      </c>
      <c r="V243" s="369">
        <v>0.1070915499772418</v>
      </c>
      <c r="W243" s="369">
        <v>1.049855275572215</v>
      </c>
      <c r="X243" s="369">
        <v>0.17781986174260878</v>
      </c>
      <c r="Y243" s="369">
        <v>1.3484403144480694</v>
      </c>
      <c r="Z243" s="369">
        <v>0.17854696879442722</v>
      </c>
      <c r="AA243" s="369">
        <v>1.0149188534590989</v>
      </c>
      <c r="AB243" s="369">
        <v>1.4965695205164628E-2</v>
      </c>
      <c r="AC243" s="373">
        <v>0.31513976779372532</v>
      </c>
      <c r="AD243" s="575">
        <v>30618457000125</v>
      </c>
      <c r="AE243" s="370" t="s">
        <v>2391</v>
      </c>
      <c r="AF243" s="370" t="s">
        <v>2326</v>
      </c>
      <c r="AG243" s="374" t="s">
        <v>1459</v>
      </c>
      <c r="AH243" s="374" t="s">
        <v>2321</v>
      </c>
      <c r="AI243" s="374">
        <v>100</v>
      </c>
      <c r="AJ243" s="374">
        <v>100</v>
      </c>
      <c r="AK243" s="374">
        <v>100</v>
      </c>
      <c r="AL243" s="369">
        <v>0.01</v>
      </c>
      <c r="AM243" s="369">
        <v>0.2</v>
      </c>
      <c r="AN243" s="369" t="s">
        <v>64</v>
      </c>
      <c r="AO243" s="367" t="s">
        <v>1326</v>
      </c>
      <c r="AP243" s="370" t="s">
        <v>13</v>
      </c>
      <c r="AQ243" s="376" t="s">
        <v>673</v>
      </c>
      <c r="AR243" s="369">
        <v>2E-3</v>
      </c>
      <c r="AS243" s="369">
        <v>2E-3</v>
      </c>
      <c r="AT243" s="369"/>
      <c r="AW243" s="711"/>
      <c r="AX243" s="711"/>
      <c r="AY243" s="712"/>
      <c r="AZ243" s="712"/>
      <c r="BA243" s="712"/>
      <c r="BB243" s="713"/>
      <c r="BC243" s="712"/>
      <c r="BD243" s="712"/>
      <c r="BE243" s="712"/>
      <c r="BF243" s="712"/>
      <c r="BG243" s="713"/>
      <c r="BH243" s="713"/>
      <c r="BI243" s="714"/>
      <c r="BJ243" s="714"/>
      <c r="BK243" s="714"/>
      <c r="BL243" s="713"/>
      <c r="BM243" s="713"/>
      <c r="BN243" s="713"/>
      <c r="BO243" s="713"/>
      <c r="BP243" s="713"/>
      <c r="BQ243" s="713"/>
      <c r="BR243" s="713"/>
      <c r="BS243" s="713"/>
      <c r="BT243" s="716"/>
      <c r="BU243" s="717"/>
      <c r="BV243" s="715"/>
      <c r="BW243" s="718"/>
    </row>
    <row r="244" spans="2:75" ht="15.75" customHeight="1">
      <c r="B244" s="363" t="s">
        <v>1558</v>
      </c>
      <c r="C244" s="364">
        <v>8621010000156</v>
      </c>
      <c r="D244" s="365" t="s">
        <v>14</v>
      </c>
      <c r="E244" s="365" t="s">
        <v>607</v>
      </c>
      <c r="F244" s="365"/>
      <c r="G244" s="366"/>
      <c r="H244" s="366" t="s">
        <v>34</v>
      </c>
      <c r="I244" s="366" t="s">
        <v>34</v>
      </c>
      <c r="J244" s="366" t="s">
        <v>608</v>
      </c>
      <c r="K244" s="367" t="s">
        <v>48</v>
      </c>
      <c r="L244" s="368"/>
      <c r="M244" s="368"/>
      <c r="N244" s="367">
        <v>180246</v>
      </c>
      <c r="O244" s="367" t="s">
        <v>1323</v>
      </c>
      <c r="P244" s="371">
        <v>39160</v>
      </c>
      <c r="Q244" s="372" t="s">
        <v>1396</v>
      </c>
      <c r="R244" s="372" t="s">
        <v>1424</v>
      </c>
      <c r="S244" s="367">
        <v>3</v>
      </c>
      <c r="T244" s="369" t="s">
        <v>1424</v>
      </c>
      <c r="U244" s="369" t="s">
        <v>1424</v>
      </c>
      <c r="V244" s="369" t="s">
        <v>1424</v>
      </c>
      <c r="W244" s="369" t="s">
        <v>1424</v>
      </c>
      <c r="X244" s="369" t="s">
        <v>1424</v>
      </c>
      <c r="Y244" s="369" t="s">
        <v>1424</v>
      </c>
      <c r="Z244" s="369" t="s">
        <v>1424</v>
      </c>
      <c r="AA244" s="369" t="s">
        <v>1424</v>
      </c>
      <c r="AB244" s="369" t="s">
        <v>1424</v>
      </c>
      <c r="AC244" s="373" t="s">
        <v>1424</v>
      </c>
      <c r="AD244" s="575">
        <v>9075535000104</v>
      </c>
      <c r="AE244" s="370" t="s">
        <v>2392</v>
      </c>
      <c r="AF244" s="370" t="s">
        <v>2323</v>
      </c>
      <c r="AG244" s="374" t="s">
        <v>721</v>
      </c>
      <c r="AH244" s="374" t="s">
        <v>2321</v>
      </c>
      <c r="AI244" s="374">
        <v>0</v>
      </c>
      <c r="AJ244" s="374">
        <v>0</v>
      </c>
      <c r="AK244" s="374">
        <v>0</v>
      </c>
      <c r="AL244" s="369">
        <v>1.975E-2</v>
      </c>
      <c r="AM244" s="369">
        <v>0.2</v>
      </c>
      <c r="AN244" s="369" t="s">
        <v>2368</v>
      </c>
      <c r="AO244" s="367" t="s">
        <v>1326</v>
      </c>
      <c r="AP244" s="370" t="s">
        <v>718</v>
      </c>
      <c r="AQ244" s="376" t="s">
        <v>661</v>
      </c>
      <c r="AR244" s="369">
        <v>3.9500000000000004E-3</v>
      </c>
      <c r="AS244" s="369">
        <v>3.9500000000000004E-3</v>
      </c>
      <c r="AT244" s="369"/>
      <c r="AW244" s="711"/>
      <c r="AX244" s="711"/>
      <c r="AY244" s="712"/>
      <c r="AZ244" s="712"/>
      <c r="BA244" s="712"/>
      <c r="BB244" s="713"/>
      <c r="BC244" s="712"/>
      <c r="BD244" s="712"/>
      <c r="BE244" s="712"/>
      <c r="BF244" s="712"/>
      <c r="BG244" s="713"/>
      <c r="BH244" s="713"/>
      <c r="BI244" s="714"/>
      <c r="BJ244" s="714"/>
      <c r="BK244" s="714"/>
      <c r="BL244" s="713"/>
      <c r="BM244" s="713"/>
      <c r="BN244" s="713"/>
      <c r="BO244" s="713"/>
      <c r="BP244" s="713"/>
      <c r="BQ244" s="713"/>
      <c r="BR244" s="713"/>
      <c r="BS244" s="713"/>
      <c r="BT244" s="716"/>
      <c r="BU244" s="717"/>
      <c r="BV244" s="715"/>
      <c r="BW244" s="718"/>
    </row>
    <row r="245" spans="2:75" ht="15.75" customHeight="1">
      <c r="B245" s="363" t="s">
        <v>138</v>
      </c>
      <c r="C245" s="364">
        <v>15350679000116</v>
      </c>
      <c r="D245" s="365" t="s">
        <v>11</v>
      </c>
      <c r="E245" s="365" t="s">
        <v>620</v>
      </c>
      <c r="F245" s="365" t="s">
        <v>665</v>
      </c>
      <c r="G245" s="366" t="s">
        <v>740</v>
      </c>
      <c r="H245" s="366" t="s">
        <v>34</v>
      </c>
      <c r="I245" s="366" t="s">
        <v>1306</v>
      </c>
      <c r="J245" s="366" t="s">
        <v>608</v>
      </c>
      <c r="K245" s="367" t="s">
        <v>48</v>
      </c>
      <c r="L245" s="368"/>
      <c r="M245" s="368" t="s">
        <v>1421</v>
      </c>
      <c r="N245" s="367">
        <v>305121</v>
      </c>
      <c r="O245" s="367" t="s">
        <v>1323</v>
      </c>
      <c r="P245" s="371">
        <v>41058</v>
      </c>
      <c r="Q245" s="372">
        <v>250220906.84</v>
      </c>
      <c r="R245" s="372">
        <v>219649515.07746032</v>
      </c>
      <c r="S245" s="367">
        <v>1</v>
      </c>
      <c r="T245" s="369">
        <v>8.0638838689314873E-2</v>
      </c>
      <c r="U245" s="369">
        <v>1.0424340069356242</v>
      </c>
      <c r="V245" s="369">
        <v>0.10717533783403033</v>
      </c>
      <c r="W245" s="369">
        <v>1.0506766767331566</v>
      </c>
      <c r="X245" s="369">
        <v>0.14400042693018356</v>
      </c>
      <c r="Y245" s="369">
        <v>1.0919813966083238</v>
      </c>
      <c r="Z245" s="369">
        <v>0.16263068153856475</v>
      </c>
      <c r="AA245" s="369">
        <v>0.92444551682326703</v>
      </c>
      <c r="AB245" s="369">
        <v>1.564646651573355E-3</v>
      </c>
      <c r="AC245" s="373">
        <v>2.9922076980516374</v>
      </c>
      <c r="AD245" s="575">
        <v>0</v>
      </c>
      <c r="AE245" s="370" t="s">
        <v>2391</v>
      </c>
      <c r="AF245" s="370" t="s">
        <v>2326</v>
      </c>
      <c r="AG245" s="374" t="s">
        <v>1459</v>
      </c>
      <c r="AH245" s="374" t="s">
        <v>2321</v>
      </c>
      <c r="AI245" s="374">
        <v>3000</v>
      </c>
      <c r="AJ245" s="374">
        <v>100</v>
      </c>
      <c r="AK245" s="374">
        <v>100</v>
      </c>
      <c r="AL245" s="369">
        <v>2.5000000000000001E-3</v>
      </c>
      <c r="AM245" s="369" t="s">
        <v>34</v>
      </c>
      <c r="AN245" s="369" t="s">
        <v>64</v>
      </c>
      <c r="AO245" s="367" t="s">
        <v>1326</v>
      </c>
      <c r="AP245" s="370" t="s">
        <v>11</v>
      </c>
      <c r="AQ245" s="376" t="s">
        <v>671</v>
      </c>
      <c r="AR245" s="369">
        <v>6.2500000000000001E-4</v>
      </c>
      <c r="AS245" s="369">
        <v>6.2500000000000001E-4</v>
      </c>
      <c r="AT245" s="369"/>
      <c r="AW245" s="711"/>
      <c r="AX245" s="711"/>
      <c r="AY245" s="712"/>
      <c r="AZ245" s="712"/>
      <c r="BA245" s="712"/>
      <c r="BB245" s="713"/>
      <c r="BC245" s="712"/>
      <c r="BD245" s="712"/>
      <c r="BE245" s="712"/>
      <c r="BF245" s="712"/>
      <c r="BG245" s="713"/>
      <c r="BH245" s="713"/>
      <c r="BI245" s="714"/>
      <c r="BJ245" s="714"/>
      <c r="BK245" s="714"/>
      <c r="BL245" s="713"/>
      <c r="BM245" s="713"/>
      <c r="BN245" s="713"/>
      <c r="BO245" s="713"/>
      <c r="BP245" s="713"/>
      <c r="BQ245" s="713"/>
      <c r="BR245" s="713"/>
      <c r="BS245" s="713"/>
      <c r="BT245" s="716"/>
      <c r="BU245" s="717"/>
      <c r="BV245" s="715"/>
      <c r="BW245" s="718"/>
    </row>
    <row r="246" spans="2:75" ht="15.75" customHeight="1">
      <c r="B246" s="363" t="s">
        <v>831</v>
      </c>
      <c r="C246" s="364">
        <v>11616354000181</v>
      </c>
      <c r="D246" s="365" t="s">
        <v>11</v>
      </c>
      <c r="E246" s="365" t="s">
        <v>620</v>
      </c>
      <c r="F246" s="365" t="s">
        <v>674</v>
      </c>
      <c r="G246" s="366" t="s">
        <v>740</v>
      </c>
      <c r="H246" s="366" t="s">
        <v>34</v>
      </c>
      <c r="I246" s="366" t="s">
        <v>1306</v>
      </c>
      <c r="J246" s="366" t="s">
        <v>608</v>
      </c>
      <c r="K246" s="367" t="s">
        <v>48</v>
      </c>
      <c r="L246" s="368"/>
      <c r="M246" s="368" t="s">
        <v>1421</v>
      </c>
      <c r="N246" s="367">
        <v>245062</v>
      </c>
      <c r="O246" s="367" t="s">
        <v>1323</v>
      </c>
      <c r="P246" s="371">
        <v>40259</v>
      </c>
      <c r="Q246" s="372">
        <v>258607948.81</v>
      </c>
      <c r="R246" s="372">
        <v>257356937.53869042</v>
      </c>
      <c r="S246" s="367">
        <v>0</v>
      </c>
      <c r="T246" s="369">
        <v>7.6741891951440877E-2</v>
      </c>
      <c r="U246" s="369">
        <v>0.99205741584373164</v>
      </c>
      <c r="V246" s="369">
        <v>0.10153239390433932</v>
      </c>
      <c r="W246" s="369">
        <v>0.99535695771141031</v>
      </c>
      <c r="X246" s="369">
        <v>0.12828076165436464</v>
      </c>
      <c r="Y246" s="369">
        <v>0.97277631917875074</v>
      </c>
      <c r="Z246" s="369">
        <v>0.16482917187977364</v>
      </c>
      <c r="AA246" s="369">
        <v>0.93694244864746201</v>
      </c>
      <c r="AB246" s="369">
        <v>1.5307394173028662E-3</v>
      </c>
      <c r="AC246" s="373">
        <v>-0.28094462930933778</v>
      </c>
      <c r="AD246" s="575">
        <v>0</v>
      </c>
      <c r="AE246" s="370" t="s">
        <v>2391</v>
      </c>
      <c r="AF246" s="370" t="s">
        <v>2326</v>
      </c>
      <c r="AG246" s="374" t="s">
        <v>1459</v>
      </c>
      <c r="AH246" s="374" t="s">
        <v>2321</v>
      </c>
      <c r="AI246" s="374">
        <v>3000</v>
      </c>
      <c r="AJ246" s="374">
        <v>0</v>
      </c>
      <c r="AK246" s="374">
        <v>0</v>
      </c>
      <c r="AL246" s="369">
        <v>1.5E-3</v>
      </c>
      <c r="AM246" s="369" t="s">
        <v>34</v>
      </c>
      <c r="AN246" s="369" t="s">
        <v>64</v>
      </c>
      <c r="AO246" s="367" t="s">
        <v>1326</v>
      </c>
      <c r="AP246" s="370" t="s">
        <v>11</v>
      </c>
      <c r="AQ246" s="376" t="s">
        <v>664</v>
      </c>
      <c r="AR246" s="369">
        <v>3.7500000000000001E-4</v>
      </c>
      <c r="AS246" s="369">
        <v>3.7500000000000001E-4</v>
      </c>
      <c r="AT246" s="369"/>
      <c r="AW246" s="711"/>
      <c r="AX246" s="711"/>
      <c r="AY246" s="712"/>
      <c r="AZ246" s="712"/>
      <c r="BA246" s="712"/>
      <c r="BB246" s="713"/>
      <c r="BC246" s="712"/>
      <c r="BD246" s="712"/>
      <c r="BE246" s="712"/>
      <c r="BF246" s="712"/>
      <c r="BG246" s="713"/>
      <c r="BH246" s="713"/>
      <c r="BI246" s="714"/>
      <c r="BJ246" s="714"/>
      <c r="BK246" s="714"/>
      <c r="BL246" s="713"/>
      <c r="BM246" s="713"/>
      <c r="BN246" s="713"/>
      <c r="BO246" s="713"/>
      <c r="BP246" s="713"/>
      <c r="BQ246" s="713"/>
      <c r="BR246" s="713"/>
      <c r="BS246" s="713"/>
      <c r="BT246" s="716"/>
      <c r="BU246" s="717"/>
      <c r="BV246" s="715"/>
      <c r="BW246" s="718"/>
    </row>
    <row r="247" spans="2:75" ht="15.75" customHeight="1">
      <c r="B247" s="363" t="s">
        <v>139</v>
      </c>
      <c r="C247" s="364">
        <v>35726300000137</v>
      </c>
      <c r="D247" s="365" t="s">
        <v>11</v>
      </c>
      <c r="E247" s="365" t="s">
        <v>620</v>
      </c>
      <c r="F247" s="365" t="s">
        <v>687</v>
      </c>
      <c r="G247" s="366" t="s">
        <v>740</v>
      </c>
      <c r="H247" s="366" t="s">
        <v>34</v>
      </c>
      <c r="I247" s="366" t="s">
        <v>1321</v>
      </c>
      <c r="J247" s="366" t="s">
        <v>608</v>
      </c>
      <c r="K247" s="367" t="s">
        <v>48</v>
      </c>
      <c r="L247" s="368"/>
      <c r="M247" s="368" t="s">
        <v>34</v>
      </c>
      <c r="N247" s="367">
        <v>534331</v>
      </c>
      <c r="O247" s="367" t="s">
        <v>1323</v>
      </c>
      <c r="P247" s="371">
        <v>43873</v>
      </c>
      <c r="Q247" s="372">
        <v>398869779.70999998</v>
      </c>
      <c r="R247" s="372">
        <v>223576061.10801584</v>
      </c>
      <c r="S247" s="367">
        <v>91</v>
      </c>
      <c r="T247" s="369">
        <v>9.8781349384104544E-2</v>
      </c>
      <c r="U247" s="369">
        <v>1.276965783767227</v>
      </c>
      <c r="V247" s="369">
        <v>0.13678814568235165</v>
      </c>
      <c r="W247" s="369">
        <v>1.340981211037434</v>
      </c>
      <c r="X247" s="369">
        <v>0.20447017912382659</v>
      </c>
      <c r="Y247" s="369">
        <v>1.5505345124611547</v>
      </c>
      <c r="Z247" s="369" t="s">
        <v>1424</v>
      </c>
      <c r="AA247" s="369" t="s">
        <v>1424</v>
      </c>
      <c r="AB247" s="369">
        <v>1.3876945531213756E-3</v>
      </c>
      <c r="AC247" s="373">
        <v>22.402894941148126</v>
      </c>
      <c r="AD247" s="575">
        <v>0</v>
      </c>
      <c r="AE247" s="370" t="s">
        <v>2393</v>
      </c>
      <c r="AF247" s="370" t="s">
        <v>2317</v>
      </c>
      <c r="AG247" s="374" t="s">
        <v>1458</v>
      </c>
      <c r="AH247" s="374" t="s">
        <v>2318</v>
      </c>
      <c r="AI247" s="374">
        <v>1000</v>
      </c>
      <c r="AJ247" s="374">
        <v>1000</v>
      </c>
      <c r="AK247" s="374">
        <v>1000</v>
      </c>
      <c r="AL247" s="369">
        <v>9.0000000000000011E-3</v>
      </c>
      <c r="AM247" s="369" t="s">
        <v>34</v>
      </c>
      <c r="AN247" s="369" t="s">
        <v>64</v>
      </c>
      <c r="AO247" s="367" t="s">
        <v>1326</v>
      </c>
      <c r="AP247" s="370" t="s">
        <v>13</v>
      </c>
      <c r="AQ247" s="376" t="s">
        <v>688</v>
      </c>
      <c r="AR247" s="369">
        <v>1.4999999999999998E-3</v>
      </c>
      <c r="AS247" s="369">
        <v>1.4999999999999998E-3</v>
      </c>
      <c r="AT247" s="369"/>
      <c r="AW247" s="711"/>
      <c r="AX247" s="711"/>
      <c r="AY247" s="712"/>
      <c r="AZ247" s="712"/>
      <c r="BA247" s="712"/>
      <c r="BB247" s="713"/>
      <c r="BC247" s="712"/>
      <c r="BD247" s="712"/>
      <c r="BE247" s="712"/>
      <c r="BF247" s="712"/>
      <c r="BG247" s="713"/>
      <c r="BH247" s="713"/>
      <c r="BI247" s="714"/>
      <c r="BJ247" s="714"/>
      <c r="BK247" s="714"/>
      <c r="BL247" s="713"/>
      <c r="BM247" s="713"/>
      <c r="BN247" s="713"/>
      <c r="BO247" s="713"/>
      <c r="BP247" s="713"/>
      <c r="BQ247" s="713"/>
      <c r="BR247" s="713"/>
      <c r="BS247" s="713"/>
      <c r="BT247" s="716"/>
      <c r="BU247" s="717"/>
      <c r="BV247" s="715"/>
      <c r="BW247" s="718"/>
    </row>
    <row r="248" spans="2:75" ht="15.75" customHeight="1">
      <c r="B248" s="363" t="s">
        <v>832</v>
      </c>
      <c r="C248" s="364">
        <v>36015243000140</v>
      </c>
      <c r="D248" s="365" t="s">
        <v>11</v>
      </c>
      <c r="E248" s="365" t="s">
        <v>620</v>
      </c>
      <c r="F248" s="365" t="s">
        <v>687</v>
      </c>
      <c r="G248" s="366" t="s">
        <v>740</v>
      </c>
      <c r="H248" s="366" t="s">
        <v>34</v>
      </c>
      <c r="I248" s="366" t="s">
        <v>1321</v>
      </c>
      <c r="J248" s="366" t="s">
        <v>608</v>
      </c>
      <c r="K248" s="367" t="s">
        <v>48</v>
      </c>
      <c r="L248" s="368"/>
      <c r="M248" s="368" t="s">
        <v>1421</v>
      </c>
      <c r="N248" s="367">
        <v>528889</v>
      </c>
      <c r="O248" s="367" t="s">
        <v>1323</v>
      </c>
      <c r="P248" s="371">
        <v>43892</v>
      </c>
      <c r="Q248" s="372">
        <v>127168148.98</v>
      </c>
      <c r="R248" s="372">
        <v>99346979.021627009</v>
      </c>
      <c r="S248" s="367">
        <v>181</v>
      </c>
      <c r="T248" s="369">
        <v>0.10843556209197103</v>
      </c>
      <c r="U248" s="369">
        <v>1.4017676757642605</v>
      </c>
      <c r="V248" s="369">
        <v>0.1498233899478707</v>
      </c>
      <c r="W248" s="369">
        <v>1.4687701912458246</v>
      </c>
      <c r="X248" s="369">
        <v>0.23734422760515406</v>
      </c>
      <c r="Y248" s="369">
        <v>1.7998243940127854</v>
      </c>
      <c r="Z248" s="369" t="s">
        <v>1424</v>
      </c>
      <c r="AA248" s="369" t="s">
        <v>1424</v>
      </c>
      <c r="AB248" s="369">
        <v>2.3482615731913637E-3</v>
      </c>
      <c r="AC248" s="373">
        <v>18.097518857848588</v>
      </c>
      <c r="AD248" s="575">
        <v>0</v>
      </c>
      <c r="AE248" s="370" t="s">
        <v>2393</v>
      </c>
      <c r="AF248" s="370" t="s">
        <v>2317</v>
      </c>
      <c r="AG248" s="374" t="s">
        <v>1458</v>
      </c>
      <c r="AH248" s="374" t="s">
        <v>2339</v>
      </c>
      <c r="AI248" s="374">
        <v>1000</v>
      </c>
      <c r="AJ248" s="374">
        <v>1000</v>
      </c>
      <c r="AK248" s="374">
        <v>1000</v>
      </c>
      <c r="AL248" s="369">
        <v>6.0000000000000001E-3</v>
      </c>
      <c r="AM248" s="369">
        <v>0.2</v>
      </c>
      <c r="AN248" s="369" t="s">
        <v>64</v>
      </c>
      <c r="AO248" s="367" t="s">
        <v>1326</v>
      </c>
      <c r="AP248" s="370" t="s">
        <v>13</v>
      </c>
      <c r="AQ248" s="376" t="s">
        <v>681</v>
      </c>
      <c r="AR248" s="369" t="s">
        <v>34</v>
      </c>
      <c r="AS248" s="369" t="s">
        <v>34</v>
      </c>
      <c r="AT248" s="369"/>
      <c r="AW248" s="711"/>
      <c r="AX248" s="711"/>
      <c r="AY248" s="712"/>
      <c r="AZ248" s="712"/>
      <c r="BA248" s="712"/>
      <c r="BB248" s="713"/>
      <c r="BC248" s="712"/>
      <c r="BD248" s="712"/>
      <c r="BE248" s="712"/>
      <c r="BF248" s="712"/>
      <c r="BG248" s="713"/>
      <c r="BH248" s="713"/>
      <c r="BI248" s="714"/>
      <c r="BJ248" s="714"/>
      <c r="BK248" s="714"/>
      <c r="BL248" s="713"/>
      <c r="BM248" s="713"/>
      <c r="BN248" s="713"/>
      <c r="BO248" s="713"/>
      <c r="BP248" s="713"/>
      <c r="BQ248" s="713"/>
      <c r="BR248" s="713"/>
      <c r="BS248" s="713"/>
      <c r="BT248" s="716"/>
      <c r="BU248" s="717"/>
      <c r="BV248" s="715"/>
      <c r="BW248" s="718"/>
    </row>
    <row r="249" spans="2:75" ht="15.75" customHeight="1">
      <c r="B249" s="363" t="s">
        <v>833</v>
      </c>
      <c r="C249" s="364">
        <v>36484248000112</v>
      </c>
      <c r="D249" s="365" t="s">
        <v>13</v>
      </c>
      <c r="E249" s="365" t="s">
        <v>616</v>
      </c>
      <c r="F249" s="365" t="s">
        <v>610</v>
      </c>
      <c r="G249" s="366" t="s">
        <v>34</v>
      </c>
      <c r="H249" s="366" t="s">
        <v>1340</v>
      </c>
      <c r="I249" s="366" t="s">
        <v>34</v>
      </c>
      <c r="J249" s="366"/>
      <c r="K249" s="367" t="s">
        <v>48</v>
      </c>
      <c r="L249" s="368"/>
      <c r="M249" s="368" t="s">
        <v>34</v>
      </c>
      <c r="N249" s="367">
        <v>535451</v>
      </c>
      <c r="O249" s="367" t="s">
        <v>1323</v>
      </c>
      <c r="P249" s="371">
        <v>43943</v>
      </c>
      <c r="Q249" s="372">
        <v>11578116.109999999</v>
      </c>
      <c r="R249" s="372">
        <v>18994533.808174595</v>
      </c>
      <c r="S249" s="367">
        <v>11</v>
      </c>
      <c r="T249" s="369">
        <v>3.5328039998167693E-2</v>
      </c>
      <c r="U249" s="369">
        <v>0.45669246843149003</v>
      </c>
      <c r="V249" s="369">
        <v>6.0457396566755861E-2</v>
      </c>
      <c r="W249" s="369">
        <v>0.59268463988483311</v>
      </c>
      <c r="X249" s="369">
        <v>5.9371931722614235E-2</v>
      </c>
      <c r="Y249" s="369">
        <v>0.45022814379034903</v>
      </c>
      <c r="Z249" s="369" t="s">
        <v>1424</v>
      </c>
      <c r="AA249" s="369" t="s">
        <v>1424</v>
      </c>
      <c r="AB249" s="369">
        <v>7.9958016413448088E-2</v>
      </c>
      <c r="AC249" s="373">
        <v>-0.44081092586173637</v>
      </c>
      <c r="AD249" s="575">
        <v>0</v>
      </c>
      <c r="AE249" s="370" t="s">
        <v>2394</v>
      </c>
      <c r="AF249" s="370" t="s">
        <v>2395</v>
      </c>
      <c r="AG249" s="374" t="s">
        <v>1460</v>
      </c>
      <c r="AH249" s="374" t="s">
        <v>2321</v>
      </c>
      <c r="AI249" s="374">
        <v>0</v>
      </c>
      <c r="AJ249" s="374">
        <v>0</v>
      </c>
      <c r="AK249" s="374">
        <v>0</v>
      </c>
      <c r="AL249" s="369">
        <v>1.8500000000000003E-2</v>
      </c>
      <c r="AM249" s="369">
        <v>0.2</v>
      </c>
      <c r="AN249" s="369" t="s">
        <v>64</v>
      </c>
      <c r="AO249" s="367" t="s">
        <v>1326</v>
      </c>
      <c r="AP249" s="370" t="s">
        <v>13</v>
      </c>
      <c r="AQ249" s="376" t="s">
        <v>666</v>
      </c>
      <c r="AR249" s="369">
        <v>6.1666666666666658E-3</v>
      </c>
      <c r="AS249" s="369">
        <v>6.1666666666666658E-3</v>
      </c>
      <c r="AT249" s="369"/>
      <c r="AW249" s="711"/>
      <c r="AX249" s="711"/>
      <c r="AY249" s="712"/>
      <c r="AZ249" s="712"/>
      <c r="BA249" s="712"/>
      <c r="BB249" s="713"/>
      <c r="BC249" s="712"/>
      <c r="BD249" s="712"/>
      <c r="BE249" s="712"/>
      <c r="BF249" s="712"/>
      <c r="BG249" s="713"/>
      <c r="BH249" s="713"/>
      <c r="BI249" s="714"/>
      <c r="BJ249" s="714"/>
      <c r="BK249" s="714"/>
      <c r="BL249" s="713"/>
      <c r="BM249" s="713"/>
      <c r="BN249" s="713"/>
      <c r="BO249" s="713"/>
      <c r="BP249" s="713"/>
      <c r="BQ249" s="713"/>
      <c r="BR249" s="713"/>
      <c r="BS249" s="713"/>
      <c r="BT249" s="716"/>
      <c r="BU249" s="717"/>
      <c r="BV249" s="715"/>
      <c r="BW249" s="718"/>
    </row>
    <row r="250" spans="2:75" ht="15.75" customHeight="1">
      <c r="B250" s="363" t="s">
        <v>140</v>
      </c>
      <c r="C250" s="364">
        <v>6070574000112</v>
      </c>
      <c r="D250" s="365" t="s">
        <v>14</v>
      </c>
      <c r="E250" s="365" t="s">
        <v>607</v>
      </c>
      <c r="F250" s="365"/>
      <c r="G250" s="366"/>
      <c r="H250" s="366" t="s">
        <v>34</v>
      </c>
      <c r="I250" s="366" t="s">
        <v>34</v>
      </c>
      <c r="J250" s="366" t="s">
        <v>608</v>
      </c>
      <c r="K250" s="367" t="s">
        <v>48</v>
      </c>
      <c r="L250" s="368"/>
      <c r="M250" s="368" t="s">
        <v>34</v>
      </c>
      <c r="N250" s="367">
        <v>129100</v>
      </c>
      <c r="O250" s="367" t="s">
        <v>1323</v>
      </c>
      <c r="P250" s="371">
        <v>38027</v>
      </c>
      <c r="Q250" s="372">
        <v>258654758.94999999</v>
      </c>
      <c r="R250" s="372">
        <v>251931938.0382143</v>
      </c>
      <c r="S250" s="367">
        <v>32</v>
      </c>
      <c r="T250" s="369">
        <v>7.8718854871870247E-2</v>
      </c>
      <c r="U250" s="369">
        <v>1.0176140013824495</v>
      </c>
      <c r="V250" s="369">
        <v>-5.1070102234132553E-2</v>
      </c>
      <c r="W250" s="369">
        <v>-0.50065776679775853</v>
      </c>
      <c r="X250" s="369">
        <v>-7.9907106259741068E-2</v>
      </c>
      <c r="Y250" s="369">
        <v>-0.60595010273648053</v>
      </c>
      <c r="Z250" s="369">
        <v>-2.6502839926050847E-2</v>
      </c>
      <c r="AA250" s="369">
        <v>-0.15065073404929796</v>
      </c>
      <c r="AB250" s="369">
        <v>0.14683307217679178</v>
      </c>
      <c r="AC250" s="373">
        <v>-0.94540406241559105</v>
      </c>
      <c r="AD250" s="575">
        <v>16993142000137</v>
      </c>
      <c r="AE250" s="370" t="s">
        <v>2396</v>
      </c>
      <c r="AF250" s="370" t="s">
        <v>2326</v>
      </c>
      <c r="AG250" s="374" t="s">
        <v>1459</v>
      </c>
      <c r="AH250" s="374" t="s">
        <v>2318</v>
      </c>
      <c r="AI250" s="374">
        <v>10000</v>
      </c>
      <c r="AJ250" s="374">
        <v>1000</v>
      </c>
      <c r="AK250" s="374">
        <v>1000</v>
      </c>
      <c r="AL250" s="369">
        <v>0.02</v>
      </c>
      <c r="AM250" s="369">
        <v>0.15</v>
      </c>
      <c r="AN250" s="369" t="s">
        <v>2349</v>
      </c>
      <c r="AO250" s="367" t="s">
        <v>1326</v>
      </c>
      <c r="AP250" s="370" t="s">
        <v>718</v>
      </c>
      <c r="AQ250" s="376" t="s">
        <v>661</v>
      </c>
      <c r="AR250" s="369">
        <v>4.6666666666666662E-3</v>
      </c>
      <c r="AS250" s="369">
        <v>4.6666666666666662E-3</v>
      </c>
      <c r="AT250" s="369"/>
      <c r="AW250" s="711"/>
      <c r="AX250" s="711"/>
      <c r="AY250" s="712"/>
      <c r="AZ250" s="712"/>
      <c r="BA250" s="712"/>
      <c r="BB250" s="712"/>
      <c r="BC250" s="712"/>
      <c r="BD250" s="712"/>
      <c r="BE250" s="712"/>
      <c r="BF250" s="712"/>
      <c r="BG250" s="713"/>
      <c r="BH250" s="713"/>
      <c r="BI250" s="714"/>
      <c r="BJ250" s="714"/>
      <c r="BK250" s="714"/>
      <c r="BL250" s="218"/>
      <c r="BM250" s="713"/>
      <c r="BN250" s="713"/>
      <c r="BO250" s="713"/>
      <c r="BP250" s="713"/>
      <c r="BQ250" s="713"/>
      <c r="BR250" s="713"/>
      <c r="BS250" s="713"/>
      <c r="BT250" s="713"/>
      <c r="BU250" s="713"/>
      <c r="BV250" s="715"/>
      <c r="BW250" s="712"/>
    </row>
    <row r="251" spans="2:75" ht="15.75" customHeight="1">
      <c r="B251" s="363" t="s">
        <v>834</v>
      </c>
      <c r="C251" s="364">
        <v>29283812000173</v>
      </c>
      <c r="D251" s="365" t="s">
        <v>14</v>
      </c>
      <c r="E251" s="365" t="s">
        <v>607</v>
      </c>
      <c r="F251" s="365"/>
      <c r="G251" s="366"/>
      <c r="H251" s="366" t="s">
        <v>34</v>
      </c>
      <c r="I251" s="366" t="s">
        <v>34</v>
      </c>
      <c r="J251" s="366" t="s">
        <v>608</v>
      </c>
      <c r="K251" s="367" t="s">
        <v>48</v>
      </c>
      <c r="L251" s="368"/>
      <c r="M251" s="368" t="s">
        <v>34</v>
      </c>
      <c r="N251" s="367">
        <v>459984</v>
      </c>
      <c r="O251" s="367" t="s">
        <v>1323</v>
      </c>
      <c r="P251" s="371">
        <v>43152</v>
      </c>
      <c r="Q251" s="372">
        <v>4341754.9800000004</v>
      </c>
      <c r="R251" s="372">
        <v>4253500.9878174616</v>
      </c>
      <c r="S251" s="367">
        <v>32</v>
      </c>
      <c r="T251" s="369">
        <v>7.1672057685342239E-2</v>
      </c>
      <c r="U251" s="369">
        <v>0.92651867874868687</v>
      </c>
      <c r="V251" s="369">
        <v>-5.9291583323064834E-2</v>
      </c>
      <c r="W251" s="369">
        <v>-0.58125577192577305</v>
      </c>
      <c r="X251" s="369">
        <v>-9.4843151586843866E-2</v>
      </c>
      <c r="Y251" s="369">
        <v>-0.71921284774210847</v>
      </c>
      <c r="Z251" s="369">
        <v>-3.4660801262406671E-2</v>
      </c>
      <c r="AA251" s="369">
        <v>-0.19702323100045505</v>
      </c>
      <c r="AB251" s="369">
        <v>0.14613032425102476</v>
      </c>
      <c r="AC251" s="373">
        <v>-1.0101847322390551</v>
      </c>
      <c r="AD251" s="575">
        <v>16993142000137</v>
      </c>
      <c r="AE251" s="370" t="s">
        <v>2396</v>
      </c>
      <c r="AF251" s="370" t="s">
        <v>2326</v>
      </c>
      <c r="AG251" s="374" t="s">
        <v>1459</v>
      </c>
      <c r="AH251" s="374" t="s">
        <v>2321</v>
      </c>
      <c r="AI251" s="374">
        <v>5000</v>
      </c>
      <c r="AJ251" s="374">
        <v>1000</v>
      </c>
      <c r="AK251" s="374">
        <v>1000</v>
      </c>
      <c r="AL251" s="369">
        <v>2.5000000000000001E-2</v>
      </c>
      <c r="AM251" s="369">
        <v>0.2</v>
      </c>
      <c r="AN251" s="369" t="s">
        <v>2349</v>
      </c>
      <c r="AO251" s="367" t="s">
        <v>1326</v>
      </c>
      <c r="AP251" s="370" t="s">
        <v>718</v>
      </c>
      <c r="AQ251" s="376" t="s">
        <v>661</v>
      </c>
      <c r="AR251" s="369">
        <v>5.8333333333333327E-3</v>
      </c>
      <c r="AS251" s="369">
        <v>5.8333333333333327E-3</v>
      </c>
      <c r="AT251" s="369"/>
      <c r="AW251" s="711"/>
      <c r="AX251" s="711"/>
      <c r="AY251" s="712"/>
      <c r="AZ251" s="712"/>
      <c r="BA251" s="712"/>
      <c r="BB251" s="712"/>
      <c r="BC251" s="712"/>
      <c r="BD251" s="712"/>
      <c r="BE251" s="712"/>
      <c r="BF251" s="712"/>
      <c r="BG251" s="713"/>
      <c r="BH251" s="713"/>
      <c r="BI251" s="714"/>
      <c r="BJ251" s="714"/>
      <c r="BK251" s="714"/>
      <c r="BL251" s="218"/>
      <c r="BM251" s="713"/>
      <c r="BN251" s="713"/>
      <c r="BO251" s="713"/>
      <c r="BP251" s="713"/>
      <c r="BQ251" s="713"/>
      <c r="BR251" s="713"/>
      <c r="BS251" s="713"/>
      <c r="BT251" s="713"/>
      <c r="BU251" s="713"/>
      <c r="BV251" s="715"/>
      <c r="BW251" s="712"/>
    </row>
    <row r="252" spans="2:75" ht="15.75" customHeight="1">
      <c r="B252" s="363" t="s">
        <v>141</v>
      </c>
      <c r="C252" s="364">
        <v>5097427000173</v>
      </c>
      <c r="D252" s="365" t="s">
        <v>13</v>
      </c>
      <c r="E252" s="365" t="s">
        <v>616</v>
      </c>
      <c r="F252" s="365" t="s">
        <v>617</v>
      </c>
      <c r="G252" s="366" t="s">
        <v>34</v>
      </c>
      <c r="H252" s="366" t="s">
        <v>867</v>
      </c>
      <c r="I252" s="366" t="s">
        <v>34</v>
      </c>
      <c r="J252" s="366" t="s">
        <v>608</v>
      </c>
      <c r="K252" s="367" t="s">
        <v>48</v>
      </c>
      <c r="L252" s="368"/>
      <c r="M252" s="368" t="s">
        <v>34</v>
      </c>
      <c r="N252" s="367">
        <v>108741</v>
      </c>
      <c r="O252" s="367" t="s">
        <v>1323</v>
      </c>
      <c r="P252" s="371">
        <v>37431</v>
      </c>
      <c r="Q252" s="372">
        <v>17164055.030000001</v>
      </c>
      <c r="R252" s="372">
        <v>16609985.126071431</v>
      </c>
      <c r="S252" s="367">
        <v>8</v>
      </c>
      <c r="T252" s="369">
        <v>7.8413300383070261E-2</v>
      </c>
      <c r="U252" s="369">
        <v>1.0136640388671889</v>
      </c>
      <c r="V252" s="369">
        <v>8.9480743499110282E-2</v>
      </c>
      <c r="W252" s="369">
        <v>0.87721048621136632</v>
      </c>
      <c r="X252" s="369">
        <v>3.2855102060510344E-2</v>
      </c>
      <c r="Y252" s="369">
        <v>0.24914620740075724</v>
      </c>
      <c r="Z252" s="369">
        <v>0.10528347034222785</v>
      </c>
      <c r="AA252" s="369">
        <v>0.59846537709053538</v>
      </c>
      <c r="AB252" s="369">
        <v>5.3579776563456818E-2</v>
      </c>
      <c r="AC252" s="373">
        <v>-0.18677396760583834</v>
      </c>
      <c r="AD252" s="575">
        <v>0</v>
      </c>
      <c r="AE252" s="370" t="s">
        <v>2396</v>
      </c>
      <c r="AF252" s="370" t="s">
        <v>2326</v>
      </c>
      <c r="AG252" s="374" t="s">
        <v>1459</v>
      </c>
      <c r="AH252" s="374" t="s">
        <v>2321</v>
      </c>
      <c r="AI252" s="374">
        <v>5000</v>
      </c>
      <c r="AJ252" s="374">
        <v>1000</v>
      </c>
      <c r="AK252" s="374">
        <v>1000</v>
      </c>
      <c r="AL252" s="369">
        <v>0.02</v>
      </c>
      <c r="AM252" s="369">
        <v>0.2</v>
      </c>
      <c r="AN252" s="369" t="s">
        <v>64</v>
      </c>
      <c r="AO252" s="367" t="s">
        <v>1326</v>
      </c>
      <c r="AP252" s="370" t="s">
        <v>13</v>
      </c>
      <c r="AQ252" s="376" t="s">
        <v>670</v>
      </c>
      <c r="AR252" s="369">
        <v>4.6666666666666662E-3</v>
      </c>
      <c r="AS252" s="369">
        <v>4.6666666666666662E-3</v>
      </c>
      <c r="AT252" s="369"/>
      <c r="AW252" s="711"/>
      <c r="AX252" s="711"/>
      <c r="AY252" s="712"/>
      <c r="AZ252" s="712"/>
      <c r="BA252" s="712"/>
      <c r="BB252" s="713"/>
      <c r="BC252" s="712"/>
      <c r="BD252" s="712"/>
      <c r="BE252" s="712"/>
      <c r="BF252" s="712"/>
      <c r="BG252" s="713"/>
      <c r="BH252" s="713"/>
      <c r="BI252" s="714"/>
      <c r="BJ252" s="714"/>
      <c r="BK252" s="714"/>
      <c r="BL252" s="713"/>
      <c r="BM252" s="713"/>
      <c r="BN252" s="713"/>
      <c r="BO252" s="713"/>
      <c r="BP252" s="713"/>
      <c r="BQ252" s="713"/>
      <c r="BR252" s="713"/>
      <c r="BS252" s="713"/>
      <c r="BT252" s="716"/>
      <c r="BU252" s="717"/>
      <c r="BV252" s="715"/>
      <c r="BW252" s="718"/>
    </row>
    <row r="253" spans="2:75" ht="15.75" customHeight="1">
      <c r="B253" s="363" t="s">
        <v>142</v>
      </c>
      <c r="C253" s="364">
        <v>8739850000118</v>
      </c>
      <c r="D253" s="365" t="s">
        <v>13</v>
      </c>
      <c r="E253" s="365" t="s">
        <v>616</v>
      </c>
      <c r="F253" s="365" t="s">
        <v>617</v>
      </c>
      <c r="G253" s="366" t="s">
        <v>34</v>
      </c>
      <c r="H253" s="366" t="s">
        <v>1340</v>
      </c>
      <c r="I253" s="366" t="s">
        <v>34</v>
      </c>
      <c r="J253" s="366" t="s">
        <v>608</v>
      </c>
      <c r="K253" s="367" t="s">
        <v>48</v>
      </c>
      <c r="L253" s="368"/>
      <c r="M253" s="368" t="s">
        <v>34</v>
      </c>
      <c r="N253" s="367">
        <v>181722</v>
      </c>
      <c r="O253" s="367" t="s">
        <v>1323</v>
      </c>
      <c r="P253" s="371">
        <v>39184</v>
      </c>
      <c r="Q253" s="372">
        <v>26201703.09</v>
      </c>
      <c r="R253" s="372">
        <v>27382295.648730174</v>
      </c>
      <c r="S253" s="367">
        <v>11</v>
      </c>
      <c r="T253" s="369">
        <v>0.1015305812536067</v>
      </c>
      <c r="U253" s="369">
        <v>1.3125056407431186</v>
      </c>
      <c r="V253" s="369">
        <v>0.1073868904129287</v>
      </c>
      <c r="W253" s="369">
        <v>1.0527505993821851</v>
      </c>
      <c r="X253" s="369">
        <v>7.5640236467953148E-3</v>
      </c>
      <c r="Y253" s="369">
        <v>5.7359365398343999E-2</v>
      </c>
      <c r="Z253" s="369">
        <v>0.11216094327953496</v>
      </c>
      <c r="AA253" s="369">
        <v>0.6375591628621905</v>
      </c>
      <c r="AB253" s="369">
        <v>0.10035872285974505</v>
      </c>
      <c r="AC253" s="373">
        <v>9.8494753725882705E-2</v>
      </c>
      <c r="AD253" s="575">
        <v>0</v>
      </c>
      <c r="AE253" s="370" t="s">
        <v>2396</v>
      </c>
      <c r="AF253" s="370" t="s">
        <v>2326</v>
      </c>
      <c r="AG253" s="374" t="s">
        <v>1459</v>
      </c>
      <c r="AH253" s="374" t="s">
        <v>2321</v>
      </c>
      <c r="AI253" s="374">
        <v>5000</v>
      </c>
      <c r="AJ253" s="374">
        <v>1000</v>
      </c>
      <c r="AK253" s="374">
        <v>1000</v>
      </c>
      <c r="AL253" s="369">
        <v>0.02</v>
      </c>
      <c r="AM253" s="369">
        <v>0.2</v>
      </c>
      <c r="AN253" s="369" t="s">
        <v>64</v>
      </c>
      <c r="AO253" s="367" t="s">
        <v>1326</v>
      </c>
      <c r="AP253" s="370" t="s">
        <v>13</v>
      </c>
      <c r="AQ253" s="376" t="s">
        <v>666</v>
      </c>
      <c r="AR253" s="369">
        <v>4.6666666666666662E-3</v>
      </c>
      <c r="AS253" s="369">
        <v>4.6666666666666662E-3</v>
      </c>
      <c r="AT253" s="369"/>
      <c r="AW253" s="711"/>
      <c r="AX253" s="711"/>
      <c r="AY253" s="712"/>
      <c r="AZ253" s="712"/>
      <c r="BA253" s="712"/>
      <c r="BB253" s="713"/>
      <c r="BC253" s="712"/>
      <c r="BD253" s="712"/>
      <c r="BE253" s="712"/>
      <c r="BF253" s="712"/>
      <c r="BG253" s="713"/>
      <c r="BH253" s="713"/>
      <c r="BI253" s="714"/>
      <c r="BJ253" s="714"/>
      <c r="BK253" s="714"/>
      <c r="BL253" s="713"/>
      <c r="BM253" s="713"/>
      <c r="BN253" s="713"/>
      <c r="BO253" s="713"/>
      <c r="BP253" s="713"/>
      <c r="BQ253" s="713"/>
      <c r="BR253" s="713"/>
      <c r="BS253" s="713"/>
      <c r="BT253" s="716"/>
      <c r="BU253" s="717"/>
      <c r="BV253" s="715"/>
      <c r="BW253" s="718"/>
    </row>
    <row r="254" spans="2:75" ht="15.75" customHeight="1">
      <c r="B254" s="363" t="s">
        <v>143</v>
      </c>
      <c r="C254" s="364">
        <v>33342285000106</v>
      </c>
      <c r="D254" s="365" t="s">
        <v>11</v>
      </c>
      <c r="E254" s="365" t="s">
        <v>620</v>
      </c>
      <c r="F254" s="365" t="s">
        <v>665</v>
      </c>
      <c r="G254" s="366" t="s">
        <v>740</v>
      </c>
      <c r="H254" s="366" t="s">
        <v>34</v>
      </c>
      <c r="I254" s="366"/>
      <c r="J254" s="366" t="s">
        <v>608</v>
      </c>
      <c r="K254" s="367" t="s">
        <v>48</v>
      </c>
      <c r="L254" s="368"/>
      <c r="M254" s="368" t="s">
        <v>34</v>
      </c>
      <c r="N254" s="367">
        <v>505501</v>
      </c>
      <c r="O254" s="367" t="s">
        <v>1323</v>
      </c>
      <c r="P254" s="371">
        <v>43703</v>
      </c>
      <c r="Q254" s="372">
        <v>18863758.280000001</v>
      </c>
      <c r="R254" s="372">
        <v>36620850.080753967</v>
      </c>
      <c r="S254" s="367">
        <v>31</v>
      </c>
      <c r="T254" s="369">
        <v>8.8791581539507058E-2</v>
      </c>
      <c r="U254" s="369">
        <v>1.1478261050235612</v>
      </c>
      <c r="V254" s="369">
        <v>0.11892335820578492</v>
      </c>
      <c r="W254" s="369">
        <v>1.165846558646692</v>
      </c>
      <c r="X254" s="369">
        <v>0.17980246002008693</v>
      </c>
      <c r="Y254" s="369">
        <v>1.3634747173460797</v>
      </c>
      <c r="Z254" s="369">
        <v>0.18768470781101021</v>
      </c>
      <c r="AA254" s="369">
        <v>1.0668607243770911</v>
      </c>
      <c r="AB254" s="369">
        <v>2.5515015369888712E-3</v>
      </c>
      <c r="AC254" s="373">
        <v>5.9741922040512057</v>
      </c>
      <c r="AD254" s="575">
        <v>0</v>
      </c>
      <c r="AE254" s="370" t="s">
        <v>2397</v>
      </c>
      <c r="AF254" s="370" t="s">
        <v>2326</v>
      </c>
      <c r="AG254" s="374" t="s">
        <v>1459</v>
      </c>
      <c r="AH254" s="374" t="s">
        <v>2321</v>
      </c>
      <c r="AI254" s="374">
        <v>1000</v>
      </c>
      <c r="AJ254" s="374">
        <v>1000</v>
      </c>
      <c r="AK254" s="374">
        <v>1000</v>
      </c>
      <c r="AL254" s="369">
        <v>5.5000000000000005E-3</v>
      </c>
      <c r="AM254" s="369" t="s">
        <v>34</v>
      </c>
      <c r="AN254" s="369" t="s">
        <v>34</v>
      </c>
      <c r="AO254" s="367" t="s">
        <v>1326</v>
      </c>
      <c r="AP254" s="370" t="s">
        <v>11</v>
      </c>
      <c r="AQ254" s="376" t="s">
        <v>664</v>
      </c>
      <c r="AR254" s="369">
        <v>9.3333333333333332E-4</v>
      </c>
      <c r="AS254" s="369">
        <v>9.3333333333333332E-4</v>
      </c>
      <c r="AT254" s="369"/>
      <c r="AW254" s="711"/>
      <c r="AX254" s="711"/>
      <c r="AY254" s="712"/>
      <c r="AZ254" s="712"/>
      <c r="BA254" s="712"/>
      <c r="BB254" s="713"/>
      <c r="BC254" s="712"/>
      <c r="BD254" s="712"/>
      <c r="BE254" s="712"/>
      <c r="BF254" s="712"/>
      <c r="BG254" s="713"/>
      <c r="BH254" s="713"/>
      <c r="BI254" s="714"/>
      <c r="BJ254" s="714"/>
      <c r="BK254" s="714"/>
      <c r="BL254" s="713"/>
      <c r="BM254" s="713"/>
      <c r="BN254" s="713"/>
      <c r="BO254" s="713"/>
      <c r="BP254" s="713"/>
      <c r="BQ254" s="713"/>
      <c r="BR254" s="713"/>
      <c r="BS254" s="713"/>
      <c r="BT254" s="716"/>
      <c r="BU254" s="717"/>
      <c r="BV254" s="715"/>
      <c r="BW254" s="718"/>
    </row>
    <row r="255" spans="2:75" ht="15.75" customHeight="1">
      <c r="B255" s="363" t="s">
        <v>144</v>
      </c>
      <c r="C255" s="364">
        <v>41266134000136</v>
      </c>
      <c r="D255" s="365" t="s">
        <v>13</v>
      </c>
      <c r="E255" s="365" t="s">
        <v>615</v>
      </c>
      <c r="F255" s="365" t="s">
        <v>619</v>
      </c>
      <c r="G255" s="366" t="s">
        <v>34</v>
      </c>
      <c r="H255" s="366" t="s">
        <v>1339</v>
      </c>
      <c r="I255" s="366" t="s">
        <v>34</v>
      </c>
      <c r="J255" s="366"/>
      <c r="K255" s="367" t="s">
        <v>48</v>
      </c>
      <c r="L255" s="368"/>
      <c r="M255" s="368" t="s">
        <v>34</v>
      </c>
      <c r="N255" s="367">
        <v>586870</v>
      </c>
      <c r="O255" s="367" t="s">
        <v>1323</v>
      </c>
      <c r="P255" s="371">
        <v>44314</v>
      </c>
      <c r="Q255" s="372">
        <v>7280004.1699999999</v>
      </c>
      <c r="R255" s="372">
        <v>3882553.1922619035</v>
      </c>
      <c r="S255" s="367">
        <v>10</v>
      </c>
      <c r="T255" s="369">
        <v>5.8189868310841053E-2</v>
      </c>
      <c r="U255" s="369">
        <v>0.75223178523234402</v>
      </c>
      <c r="V255" s="369">
        <v>3.9614182820174149E-2</v>
      </c>
      <c r="W255" s="369">
        <v>0.38835145097890744</v>
      </c>
      <c r="X255" s="369" t="s">
        <v>1424</v>
      </c>
      <c r="Y255" s="369" t="s">
        <v>1424</v>
      </c>
      <c r="Z255" s="369" t="s">
        <v>1424</v>
      </c>
      <c r="AA255" s="369" t="s">
        <v>1424</v>
      </c>
      <c r="AB255" s="369">
        <v>4.3275221612904029E-2</v>
      </c>
      <c r="AC255" s="373">
        <v>-1.3256244905377337</v>
      </c>
      <c r="AD255" s="575">
        <v>0</v>
      </c>
      <c r="AE255" s="370" t="s">
        <v>2331</v>
      </c>
      <c r="AF255" s="370" t="s">
        <v>2317</v>
      </c>
      <c r="AG255" s="374" t="s">
        <v>1458</v>
      </c>
      <c r="AH255" s="374" t="s">
        <v>2321</v>
      </c>
      <c r="AI255" s="374">
        <v>0</v>
      </c>
      <c r="AJ255" s="374">
        <v>0</v>
      </c>
      <c r="AK255" s="374">
        <v>0</v>
      </c>
      <c r="AL255" s="369">
        <v>8.0000000000000002E-3</v>
      </c>
      <c r="AM255" s="369" t="s">
        <v>34</v>
      </c>
      <c r="AN255" s="369" t="s">
        <v>34</v>
      </c>
      <c r="AO255" s="367" t="s">
        <v>1326</v>
      </c>
      <c r="AP255" s="370" t="s">
        <v>13</v>
      </c>
      <c r="AQ255" s="376" t="s">
        <v>688</v>
      </c>
      <c r="AR255" s="369">
        <v>5.3333333333333332E-3</v>
      </c>
      <c r="AS255" s="369">
        <v>5.3333333333333332E-3</v>
      </c>
      <c r="AT255" s="369"/>
      <c r="AW255" s="711"/>
      <c r="AX255" s="711"/>
      <c r="AY255" s="712"/>
      <c r="AZ255" s="712"/>
      <c r="BA255" s="712"/>
      <c r="BB255" s="713"/>
      <c r="BC255" s="712"/>
      <c r="BD255" s="712"/>
      <c r="BE255" s="712"/>
      <c r="BF255" s="712"/>
      <c r="BG255" s="713"/>
      <c r="BH255" s="713"/>
      <c r="BI255" s="714"/>
      <c r="BJ255" s="714"/>
      <c r="BK255" s="714"/>
      <c r="BL255" s="713"/>
      <c r="BM255" s="713"/>
      <c r="BN255" s="713"/>
      <c r="BO255" s="713"/>
      <c r="BP255" s="713"/>
      <c r="BQ255" s="713"/>
      <c r="BR255" s="713"/>
      <c r="BS255" s="713"/>
      <c r="BT255" s="716"/>
      <c r="BU255" s="717"/>
      <c r="BV255" s="715"/>
      <c r="BW255" s="718"/>
    </row>
    <row r="256" spans="2:75" ht="15.75" customHeight="1">
      <c r="B256" s="363" t="s">
        <v>145</v>
      </c>
      <c r="C256" s="364">
        <v>41266158000195</v>
      </c>
      <c r="D256" s="365" t="s">
        <v>13</v>
      </c>
      <c r="E256" s="365" t="s">
        <v>615</v>
      </c>
      <c r="F256" s="365" t="s">
        <v>619</v>
      </c>
      <c r="G256" s="366" t="s">
        <v>34</v>
      </c>
      <c r="H256" s="366" t="s">
        <v>1340</v>
      </c>
      <c r="I256" s="366" t="s">
        <v>34</v>
      </c>
      <c r="J256" s="366"/>
      <c r="K256" s="367" t="s">
        <v>48</v>
      </c>
      <c r="L256" s="368"/>
      <c r="M256" s="368" t="s">
        <v>34</v>
      </c>
      <c r="N256" s="367">
        <v>586889</v>
      </c>
      <c r="O256" s="367" t="s">
        <v>1323</v>
      </c>
      <c r="P256" s="371">
        <v>44314</v>
      </c>
      <c r="Q256" s="372">
        <v>5886841.8399999999</v>
      </c>
      <c r="R256" s="372">
        <v>3321881.8286904762</v>
      </c>
      <c r="S256" s="367">
        <v>10</v>
      </c>
      <c r="T256" s="369">
        <v>1.03796777131826E-2</v>
      </c>
      <c r="U256" s="369">
        <v>0.13418011971800711</v>
      </c>
      <c r="V256" s="369">
        <v>-4.8277525629483398E-2</v>
      </c>
      <c r="W256" s="369">
        <v>-0.47328117843524531</v>
      </c>
      <c r="X256" s="369" t="s">
        <v>1424</v>
      </c>
      <c r="Y256" s="369" t="s">
        <v>1424</v>
      </c>
      <c r="Z256" s="369" t="s">
        <v>1424</v>
      </c>
      <c r="AA256" s="369" t="s">
        <v>1424</v>
      </c>
      <c r="AB256" s="369">
        <v>8.3042787188664535E-2</v>
      </c>
      <c r="AC256" s="373">
        <v>-1.7243198683653824</v>
      </c>
      <c r="AD256" s="575">
        <v>0</v>
      </c>
      <c r="AE256" s="370" t="s">
        <v>2331</v>
      </c>
      <c r="AF256" s="370" t="s">
        <v>2317</v>
      </c>
      <c r="AG256" s="374" t="s">
        <v>1458</v>
      </c>
      <c r="AH256" s="374" t="s">
        <v>2321</v>
      </c>
      <c r="AI256" s="374">
        <v>0</v>
      </c>
      <c r="AJ256" s="374">
        <v>0</v>
      </c>
      <c r="AK256" s="374">
        <v>0</v>
      </c>
      <c r="AL256" s="369">
        <v>8.0000000000000002E-3</v>
      </c>
      <c r="AM256" s="369" t="s">
        <v>34</v>
      </c>
      <c r="AN256" s="369" t="s">
        <v>34</v>
      </c>
      <c r="AO256" s="367" t="s">
        <v>1326</v>
      </c>
      <c r="AP256" s="370" t="s">
        <v>13</v>
      </c>
      <c r="AQ256" s="376" t="s">
        <v>670</v>
      </c>
      <c r="AR256" s="369">
        <v>5.3333333333333332E-3</v>
      </c>
      <c r="AS256" s="369">
        <v>5.3333333333333332E-3</v>
      </c>
      <c r="AT256" s="369"/>
      <c r="AW256" s="711"/>
      <c r="AX256" s="711"/>
      <c r="AY256" s="712"/>
      <c r="AZ256" s="712"/>
      <c r="BA256" s="712"/>
      <c r="BB256" s="712"/>
      <c r="BC256" s="712"/>
      <c r="BD256" s="712"/>
      <c r="BE256" s="712"/>
      <c r="BF256" s="712"/>
      <c r="BG256" s="713"/>
      <c r="BH256" s="713"/>
      <c r="BI256" s="714"/>
      <c r="BJ256" s="714"/>
      <c r="BK256" s="714"/>
      <c r="BL256" s="218"/>
      <c r="BM256" s="713"/>
      <c r="BN256" s="713"/>
      <c r="BO256" s="713"/>
      <c r="BP256" s="713"/>
      <c r="BQ256" s="713"/>
      <c r="BR256" s="713"/>
      <c r="BS256" s="713"/>
      <c r="BT256" s="713"/>
      <c r="BU256" s="713"/>
      <c r="BV256" s="715"/>
      <c r="BW256" s="712"/>
    </row>
    <row r="257" spans="2:75" ht="15.75" customHeight="1">
      <c r="B257" s="363" t="s">
        <v>835</v>
      </c>
      <c r="C257" s="364">
        <v>45294999000167</v>
      </c>
      <c r="D257" s="365" t="s">
        <v>11</v>
      </c>
      <c r="E257" s="365" t="s">
        <v>663</v>
      </c>
      <c r="F257" s="365"/>
      <c r="G257" s="366"/>
      <c r="H257" s="366" t="s">
        <v>34</v>
      </c>
      <c r="I257" s="366" t="s">
        <v>34</v>
      </c>
      <c r="J257" s="366" t="s">
        <v>698</v>
      </c>
      <c r="K257" s="367" t="s">
        <v>48</v>
      </c>
      <c r="L257" s="368"/>
      <c r="M257" s="368" t="s">
        <v>1421</v>
      </c>
      <c r="N257" s="367">
        <v>648604</v>
      </c>
      <c r="O257" s="367" t="s">
        <v>1323</v>
      </c>
      <c r="P257" s="371">
        <v>44678</v>
      </c>
      <c r="Q257" s="372">
        <v>77787588.090000004</v>
      </c>
      <c r="R257" s="372" t="s">
        <v>1424</v>
      </c>
      <c r="S257" s="367">
        <v>7</v>
      </c>
      <c r="T257" s="369" t="s">
        <v>1424</v>
      </c>
      <c r="U257" s="369" t="s">
        <v>1424</v>
      </c>
      <c r="V257" s="369" t="s">
        <v>1424</v>
      </c>
      <c r="W257" s="369" t="s">
        <v>1424</v>
      </c>
      <c r="X257" s="369" t="s">
        <v>1424</v>
      </c>
      <c r="Y257" s="369" t="s">
        <v>1424</v>
      </c>
      <c r="Z257" s="369" t="s">
        <v>1424</v>
      </c>
      <c r="AA257" s="369" t="s">
        <v>1424</v>
      </c>
      <c r="AB257" s="369" t="s">
        <v>1424</v>
      </c>
      <c r="AC257" s="373" t="s">
        <v>1424</v>
      </c>
      <c r="AD257" s="575">
        <v>0</v>
      </c>
      <c r="AE257" s="370" t="s">
        <v>2352</v>
      </c>
      <c r="AF257" s="370" t="s">
        <v>2317</v>
      </c>
      <c r="AG257" s="374" t="s">
        <v>1458</v>
      </c>
      <c r="AH257" s="374" t="s">
        <v>2318</v>
      </c>
      <c r="AI257" s="374">
        <v>0</v>
      </c>
      <c r="AJ257" s="374" t="s">
        <v>1436</v>
      </c>
      <c r="AK257" s="374">
        <v>0</v>
      </c>
      <c r="AL257" s="369">
        <v>8.0000000000000002E-3</v>
      </c>
      <c r="AM257" s="369">
        <v>0.2</v>
      </c>
      <c r="AN257" s="369" t="s">
        <v>2335</v>
      </c>
      <c r="AO257" s="367" t="s">
        <v>1326</v>
      </c>
      <c r="AP257" s="370" t="s">
        <v>13</v>
      </c>
      <c r="AQ257" s="376" t="s">
        <v>681</v>
      </c>
      <c r="AR257" s="369" t="s">
        <v>34</v>
      </c>
      <c r="AS257" s="369" t="s">
        <v>34</v>
      </c>
      <c r="AT257" s="369"/>
      <c r="AW257" s="711"/>
      <c r="AX257" s="711"/>
      <c r="AY257" s="712"/>
      <c r="AZ257" s="712"/>
      <c r="BA257" s="712"/>
      <c r="BB257" s="713"/>
      <c r="BC257" s="712"/>
      <c r="BD257" s="712"/>
      <c r="BE257" s="712"/>
      <c r="BF257" s="712"/>
      <c r="BG257" s="713"/>
      <c r="BH257" s="713"/>
      <c r="BI257" s="714"/>
      <c r="BJ257" s="714"/>
      <c r="BK257" s="714"/>
      <c r="BL257" s="713"/>
      <c r="BM257" s="713"/>
      <c r="BN257" s="713"/>
      <c r="BO257" s="713"/>
      <c r="BP257" s="713"/>
      <c r="BQ257" s="713"/>
      <c r="BR257" s="713"/>
      <c r="BS257" s="713"/>
      <c r="BT257" s="716"/>
      <c r="BU257" s="717"/>
      <c r="BV257" s="715"/>
      <c r="BW257" s="718"/>
    </row>
    <row r="258" spans="2:75" ht="15.75" customHeight="1">
      <c r="B258" s="363" t="s">
        <v>836</v>
      </c>
      <c r="C258" s="364">
        <v>42730970000192</v>
      </c>
      <c r="D258" s="365" t="s">
        <v>11</v>
      </c>
      <c r="E258" s="365" t="s">
        <v>620</v>
      </c>
      <c r="F258" s="365" t="s">
        <v>665</v>
      </c>
      <c r="G258" s="366" t="s">
        <v>740</v>
      </c>
      <c r="H258" s="366" t="s">
        <v>34</v>
      </c>
      <c r="I258" s="366"/>
      <c r="J258" s="366"/>
      <c r="K258" s="367" t="s">
        <v>48</v>
      </c>
      <c r="L258" s="368"/>
      <c r="M258" s="368" t="s">
        <v>34</v>
      </c>
      <c r="N258" s="367">
        <v>613657</v>
      </c>
      <c r="O258" s="367" t="s">
        <v>1323</v>
      </c>
      <c r="P258" s="371">
        <v>44456</v>
      </c>
      <c r="Q258" s="372">
        <v>32789041.18</v>
      </c>
      <c r="R258" s="372" t="s">
        <v>1424</v>
      </c>
      <c r="S258" s="367">
        <v>31</v>
      </c>
      <c r="T258" s="369">
        <v>8.9912659631264935E-2</v>
      </c>
      <c r="U258" s="369">
        <v>1.1623185003292709</v>
      </c>
      <c r="V258" s="369" t="s">
        <v>1424</v>
      </c>
      <c r="W258" s="369" t="s">
        <v>1424</v>
      </c>
      <c r="X258" s="369" t="s">
        <v>1424</v>
      </c>
      <c r="Y258" s="369" t="s">
        <v>1424</v>
      </c>
      <c r="Z258" s="369" t="s">
        <v>1424</v>
      </c>
      <c r="AA258" s="369" t="s">
        <v>1424</v>
      </c>
      <c r="AB258" s="369" t="s">
        <v>1424</v>
      </c>
      <c r="AC258" s="373" t="s">
        <v>1424</v>
      </c>
      <c r="AD258" s="575">
        <v>0</v>
      </c>
      <c r="AE258" s="370" t="s">
        <v>2352</v>
      </c>
      <c r="AF258" s="370" t="s">
        <v>2317</v>
      </c>
      <c r="AG258" s="374" t="s">
        <v>1458</v>
      </c>
      <c r="AH258" s="374" t="s">
        <v>2318</v>
      </c>
      <c r="AI258" s="374">
        <v>5000</v>
      </c>
      <c r="AJ258" s="374">
        <v>1000</v>
      </c>
      <c r="AK258" s="374">
        <v>1000</v>
      </c>
      <c r="AL258" s="369">
        <v>5.0000000000000001E-3</v>
      </c>
      <c r="AM258" s="369">
        <v>0.2</v>
      </c>
      <c r="AN258" s="369" t="s">
        <v>2335</v>
      </c>
      <c r="AO258" s="367" t="s">
        <v>1326</v>
      </c>
      <c r="AP258" s="370" t="s">
        <v>11</v>
      </c>
      <c r="AQ258" s="376" t="s">
        <v>677</v>
      </c>
      <c r="AR258" s="369">
        <v>1.6666666666666666E-3</v>
      </c>
      <c r="AS258" s="369">
        <v>1.6666666666666666E-3</v>
      </c>
      <c r="AT258" s="369"/>
      <c r="AW258" s="711"/>
      <c r="AX258" s="711"/>
      <c r="AY258" s="712"/>
      <c r="AZ258" s="712"/>
      <c r="BA258" s="712"/>
      <c r="BB258" s="713"/>
      <c r="BC258" s="712"/>
      <c r="BD258" s="712"/>
      <c r="BE258" s="712"/>
      <c r="BF258" s="712"/>
      <c r="BG258" s="713"/>
      <c r="BH258" s="713"/>
      <c r="BI258" s="714"/>
      <c r="BJ258" s="714"/>
      <c r="BK258" s="714"/>
      <c r="BL258" s="218"/>
      <c r="BM258" s="713"/>
      <c r="BN258" s="713"/>
      <c r="BO258" s="713"/>
      <c r="BP258" s="713"/>
      <c r="BQ258" s="713"/>
      <c r="BR258" s="713"/>
      <c r="BS258" s="713"/>
      <c r="BT258" s="716"/>
      <c r="BU258" s="717"/>
      <c r="BV258" s="715"/>
      <c r="BW258" s="718"/>
    </row>
    <row r="259" spans="2:75" ht="15.75" customHeight="1">
      <c r="B259" s="363" t="s">
        <v>837</v>
      </c>
      <c r="C259" s="364">
        <v>26623189000162</v>
      </c>
      <c r="D259" s="365" t="s">
        <v>13</v>
      </c>
      <c r="E259" s="365" t="s">
        <v>615</v>
      </c>
      <c r="F259" s="365" t="s">
        <v>619</v>
      </c>
      <c r="G259" s="366" t="s">
        <v>34</v>
      </c>
      <c r="H259" s="366" t="s">
        <v>1339</v>
      </c>
      <c r="I259" s="366" t="s">
        <v>34</v>
      </c>
      <c r="J259" s="366"/>
      <c r="K259" s="367" t="s">
        <v>48</v>
      </c>
      <c r="L259" s="368"/>
      <c r="M259" s="368" t="s">
        <v>34</v>
      </c>
      <c r="N259" s="367">
        <v>433772</v>
      </c>
      <c r="O259" s="367" t="s">
        <v>1323</v>
      </c>
      <c r="P259" s="371">
        <v>42761</v>
      </c>
      <c r="Q259" s="372">
        <v>308139252.75</v>
      </c>
      <c r="R259" s="372">
        <v>338721607.73182577</v>
      </c>
      <c r="S259" s="367">
        <v>61</v>
      </c>
      <c r="T259" s="369">
        <v>0.11786698831743347</v>
      </c>
      <c r="U259" s="369">
        <v>1.5236895634194865</v>
      </c>
      <c r="V259" s="369">
        <v>0.10186614577441877</v>
      </c>
      <c r="W259" s="369">
        <v>0.99862884201609592</v>
      </c>
      <c r="X259" s="369">
        <v>0.14694409965049182</v>
      </c>
      <c r="Y259" s="369">
        <v>1.1143038015956264</v>
      </c>
      <c r="Z259" s="369">
        <v>0.24397763286734064</v>
      </c>
      <c r="AA259" s="369">
        <v>1.386847959902834</v>
      </c>
      <c r="AB259" s="369">
        <v>4.8008703760925232E-2</v>
      </c>
      <c r="AC259" s="373">
        <v>2.1244019344184954E-2</v>
      </c>
      <c r="AD259" s="575">
        <v>0</v>
      </c>
      <c r="AE259" s="370" t="s">
        <v>2331</v>
      </c>
      <c r="AF259" s="370" t="s">
        <v>2317</v>
      </c>
      <c r="AG259" s="374" t="s">
        <v>1458</v>
      </c>
      <c r="AH259" s="374" t="s">
        <v>2318</v>
      </c>
      <c r="AI259" s="374">
        <v>5000</v>
      </c>
      <c r="AJ259" s="374">
        <v>1000</v>
      </c>
      <c r="AK259" s="374">
        <v>5000</v>
      </c>
      <c r="AL259" s="369">
        <v>5.0000000000000001E-3</v>
      </c>
      <c r="AM259" s="369">
        <v>0.1</v>
      </c>
      <c r="AN259" s="369" t="s">
        <v>34</v>
      </c>
      <c r="AO259" s="367" t="s">
        <v>1326</v>
      </c>
      <c r="AP259" s="370" t="s">
        <v>13</v>
      </c>
      <c r="AQ259" s="376" t="s">
        <v>670</v>
      </c>
      <c r="AR259" s="369">
        <v>4.0000000000000001E-3</v>
      </c>
      <c r="AS259" s="369">
        <v>4.0000000000000001E-3</v>
      </c>
      <c r="AT259" s="369"/>
      <c r="AW259" s="711"/>
      <c r="AX259" s="711"/>
      <c r="AY259" s="712"/>
      <c r="AZ259" s="712"/>
      <c r="BA259" s="712"/>
      <c r="BB259" s="713"/>
      <c r="BC259" s="712"/>
      <c r="BD259" s="712"/>
      <c r="BE259" s="712"/>
      <c r="BF259" s="712"/>
      <c r="BG259" s="713"/>
      <c r="BH259" s="713"/>
      <c r="BI259" s="714"/>
      <c r="BJ259" s="714"/>
      <c r="BK259" s="714"/>
      <c r="BL259" s="713"/>
      <c r="BM259" s="713"/>
      <c r="BN259" s="713"/>
      <c r="BO259" s="713"/>
      <c r="BP259" s="713"/>
      <c r="BQ259" s="713"/>
      <c r="BR259" s="713"/>
      <c r="BS259" s="713"/>
      <c r="BT259" s="716"/>
      <c r="BU259" s="717"/>
      <c r="BV259" s="715"/>
      <c r="BW259" s="718"/>
    </row>
    <row r="260" spans="2:75" ht="15.75" customHeight="1">
      <c r="B260" s="363" t="s">
        <v>838</v>
      </c>
      <c r="C260" s="364">
        <v>35726720000113</v>
      </c>
      <c r="D260" s="365" t="s">
        <v>13</v>
      </c>
      <c r="E260" s="365" t="s">
        <v>615</v>
      </c>
      <c r="F260" s="365" t="s">
        <v>619</v>
      </c>
      <c r="G260" s="366" t="s">
        <v>34</v>
      </c>
      <c r="H260" s="366" t="s">
        <v>867</v>
      </c>
      <c r="I260" s="366" t="s">
        <v>34</v>
      </c>
      <c r="J260" s="366"/>
      <c r="K260" s="367" t="s">
        <v>48</v>
      </c>
      <c r="L260" s="368"/>
      <c r="M260" s="368" t="s">
        <v>34</v>
      </c>
      <c r="N260" s="367">
        <v>520111</v>
      </c>
      <c r="O260" s="367" t="s">
        <v>1323</v>
      </c>
      <c r="P260" s="371">
        <v>43829</v>
      </c>
      <c r="Q260" s="372">
        <v>21739922.899999999</v>
      </c>
      <c r="R260" s="372">
        <v>36533802.436309524</v>
      </c>
      <c r="S260" s="367">
        <v>91</v>
      </c>
      <c r="T260" s="369">
        <v>0.13376353303767474</v>
      </c>
      <c r="U260" s="369">
        <v>1.7291872997273907</v>
      </c>
      <c r="V260" s="369">
        <v>0.11350729385042646</v>
      </c>
      <c r="W260" s="369">
        <v>1.1127510180786446</v>
      </c>
      <c r="X260" s="369">
        <v>0.18554371522125557</v>
      </c>
      <c r="Y260" s="369">
        <v>1.4070116984961185</v>
      </c>
      <c r="Z260" s="369" t="s">
        <v>1424</v>
      </c>
      <c r="AA260" s="369" t="s">
        <v>1424</v>
      </c>
      <c r="AB260" s="369">
        <v>6.5345533262200939E-2</v>
      </c>
      <c r="AC260" s="373">
        <v>0.19148169513697452</v>
      </c>
      <c r="AD260" s="575">
        <v>35343618000139</v>
      </c>
      <c r="AE260" s="370" t="s">
        <v>2331</v>
      </c>
      <c r="AF260" s="370" t="s">
        <v>2317</v>
      </c>
      <c r="AG260" s="374" t="s">
        <v>1458</v>
      </c>
      <c r="AH260" s="374" t="s">
        <v>728</v>
      </c>
      <c r="AI260" s="374">
        <v>100000</v>
      </c>
      <c r="AJ260" s="374">
        <v>10000</v>
      </c>
      <c r="AK260" s="374">
        <v>100000</v>
      </c>
      <c r="AL260" s="369">
        <v>0.01</v>
      </c>
      <c r="AM260" s="369">
        <v>0.1</v>
      </c>
      <c r="AN260" s="369" t="s">
        <v>34</v>
      </c>
      <c r="AO260" s="367" t="s">
        <v>1326</v>
      </c>
      <c r="AP260" s="370" t="s">
        <v>13</v>
      </c>
      <c r="AQ260" s="376" t="s">
        <v>681</v>
      </c>
      <c r="AR260" s="369">
        <v>8.0000000000000002E-3</v>
      </c>
      <c r="AS260" s="369">
        <v>8.0000000000000002E-3</v>
      </c>
      <c r="AT260" s="369"/>
      <c r="AW260" s="711"/>
      <c r="AX260" s="711"/>
      <c r="AY260" s="712"/>
      <c r="AZ260" s="712"/>
      <c r="BA260" s="712"/>
      <c r="BB260" s="713"/>
      <c r="BC260" s="712"/>
      <c r="BD260" s="712"/>
      <c r="BE260" s="712"/>
      <c r="BF260" s="712"/>
      <c r="BG260" s="713"/>
      <c r="BH260" s="713"/>
      <c r="BI260" s="714"/>
      <c r="BJ260" s="714"/>
      <c r="BK260" s="714"/>
      <c r="BL260" s="713"/>
      <c r="BM260" s="713"/>
      <c r="BN260" s="713"/>
      <c r="BO260" s="713"/>
      <c r="BP260" s="713"/>
      <c r="BQ260" s="713"/>
      <c r="BR260" s="713"/>
      <c r="BS260" s="713"/>
      <c r="BT260" s="716"/>
      <c r="BU260" s="717"/>
      <c r="BV260" s="715"/>
      <c r="BW260" s="718"/>
    </row>
    <row r="261" spans="2:75" ht="15.75" customHeight="1">
      <c r="B261" s="363" t="s">
        <v>839</v>
      </c>
      <c r="C261" s="364">
        <v>9120774000120</v>
      </c>
      <c r="D261" s="365" t="s">
        <v>14</v>
      </c>
      <c r="E261" s="365" t="s">
        <v>607</v>
      </c>
      <c r="F261" s="365"/>
      <c r="G261" s="366"/>
      <c r="H261" s="366" t="s">
        <v>34</v>
      </c>
      <c r="I261" s="366" t="s">
        <v>34</v>
      </c>
      <c r="J261" s="366" t="s">
        <v>608</v>
      </c>
      <c r="K261" s="367" t="s">
        <v>48</v>
      </c>
      <c r="L261" s="368"/>
      <c r="M261" s="368" t="s">
        <v>34</v>
      </c>
      <c r="N261" s="367">
        <v>287342</v>
      </c>
      <c r="O261" s="367" t="s">
        <v>1323</v>
      </c>
      <c r="P261" s="371">
        <v>39422</v>
      </c>
      <c r="Q261" s="372">
        <v>723852841.34000003</v>
      </c>
      <c r="R261" s="372">
        <v>1005131961.4840078</v>
      </c>
      <c r="S261" s="367">
        <v>32</v>
      </c>
      <c r="T261" s="369">
        <v>5.1493516729080868E-2</v>
      </c>
      <c r="U261" s="369">
        <v>0.66566674133186765</v>
      </c>
      <c r="V261" s="369">
        <v>-0.23155162535971729</v>
      </c>
      <c r="W261" s="369">
        <v>-2.2699801758671057</v>
      </c>
      <c r="X261" s="369">
        <v>-0.18540003019817475</v>
      </c>
      <c r="Y261" s="369">
        <v>-1.4059221088641962</v>
      </c>
      <c r="Z261" s="369">
        <v>-2.143565338441733E-2</v>
      </c>
      <c r="AA261" s="369">
        <v>-0.12184720302425274</v>
      </c>
      <c r="AB261" s="369">
        <v>0.2389188449511824</v>
      </c>
      <c r="AC261" s="373">
        <v>-1.3892070412152968</v>
      </c>
      <c r="AD261" s="575">
        <v>12976456000170</v>
      </c>
      <c r="AE261" s="370" t="s">
        <v>2352</v>
      </c>
      <c r="AF261" s="370" t="s">
        <v>2317</v>
      </c>
      <c r="AG261" s="374" t="s">
        <v>1458</v>
      </c>
      <c r="AH261" s="374" t="s">
        <v>2318</v>
      </c>
      <c r="AI261" s="374">
        <v>5000</v>
      </c>
      <c r="AJ261" s="374">
        <v>0</v>
      </c>
      <c r="AK261" s="374">
        <v>0</v>
      </c>
      <c r="AL261" s="369">
        <v>0.02</v>
      </c>
      <c r="AM261" s="369">
        <v>0.2</v>
      </c>
      <c r="AN261" s="369" t="s">
        <v>2335</v>
      </c>
      <c r="AO261" s="367" t="s">
        <v>1326</v>
      </c>
      <c r="AP261" s="370" t="s">
        <v>718</v>
      </c>
      <c r="AQ261" s="376" t="s">
        <v>661</v>
      </c>
      <c r="AR261" s="369">
        <v>6.9999999999999993E-3</v>
      </c>
      <c r="AS261" s="369">
        <v>6.9999999999999993E-3</v>
      </c>
      <c r="AT261" s="369"/>
      <c r="AW261" s="711"/>
      <c r="AX261" s="711"/>
      <c r="AY261" s="712"/>
      <c r="AZ261" s="712"/>
      <c r="BA261" s="712"/>
      <c r="BB261" s="713"/>
      <c r="BC261" s="712"/>
      <c r="BD261" s="712"/>
      <c r="BE261" s="712"/>
      <c r="BF261" s="712"/>
      <c r="BG261" s="713"/>
      <c r="BH261" s="713"/>
      <c r="BI261" s="714"/>
      <c r="BJ261" s="714"/>
      <c r="BK261" s="714"/>
      <c r="BL261" s="713"/>
      <c r="BM261" s="713"/>
      <c r="BN261" s="713"/>
      <c r="BO261" s="713"/>
      <c r="BP261" s="713"/>
      <c r="BQ261" s="713"/>
      <c r="BR261" s="713"/>
      <c r="BS261" s="713"/>
      <c r="BT261" s="716"/>
      <c r="BU261" s="717"/>
      <c r="BV261" s="715"/>
      <c r="BW261" s="718"/>
    </row>
    <row r="262" spans="2:75" ht="15.75" customHeight="1">
      <c r="B262" s="363" t="s">
        <v>146</v>
      </c>
      <c r="C262" s="364">
        <v>22710616000199</v>
      </c>
      <c r="D262" s="365" t="s">
        <v>14</v>
      </c>
      <c r="E262" s="365" t="s">
        <v>607</v>
      </c>
      <c r="F262" s="365"/>
      <c r="G262" s="366"/>
      <c r="H262" s="366" t="s">
        <v>34</v>
      </c>
      <c r="I262" s="366" t="s">
        <v>34</v>
      </c>
      <c r="J262" s="366" t="s">
        <v>611</v>
      </c>
      <c r="K262" s="367" t="s">
        <v>48</v>
      </c>
      <c r="L262" s="368"/>
      <c r="M262" s="368" t="s">
        <v>34</v>
      </c>
      <c r="N262" s="367">
        <v>407771</v>
      </c>
      <c r="O262" s="367" t="s">
        <v>1323</v>
      </c>
      <c r="P262" s="371">
        <v>42248</v>
      </c>
      <c r="Q262" s="372">
        <v>4841524.9000000004</v>
      </c>
      <c r="R262" s="372">
        <v>7776459.2526587257</v>
      </c>
      <c r="S262" s="367">
        <v>32</v>
      </c>
      <c r="T262" s="369">
        <v>-0.19979434256832151</v>
      </c>
      <c r="U262" s="369">
        <v>-2.5827804625137971</v>
      </c>
      <c r="V262" s="369">
        <v>-0.18454468255870127</v>
      </c>
      <c r="W262" s="369">
        <v>-1.8091549576434871</v>
      </c>
      <c r="X262" s="369">
        <v>-1.5260241672647168E-2</v>
      </c>
      <c r="Y262" s="369">
        <v>-0.11572118478757733</v>
      </c>
      <c r="Z262" s="369">
        <v>1.5880478287295219E-2</v>
      </c>
      <c r="AA262" s="369">
        <v>9.0269786849648467E-2</v>
      </c>
      <c r="AB262" s="369">
        <v>0.21482653044346731</v>
      </c>
      <c r="AC262" s="373">
        <v>-1.2940038751790541</v>
      </c>
      <c r="AD262" s="575">
        <v>22314799000123</v>
      </c>
      <c r="AE262" s="370" t="s">
        <v>2352</v>
      </c>
      <c r="AF262" s="370" t="s">
        <v>2317</v>
      </c>
      <c r="AG262" s="374" t="s">
        <v>1458</v>
      </c>
      <c r="AH262" s="374" t="s">
        <v>2318</v>
      </c>
      <c r="AI262" s="374">
        <v>50000</v>
      </c>
      <c r="AJ262" s="374">
        <v>5000</v>
      </c>
      <c r="AK262" s="374">
        <v>5000</v>
      </c>
      <c r="AL262" s="369">
        <v>1.4999999999999999E-2</v>
      </c>
      <c r="AM262" s="369" t="s">
        <v>34</v>
      </c>
      <c r="AN262" s="369" t="s">
        <v>2335</v>
      </c>
      <c r="AO262" s="367" t="s">
        <v>1326</v>
      </c>
      <c r="AP262" s="370" t="s">
        <v>718</v>
      </c>
      <c r="AQ262" s="376" t="s">
        <v>689</v>
      </c>
      <c r="AR262" s="369">
        <v>5.2499999999999995E-3</v>
      </c>
      <c r="AS262" s="369">
        <v>5.2499999999999995E-3</v>
      </c>
      <c r="AT262" s="369"/>
      <c r="AW262" s="711"/>
      <c r="AX262" s="711"/>
      <c r="AY262" s="712"/>
      <c r="AZ262" s="712"/>
      <c r="BA262" s="712"/>
      <c r="BB262" s="712"/>
      <c r="BC262" s="712"/>
      <c r="BD262" s="712"/>
      <c r="BE262" s="712"/>
      <c r="BF262" s="712"/>
      <c r="BG262" s="713"/>
      <c r="BH262" s="713"/>
      <c r="BI262" s="714"/>
      <c r="BJ262" s="714"/>
      <c r="BK262" s="714"/>
      <c r="BL262" s="218"/>
      <c r="BM262" s="713"/>
      <c r="BN262" s="713"/>
      <c r="BO262" s="713"/>
      <c r="BP262" s="713"/>
      <c r="BQ262" s="713"/>
      <c r="BR262" s="713"/>
      <c r="BS262" s="713"/>
      <c r="BT262" s="713"/>
      <c r="BU262" s="713"/>
      <c r="BV262" s="715"/>
      <c r="BW262" s="712"/>
    </row>
    <row r="263" spans="2:75" ht="15.75" customHeight="1">
      <c r="B263" s="363" t="s">
        <v>147</v>
      </c>
      <c r="C263" s="364">
        <v>22353918000157</v>
      </c>
      <c r="D263" s="365" t="s">
        <v>14</v>
      </c>
      <c r="E263" s="365" t="s">
        <v>607</v>
      </c>
      <c r="F263" s="365"/>
      <c r="G263" s="366"/>
      <c r="H263" s="366" t="s">
        <v>34</v>
      </c>
      <c r="I263" s="366" t="s">
        <v>34</v>
      </c>
      <c r="J263" s="366" t="s">
        <v>611</v>
      </c>
      <c r="K263" s="367" t="s">
        <v>49</v>
      </c>
      <c r="L263" s="368"/>
      <c r="M263" s="368" t="s">
        <v>34</v>
      </c>
      <c r="N263" s="367">
        <v>408565</v>
      </c>
      <c r="O263" s="367" t="s">
        <v>1323</v>
      </c>
      <c r="P263" s="371">
        <v>42248</v>
      </c>
      <c r="Q263" s="372">
        <v>6755168.1900000004</v>
      </c>
      <c r="R263" s="372">
        <v>11969525.057658734</v>
      </c>
      <c r="S263" s="367">
        <v>32</v>
      </c>
      <c r="T263" s="369">
        <v>-0.28747508625465756</v>
      </c>
      <c r="U263" s="369">
        <v>-3.7162465497945649</v>
      </c>
      <c r="V263" s="369">
        <v>-0.22626162301287789</v>
      </c>
      <c r="W263" s="369">
        <v>-2.2181204645005321</v>
      </c>
      <c r="X263" s="369">
        <v>-0.13206305346795855</v>
      </c>
      <c r="Y263" s="369">
        <v>-1.0014581250944441</v>
      </c>
      <c r="Z263" s="369">
        <v>0.17373559718750808</v>
      </c>
      <c r="AA263" s="369">
        <v>0.98756945745516955</v>
      </c>
      <c r="AB263" s="369">
        <v>0.2349783926819641</v>
      </c>
      <c r="AC263" s="373">
        <v>-1.3873010036280138</v>
      </c>
      <c r="AD263" s="575">
        <v>22690848000122</v>
      </c>
      <c r="AE263" s="370" t="s">
        <v>2352</v>
      </c>
      <c r="AF263" s="370" t="s">
        <v>2317</v>
      </c>
      <c r="AG263" s="374" t="s">
        <v>1458</v>
      </c>
      <c r="AH263" s="374" t="s">
        <v>2318</v>
      </c>
      <c r="AI263" s="374">
        <v>50000</v>
      </c>
      <c r="AJ263" s="374">
        <v>5000</v>
      </c>
      <c r="AK263" s="374">
        <v>5000</v>
      </c>
      <c r="AL263" s="369">
        <v>1.4999999999999999E-2</v>
      </c>
      <c r="AM263" s="369">
        <v>0.2</v>
      </c>
      <c r="AN263" s="369" t="s">
        <v>2335</v>
      </c>
      <c r="AO263" s="367" t="s">
        <v>1326</v>
      </c>
      <c r="AP263" s="370" t="s">
        <v>718</v>
      </c>
      <c r="AQ263" s="376" t="s">
        <v>689</v>
      </c>
      <c r="AR263" s="369">
        <v>5.2499999999999995E-3</v>
      </c>
      <c r="AS263" s="369">
        <v>5.2499999999999995E-3</v>
      </c>
      <c r="AT263" s="369"/>
      <c r="AW263" s="711"/>
      <c r="AX263" s="711"/>
      <c r="AY263" s="712"/>
      <c r="AZ263" s="712"/>
      <c r="BA263" s="712"/>
      <c r="BB263" s="713"/>
      <c r="BC263" s="712"/>
      <c r="BD263" s="712"/>
      <c r="BE263" s="712"/>
      <c r="BF263" s="712"/>
      <c r="BG263" s="713"/>
      <c r="BH263" s="713"/>
      <c r="BI263" s="714"/>
      <c r="BJ263" s="714"/>
      <c r="BK263" s="714"/>
      <c r="BL263" s="713"/>
      <c r="BM263" s="713"/>
      <c r="BN263" s="713"/>
      <c r="BO263" s="713"/>
      <c r="BP263" s="713"/>
      <c r="BQ263" s="713"/>
      <c r="BR263" s="713"/>
      <c r="BS263" s="713"/>
      <c r="BT263" s="716"/>
      <c r="BU263" s="717"/>
      <c r="BV263" s="715"/>
      <c r="BW263" s="718"/>
    </row>
    <row r="264" spans="2:75" ht="15.75" customHeight="1">
      <c r="B264" s="363" t="s">
        <v>840</v>
      </c>
      <c r="C264" s="364">
        <v>11977794000164</v>
      </c>
      <c r="D264" s="365" t="s">
        <v>14</v>
      </c>
      <c r="E264" s="365" t="s">
        <v>607</v>
      </c>
      <c r="F264" s="365"/>
      <c r="G264" s="366"/>
      <c r="H264" s="366" t="s">
        <v>34</v>
      </c>
      <c r="I264" s="366" t="s">
        <v>34</v>
      </c>
      <c r="J264" s="366" t="s">
        <v>608</v>
      </c>
      <c r="K264" s="367" t="s">
        <v>48</v>
      </c>
      <c r="L264" s="368"/>
      <c r="M264" s="368" t="s">
        <v>34</v>
      </c>
      <c r="N264" s="367">
        <v>252311</v>
      </c>
      <c r="O264" s="367" t="s">
        <v>1323</v>
      </c>
      <c r="P264" s="371">
        <v>40378</v>
      </c>
      <c r="Q264" s="372">
        <v>1448736263.8599999</v>
      </c>
      <c r="R264" s="372">
        <v>1844816188.8704364</v>
      </c>
      <c r="S264" s="367">
        <v>32</v>
      </c>
      <c r="T264" s="369">
        <v>-4.2403823198605695E-3</v>
      </c>
      <c r="U264" s="369">
        <v>-5.4816249892459694E-2</v>
      </c>
      <c r="V264" s="369">
        <v>-0.26879299757073905</v>
      </c>
      <c r="W264" s="369">
        <v>-2.6350701488257422</v>
      </c>
      <c r="X264" s="369">
        <v>-0.27506132164730068</v>
      </c>
      <c r="Y264" s="369">
        <v>-2.0858399698424277</v>
      </c>
      <c r="Z264" s="369">
        <v>-0.17821267120498852</v>
      </c>
      <c r="AA264" s="369">
        <v>-1.0130185975853747</v>
      </c>
      <c r="AB264" s="369">
        <v>0.25222452470589818</v>
      </c>
      <c r="AC264" s="373">
        <v>-1.4995763241921578</v>
      </c>
      <c r="AD264" s="575">
        <v>17009959000190</v>
      </c>
      <c r="AE264" s="370" t="s">
        <v>2352</v>
      </c>
      <c r="AF264" s="370" t="s">
        <v>2317</v>
      </c>
      <c r="AG264" s="374" t="s">
        <v>1458</v>
      </c>
      <c r="AH264" s="374" t="s">
        <v>2321</v>
      </c>
      <c r="AI264" s="374">
        <v>5000</v>
      </c>
      <c r="AJ264" s="374">
        <v>0</v>
      </c>
      <c r="AK264" s="374">
        <v>0</v>
      </c>
      <c r="AL264" s="369">
        <v>0.03</v>
      </c>
      <c r="AM264" s="369" t="s">
        <v>34</v>
      </c>
      <c r="AN264" s="369" t="s">
        <v>2335</v>
      </c>
      <c r="AO264" s="367" t="s">
        <v>1326</v>
      </c>
      <c r="AP264" s="370" t="s">
        <v>718</v>
      </c>
      <c r="AQ264" s="376" t="s">
        <v>661</v>
      </c>
      <c r="AR264" s="369">
        <v>1.0499999999999999E-2</v>
      </c>
      <c r="AS264" s="369">
        <v>1.0499999999999999E-2</v>
      </c>
      <c r="AT264" s="369"/>
      <c r="AW264" s="711"/>
      <c r="AX264" s="711"/>
      <c r="AY264" s="712"/>
      <c r="AZ264" s="712"/>
      <c r="BA264" s="712"/>
      <c r="BB264" s="713"/>
      <c r="BC264" s="712"/>
      <c r="BD264" s="712"/>
      <c r="BE264" s="712"/>
      <c r="BF264" s="712"/>
      <c r="BG264" s="713"/>
      <c r="BH264" s="713"/>
      <c r="BI264" s="714"/>
      <c r="BJ264" s="714"/>
      <c r="BK264" s="714"/>
      <c r="BL264" s="713"/>
      <c r="BM264" s="713"/>
      <c r="BN264" s="713"/>
      <c r="BO264" s="713"/>
      <c r="BP264" s="713"/>
      <c r="BQ264" s="713"/>
      <c r="BR264" s="713"/>
      <c r="BS264" s="713"/>
      <c r="BT264" s="716"/>
      <c r="BU264" s="717"/>
      <c r="BV264" s="715"/>
      <c r="BW264" s="718"/>
    </row>
    <row r="265" spans="2:75" ht="15.75" customHeight="1">
      <c r="B265" s="363" t="s">
        <v>841</v>
      </c>
      <c r="C265" s="364">
        <v>14799785000119</v>
      </c>
      <c r="D265" s="365" t="s">
        <v>13</v>
      </c>
      <c r="E265" s="365" t="s">
        <v>616</v>
      </c>
      <c r="F265" s="365" t="s">
        <v>617</v>
      </c>
      <c r="G265" s="366" t="s">
        <v>34</v>
      </c>
      <c r="H265" s="366" t="s">
        <v>1340</v>
      </c>
      <c r="I265" s="366" t="s">
        <v>34</v>
      </c>
      <c r="J265" s="366" t="s">
        <v>608</v>
      </c>
      <c r="K265" s="367" t="s">
        <v>48</v>
      </c>
      <c r="L265" s="368"/>
      <c r="M265" s="368" t="s">
        <v>34</v>
      </c>
      <c r="N265" s="367">
        <v>296961</v>
      </c>
      <c r="O265" s="367" t="s">
        <v>1323</v>
      </c>
      <c r="P265" s="371">
        <v>40952</v>
      </c>
      <c r="Q265" s="372">
        <v>412341139.20999998</v>
      </c>
      <c r="R265" s="372">
        <v>569216580.71134925</v>
      </c>
      <c r="S265" s="367">
        <v>32</v>
      </c>
      <c r="T265" s="369">
        <v>0.18128283734990558</v>
      </c>
      <c r="U265" s="369">
        <v>2.3434786214544214</v>
      </c>
      <c r="V265" s="369">
        <v>2.9084951889761568E-2</v>
      </c>
      <c r="W265" s="369">
        <v>0.28512978089979357</v>
      </c>
      <c r="X265" s="369">
        <v>4.208479116171282E-2</v>
      </c>
      <c r="Y265" s="369">
        <v>0.31913661652557312</v>
      </c>
      <c r="Z265" s="369">
        <v>0.14863392129091269</v>
      </c>
      <c r="AA265" s="369">
        <v>0.84488339399022838</v>
      </c>
      <c r="AB265" s="369">
        <v>9.3521322605064711E-2</v>
      </c>
      <c r="AC265" s="373">
        <v>-0.68568034298895986</v>
      </c>
      <c r="AD265" s="575">
        <v>14816895000141</v>
      </c>
      <c r="AE265" s="370" t="s">
        <v>2352</v>
      </c>
      <c r="AF265" s="370" t="s">
        <v>2317</v>
      </c>
      <c r="AG265" s="374" t="s">
        <v>1458</v>
      </c>
      <c r="AH265" s="374" t="s">
        <v>2318</v>
      </c>
      <c r="AI265" s="374">
        <v>5000</v>
      </c>
      <c r="AJ265" s="374">
        <v>1000</v>
      </c>
      <c r="AK265" s="374">
        <v>1000</v>
      </c>
      <c r="AL265" s="369">
        <v>0.02</v>
      </c>
      <c r="AM265" s="369">
        <v>0.2</v>
      </c>
      <c r="AN265" s="369" t="s">
        <v>2335</v>
      </c>
      <c r="AO265" s="367" t="s">
        <v>1326</v>
      </c>
      <c r="AP265" s="370" t="s">
        <v>718</v>
      </c>
      <c r="AQ265" s="376" t="s">
        <v>661</v>
      </c>
      <c r="AR265" s="369">
        <v>6.9999999999999993E-3</v>
      </c>
      <c r="AS265" s="369">
        <v>6.9999999999999993E-3</v>
      </c>
      <c r="AT265" s="369"/>
      <c r="AW265" s="711"/>
      <c r="AX265" s="711"/>
      <c r="AY265" s="712"/>
      <c r="AZ265" s="712"/>
      <c r="BA265" s="712"/>
      <c r="BB265" s="713"/>
      <c r="BC265" s="712"/>
      <c r="BD265" s="712"/>
      <c r="BE265" s="712"/>
      <c r="BF265" s="712"/>
      <c r="BG265" s="713"/>
      <c r="BH265" s="713"/>
      <c r="BI265" s="714"/>
      <c r="BJ265" s="714"/>
      <c r="BK265" s="714"/>
      <c r="BL265" s="713"/>
      <c r="BM265" s="713"/>
      <c r="BN265" s="713"/>
      <c r="BO265" s="713"/>
      <c r="BP265" s="713"/>
      <c r="BQ265" s="713"/>
      <c r="BR265" s="713"/>
      <c r="BS265" s="713"/>
      <c r="BT265" s="716"/>
      <c r="BU265" s="717"/>
      <c r="BV265" s="715"/>
      <c r="BW265" s="718"/>
    </row>
    <row r="266" spans="2:75" ht="15.75" customHeight="1">
      <c r="B266" s="363" t="s">
        <v>1559</v>
      </c>
      <c r="C266" s="364">
        <v>37970310000149</v>
      </c>
      <c r="D266" s="365" t="s">
        <v>13</v>
      </c>
      <c r="E266" s="365" t="s">
        <v>616</v>
      </c>
      <c r="F266" s="365" t="s">
        <v>617</v>
      </c>
      <c r="G266" s="366" t="s">
        <v>34</v>
      </c>
      <c r="H266" s="366" t="s">
        <v>1340</v>
      </c>
      <c r="I266" s="366" t="s">
        <v>34</v>
      </c>
      <c r="J266" s="366" t="s">
        <v>608</v>
      </c>
      <c r="K266" s="367" t="s">
        <v>48</v>
      </c>
      <c r="L266" s="368"/>
      <c r="M266" s="368"/>
      <c r="N266" s="367">
        <v>551831</v>
      </c>
      <c r="O266" s="367" t="s">
        <v>1323</v>
      </c>
      <c r="P266" s="371">
        <v>44084</v>
      </c>
      <c r="Q266" s="372">
        <v>158295768.81999999</v>
      </c>
      <c r="R266" s="372">
        <v>137837999.00726187</v>
      </c>
      <c r="S266" s="367">
        <v>32</v>
      </c>
      <c r="T266" s="369">
        <v>0.197355758606093</v>
      </c>
      <c r="U266" s="369">
        <v>2.2198405058854109</v>
      </c>
      <c r="V266" s="369">
        <v>7.8769323548537606E-2</v>
      </c>
      <c r="W266" s="369">
        <v>0.72292188334880403</v>
      </c>
      <c r="X266" s="369">
        <v>6.0175788113413731E-2</v>
      </c>
      <c r="Y266" s="369">
        <v>0.4231435321054432</v>
      </c>
      <c r="Z266" s="369" t="s">
        <v>1424</v>
      </c>
      <c r="AA266" s="369" t="s">
        <v>1424</v>
      </c>
      <c r="AB266" s="369">
        <v>9.3515754177769375E-2</v>
      </c>
      <c r="AC266" s="373">
        <v>-0.24871290314288086</v>
      </c>
      <c r="AD266" s="575">
        <v>37967588000167</v>
      </c>
      <c r="AE266" s="370" t="s">
        <v>2352</v>
      </c>
      <c r="AF266" s="370" t="s">
        <v>2317</v>
      </c>
      <c r="AG266" s="374" t="s">
        <v>1458</v>
      </c>
      <c r="AH266" s="374" t="s">
        <v>2318</v>
      </c>
      <c r="AI266" s="374">
        <v>5000</v>
      </c>
      <c r="AJ266" s="374">
        <v>1000</v>
      </c>
      <c r="AK266" s="374">
        <v>1000</v>
      </c>
      <c r="AL266" s="369">
        <v>0.02</v>
      </c>
      <c r="AM266" s="369">
        <v>0.2</v>
      </c>
      <c r="AN266" s="369" t="s">
        <v>34</v>
      </c>
      <c r="AO266" s="367" t="s">
        <v>1326</v>
      </c>
      <c r="AP266" s="370" t="s">
        <v>13</v>
      </c>
      <c r="AQ266" s="376" t="s">
        <v>670</v>
      </c>
      <c r="AR266" s="369">
        <v>6.9999999999999993E-3</v>
      </c>
      <c r="AS266" s="369">
        <v>6.9999999999999993E-3</v>
      </c>
      <c r="AT266" s="369"/>
      <c r="AW266" s="711"/>
      <c r="AX266" s="711"/>
      <c r="AY266" s="712"/>
      <c r="AZ266" s="712"/>
      <c r="BA266" s="712"/>
      <c r="BB266" s="713"/>
      <c r="BC266" s="712"/>
      <c r="BD266" s="712"/>
      <c r="BE266" s="712"/>
      <c r="BF266" s="712"/>
      <c r="BG266" s="713"/>
      <c r="BH266" s="713"/>
      <c r="BI266" s="714"/>
      <c r="BJ266" s="714"/>
      <c r="BK266" s="714"/>
      <c r="BL266" s="713"/>
      <c r="BM266" s="713"/>
      <c r="BN266" s="713"/>
      <c r="BO266" s="713"/>
      <c r="BP266" s="713"/>
      <c r="BQ266" s="713"/>
      <c r="BR266" s="713"/>
      <c r="BS266" s="713"/>
      <c r="BT266" s="716"/>
      <c r="BU266" s="717"/>
      <c r="BV266" s="715"/>
      <c r="BW266" s="718"/>
    </row>
    <row r="267" spans="2:75" ht="15.75" customHeight="1">
      <c r="B267" s="363" t="s">
        <v>842</v>
      </c>
      <c r="C267" s="364">
        <v>15912241000184</v>
      </c>
      <c r="D267" s="365" t="s">
        <v>14</v>
      </c>
      <c r="E267" s="365" t="s">
        <v>607</v>
      </c>
      <c r="F267" s="365"/>
      <c r="G267" s="366"/>
      <c r="H267" s="366" t="s">
        <v>34</v>
      </c>
      <c r="I267" s="366" t="s">
        <v>34</v>
      </c>
      <c r="J267" s="366"/>
      <c r="K267" s="367" t="s">
        <v>48</v>
      </c>
      <c r="L267" s="368"/>
      <c r="M267" s="368" t="s">
        <v>34</v>
      </c>
      <c r="N267" s="367">
        <v>314153</v>
      </c>
      <c r="O267" s="367" t="s">
        <v>1323</v>
      </c>
      <c r="P267" s="371">
        <v>41155</v>
      </c>
      <c r="Q267" s="372">
        <v>55645333.270000003</v>
      </c>
      <c r="R267" s="372">
        <v>91181592.497420624</v>
      </c>
      <c r="S267" s="367">
        <v>94</v>
      </c>
      <c r="T267" s="369">
        <v>-0.17025672674032222</v>
      </c>
      <c r="U267" s="369">
        <v>-2.2009419375129848</v>
      </c>
      <c r="V267" s="369">
        <v>-0.32255624898886837</v>
      </c>
      <c r="W267" s="369">
        <v>-3.1621297828046449</v>
      </c>
      <c r="X267" s="369">
        <v>-0.31916264899976166</v>
      </c>
      <c r="Y267" s="369">
        <v>-2.4202683466275174</v>
      </c>
      <c r="Z267" s="369">
        <v>-0.18232144102213832</v>
      </c>
      <c r="AA267" s="369">
        <v>-1.036374177241002</v>
      </c>
      <c r="AB267" s="369">
        <v>0.19146256755564947</v>
      </c>
      <c r="AC267" s="373">
        <v>-2.4445901063272819</v>
      </c>
      <c r="AD267" s="575">
        <v>16565058000112</v>
      </c>
      <c r="AE267" s="370" t="s">
        <v>2331</v>
      </c>
      <c r="AF267" s="370" t="s">
        <v>2317</v>
      </c>
      <c r="AG267" s="374" t="s">
        <v>1458</v>
      </c>
      <c r="AH267" s="374" t="s">
        <v>2321</v>
      </c>
      <c r="AI267" s="374">
        <v>5000</v>
      </c>
      <c r="AJ267" s="374">
        <v>5000</v>
      </c>
      <c r="AK267" s="374">
        <v>5000</v>
      </c>
      <c r="AL267" s="369">
        <v>7.4999999999999997E-3</v>
      </c>
      <c r="AM267" s="369">
        <v>0.1</v>
      </c>
      <c r="AN267" s="369" t="s">
        <v>2335</v>
      </c>
      <c r="AO267" s="367" t="s">
        <v>1326</v>
      </c>
      <c r="AP267" s="370" t="s">
        <v>718</v>
      </c>
      <c r="AQ267" s="376" t="s">
        <v>661</v>
      </c>
      <c r="AR267" s="369">
        <v>6.0000000000000001E-3</v>
      </c>
      <c r="AS267" s="369">
        <v>6.0000000000000001E-3</v>
      </c>
      <c r="AT267" s="369"/>
      <c r="AW267" s="711"/>
      <c r="AX267" s="711"/>
      <c r="AY267" s="712"/>
      <c r="AZ267" s="712"/>
      <c r="BA267" s="712"/>
      <c r="BB267" s="713"/>
      <c r="BC267" s="712"/>
      <c r="BD267" s="712"/>
      <c r="BE267" s="712"/>
      <c r="BF267" s="712"/>
      <c r="BG267" s="713"/>
      <c r="BH267" s="713"/>
      <c r="BI267" s="714"/>
      <c r="BJ267" s="714"/>
      <c r="BK267" s="714"/>
      <c r="BL267" s="713"/>
      <c r="BM267" s="713"/>
      <c r="BN267" s="713"/>
      <c r="BO267" s="713"/>
      <c r="BP267" s="713"/>
      <c r="BQ267" s="713"/>
      <c r="BR267" s="713"/>
      <c r="BS267" s="713"/>
      <c r="BT267" s="716"/>
      <c r="BU267" s="717"/>
      <c r="BV267" s="715"/>
      <c r="BW267" s="718"/>
    </row>
    <row r="268" spans="2:75" ht="15.75" customHeight="1">
      <c r="B268" s="363" t="s">
        <v>843</v>
      </c>
      <c r="C268" s="364">
        <v>40428039000129</v>
      </c>
      <c r="D268" s="365" t="s">
        <v>14</v>
      </c>
      <c r="E268" s="365" t="s">
        <v>607</v>
      </c>
      <c r="F268" s="365"/>
      <c r="G268" s="366"/>
      <c r="H268" s="366" t="s">
        <v>34</v>
      </c>
      <c r="I268" s="366" t="s">
        <v>34</v>
      </c>
      <c r="J268" s="366" t="s">
        <v>608</v>
      </c>
      <c r="K268" s="367" t="s">
        <v>48</v>
      </c>
      <c r="L268" s="368"/>
      <c r="M268" s="368" t="s">
        <v>34</v>
      </c>
      <c r="N268" s="367">
        <v>108081</v>
      </c>
      <c r="O268" s="367" t="s">
        <v>1323</v>
      </c>
      <c r="P268" s="371">
        <v>33716</v>
      </c>
      <c r="Q268" s="372">
        <v>11438767.18</v>
      </c>
      <c r="R268" s="372">
        <v>27290522.227539673</v>
      </c>
      <c r="S268" s="367">
        <v>3</v>
      </c>
      <c r="T268" s="369">
        <v>4.9030402289939046E-2</v>
      </c>
      <c r="U268" s="369">
        <v>0.63382558022303548</v>
      </c>
      <c r="V268" s="369">
        <v>-0.14035798228728869</v>
      </c>
      <c r="W268" s="369">
        <v>-1.3759775463544632</v>
      </c>
      <c r="X268" s="369">
        <v>-4.383962358366833E-2</v>
      </c>
      <c r="Y268" s="369">
        <v>-0.33244382956508456</v>
      </c>
      <c r="Z268" s="369">
        <v>2.8949197293370865E-4</v>
      </c>
      <c r="AA268" s="369">
        <v>1.6455662240548914E-3</v>
      </c>
      <c r="AB268" s="369">
        <v>0.20486525524446708</v>
      </c>
      <c r="AC268" s="373">
        <v>-1.1098447121466479</v>
      </c>
      <c r="AD268" s="575">
        <v>0</v>
      </c>
      <c r="AE268" s="370" t="s">
        <v>2352</v>
      </c>
      <c r="AF268" s="370" t="s">
        <v>2317</v>
      </c>
      <c r="AG268" s="374" t="s">
        <v>1458</v>
      </c>
      <c r="AH268" s="374" t="s">
        <v>2321</v>
      </c>
      <c r="AI268" s="374">
        <v>1000</v>
      </c>
      <c r="AJ268" s="374">
        <v>1000</v>
      </c>
      <c r="AK268" s="374">
        <v>1000</v>
      </c>
      <c r="AL268" s="369">
        <v>1.4999999999999999E-2</v>
      </c>
      <c r="AM268" s="369" t="s">
        <v>34</v>
      </c>
      <c r="AN268" s="369" t="s">
        <v>2335</v>
      </c>
      <c r="AO268" s="367" t="s">
        <v>1326</v>
      </c>
      <c r="AP268" s="370" t="s">
        <v>718</v>
      </c>
      <c r="AQ268" s="376" t="s">
        <v>672</v>
      </c>
      <c r="AR268" s="369">
        <v>5.2499999999999995E-3</v>
      </c>
      <c r="AS268" s="369">
        <v>5.2499999999999995E-3</v>
      </c>
      <c r="AT268" s="369"/>
      <c r="AW268" s="711"/>
      <c r="AX268" s="711"/>
      <c r="AY268" s="712"/>
      <c r="AZ268" s="712"/>
      <c r="BA268" s="712"/>
      <c r="BB268" s="713"/>
      <c r="BC268" s="712"/>
      <c r="BD268" s="712"/>
      <c r="BE268" s="712"/>
      <c r="BF268" s="712"/>
      <c r="BG268" s="713"/>
      <c r="BH268" s="713"/>
      <c r="BI268" s="714"/>
      <c r="BJ268" s="714"/>
      <c r="BK268" s="714"/>
      <c r="BL268" s="713"/>
      <c r="BM268" s="713"/>
      <c r="BN268" s="713"/>
      <c r="BO268" s="713"/>
      <c r="BP268" s="713"/>
      <c r="BQ268" s="713"/>
      <c r="BR268" s="713"/>
      <c r="BS268" s="713"/>
      <c r="BT268" s="716"/>
      <c r="BU268" s="717"/>
      <c r="BV268" s="715"/>
      <c r="BW268" s="718"/>
    </row>
    <row r="269" spans="2:75" ht="15.75" customHeight="1">
      <c r="B269" s="363" t="s">
        <v>844</v>
      </c>
      <c r="C269" s="364">
        <v>22232878000195</v>
      </c>
      <c r="D269" s="365" t="s">
        <v>11</v>
      </c>
      <c r="E269" s="365" t="s">
        <v>620</v>
      </c>
      <c r="F269" s="365" t="s">
        <v>665</v>
      </c>
      <c r="G269" s="366" t="s">
        <v>740</v>
      </c>
      <c r="H269" s="366" t="s">
        <v>34</v>
      </c>
      <c r="I269" s="366"/>
      <c r="J269" s="366" t="s">
        <v>608</v>
      </c>
      <c r="K269" s="367" t="s">
        <v>48</v>
      </c>
      <c r="L269" s="368"/>
      <c r="M269" s="368" t="s">
        <v>34</v>
      </c>
      <c r="N269" s="367">
        <v>400513</v>
      </c>
      <c r="O269" s="367" t="s">
        <v>1323</v>
      </c>
      <c r="P269" s="371">
        <v>42184</v>
      </c>
      <c r="Q269" s="372">
        <v>872297484.89999998</v>
      </c>
      <c r="R269" s="372">
        <v>770287889.70372963</v>
      </c>
      <c r="S269" s="367">
        <v>31</v>
      </c>
      <c r="T269" s="369">
        <v>9.580424770059226E-2</v>
      </c>
      <c r="U269" s="369">
        <v>1.2384802092296843</v>
      </c>
      <c r="V269" s="369">
        <v>0.13290943710770731</v>
      </c>
      <c r="W269" s="369">
        <v>1.302956897631167</v>
      </c>
      <c r="X269" s="369">
        <v>0.21163888100198269</v>
      </c>
      <c r="Y269" s="369">
        <v>1.6048960810735378</v>
      </c>
      <c r="Z269" s="369">
        <v>0.20171148576840259</v>
      </c>
      <c r="AA269" s="369">
        <v>1.1465934776036828</v>
      </c>
      <c r="AB269" s="369">
        <v>4.3802173247453778E-3</v>
      </c>
      <c r="AC269" s="373">
        <v>6.3187337712114067</v>
      </c>
      <c r="AD269" s="575">
        <v>0</v>
      </c>
      <c r="AE269" s="370" t="s">
        <v>2352</v>
      </c>
      <c r="AF269" s="370" t="s">
        <v>2317</v>
      </c>
      <c r="AG269" s="374" t="s">
        <v>1458</v>
      </c>
      <c r="AH269" s="374" t="s">
        <v>2339</v>
      </c>
      <c r="AI269" s="374">
        <v>0</v>
      </c>
      <c r="AJ269" s="374">
        <v>0</v>
      </c>
      <c r="AK269" s="374">
        <v>0</v>
      </c>
      <c r="AL269" s="369">
        <v>3.0000000000000001E-3</v>
      </c>
      <c r="AM269" s="369">
        <v>0.2</v>
      </c>
      <c r="AN269" s="369" t="s">
        <v>34</v>
      </c>
      <c r="AO269" s="367" t="s">
        <v>1326</v>
      </c>
      <c r="AP269" s="370" t="s">
        <v>11</v>
      </c>
      <c r="AQ269" s="376" t="s">
        <v>677</v>
      </c>
      <c r="AR269" s="369">
        <v>1.0499999999999999E-3</v>
      </c>
      <c r="AS269" s="369">
        <v>1.0499999999999999E-3</v>
      </c>
      <c r="AT269" s="369"/>
      <c r="AW269" s="711"/>
      <c r="AX269" s="711"/>
      <c r="AY269" s="712"/>
      <c r="AZ269" s="712"/>
      <c r="BA269" s="712"/>
      <c r="BB269" s="713"/>
      <c r="BC269" s="712"/>
      <c r="BD269" s="712"/>
      <c r="BE269" s="712"/>
      <c r="BF269" s="712"/>
      <c r="BG269" s="713"/>
      <c r="BH269" s="713"/>
      <c r="BI269" s="714"/>
      <c r="BJ269" s="714"/>
      <c r="BK269" s="714"/>
      <c r="BL269" s="713"/>
      <c r="BM269" s="713"/>
      <c r="BN269" s="713"/>
      <c r="BO269" s="713"/>
      <c r="BP269" s="713"/>
      <c r="BQ269" s="713"/>
      <c r="BR269" s="713"/>
      <c r="BS269" s="713"/>
      <c r="BT269" s="716"/>
      <c r="BU269" s="717"/>
      <c r="BV269" s="715"/>
      <c r="BW269" s="718"/>
    </row>
    <row r="270" spans="2:75" ht="15.75" customHeight="1">
      <c r="B270" s="363" t="s">
        <v>845</v>
      </c>
      <c r="C270" s="364">
        <v>42730755000191</v>
      </c>
      <c r="D270" s="365" t="s">
        <v>11</v>
      </c>
      <c r="E270" s="365" t="s">
        <v>620</v>
      </c>
      <c r="F270" s="365" t="s">
        <v>687</v>
      </c>
      <c r="G270" s="366" t="s">
        <v>740</v>
      </c>
      <c r="H270" s="366" t="s">
        <v>34</v>
      </c>
      <c r="I270" s="366" t="s">
        <v>1321</v>
      </c>
      <c r="J270" s="366" t="s">
        <v>608</v>
      </c>
      <c r="K270" s="367" t="s">
        <v>48</v>
      </c>
      <c r="L270" s="368"/>
      <c r="M270" s="368" t="s">
        <v>34</v>
      </c>
      <c r="N270" s="367">
        <v>613398</v>
      </c>
      <c r="O270" s="367" t="s">
        <v>1323</v>
      </c>
      <c r="P270" s="371">
        <v>44454</v>
      </c>
      <c r="Q270" s="372">
        <v>286000.53999999998</v>
      </c>
      <c r="R270" s="372" t="s">
        <v>1424</v>
      </c>
      <c r="S270" s="367">
        <v>16</v>
      </c>
      <c r="T270" s="369">
        <v>-0.20894721057472943</v>
      </c>
      <c r="U270" s="369">
        <v>-2.7011013737019307</v>
      </c>
      <c r="V270" s="369" t="s">
        <v>1424</v>
      </c>
      <c r="W270" s="369" t="s">
        <v>1424</v>
      </c>
      <c r="X270" s="369" t="s">
        <v>1424</v>
      </c>
      <c r="Y270" s="369" t="s">
        <v>1424</v>
      </c>
      <c r="Z270" s="369" t="s">
        <v>1424</v>
      </c>
      <c r="AA270" s="369" t="s">
        <v>1424</v>
      </c>
      <c r="AB270" s="369" t="s">
        <v>1424</v>
      </c>
      <c r="AC270" s="373" t="s">
        <v>1424</v>
      </c>
      <c r="AD270" s="575">
        <v>0</v>
      </c>
      <c r="AE270" s="370" t="s">
        <v>2352</v>
      </c>
      <c r="AF270" s="370" t="s">
        <v>2317</v>
      </c>
      <c r="AG270" s="374" t="s">
        <v>1458</v>
      </c>
      <c r="AH270" s="374" t="s">
        <v>728</v>
      </c>
      <c r="AI270" s="374">
        <v>50000</v>
      </c>
      <c r="AJ270" s="374">
        <v>5000</v>
      </c>
      <c r="AK270" s="374">
        <v>5000</v>
      </c>
      <c r="AL270" s="369">
        <v>1.7500000000000002E-2</v>
      </c>
      <c r="AM270" s="369" t="s">
        <v>34</v>
      </c>
      <c r="AN270" s="369" t="s">
        <v>2335</v>
      </c>
      <c r="AO270" s="367" t="s">
        <v>1326</v>
      </c>
      <c r="AP270" s="370" t="s">
        <v>13</v>
      </c>
      <c r="AQ270" s="376" t="s">
        <v>681</v>
      </c>
      <c r="AR270" s="369">
        <v>6.1250000000000002E-3</v>
      </c>
      <c r="AS270" s="369">
        <v>6.1250000000000002E-3</v>
      </c>
      <c r="AT270" s="369"/>
      <c r="AW270" s="711"/>
      <c r="AX270" s="711"/>
      <c r="AY270" s="712"/>
      <c r="AZ270" s="712"/>
      <c r="BA270" s="712"/>
      <c r="BB270" s="713"/>
      <c r="BC270" s="712"/>
      <c r="BD270" s="712"/>
      <c r="BE270" s="712"/>
      <c r="BF270" s="712"/>
      <c r="BG270" s="713"/>
      <c r="BH270" s="713"/>
      <c r="BI270" s="714"/>
      <c r="BJ270" s="714"/>
      <c r="BK270" s="714"/>
      <c r="BL270" s="713"/>
      <c r="BM270" s="713"/>
      <c r="BN270" s="713"/>
      <c r="BO270" s="713"/>
      <c r="BP270" s="713"/>
      <c r="BQ270" s="713"/>
      <c r="BR270" s="713"/>
      <c r="BS270" s="713"/>
      <c r="BT270" s="716"/>
      <c r="BU270" s="717"/>
      <c r="BV270" s="715"/>
      <c r="BW270" s="718"/>
    </row>
    <row r="271" spans="2:75" ht="15.75" customHeight="1">
      <c r="B271" s="363" t="s">
        <v>148</v>
      </c>
      <c r="C271" s="364">
        <v>4501865000192</v>
      </c>
      <c r="D271" s="365" t="s">
        <v>11</v>
      </c>
      <c r="E271" s="365" t="s">
        <v>620</v>
      </c>
      <c r="F271" s="365" t="s">
        <v>665</v>
      </c>
      <c r="G271" s="366" t="s">
        <v>740</v>
      </c>
      <c r="H271" s="366" t="s">
        <v>34</v>
      </c>
      <c r="I271" s="366" t="s">
        <v>1306</v>
      </c>
      <c r="J271" s="366" t="s">
        <v>608</v>
      </c>
      <c r="K271" s="367" t="s">
        <v>48</v>
      </c>
      <c r="L271" s="368"/>
      <c r="M271" s="368" t="s">
        <v>1421</v>
      </c>
      <c r="N271" s="367">
        <v>91367</v>
      </c>
      <c r="O271" s="367" t="s">
        <v>1323</v>
      </c>
      <c r="P271" s="371">
        <v>37074</v>
      </c>
      <c r="Q271" s="372">
        <v>843308935.74000001</v>
      </c>
      <c r="R271" s="372">
        <v>839777846.7092067</v>
      </c>
      <c r="S271" s="367">
        <v>0</v>
      </c>
      <c r="T271" s="369">
        <v>8.0532938499925377E-2</v>
      </c>
      <c r="U271" s="369">
        <v>1.0410650145176423</v>
      </c>
      <c r="V271" s="369">
        <v>0.10656187370179304</v>
      </c>
      <c r="W271" s="369">
        <v>1.0446626769755611</v>
      </c>
      <c r="X271" s="369">
        <v>0.141542848120777</v>
      </c>
      <c r="Y271" s="369">
        <v>1.0733451300514758</v>
      </c>
      <c r="Z271" s="369">
        <v>0.13791178151583083</v>
      </c>
      <c r="AA271" s="369">
        <v>0.78393527551679998</v>
      </c>
      <c r="AB271" s="369">
        <v>1.5986467080750582E-3</v>
      </c>
      <c r="AC271" s="373">
        <v>2.5817736909739994</v>
      </c>
      <c r="AD271" s="575">
        <v>0</v>
      </c>
      <c r="AE271" s="370" t="s">
        <v>2352</v>
      </c>
      <c r="AF271" s="370" t="s">
        <v>2317</v>
      </c>
      <c r="AG271" s="374" t="s">
        <v>1458</v>
      </c>
      <c r="AH271" s="374" t="s">
        <v>2321</v>
      </c>
      <c r="AI271" s="374">
        <v>500</v>
      </c>
      <c r="AJ271" s="374">
        <v>100</v>
      </c>
      <c r="AK271" s="374">
        <v>100</v>
      </c>
      <c r="AL271" s="369">
        <v>2.5000000000000001E-3</v>
      </c>
      <c r="AM271" s="369" t="s">
        <v>34</v>
      </c>
      <c r="AN271" s="369" t="s">
        <v>2335</v>
      </c>
      <c r="AO271" s="367" t="s">
        <v>1326</v>
      </c>
      <c r="AP271" s="370" t="s">
        <v>11</v>
      </c>
      <c r="AQ271" s="376" t="s">
        <v>671</v>
      </c>
      <c r="AR271" s="369">
        <v>8.7499999999999991E-4</v>
      </c>
      <c r="AS271" s="369">
        <v>8.7499999999999991E-4</v>
      </c>
      <c r="AT271" s="369"/>
      <c r="AW271" s="711"/>
      <c r="AX271" s="711"/>
      <c r="AY271" s="712"/>
      <c r="AZ271" s="712"/>
      <c r="BA271" s="712"/>
      <c r="BB271" s="713"/>
      <c r="BC271" s="712"/>
      <c r="BD271" s="712"/>
      <c r="BE271" s="712"/>
      <c r="BF271" s="712"/>
      <c r="BG271" s="713"/>
      <c r="BH271" s="713"/>
      <c r="BI271" s="714"/>
      <c r="BJ271" s="714"/>
      <c r="BK271" s="714"/>
      <c r="BL271" s="713"/>
      <c r="BM271" s="713"/>
      <c r="BN271" s="713"/>
      <c r="BO271" s="713"/>
      <c r="BP271" s="713"/>
      <c r="BQ271" s="713"/>
      <c r="BR271" s="713"/>
      <c r="BS271" s="713"/>
      <c r="BT271" s="716"/>
      <c r="BU271" s="717"/>
      <c r="BV271" s="715"/>
      <c r="BW271" s="718"/>
    </row>
    <row r="272" spans="2:75" ht="15.75" customHeight="1">
      <c r="B272" s="363" t="s">
        <v>1560</v>
      </c>
      <c r="C272" s="364">
        <v>16565016000181</v>
      </c>
      <c r="D272" s="365" t="s">
        <v>11</v>
      </c>
      <c r="E272" s="365"/>
      <c r="F272" s="365"/>
      <c r="G272" s="366"/>
      <c r="H272" s="366" t="s">
        <v>34</v>
      </c>
      <c r="I272" s="366"/>
      <c r="J272" s="366"/>
      <c r="K272" s="367"/>
      <c r="L272" s="368"/>
      <c r="M272" s="368"/>
      <c r="N272" s="367">
        <v>311715</v>
      </c>
      <c r="O272" s="367" t="s">
        <v>1323</v>
      </c>
      <c r="P272" s="371">
        <v>41138</v>
      </c>
      <c r="Q272" s="372">
        <v>2054424528.1800001</v>
      </c>
      <c r="R272" s="372">
        <v>2044275373.5107944</v>
      </c>
      <c r="S272" s="367">
        <v>0</v>
      </c>
      <c r="T272" s="369">
        <v>9.204103869757474E-2</v>
      </c>
      <c r="U272" s="369">
        <v>1.0352696437525442</v>
      </c>
      <c r="V272" s="369">
        <v>0.11239290349994224</v>
      </c>
      <c r="W272" s="369">
        <v>1.0315092959145655</v>
      </c>
      <c r="X272" s="369">
        <v>0.1473227422697545</v>
      </c>
      <c r="Y272" s="369">
        <v>1.0359426519847763</v>
      </c>
      <c r="Z272" s="369">
        <v>0.16683443775145324</v>
      </c>
      <c r="AA272" s="369">
        <v>0.91167741059507812</v>
      </c>
      <c r="AB272" s="369">
        <v>1.5624223823114385E-3</v>
      </c>
      <c r="AC272" s="373">
        <v>1.9794286667487915</v>
      </c>
      <c r="AD272" s="575">
        <v>16157572000119</v>
      </c>
      <c r="AE272" s="370" t="s">
        <v>2352</v>
      </c>
      <c r="AF272" s="370" t="s">
        <v>2317</v>
      </c>
      <c r="AG272" s="374" t="s">
        <v>1458</v>
      </c>
      <c r="AH272" s="374" t="s">
        <v>2321</v>
      </c>
      <c r="AI272" s="374">
        <v>500</v>
      </c>
      <c r="AJ272" s="374">
        <v>100</v>
      </c>
      <c r="AK272" s="374">
        <v>100</v>
      </c>
      <c r="AL272" s="369">
        <v>1.5E-3</v>
      </c>
      <c r="AM272" s="369" t="s">
        <v>34</v>
      </c>
      <c r="AN272" s="369" t="s">
        <v>2335</v>
      </c>
      <c r="AO272" s="367" t="s">
        <v>1326</v>
      </c>
      <c r="AP272" s="370" t="s">
        <v>11</v>
      </c>
      <c r="AQ272" s="376" t="s">
        <v>671</v>
      </c>
      <c r="AR272" s="369" t="s">
        <v>34</v>
      </c>
      <c r="AS272" s="369" t="s">
        <v>34</v>
      </c>
      <c r="AT272" s="369"/>
      <c r="AW272" s="711"/>
      <c r="AX272" s="711"/>
      <c r="AY272" s="712"/>
      <c r="AZ272" s="712"/>
      <c r="BA272" s="712"/>
      <c r="BB272" s="713"/>
      <c r="BC272" s="712"/>
      <c r="BD272" s="712"/>
      <c r="BE272" s="712"/>
      <c r="BF272" s="712"/>
      <c r="BG272" s="713"/>
      <c r="BH272" s="713"/>
      <c r="BI272" s="714"/>
      <c r="BJ272" s="714"/>
      <c r="BK272" s="714"/>
      <c r="BL272" s="713"/>
      <c r="BM272" s="713"/>
      <c r="BN272" s="713"/>
      <c r="BO272" s="713"/>
      <c r="BP272" s="713"/>
      <c r="BQ272" s="713"/>
      <c r="BR272" s="713"/>
      <c r="BS272" s="713"/>
      <c r="BT272" s="716"/>
      <c r="BU272" s="717"/>
      <c r="BV272" s="715"/>
      <c r="BW272" s="718"/>
    </row>
    <row r="273" spans="2:75" ht="15.75" customHeight="1">
      <c r="B273" s="363" t="s">
        <v>35</v>
      </c>
      <c r="C273" s="364">
        <v>27717359000130</v>
      </c>
      <c r="D273" s="365" t="s">
        <v>11</v>
      </c>
      <c r="E273" s="365" t="s">
        <v>620</v>
      </c>
      <c r="F273" s="365" t="s">
        <v>665</v>
      </c>
      <c r="G273" s="366" t="s">
        <v>740</v>
      </c>
      <c r="H273" s="366" t="s">
        <v>34</v>
      </c>
      <c r="I273" s="366" t="s">
        <v>1306</v>
      </c>
      <c r="J273" s="366" t="s">
        <v>608</v>
      </c>
      <c r="K273" s="367" t="s">
        <v>48</v>
      </c>
      <c r="L273" s="368"/>
      <c r="M273" s="368" t="s">
        <v>34</v>
      </c>
      <c r="N273" s="367">
        <v>453420</v>
      </c>
      <c r="O273" s="367" t="s">
        <v>1323</v>
      </c>
      <c r="P273" s="371">
        <v>43059</v>
      </c>
      <c r="Q273" s="372">
        <v>4715672196.3199997</v>
      </c>
      <c r="R273" s="372">
        <v>2279012140.0326982</v>
      </c>
      <c r="S273" s="367">
        <v>0</v>
      </c>
      <c r="T273" s="369">
        <v>8.085571250939716E-2</v>
      </c>
      <c r="U273" s="369">
        <v>1.0452375771375568</v>
      </c>
      <c r="V273" s="369">
        <v>0.1079139621002474</v>
      </c>
      <c r="W273" s="369">
        <v>1.057917664306111</v>
      </c>
      <c r="X273" s="369">
        <v>0.14338010413047675</v>
      </c>
      <c r="Y273" s="369">
        <v>1.0872773761299661</v>
      </c>
      <c r="Z273" s="369">
        <v>0.15942104915663924</v>
      </c>
      <c r="AA273" s="369">
        <v>0.90620092583925749</v>
      </c>
      <c r="AB273" s="369">
        <v>1.6107160272013509E-3</v>
      </c>
      <c r="AC273" s="373">
        <v>3.3208792440063455</v>
      </c>
      <c r="AD273" s="575">
        <v>0</v>
      </c>
      <c r="AE273" s="370" t="s">
        <v>2352</v>
      </c>
      <c r="AF273" s="370" t="s">
        <v>2317</v>
      </c>
      <c r="AG273" s="374" t="s">
        <v>1458</v>
      </c>
      <c r="AH273" s="374" t="s">
        <v>2321</v>
      </c>
      <c r="AI273" s="374">
        <v>500</v>
      </c>
      <c r="AJ273" s="374">
        <v>100</v>
      </c>
      <c r="AK273" s="374">
        <v>100</v>
      </c>
      <c r="AL273" s="369">
        <v>3.0000000000000001E-3</v>
      </c>
      <c r="AM273" s="369" t="s">
        <v>34</v>
      </c>
      <c r="AN273" s="369" t="s">
        <v>64</v>
      </c>
      <c r="AO273" s="367" t="s">
        <v>1326</v>
      </c>
      <c r="AP273" s="370" t="s">
        <v>11</v>
      </c>
      <c r="AQ273" s="376" t="s">
        <v>671</v>
      </c>
      <c r="AR273" s="369">
        <v>1.0499999999999999E-3</v>
      </c>
      <c r="AS273" s="369">
        <v>1.0499999999999999E-3</v>
      </c>
      <c r="AT273" s="369"/>
      <c r="AW273" s="711"/>
      <c r="AX273" s="711"/>
      <c r="AY273" s="712"/>
      <c r="AZ273" s="712"/>
      <c r="BA273" s="712"/>
      <c r="BB273" s="713"/>
      <c r="BC273" s="712"/>
      <c r="BD273" s="712"/>
      <c r="BE273" s="712"/>
      <c r="BF273" s="712"/>
      <c r="BG273" s="713"/>
      <c r="BH273" s="713"/>
      <c r="BI273" s="714"/>
      <c r="BJ273" s="714"/>
      <c r="BK273" s="714"/>
      <c r="BL273" s="713"/>
      <c r="BM273" s="713"/>
      <c r="BN273" s="713"/>
      <c r="BO273" s="713"/>
      <c r="BP273" s="713"/>
      <c r="BQ273" s="713"/>
      <c r="BR273" s="713"/>
      <c r="BS273" s="713"/>
      <c r="BT273" s="716"/>
      <c r="BU273" s="717"/>
      <c r="BV273" s="715"/>
      <c r="BW273" s="718"/>
    </row>
    <row r="274" spans="2:75" ht="15.75" customHeight="1">
      <c r="B274" s="363" t="s">
        <v>846</v>
      </c>
      <c r="C274" s="364">
        <v>14171644000157</v>
      </c>
      <c r="D274" s="365" t="s">
        <v>11</v>
      </c>
      <c r="E274" s="365" t="s">
        <v>620</v>
      </c>
      <c r="F274" s="365" t="s">
        <v>665</v>
      </c>
      <c r="G274" s="366" t="s">
        <v>740</v>
      </c>
      <c r="H274" s="366" t="s">
        <v>34</v>
      </c>
      <c r="I274" s="366"/>
      <c r="J274" s="366" t="s">
        <v>608</v>
      </c>
      <c r="K274" s="367" t="s">
        <v>48</v>
      </c>
      <c r="L274" s="368"/>
      <c r="M274" s="368" t="s">
        <v>34</v>
      </c>
      <c r="N274" s="367">
        <v>293075</v>
      </c>
      <c r="O274" s="367" t="s">
        <v>1323</v>
      </c>
      <c r="P274" s="371">
        <v>40899</v>
      </c>
      <c r="Q274" s="372">
        <v>2306468079.9299998</v>
      </c>
      <c r="R274" s="372">
        <v>1605036599.9946835</v>
      </c>
      <c r="S274" s="367">
        <v>31</v>
      </c>
      <c r="T274" s="369">
        <v>9.0101196256108906E-2</v>
      </c>
      <c r="U274" s="369">
        <v>1.1647557500774652</v>
      </c>
      <c r="V274" s="369">
        <v>0.12301066003320638</v>
      </c>
      <c r="W274" s="369">
        <v>1.2059157834107959</v>
      </c>
      <c r="X274" s="369">
        <v>0.19820742496176469</v>
      </c>
      <c r="Y274" s="369">
        <v>1.5030429099548743</v>
      </c>
      <c r="Z274" s="369">
        <v>0.18479677201462263</v>
      </c>
      <c r="AA274" s="369">
        <v>1.0504447610755363</v>
      </c>
      <c r="AB274" s="369">
        <v>2.8651766729626822E-3</v>
      </c>
      <c r="AC274" s="373">
        <v>6.5936218437068863</v>
      </c>
      <c r="AD274" s="575">
        <v>14557317000138</v>
      </c>
      <c r="AE274" s="370" t="s">
        <v>2352</v>
      </c>
      <c r="AF274" s="370" t="s">
        <v>2317</v>
      </c>
      <c r="AG274" s="374" t="s">
        <v>1458</v>
      </c>
      <c r="AH274" s="374" t="s">
        <v>2321</v>
      </c>
      <c r="AI274" s="374">
        <v>5000</v>
      </c>
      <c r="AJ274" s="374">
        <v>1000</v>
      </c>
      <c r="AK274" s="374">
        <v>1000</v>
      </c>
      <c r="AL274" s="369">
        <v>5.0000000000000001E-3</v>
      </c>
      <c r="AM274" s="369">
        <v>0.2</v>
      </c>
      <c r="AN274" s="369" t="s">
        <v>2335</v>
      </c>
      <c r="AO274" s="367" t="s">
        <v>1326</v>
      </c>
      <c r="AP274" s="370" t="s">
        <v>11</v>
      </c>
      <c r="AQ274" s="376" t="s">
        <v>677</v>
      </c>
      <c r="AR274" s="369">
        <v>1.7499999999999998E-3</v>
      </c>
      <c r="AS274" s="369">
        <v>1.7499999999999998E-3</v>
      </c>
      <c r="AT274" s="369"/>
      <c r="AW274" s="711"/>
      <c r="AX274" s="711"/>
      <c r="AY274" s="712"/>
      <c r="AZ274" s="712"/>
      <c r="BA274" s="712"/>
      <c r="BB274" s="713"/>
      <c r="BC274" s="712"/>
      <c r="BD274" s="712"/>
      <c r="BE274" s="712"/>
      <c r="BF274" s="712"/>
      <c r="BG274" s="713"/>
      <c r="BH274" s="713"/>
      <c r="BI274" s="714"/>
      <c r="BJ274" s="714"/>
      <c r="BK274" s="714"/>
      <c r="BL274" s="713"/>
      <c r="BM274" s="713"/>
      <c r="BN274" s="713"/>
      <c r="BO274" s="713"/>
      <c r="BP274" s="713"/>
      <c r="BQ274" s="713"/>
      <c r="BR274" s="713"/>
      <c r="BS274" s="713"/>
      <c r="BT274" s="716"/>
      <c r="BU274" s="717"/>
      <c r="BV274" s="715"/>
      <c r="BW274" s="718"/>
    </row>
    <row r="275" spans="2:75" ht="15.75" customHeight="1">
      <c r="B275" s="363" t="s">
        <v>20</v>
      </c>
      <c r="C275" s="364">
        <v>33599991000120</v>
      </c>
      <c r="D275" s="365" t="s">
        <v>11</v>
      </c>
      <c r="E275" s="365" t="s">
        <v>620</v>
      </c>
      <c r="F275" s="365" t="s">
        <v>665</v>
      </c>
      <c r="G275" s="366" t="s">
        <v>740</v>
      </c>
      <c r="H275" s="366" t="s">
        <v>34</v>
      </c>
      <c r="I275" s="366"/>
      <c r="J275" s="366" t="s">
        <v>608</v>
      </c>
      <c r="K275" s="367" t="s">
        <v>48</v>
      </c>
      <c r="L275" s="368" t="s">
        <v>717</v>
      </c>
      <c r="M275" s="368" t="s">
        <v>34</v>
      </c>
      <c r="N275" s="367">
        <v>500399</v>
      </c>
      <c r="O275" s="367" t="s">
        <v>1323</v>
      </c>
      <c r="P275" s="371">
        <v>43644</v>
      </c>
      <c r="Q275" s="372">
        <v>185914080.28999999</v>
      </c>
      <c r="R275" s="372">
        <v>162490761.43448415</v>
      </c>
      <c r="S275" s="367">
        <v>60</v>
      </c>
      <c r="T275" s="369">
        <v>5.8093272429671883E-2</v>
      </c>
      <c r="U275" s="369">
        <v>0.75098307142275389</v>
      </c>
      <c r="V275" s="369">
        <v>9.4517077890315271E-2</v>
      </c>
      <c r="W275" s="369">
        <v>0.92658340341422663</v>
      </c>
      <c r="X275" s="369">
        <v>0.1817992835447082</v>
      </c>
      <c r="Y275" s="369">
        <v>1.3786169928773424</v>
      </c>
      <c r="Z275" s="369">
        <v>0.26310147253226446</v>
      </c>
      <c r="AA275" s="369">
        <v>1.4955540642826128</v>
      </c>
      <c r="AB275" s="369">
        <v>2.0537877681448012E-2</v>
      </c>
      <c r="AC275" s="373">
        <v>-0.32192309075952358</v>
      </c>
      <c r="AD275" s="575">
        <v>0</v>
      </c>
      <c r="AE275" s="370" t="s">
        <v>2352</v>
      </c>
      <c r="AF275" s="370" t="s">
        <v>2317</v>
      </c>
      <c r="AG275" s="374" t="s">
        <v>1458</v>
      </c>
      <c r="AH275" s="374" t="s">
        <v>2318</v>
      </c>
      <c r="AI275" s="374">
        <v>5000</v>
      </c>
      <c r="AJ275" s="374">
        <v>1000</v>
      </c>
      <c r="AK275" s="374">
        <v>1000</v>
      </c>
      <c r="AL275" s="369">
        <v>0.01</v>
      </c>
      <c r="AM275" s="369">
        <v>0.2</v>
      </c>
      <c r="AN275" s="369" t="s">
        <v>64</v>
      </c>
      <c r="AO275" s="367" t="s">
        <v>1326</v>
      </c>
      <c r="AP275" s="370" t="s">
        <v>13</v>
      </c>
      <c r="AQ275" s="376" t="s">
        <v>670</v>
      </c>
      <c r="AR275" s="369">
        <v>3.4999999999999996E-3</v>
      </c>
      <c r="AS275" s="369">
        <v>3.4999999999999996E-3</v>
      </c>
      <c r="AT275" s="369"/>
      <c r="AW275" s="711"/>
      <c r="AX275" s="711"/>
      <c r="AY275" s="712"/>
      <c r="AZ275" s="712"/>
      <c r="BA275" s="712"/>
      <c r="BB275" s="713"/>
      <c r="BC275" s="712"/>
      <c r="BD275" s="712"/>
      <c r="BE275" s="712"/>
      <c r="BF275" s="712"/>
      <c r="BG275" s="713"/>
      <c r="BH275" s="713"/>
      <c r="BI275" s="714"/>
      <c r="BJ275" s="714"/>
      <c r="BK275" s="714"/>
      <c r="BL275" s="218"/>
      <c r="BM275" s="713"/>
      <c r="BN275" s="713"/>
      <c r="BO275" s="713"/>
      <c r="BP275" s="713"/>
      <c r="BQ275" s="713"/>
      <c r="BR275" s="713"/>
      <c r="BS275" s="713"/>
      <c r="BT275" s="716"/>
      <c r="BU275" s="717"/>
      <c r="BV275" s="715"/>
      <c r="BW275" s="718"/>
    </row>
    <row r="276" spans="2:75" ht="15.75" customHeight="1">
      <c r="B276" s="363" t="s">
        <v>847</v>
      </c>
      <c r="C276" s="364">
        <v>44347394000124</v>
      </c>
      <c r="D276" s="365" t="s">
        <v>11</v>
      </c>
      <c r="E276" s="365" t="s">
        <v>621</v>
      </c>
      <c r="F276" s="365" t="s">
        <v>665</v>
      </c>
      <c r="G276" s="366" t="s">
        <v>867</v>
      </c>
      <c r="H276" s="366" t="s">
        <v>34</v>
      </c>
      <c r="I276" s="366"/>
      <c r="J276" s="366" t="s">
        <v>608</v>
      </c>
      <c r="K276" s="367" t="s">
        <v>48</v>
      </c>
      <c r="L276" s="368"/>
      <c r="M276" s="368" t="s">
        <v>1421</v>
      </c>
      <c r="N276" s="367">
        <v>634778</v>
      </c>
      <c r="O276" s="367" t="s">
        <v>1323</v>
      </c>
      <c r="P276" s="371">
        <v>44579</v>
      </c>
      <c r="Q276" s="372">
        <v>78422537.760000005</v>
      </c>
      <c r="R276" s="372" t="s">
        <v>1424</v>
      </c>
      <c r="S276" s="367">
        <v>31</v>
      </c>
      <c r="T276" s="369" t="s">
        <v>1424</v>
      </c>
      <c r="U276" s="369" t="s">
        <v>1424</v>
      </c>
      <c r="V276" s="369" t="s">
        <v>1424</v>
      </c>
      <c r="W276" s="369" t="s">
        <v>1424</v>
      </c>
      <c r="X276" s="369" t="s">
        <v>1424</v>
      </c>
      <c r="Y276" s="369" t="s">
        <v>1424</v>
      </c>
      <c r="Z276" s="369" t="s">
        <v>1424</v>
      </c>
      <c r="AA276" s="369" t="s">
        <v>1424</v>
      </c>
      <c r="AB276" s="369" t="s">
        <v>1424</v>
      </c>
      <c r="AC276" s="373" t="s">
        <v>1424</v>
      </c>
      <c r="AD276" s="575">
        <v>0</v>
      </c>
      <c r="AE276" s="370" t="s">
        <v>2352</v>
      </c>
      <c r="AF276" s="370" t="s">
        <v>2317</v>
      </c>
      <c r="AG276" s="374" t="s">
        <v>1458</v>
      </c>
      <c r="AH276" s="374" t="s">
        <v>2321</v>
      </c>
      <c r="AI276" s="374">
        <v>1000</v>
      </c>
      <c r="AJ276" s="374">
        <v>1000</v>
      </c>
      <c r="AK276" s="374">
        <v>1000</v>
      </c>
      <c r="AL276" s="369">
        <v>5.0000000000000001E-3</v>
      </c>
      <c r="AM276" s="369">
        <v>0.2</v>
      </c>
      <c r="AN276" s="369" t="s">
        <v>2335</v>
      </c>
      <c r="AO276" s="367" t="s">
        <v>1326</v>
      </c>
      <c r="AP276" s="370" t="s">
        <v>11</v>
      </c>
      <c r="AQ276" s="376" t="s">
        <v>677</v>
      </c>
      <c r="AR276" s="369" t="s">
        <v>34</v>
      </c>
      <c r="AS276" s="369" t="s">
        <v>34</v>
      </c>
      <c r="AT276" s="369"/>
      <c r="AW276" s="711"/>
      <c r="AX276" s="711"/>
      <c r="AY276" s="712"/>
      <c r="AZ276" s="712"/>
      <c r="BA276" s="712"/>
      <c r="BB276" s="713"/>
      <c r="BC276" s="712"/>
      <c r="BD276" s="712"/>
      <c r="BE276" s="712"/>
      <c r="BF276" s="712"/>
      <c r="BG276" s="713"/>
      <c r="BH276" s="713"/>
      <c r="BI276" s="714"/>
      <c r="BJ276" s="714"/>
      <c r="BK276" s="714"/>
      <c r="BL276" s="713"/>
      <c r="BM276" s="713"/>
      <c r="BN276" s="713"/>
      <c r="BO276" s="713"/>
      <c r="BP276" s="713"/>
      <c r="BQ276" s="713"/>
      <c r="BR276" s="713"/>
      <c r="BS276" s="713"/>
      <c r="BT276" s="716"/>
      <c r="BU276" s="717"/>
      <c r="BV276" s="715"/>
      <c r="BW276" s="718"/>
    </row>
    <row r="277" spans="2:75" ht="15.75" customHeight="1">
      <c r="B277" s="363" t="s">
        <v>1561</v>
      </c>
      <c r="C277" s="364">
        <v>43103846000160</v>
      </c>
      <c r="D277" s="365" t="s">
        <v>11</v>
      </c>
      <c r="E277" s="365" t="s">
        <v>620</v>
      </c>
      <c r="F277" s="365" t="s">
        <v>665</v>
      </c>
      <c r="G277" s="366" t="s">
        <v>740</v>
      </c>
      <c r="H277" s="366" t="s">
        <v>34</v>
      </c>
      <c r="I277" s="366"/>
      <c r="J277" s="366" t="s">
        <v>608</v>
      </c>
      <c r="K277" s="367" t="s">
        <v>48</v>
      </c>
      <c r="L277" s="368"/>
      <c r="M277" s="368"/>
      <c r="N277" s="367">
        <v>634824</v>
      </c>
      <c r="O277" s="367" t="s">
        <v>1323</v>
      </c>
      <c r="P277" s="371">
        <v>44578</v>
      </c>
      <c r="Q277" s="372">
        <v>27569466.420000002</v>
      </c>
      <c r="R277" s="372" t="s">
        <v>1424</v>
      </c>
      <c r="S277" s="367">
        <v>7</v>
      </c>
      <c r="T277" s="369" t="s">
        <v>1424</v>
      </c>
      <c r="U277" s="369" t="s">
        <v>1424</v>
      </c>
      <c r="V277" s="369" t="s">
        <v>1424</v>
      </c>
      <c r="W277" s="369" t="s">
        <v>1424</v>
      </c>
      <c r="X277" s="369" t="s">
        <v>1424</v>
      </c>
      <c r="Y277" s="369" t="s">
        <v>1424</v>
      </c>
      <c r="Z277" s="369" t="s">
        <v>1424</v>
      </c>
      <c r="AA277" s="369" t="s">
        <v>1424</v>
      </c>
      <c r="AB277" s="369" t="s">
        <v>1424</v>
      </c>
      <c r="AC277" s="373" t="s">
        <v>1424</v>
      </c>
      <c r="AD277" s="575">
        <v>0</v>
      </c>
      <c r="AE277" s="370" t="s">
        <v>2352</v>
      </c>
      <c r="AF277" s="370" t="s">
        <v>2317</v>
      </c>
      <c r="AG277" s="374" t="s">
        <v>1458</v>
      </c>
      <c r="AH277" s="374" t="s">
        <v>2327</v>
      </c>
      <c r="AI277" s="374">
        <v>1000</v>
      </c>
      <c r="AJ277" s="374" t="s">
        <v>1436</v>
      </c>
      <c r="AK277" s="374" t="s">
        <v>1436</v>
      </c>
      <c r="AL277" s="369">
        <v>8.0000000000000002E-3</v>
      </c>
      <c r="AM277" s="369">
        <v>0.2</v>
      </c>
      <c r="AN277" s="369" t="s">
        <v>2335</v>
      </c>
      <c r="AO277" s="367" t="s">
        <v>1323</v>
      </c>
      <c r="AP277" s="370" t="s">
        <v>11</v>
      </c>
      <c r="AQ277" s="376" t="s">
        <v>2398</v>
      </c>
      <c r="AR277" s="369" t="s">
        <v>34</v>
      </c>
      <c r="AS277" s="369" t="s">
        <v>34</v>
      </c>
      <c r="AT277" s="369"/>
      <c r="AW277" s="711"/>
      <c r="AX277" s="711"/>
      <c r="AY277" s="712"/>
      <c r="AZ277" s="712"/>
      <c r="BA277" s="712"/>
      <c r="BB277" s="713"/>
      <c r="BC277" s="712"/>
      <c r="BD277" s="712"/>
      <c r="BE277" s="712"/>
      <c r="BF277" s="712"/>
      <c r="BG277" s="713"/>
      <c r="BH277" s="713"/>
      <c r="BI277" s="714"/>
      <c r="BJ277" s="714"/>
      <c r="BK277" s="714"/>
      <c r="BL277" s="713"/>
      <c r="BM277" s="713"/>
      <c r="BN277" s="713"/>
      <c r="BO277" s="713"/>
      <c r="BP277" s="713"/>
      <c r="BQ277" s="713"/>
      <c r="BR277" s="713"/>
      <c r="BS277" s="713"/>
      <c r="BT277" s="716"/>
      <c r="BU277" s="717"/>
      <c r="BV277" s="715"/>
      <c r="BW277" s="718"/>
    </row>
    <row r="278" spans="2:75" ht="15.75" customHeight="1">
      <c r="B278" s="363" t="s">
        <v>1562</v>
      </c>
      <c r="C278" s="364">
        <v>21336440000194</v>
      </c>
      <c r="D278" s="365" t="s">
        <v>11</v>
      </c>
      <c r="E278" s="365" t="s">
        <v>620</v>
      </c>
      <c r="F278" s="365" t="s">
        <v>665</v>
      </c>
      <c r="G278" s="366" t="s">
        <v>740</v>
      </c>
      <c r="H278" s="366" t="s">
        <v>34</v>
      </c>
      <c r="I278" s="366"/>
      <c r="J278" s="366" t="s">
        <v>608</v>
      </c>
      <c r="K278" s="367" t="s">
        <v>48</v>
      </c>
      <c r="L278" s="368"/>
      <c r="M278" s="368"/>
      <c r="N278" s="367">
        <v>388491</v>
      </c>
      <c r="O278" s="367" t="s">
        <v>1323</v>
      </c>
      <c r="P278" s="371">
        <v>42011</v>
      </c>
      <c r="Q278" s="372">
        <v>2398469794.1799998</v>
      </c>
      <c r="R278" s="372">
        <v>1343031026.4814286</v>
      </c>
      <c r="S278" s="367">
        <v>7</v>
      </c>
      <c r="T278" s="369">
        <v>0.11064047843386238</v>
      </c>
      <c r="U278" s="369">
        <v>1.2444745334654064</v>
      </c>
      <c r="V278" s="369">
        <v>0.13436236800167833</v>
      </c>
      <c r="W278" s="369">
        <v>1.233138635082029</v>
      </c>
      <c r="X278" s="369">
        <v>0.2172746168757298</v>
      </c>
      <c r="Y278" s="369">
        <v>1.5278295757153422</v>
      </c>
      <c r="Z278" s="369">
        <v>0.2300383490847846</v>
      </c>
      <c r="AA278" s="369">
        <v>1.2570592094638222</v>
      </c>
      <c r="AB278" s="369">
        <v>4.9554769224500871E-3</v>
      </c>
      <c r="AC278" s="373">
        <v>4.5747319139667884</v>
      </c>
      <c r="AD278" s="575">
        <v>0</v>
      </c>
      <c r="AE278" s="370" t="s">
        <v>2352</v>
      </c>
      <c r="AF278" s="370" t="s">
        <v>2317</v>
      </c>
      <c r="AG278" s="374" t="s">
        <v>1458</v>
      </c>
      <c r="AH278" s="374" t="s">
        <v>2327</v>
      </c>
      <c r="AI278" s="374">
        <v>0</v>
      </c>
      <c r="AJ278" s="374">
        <v>0</v>
      </c>
      <c r="AK278" s="374">
        <v>0</v>
      </c>
      <c r="AL278" s="369">
        <v>5.0000000000000001E-3</v>
      </c>
      <c r="AM278" s="369" t="s">
        <v>34</v>
      </c>
      <c r="AN278" s="369" t="s">
        <v>34</v>
      </c>
      <c r="AO278" s="367" t="s">
        <v>1323</v>
      </c>
      <c r="AP278" s="370" t="s">
        <v>13</v>
      </c>
      <c r="AQ278" s="376" t="s">
        <v>2385</v>
      </c>
      <c r="AR278" s="369" t="s">
        <v>34</v>
      </c>
      <c r="AS278" s="369" t="s">
        <v>34</v>
      </c>
      <c r="AT278" s="369"/>
      <c r="AW278" s="711"/>
      <c r="AX278" s="711"/>
      <c r="AY278" s="712"/>
      <c r="AZ278" s="712"/>
      <c r="BA278" s="712"/>
      <c r="BB278" s="713"/>
      <c r="BC278" s="712"/>
      <c r="BD278" s="712"/>
      <c r="BE278" s="712"/>
      <c r="BF278" s="712"/>
      <c r="BG278" s="713"/>
      <c r="BH278" s="713"/>
      <c r="BI278" s="714"/>
      <c r="BJ278" s="714"/>
      <c r="BK278" s="714"/>
      <c r="BL278" s="713"/>
      <c r="BM278" s="713"/>
      <c r="BN278" s="713"/>
      <c r="BO278" s="713"/>
      <c r="BP278" s="713"/>
      <c r="BQ278" s="713"/>
      <c r="BR278" s="713"/>
      <c r="BS278" s="713"/>
      <c r="BT278" s="716"/>
      <c r="BU278" s="717"/>
      <c r="BV278" s="715"/>
      <c r="BW278" s="718"/>
    </row>
    <row r="279" spans="2:75" ht="15.75" customHeight="1">
      <c r="B279" s="363" t="s">
        <v>1563</v>
      </c>
      <c r="C279" s="364">
        <v>33165157000126</v>
      </c>
      <c r="D279" s="365" t="s">
        <v>11</v>
      </c>
      <c r="E279" s="365" t="s">
        <v>620</v>
      </c>
      <c r="F279" s="365" t="s">
        <v>665</v>
      </c>
      <c r="G279" s="366" t="s">
        <v>740</v>
      </c>
      <c r="H279" s="366" t="s">
        <v>34</v>
      </c>
      <c r="I279" s="366"/>
      <c r="J279" s="366" t="s">
        <v>608</v>
      </c>
      <c r="K279" s="367" t="s">
        <v>48</v>
      </c>
      <c r="L279" s="368"/>
      <c r="M279" s="368"/>
      <c r="N279" s="367">
        <v>506893</v>
      </c>
      <c r="O279" s="367" t="s">
        <v>1323</v>
      </c>
      <c r="P279" s="371">
        <v>43711</v>
      </c>
      <c r="Q279" s="372">
        <v>2293297304.5599999</v>
      </c>
      <c r="R279" s="372">
        <v>1246007904.1592853</v>
      </c>
      <c r="S279" s="367">
        <v>7</v>
      </c>
      <c r="T279" s="369">
        <v>0.10631014362822011</v>
      </c>
      <c r="U279" s="369">
        <v>1.1957673020498982</v>
      </c>
      <c r="V279" s="369">
        <v>0.1284766718959458</v>
      </c>
      <c r="W279" s="369">
        <v>1.1791214324212365</v>
      </c>
      <c r="X279" s="369">
        <v>0.20075210893186912</v>
      </c>
      <c r="Y279" s="369">
        <v>1.4116467621653357</v>
      </c>
      <c r="Z279" s="369">
        <v>0.20037788078785046</v>
      </c>
      <c r="AA279" s="369">
        <v>1.0949776914125482</v>
      </c>
      <c r="AB279" s="369">
        <v>4.964649286742377E-3</v>
      </c>
      <c r="AC279" s="373">
        <v>3.5179558641481381</v>
      </c>
      <c r="AD279" s="575">
        <v>21336440000194</v>
      </c>
      <c r="AE279" s="370" t="s">
        <v>2352</v>
      </c>
      <c r="AF279" s="370" t="s">
        <v>2317</v>
      </c>
      <c r="AG279" s="374" t="s">
        <v>1458</v>
      </c>
      <c r="AH279" s="374" t="s">
        <v>2327</v>
      </c>
      <c r="AI279" s="374">
        <v>0</v>
      </c>
      <c r="AJ279" s="374">
        <v>0</v>
      </c>
      <c r="AK279" s="374">
        <v>0</v>
      </c>
      <c r="AL279" s="369">
        <v>5.0000000000000001E-3</v>
      </c>
      <c r="AM279" s="369" t="s">
        <v>34</v>
      </c>
      <c r="AN279" s="369" t="s">
        <v>34</v>
      </c>
      <c r="AO279" s="367" t="s">
        <v>1323</v>
      </c>
      <c r="AP279" s="370" t="s">
        <v>13</v>
      </c>
      <c r="AQ279" s="376" t="s">
        <v>2385</v>
      </c>
      <c r="AR279" s="369" t="s">
        <v>34</v>
      </c>
      <c r="AS279" s="369" t="s">
        <v>34</v>
      </c>
      <c r="AT279" s="369"/>
      <c r="AW279" s="711"/>
      <c r="AX279" s="711"/>
      <c r="AY279" s="712"/>
      <c r="AZ279" s="712"/>
      <c r="BA279" s="712"/>
      <c r="BB279" s="713"/>
      <c r="BC279" s="712"/>
      <c r="BD279" s="712"/>
      <c r="BE279" s="712"/>
      <c r="BF279" s="712"/>
      <c r="BG279" s="713"/>
      <c r="BH279" s="713"/>
      <c r="BI279" s="714"/>
      <c r="BJ279" s="714"/>
      <c r="BK279" s="714"/>
      <c r="BL279" s="713"/>
      <c r="BM279" s="713"/>
      <c r="BN279" s="713"/>
      <c r="BO279" s="713"/>
      <c r="BP279" s="713"/>
      <c r="BQ279" s="713"/>
      <c r="BR279" s="713"/>
      <c r="BS279" s="713"/>
      <c r="BT279" s="716"/>
      <c r="BU279" s="717"/>
      <c r="BV279" s="715"/>
      <c r="BW279" s="718"/>
    </row>
    <row r="280" spans="2:75" ht="15.75" customHeight="1">
      <c r="B280" s="363" t="s">
        <v>848</v>
      </c>
      <c r="C280" s="364">
        <v>37287717000176</v>
      </c>
      <c r="D280" s="365" t="s">
        <v>11</v>
      </c>
      <c r="E280" s="365" t="s">
        <v>620</v>
      </c>
      <c r="F280" s="365" t="s">
        <v>687</v>
      </c>
      <c r="G280" s="366" t="s">
        <v>740</v>
      </c>
      <c r="H280" s="366" t="s">
        <v>34</v>
      </c>
      <c r="I280" s="366" t="s">
        <v>1321</v>
      </c>
      <c r="J280" s="366" t="s">
        <v>608</v>
      </c>
      <c r="K280" s="367" t="s">
        <v>48</v>
      </c>
      <c r="L280" s="368"/>
      <c r="M280" s="368" t="s">
        <v>34</v>
      </c>
      <c r="N280" s="367">
        <v>543128</v>
      </c>
      <c r="O280" s="367" t="s">
        <v>1323</v>
      </c>
      <c r="P280" s="371">
        <v>44015</v>
      </c>
      <c r="Q280" s="372">
        <v>50422330.060000002</v>
      </c>
      <c r="R280" s="372">
        <v>32887528.973412707</v>
      </c>
      <c r="S280" s="367">
        <v>91</v>
      </c>
      <c r="T280" s="369">
        <v>9.287000098016418E-2</v>
      </c>
      <c r="U280" s="369">
        <v>1.2005486291644216</v>
      </c>
      <c r="V280" s="369">
        <v>0.12980041858540381</v>
      </c>
      <c r="W280" s="369">
        <v>1.272478120377633</v>
      </c>
      <c r="X280" s="369">
        <v>0.1858553264712548</v>
      </c>
      <c r="Y280" s="369">
        <v>1.4093747032123336</v>
      </c>
      <c r="Z280" s="369" t="s">
        <v>1424</v>
      </c>
      <c r="AA280" s="369" t="s">
        <v>1424</v>
      </c>
      <c r="AB280" s="369">
        <v>4.3972634356422733E-3</v>
      </c>
      <c r="AC280" s="373">
        <v>5.6690047177599112</v>
      </c>
      <c r="AD280" s="575">
        <v>0</v>
      </c>
      <c r="AE280" s="370" t="s">
        <v>2352</v>
      </c>
      <c r="AF280" s="370" t="s">
        <v>2317</v>
      </c>
      <c r="AG280" s="374" t="s">
        <v>1458</v>
      </c>
      <c r="AH280" s="374" t="s">
        <v>2318</v>
      </c>
      <c r="AI280" s="374">
        <v>5000</v>
      </c>
      <c r="AJ280" s="374">
        <v>1000</v>
      </c>
      <c r="AK280" s="374">
        <v>1000</v>
      </c>
      <c r="AL280" s="369">
        <v>0.01</v>
      </c>
      <c r="AM280" s="369">
        <v>0.2</v>
      </c>
      <c r="AN280" s="369" t="s">
        <v>64</v>
      </c>
      <c r="AO280" s="367" t="s">
        <v>1326</v>
      </c>
      <c r="AP280" s="370" t="s">
        <v>13</v>
      </c>
      <c r="AQ280" s="376" t="s">
        <v>673</v>
      </c>
      <c r="AR280" s="369">
        <v>3.4999999999999996E-3</v>
      </c>
      <c r="AS280" s="369">
        <v>3.4999999999999996E-3</v>
      </c>
      <c r="AT280" s="369"/>
      <c r="AW280" s="711"/>
      <c r="AX280" s="711"/>
      <c r="AY280" s="712"/>
      <c r="AZ280" s="712"/>
      <c r="BA280" s="712"/>
      <c r="BB280" s="713"/>
      <c r="BC280" s="712"/>
      <c r="BD280" s="712"/>
      <c r="BE280" s="712"/>
      <c r="BF280" s="712"/>
      <c r="BG280" s="713"/>
      <c r="BH280" s="713"/>
      <c r="BI280" s="714"/>
      <c r="BJ280" s="714"/>
      <c r="BK280" s="714"/>
      <c r="BL280" s="713"/>
      <c r="BM280" s="713"/>
      <c r="BN280" s="713"/>
      <c r="BO280" s="713"/>
      <c r="BP280" s="713"/>
      <c r="BQ280" s="713"/>
      <c r="BR280" s="713"/>
      <c r="BS280" s="713"/>
      <c r="BT280" s="716"/>
      <c r="BU280" s="717"/>
      <c r="BV280" s="715"/>
      <c r="BW280" s="718"/>
    </row>
    <row r="281" spans="2:75" ht="15.75" customHeight="1">
      <c r="B281" s="363" t="s">
        <v>849</v>
      </c>
      <c r="C281" s="364">
        <v>30934757000113</v>
      </c>
      <c r="D281" s="365" t="s">
        <v>11</v>
      </c>
      <c r="E281" s="365" t="s">
        <v>620</v>
      </c>
      <c r="F281" s="365" t="s">
        <v>694</v>
      </c>
      <c r="G281" s="366" t="s">
        <v>740</v>
      </c>
      <c r="H281" s="366" t="s">
        <v>34</v>
      </c>
      <c r="I281" s="366"/>
      <c r="J281" s="366" t="s">
        <v>608</v>
      </c>
      <c r="K281" s="367" t="s">
        <v>48</v>
      </c>
      <c r="L281" s="368" t="s">
        <v>1341</v>
      </c>
      <c r="M281" s="368" t="s">
        <v>34</v>
      </c>
      <c r="N281" s="367">
        <v>483400</v>
      </c>
      <c r="O281" s="367" t="s">
        <v>1323</v>
      </c>
      <c r="P281" s="371">
        <v>43437</v>
      </c>
      <c r="Q281" s="372">
        <v>446969789.81999999</v>
      </c>
      <c r="R281" s="372">
        <v>279328409.59051579</v>
      </c>
      <c r="S281" s="367">
        <v>31</v>
      </c>
      <c r="T281" s="369">
        <v>8.8221821405476186E-2</v>
      </c>
      <c r="U281" s="369">
        <v>1.1404607045643818</v>
      </c>
      <c r="V281" s="369">
        <v>0.12148376632693458</v>
      </c>
      <c r="W281" s="369">
        <v>1.1909471195609578</v>
      </c>
      <c r="X281" s="369">
        <v>0.22907325882411378</v>
      </c>
      <c r="Y281" s="369">
        <v>1.7371041352374199</v>
      </c>
      <c r="Z281" s="369">
        <v>0.21080751951568599</v>
      </c>
      <c r="AA281" s="369">
        <v>1.1982982822506172</v>
      </c>
      <c r="AB281" s="369">
        <v>4.9637686692548377E-3</v>
      </c>
      <c r="AC281" s="373">
        <v>3.5333791346232402</v>
      </c>
      <c r="AD281" s="575">
        <v>31094141000144</v>
      </c>
      <c r="AE281" s="370" t="s">
        <v>2352</v>
      </c>
      <c r="AF281" s="370" t="s">
        <v>2317</v>
      </c>
      <c r="AG281" s="374" t="s">
        <v>1458</v>
      </c>
      <c r="AH281" s="374" t="s">
        <v>2321</v>
      </c>
      <c r="AI281" s="374">
        <v>500</v>
      </c>
      <c r="AJ281" s="374">
        <v>100</v>
      </c>
      <c r="AK281" s="374">
        <v>100</v>
      </c>
      <c r="AL281" s="369">
        <v>8.0000000000000002E-3</v>
      </c>
      <c r="AM281" s="369">
        <v>0.2</v>
      </c>
      <c r="AN281" s="369" t="s">
        <v>34</v>
      </c>
      <c r="AO281" s="367" t="s">
        <v>1326</v>
      </c>
      <c r="AP281" s="370" t="s">
        <v>11</v>
      </c>
      <c r="AQ281" s="376" t="s">
        <v>677</v>
      </c>
      <c r="AR281" s="369">
        <v>2.8E-3</v>
      </c>
      <c r="AS281" s="369">
        <v>2.8E-3</v>
      </c>
      <c r="AT281" s="369"/>
      <c r="AW281" s="711"/>
      <c r="AX281" s="711"/>
      <c r="AY281" s="712"/>
      <c r="AZ281" s="712"/>
      <c r="BA281" s="712"/>
      <c r="BB281" s="713"/>
      <c r="BC281" s="712"/>
      <c r="BD281" s="712"/>
      <c r="BE281" s="712"/>
      <c r="BF281" s="712"/>
      <c r="BG281" s="713"/>
      <c r="BH281" s="713"/>
      <c r="BI281" s="714"/>
      <c r="BJ281" s="714"/>
      <c r="BK281" s="714"/>
      <c r="BL281" s="713"/>
      <c r="BM281" s="713"/>
      <c r="BN281" s="713"/>
      <c r="BO281" s="713"/>
      <c r="BP281" s="713"/>
      <c r="BQ281" s="713"/>
      <c r="BR281" s="713"/>
      <c r="BS281" s="713"/>
      <c r="BT281" s="716"/>
      <c r="BU281" s="717"/>
      <c r="BV281" s="715"/>
      <c r="BW281" s="718"/>
    </row>
    <row r="282" spans="2:75" ht="15.75" customHeight="1">
      <c r="B282" s="363" t="s">
        <v>850</v>
      </c>
      <c r="C282" s="364">
        <v>34096235000140</v>
      </c>
      <c r="D282" s="365" t="s">
        <v>11</v>
      </c>
      <c r="E282" s="365" t="s">
        <v>621</v>
      </c>
      <c r="F282" s="365" t="s">
        <v>694</v>
      </c>
      <c r="G282" s="366" t="s">
        <v>740</v>
      </c>
      <c r="H282" s="366" t="s">
        <v>34</v>
      </c>
      <c r="I282" s="366"/>
      <c r="J282" s="366" t="s">
        <v>608</v>
      </c>
      <c r="K282" s="367" t="s">
        <v>48</v>
      </c>
      <c r="L282" s="368" t="s">
        <v>1341</v>
      </c>
      <c r="M282" s="368" t="s">
        <v>34</v>
      </c>
      <c r="N282" s="367">
        <v>503681</v>
      </c>
      <c r="O282" s="367" t="s">
        <v>1323</v>
      </c>
      <c r="P282" s="371">
        <v>43677</v>
      </c>
      <c r="Q282" s="372">
        <v>153637670.16999999</v>
      </c>
      <c r="R282" s="372">
        <v>109211051.68134914</v>
      </c>
      <c r="S282" s="367">
        <v>31</v>
      </c>
      <c r="T282" s="369">
        <v>8.5578057284382503E-2</v>
      </c>
      <c r="U282" s="369">
        <v>1.1062842497575058</v>
      </c>
      <c r="V282" s="369">
        <v>0.12564868784647798</v>
      </c>
      <c r="W282" s="369">
        <v>1.2317772768475608</v>
      </c>
      <c r="X282" s="369">
        <v>0.22504935613338239</v>
      </c>
      <c r="Y282" s="369">
        <v>1.7065901501492284</v>
      </c>
      <c r="Z282" s="369">
        <v>0.2837587634690375</v>
      </c>
      <c r="AA282" s="369">
        <v>1.6129768028184861</v>
      </c>
      <c r="AB282" s="369">
        <v>2.9131244154841918E-2</v>
      </c>
      <c r="AC282" s="373">
        <v>0.7434374876931229</v>
      </c>
      <c r="AD282" s="575">
        <v>34172617000106</v>
      </c>
      <c r="AE282" s="370" t="s">
        <v>2352</v>
      </c>
      <c r="AF282" s="370" t="s">
        <v>2317</v>
      </c>
      <c r="AG282" s="374" t="s">
        <v>1458</v>
      </c>
      <c r="AH282" s="374" t="s">
        <v>2321</v>
      </c>
      <c r="AI282" s="374">
        <v>500</v>
      </c>
      <c r="AJ282" s="374">
        <v>100</v>
      </c>
      <c r="AK282" s="374">
        <v>100</v>
      </c>
      <c r="AL282" s="369">
        <v>8.0000000000000002E-3</v>
      </c>
      <c r="AM282" s="369">
        <v>0.2</v>
      </c>
      <c r="AN282" s="369" t="s">
        <v>34</v>
      </c>
      <c r="AO282" s="367" t="s">
        <v>1326</v>
      </c>
      <c r="AP282" s="370" t="s">
        <v>11</v>
      </c>
      <c r="AQ282" s="376" t="s">
        <v>677</v>
      </c>
      <c r="AR282" s="369">
        <v>2.8E-3</v>
      </c>
      <c r="AS282" s="369">
        <v>2.8E-3</v>
      </c>
      <c r="AT282" s="369"/>
      <c r="AW282" s="711"/>
      <c r="AX282" s="711"/>
      <c r="AY282" s="712"/>
      <c r="AZ282" s="712"/>
      <c r="BA282" s="712"/>
      <c r="BB282" s="713"/>
      <c r="BC282" s="712"/>
      <c r="BD282" s="712"/>
      <c r="BE282" s="712"/>
      <c r="BF282" s="712"/>
      <c r="BG282" s="713"/>
      <c r="BH282" s="713"/>
      <c r="BI282" s="714"/>
      <c r="BJ282" s="714"/>
      <c r="BK282" s="714"/>
      <c r="BL282" s="713"/>
      <c r="BM282" s="713"/>
      <c r="BN282" s="713"/>
      <c r="BO282" s="713"/>
      <c r="BP282" s="713"/>
      <c r="BQ282" s="713"/>
      <c r="BR282" s="713"/>
      <c r="BS282" s="713"/>
      <c r="BT282" s="716"/>
      <c r="BU282" s="717"/>
      <c r="BV282" s="715"/>
      <c r="BW282" s="718"/>
    </row>
    <row r="283" spans="2:75" ht="15.75" customHeight="1">
      <c r="B283" s="363" t="s">
        <v>1564</v>
      </c>
      <c r="C283" s="364">
        <v>31094141000144</v>
      </c>
      <c r="D283" s="365" t="s">
        <v>11</v>
      </c>
      <c r="E283" s="365" t="s">
        <v>621</v>
      </c>
      <c r="F283" s="365" t="s">
        <v>694</v>
      </c>
      <c r="G283" s="366" t="s">
        <v>740</v>
      </c>
      <c r="H283" s="366" t="s">
        <v>34</v>
      </c>
      <c r="I283" s="366"/>
      <c r="J283" s="366" t="s">
        <v>608</v>
      </c>
      <c r="K283" s="367" t="s">
        <v>48</v>
      </c>
      <c r="L283" s="368"/>
      <c r="M283" s="368"/>
      <c r="N283" s="367">
        <v>483397</v>
      </c>
      <c r="O283" s="367" t="s">
        <v>1323</v>
      </c>
      <c r="P283" s="371">
        <v>43437</v>
      </c>
      <c r="Q283" s="372">
        <v>455939987.19</v>
      </c>
      <c r="R283" s="372">
        <v>307048351.8189683</v>
      </c>
      <c r="S283" s="367">
        <v>1</v>
      </c>
      <c r="T283" s="369">
        <v>0.10413866731996868</v>
      </c>
      <c r="U283" s="369">
        <v>1.1713427243194452</v>
      </c>
      <c r="V283" s="369">
        <v>0.1341114632187419</v>
      </c>
      <c r="W283" s="369">
        <v>1.2308359041450307</v>
      </c>
      <c r="X283" s="369">
        <v>0.26247690632805543</v>
      </c>
      <c r="Y283" s="369">
        <v>1.8456826029504951</v>
      </c>
      <c r="Z283" s="369">
        <v>0.25921698148286754</v>
      </c>
      <c r="AA283" s="369">
        <v>1.4165077045582244</v>
      </c>
      <c r="AB283" s="369">
        <v>6.1871561964916373E-3</v>
      </c>
      <c r="AC283" s="373">
        <v>3.6293707395162902</v>
      </c>
      <c r="AD283" s="575">
        <v>0</v>
      </c>
      <c r="AE283" s="370" t="s">
        <v>2352</v>
      </c>
      <c r="AF283" s="370" t="s">
        <v>2317</v>
      </c>
      <c r="AG283" s="374" t="s">
        <v>1458</v>
      </c>
      <c r="AH283" s="374" t="s">
        <v>2378</v>
      </c>
      <c r="AI283" s="374">
        <v>1000</v>
      </c>
      <c r="AJ283" s="374">
        <v>1000</v>
      </c>
      <c r="AK283" s="374">
        <v>1000</v>
      </c>
      <c r="AL283" s="369">
        <v>0</v>
      </c>
      <c r="AM283" s="369" t="s">
        <v>34</v>
      </c>
      <c r="AN283" s="369" t="s">
        <v>34</v>
      </c>
      <c r="AO283" s="367" t="s">
        <v>1326</v>
      </c>
      <c r="AP283" s="370" t="s">
        <v>11</v>
      </c>
      <c r="AQ283" s="376" t="s">
        <v>677</v>
      </c>
      <c r="AR283" s="369" t="s">
        <v>34</v>
      </c>
      <c r="AS283" s="369" t="s">
        <v>34</v>
      </c>
      <c r="AT283" s="369"/>
      <c r="AW283" s="711"/>
      <c r="AX283" s="711"/>
      <c r="AY283" s="712"/>
      <c r="AZ283" s="712"/>
      <c r="BA283" s="712"/>
      <c r="BB283" s="713"/>
      <c r="BC283" s="712"/>
      <c r="BD283" s="712"/>
      <c r="BE283" s="712"/>
      <c r="BF283" s="712"/>
      <c r="BG283" s="713"/>
      <c r="BH283" s="713"/>
      <c r="BI283" s="714"/>
      <c r="BJ283" s="714"/>
      <c r="BK283" s="714"/>
      <c r="BL283" s="713"/>
      <c r="BM283" s="713"/>
      <c r="BN283" s="713"/>
      <c r="BO283" s="713"/>
      <c r="BP283" s="713"/>
      <c r="BQ283" s="713"/>
      <c r="BR283" s="713"/>
      <c r="BS283" s="713"/>
      <c r="BT283" s="716"/>
      <c r="BU283" s="717"/>
      <c r="BV283" s="715"/>
      <c r="BW283" s="718"/>
    </row>
    <row r="284" spans="2:75" ht="15.75" customHeight="1">
      <c r="B284" s="363" t="s">
        <v>851</v>
      </c>
      <c r="C284" s="364">
        <v>33144687000198</v>
      </c>
      <c r="D284" s="365" t="s">
        <v>14</v>
      </c>
      <c r="E284" s="365" t="s">
        <v>15</v>
      </c>
      <c r="F284" s="365" t="s">
        <v>17</v>
      </c>
      <c r="G284" s="366"/>
      <c r="H284" s="366" t="s">
        <v>34</v>
      </c>
      <c r="I284" s="366" t="s">
        <v>34</v>
      </c>
      <c r="J284" s="366" t="s">
        <v>611</v>
      </c>
      <c r="K284" s="367" t="s">
        <v>49</v>
      </c>
      <c r="L284" s="368"/>
      <c r="M284" s="368" t="s">
        <v>1421</v>
      </c>
      <c r="N284" s="367">
        <v>494828</v>
      </c>
      <c r="O284" s="367" t="s">
        <v>1323</v>
      </c>
      <c r="P284" s="371">
        <v>43592</v>
      </c>
      <c r="Q284" s="372">
        <v>261147854.91</v>
      </c>
      <c r="R284" s="372">
        <v>229187742.51460323</v>
      </c>
      <c r="S284" s="367">
        <v>1</v>
      </c>
      <c r="T284" s="369">
        <v>-5.9340498467779113E-2</v>
      </c>
      <c r="U284" s="369">
        <v>-0.76710620585265044</v>
      </c>
      <c r="V284" s="369">
        <v>1.5764509264952098E-2</v>
      </c>
      <c r="W284" s="369">
        <v>0.15454490314253724</v>
      </c>
      <c r="X284" s="369">
        <v>-3.206218760047741E-2</v>
      </c>
      <c r="Y284" s="369">
        <v>-0.24313339300905068</v>
      </c>
      <c r="Z284" s="369">
        <v>0.27976199630408272</v>
      </c>
      <c r="AA284" s="369">
        <v>1.5902578825478806</v>
      </c>
      <c r="AB284" s="369">
        <v>0.16741195332455844</v>
      </c>
      <c r="AC284" s="373">
        <v>-0.40369478589850699</v>
      </c>
      <c r="AD284" s="575">
        <v>0</v>
      </c>
      <c r="AE284" s="370" t="s">
        <v>2352</v>
      </c>
      <c r="AF284" s="370" t="s">
        <v>2317</v>
      </c>
      <c r="AG284" s="374" t="s">
        <v>1458</v>
      </c>
      <c r="AH284" s="374" t="s">
        <v>2321</v>
      </c>
      <c r="AI284" s="374">
        <v>500</v>
      </c>
      <c r="AJ284" s="374">
        <v>500</v>
      </c>
      <c r="AK284" s="374">
        <v>500</v>
      </c>
      <c r="AL284" s="369">
        <v>1.5E-3</v>
      </c>
      <c r="AM284" s="369" t="s">
        <v>34</v>
      </c>
      <c r="AN284" s="369" t="s">
        <v>34</v>
      </c>
      <c r="AO284" s="367" t="s">
        <v>1326</v>
      </c>
      <c r="AP284" s="370" t="s">
        <v>17</v>
      </c>
      <c r="AQ284" s="376" t="s">
        <v>17</v>
      </c>
      <c r="AR284" s="369">
        <v>3.5E-4</v>
      </c>
      <c r="AS284" s="369">
        <v>3.5E-4</v>
      </c>
      <c r="AT284" s="369"/>
      <c r="AW284" s="711"/>
      <c r="AX284" s="711"/>
      <c r="AY284" s="712"/>
      <c r="AZ284" s="712"/>
      <c r="BA284" s="712"/>
      <c r="BB284" s="712"/>
      <c r="BC284" s="712"/>
      <c r="BD284" s="712"/>
      <c r="BE284" s="712"/>
      <c r="BF284" s="712"/>
      <c r="BG284" s="713"/>
      <c r="BH284" s="713"/>
      <c r="BI284" s="714"/>
      <c r="BJ284" s="714"/>
      <c r="BK284" s="714"/>
      <c r="BL284" s="218"/>
      <c r="BM284" s="713"/>
      <c r="BN284" s="713"/>
      <c r="BO284" s="713"/>
      <c r="BP284" s="713"/>
      <c r="BQ284" s="713"/>
      <c r="BR284" s="713"/>
      <c r="BS284" s="713"/>
      <c r="BT284" s="713"/>
      <c r="BU284" s="713"/>
      <c r="BV284" s="715"/>
      <c r="BW284" s="712"/>
    </row>
    <row r="285" spans="2:75" ht="15.75" customHeight="1">
      <c r="B285" s="363" t="s">
        <v>149</v>
      </c>
      <c r="C285" s="364">
        <v>1214092000175</v>
      </c>
      <c r="D285" s="365" t="s">
        <v>13</v>
      </c>
      <c r="E285" s="365" t="s">
        <v>615</v>
      </c>
      <c r="F285" s="365" t="s">
        <v>619</v>
      </c>
      <c r="G285" s="366" t="s">
        <v>34</v>
      </c>
      <c r="H285" s="366" t="s">
        <v>1339</v>
      </c>
      <c r="I285" s="366" t="s">
        <v>34</v>
      </c>
      <c r="J285" s="366"/>
      <c r="K285" s="367" t="s">
        <v>48</v>
      </c>
      <c r="L285" s="368"/>
      <c r="M285" s="368" t="s">
        <v>34</v>
      </c>
      <c r="N285" s="367">
        <v>70815</v>
      </c>
      <c r="O285" s="367" t="s">
        <v>1323</v>
      </c>
      <c r="P285" s="371">
        <v>35193</v>
      </c>
      <c r="Q285" s="372">
        <v>239028172.00999999</v>
      </c>
      <c r="R285" s="372">
        <v>316441800.64285702</v>
      </c>
      <c r="S285" s="367">
        <v>31</v>
      </c>
      <c r="T285" s="369">
        <v>0.10294368433247847</v>
      </c>
      <c r="U285" s="369">
        <v>1.330773100055086</v>
      </c>
      <c r="V285" s="369">
        <v>9.2549848255335521E-2</v>
      </c>
      <c r="W285" s="369">
        <v>0.90729797509626509</v>
      </c>
      <c r="X285" s="369">
        <v>0.10710391833980704</v>
      </c>
      <c r="Y285" s="369">
        <v>0.8121884693274587</v>
      </c>
      <c r="Z285" s="369">
        <v>0.1146369154018807</v>
      </c>
      <c r="AA285" s="369">
        <v>0.65163339108670382</v>
      </c>
      <c r="AB285" s="369">
        <v>2.1685883525372856E-2</v>
      </c>
      <c r="AC285" s="373">
        <v>-0.38679526352287291</v>
      </c>
      <c r="AD285" s="575">
        <v>0</v>
      </c>
      <c r="AE285" s="370" t="s">
        <v>2352</v>
      </c>
      <c r="AF285" s="370" t="s">
        <v>2317</v>
      </c>
      <c r="AG285" s="374" t="s">
        <v>1458</v>
      </c>
      <c r="AH285" s="374" t="s">
        <v>2321</v>
      </c>
      <c r="AI285" s="374">
        <v>5000</v>
      </c>
      <c r="AJ285" s="374">
        <v>1000</v>
      </c>
      <c r="AK285" s="374">
        <v>1000</v>
      </c>
      <c r="AL285" s="369">
        <v>0.02</v>
      </c>
      <c r="AM285" s="369">
        <v>0.2</v>
      </c>
      <c r="AN285" s="369" t="s">
        <v>2330</v>
      </c>
      <c r="AO285" s="367" t="s">
        <v>1326</v>
      </c>
      <c r="AP285" s="370" t="s">
        <v>13</v>
      </c>
      <c r="AQ285" s="376" t="s">
        <v>670</v>
      </c>
      <c r="AR285" s="369">
        <v>6.9999999999999993E-3</v>
      </c>
      <c r="AS285" s="369">
        <v>6.9999999999999993E-3</v>
      </c>
      <c r="AT285" s="369"/>
      <c r="AW285" s="711"/>
      <c r="AX285" s="711"/>
      <c r="AY285" s="712"/>
      <c r="AZ285" s="712"/>
      <c r="BA285" s="712"/>
      <c r="BB285" s="713"/>
      <c r="BC285" s="712"/>
      <c r="BD285" s="712"/>
      <c r="BE285" s="712"/>
      <c r="BF285" s="712"/>
      <c r="BG285" s="713"/>
      <c r="BH285" s="713"/>
      <c r="BI285" s="714"/>
      <c r="BJ285" s="714"/>
      <c r="BK285" s="714"/>
      <c r="BL285" s="713"/>
      <c r="BM285" s="713"/>
      <c r="BN285" s="713"/>
      <c r="BO285" s="713"/>
      <c r="BP285" s="713"/>
      <c r="BQ285" s="713"/>
      <c r="BR285" s="713"/>
      <c r="BS285" s="713"/>
      <c r="BT285" s="716"/>
      <c r="BU285" s="717"/>
      <c r="BV285" s="715"/>
      <c r="BW285" s="718"/>
    </row>
    <row r="286" spans="2:75" ht="15.75" customHeight="1">
      <c r="B286" s="363" t="s">
        <v>852</v>
      </c>
      <c r="C286" s="364">
        <v>39800632000175</v>
      </c>
      <c r="D286" s="365" t="s">
        <v>14</v>
      </c>
      <c r="E286" s="365" t="s">
        <v>607</v>
      </c>
      <c r="F286" s="365"/>
      <c r="G286" s="366"/>
      <c r="H286" s="366" t="s">
        <v>34</v>
      </c>
      <c r="I286" s="366" t="s">
        <v>34</v>
      </c>
      <c r="J286" s="366" t="s">
        <v>611</v>
      </c>
      <c r="K286" s="367"/>
      <c r="L286" s="368"/>
      <c r="M286" s="368" t="s">
        <v>34</v>
      </c>
      <c r="N286" s="367">
        <v>563242</v>
      </c>
      <c r="O286" s="367" t="s">
        <v>1323</v>
      </c>
      <c r="P286" s="371">
        <v>44165</v>
      </c>
      <c r="Q286" s="372">
        <v>28667748.18</v>
      </c>
      <c r="R286" s="372">
        <v>54481852.701904781</v>
      </c>
      <c r="S286" s="367">
        <v>4</v>
      </c>
      <c r="T286" s="369">
        <v>-0.13301518709609206</v>
      </c>
      <c r="U286" s="369">
        <v>-1.7195132856773667</v>
      </c>
      <c r="V286" s="369">
        <v>-0.10684640891760999</v>
      </c>
      <c r="W286" s="369">
        <v>-1.0474520735010104</v>
      </c>
      <c r="X286" s="369" t="s">
        <v>1424</v>
      </c>
      <c r="Y286" s="369" t="s">
        <v>1424</v>
      </c>
      <c r="Z286" s="369" t="s">
        <v>1424</v>
      </c>
      <c r="AA286" s="369" t="s">
        <v>1424</v>
      </c>
      <c r="AB286" s="369">
        <v>0.19856623500177184</v>
      </c>
      <c r="AC286" s="373">
        <v>-0.95905829516029484</v>
      </c>
      <c r="AD286" s="575">
        <v>0</v>
      </c>
      <c r="AE286" s="370" t="s">
        <v>2331</v>
      </c>
      <c r="AF286" s="370" t="s">
        <v>2317</v>
      </c>
      <c r="AG286" s="374" t="s">
        <v>1458</v>
      </c>
      <c r="AH286" s="374" t="s">
        <v>728</v>
      </c>
      <c r="AI286" s="374">
        <v>1</v>
      </c>
      <c r="AJ286" s="374">
        <v>1</v>
      </c>
      <c r="AK286" s="374">
        <v>1</v>
      </c>
      <c r="AL286" s="369">
        <v>0.01</v>
      </c>
      <c r="AM286" s="369" t="s">
        <v>34</v>
      </c>
      <c r="AN286" s="369" t="s">
        <v>34</v>
      </c>
      <c r="AO286" s="367" t="s">
        <v>1326</v>
      </c>
      <c r="AP286" s="370" t="s">
        <v>718</v>
      </c>
      <c r="AQ286" s="376" t="s">
        <v>661</v>
      </c>
      <c r="AR286" s="369">
        <v>6.6666666666666662E-3</v>
      </c>
      <c r="AS286" s="369">
        <v>6.6666666666666662E-3</v>
      </c>
      <c r="AT286" s="369"/>
      <c r="AW286" s="711"/>
      <c r="AX286" s="711"/>
      <c r="AY286" s="712"/>
      <c r="AZ286" s="712"/>
      <c r="BA286" s="712"/>
      <c r="BB286" s="713"/>
      <c r="BC286" s="712"/>
      <c r="BD286" s="712"/>
      <c r="BE286" s="712"/>
      <c r="BF286" s="712"/>
      <c r="BG286" s="713"/>
      <c r="BH286" s="713"/>
      <c r="BI286" s="714"/>
      <c r="BJ286" s="714"/>
      <c r="BK286" s="714"/>
      <c r="BL286" s="713"/>
      <c r="BM286" s="713"/>
      <c r="BN286" s="713"/>
      <c r="BO286" s="713"/>
      <c r="BP286" s="713"/>
      <c r="BQ286" s="713"/>
      <c r="BR286" s="713"/>
      <c r="BS286" s="713"/>
      <c r="BT286" s="716"/>
      <c r="BU286" s="717"/>
      <c r="BV286" s="715"/>
      <c r="BW286" s="718"/>
    </row>
    <row r="287" spans="2:75" ht="15.75" customHeight="1">
      <c r="B287" s="363" t="s">
        <v>853</v>
      </c>
      <c r="C287" s="364">
        <v>9290813000138</v>
      </c>
      <c r="D287" s="365" t="s">
        <v>14</v>
      </c>
      <c r="E287" s="365" t="s">
        <v>607</v>
      </c>
      <c r="F287" s="365"/>
      <c r="G287" s="366"/>
      <c r="H287" s="366" t="s">
        <v>34</v>
      </c>
      <c r="I287" s="366" t="s">
        <v>34</v>
      </c>
      <c r="J287" s="366" t="s">
        <v>608</v>
      </c>
      <c r="K287" s="367" t="s">
        <v>48</v>
      </c>
      <c r="L287" s="368"/>
      <c r="M287" s="368" t="s">
        <v>34</v>
      </c>
      <c r="N287" s="367">
        <v>206032</v>
      </c>
      <c r="O287" s="367" t="s">
        <v>1323</v>
      </c>
      <c r="P287" s="371">
        <v>39517</v>
      </c>
      <c r="Q287" s="372">
        <v>50591954.619999997</v>
      </c>
      <c r="R287" s="372">
        <v>70547078.414285719</v>
      </c>
      <c r="S287" s="367">
        <v>3</v>
      </c>
      <c r="T287" s="369">
        <v>6.7627600996292614E-2</v>
      </c>
      <c r="U287" s="369">
        <v>0.87423519772675284</v>
      </c>
      <c r="V287" s="369">
        <v>-9.4619449361554087E-2</v>
      </c>
      <c r="W287" s="369">
        <v>-0.92758698613546842</v>
      </c>
      <c r="X287" s="369">
        <v>-6.477161327011649E-2</v>
      </c>
      <c r="Y287" s="369">
        <v>-0.49117490987417783</v>
      </c>
      <c r="Z287" s="369">
        <v>-3.6245434132032739E-2</v>
      </c>
      <c r="AA287" s="369">
        <v>-0.20603079795078619</v>
      </c>
      <c r="AB287" s="369">
        <v>0.18836319070278937</v>
      </c>
      <c r="AC287" s="373">
        <v>-0.94931645833373468</v>
      </c>
      <c r="AD287" s="575">
        <v>18969955000117</v>
      </c>
      <c r="AE287" s="370" t="s">
        <v>2352</v>
      </c>
      <c r="AF287" s="370" t="s">
        <v>2317</v>
      </c>
      <c r="AG287" s="374" t="s">
        <v>1458</v>
      </c>
      <c r="AH287" s="374" t="s">
        <v>2321</v>
      </c>
      <c r="AI287" s="374">
        <v>5000</v>
      </c>
      <c r="AJ287" s="374">
        <v>1000</v>
      </c>
      <c r="AK287" s="374">
        <v>1000</v>
      </c>
      <c r="AL287" s="369">
        <v>2.5000000000000001E-2</v>
      </c>
      <c r="AM287" s="369" t="s">
        <v>34</v>
      </c>
      <c r="AN287" s="369" t="s">
        <v>2335</v>
      </c>
      <c r="AO287" s="367" t="s">
        <v>1326</v>
      </c>
      <c r="AP287" s="370" t="s">
        <v>718</v>
      </c>
      <c r="AQ287" s="376" t="s">
        <v>669</v>
      </c>
      <c r="AR287" s="369">
        <v>8.7499999999999991E-3</v>
      </c>
      <c r="AS287" s="369">
        <v>8.7499999999999991E-3</v>
      </c>
      <c r="AT287" s="369"/>
      <c r="AW287" s="711"/>
      <c r="AX287" s="711"/>
      <c r="AY287" s="712"/>
      <c r="AZ287" s="712"/>
      <c r="BA287" s="712"/>
      <c r="BB287" s="713"/>
      <c r="BC287" s="712"/>
      <c r="BD287" s="712"/>
      <c r="BE287" s="712"/>
      <c r="BF287" s="712"/>
      <c r="BG287" s="713"/>
      <c r="BH287" s="713"/>
      <c r="BI287" s="714"/>
      <c r="BJ287" s="714"/>
      <c r="BK287" s="714"/>
      <c r="BL287" s="218"/>
      <c r="BM287" s="713"/>
      <c r="BN287" s="713"/>
      <c r="BO287" s="713"/>
      <c r="BP287" s="713"/>
      <c r="BQ287" s="713"/>
      <c r="BR287" s="713"/>
      <c r="BS287" s="713"/>
      <c r="BT287" s="716"/>
      <c r="BU287" s="717"/>
      <c r="BV287" s="715"/>
      <c r="BW287" s="718"/>
    </row>
    <row r="288" spans="2:75" ht="15.75" customHeight="1">
      <c r="B288" s="363" t="s">
        <v>1565</v>
      </c>
      <c r="C288" s="364">
        <v>37681227000150</v>
      </c>
      <c r="D288" s="365" t="s">
        <v>14</v>
      </c>
      <c r="E288" s="365" t="s">
        <v>15</v>
      </c>
      <c r="F288" s="365" t="s">
        <v>1328</v>
      </c>
      <c r="G288" s="366" t="s">
        <v>868</v>
      </c>
      <c r="H288" s="366" t="s">
        <v>34</v>
      </c>
      <c r="I288" s="366" t="s">
        <v>34</v>
      </c>
      <c r="J288" s="366" t="s">
        <v>608</v>
      </c>
      <c r="K288" s="367" t="s">
        <v>48</v>
      </c>
      <c r="L288" s="368"/>
      <c r="M288" s="368"/>
      <c r="N288" s="367">
        <v>555401</v>
      </c>
      <c r="O288" s="367" t="s">
        <v>1323</v>
      </c>
      <c r="P288" s="371">
        <v>44082</v>
      </c>
      <c r="Q288" s="372">
        <v>141668649.75999999</v>
      </c>
      <c r="R288" s="372">
        <v>122229921.08031745</v>
      </c>
      <c r="S288" s="367">
        <v>5</v>
      </c>
      <c r="T288" s="369">
        <v>0.62241365607010013</v>
      </c>
      <c r="U288" s="369">
        <v>7.0008549784368084</v>
      </c>
      <c r="V288" s="369">
        <v>0.62135975986539882</v>
      </c>
      <c r="W288" s="369">
        <v>5.7026586950725981</v>
      </c>
      <c r="X288" s="369">
        <v>0.75616834189623416</v>
      </c>
      <c r="Y288" s="369">
        <v>5.3172173242375065</v>
      </c>
      <c r="Z288" s="369" t="s">
        <v>1424</v>
      </c>
      <c r="AA288" s="369" t="s">
        <v>1424</v>
      </c>
      <c r="AB288" s="369">
        <v>0.64988190068261709</v>
      </c>
      <c r="AC288" s="373">
        <v>0.82410049005062402</v>
      </c>
      <c r="AD288" s="575">
        <v>35640811000131</v>
      </c>
      <c r="AE288" s="370" t="s">
        <v>2331</v>
      </c>
      <c r="AF288" s="370" t="s">
        <v>2317</v>
      </c>
      <c r="AG288" s="374" t="s">
        <v>1458</v>
      </c>
      <c r="AH288" s="374" t="s">
        <v>2318</v>
      </c>
      <c r="AI288" s="374">
        <v>50000</v>
      </c>
      <c r="AJ288" s="374" t="s">
        <v>1436</v>
      </c>
      <c r="AK288" s="374" t="s">
        <v>1436</v>
      </c>
      <c r="AL288" s="369">
        <v>7.4999999999999997E-3</v>
      </c>
      <c r="AM288" s="369" t="s">
        <v>34</v>
      </c>
      <c r="AN288" s="369" t="s">
        <v>34</v>
      </c>
      <c r="AO288" s="367" t="s">
        <v>1326</v>
      </c>
      <c r="AP288" s="370" t="s">
        <v>13</v>
      </c>
      <c r="AQ288" s="376" t="s">
        <v>673</v>
      </c>
      <c r="AR288" s="369" t="s">
        <v>34</v>
      </c>
      <c r="AS288" s="369" t="s">
        <v>34</v>
      </c>
      <c r="AT288" s="369"/>
      <c r="AW288" s="711"/>
      <c r="AX288" s="711"/>
      <c r="AY288" s="712"/>
      <c r="AZ288" s="712"/>
      <c r="BA288" s="712"/>
      <c r="BB288" s="713"/>
      <c r="BC288" s="712"/>
      <c r="BD288" s="712"/>
      <c r="BE288" s="712"/>
      <c r="BF288" s="712"/>
      <c r="BG288" s="713"/>
      <c r="BH288" s="713"/>
      <c r="BI288" s="714"/>
      <c r="BJ288" s="714"/>
      <c r="BK288" s="714"/>
      <c r="BL288" s="218"/>
      <c r="BM288" s="713"/>
      <c r="BN288" s="713"/>
      <c r="BO288" s="713"/>
      <c r="BP288" s="713"/>
      <c r="BQ288" s="713"/>
      <c r="BR288" s="713"/>
      <c r="BS288" s="713"/>
      <c r="BT288" s="716"/>
      <c r="BU288" s="717"/>
      <c r="BV288" s="715"/>
      <c r="BW288" s="718"/>
    </row>
    <row r="289" spans="2:75" ht="15.75" customHeight="1">
      <c r="B289" s="363" t="s">
        <v>1566</v>
      </c>
      <c r="C289" s="364">
        <v>37927641000104</v>
      </c>
      <c r="D289" s="365" t="s">
        <v>14</v>
      </c>
      <c r="E289" s="365" t="s">
        <v>15</v>
      </c>
      <c r="F289" s="365" t="s">
        <v>1328</v>
      </c>
      <c r="G289" s="366" t="s">
        <v>868</v>
      </c>
      <c r="H289" s="366" t="s">
        <v>34</v>
      </c>
      <c r="I289" s="366" t="s">
        <v>34</v>
      </c>
      <c r="J289" s="366" t="s">
        <v>608</v>
      </c>
      <c r="K289" s="367" t="s">
        <v>48</v>
      </c>
      <c r="L289" s="368"/>
      <c r="M289" s="368"/>
      <c r="N289" s="367">
        <v>551252</v>
      </c>
      <c r="O289" s="367" t="s">
        <v>1323</v>
      </c>
      <c r="P289" s="371">
        <v>44082</v>
      </c>
      <c r="Q289" s="372">
        <v>238669542.97</v>
      </c>
      <c r="R289" s="372">
        <v>205734082.86805567</v>
      </c>
      <c r="S289" s="367">
        <v>5</v>
      </c>
      <c r="T289" s="369">
        <v>0.62361556592339862</v>
      </c>
      <c r="U289" s="369">
        <v>7.0143739565280434</v>
      </c>
      <c r="V289" s="369">
        <v>0.62361811467441242</v>
      </c>
      <c r="W289" s="369">
        <v>5.7233852170008452</v>
      </c>
      <c r="X289" s="369">
        <v>0.76275476138057496</v>
      </c>
      <c r="Y289" s="369">
        <v>5.3635316458593421</v>
      </c>
      <c r="Z289" s="369" t="s">
        <v>1424</v>
      </c>
      <c r="AA289" s="369" t="s">
        <v>1424</v>
      </c>
      <c r="AB289" s="369">
        <v>0.6476542442606833</v>
      </c>
      <c r="AC289" s="373">
        <v>0.8276556195553868</v>
      </c>
      <c r="AD289" s="575">
        <v>35640811000131</v>
      </c>
      <c r="AE289" s="370" t="s">
        <v>2331</v>
      </c>
      <c r="AF289" s="370" t="s">
        <v>2317</v>
      </c>
      <c r="AG289" s="374" t="s">
        <v>1458</v>
      </c>
      <c r="AH289" s="374" t="s">
        <v>2339</v>
      </c>
      <c r="AI289" s="374">
        <v>250000</v>
      </c>
      <c r="AJ289" s="374" t="s">
        <v>1436</v>
      </c>
      <c r="AK289" s="374" t="s">
        <v>1436</v>
      </c>
      <c r="AL289" s="369">
        <v>5.0000000000000001E-3</v>
      </c>
      <c r="AM289" s="369" t="s">
        <v>34</v>
      </c>
      <c r="AN289" s="369" t="s">
        <v>34</v>
      </c>
      <c r="AO289" s="367" t="s">
        <v>1326</v>
      </c>
      <c r="AP289" s="370" t="s">
        <v>13</v>
      </c>
      <c r="AQ289" s="376" t="s">
        <v>673</v>
      </c>
      <c r="AR289" s="369" t="s">
        <v>34</v>
      </c>
      <c r="AS289" s="369" t="s">
        <v>34</v>
      </c>
      <c r="AT289" s="369"/>
      <c r="AW289" s="711"/>
      <c r="AX289" s="711"/>
      <c r="AY289" s="712"/>
      <c r="AZ289" s="712"/>
      <c r="BA289" s="712"/>
      <c r="BB289" s="713"/>
      <c r="BC289" s="712"/>
      <c r="BD289" s="712"/>
      <c r="BE289" s="712"/>
      <c r="BF289" s="712"/>
      <c r="BG289" s="713"/>
      <c r="BH289" s="713"/>
      <c r="BI289" s="714"/>
      <c r="BJ289" s="714"/>
      <c r="BK289" s="714"/>
      <c r="BL289" s="218"/>
      <c r="BM289" s="713"/>
      <c r="BN289" s="713"/>
      <c r="BO289" s="713"/>
      <c r="BP289" s="713"/>
      <c r="BQ289" s="713"/>
      <c r="BR289" s="713"/>
      <c r="BS289" s="713"/>
      <c r="BT289" s="716"/>
      <c r="BU289" s="717"/>
      <c r="BV289" s="715"/>
      <c r="BW289" s="718"/>
    </row>
    <row r="290" spans="2:75" ht="15.75" customHeight="1">
      <c r="B290" s="363" t="s">
        <v>854</v>
      </c>
      <c r="C290" s="364">
        <v>11952873000110</v>
      </c>
      <c r="D290" s="365" t="s">
        <v>13</v>
      </c>
      <c r="E290" s="365" t="s">
        <v>615</v>
      </c>
      <c r="F290" s="365" t="s">
        <v>619</v>
      </c>
      <c r="G290" s="366" t="s">
        <v>34</v>
      </c>
      <c r="H290" s="366" t="s">
        <v>1339</v>
      </c>
      <c r="I290" s="366" t="s">
        <v>34</v>
      </c>
      <c r="J290" s="366"/>
      <c r="K290" s="367" t="s">
        <v>48</v>
      </c>
      <c r="L290" s="368"/>
      <c r="M290" s="368" t="s">
        <v>34</v>
      </c>
      <c r="N290" s="367">
        <v>249378</v>
      </c>
      <c r="O290" s="367" t="s">
        <v>1323</v>
      </c>
      <c r="P290" s="371">
        <v>40330</v>
      </c>
      <c r="Q290" s="372">
        <v>139644007.13999999</v>
      </c>
      <c r="R290" s="372">
        <v>70034949.857698366</v>
      </c>
      <c r="S290" s="367">
        <v>3</v>
      </c>
      <c r="T290" s="369">
        <v>0.13176763749650244</v>
      </c>
      <c r="U290" s="369">
        <v>1.7033859685050343</v>
      </c>
      <c r="V290" s="369">
        <v>0.15190551570832422</v>
      </c>
      <c r="W290" s="369">
        <v>1.489181985775659</v>
      </c>
      <c r="X290" s="369">
        <v>0.21004412149872387</v>
      </c>
      <c r="Y290" s="369">
        <v>1.5928027300554377</v>
      </c>
      <c r="Z290" s="369">
        <v>0.24415698511675132</v>
      </c>
      <c r="AA290" s="369">
        <v>1.3878674562323785</v>
      </c>
      <c r="AB290" s="369">
        <v>3.2727123473399108E-2</v>
      </c>
      <c r="AC290" s="373">
        <v>1.3700852728707009</v>
      </c>
      <c r="AD290" s="575">
        <v>0</v>
      </c>
      <c r="AE290" s="370" t="s">
        <v>2352</v>
      </c>
      <c r="AF290" s="370" t="s">
        <v>2317</v>
      </c>
      <c r="AG290" s="374" t="s">
        <v>1458</v>
      </c>
      <c r="AH290" s="374" t="s">
        <v>2321</v>
      </c>
      <c r="AI290" s="374">
        <v>5000</v>
      </c>
      <c r="AJ290" s="374">
        <v>1000</v>
      </c>
      <c r="AK290" s="374">
        <v>1000</v>
      </c>
      <c r="AL290" s="369">
        <v>1.2500000000000001E-2</v>
      </c>
      <c r="AM290" s="369">
        <v>0.2</v>
      </c>
      <c r="AN290" s="369" t="s">
        <v>2335</v>
      </c>
      <c r="AO290" s="367" t="s">
        <v>1326</v>
      </c>
      <c r="AP290" s="370" t="s">
        <v>11</v>
      </c>
      <c r="AQ290" s="376" t="s">
        <v>690</v>
      </c>
      <c r="AR290" s="369">
        <v>4.3749999999999995E-3</v>
      </c>
      <c r="AS290" s="369">
        <v>4.3749999999999995E-3</v>
      </c>
      <c r="AT290" s="369"/>
      <c r="AW290" s="711"/>
      <c r="AX290" s="711"/>
      <c r="AY290" s="712"/>
      <c r="AZ290" s="712"/>
      <c r="BA290" s="712"/>
      <c r="BB290" s="713"/>
      <c r="BC290" s="712"/>
      <c r="BD290" s="712"/>
      <c r="BE290" s="712"/>
      <c r="BF290" s="712"/>
      <c r="BG290" s="713"/>
      <c r="BH290" s="713"/>
      <c r="BI290" s="714"/>
      <c r="BJ290" s="714"/>
      <c r="BK290" s="714"/>
      <c r="BL290" s="218"/>
      <c r="BM290" s="713"/>
      <c r="BN290" s="713"/>
      <c r="BO290" s="713"/>
      <c r="BP290" s="713"/>
      <c r="BQ290" s="713"/>
      <c r="BR290" s="713"/>
      <c r="BS290" s="713"/>
      <c r="BT290" s="716"/>
      <c r="BU290" s="717"/>
      <c r="BV290" s="715"/>
      <c r="BW290" s="718"/>
    </row>
    <row r="291" spans="2:75" ht="15.75" customHeight="1">
      <c r="B291" s="363" t="s">
        <v>855</v>
      </c>
      <c r="C291" s="364">
        <v>44967234000188</v>
      </c>
      <c r="D291" s="365" t="s">
        <v>14</v>
      </c>
      <c r="E291" s="365" t="s">
        <v>607</v>
      </c>
      <c r="F291" s="365"/>
      <c r="G291" s="366"/>
      <c r="H291" s="366" t="s">
        <v>34</v>
      </c>
      <c r="I291" s="366" t="s">
        <v>34</v>
      </c>
      <c r="J291" s="366" t="s">
        <v>608</v>
      </c>
      <c r="K291" s="367" t="s">
        <v>48</v>
      </c>
      <c r="L291" s="368"/>
      <c r="M291" s="368" t="s">
        <v>1421</v>
      </c>
      <c r="N291" s="367">
        <v>640492</v>
      </c>
      <c r="O291" s="367" t="s">
        <v>1326</v>
      </c>
      <c r="P291" s="371">
        <v>44614</v>
      </c>
      <c r="Q291" s="372">
        <v>36961619.289999999</v>
      </c>
      <c r="R291" s="372" t="s">
        <v>1424</v>
      </c>
      <c r="S291" s="367">
        <v>367</v>
      </c>
      <c r="T291" s="369" t="s">
        <v>1424</v>
      </c>
      <c r="U291" s="369" t="s">
        <v>1424</v>
      </c>
      <c r="V291" s="369" t="s">
        <v>1424</v>
      </c>
      <c r="W291" s="369" t="s">
        <v>1424</v>
      </c>
      <c r="X291" s="369" t="s">
        <v>1424</v>
      </c>
      <c r="Y291" s="369" t="s">
        <v>1424</v>
      </c>
      <c r="Z291" s="369" t="s">
        <v>1424</v>
      </c>
      <c r="AA291" s="369" t="s">
        <v>1424</v>
      </c>
      <c r="AB291" s="369" t="s">
        <v>1424</v>
      </c>
      <c r="AC291" s="373" t="s">
        <v>1424</v>
      </c>
      <c r="AD291" s="575">
        <v>0</v>
      </c>
      <c r="AE291" s="370" t="s">
        <v>2399</v>
      </c>
      <c r="AF291" s="370" t="s">
        <v>2317</v>
      </c>
      <c r="AG291" s="374" t="s">
        <v>1458</v>
      </c>
      <c r="AH291" s="374" t="s">
        <v>2321</v>
      </c>
      <c r="AI291" s="374">
        <v>25000</v>
      </c>
      <c r="AJ291" s="374">
        <v>10000</v>
      </c>
      <c r="AK291" s="374">
        <v>10000</v>
      </c>
      <c r="AL291" s="369">
        <v>0.02</v>
      </c>
      <c r="AM291" s="369">
        <v>0.2</v>
      </c>
      <c r="AN291" s="369" t="s">
        <v>2335</v>
      </c>
      <c r="AO291" s="367" t="s">
        <v>1326</v>
      </c>
      <c r="AP291" s="370" t="s">
        <v>718</v>
      </c>
      <c r="AQ291" s="376" t="s">
        <v>661</v>
      </c>
      <c r="AR291" s="369" t="s">
        <v>34</v>
      </c>
      <c r="AS291" s="369" t="s">
        <v>34</v>
      </c>
      <c r="AT291" s="369"/>
      <c r="AW291" s="711"/>
      <c r="AX291" s="711"/>
      <c r="AY291" s="712"/>
      <c r="AZ291" s="712"/>
      <c r="BA291" s="712"/>
      <c r="BB291" s="713"/>
      <c r="BC291" s="712"/>
      <c r="BD291" s="712"/>
      <c r="BE291" s="712"/>
      <c r="BF291" s="712"/>
      <c r="BG291" s="713"/>
      <c r="BH291" s="713"/>
      <c r="BI291" s="714"/>
      <c r="BJ291" s="714"/>
      <c r="BK291" s="714"/>
      <c r="BL291" s="218"/>
      <c r="BM291" s="713"/>
      <c r="BN291" s="713"/>
      <c r="BO291" s="713"/>
      <c r="BP291" s="713"/>
      <c r="BQ291" s="713"/>
      <c r="BR291" s="713"/>
      <c r="BS291" s="713"/>
      <c r="BT291" s="716"/>
      <c r="BU291" s="717"/>
      <c r="BV291" s="715"/>
      <c r="BW291" s="718"/>
    </row>
    <row r="292" spans="2:75" ht="15.75" customHeight="1">
      <c r="B292" s="363" t="s">
        <v>856</v>
      </c>
      <c r="C292" s="364">
        <v>9518581000122</v>
      </c>
      <c r="D292" s="365" t="s">
        <v>11</v>
      </c>
      <c r="E292" s="365" t="s">
        <v>621</v>
      </c>
      <c r="F292" s="365" t="s">
        <v>674</v>
      </c>
      <c r="G292" s="366" t="s">
        <v>867</v>
      </c>
      <c r="H292" s="366" t="s">
        <v>34</v>
      </c>
      <c r="I292" s="366"/>
      <c r="J292" s="366" t="s">
        <v>608</v>
      </c>
      <c r="K292" s="367" t="s">
        <v>48</v>
      </c>
      <c r="L292" s="368"/>
      <c r="M292" s="368" t="s">
        <v>34</v>
      </c>
      <c r="N292" s="367">
        <v>212385</v>
      </c>
      <c r="O292" s="367" t="s">
        <v>1323</v>
      </c>
      <c r="P292" s="371">
        <v>39629</v>
      </c>
      <c r="Q292" s="372">
        <v>307231314.64999998</v>
      </c>
      <c r="R292" s="372">
        <v>317697486.5158729</v>
      </c>
      <c r="S292" s="367">
        <v>1</v>
      </c>
      <c r="T292" s="369">
        <v>4.1777914958938123E-2</v>
      </c>
      <c r="U292" s="369">
        <v>0.54007126094478775</v>
      </c>
      <c r="V292" s="369">
        <v>4.7647993163878022E-2</v>
      </c>
      <c r="W292" s="369">
        <v>0.46710965528238924</v>
      </c>
      <c r="X292" s="369">
        <v>6.3045282766193367E-2</v>
      </c>
      <c r="Y292" s="369">
        <v>0.47808383205678018</v>
      </c>
      <c r="Z292" s="369">
        <v>0.13538119909656343</v>
      </c>
      <c r="AA292" s="369">
        <v>0.76955062466056667</v>
      </c>
      <c r="AB292" s="369">
        <v>5.4828185248425712E-2</v>
      </c>
      <c r="AC292" s="373">
        <v>-0.89564411497097818</v>
      </c>
      <c r="AD292" s="575">
        <v>0</v>
      </c>
      <c r="AE292" s="370" t="s">
        <v>2331</v>
      </c>
      <c r="AF292" s="370" t="s">
        <v>2317</v>
      </c>
      <c r="AG292" s="374" t="s">
        <v>1458</v>
      </c>
      <c r="AH292" s="374" t="s">
        <v>2321</v>
      </c>
      <c r="AI292" s="374">
        <v>0</v>
      </c>
      <c r="AJ292" s="374">
        <v>0</v>
      </c>
      <c r="AK292" s="374">
        <v>0</v>
      </c>
      <c r="AL292" s="369">
        <v>4.0000000000000001E-3</v>
      </c>
      <c r="AM292" s="369" t="s">
        <v>34</v>
      </c>
      <c r="AN292" s="369" t="s">
        <v>2330</v>
      </c>
      <c r="AO292" s="367" t="s">
        <v>1326</v>
      </c>
      <c r="AP292" s="370" t="s">
        <v>11</v>
      </c>
      <c r="AQ292" s="376" t="s">
        <v>677</v>
      </c>
      <c r="AR292" s="369">
        <v>3.2000000000000002E-3</v>
      </c>
      <c r="AS292" s="369">
        <v>3.2000000000000002E-3</v>
      </c>
      <c r="AT292" s="369"/>
      <c r="AW292" s="711"/>
      <c r="AX292" s="711"/>
      <c r="AY292" s="712"/>
      <c r="AZ292" s="712"/>
      <c r="BA292" s="712"/>
      <c r="BB292" s="713"/>
      <c r="BC292" s="712"/>
      <c r="BD292" s="712"/>
      <c r="BE292" s="712"/>
      <c r="BF292" s="712"/>
      <c r="BG292" s="713"/>
      <c r="BH292" s="713"/>
      <c r="BI292" s="714"/>
      <c r="BJ292" s="714"/>
      <c r="BK292" s="714"/>
      <c r="BL292" s="218"/>
      <c r="BM292" s="713"/>
      <c r="BN292" s="713"/>
      <c r="BO292" s="713"/>
      <c r="BP292" s="713"/>
      <c r="BQ292" s="713"/>
      <c r="BR292" s="713"/>
      <c r="BS292" s="713"/>
      <c r="BT292" s="716"/>
      <c r="BU292" s="717"/>
      <c r="BV292" s="715"/>
      <c r="BW292" s="718"/>
    </row>
    <row r="293" spans="2:75" ht="15.75" customHeight="1">
      <c r="B293" s="363" t="s">
        <v>857</v>
      </c>
      <c r="C293" s="364">
        <v>44980432000181</v>
      </c>
      <c r="D293" s="365" t="s">
        <v>14</v>
      </c>
      <c r="E293" s="365" t="s">
        <v>607</v>
      </c>
      <c r="F293" s="365"/>
      <c r="G293" s="366"/>
      <c r="H293" s="366" t="s">
        <v>34</v>
      </c>
      <c r="I293" s="366" t="s">
        <v>34</v>
      </c>
      <c r="J293" s="366" t="s">
        <v>611</v>
      </c>
      <c r="K293" s="367"/>
      <c r="L293" s="368"/>
      <c r="M293" s="368" t="s">
        <v>1421</v>
      </c>
      <c r="N293" s="367">
        <v>644781</v>
      </c>
      <c r="O293" s="367" t="s">
        <v>1323</v>
      </c>
      <c r="P293" s="371">
        <v>44651</v>
      </c>
      <c r="Q293" s="372">
        <v>20436254.16</v>
      </c>
      <c r="R293" s="372" t="s">
        <v>1424</v>
      </c>
      <c r="S293" s="367">
        <v>7</v>
      </c>
      <c r="T293" s="369" t="s">
        <v>1424</v>
      </c>
      <c r="U293" s="369" t="s">
        <v>1424</v>
      </c>
      <c r="V293" s="369" t="s">
        <v>1424</v>
      </c>
      <c r="W293" s="369" t="s">
        <v>1424</v>
      </c>
      <c r="X293" s="369" t="s">
        <v>1424</v>
      </c>
      <c r="Y293" s="369" t="s">
        <v>1424</v>
      </c>
      <c r="Z293" s="369" t="s">
        <v>1424</v>
      </c>
      <c r="AA293" s="369" t="s">
        <v>1424</v>
      </c>
      <c r="AB293" s="369" t="s">
        <v>1424</v>
      </c>
      <c r="AC293" s="373" t="s">
        <v>1424</v>
      </c>
      <c r="AD293" s="575">
        <v>0</v>
      </c>
      <c r="AE293" s="370" t="s">
        <v>2352</v>
      </c>
      <c r="AF293" s="370" t="s">
        <v>2317</v>
      </c>
      <c r="AG293" s="374" t="s">
        <v>1458</v>
      </c>
      <c r="AH293" s="374" t="s">
        <v>2318</v>
      </c>
      <c r="AI293" s="374">
        <v>1000</v>
      </c>
      <c r="AJ293" s="374">
        <v>500</v>
      </c>
      <c r="AK293" s="374">
        <v>500</v>
      </c>
      <c r="AL293" s="369">
        <v>1.4999999999999999E-2</v>
      </c>
      <c r="AM293" s="369">
        <v>0.2</v>
      </c>
      <c r="AN293" s="369" t="s">
        <v>2335</v>
      </c>
      <c r="AO293" s="367" t="s">
        <v>1326</v>
      </c>
      <c r="AP293" s="370" t="s">
        <v>718</v>
      </c>
      <c r="AQ293" s="376" t="s">
        <v>689</v>
      </c>
      <c r="AR293" s="369" t="s">
        <v>34</v>
      </c>
      <c r="AS293" s="369" t="s">
        <v>34</v>
      </c>
      <c r="AT293" s="369"/>
      <c r="AW293" s="711"/>
      <c r="AX293" s="711"/>
      <c r="AY293" s="712"/>
      <c r="AZ293" s="712"/>
      <c r="BA293" s="712"/>
      <c r="BB293" s="713"/>
      <c r="BC293" s="712"/>
      <c r="BD293" s="712"/>
      <c r="BE293" s="712"/>
      <c r="BF293" s="712"/>
      <c r="BG293" s="713"/>
      <c r="BH293" s="713"/>
      <c r="BI293" s="714"/>
      <c r="BJ293" s="714"/>
      <c r="BK293" s="714"/>
      <c r="BL293" s="218"/>
      <c r="BM293" s="713"/>
      <c r="BN293" s="713"/>
      <c r="BO293" s="713"/>
      <c r="BP293" s="713"/>
      <c r="BQ293" s="713"/>
      <c r="BR293" s="713"/>
      <c r="BS293" s="713"/>
      <c r="BT293" s="716"/>
      <c r="BU293" s="717"/>
      <c r="BV293" s="715"/>
      <c r="BW293" s="718"/>
    </row>
    <row r="294" spans="2:75" ht="15.75" customHeight="1">
      <c r="B294" s="363" t="s">
        <v>151</v>
      </c>
      <c r="C294" s="364">
        <v>888897000131</v>
      </c>
      <c r="D294" s="365" t="s">
        <v>13</v>
      </c>
      <c r="E294" s="365" t="s">
        <v>616</v>
      </c>
      <c r="F294" s="365" t="s">
        <v>617</v>
      </c>
      <c r="G294" s="366" t="s">
        <v>34</v>
      </c>
      <c r="H294" s="366" t="s">
        <v>1339</v>
      </c>
      <c r="I294" s="366" t="s">
        <v>34</v>
      </c>
      <c r="J294" s="366" t="s">
        <v>608</v>
      </c>
      <c r="K294" s="367" t="s">
        <v>48</v>
      </c>
      <c r="L294" s="368"/>
      <c r="M294" s="368" t="s">
        <v>34</v>
      </c>
      <c r="N294" s="367">
        <v>22780</v>
      </c>
      <c r="O294" s="367" t="s">
        <v>1323</v>
      </c>
      <c r="P294" s="371">
        <v>35003</v>
      </c>
      <c r="Q294" s="372">
        <v>44507481.700000003</v>
      </c>
      <c r="R294" s="372">
        <v>34406624.464166664</v>
      </c>
      <c r="S294" s="367">
        <v>1</v>
      </c>
      <c r="T294" s="369">
        <v>0.11406879154823502</v>
      </c>
      <c r="U294" s="369">
        <v>1.4745895324468166</v>
      </c>
      <c r="V294" s="369">
        <v>0.12898379619745737</v>
      </c>
      <c r="W294" s="369">
        <v>1.264472490406658</v>
      </c>
      <c r="X294" s="369">
        <v>0.18860993118418667</v>
      </c>
      <c r="Y294" s="369">
        <v>1.4302633711535029</v>
      </c>
      <c r="Z294" s="369">
        <v>0.20485447799657486</v>
      </c>
      <c r="AA294" s="369">
        <v>1.1644592643498033</v>
      </c>
      <c r="AB294" s="369">
        <v>1.7124360348756799E-2</v>
      </c>
      <c r="AC294" s="373">
        <v>1.4214012585426599</v>
      </c>
      <c r="AD294" s="575">
        <v>0</v>
      </c>
      <c r="AE294" s="370" t="s">
        <v>2352</v>
      </c>
      <c r="AF294" s="370" t="s">
        <v>2317</v>
      </c>
      <c r="AG294" s="374" t="s">
        <v>1458</v>
      </c>
      <c r="AH294" s="374" t="s">
        <v>2321</v>
      </c>
      <c r="AI294" s="374">
        <v>1000</v>
      </c>
      <c r="AJ294" s="374">
        <v>1000</v>
      </c>
      <c r="AK294" s="374">
        <v>1000</v>
      </c>
      <c r="AL294" s="369">
        <v>1.4999999999999999E-2</v>
      </c>
      <c r="AM294" s="369">
        <v>0.2</v>
      </c>
      <c r="AN294" s="369" t="s">
        <v>2335</v>
      </c>
      <c r="AO294" s="367" t="s">
        <v>1326</v>
      </c>
      <c r="AP294" s="370" t="s">
        <v>13</v>
      </c>
      <c r="AQ294" s="376" t="s">
        <v>666</v>
      </c>
      <c r="AR294" s="369">
        <v>5.2499999999999995E-3</v>
      </c>
      <c r="AS294" s="369">
        <v>5.2499999999999995E-3</v>
      </c>
      <c r="AT294" s="369"/>
      <c r="AW294" s="711"/>
      <c r="AX294" s="711"/>
      <c r="AY294" s="712"/>
      <c r="AZ294" s="712"/>
      <c r="BA294" s="712"/>
      <c r="BB294" s="713"/>
      <c r="BC294" s="712"/>
      <c r="BD294" s="712"/>
      <c r="BE294" s="712"/>
      <c r="BF294" s="712"/>
      <c r="BG294" s="713"/>
      <c r="BH294" s="713"/>
      <c r="BI294" s="714"/>
      <c r="BJ294" s="714"/>
      <c r="BK294" s="714"/>
      <c r="BL294" s="218"/>
      <c r="BM294" s="713"/>
      <c r="BN294" s="713"/>
      <c r="BO294" s="713"/>
      <c r="BP294" s="713"/>
      <c r="BQ294" s="713"/>
      <c r="BR294" s="713"/>
      <c r="BS294" s="713"/>
      <c r="BT294" s="716"/>
      <c r="BU294" s="717"/>
      <c r="BV294" s="715"/>
      <c r="BW294" s="718"/>
    </row>
    <row r="295" spans="2:75" ht="15.75" customHeight="1">
      <c r="B295" s="363" t="s">
        <v>1567</v>
      </c>
      <c r="C295" s="364">
        <v>33598974000178</v>
      </c>
      <c r="D295" s="365" t="s">
        <v>13</v>
      </c>
      <c r="E295" s="365" t="s">
        <v>615</v>
      </c>
      <c r="F295" s="365" t="s">
        <v>619</v>
      </c>
      <c r="G295" s="366"/>
      <c r="H295" s="366" t="s">
        <v>1339</v>
      </c>
      <c r="I295" s="366"/>
      <c r="J295" s="366" t="s">
        <v>611</v>
      </c>
      <c r="K295" s="367" t="s">
        <v>48</v>
      </c>
      <c r="L295" s="368"/>
      <c r="M295" s="368"/>
      <c r="N295" s="367">
        <v>503576</v>
      </c>
      <c r="O295" s="367" t="s">
        <v>1323</v>
      </c>
      <c r="P295" s="371">
        <v>43677</v>
      </c>
      <c r="Q295" s="372">
        <v>33157384.32</v>
      </c>
      <c r="R295" s="372">
        <v>56538228.269206367</v>
      </c>
      <c r="S295" s="367">
        <v>1</v>
      </c>
      <c r="T295" s="369">
        <v>0.17188820438883479</v>
      </c>
      <c r="U295" s="369">
        <v>1.9333836584308608</v>
      </c>
      <c r="V295" s="369">
        <v>0.15884091279882395</v>
      </c>
      <c r="W295" s="369">
        <v>1.4577955815833692</v>
      </c>
      <c r="X295" s="369">
        <v>0.18706892956235022</v>
      </c>
      <c r="Y295" s="369">
        <v>1.3154295121654154</v>
      </c>
      <c r="Z295" s="369">
        <v>0.19480049400561694</v>
      </c>
      <c r="AA295" s="369">
        <v>1.0644997061233894</v>
      </c>
      <c r="AB295" s="369">
        <v>3.6387801311359241E-2</v>
      </c>
      <c r="AC295" s="373">
        <v>1.2278470545135363</v>
      </c>
      <c r="AD295" s="575">
        <v>0</v>
      </c>
      <c r="AE295" s="370" t="s">
        <v>2352</v>
      </c>
      <c r="AF295" s="370" t="s">
        <v>2317</v>
      </c>
      <c r="AG295" s="374" t="s">
        <v>1458</v>
      </c>
      <c r="AH295" s="374" t="s">
        <v>2378</v>
      </c>
      <c r="AI295" s="374">
        <v>25000</v>
      </c>
      <c r="AJ295" s="374">
        <v>10000</v>
      </c>
      <c r="AK295" s="374">
        <v>25000</v>
      </c>
      <c r="AL295" s="369">
        <v>0</v>
      </c>
      <c r="AM295" s="369" t="s">
        <v>34</v>
      </c>
      <c r="AN295" s="369" t="s">
        <v>34</v>
      </c>
      <c r="AO295" s="367" t="s">
        <v>1326</v>
      </c>
      <c r="AP295" s="370" t="s">
        <v>13</v>
      </c>
      <c r="AQ295" s="376" t="s">
        <v>670</v>
      </c>
      <c r="AR295" s="369" t="s">
        <v>34</v>
      </c>
      <c r="AS295" s="369" t="s">
        <v>34</v>
      </c>
      <c r="AT295" s="369"/>
      <c r="AW295" s="711"/>
      <c r="AX295" s="711"/>
      <c r="AY295" s="712"/>
      <c r="AZ295" s="712"/>
      <c r="BA295" s="712"/>
      <c r="BB295" s="713"/>
      <c r="BC295" s="712"/>
      <c r="BD295" s="712"/>
      <c r="BE295" s="712"/>
      <c r="BF295" s="712"/>
      <c r="BG295" s="713"/>
      <c r="BH295" s="713"/>
      <c r="BI295" s="714"/>
      <c r="BJ295" s="714"/>
      <c r="BK295" s="714"/>
      <c r="BL295" s="218"/>
      <c r="BM295" s="713"/>
      <c r="BN295" s="713"/>
      <c r="BO295" s="713"/>
      <c r="BP295" s="713"/>
      <c r="BQ295" s="713"/>
      <c r="BR295" s="713"/>
      <c r="BS295" s="713"/>
      <c r="BT295" s="716"/>
      <c r="BU295" s="717"/>
      <c r="BV295" s="715"/>
      <c r="BW295" s="718"/>
    </row>
    <row r="296" spans="2:75" ht="15.75" customHeight="1">
      <c r="B296" s="363" t="s">
        <v>152</v>
      </c>
      <c r="C296" s="364">
        <v>34096227000102</v>
      </c>
      <c r="D296" s="365" t="s">
        <v>13</v>
      </c>
      <c r="E296" s="365" t="s">
        <v>615</v>
      </c>
      <c r="F296" s="365" t="s">
        <v>619</v>
      </c>
      <c r="G296" s="366" t="s">
        <v>34</v>
      </c>
      <c r="H296" s="366" t="s">
        <v>1339</v>
      </c>
      <c r="I296" s="366" t="s">
        <v>34</v>
      </c>
      <c r="J296" s="366"/>
      <c r="K296" s="367" t="s">
        <v>48</v>
      </c>
      <c r="L296" s="368"/>
      <c r="M296" s="368" t="s">
        <v>34</v>
      </c>
      <c r="N296" s="367">
        <v>503606</v>
      </c>
      <c r="O296" s="367" t="s">
        <v>1323</v>
      </c>
      <c r="P296" s="371">
        <v>43677</v>
      </c>
      <c r="Q296" s="372">
        <v>32473070.100000001</v>
      </c>
      <c r="R296" s="372">
        <v>63172545.05218251</v>
      </c>
      <c r="S296" s="367">
        <v>60</v>
      </c>
      <c r="T296" s="369">
        <v>0.13022017394768182</v>
      </c>
      <c r="U296" s="369">
        <v>1.6833816051733776</v>
      </c>
      <c r="V296" s="369">
        <v>8.9847688059225161E-2</v>
      </c>
      <c r="W296" s="369">
        <v>0.88080776986596843</v>
      </c>
      <c r="X296" s="369">
        <v>0.10621226595765298</v>
      </c>
      <c r="Y296" s="369">
        <v>0.80542690733552247</v>
      </c>
      <c r="Z296" s="369">
        <v>9.4539100576247259E-2</v>
      </c>
      <c r="AA296" s="369">
        <v>0.53739089614213642</v>
      </c>
      <c r="AB296" s="369">
        <v>3.9226201868363182E-2</v>
      </c>
      <c r="AC296" s="373">
        <v>-0.26340804973282622</v>
      </c>
      <c r="AD296" s="575">
        <v>33598974000178</v>
      </c>
      <c r="AE296" s="370" t="s">
        <v>2352</v>
      </c>
      <c r="AF296" s="370" t="s">
        <v>2317</v>
      </c>
      <c r="AG296" s="374" t="s">
        <v>1458</v>
      </c>
      <c r="AH296" s="374" t="s">
        <v>2318</v>
      </c>
      <c r="AI296" s="374">
        <v>25000</v>
      </c>
      <c r="AJ296" s="374">
        <v>10000</v>
      </c>
      <c r="AK296" s="374">
        <v>25000</v>
      </c>
      <c r="AL296" s="369">
        <v>0.02</v>
      </c>
      <c r="AM296" s="369">
        <v>0.2</v>
      </c>
      <c r="AN296" s="369" t="s">
        <v>34</v>
      </c>
      <c r="AO296" s="367" t="s">
        <v>1326</v>
      </c>
      <c r="AP296" s="370" t="s">
        <v>13</v>
      </c>
      <c r="AQ296" s="376" t="s">
        <v>670</v>
      </c>
      <c r="AR296" s="369">
        <v>6.9999999999999993E-3</v>
      </c>
      <c r="AS296" s="369">
        <v>6.9999999999999993E-3</v>
      </c>
      <c r="AT296" s="369"/>
      <c r="AW296" s="711"/>
      <c r="AX296" s="711"/>
      <c r="AY296" s="712"/>
      <c r="AZ296" s="712"/>
      <c r="BA296" s="712"/>
      <c r="BB296" s="713"/>
      <c r="BC296" s="712"/>
      <c r="BD296" s="712"/>
      <c r="BE296" s="712"/>
      <c r="BF296" s="712"/>
      <c r="BG296" s="713"/>
      <c r="BH296" s="713"/>
      <c r="BI296" s="714"/>
      <c r="BJ296" s="714"/>
      <c r="BK296" s="714"/>
      <c r="BL296" s="713"/>
      <c r="BM296" s="713"/>
      <c r="BN296" s="713"/>
      <c r="BO296" s="713"/>
      <c r="BP296" s="713"/>
      <c r="BQ296" s="713"/>
      <c r="BR296" s="713"/>
      <c r="BS296" s="713"/>
      <c r="BT296" s="716"/>
      <c r="BU296" s="717"/>
      <c r="BV296" s="715"/>
      <c r="BW296" s="718"/>
    </row>
    <row r="297" spans="2:75" ht="15.75" customHeight="1">
      <c r="B297" s="363" t="s">
        <v>1568</v>
      </c>
      <c r="C297" s="364">
        <v>9290807000180</v>
      </c>
      <c r="D297" s="365" t="s">
        <v>14</v>
      </c>
      <c r="E297" s="365" t="s">
        <v>607</v>
      </c>
      <c r="F297" s="365" t="s">
        <v>674</v>
      </c>
      <c r="G297" s="366"/>
      <c r="H297" s="366" t="s">
        <v>34</v>
      </c>
      <c r="I297" s="366"/>
      <c r="J297" s="366" t="s">
        <v>608</v>
      </c>
      <c r="K297" s="367" t="s">
        <v>48</v>
      </c>
      <c r="L297" s="368"/>
      <c r="M297" s="368"/>
      <c r="N297" s="367">
        <v>204579</v>
      </c>
      <c r="O297" s="367" t="s">
        <v>1323</v>
      </c>
      <c r="P297" s="371">
        <v>39507</v>
      </c>
      <c r="Q297" s="372">
        <v>6184322.8200000003</v>
      </c>
      <c r="R297" s="372">
        <v>11592020.041904768</v>
      </c>
      <c r="S297" s="367">
        <v>1</v>
      </c>
      <c r="T297" s="369">
        <v>5.2521104612613501E-2</v>
      </c>
      <c r="U297" s="369">
        <v>0.59075284276668216</v>
      </c>
      <c r="V297" s="369">
        <v>-2.7333937559850252E-3</v>
      </c>
      <c r="W297" s="369">
        <v>-2.5086290867953529E-2</v>
      </c>
      <c r="X297" s="369">
        <v>0.17673692054285728</v>
      </c>
      <c r="Y297" s="369">
        <v>1.2427769898251388</v>
      </c>
      <c r="Z297" s="369">
        <v>4.140934718051037E-2</v>
      </c>
      <c r="AA297" s="369">
        <v>0.22628401498377962</v>
      </c>
      <c r="AB297" s="369">
        <v>0.20165746566515944</v>
      </c>
      <c r="AC297" s="373">
        <v>-0.42588350729708696</v>
      </c>
      <c r="AD297" s="575">
        <v>0</v>
      </c>
      <c r="AE297" s="370" t="s">
        <v>2352</v>
      </c>
      <c r="AF297" s="370" t="s">
        <v>2317</v>
      </c>
      <c r="AG297" s="374" t="s">
        <v>1458</v>
      </c>
      <c r="AH297" s="374" t="s">
        <v>2318</v>
      </c>
      <c r="AI297" s="374">
        <v>50000</v>
      </c>
      <c r="AJ297" s="374">
        <v>50000</v>
      </c>
      <c r="AK297" s="374">
        <v>50000</v>
      </c>
      <c r="AL297" s="369">
        <v>0.01</v>
      </c>
      <c r="AM297" s="369" t="s">
        <v>34</v>
      </c>
      <c r="AN297" s="369" t="s">
        <v>2335</v>
      </c>
      <c r="AO297" s="367" t="s">
        <v>1326</v>
      </c>
      <c r="AP297" s="370" t="s">
        <v>13</v>
      </c>
      <c r="AQ297" s="376" t="s">
        <v>673</v>
      </c>
      <c r="AR297" s="369">
        <v>3.4999999999999996E-3</v>
      </c>
      <c r="AS297" s="369">
        <v>3.4999999999999996E-3</v>
      </c>
      <c r="AT297" s="369"/>
      <c r="AW297" s="711"/>
      <c r="AX297" s="711"/>
      <c r="AY297" s="712"/>
      <c r="AZ297" s="712"/>
      <c r="BA297" s="712"/>
      <c r="BB297" s="713"/>
      <c r="BC297" s="712"/>
      <c r="BD297" s="712"/>
      <c r="BE297" s="712"/>
      <c r="BF297" s="712"/>
      <c r="BG297" s="713"/>
      <c r="BH297" s="713"/>
      <c r="BI297" s="714"/>
      <c r="BJ297" s="714"/>
      <c r="BK297" s="714"/>
      <c r="BL297" s="713"/>
      <c r="BM297" s="713"/>
      <c r="BN297" s="713"/>
      <c r="BO297" s="713"/>
      <c r="BP297" s="713"/>
      <c r="BQ297" s="713"/>
      <c r="BR297" s="713"/>
      <c r="BS297" s="713"/>
      <c r="BT297" s="716"/>
      <c r="BU297" s="717"/>
      <c r="BV297" s="715"/>
      <c r="BW297" s="718"/>
    </row>
    <row r="298" spans="2:75" ht="15.75" customHeight="1">
      <c r="B298" s="363" t="s">
        <v>1569</v>
      </c>
      <c r="C298" s="364">
        <v>37953612000109</v>
      </c>
      <c r="D298" s="365" t="s">
        <v>11</v>
      </c>
      <c r="E298" s="365" t="s">
        <v>620</v>
      </c>
      <c r="F298" s="365" t="s">
        <v>674</v>
      </c>
      <c r="G298" s="366" t="s">
        <v>740</v>
      </c>
      <c r="H298" s="366" t="s">
        <v>34</v>
      </c>
      <c r="I298" s="366" t="s">
        <v>1306</v>
      </c>
      <c r="J298" s="366" t="s">
        <v>608</v>
      </c>
      <c r="K298" s="367" t="s">
        <v>48</v>
      </c>
      <c r="L298" s="368"/>
      <c r="M298" s="368"/>
      <c r="N298" s="367">
        <v>548065</v>
      </c>
      <c r="O298" s="367" t="s">
        <v>1323</v>
      </c>
      <c r="P298" s="371">
        <v>44055</v>
      </c>
      <c r="Q298" s="372">
        <v>96163540.150000006</v>
      </c>
      <c r="R298" s="372">
        <v>52910133.475357138</v>
      </c>
      <c r="S298" s="367">
        <v>0</v>
      </c>
      <c r="T298" s="369">
        <v>9.0757787967766124E-2</v>
      </c>
      <c r="U298" s="369">
        <v>1.0208357505165135</v>
      </c>
      <c r="V298" s="369">
        <v>0.11150719263726927</v>
      </c>
      <c r="W298" s="369">
        <v>1.0233804998795013</v>
      </c>
      <c r="X298" s="369">
        <v>0.14540895792048958</v>
      </c>
      <c r="Y298" s="369">
        <v>1.0224853214765355</v>
      </c>
      <c r="Z298" s="369" t="s">
        <v>1424</v>
      </c>
      <c r="AA298" s="369" t="s">
        <v>1424</v>
      </c>
      <c r="AB298" s="369">
        <v>1.3665615018689098E-3</v>
      </c>
      <c r="AC298" s="373">
        <v>1.6797957844900773</v>
      </c>
      <c r="AD298" s="575">
        <v>0</v>
      </c>
      <c r="AE298" s="370" t="s">
        <v>2352</v>
      </c>
      <c r="AF298" s="370" t="s">
        <v>2317</v>
      </c>
      <c r="AG298" s="374" t="s">
        <v>1458</v>
      </c>
      <c r="AH298" s="374" t="s">
        <v>2339</v>
      </c>
      <c r="AI298" s="374">
        <v>0</v>
      </c>
      <c r="AJ298" s="374">
        <v>50</v>
      </c>
      <c r="AK298" s="374">
        <v>1</v>
      </c>
      <c r="AL298" s="369">
        <v>0</v>
      </c>
      <c r="AM298" s="369" t="s">
        <v>34</v>
      </c>
      <c r="AN298" s="369" t="s">
        <v>64</v>
      </c>
      <c r="AO298" s="367" t="s">
        <v>1326</v>
      </c>
      <c r="AP298" s="370" t="s">
        <v>11</v>
      </c>
      <c r="AQ298" s="376" t="s">
        <v>686</v>
      </c>
      <c r="AR298" s="369" t="s">
        <v>34</v>
      </c>
      <c r="AS298" s="369" t="s">
        <v>34</v>
      </c>
      <c r="AT298" s="369"/>
      <c r="AW298" s="711"/>
      <c r="AX298" s="711"/>
      <c r="AY298" s="712"/>
      <c r="AZ298" s="712"/>
      <c r="BA298" s="712"/>
      <c r="BB298" s="713"/>
      <c r="BC298" s="712"/>
      <c r="BD298" s="712"/>
      <c r="BE298" s="712"/>
      <c r="BF298" s="712"/>
      <c r="BG298" s="713"/>
      <c r="BH298" s="713"/>
      <c r="BI298" s="714"/>
      <c r="BJ298" s="714"/>
      <c r="BK298" s="714"/>
      <c r="BL298" s="713"/>
      <c r="BM298" s="713"/>
      <c r="BN298" s="713"/>
      <c r="BO298" s="713"/>
      <c r="BP298" s="713"/>
      <c r="BQ298" s="713"/>
      <c r="BR298" s="713"/>
      <c r="BS298" s="713"/>
      <c r="BT298" s="716"/>
      <c r="BU298" s="717"/>
      <c r="BV298" s="715"/>
      <c r="BW298" s="718"/>
    </row>
    <row r="299" spans="2:75" ht="15.75" customHeight="1">
      <c r="B299" s="363" t="s">
        <v>858</v>
      </c>
      <c r="C299" s="364">
        <v>9083998000100</v>
      </c>
      <c r="D299" s="365" t="s">
        <v>13</v>
      </c>
      <c r="E299" s="365" t="s">
        <v>615</v>
      </c>
      <c r="F299" s="365" t="s">
        <v>619</v>
      </c>
      <c r="G299" s="366" t="s">
        <v>34</v>
      </c>
      <c r="H299" s="366" t="s">
        <v>1339</v>
      </c>
      <c r="I299" s="366" t="s">
        <v>34</v>
      </c>
      <c r="J299" s="366" t="s">
        <v>608</v>
      </c>
      <c r="K299" s="367" t="s">
        <v>48</v>
      </c>
      <c r="L299" s="368"/>
      <c r="M299" s="368" t="s">
        <v>1421</v>
      </c>
      <c r="N299" s="367">
        <v>208728</v>
      </c>
      <c r="O299" s="367" t="s">
        <v>1323</v>
      </c>
      <c r="P299" s="371">
        <v>39567</v>
      </c>
      <c r="Q299" s="372">
        <v>3159947.32</v>
      </c>
      <c r="R299" s="372">
        <v>4049910.1230555563</v>
      </c>
      <c r="S299" s="367">
        <v>1</v>
      </c>
      <c r="T299" s="369">
        <v>8.7541084773088418E-2</v>
      </c>
      <c r="U299" s="369">
        <v>1.1316606892503978</v>
      </c>
      <c r="V299" s="369">
        <v>9.7241311281359932E-2</v>
      </c>
      <c r="W299" s="369">
        <v>0.9532899997618004</v>
      </c>
      <c r="X299" s="369">
        <v>7.6039440498939292E-2</v>
      </c>
      <c r="Y299" s="369">
        <v>0.57662089067003175</v>
      </c>
      <c r="Z299" s="369">
        <v>0.11067566099799042</v>
      </c>
      <c r="AA299" s="369">
        <v>0.62911633686280921</v>
      </c>
      <c r="AB299" s="369">
        <v>2.581795900447768E-2</v>
      </c>
      <c r="AC299" s="373">
        <v>-0.15508647963157407</v>
      </c>
      <c r="AD299" s="575">
        <v>0</v>
      </c>
      <c r="AE299" s="370" t="s">
        <v>2331</v>
      </c>
      <c r="AF299" s="370" t="s">
        <v>2317</v>
      </c>
      <c r="AG299" s="374" t="s">
        <v>1458</v>
      </c>
      <c r="AH299" s="374" t="s">
        <v>2318</v>
      </c>
      <c r="AI299" s="374">
        <v>0</v>
      </c>
      <c r="AJ299" s="374">
        <v>0</v>
      </c>
      <c r="AK299" s="374">
        <v>0</v>
      </c>
      <c r="AL299" s="369">
        <v>2E-3</v>
      </c>
      <c r="AM299" s="369" t="s">
        <v>34</v>
      </c>
      <c r="AN299" s="369" t="s">
        <v>34</v>
      </c>
      <c r="AO299" s="367" t="s">
        <v>1326</v>
      </c>
      <c r="AP299" s="370" t="s">
        <v>13</v>
      </c>
      <c r="AQ299" s="376" t="s">
        <v>670</v>
      </c>
      <c r="AR299" s="369">
        <v>1.6000000000000001E-3</v>
      </c>
      <c r="AS299" s="369">
        <v>1.6000000000000001E-3</v>
      </c>
      <c r="AT299" s="369"/>
      <c r="AW299" s="711"/>
      <c r="AX299" s="711"/>
      <c r="AY299" s="712"/>
      <c r="AZ299" s="712"/>
      <c r="BA299" s="712"/>
      <c r="BB299" s="713"/>
      <c r="BC299" s="712"/>
      <c r="BD299" s="712"/>
      <c r="BE299" s="712"/>
      <c r="BF299" s="712"/>
      <c r="BG299" s="713"/>
      <c r="BH299" s="713"/>
      <c r="BI299" s="714"/>
      <c r="BJ299" s="714"/>
      <c r="BK299" s="714"/>
      <c r="BL299" s="713"/>
      <c r="BM299" s="713"/>
      <c r="BN299" s="713"/>
      <c r="BO299" s="713"/>
      <c r="BP299" s="713"/>
      <c r="BQ299" s="713"/>
      <c r="BR299" s="713"/>
      <c r="BS299" s="713"/>
      <c r="BT299" s="716"/>
      <c r="BU299" s="717"/>
      <c r="BV299" s="715"/>
      <c r="BW299" s="718"/>
    </row>
    <row r="300" spans="2:75" ht="15.75" customHeight="1">
      <c r="B300" s="363" t="s">
        <v>859</v>
      </c>
      <c r="C300" s="364">
        <v>42730656000100</v>
      </c>
      <c r="D300" s="365" t="s">
        <v>13</v>
      </c>
      <c r="E300" s="365" t="s">
        <v>615</v>
      </c>
      <c r="F300" s="365" t="s">
        <v>619</v>
      </c>
      <c r="G300" s="366" t="s">
        <v>34</v>
      </c>
      <c r="H300" s="366" t="s">
        <v>1339</v>
      </c>
      <c r="I300" s="366" t="s">
        <v>34</v>
      </c>
      <c r="J300" s="366" t="s">
        <v>611</v>
      </c>
      <c r="K300" s="367" t="s">
        <v>48</v>
      </c>
      <c r="L300" s="368"/>
      <c r="M300" s="368" t="s">
        <v>34</v>
      </c>
      <c r="N300" s="367">
        <v>633216</v>
      </c>
      <c r="O300" s="367" t="s">
        <v>1323</v>
      </c>
      <c r="P300" s="371">
        <v>44407</v>
      </c>
      <c r="Q300" s="372">
        <v>657789586.55999994</v>
      </c>
      <c r="R300" s="372">
        <v>343203727.77186513</v>
      </c>
      <c r="S300" s="367">
        <v>31</v>
      </c>
      <c r="T300" s="369">
        <v>0.10619035475341243</v>
      </c>
      <c r="U300" s="369">
        <v>1.3727434422760736</v>
      </c>
      <c r="V300" s="369">
        <v>0.13854389058512839</v>
      </c>
      <c r="W300" s="369">
        <v>1.3581933818308429</v>
      </c>
      <c r="X300" s="369" t="s">
        <v>1424</v>
      </c>
      <c r="Y300" s="369" t="s">
        <v>1424</v>
      </c>
      <c r="Z300" s="369" t="s">
        <v>1424</v>
      </c>
      <c r="AA300" s="369" t="s">
        <v>1424</v>
      </c>
      <c r="AB300" s="369">
        <v>1.410763755181289E-2</v>
      </c>
      <c r="AC300" s="373">
        <v>2.3200550224820038</v>
      </c>
      <c r="AD300" s="575">
        <v>0</v>
      </c>
      <c r="AE300" s="370" t="s">
        <v>2352</v>
      </c>
      <c r="AF300" s="370" t="s">
        <v>2317</v>
      </c>
      <c r="AG300" s="374" t="s">
        <v>1458</v>
      </c>
      <c r="AH300" s="374" t="s">
        <v>2321</v>
      </c>
      <c r="AI300" s="374">
        <v>1000</v>
      </c>
      <c r="AJ300" s="374">
        <v>100</v>
      </c>
      <c r="AK300" s="374">
        <v>100</v>
      </c>
      <c r="AL300" s="369">
        <v>0.02</v>
      </c>
      <c r="AM300" s="369">
        <v>0.2</v>
      </c>
      <c r="AN300" s="369" t="s">
        <v>2335</v>
      </c>
      <c r="AO300" s="367" t="s">
        <v>1326</v>
      </c>
      <c r="AP300" s="370" t="s">
        <v>13</v>
      </c>
      <c r="AQ300" s="376" t="s">
        <v>670</v>
      </c>
      <c r="AR300" s="369">
        <v>6.9999999999999993E-3</v>
      </c>
      <c r="AS300" s="369">
        <v>6.9999999999999993E-3</v>
      </c>
      <c r="AT300" s="369"/>
      <c r="AW300" s="711"/>
      <c r="AX300" s="711"/>
      <c r="AY300" s="712"/>
      <c r="AZ300" s="712"/>
      <c r="BA300" s="712"/>
      <c r="BB300" s="713"/>
      <c r="BC300" s="712"/>
      <c r="BD300" s="712"/>
      <c r="BE300" s="712"/>
      <c r="BF300" s="712"/>
      <c r="BG300" s="713"/>
      <c r="BH300" s="713"/>
      <c r="BI300" s="714"/>
      <c r="BJ300" s="714"/>
      <c r="BK300" s="714"/>
      <c r="BL300" s="713"/>
      <c r="BM300" s="713"/>
      <c r="BN300" s="713"/>
      <c r="BO300" s="713"/>
      <c r="BP300" s="713"/>
      <c r="BQ300" s="713"/>
      <c r="BR300" s="713"/>
      <c r="BS300" s="713"/>
      <c r="BT300" s="716"/>
      <c r="BU300" s="717"/>
      <c r="BV300" s="715"/>
      <c r="BW300" s="718"/>
    </row>
    <row r="301" spans="2:75" ht="15.75" customHeight="1">
      <c r="B301" s="363" t="s">
        <v>1570</v>
      </c>
      <c r="C301" s="364">
        <v>11110904000196</v>
      </c>
      <c r="D301" s="365" t="s">
        <v>11</v>
      </c>
      <c r="E301" s="365" t="s">
        <v>620</v>
      </c>
      <c r="F301" s="365" t="s">
        <v>674</v>
      </c>
      <c r="G301" s="366" t="s">
        <v>740</v>
      </c>
      <c r="H301" s="366" t="s">
        <v>34</v>
      </c>
      <c r="I301" s="366" t="s">
        <v>1306</v>
      </c>
      <c r="J301" s="366" t="s">
        <v>608</v>
      </c>
      <c r="K301" s="367" t="s">
        <v>48</v>
      </c>
      <c r="L301" s="368"/>
      <c r="M301" s="368"/>
      <c r="N301" s="367">
        <v>236977</v>
      </c>
      <c r="O301" s="367" t="s">
        <v>1323</v>
      </c>
      <c r="P301" s="371">
        <v>40121</v>
      </c>
      <c r="Q301" s="372">
        <v>667299773.79999995</v>
      </c>
      <c r="R301" s="372">
        <v>487366108.29488117</v>
      </c>
      <c r="S301" s="367">
        <v>0</v>
      </c>
      <c r="T301" s="369">
        <v>8.556389629863026E-2</v>
      </c>
      <c r="U301" s="369">
        <v>0.96241530617903259</v>
      </c>
      <c r="V301" s="369">
        <v>0.10406254713189811</v>
      </c>
      <c r="W301" s="369">
        <v>0.95505571419956836</v>
      </c>
      <c r="X301" s="369">
        <v>0.13172305897127656</v>
      </c>
      <c r="Y301" s="369">
        <v>0.92624894796209734</v>
      </c>
      <c r="Z301" s="369">
        <v>0.16546544893459436</v>
      </c>
      <c r="AA301" s="369">
        <v>0.90419648401595731</v>
      </c>
      <c r="AB301" s="369">
        <v>1.4273532503102724E-3</v>
      </c>
      <c r="AC301" s="373">
        <v>-3.1018429526135143</v>
      </c>
      <c r="AD301" s="575">
        <v>0</v>
      </c>
      <c r="AE301" s="370" t="s">
        <v>2352</v>
      </c>
      <c r="AF301" s="370" t="s">
        <v>2317</v>
      </c>
      <c r="AG301" s="374" t="s">
        <v>1458</v>
      </c>
      <c r="AH301" s="374" t="s">
        <v>2400</v>
      </c>
      <c r="AI301" s="374">
        <v>3000</v>
      </c>
      <c r="AJ301" s="374">
        <v>1000</v>
      </c>
      <c r="AK301" s="374">
        <v>1000</v>
      </c>
      <c r="AL301" s="369">
        <v>5.0000000000000001E-3</v>
      </c>
      <c r="AM301" s="369" t="s">
        <v>34</v>
      </c>
      <c r="AN301" s="369" t="s">
        <v>64</v>
      </c>
      <c r="AO301" s="367" t="s">
        <v>1326</v>
      </c>
      <c r="AP301" s="370" t="s">
        <v>11</v>
      </c>
      <c r="AQ301" s="376" t="s">
        <v>671</v>
      </c>
      <c r="AR301" s="369">
        <v>1.7499999999999998E-3</v>
      </c>
      <c r="AS301" s="369">
        <v>1.7499999999999998E-3</v>
      </c>
      <c r="AT301" s="369"/>
      <c r="AW301" s="711"/>
      <c r="AX301" s="711"/>
      <c r="AY301" s="712"/>
      <c r="AZ301" s="712"/>
      <c r="BA301" s="712"/>
      <c r="BB301" s="713"/>
      <c r="BC301" s="712"/>
      <c r="BD301" s="712"/>
      <c r="BE301" s="712"/>
      <c r="BF301" s="712"/>
      <c r="BG301" s="713"/>
      <c r="BH301" s="713"/>
      <c r="BI301" s="714"/>
      <c r="BJ301" s="714"/>
      <c r="BK301" s="714"/>
      <c r="BL301" s="713"/>
      <c r="BM301" s="713"/>
      <c r="BN301" s="713"/>
      <c r="BO301" s="713"/>
      <c r="BP301" s="713"/>
      <c r="BQ301" s="713"/>
      <c r="BR301" s="713"/>
      <c r="BS301" s="713"/>
      <c r="BT301" s="716"/>
      <c r="BU301" s="717"/>
      <c r="BV301" s="715"/>
      <c r="BW301" s="718"/>
    </row>
    <row r="302" spans="2:75" ht="15.75" customHeight="1">
      <c r="B302" s="363" t="s">
        <v>153</v>
      </c>
      <c r="C302" s="364">
        <v>41287933000199</v>
      </c>
      <c r="D302" s="365" t="s">
        <v>14</v>
      </c>
      <c r="E302" s="365" t="s">
        <v>607</v>
      </c>
      <c r="F302" s="365"/>
      <c r="G302" s="366"/>
      <c r="H302" s="366" t="s">
        <v>34</v>
      </c>
      <c r="I302" s="366" t="s">
        <v>34</v>
      </c>
      <c r="J302" s="366" t="s">
        <v>611</v>
      </c>
      <c r="K302" s="367" t="s">
        <v>48</v>
      </c>
      <c r="L302" s="368"/>
      <c r="M302" s="368" t="s">
        <v>1421</v>
      </c>
      <c r="N302" s="367">
        <v>585378</v>
      </c>
      <c r="O302" s="367" t="s">
        <v>1323</v>
      </c>
      <c r="P302" s="371">
        <v>44300</v>
      </c>
      <c r="Q302" s="372">
        <v>93136487.060000002</v>
      </c>
      <c r="R302" s="372">
        <v>122132653.60972215</v>
      </c>
      <c r="S302" s="367">
        <v>6</v>
      </c>
      <c r="T302" s="369">
        <v>-0.16166281421489226</v>
      </c>
      <c r="U302" s="369">
        <v>-2.0898467529251485</v>
      </c>
      <c r="V302" s="369">
        <v>-0.13222606884243249</v>
      </c>
      <c r="W302" s="369">
        <v>-1.2962576036288869</v>
      </c>
      <c r="X302" s="369" t="s">
        <v>1424</v>
      </c>
      <c r="Y302" s="369" t="s">
        <v>1424</v>
      </c>
      <c r="Z302" s="369" t="s">
        <v>1424</v>
      </c>
      <c r="AA302" s="369" t="s">
        <v>1424</v>
      </c>
      <c r="AB302" s="369">
        <v>0.16023070771555753</v>
      </c>
      <c r="AC302" s="373">
        <v>-1.4112386277743836</v>
      </c>
      <c r="AD302" s="575">
        <v>0</v>
      </c>
      <c r="AE302" s="370" t="s">
        <v>2331</v>
      </c>
      <c r="AF302" s="370" t="s">
        <v>2317</v>
      </c>
      <c r="AG302" s="374" t="s">
        <v>1458</v>
      </c>
      <c r="AH302" s="374" t="s">
        <v>2318</v>
      </c>
      <c r="AI302" s="374">
        <v>5000</v>
      </c>
      <c r="AJ302" s="374">
        <v>1000</v>
      </c>
      <c r="AK302" s="374">
        <v>5000</v>
      </c>
      <c r="AL302" s="369">
        <v>5.0000000000000001E-3</v>
      </c>
      <c r="AM302" s="369">
        <v>0.2</v>
      </c>
      <c r="AN302" s="369" t="s">
        <v>34</v>
      </c>
      <c r="AO302" s="367" t="s">
        <v>1326</v>
      </c>
      <c r="AP302" s="370" t="s">
        <v>718</v>
      </c>
      <c r="AQ302" s="376" t="s">
        <v>689</v>
      </c>
      <c r="AR302" s="369">
        <v>3.3333333333333331E-3</v>
      </c>
      <c r="AS302" s="369">
        <v>3.3333333333333331E-3</v>
      </c>
      <c r="AT302" s="369"/>
      <c r="AW302" s="711"/>
      <c r="AX302" s="711"/>
      <c r="AY302" s="712"/>
      <c r="AZ302" s="712"/>
      <c r="BA302" s="712"/>
      <c r="BB302" s="713"/>
      <c r="BC302" s="712"/>
      <c r="BD302" s="712"/>
      <c r="BE302" s="712"/>
      <c r="BF302" s="712"/>
      <c r="BG302" s="713"/>
      <c r="BH302" s="713"/>
      <c r="BI302" s="714"/>
      <c r="BJ302" s="714"/>
      <c r="BK302" s="714"/>
      <c r="BL302" s="713"/>
      <c r="BM302" s="713"/>
      <c r="BN302" s="713"/>
      <c r="BO302" s="713"/>
      <c r="BP302" s="713"/>
      <c r="BQ302" s="713"/>
      <c r="BR302" s="713"/>
      <c r="BS302" s="713"/>
      <c r="BT302" s="716"/>
      <c r="BU302" s="717"/>
      <c r="BV302" s="715"/>
      <c r="BW302" s="718"/>
    </row>
    <row r="303" spans="2:75" ht="15.75" customHeight="1">
      <c r="B303" s="363" t="s">
        <v>50</v>
      </c>
      <c r="C303" s="364">
        <v>33600729000158</v>
      </c>
      <c r="D303" s="365" t="s">
        <v>14</v>
      </c>
      <c r="E303" s="365" t="s">
        <v>15</v>
      </c>
      <c r="F303" s="365" t="s">
        <v>701</v>
      </c>
      <c r="G303" s="366"/>
      <c r="H303" s="366" t="s">
        <v>34</v>
      </c>
      <c r="I303" s="366" t="s">
        <v>34</v>
      </c>
      <c r="J303" s="366" t="s">
        <v>611</v>
      </c>
      <c r="K303" s="367" t="s">
        <v>48</v>
      </c>
      <c r="L303" s="368"/>
      <c r="M303" s="368" t="s">
        <v>1421</v>
      </c>
      <c r="N303" s="367">
        <v>498874</v>
      </c>
      <c r="O303" s="367" t="s">
        <v>1323</v>
      </c>
      <c r="P303" s="371">
        <v>43635</v>
      </c>
      <c r="Q303" s="372">
        <v>80451731.5</v>
      </c>
      <c r="R303" s="372">
        <v>105968985.63916662</v>
      </c>
      <c r="S303" s="367">
        <v>8</v>
      </c>
      <c r="T303" s="369">
        <v>-1.7699160240729483E-2</v>
      </c>
      <c r="U303" s="369">
        <v>-0.22880049897821861</v>
      </c>
      <c r="V303" s="369">
        <v>4.7807249871223423E-3</v>
      </c>
      <c r="W303" s="369">
        <v>4.6867090352664717E-2</v>
      </c>
      <c r="X303" s="369">
        <v>-8.5865963552267277E-2</v>
      </c>
      <c r="Y303" s="369">
        <v>-0.65113720007499931</v>
      </c>
      <c r="Z303" s="369">
        <v>0.16403947572773192</v>
      </c>
      <c r="AA303" s="369">
        <v>0.93245355970903354</v>
      </c>
      <c r="AB303" s="369">
        <v>0.14390704935726353</v>
      </c>
      <c r="AC303" s="373">
        <v>-0.57014115712161606</v>
      </c>
      <c r="AD303" s="575">
        <v>0</v>
      </c>
      <c r="AE303" s="370" t="s">
        <v>2352</v>
      </c>
      <c r="AF303" s="370" t="s">
        <v>2317</v>
      </c>
      <c r="AG303" s="374" t="s">
        <v>1458</v>
      </c>
      <c r="AH303" s="374" t="s">
        <v>2321</v>
      </c>
      <c r="AI303" s="374">
        <v>500</v>
      </c>
      <c r="AJ303" s="374">
        <v>500</v>
      </c>
      <c r="AK303" s="374">
        <v>500</v>
      </c>
      <c r="AL303" s="369">
        <v>1E-3</v>
      </c>
      <c r="AM303" s="369" t="s">
        <v>34</v>
      </c>
      <c r="AN303" s="369" t="s">
        <v>64</v>
      </c>
      <c r="AO303" s="367" t="s">
        <v>1326</v>
      </c>
      <c r="AP303" s="370" t="s">
        <v>13</v>
      </c>
      <c r="AQ303" s="376" t="s">
        <v>673</v>
      </c>
      <c r="AR303" s="369">
        <v>3.5E-4</v>
      </c>
      <c r="AS303" s="369">
        <v>3.5E-4</v>
      </c>
      <c r="AT303" s="369"/>
      <c r="AW303" s="711"/>
      <c r="AX303" s="711"/>
      <c r="AY303" s="712"/>
      <c r="AZ303" s="712"/>
      <c r="BA303" s="712"/>
      <c r="BB303" s="713"/>
      <c r="BC303" s="712"/>
      <c r="BD303" s="712"/>
      <c r="BE303" s="712"/>
      <c r="BF303" s="712"/>
      <c r="BG303" s="713"/>
      <c r="BH303" s="713"/>
      <c r="BI303" s="714"/>
      <c r="BJ303" s="714"/>
      <c r="BK303" s="714"/>
      <c r="BL303" s="713"/>
      <c r="BM303" s="713"/>
      <c r="BN303" s="713"/>
      <c r="BO303" s="713"/>
      <c r="BP303" s="713"/>
      <c r="BQ303" s="713"/>
      <c r="BR303" s="713"/>
      <c r="BS303" s="713"/>
      <c r="BT303" s="716"/>
      <c r="BU303" s="717"/>
      <c r="BV303" s="715"/>
      <c r="BW303" s="718"/>
    </row>
    <row r="304" spans="2:75" ht="15.75" customHeight="1">
      <c r="B304" s="363" t="s">
        <v>860</v>
      </c>
      <c r="C304" s="364">
        <v>34979818000110</v>
      </c>
      <c r="D304" s="365" t="s">
        <v>14</v>
      </c>
      <c r="E304" s="365" t="s">
        <v>15</v>
      </c>
      <c r="F304" s="365" t="s">
        <v>701</v>
      </c>
      <c r="G304" s="366"/>
      <c r="H304" s="366" t="s">
        <v>34</v>
      </c>
      <c r="I304" s="366" t="s">
        <v>34</v>
      </c>
      <c r="J304" s="366" t="s">
        <v>611</v>
      </c>
      <c r="K304" s="367" t="s">
        <v>49</v>
      </c>
      <c r="L304" s="368"/>
      <c r="M304" s="368" t="s">
        <v>1421</v>
      </c>
      <c r="N304" s="367">
        <v>534341</v>
      </c>
      <c r="O304" s="367" t="s">
        <v>1323</v>
      </c>
      <c r="P304" s="371">
        <v>43790</v>
      </c>
      <c r="Q304" s="372">
        <v>81703464.569999993</v>
      </c>
      <c r="R304" s="372">
        <v>107946993.30019853</v>
      </c>
      <c r="S304" s="367">
        <v>5</v>
      </c>
      <c r="T304" s="369">
        <v>-0.13456704515905349</v>
      </c>
      <c r="U304" s="369">
        <v>-1.7395744577510488</v>
      </c>
      <c r="V304" s="369">
        <v>-6.3489372141012135E-2</v>
      </c>
      <c r="W304" s="369">
        <v>-0.62240813863627986</v>
      </c>
      <c r="X304" s="369">
        <v>-0.19663968986569613</v>
      </c>
      <c r="Y304" s="369">
        <v>-1.4911544899257667</v>
      </c>
      <c r="Z304" s="369" t="s">
        <v>1424</v>
      </c>
      <c r="AA304" s="369" t="s">
        <v>1424</v>
      </c>
      <c r="AB304" s="369">
        <v>0.19274729941459146</v>
      </c>
      <c r="AC304" s="373">
        <v>-0.74828198444364991</v>
      </c>
      <c r="AD304" s="575">
        <v>0</v>
      </c>
      <c r="AE304" s="370" t="s">
        <v>2352</v>
      </c>
      <c r="AF304" s="370" t="s">
        <v>2317</v>
      </c>
      <c r="AG304" s="374" t="s">
        <v>1458</v>
      </c>
      <c r="AH304" s="374" t="s">
        <v>2321</v>
      </c>
      <c r="AI304" s="374">
        <v>500</v>
      </c>
      <c r="AJ304" s="374">
        <v>500</v>
      </c>
      <c r="AK304" s="374">
        <v>500</v>
      </c>
      <c r="AL304" s="369">
        <v>1E-3</v>
      </c>
      <c r="AM304" s="369" t="s">
        <v>34</v>
      </c>
      <c r="AN304" s="369" t="s">
        <v>34</v>
      </c>
      <c r="AO304" s="367" t="s">
        <v>1326</v>
      </c>
      <c r="AP304" s="370" t="s">
        <v>13</v>
      </c>
      <c r="AQ304" s="376" t="s">
        <v>673</v>
      </c>
      <c r="AR304" s="369">
        <v>3.5E-4</v>
      </c>
      <c r="AS304" s="369">
        <v>3.5E-4</v>
      </c>
      <c r="AT304" s="369"/>
      <c r="AW304" s="711"/>
      <c r="AX304" s="711"/>
      <c r="AY304" s="712"/>
      <c r="AZ304" s="712"/>
      <c r="BA304" s="712"/>
      <c r="BB304" s="713"/>
      <c r="BC304" s="712"/>
      <c r="BD304" s="712"/>
      <c r="BE304" s="712"/>
      <c r="BF304" s="712"/>
      <c r="BG304" s="713"/>
      <c r="BH304" s="713"/>
      <c r="BI304" s="714"/>
      <c r="BJ304" s="714"/>
      <c r="BK304" s="714"/>
      <c r="BL304" s="713"/>
      <c r="BM304" s="713"/>
      <c r="BN304" s="713"/>
      <c r="BO304" s="713"/>
      <c r="BP304" s="713"/>
      <c r="BQ304" s="713"/>
      <c r="BR304" s="713"/>
      <c r="BS304" s="713"/>
      <c r="BT304" s="716"/>
      <c r="BU304" s="717"/>
      <c r="BV304" s="715"/>
      <c r="BW304" s="718"/>
    </row>
    <row r="305" spans="2:75" ht="15.75" customHeight="1">
      <c r="B305" s="363" t="s">
        <v>1571</v>
      </c>
      <c r="C305" s="364">
        <v>20997959000150</v>
      </c>
      <c r="D305" s="365" t="s">
        <v>11</v>
      </c>
      <c r="E305" s="365" t="s">
        <v>620</v>
      </c>
      <c r="F305" s="365" t="s">
        <v>674</v>
      </c>
      <c r="G305" s="366" t="s">
        <v>740</v>
      </c>
      <c r="H305" s="366" t="s">
        <v>34</v>
      </c>
      <c r="I305" s="366" t="s">
        <v>1306</v>
      </c>
      <c r="J305" s="366" t="s">
        <v>608</v>
      </c>
      <c r="K305" s="367" t="s">
        <v>48</v>
      </c>
      <c r="L305" s="368"/>
      <c r="M305" s="368"/>
      <c r="N305" s="367">
        <v>387150</v>
      </c>
      <c r="O305" s="367" t="s">
        <v>1323</v>
      </c>
      <c r="P305" s="371">
        <v>42011</v>
      </c>
      <c r="Q305" s="372">
        <v>594136770.71000004</v>
      </c>
      <c r="R305" s="372">
        <v>394044188.78797609</v>
      </c>
      <c r="S305" s="367">
        <v>1</v>
      </c>
      <c r="T305" s="369">
        <v>9.4049711252349066E-2</v>
      </c>
      <c r="U305" s="369">
        <v>1.0578630189428169</v>
      </c>
      <c r="V305" s="369">
        <v>0.1151367310764404</v>
      </c>
      <c r="W305" s="369">
        <v>1.056691345344813</v>
      </c>
      <c r="X305" s="369">
        <v>0.17331245632543801</v>
      </c>
      <c r="Y305" s="369">
        <v>1.2186968750488028</v>
      </c>
      <c r="Z305" s="369">
        <v>0.16687137707957533</v>
      </c>
      <c r="AA305" s="369">
        <v>0.91187926790622653</v>
      </c>
      <c r="AB305" s="369">
        <v>2.1316795858937667E-3</v>
      </c>
      <c r="AC305" s="373">
        <v>2.6075056210322889</v>
      </c>
      <c r="AD305" s="575">
        <v>0</v>
      </c>
      <c r="AE305" s="370" t="s">
        <v>2352</v>
      </c>
      <c r="AF305" s="370" t="s">
        <v>2317</v>
      </c>
      <c r="AG305" s="374" t="s">
        <v>1458</v>
      </c>
      <c r="AH305" s="374" t="s">
        <v>2327</v>
      </c>
      <c r="AI305" s="374">
        <v>1000</v>
      </c>
      <c r="AJ305" s="374">
        <v>0</v>
      </c>
      <c r="AK305" s="374">
        <v>0</v>
      </c>
      <c r="AL305" s="369">
        <v>2.5000000000000001E-3</v>
      </c>
      <c r="AM305" s="369" t="s">
        <v>34</v>
      </c>
      <c r="AN305" s="369" t="s">
        <v>34</v>
      </c>
      <c r="AO305" s="367" t="s">
        <v>1323</v>
      </c>
      <c r="AP305" s="370" t="s">
        <v>13</v>
      </c>
      <c r="AQ305" s="376" t="s">
        <v>2385</v>
      </c>
      <c r="AR305" s="369" t="s">
        <v>34</v>
      </c>
      <c r="AS305" s="369" t="s">
        <v>34</v>
      </c>
      <c r="AT305" s="369"/>
      <c r="AW305" s="711"/>
      <c r="AX305" s="711"/>
      <c r="AY305" s="712"/>
      <c r="AZ305" s="712"/>
      <c r="BA305" s="712"/>
      <c r="BB305" s="713"/>
      <c r="BC305" s="712"/>
      <c r="BD305" s="712"/>
      <c r="BE305" s="712"/>
      <c r="BF305" s="712"/>
      <c r="BG305" s="713"/>
      <c r="BH305" s="713"/>
      <c r="BI305" s="714"/>
      <c r="BJ305" s="714"/>
      <c r="BK305" s="714"/>
      <c r="BL305" s="713"/>
      <c r="BM305" s="713"/>
      <c r="BN305" s="713"/>
      <c r="BO305" s="713"/>
      <c r="BP305" s="713"/>
      <c r="BQ305" s="713"/>
      <c r="BR305" s="713"/>
      <c r="BS305" s="713"/>
      <c r="BT305" s="716"/>
      <c r="BU305" s="717"/>
      <c r="BV305" s="715"/>
      <c r="BW305" s="718"/>
    </row>
    <row r="306" spans="2:75" ht="15.75" customHeight="1">
      <c r="B306" s="363" t="s">
        <v>602</v>
      </c>
      <c r="C306" s="364">
        <v>43508596000148</v>
      </c>
      <c r="D306" s="365" t="s">
        <v>14</v>
      </c>
      <c r="E306" s="365" t="s">
        <v>607</v>
      </c>
      <c r="F306" s="365"/>
      <c r="G306" s="366" t="s">
        <v>868</v>
      </c>
      <c r="H306" s="366" t="s">
        <v>34</v>
      </c>
      <c r="I306" s="366" t="s">
        <v>34</v>
      </c>
      <c r="J306" s="366" t="s">
        <v>611</v>
      </c>
      <c r="K306" s="367"/>
      <c r="L306" s="368"/>
      <c r="M306" s="368" t="s">
        <v>1421</v>
      </c>
      <c r="N306" s="367">
        <v>617083</v>
      </c>
      <c r="O306" s="367" t="s">
        <v>1323</v>
      </c>
      <c r="P306" s="371">
        <v>44484</v>
      </c>
      <c r="Q306" s="372">
        <v>3906481.16</v>
      </c>
      <c r="R306" s="372" t="s">
        <v>1424</v>
      </c>
      <c r="S306" s="367">
        <v>4</v>
      </c>
      <c r="T306" s="369">
        <v>-0.25406542629310647</v>
      </c>
      <c r="U306" s="369">
        <v>-3.2843533545284576</v>
      </c>
      <c r="V306" s="369" t="s">
        <v>1424</v>
      </c>
      <c r="W306" s="369" t="s">
        <v>1424</v>
      </c>
      <c r="X306" s="369" t="s">
        <v>1424</v>
      </c>
      <c r="Y306" s="369" t="s">
        <v>1424</v>
      </c>
      <c r="Z306" s="369" t="s">
        <v>1424</v>
      </c>
      <c r="AA306" s="369" t="s">
        <v>1424</v>
      </c>
      <c r="AB306" s="369" t="s">
        <v>1424</v>
      </c>
      <c r="AC306" s="373" t="s">
        <v>1424</v>
      </c>
      <c r="AD306" s="575">
        <v>0</v>
      </c>
      <c r="AE306" s="370" t="s">
        <v>2352</v>
      </c>
      <c r="AF306" s="370" t="s">
        <v>2317</v>
      </c>
      <c r="AG306" s="374" t="s">
        <v>1458</v>
      </c>
      <c r="AH306" s="374" t="s">
        <v>2321</v>
      </c>
      <c r="AI306" s="374">
        <v>0</v>
      </c>
      <c r="AJ306" s="374">
        <v>0</v>
      </c>
      <c r="AK306" s="374">
        <v>0</v>
      </c>
      <c r="AL306" s="369">
        <v>2.5000000000000001E-3</v>
      </c>
      <c r="AM306" s="369" t="s">
        <v>34</v>
      </c>
      <c r="AN306" s="369" t="s">
        <v>2335</v>
      </c>
      <c r="AO306" s="367" t="s">
        <v>1326</v>
      </c>
      <c r="AP306" s="370" t="s">
        <v>13</v>
      </c>
      <c r="AQ306" s="376" t="s">
        <v>673</v>
      </c>
      <c r="AR306" s="369">
        <v>8.3325000000000001E-4</v>
      </c>
      <c r="AS306" s="369">
        <v>8.3325000000000001E-4</v>
      </c>
      <c r="AT306" s="369"/>
      <c r="AW306" s="711"/>
      <c r="AX306" s="711"/>
      <c r="AY306" s="712"/>
      <c r="AZ306" s="712"/>
      <c r="BA306" s="712"/>
      <c r="BB306" s="713"/>
      <c r="BC306" s="712"/>
      <c r="BD306" s="712"/>
      <c r="BE306" s="712"/>
      <c r="BF306" s="712"/>
      <c r="BG306" s="713"/>
      <c r="BH306" s="713"/>
      <c r="BI306" s="714"/>
      <c r="BJ306" s="714"/>
      <c r="BK306" s="714"/>
      <c r="BL306" s="713"/>
      <c r="BM306" s="713"/>
      <c r="BN306" s="713"/>
      <c r="BO306" s="713"/>
      <c r="BP306" s="713"/>
      <c r="BQ306" s="713"/>
      <c r="BR306" s="713"/>
      <c r="BS306" s="713"/>
      <c r="BT306" s="716"/>
      <c r="BU306" s="717"/>
      <c r="BV306" s="715"/>
      <c r="BW306" s="718"/>
    </row>
    <row r="307" spans="2:75" ht="15.75" customHeight="1">
      <c r="B307" s="363" t="s">
        <v>861</v>
      </c>
      <c r="C307" s="364">
        <v>41771697000181</v>
      </c>
      <c r="D307" s="365" t="s">
        <v>14</v>
      </c>
      <c r="E307" s="365" t="s">
        <v>15</v>
      </c>
      <c r="F307" s="365" t="s">
        <v>703</v>
      </c>
      <c r="G307" s="366"/>
      <c r="H307" s="366" t="s">
        <v>34</v>
      </c>
      <c r="I307" s="366" t="s">
        <v>34</v>
      </c>
      <c r="J307" s="366" t="s">
        <v>611</v>
      </c>
      <c r="K307" s="367" t="s">
        <v>49</v>
      </c>
      <c r="L307" s="368"/>
      <c r="M307" s="368" t="s">
        <v>34</v>
      </c>
      <c r="N307" s="367">
        <v>589421</v>
      </c>
      <c r="O307" s="367" t="s">
        <v>1323</v>
      </c>
      <c r="P307" s="371">
        <v>44329</v>
      </c>
      <c r="Q307" s="372">
        <v>5408156.8799999999</v>
      </c>
      <c r="R307" s="372">
        <v>10004022.569603171</v>
      </c>
      <c r="S307" s="367">
        <v>4</v>
      </c>
      <c r="T307" s="369">
        <v>-0.57917345552029087</v>
      </c>
      <c r="U307" s="369">
        <v>-7.4870883033781688</v>
      </c>
      <c r="V307" s="369">
        <v>-0.56615005870307544</v>
      </c>
      <c r="W307" s="369">
        <v>-5.5501636312225822</v>
      </c>
      <c r="X307" s="369" t="s">
        <v>1424</v>
      </c>
      <c r="Y307" s="369" t="s">
        <v>1424</v>
      </c>
      <c r="Z307" s="369" t="s">
        <v>1424</v>
      </c>
      <c r="AA307" s="369" t="s">
        <v>1424</v>
      </c>
      <c r="AB307" s="369">
        <v>0.58934259046747828</v>
      </c>
      <c r="AC307" s="373">
        <v>-1.2829378853585569</v>
      </c>
      <c r="AD307" s="575">
        <v>41673090000169</v>
      </c>
      <c r="AE307" s="370" t="s">
        <v>2352</v>
      </c>
      <c r="AF307" s="370" t="s">
        <v>2317</v>
      </c>
      <c r="AG307" s="374" t="s">
        <v>1458</v>
      </c>
      <c r="AH307" s="374" t="s">
        <v>2318</v>
      </c>
      <c r="AI307" s="374">
        <v>1000</v>
      </c>
      <c r="AJ307" s="374">
        <v>100</v>
      </c>
      <c r="AK307" s="374">
        <v>100</v>
      </c>
      <c r="AL307" s="369">
        <v>5.0000000000000001E-3</v>
      </c>
      <c r="AM307" s="369" t="s">
        <v>34</v>
      </c>
      <c r="AN307" s="369" t="s">
        <v>34</v>
      </c>
      <c r="AO307" s="367" t="s">
        <v>1326</v>
      </c>
      <c r="AP307" s="370" t="s">
        <v>13</v>
      </c>
      <c r="AQ307" s="376" t="s">
        <v>681</v>
      </c>
      <c r="AR307" s="369">
        <v>5.2499999999999995E-3</v>
      </c>
      <c r="AS307" s="369">
        <v>5.2499999999999995E-3</v>
      </c>
      <c r="AT307" s="369"/>
      <c r="AW307" s="711"/>
      <c r="AX307" s="711"/>
      <c r="AY307" s="712"/>
      <c r="AZ307" s="712"/>
      <c r="BA307" s="712"/>
      <c r="BB307" s="713"/>
      <c r="BC307" s="712"/>
      <c r="BD307" s="712"/>
      <c r="BE307" s="712"/>
      <c r="BF307" s="712"/>
      <c r="BG307" s="713"/>
      <c r="BH307" s="713"/>
      <c r="BI307" s="714"/>
      <c r="BJ307" s="714"/>
      <c r="BK307" s="714"/>
      <c r="BL307" s="713"/>
      <c r="BM307" s="713"/>
      <c r="BN307" s="713"/>
      <c r="BO307" s="713"/>
      <c r="BP307" s="713"/>
      <c r="BQ307" s="713"/>
      <c r="BR307" s="713"/>
      <c r="BS307" s="713"/>
      <c r="BT307" s="716"/>
      <c r="BU307" s="717"/>
      <c r="BV307" s="715"/>
      <c r="BW307" s="718"/>
    </row>
    <row r="308" spans="2:75" ht="15.75" customHeight="1">
      <c r="B308" s="363" t="s">
        <v>1572</v>
      </c>
      <c r="C308" s="364">
        <v>41673090000169</v>
      </c>
      <c r="D308" s="365" t="s">
        <v>14</v>
      </c>
      <c r="E308" s="365" t="s">
        <v>15</v>
      </c>
      <c r="F308" s="365" t="s">
        <v>703</v>
      </c>
      <c r="G308" s="366"/>
      <c r="H308" s="366" t="s">
        <v>34</v>
      </c>
      <c r="I308" s="366" t="s">
        <v>34</v>
      </c>
      <c r="J308" s="366" t="s">
        <v>611</v>
      </c>
      <c r="K308" s="367" t="s">
        <v>49</v>
      </c>
      <c r="L308" s="368"/>
      <c r="M308" s="368"/>
      <c r="N308" s="367">
        <v>589381</v>
      </c>
      <c r="O308" s="367" t="s">
        <v>1323</v>
      </c>
      <c r="P308" s="371">
        <v>44329</v>
      </c>
      <c r="Q308" s="372">
        <v>6374432.4900000002</v>
      </c>
      <c r="R308" s="372">
        <v>10628243.000992067</v>
      </c>
      <c r="S308" s="367">
        <v>4</v>
      </c>
      <c r="T308" s="369">
        <v>-0.5833931028475694</v>
      </c>
      <c r="U308" s="369">
        <v>-6.5619551702061454</v>
      </c>
      <c r="V308" s="369">
        <v>-0.55915631870843563</v>
      </c>
      <c r="W308" s="369">
        <v>-5.1317736499032192</v>
      </c>
      <c r="X308" s="369" t="s">
        <v>1424</v>
      </c>
      <c r="Y308" s="369" t="s">
        <v>1424</v>
      </c>
      <c r="Z308" s="369" t="s">
        <v>1424</v>
      </c>
      <c r="AA308" s="369" t="s">
        <v>1424</v>
      </c>
      <c r="AB308" s="369">
        <v>0.58948110569783685</v>
      </c>
      <c r="AC308" s="373">
        <v>-1.2664473345299925</v>
      </c>
      <c r="AD308" s="575">
        <v>0</v>
      </c>
      <c r="AE308" s="370" t="s">
        <v>2352</v>
      </c>
      <c r="AF308" s="370" t="s">
        <v>2317</v>
      </c>
      <c r="AG308" s="374" t="s">
        <v>1458</v>
      </c>
      <c r="AH308" s="374" t="s">
        <v>2378</v>
      </c>
      <c r="AI308" s="374">
        <v>1000</v>
      </c>
      <c r="AJ308" s="374">
        <v>100</v>
      </c>
      <c r="AK308" s="374">
        <v>100</v>
      </c>
      <c r="AL308" s="369">
        <v>0.01</v>
      </c>
      <c r="AM308" s="369" t="s">
        <v>34</v>
      </c>
      <c r="AN308" s="369" t="s">
        <v>34</v>
      </c>
      <c r="AO308" s="367" t="s">
        <v>1326</v>
      </c>
      <c r="AP308" s="370" t="s">
        <v>13</v>
      </c>
      <c r="AQ308" s="376" t="s">
        <v>681</v>
      </c>
      <c r="AR308" s="369" t="s">
        <v>34</v>
      </c>
      <c r="AS308" s="369" t="s">
        <v>34</v>
      </c>
      <c r="AT308" s="369"/>
      <c r="AW308" s="711"/>
      <c r="AX308" s="711"/>
      <c r="AY308" s="712"/>
      <c r="AZ308" s="712"/>
      <c r="BA308" s="712"/>
      <c r="BB308" s="713"/>
      <c r="BC308" s="712"/>
      <c r="BD308" s="712"/>
      <c r="BE308" s="712"/>
      <c r="BF308" s="712"/>
      <c r="BG308" s="713"/>
      <c r="BH308" s="713"/>
      <c r="BI308" s="714"/>
      <c r="BJ308" s="714"/>
      <c r="BK308" s="714"/>
      <c r="BL308" s="713"/>
      <c r="BM308" s="713"/>
      <c r="BN308" s="713"/>
      <c r="BO308" s="713"/>
      <c r="BP308" s="713"/>
      <c r="BQ308" s="713"/>
      <c r="BR308" s="713"/>
      <c r="BS308" s="713"/>
      <c r="BT308" s="716"/>
      <c r="BU308" s="717"/>
      <c r="BV308" s="715"/>
      <c r="BW308" s="718"/>
    </row>
    <row r="309" spans="2:75" ht="15.75" customHeight="1">
      <c r="B309" s="363" t="s">
        <v>863</v>
      </c>
      <c r="C309" s="364">
        <v>40916758000199</v>
      </c>
      <c r="D309" s="365" t="s">
        <v>14</v>
      </c>
      <c r="E309" s="365" t="s">
        <v>15</v>
      </c>
      <c r="F309" s="365" t="s">
        <v>703</v>
      </c>
      <c r="G309" s="366"/>
      <c r="H309" s="366" t="s">
        <v>34</v>
      </c>
      <c r="I309" s="366" t="s">
        <v>34</v>
      </c>
      <c r="J309" s="366" t="s">
        <v>611</v>
      </c>
      <c r="K309" s="367" t="s">
        <v>49</v>
      </c>
      <c r="L309" s="368"/>
      <c r="M309" s="368" t="s">
        <v>1421</v>
      </c>
      <c r="N309" s="367">
        <v>582425</v>
      </c>
      <c r="O309" s="367" t="s">
        <v>1323</v>
      </c>
      <c r="P309" s="371">
        <v>44287</v>
      </c>
      <c r="Q309" s="372">
        <v>10748833.039999999</v>
      </c>
      <c r="R309" s="372">
        <v>12684972.112976197</v>
      </c>
      <c r="S309" s="367">
        <v>3</v>
      </c>
      <c r="T309" s="369">
        <v>-8.8677969144826396E-2</v>
      </c>
      <c r="U309" s="369">
        <v>-1.1463574154225016</v>
      </c>
      <c r="V309" s="369">
        <v>-7.3024993247410075E-2</v>
      </c>
      <c r="W309" s="369">
        <v>-0.71588911007181422</v>
      </c>
      <c r="X309" s="369" t="s">
        <v>1424</v>
      </c>
      <c r="Y309" s="369" t="s">
        <v>1424</v>
      </c>
      <c r="Z309" s="369" t="s">
        <v>1424</v>
      </c>
      <c r="AA309" s="369" t="s">
        <v>1424</v>
      </c>
      <c r="AB309" s="369">
        <v>0.11345103820928543</v>
      </c>
      <c r="AC309" s="373">
        <v>-1.4680445513358578</v>
      </c>
      <c r="AD309" s="575">
        <v>0</v>
      </c>
      <c r="AE309" s="370" t="s">
        <v>2352</v>
      </c>
      <c r="AF309" s="370" t="s">
        <v>2317</v>
      </c>
      <c r="AG309" s="374" t="s">
        <v>1458</v>
      </c>
      <c r="AH309" s="374" t="s">
        <v>2321</v>
      </c>
      <c r="AI309" s="374">
        <v>1</v>
      </c>
      <c r="AJ309" s="374">
        <v>1</v>
      </c>
      <c r="AK309" s="374">
        <v>1</v>
      </c>
      <c r="AL309" s="369">
        <v>5.0000000000000001E-3</v>
      </c>
      <c r="AM309" s="369" t="s">
        <v>34</v>
      </c>
      <c r="AN309" s="369" t="s">
        <v>34</v>
      </c>
      <c r="AO309" s="367" t="s">
        <v>1326</v>
      </c>
      <c r="AP309" s="370" t="s">
        <v>13</v>
      </c>
      <c r="AQ309" s="376" t="s">
        <v>670</v>
      </c>
      <c r="AR309" s="369">
        <v>1.7499999999999998E-3</v>
      </c>
      <c r="AS309" s="369">
        <v>1.7499999999999998E-3</v>
      </c>
      <c r="AT309" s="369"/>
      <c r="AW309" s="711"/>
      <c r="AX309" s="711"/>
      <c r="AY309" s="712"/>
      <c r="AZ309" s="712"/>
      <c r="BA309" s="712"/>
      <c r="BB309" s="713"/>
      <c r="BC309" s="712"/>
      <c r="BD309" s="712"/>
      <c r="BE309" s="712"/>
      <c r="BF309" s="712"/>
      <c r="BG309" s="713"/>
      <c r="BH309" s="713"/>
      <c r="BI309" s="714"/>
      <c r="BJ309" s="714"/>
      <c r="BK309" s="714"/>
      <c r="BL309" s="218"/>
      <c r="BM309" s="713"/>
      <c r="BN309" s="713"/>
      <c r="BO309" s="713"/>
      <c r="BP309" s="713"/>
      <c r="BQ309" s="713"/>
      <c r="BR309" s="713"/>
      <c r="BS309" s="713"/>
      <c r="BT309" s="716"/>
      <c r="BU309" s="717"/>
      <c r="BV309" s="715"/>
      <c r="BW309" s="718"/>
    </row>
    <row r="310" spans="2:75" ht="15.75" customHeight="1">
      <c r="B310" s="363" t="s">
        <v>864</v>
      </c>
      <c r="C310" s="364">
        <v>44347311000105</v>
      </c>
      <c r="D310" s="365" t="s">
        <v>14</v>
      </c>
      <c r="E310" s="365" t="s">
        <v>15</v>
      </c>
      <c r="F310" s="365" t="s">
        <v>703</v>
      </c>
      <c r="G310" s="366"/>
      <c r="H310" s="366" t="s">
        <v>34</v>
      </c>
      <c r="I310" s="366" t="s">
        <v>34</v>
      </c>
      <c r="J310" s="366" t="s">
        <v>611</v>
      </c>
      <c r="K310" s="367" t="s">
        <v>49</v>
      </c>
      <c r="L310" s="368"/>
      <c r="M310" s="368" t="s">
        <v>1421</v>
      </c>
      <c r="N310" s="367">
        <v>626198</v>
      </c>
      <c r="O310" s="367" t="s">
        <v>1323</v>
      </c>
      <c r="P310" s="371">
        <v>44532</v>
      </c>
      <c r="Q310" s="372">
        <v>9915886.6899999995</v>
      </c>
      <c r="R310" s="372" t="s">
        <v>1424</v>
      </c>
      <c r="S310" s="367">
        <v>3</v>
      </c>
      <c r="T310" s="369">
        <v>-5.6220644845948575E-2</v>
      </c>
      <c r="U310" s="369">
        <v>-0.72677524914594915</v>
      </c>
      <c r="V310" s="369" t="s">
        <v>1424</v>
      </c>
      <c r="W310" s="369" t="s">
        <v>1424</v>
      </c>
      <c r="X310" s="369" t="s">
        <v>1424</v>
      </c>
      <c r="Y310" s="369" t="s">
        <v>1424</v>
      </c>
      <c r="Z310" s="369" t="s">
        <v>1424</v>
      </c>
      <c r="AA310" s="369" t="s">
        <v>1424</v>
      </c>
      <c r="AB310" s="369" t="s">
        <v>1424</v>
      </c>
      <c r="AC310" s="373" t="s">
        <v>1424</v>
      </c>
      <c r="AD310" s="575">
        <v>0</v>
      </c>
      <c r="AE310" s="370" t="s">
        <v>2352</v>
      </c>
      <c r="AF310" s="370" t="s">
        <v>2317</v>
      </c>
      <c r="AG310" s="374" t="s">
        <v>1458</v>
      </c>
      <c r="AH310" s="374" t="s">
        <v>2321</v>
      </c>
      <c r="AI310" s="374">
        <v>1</v>
      </c>
      <c r="AJ310" s="374">
        <v>1</v>
      </c>
      <c r="AK310" s="374">
        <v>1</v>
      </c>
      <c r="AL310" s="369">
        <v>5.0000000000000001E-3</v>
      </c>
      <c r="AM310" s="369" t="s">
        <v>34</v>
      </c>
      <c r="AN310" s="369" t="s">
        <v>2335</v>
      </c>
      <c r="AO310" s="367" t="s">
        <v>1326</v>
      </c>
      <c r="AP310" s="370" t="s">
        <v>13</v>
      </c>
      <c r="AQ310" s="376" t="s">
        <v>670</v>
      </c>
      <c r="AR310" s="369">
        <v>1.7499999999999998E-3</v>
      </c>
      <c r="AS310" s="369">
        <v>1.7499999999999998E-3</v>
      </c>
      <c r="AT310" s="369"/>
      <c r="AW310" s="711"/>
      <c r="AX310" s="711"/>
      <c r="AY310" s="712"/>
      <c r="AZ310" s="712"/>
      <c r="BA310" s="712"/>
      <c r="BB310" s="712"/>
      <c r="BC310" s="712"/>
      <c r="BD310" s="712"/>
      <c r="BE310" s="712"/>
      <c r="BF310" s="712"/>
      <c r="BG310" s="713"/>
      <c r="BH310" s="713"/>
      <c r="BI310" s="714"/>
      <c r="BJ310" s="714"/>
      <c r="BK310" s="714"/>
      <c r="BL310" s="218"/>
      <c r="BM310" s="713"/>
      <c r="BN310" s="713"/>
      <c r="BO310" s="713"/>
      <c r="BP310" s="713"/>
      <c r="BQ310" s="713"/>
      <c r="BR310" s="713"/>
      <c r="BS310" s="713"/>
      <c r="BT310" s="713"/>
      <c r="BU310" s="713"/>
      <c r="BV310" s="715"/>
      <c r="BW310" s="712"/>
    </row>
    <row r="311" spans="2:75" ht="15.75" customHeight="1">
      <c r="B311" s="363" t="s">
        <v>575</v>
      </c>
      <c r="C311" s="364">
        <v>42730726000120</v>
      </c>
      <c r="D311" s="365" t="s">
        <v>14</v>
      </c>
      <c r="E311" s="365" t="s">
        <v>614</v>
      </c>
      <c r="F311" s="365"/>
      <c r="G311" s="366" t="s">
        <v>868</v>
      </c>
      <c r="H311" s="366" t="s">
        <v>1340</v>
      </c>
      <c r="I311" s="366" t="s">
        <v>34</v>
      </c>
      <c r="J311" s="366" t="s">
        <v>611</v>
      </c>
      <c r="K311" s="367" t="s">
        <v>48</v>
      </c>
      <c r="L311" s="368"/>
      <c r="M311" s="368" t="s">
        <v>1421</v>
      </c>
      <c r="N311" s="367">
        <v>606261</v>
      </c>
      <c r="O311" s="367" t="s">
        <v>1323</v>
      </c>
      <c r="P311" s="371">
        <v>44414</v>
      </c>
      <c r="Q311" s="372">
        <v>7532534.2400000002</v>
      </c>
      <c r="R311" s="372">
        <v>8930558.8485317472</v>
      </c>
      <c r="S311" s="367">
        <v>3</v>
      </c>
      <c r="T311" s="369">
        <v>-0.32657122263270522</v>
      </c>
      <c r="U311" s="369">
        <v>-4.2216499355909693</v>
      </c>
      <c r="V311" s="369">
        <v>-0.33004775323710156</v>
      </c>
      <c r="W311" s="369">
        <v>-3.2355715740444833</v>
      </c>
      <c r="X311" s="369" t="s">
        <v>1424</v>
      </c>
      <c r="Y311" s="369" t="s">
        <v>1424</v>
      </c>
      <c r="Z311" s="369" t="s">
        <v>1424</v>
      </c>
      <c r="AA311" s="369" t="s">
        <v>1424</v>
      </c>
      <c r="AB311" s="369">
        <v>0.31525434802157698</v>
      </c>
      <c r="AC311" s="373">
        <v>-1.4205737694676324</v>
      </c>
      <c r="AD311" s="575">
        <v>42134357000102</v>
      </c>
      <c r="AE311" s="370" t="s">
        <v>2352</v>
      </c>
      <c r="AF311" s="370" t="s">
        <v>2317</v>
      </c>
      <c r="AG311" s="374" t="s">
        <v>1458</v>
      </c>
      <c r="AH311" s="374" t="s">
        <v>2321</v>
      </c>
      <c r="AI311" s="374">
        <v>0</v>
      </c>
      <c r="AJ311" s="374">
        <v>0</v>
      </c>
      <c r="AK311" s="374">
        <v>0</v>
      </c>
      <c r="AL311" s="369">
        <v>0</v>
      </c>
      <c r="AM311" s="369" t="s">
        <v>34</v>
      </c>
      <c r="AN311" s="369" t="s">
        <v>34</v>
      </c>
      <c r="AO311" s="367" t="s">
        <v>1326</v>
      </c>
      <c r="AP311" s="370" t="s">
        <v>718</v>
      </c>
      <c r="AQ311" s="376" t="s">
        <v>661</v>
      </c>
      <c r="AR311" s="369">
        <v>0</v>
      </c>
      <c r="AS311" s="369">
        <v>0</v>
      </c>
      <c r="AT311" s="369"/>
      <c r="AW311" s="711"/>
      <c r="AX311" s="711"/>
      <c r="AY311" s="712"/>
      <c r="AZ311" s="712"/>
      <c r="BA311" s="712"/>
      <c r="BB311" s="712"/>
      <c r="BC311" s="712"/>
      <c r="BD311" s="712"/>
      <c r="BE311" s="712"/>
      <c r="BF311" s="712"/>
      <c r="BG311" s="713"/>
      <c r="BH311" s="713"/>
      <c r="BI311" s="714"/>
      <c r="BJ311" s="714"/>
      <c r="BK311" s="714"/>
      <c r="BL311" s="218"/>
      <c r="BM311" s="713"/>
      <c r="BN311" s="713"/>
      <c r="BO311" s="713"/>
      <c r="BP311" s="713"/>
      <c r="BQ311" s="713"/>
      <c r="BR311" s="713"/>
      <c r="BS311" s="713"/>
      <c r="BT311" s="713"/>
      <c r="BU311" s="713"/>
      <c r="BV311" s="715"/>
      <c r="BW311" s="712"/>
    </row>
    <row r="312" spans="2:75" ht="15.75" customHeight="1">
      <c r="B312" s="363" t="s">
        <v>865</v>
      </c>
      <c r="C312" s="364">
        <v>32743215000199</v>
      </c>
      <c r="D312" s="365" t="s">
        <v>14</v>
      </c>
      <c r="E312" s="365" t="s">
        <v>607</v>
      </c>
      <c r="F312" s="365" t="s">
        <v>674</v>
      </c>
      <c r="G312" s="366"/>
      <c r="H312" s="366" t="s">
        <v>34</v>
      </c>
      <c r="I312" s="366" t="s">
        <v>34</v>
      </c>
      <c r="J312" s="366" t="s">
        <v>608</v>
      </c>
      <c r="K312" s="367" t="s">
        <v>48</v>
      </c>
      <c r="L312" s="368"/>
      <c r="M312" s="368" t="s">
        <v>1421</v>
      </c>
      <c r="N312" s="367">
        <v>490164</v>
      </c>
      <c r="O312" s="367" t="s">
        <v>1323</v>
      </c>
      <c r="P312" s="371">
        <v>43539</v>
      </c>
      <c r="Q312" s="372">
        <v>83480351.019999996</v>
      </c>
      <c r="R312" s="372">
        <v>74340752.937341288</v>
      </c>
      <c r="S312" s="367">
        <v>2</v>
      </c>
      <c r="T312" s="369">
        <v>3.5936361578431164E-2</v>
      </c>
      <c r="U312" s="369">
        <v>0.46455636023259417</v>
      </c>
      <c r="V312" s="369">
        <v>-7.3502711981270674E-2</v>
      </c>
      <c r="W312" s="369">
        <v>-0.72057235102863859</v>
      </c>
      <c r="X312" s="369">
        <v>7.4403358341049941E-2</v>
      </c>
      <c r="Y312" s="369">
        <v>0.5642141824551723</v>
      </c>
      <c r="Z312" s="369">
        <v>9.0583606064500666E-2</v>
      </c>
      <c r="AA312" s="369">
        <v>0.51490658301247605</v>
      </c>
      <c r="AB312" s="369">
        <v>0.20197253627279324</v>
      </c>
      <c r="AC312" s="373">
        <v>-0.75799125467858008</v>
      </c>
      <c r="AD312" s="575">
        <v>42427783000134</v>
      </c>
      <c r="AE312" s="370" t="s">
        <v>2352</v>
      </c>
      <c r="AF312" s="370" t="s">
        <v>2317</v>
      </c>
      <c r="AG312" s="374" t="s">
        <v>1458</v>
      </c>
      <c r="AH312" s="374" t="s">
        <v>2321</v>
      </c>
      <c r="AI312" s="374">
        <v>500</v>
      </c>
      <c r="AJ312" s="374">
        <v>500</v>
      </c>
      <c r="AK312" s="374">
        <v>500</v>
      </c>
      <c r="AL312" s="369">
        <v>1E-3</v>
      </c>
      <c r="AM312" s="369" t="s">
        <v>34</v>
      </c>
      <c r="AN312" s="369" t="s">
        <v>668</v>
      </c>
      <c r="AO312" s="367" t="s">
        <v>1326</v>
      </c>
      <c r="AP312" s="370" t="s">
        <v>718</v>
      </c>
      <c r="AQ312" s="376" t="s">
        <v>699</v>
      </c>
      <c r="AR312" s="369">
        <v>3.5E-4</v>
      </c>
      <c r="AS312" s="369">
        <v>3.5E-4</v>
      </c>
      <c r="AT312" s="369"/>
      <c r="AW312" s="711"/>
      <c r="AX312" s="711"/>
      <c r="AY312" s="712"/>
      <c r="AZ312" s="712"/>
      <c r="BA312" s="712"/>
      <c r="BB312" s="712"/>
      <c r="BC312" s="712"/>
      <c r="BD312" s="712"/>
      <c r="BE312" s="712"/>
      <c r="BF312" s="712"/>
      <c r="BG312" s="713"/>
      <c r="BH312" s="713"/>
      <c r="BI312" s="714"/>
      <c r="BJ312" s="714"/>
      <c r="BK312" s="714"/>
      <c r="BL312" s="218"/>
      <c r="BM312" s="713"/>
      <c r="BN312" s="713"/>
      <c r="BO312" s="713"/>
      <c r="BP312" s="713"/>
      <c r="BQ312" s="713"/>
      <c r="BR312" s="713"/>
      <c r="BS312" s="713"/>
      <c r="BT312" s="713"/>
      <c r="BU312" s="713"/>
      <c r="BV312" s="715"/>
      <c r="BW312" s="712"/>
    </row>
    <row r="313" spans="2:75" ht="15.75" customHeight="1">
      <c r="B313" s="363" t="s">
        <v>1573</v>
      </c>
      <c r="C313" s="364">
        <v>36498594000150</v>
      </c>
      <c r="D313" s="365" t="s">
        <v>14</v>
      </c>
      <c r="E313" s="365" t="s">
        <v>15</v>
      </c>
      <c r="F313" s="365" t="s">
        <v>701</v>
      </c>
      <c r="G313" s="366"/>
      <c r="H313" s="366" t="s">
        <v>34</v>
      </c>
      <c r="I313" s="366" t="s">
        <v>34</v>
      </c>
      <c r="J313" s="366" t="s">
        <v>611</v>
      </c>
      <c r="K313" s="367" t="s">
        <v>48</v>
      </c>
      <c r="L313" s="368"/>
      <c r="M313" s="368"/>
      <c r="N313" s="367">
        <v>535370</v>
      </c>
      <c r="O313" s="367" t="s">
        <v>1323</v>
      </c>
      <c r="P313" s="371">
        <v>43950</v>
      </c>
      <c r="Q313" s="372">
        <v>10276576.33</v>
      </c>
      <c r="R313" s="372">
        <v>13185195.58325397</v>
      </c>
      <c r="S313" s="367">
        <v>8</v>
      </c>
      <c r="T313" s="369">
        <v>-4.4750566366919875E-2</v>
      </c>
      <c r="U313" s="369">
        <v>-0.50335050055912156</v>
      </c>
      <c r="V313" s="369">
        <v>7.8678462598424925E-3</v>
      </c>
      <c r="W313" s="369">
        <v>7.220879880426212E-2</v>
      </c>
      <c r="X313" s="369">
        <v>-7.511549727648259E-2</v>
      </c>
      <c r="Y313" s="369">
        <v>-0.52819643630629165</v>
      </c>
      <c r="Z313" s="369" t="s">
        <v>1424</v>
      </c>
      <c r="AA313" s="369" t="s">
        <v>1424</v>
      </c>
      <c r="AB313" s="369">
        <v>0.14261466933890588</v>
      </c>
      <c r="AC313" s="373">
        <v>-0.59923003373471373</v>
      </c>
      <c r="AD313" s="575">
        <v>33600729000158</v>
      </c>
      <c r="AE313" s="370" t="s">
        <v>2352</v>
      </c>
      <c r="AF313" s="370" t="s">
        <v>2317</v>
      </c>
      <c r="AG313" s="374" t="s">
        <v>1458</v>
      </c>
      <c r="AH313" s="374" t="s">
        <v>2321</v>
      </c>
      <c r="AI313" s="374">
        <v>500</v>
      </c>
      <c r="AJ313" s="374">
        <v>500</v>
      </c>
      <c r="AK313" s="374">
        <v>500</v>
      </c>
      <c r="AL313" s="369">
        <v>2E-3</v>
      </c>
      <c r="AM313" s="369" t="s">
        <v>34</v>
      </c>
      <c r="AN313" s="369" t="s">
        <v>64</v>
      </c>
      <c r="AO313" s="367" t="s">
        <v>1326</v>
      </c>
      <c r="AP313" s="370" t="s">
        <v>13</v>
      </c>
      <c r="AQ313" s="376" t="s">
        <v>673</v>
      </c>
      <c r="AR313" s="369" t="s">
        <v>34</v>
      </c>
      <c r="AS313" s="369" t="s">
        <v>34</v>
      </c>
      <c r="AT313" s="369"/>
      <c r="AW313" s="711"/>
      <c r="AX313" s="711"/>
      <c r="AY313" s="712"/>
      <c r="AZ313" s="712"/>
      <c r="BA313" s="712"/>
      <c r="BB313" s="712"/>
      <c r="BC313" s="712"/>
      <c r="BD313" s="712"/>
      <c r="BE313" s="712"/>
      <c r="BF313" s="712"/>
      <c r="BG313" s="713"/>
      <c r="BH313" s="713"/>
      <c r="BI313" s="714"/>
      <c r="BJ313" s="714"/>
      <c r="BK313" s="714"/>
      <c r="BL313" s="218"/>
      <c r="BM313" s="713"/>
      <c r="BN313" s="713"/>
      <c r="BO313" s="713"/>
      <c r="BP313" s="713"/>
      <c r="BQ313" s="713"/>
      <c r="BR313" s="713"/>
      <c r="BS313" s="713"/>
      <c r="BT313" s="713"/>
      <c r="BU313" s="713"/>
      <c r="BV313" s="715"/>
      <c r="BW313" s="712"/>
    </row>
    <row r="314" spans="2:75" ht="15.75" customHeight="1">
      <c r="B314" s="363" t="s">
        <v>1574</v>
      </c>
      <c r="C314" s="364">
        <v>36727910000118</v>
      </c>
      <c r="D314" s="365" t="s">
        <v>14</v>
      </c>
      <c r="E314" s="365" t="s">
        <v>15</v>
      </c>
      <c r="F314" s="365" t="s">
        <v>701</v>
      </c>
      <c r="G314" s="366"/>
      <c r="H314" s="366" t="s">
        <v>34</v>
      </c>
      <c r="I314" s="366" t="s">
        <v>34</v>
      </c>
      <c r="J314" s="366" t="s">
        <v>611</v>
      </c>
      <c r="K314" s="367" t="s">
        <v>49</v>
      </c>
      <c r="L314" s="368"/>
      <c r="M314" s="368"/>
      <c r="N314" s="367">
        <v>534803</v>
      </c>
      <c r="O314" s="367" t="s">
        <v>1323</v>
      </c>
      <c r="P314" s="371">
        <v>43941</v>
      </c>
      <c r="Q314" s="372">
        <v>10651881.77</v>
      </c>
      <c r="R314" s="372">
        <v>15533949.157142855</v>
      </c>
      <c r="S314" s="367">
        <v>5</v>
      </c>
      <c r="T314" s="369">
        <v>-0.13823613010169311</v>
      </c>
      <c r="U314" s="369">
        <v>-1.5548680370105508</v>
      </c>
      <c r="V314" s="369">
        <v>-8.222266671661338E-2</v>
      </c>
      <c r="W314" s="369">
        <v>-0.75461565999240721</v>
      </c>
      <c r="X314" s="369">
        <v>-0.19983620942516767</v>
      </c>
      <c r="Y314" s="369">
        <v>-1.4052063487620436</v>
      </c>
      <c r="Z314" s="369" t="s">
        <v>1424</v>
      </c>
      <c r="AA314" s="369" t="s">
        <v>1424</v>
      </c>
      <c r="AB314" s="369">
        <v>0.18996639070640456</v>
      </c>
      <c r="AC314" s="373">
        <v>-0.90146846247728718</v>
      </c>
      <c r="AD314" s="575">
        <v>34979818000110</v>
      </c>
      <c r="AE314" s="370" t="s">
        <v>2352</v>
      </c>
      <c r="AF314" s="370" t="s">
        <v>2317</v>
      </c>
      <c r="AG314" s="374" t="s">
        <v>1458</v>
      </c>
      <c r="AH314" s="374" t="s">
        <v>2321</v>
      </c>
      <c r="AI314" s="374">
        <v>500</v>
      </c>
      <c r="AJ314" s="374">
        <v>500</v>
      </c>
      <c r="AK314" s="374">
        <v>500</v>
      </c>
      <c r="AL314" s="369">
        <v>2E-3</v>
      </c>
      <c r="AM314" s="369" t="s">
        <v>34</v>
      </c>
      <c r="AN314" s="369" t="s">
        <v>34</v>
      </c>
      <c r="AO314" s="367" t="s">
        <v>1326</v>
      </c>
      <c r="AP314" s="370" t="s">
        <v>13</v>
      </c>
      <c r="AQ314" s="376" t="s">
        <v>673</v>
      </c>
      <c r="AR314" s="369" t="s">
        <v>34</v>
      </c>
      <c r="AS314" s="369" t="s">
        <v>34</v>
      </c>
      <c r="AT314" s="369"/>
      <c r="AW314" s="711"/>
      <c r="AX314" s="711"/>
      <c r="AY314" s="712"/>
      <c r="AZ314" s="712"/>
      <c r="BA314" s="712"/>
      <c r="BB314" s="712"/>
      <c r="BC314" s="712"/>
      <c r="BD314" s="712"/>
      <c r="BE314" s="712"/>
      <c r="BF314" s="712"/>
      <c r="BG314" s="713"/>
      <c r="BH314" s="713"/>
      <c r="BI314" s="714"/>
      <c r="BJ314" s="714"/>
      <c r="BK314" s="714"/>
      <c r="BL314" s="218"/>
      <c r="BM314" s="713"/>
      <c r="BN314" s="713"/>
      <c r="BO314" s="713"/>
      <c r="BP314" s="713"/>
      <c r="BQ314" s="713"/>
      <c r="BR314" s="713"/>
      <c r="BS314" s="713"/>
      <c r="BT314" s="713"/>
      <c r="BU314" s="713"/>
      <c r="BV314" s="715"/>
      <c r="BW314" s="712"/>
    </row>
    <row r="315" spans="2:75" ht="15.75" customHeight="1">
      <c r="B315" s="363" t="s">
        <v>497</v>
      </c>
      <c r="C315" s="364">
        <v>43274439000115</v>
      </c>
      <c r="D315" s="365" t="s">
        <v>14</v>
      </c>
      <c r="E315" s="365" t="s">
        <v>607</v>
      </c>
      <c r="F315" s="365"/>
      <c r="G315" s="366"/>
      <c r="H315" s="366" t="s">
        <v>34</v>
      </c>
      <c r="I315" s="366" t="s">
        <v>34</v>
      </c>
      <c r="J315" s="366" t="s">
        <v>611</v>
      </c>
      <c r="K315" s="367"/>
      <c r="L315" s="368"/>
      <c r="M315" s="368" t="s">
        <v>1421</v>
      </c>
      <c r="N315" s="367">
        <v>611301</v>
      </c>
      <c r="O315" s="367" t="s">
        <v>1323</v>
      </c>
      <c r="P315" s="371">
        <v>44442</v>
      </c>
      <c r="Q315" s="372">
        <v>5341347.12</v>
      </c>
      <c r="R315" s="372" t="s">
        <v>1424</v>
      </c>
      <c r="S315" s="367">
        <v>4</v>
      </c>
      <c r="T315" s="369">
        <v>-0.38398101623803849</v>
      </c>
      <c r="U315" s="369">
        <v>-4.9637975428491661</v>
      </c>
      <c r="V315" s="369" t="s">
        <v>1424</v>
      </c>
      <c r="W315" s="369" t="s">
        <v>1424</v>
      </c>
      <c r="X315" s="369" t="s">
        <v>1424</v>
      </c>
      <c r="Y315" s="369" t="s">
        <v>1424</v>
      </c>
      <c r="Z315" s="369" t="s">
        <v>1424</v>
      </c>
      <c r="AA315" s="369" t="s">
        <v>1424</v>
      </c>
      <c r="AB315" s="369" t="s">
        <v>1424</v>
      </c>
      <c r="AC315" s="373" t="s">
        <v>1424</v>
      </c>
      <c r="AD315" s="575">
        <v>0</v>
      </c>
      <c r="AE315" s="370" t="s">
        <v>2352</v>
      </c>
      <c r="AF315" s="370" t="s">
        <v>2317</v>
      </c>
      <c r="AG315" s="374" t="s">
        <v>1458</v>
      </c>
      <c r="AH315" s="374" t="s">
        <v>2321</v>
      </c>
      <c r="AI315" s="374">
        <v>0</v>
      </c>
      <c r="AJ315" s="374">
        <v>0</v>
      </c>
      <c r="AK315" s="374">
        <v>0</v>
      </c>
      <c r="AL315" s="369">
        <v>2.5000000000000001E-3</v>
      </c>
      <c r="AM315" s="369" t="s">
        <v>34</v>
      </c>
      <c r="AN315" s="369" t="s">
        <v>34</v>
      </c>
      <c r="AO315" s="367" t="s">
        <v>1326</v>
      </c>
      <c r="AP315" s="370" t="s">
        <v>13</v>
      </c>
      <c r="AQ315" s="376" t="s">
        <v>673</v>
      </c>
      <c r="AR315" s="369">
        <v>8.3325000000000001E-4</v>
      </c>
      <c r="AS315" s="369">
        <v>8.3325000000000001E-4</v>
      </c>
      <c r="AT315" s="369"/>
      <c r="AW315" s="711"/>
      <c r="AX315" s="711"/>
      <c r="AY315" s="712"/>
      <c r="AZ315" s="712"/>
      <c r="BA315" s="712"/>
      <c r="BB315" s="712"/>
      <c r="BC315" s="712"/>
      <c r="BD315" s="712"/>
      <c r="BE315" s="712"/>
      <c r="BF315" s="712"/>
      <c r="BG315" s="713"/>
      <c r="BH315" s="713"/>
      <c r="BI315" s="714"/>
      <c r="BJ315" s="714"/>
      <c r="BK315" s="714"/>
      <c r="BL315" s="218"/>
      <c r="BM315" s="713"/>
      <c r="BN315" s="713"/>
      <c r="BO315" s="713"/>
      <c r="BP315" s="713"/>
      <c r="BQ315" s="713"/>
      <c r="BR315" s="713"/>
      <c r="BS315" s="713"/>
      <c r="BT315" s="713"/>
      <c r="BU315" s="713"/>
      <c r="BV315" s="715"/>
      <c r="BW315" s="712"/>
    </row>
    <row r="316" spans="2:75" ht="15.75" customHeight="1">
      <c r="B316" s="363" t="s">
        <v>154</v>
      </c>
      <c r="C316" s="364">
        <v>36499594000174</v>
      </c>
      <c r="D316" s="365" t="s">
        <v>14</v>
      </c>
      <c r="E316" s="365" t="s">
        <v>607</v>
      </c>
      <c r="F316" s="365" t="s">
        <v>674</v>
      </c>
      <c r="G316" s="366"/>
      <c r="H316" s="366" t="s">
        <v>34</v>
      </c>
      <c r="I316" s="366" t="s">
        <v>34</v>
      </c>
      <c r="J316" s="366" t="s">
        <v>611</v>
      </c>
      <c r="K316" s="367" t="s">
        <v>48</v>
      </c>
      <c r="L316" s="368"/>
      <c r="M316" s="368" t="s">
        <v>1421</v>
      </c>
      <c r="N316" s="367">
        <v>533718</v>
      </c>
      <c r="O316" s="367" t="s">
        <v>1323</v>
      </c>
      <c r="P316" s="371">
        <v>43923</v>
      </c>
      <c r="Q316" s="372">
        <v>415457333.77999997</v>
      </c>
      <c r="R316" s="372">
        <v>370490083.31404734</v>
      </c>
      <c r="S316" s="367">
        <v>2</v>
      </c>
      <c r="T316" s="369">
        <v>-0.11921526975553864</v>
      </c>
      <c r="U316" s="369">
        <v>-1.5411190607292877</v>
      </c>
      <c r="V316" s="369">
        <v>-4.9190664195650546E-2</v>
      </c>
      <c r="W316" s="369">
        <v>-0.48223298967733447</v>
      </c>
      <c r="X316" s="369">
        <v>0.25001472643557832</v>
      </c>
      <c r="Y316" s="369">
        <v>1.8959070883736775</v>
      </c>
      <c r="Z316" s="369" t="s">
        <v>1424</v>
      </c>
      <c r="AA316" s="369" t="s">
        <v>1424</v>
      </c>
      <c r="AB316" s="369">
        <v>0.211479762437913</v>
      </c>
      <c r="AC316" s="373">
        <v>-0.59216837657162114</v>
      </c>
      <c r="AD316" s="575">
        <v>0</v>
      </c>
      <c r="AE316" s="370" t="s">
        <v>2352</v>
      </c>
      <c r="AF316" s="370" t="s">
        <v>2317</v>
      </c>
      <c r="AG316" s="374" t="s">
        <v>1458</v>
      </c>
      <c r="AH316" s="374" t="s">
        <v>2321</v>
      </c>
      <c r="AI316" s="374">
        <v>500</v>
      </c>
      <c r="AJ316" s="374">
        <v>100</v>
      </c>
      <c r="AK316" s="374">
        <v>100</v>
      </c>
      <c r="AL316" s="369">
        <v>2E-3</v>
      </c>
      <c r="AM316" s="369" t="s">
        <v>34</v>
      </c>
      <c r="AN316" s="369" t="s">
        <v>2330</v>
      </c>
      <c r="AO316" s="367" t="s">
        <v>1326</v>
      </c>
      <c r="AP316" s="370" t="s">
        <v>13</v>
      </c>
      <c r="AQ316" s="376" t="s">
        <v>670</v>
      </c>
      <c r="AR316" s="369">
        <v>6.9999999999999999E-4</v>
      </c>
      <c r="AS316" s="369">
        <v>6.9999999999999999E-4</v>
      </c>
      <c r="AT316" s="369"/>
      <c r="AW316" s="711"/>
      <c r="AX316" s="711"/>
      <c r="AY316" s="712"/>
      <c r="AZ316" s="712"/>
      <c r="BA316" s="712"/>
      <c r="BB316" s="712"/>
      <c r="BC316" s="712"/>
      <c r="BD316" s="712"/>
      <c r="BE316" s="712"/>
      <c r="BF316" s="712"/>
      <c r="BG316" s="713"/>
      <c r="BH316" s="713"/>
      <c r="BI316" s="714"/>
      <c r="BJ316" s="714"/>
      <c r="BK316" s="714"/>
      <c r="BL316" s="218"/>
      <c r="BM316" s="713"/>
      <c r="BN316" s="713"/>
      <c r="BO316" s="713"/>
      <c r="BP316" s="713"/>
      <c r="BQ316" s="713"/>
      <c r="BR316" s="713"/>
      <c r="BS316" s="713"/>
      <c r="BT316" s="713"/>
      <c r="BU316" s="713"/>
      <c r="BV316" s="715"/>
      <c r="BW316" s="712"/>
    </row>
    <row r="317" spans="2:75" ht="15.75" customHeight="1">
      <c r="B317" s="363" t="s">
        <v>866</v>
      </c>
      <c r="C317" s="364">
        <v>9814233000100</v>
      </c>
      <c r="D317" s="365" t="s">
        <v>11</v>
      </c>
      <c r="E317" s="365" t="s">
        <v>621</v>
      </c>
      <c r="F317" s="365" t="s">
        <v>674</v>
      </c>
      <c r="G317" s="366" t="s">
        <v>867</v>
      </c>
      <c r="H317" s="366" t="s">
        <v>34</v>
      </c>
      <c r="I317" s="366"/>
      <c r="J317" s="366" t="s">
        <v>608</v>
      </c>
      <c r="K317" s="367" t="s">
        <v>48</v>
      </c>
      <c r="L317" s="368" t="s">
        <v>1341</v>
      </c>
      <c r="M317" s="368" t="s">
        <v>1421</v>
      </c>
      <c r="N317" s="367">
        <v>215163</v>
      </c>
      <c r="O317" s="367" t="s">
        <v>1323</v>
      </c>
      <c r="P317" s="371">
        <v>39652</v>
      </c>
      <c r="Q317" s="372">
        <v>370353898.31</v>
      </c>
      <c r="R317" s="372">
        <v>372223366.54285717</v>
      </c>
      <c r="S317" s="367">
        <v>2</v>
      </c>
      <c r="T317" s="369">
        <v>4.330950065638306E-2</v>
      </c>
      <c r="U317" s="369">
        <v>0.55987036819265013</v>
      </c>
      <c r="V317" s="369">
        <v>5.1985975994290889E-2</v>
      </c>
      <c r="W317" s="369">
        <v>0.50963639208672606</v>
      </c>
      <c r="X317" s="369">
        <v>7.897856119445068E-2</v>
      </c>
      <c r="Y317" s="369">
        <v>0.59890877682637633</v>
      </c>
      <c r="Z317" s="369">
        <v>0.15947117381542775</v>
      </c>
      <c r="AA317" s="369">
        <v>0.90648585064963738</v>
      </c>
      <c r="AB317" s="369">
        <v>5.4310404774508117E-2</v>
      </c>
      <c r="AC317" s="373">
        <v>-0.82860047814200777</v>
      </c>
      <c r="AD317" s="575">
        <v>0</v>
      </c>
      <c r="AE317" s="370" t="s">
        <v>2352</v>
      </c>
      <c r="AF317" s="370" t="s">
        <v>2317</v>
      </c>
      <c r="AG317" s="374" t="s">
        <v>1458</v>
      </c>
      <c r="AH317" s="374" t="s">
        <v>2321</v>
      </c>
      <c r="AI317" s="374">
        <v>3000</v>
      </c>
      <c r="AJ317" s="374">
        <v>1000</v>
      </c>
      <c r="AK317" s="374">
        <v>1000</v>
      </c>
      <c r="AL317" s="369">
        <v>2E-3</v>
      </c>
      <c r="AM317" s="369" t="s">
        <v>34</v>
      </c>
      <c r="AN317" s="369" t="s">
        <v>2330</v>
      </c>
      <c r="AO317" s="367" t="s">
        <v>1326</v>
      </c>
      <c r="AP317" s="370" t="s">
        <v>11</v>
      </c>
      <c r="AQ317" s="376" t="s">
        <v>682</v>
      </c>
      <c r="AR317" s="369">
        <v>6.9999999999999999E-4</v>
      </c>
      <c r="AS317" s="369">
        <v>6.9999999999999999E-4</v>
      </c>
      <c r="AT317" s="369"/>
      <c r="AW317" s="711"/>
      <c r="AX317" s="711"/>
      <c r="AY317" s="712"/>
      <c r="AZ317" s="712"/>
      <c r="BA317" s="712"/>
      <c r="BB317" s="712"/>
      <c r="BC317" s="712"/>
      <c r="BD317" s="712"/>
      <c r="BE317" s="712"/>
      <c r="BF317" s="712"/>
      <c r="BG317" s="713"/>
      <c r="BH317" s="713"/>
      <c r="BI317" s="714"/>
      <c r="BJ317" s="714"/>
      <c r="BK317" s="714"/>
      <c r="BL317" s="218"/>
      <c r="BM317" s="713"/>
      <c r="BN317" s="713"/>
      <c r="BO317" s="713"/>
      <c r="BP317" s="713"/>
      <c r="BQ317" s="713"/>
      <c r="BR317" s="713"/>
      <c r="BS317" s="713"/>
      <c r="BT317" s="713"/>
      <c r="BU317" s="713"/>
      <c r="BV317" s="715"/>
      <c r="BW317" s="712"/>
    </row>
    <row r="318" spans="2:75" ht="15.75" customHeight="1">
      <c r="B318" s="363" t="s">
        <v>1383</v>
      </c>
      <c r="C318" s="364">
        <v>20374752000120</v>
      </c>
      <c r="D318" s="365" t="s">
        <v>11</v>
      </c>
      <c r="E318" s="365" t="s">
        <v>621</v>
      </c>
      <c r="F318" s="365" t="s">
        <v>674</v>
      </c>
      <c r="G318" s="366" t="s">
        <v>868</v>
      </c>
      <c r="H318" s="366" t="s">
        <v>34</v>
      </c>
      <c r="I318" s="366"/>
      <c r="J318" s="366" t="s">
        <v>608</v>
      </c>
      <c r="K318" s="367" t="s">
        <v>48</v>
      </c>
      <c r="L318" s="368" t="s">
        <v>1341</v>
      </c>
      <c r="M318" s="368" t="s">
        <v>1421</v>
      </c>
      <c r="N318" s="367">
        <v>377546</v>
      </c>
      <c r="O318" s="367" t="s">
        <v>1323</v>
      </c>
      <c r="P318" s="371">
        <v>41865</v>
      </c>
      <c r="Q318" s="372">
        <v>273580988.24000001</v>
      </c>
      <c r="R318" s="372">
        <v>266877825.49579346</v>
      </c>
      <c r="S318" s="367">
        <v>2</v>
      </c>
      <c r="T318" s="369">
        <v>2.4593917272172527E-2</v>
      </c>
      <c r="U318" s="369">
        <v>0.31793036885179238</v>
      </c>
      <c r="V318" s="369">
        <v>1.137215122360602E-2</v>
      </c>
      <c r="W318" s="369">
        <v>0.11148510745474316</v>
      </c>
      <c r="X318" s="369">
        <v>1.8962644077506585E-2</v>
      </c>
      <c r="Y318" s="369">
        <v>0.14379717480408311</v>
      </c>
      <c r="Z318" s="369">
        <v>8.1984346909282468E-2</v>
      </c>
      <c r="AA318" s="369">
        <v>0.46602560619533212</v>
      </c>
      <c r="AB318" s="369">
        <v>8.8171142456182794E-2</v>
      </c>
      <c r="AC318" s="373">
        <v>-0.92988401373954022</v>
      </c>
      <c r="AD318" s="575">
        <v>0</v>
      </c>
      <c r="AE318" s="370" t="s">
        <v>2352</v>
      </c>
      <c r="AF318" s="370" t="s">
        <v>2317</v>
      </c>
      <c r="AG318" s="374" t="s">
        <v>1458</v>
      </c>
      <c r="AH318" s="374" t="s">
        <v>2321</v>
      </c>
      <c r="AI318" s="374">
        <v>3000</v>
      </c>
      <c r="AJ318" s="374">
        <v>1000</v>
      </c>
      <c r="AK318" s="374">
        <v>1000</v>
      </c>
      <c r="AL318" s="369">
        <v>2E-3</v>
      </c>
      <c r="AM318" s="369" t="s">
        <v>34</v>
      </c>
      <c r="AN318" s="369" t="s">
        <v>2330</v>
      </c>
      <c r="AO318" s="367" t="s">
        <v>1326</v>
      </c>
      <c r="AP318" s="370" t="s">
        <v>11</v>
      </c>
      <c r="AQ318" s="376" t="s">
        <v>682</v>
      </c>
      <c r="AR318" s="369">
        <v>6.9999999999999999E-4</v>
      </c>
      <c r="AS318" s="369">
        <v>6.9999999999999999E-4</v>
      </c>
      <c r="AT318" s="369"/>
      <c r="AW318" s="711"/>
      <c r="AX318" s="711"/>
      <c r="AY318" s="712"/>
      <c r="AZ318" s="712"/>
      <c r="BA318" s="712"/>
      <c r="BB318" s="713"/>
      <c r="BC318" s="712"/>
      <c r="BD318" s="712"/>
      <c r="BE318" s="712"/>
      <c r="BF318" s="712"/>
      <c r="BG318" s="713"/>
      <c r="BH318" s="713"/>
      <c r="BI318" s="714"/>
      <c r="BJ318" s="714"/>
      <c r="BK318" s="714"/>
      <c r="BL318" s="713"/>
      <c r="BM318" s="713"/>
      <c r="BN318" s="713"/>
      <c r="BO318" s="713"/>
      <c r="BP318" s="713"/>
      <c r="BQ318" s="713"/>
      <c r="BR318" s="713"/>
      <c r="BS318" s="713"/>
      <c r="BT318" s="716"/>
      <c r="BU318" s="717"/>
      <c r="BV318" s="715"/>
      <c r="BW318" s="718"/>
    </row>
    <row r="319" spans="2:75" ht="15.75" customHeight="1">
      <c r="B319" s="363" t="s">
        <v>869</v>
      </c>
      <c r="C319" s="364">
        <v>43140671000160</v>
      </c>
      <c r="D319" s="365" t="s">
        <v>11</v>
      </c>
      <c r="E319" s="365" t="s">
        <v>663</v>
      </c>
      <c r="F319" s="365" t="s">
        <v>674</v>
      </c>
      <c r="G319" s="366" t="s">
        <v>867</v>
      </c>
      <c r="H319" s="366" t="s">
        <v>34</v>
      </c>
      <c r="I319" s="366"/>
      <c r="J319" s="366" t="s">
        <v>608</v>
      </c>
      <c r="K319" s="367" t="s">
        <v>48</v>
      </c>
      <c r="L319" s="368"/>
      <c r="M319" s="368" t="s">
        <v>1421</v>
      </c>
      <c r="N319" s="367">
        <v>631264</v>
      </c>
      <c r="O319" s="367" t="s">
        <v>1323</v>
      </c>
      <c r="P319" s="371">
        <v>44558</v>
      </c>
      <c r="Q319" s="372">
        <v>143180143.41</v>
      </c>
      <c r="R319" s="372" t="s">
        <v>1424</v>
      </c>
      <c r="S319" s="367">
        <v>2</v>
      </c>
      <c r="T319" s="369">
        <v>4.225253185511435E-2</v>
      </c>
      <c r="U319" s="369">
        <v>0.5462067261980329</v>
      </c>
      <c r="V319" s="369" t="s">
        <v>1424</v>
      </c>
      <c r="W319" s="369" t="s">
        <v>1424</v>
      </c>
      <c r="X319" s="369" t="s">
        <v>1424</v>
      </c>
      <c r="Y319" s="369" t="s">
        <v>1424</v>
      </c>
      <c r="Z319" s="369" t="s">
        <v>1424</v>
      </c>
      <c r="AA319" s="369" t="s">
        <v>1424</v>
      </c>
      <c r="AB319" s="369" t="s">
        <v>1424</v>
      </c>
      <c r="AC319" s="373" t="s">
        <v>1424</v>
      </c>
      <c r="AD319" s="575">
        <v>0</v>
      </c>
      <c r="AE319" s="370" t="s">
        <v>2352</v>
      </c>
      <c r="AF319" s="370" t="s">
        <v>2317</v>
      </c>
      <c r="AG319" s="374" t="s">
        <v>1458</v>
      </c>
      <c r="AH319" s="374" t="s">
        <v>2321</v>
      </c>
      <c r="AI319" s="374">
        <v>3000</v>
      </c>
      <c r="AJ319" s="374">
        <v>1000</v>
      </c>
      <c r="AK319" s="374">
        <v>1000</v>
      </c>
      <c r="AL319" s="369">
        <v>2E-3</v>
      </c>
      <c r="AM319" s="369" t="s">
        <v>34</v>
      </c>
      <c r="AN319" s="369" t="s">
        <v>633</v>
      </c>
      <c r="AO319" s="367" t="s">
        <v>1326</v>
      </c>
      <c r="AP319" s="370" t="s">
        <v>11</v>
      </c>
      <c r="AQ319" s="376" t="s">
        <v>682</v>
      </c>
      <c r="AR319" s="369">
        <v>6.9999999999999999E-4</v>
      </c>
      <c r="AS319" s="369">
        <v>6.9999999999999999E-4</v>
      </c>
      <c r="AT319" s="369"/>
      <c r="AW319" s="711"/>
      <c r="AX319" s="711"/>
      <c r="AY319" s="712"/>
      <c r="AZ319" s="712"/>
      <c r="BA319" s="712"/>
      <c r="BB319" s="713"/>
      <c r="BC319" s="712"/>
      <c r="BD319" s="712"/>
      <c r="BE319" s="712"/>
      <c r="BF319" s="712"/>
      <c r="BG319" s="713"/>
      <c r="BH319" s="713"/>
      <c r="BI319" s="714"/>
      <c r="BJ319" s="714"/>
      <c r="BK319" s="714"/>
      <c r="BL319" s="713"/>
      <c r="BM319" s="713"/>
      <c r="BN319" s="713"/>
      <c r="BO319" s="713"/>
      <c r="BP319" s="713"/>
      <c r="BQ319" s="713"/>
      <c r="BR319" s="713"/>
      <c r="BS319" s="713"/>
      <c r="BT319" s="716"/>
      <c r="BU319" s="717"/>
      <c r="BV319" s="715"/>
      <c r="BW319" s="718"/>
    </row>
    <row r="320" spans="2:75" ht="15.75" customHeight="1">
      <c r="B320" s="363" t="s">
        <v>1575</v>
      </c>
      <c r="C320" s="364">
        <v>9215250000113</v>
      </c>
      <c r="D320" s="365" t="s">
        <v>11</v>
      </c>
      <c r="E320" s="365" t="s">
        <v>620</v>
      </c>
      <c r="F320" s="365" t="s">
        <v>674</v>
      </c>
      <c r="G320" s="366" t="s">
        <v>740</v>
      </c>
      <c r="H320" s="366" t="s">
        <v>34</v>
      </c>
      <c r="I320" s="366" t="s">
        <v>1306</v>
      </c>
      <c r="J320" s="366" t="s">
        <v>608</v>
      </c>
      <c r="K320" s="367" t="s">
        <v>48</v>
      </c>
      <c r="L320" s="368"/>
      <c r="M320" s="368"/>
      <c r="N320" s="367">
        <v>204102</v>
      </c>
      <c r="O320" s="367" t="s">
        <v>1323</v>
      </c>
      <c r="P320" s="371">
        <v>39492</v>
      </c>
      <c r="Q320" s="372">
        <v>10698982404.83</v>
      </c>
      <c r="R320" s="372">
        <v>9127237641.6234856</v>
      </c>
      <c r="S320" s="367">
        <v>0</v>
      </c>
      <c r="T320" s="369">
        <v>8.8322811732032713E-2</v>
      </c>
      <c r="U320" s="369">
        <v>0.99344734838866933</v>
      </c>
      <c r="V320" s="369">
        <v>0.10842185449709252</v>
      </c>
      <c r="W320" s="369">
        <v>0.99506416607615134</v>
      </c>
      <c r="X320" s="369">
        <v>0.13713147620984656</v>
      </c>
      <c r="Y320" s="369">
        <v>0.96427980464344654</v>
      </c>
      <c r="Z320" s="369">
        <v>0.17112567314421123</v>
      </c>
      <c r="AA320" s="369">
        <v>0.93512713970287731</v>
      </c>
      <c r="AB320" s="369">
        <v>1.3447418186967397E-3</v>
      </c>
      <c r="AC320" s="373">
        <v>-0.36089510998525387</v>
      </c>
      <c r="AD320" s="575">
        <v>0</v>
      </c>
      <c r="AE320" s="370" t="s">
        <v>2352</v>
      </c>
      <c r="AF320" s="370" t="s">
        <v>2317</v>
      </c>
      <c r="AG320" s="374" t="s">
        <v>1458</v>
      </c>
      <c r="AH320" s="374" t="s">
        <v>2321</v>
      </c>
      <c r="AI320" s="374">
        <v>1000</v>
      </c>
      <c r="AJ320" s="374">
        <v>100</v>
      </c>
      <c r="AK320" s="374">
        <v>1000</v>
      </c>
      <c r="AL320" s="369">
        <v>2E-3</v>
      </c>
      <c r="AM320" s="369" t="s">
        <v>34</v>
      </c>
      <c r="AN320" s="369" t="s">
        <v>64</v>
      </c>
      <c r="AO320" s="367" t="s">
        <v>1326</v>
      </c>
      <c r="AP320" s="370" t="s">
        <v>11</v>
      </c>
      <c r="AQ320" s="376" t="s">
        <v>671</v>
      </c>
      <c r="AR320" s="369">
        <v>6.9999999999999999E-4</v>
      </c>
      <c r="AS320" s="369">
        <v>6.9999999999999999E-4</v>
      </c>
      <c r="AT320" s="369"/>
      <c r="AW320" s="711"/>
      <c r="AX320" s="711"/>
      <c r="AY320" s="712"/>
      <c r="AZ320" s="712"/>
      <c r="BA320" s="712"/>
      <c r="BB320" s="713"/>
      <c r="BC320" s="712"/>
      <c r="BD320" s="712"/>
      <c r="BE320" s="712"/>
      <c r="BF320" s="712"/>
      <c r="BG320" s="713"/>
      <c r="BH320" s="713"/>
      <c r="BI320" s="714"/>
      <c r="BJ320" s="714"/>
      <c r="BK320" s="714"/>
      <c r="BL320" s="713"/>
      <c r="BM320" s="713"/>
      <c r="BN320" s="713"/>
      <c r="BO320" s="713"/>
      <c r="BP320" s="713"/>
      <c r="BQ320" s="713"/>
      <c r="BR320" s="713"/>
      <c r="BS320" s="713"/>
      <c r="BT320" s="716"/>
      <c r="BU320" s="717"/>
      <c r="BV320" s="715"/>
      <c r="BW320" s="718"/>
    </row>
    <row r="321" spans="2:75" ht="15.75" customHeight="1">
      <c r="B321" s="363" t="s">
        <v>1576</v>
      </c>
      <c r="C321" s="364">
        <v>37927707000158</v>
      </c>
      <c r="D321" s="365" t="s">
        <v>11</v>
      </c>
      <c r="E321" s="365" t="s">
        <v>620</v>
      </c>
      <c r="F321" s="365" t="s">
        <v>674</v>
      </c>
      <c r="G321" s="366" t="s">
        <v>740</v>
      </c>
      <c r="H321" s="366" t="s">
        <v>34</v>
      </c>
      <c r="I321" s="366" t="s">
        <v>1306</v>
      </c>
      <c r="J321" s="366" t="s">
        <v>608</v>
      </c>
      <c r="K321" s="367" t="s">
        <v>48</v>
      </c>
      <c r="L321" s="368"/>
      <c r="M321" s="368"/>
      <c r="N321" s="367">
        <v>547999</v>
      </c>
      <c r="O321" s="367" t="s">
        <v>1323</v>
      </c>
      <c r="P321" s="371">
        <v>44054</v>
      </c>
      <c r="Q321" s="372">
        <v>487886575.26999998</v>
      </c>
      <c r="R321" s="372">
        <v>440246234.25857097</v>
      </c>
      <c r="S321" s="367">
        <v>0</v>
      </c>
      <c r="T321" s="369">
        <v>8.912339080948728E-2</v>
      </c>
      <c r="U321" s="369">
        <v>1.0024521926194632</v>
      </c>
      <c r="V321" s="369">
        <v>0.10949772736163266</v>
      </c>
      <c r="W321" s="369">
        <v>1.0049382135154183</v>
      </c>
      <c r="X321" s="369">
        <v>0.13409001627476314</v>
      </c>
      <c r="Y321" s="369">
        <v>0.94289289572149237</v>
      </c>
      <c r="Z321" s="369" t="s">
        <v>1424</v>
      </c>
      <c r="AA321" s="369" t="s">
        <v>1424</v>
      </c>
      <c r="AB321" s="369">
        <v>1.3451539031086E-3</v>
      </c>
      <c r="AC321" s="373">
        <v>0.36074096641673947</v>
      </c>
      <c r="AD321" s="575">
        <v>0</v>
      </c>
      <c r="AE321" s="370" t="s">
        <v>2352</v>
      </c>
      <c r="AF321" s="370" t="s">
        <v>2317</v>
      </c>
      <c r="AG321" s="374" t="s">
        <v>1458</v>
      </c>
      <c r="AH321" s="374" t="s">
        <v>2327</v>
      </c>
      <c r="AI321" s="374">
        <v>1000</v>
      </c>
      <c r="AJ321" s="374">
        <v>1000</v>
      </c>
      <c r="AK321" s="374">
        <v>1000</v>
      </c>
      <c r="AL321" s="369">
        <v>7.5000000000000002E-4</v>
      </c>
      <c r="AM321" s="369" t="s">
        <v>34</v>
      </c>
      <c r="AN321" s="369" t="s">
        <v>64</v>
      </c>
      <c r="AO321" s="367" t="s">
        <v>1323</v>
      </c>
      <c r="AP321" s="370" t="s">
        <v>11</v>
      </c>
      <c r="AQ321" s="376" t="s">
        <v>686</v>
      </c>
      <c r="AR321" s="369" t="s">
        <v>34</v>
      </c>
      <c r="AS321" s="369" t="s">
        <v>34</v>
      </c>
      <c r="AT321" s="369"/>
      <c r="AW321" s="711"/>
      <c r="AX321" s="711"/>
      <c r="AY321" s="712"/>
      <c r="AZ321" s="712"/>
      <c r="BA321" s="712"/>
      <c r="BB321" s="713"/>
      <c r="BC321" s="712"/>
      <c r="BD321" s="712"/>
      <c r="BE321" s="712"/>
      <c r="BF321" s="712"/>
      <c r="BG321" s="713"/>
      <c r="BH321" s="713"/>
      <c r="BI321" s="714"/>
      <c r="BJ321" s="714"/>
      <c r="BK321" s="714"/>
      <c r="BL321" s="713"/>
      <c r="BM321" s="713"/>
      <c r="BN321" s="713"/>
      <c r="BO321" s="713"/>
      <c r="BP321" s="713"/>
      <c r="BQ321" s="713"/>
      <c r="BR321" s="713"/>
      <c r="BS321" s="713"/>
      <c r="BT321" s="716"/>
      <c r="BU321" s="717"/>
      <c r="BV321" s="715"/>
      <c r="BW321" s="718"/>
    </row>
    <row r="322" spans="2:75" ht="15.75" customHeight="1">
      <c r="B322" s="363" t="s">
        <v>870</v>
      </c>
      <c r="C322" s="364">
        <v>840011000180</v>
      </c>
      <c r="D322" s="365" t="s">
        <v>11</v>
      </c>
      <c r="E322" s="365" t="s">
        <v>620</v>
      </c>
      <c r="F322" s="365" t="s">
        <v>674</v>
      </c>
      <c r="G322" s="366" t="s">
        <v>740</v>
      </c>
      <c r="H322" s="366" t="s">
        <v>34</v>
      </c>
      <c r="I322" s="366"/>
      <c r="J322" s="366" t="s">
        <v>608</v>
      </c>
      <c r="K322" s="367" t="s">
        <v>48</v>
      </c>
      <c r="L322" s="368"/>
      <c r="M322" s="368" t="s">
        <v>34</v>
      </c>
      <c r="N322" s="367">
        <v>108766</v>
      </c>
      <c r="O322" s="367" t="s">
        <v>1323</v>
      </c>
      <c r="P322" s="371">
        <v>34974</v>
      </c>
      <c r="Q322" s="372">
        <v>3445271758.04</v>
      </c>
      <c r="R322" s="372">
        <v>2869350722.3467894</v>
      </c>
      <c r="S322" s="367">
        <v>0</v>
      </c>
      <c r="T322" s="369">
        <v>8.1671761189475056E-2</v>
      </c>
      <c r="U322" s="369">
        <v>1.0557867977024216</v>
      </c>
      <c r="V322" s="369">
        <v>0.10843989897615569</v>
      </c>
      <c r="W322" s="369">
        <v>1.0630736042837061</v>
      </c>
      <c r="X322" s="369">
        <v>0.1455294411457102</v>
      </c>
      <c r="Y322" s="369">
        <v>1.1035761891662255</v>
      </c>
      <c r="Z322" s="369">
        <v>0.12575313737147353</v>
      </c>
      <c r="AA322" s="369">
        <v>0.71482160051055454</v>
      </c>
      <c r="AB322" s="369">
        <v>1.6810297823881372E-3</v>
      </c>
      <c r="AC322" s="373">
        <v>3.4644827019148838</v>
      </c>
      <c r="AD322" s="575">
        <v>0</v>
      </c>
      <c r="AE322" s="370" t="s">
        <v>2352</v>
      </c>
      <c r="AF322" s="370" t="s">
        <v>2317</v>
      </c>
      <c r="AG322" s="374" t="s">
        <v>1458</v>
      </c>
      <c r="AH322" s="374" t="s">
        <v>2321</v>
      </c>
      <c r="AI322" s="374">
        <v>500</v>
      </c>
      <c r="AJ322" s="374">
        <v>100</v>
      </c>
      <c r="AK322" s="374">
        <v>100</v>
      </c>
      <c r="AL322" s="369">
        <v>3.0000000000000001E-3</v>
      </c>
      <c r="AM322" s="369" t="s">
        <v>34</v>
      </c>
      <c r="AN322" s="369" t="s">
        <v>64</v>
      </c>
      <c r="AO322" s="367" t="s">
        <v>1326</v>
      </c>
      <c r="AP322" s="370" t="s">
        <v>11</v>
      </c>
      <c r="AQ322" s="376" t="s">
        <v>671</v>
      </c>
      <c r="AR322" s="369">
        <v>1.0499999999999999E-3</v>
      </c>
      <c r="AS322" s="369">
        <v>1.0499999999999999E-3</v>
      </c>
      <c r="AT322" s="369"/>
      <c r="AW322" s="711"/>
      <c r="AX322" s="711"/>
      <c r="AY322" s="712"/>
      <c r="AZ322" s="712"/>
      <c r="BA322" s="712"/>
      <c r="BB322" s="713"/>
      <c r="BC322" s="712"/>
      <c r="BD322" s="712"/>
      <c r="BE322" s="712"/>
      <c r="BF322" s="712"/>
      <c r="BG322" s="713"/>
      <c r="BH322" s="713"/>
      <c r="BI322" s="714"/>
      <c r="BJ322" s="714"/>
      <c r="BK322" s="714"/>
      <c r="BL322" s="218"/>
      <c r="BM322" s="713"/>
      <c r="BN322" s="713"/>
      <c r="BO322" s="713"/>
      <c r="BP322" s="713"/>
      <c r="BQ322" s="713"/>
      <c r="BR322" s="713"/>
      <c r="BS322" s="713"/>
      <c r="BT322" s="716"/>
      <c r="BU322" s="717"/>
      <c r="BV322" s="715"/>
      <c r="BW322" s="718"/>
    </row>
    <row r="323" spans="2:75" ht="15.75" customHeight="1">
      <c r="B323" s="363" t="s">
        <v>871</v>
      </c>
      <c r="C323" s="364">
        <v>32295478000182</v>
      </c>
      <c r="D323" s="365" t="s">
        <v>11</v>
      </c>
      <c r="E323" s="365" t="s">
        <v>620</v>
      </c>
      <c r="F323" s="365" t="s">
        <v>665</v>
      </c>
      <c r="G323" s="366" t="s">
        <v>740</v>
      </c>
      <c r="H323" s="366" t="s">
        <v>34</v>
      </c>
      <c r="I323" s="366"/>
      <c r="J323" s="366" t="s">
        <v>608</v>
      </c>
      <c r="K323" s="367" t="s">
        <v>48</v>
      </c>
      <c r="L323" s="368"/>
      <c r="M323" s="368" t="s">
        <v>34</v>
      </c>
      <c r="N323" s="367">
        <v>491225</v>
      </c>
      <c r="O323" s="367" t="s">
        <v>1323</v>
      </c>
      <c r="P323" s="371">
        <v>43553</v>
      </c>
      <c r="Q323" s="372">
        <v>65618971.259999998</v>
      </c>
      <c r="R323" s="372">
        <v>39205909.48595237</v>
      </c>
      <c r="S323" s="367">
        <v>5</v>
      </c>
      <c r="T323" s="369">
        <v>8.3648963673595089E-2</v>
      </c>
      <c r="U323" s="369">
        <v>1.0813464801277268</v>
      </c>
      <c r="V323" s="369">
        <v>0.11082565876051698</v>
      </c>
      <c r="W323" s="369">
        <v>1.0864620275196384</v>
      </c>
      <c r="X323" s="369">
        <v>0.15252908302782475</v>
      </c>
      <c r="Y323" s="369">
        <v>1.1566557451170936</v>
      </c>
      <c r="Z323" s="369">
        <v>0.16541204165534795</v>
      </c>
      <c r="AA323" s="369">
        <v>0.94025566941136618</v>
      </c>
      <c r="AB323" s="369">
        <v>1.7482439727436905E-3</v>
      </c>
      <c r="AC323" s="373">
        <v>4.5616896217792808</v>
      </c>
      <c r="AD323" s="575">
        <v>0</v>
      </c>
      <c r="AE323" s="370" t="s">
        <v>2352</v>
      </c>
      <c r="AF323" s="370" t="s">
        <v>2317</v>
      </c>
      <c r="AG323" s="374" t="s">
        <v>1458</v>
      </c>
      <c r="AH323" s="374" t="s">
        <v>2321</v>
      </c>
      <c r="AI323" s="374">
        <v>1000</v>
      </c>
      <c r="AJ323" s="374">
        <v>1000</v>
      </c>
      <c r="AK323" s="374">
        <v>1000</v>
      </c>
      <c r="AL323" s="369">
        <v>4.0000000000000001E-3</v>
      </c>
      <c r="AM323" s="369" t="s">
        <v>34</v>
      </c>
      <c r="AN323" s="369" t="s">
        <v>34</v>
      </c>
      <c r="AO323" s="367" t="s">
        <v>1326</v>
      </c>
      <c r="AP323" s="370" t="s">
        <v>11</v>
      </c>
      <c r="AQ323" s="376" t="s">
        <v>671</v>
      </c>
      <c r="AR323" s="369">
        <v>1.7499999999999998E-3</v>
      </c>
      <c r="AS323" s="369">
        <v>1.7499999999999998E-3</v>
      </c>
      <c r="AT323" s="369"/>
      <c r="AW323" s="711"/>
      <c r="AX323" s="711"/>
      <c r="AY323" s="712"/>
      <c r="AZ323" s="712"/>
      <c r="BA323" s="712"/>
      <c r="BB323" s="713"/>
      <c r="BC323" s="712"/>
      <c r="BD323" s="712"/>
      <c r="BE323" s="712"/>
      <c r="BF323" s="712"/>
      <c r="BG323" s="713"/>
      <c r="BH323" s="713"/>
      <c r="BI323" s="714"/>
      <c r="BJ323" s="714"/>
      <c r="BK323" s="714"/>
      <c r="BL323" s="713"/>
      <c r="BM323" s="713"/>
      <c r="BN323" s="713"/>
      <c r="BO323" s="713"/>
      <c r="BP323" s="713"/>
      <c r="BQ323" s="713"/>
      <c r="BR323" s="713"/>
      <c r="BS323" s="713"/>
      <c r="BT323" s="716"/>
      <c r="BU323" s="717"/>
      <c r="BV323" s="715"/>
      <c r="BW323" s="718"/>
    </row>
    <row r="324" spans="2:75" ht="15.75" customHeight="1">
      <c r="B324" s="363" t="s">
        <v>155</v>
      </c>
      <c r="C324" s="364">
        <v>23695876000103</v>
      </c>
      <c r="D324" s="365" t="s">
        <v>13</v>
      </c>
      <c r="E324" s="365" t="s">
        <v>615</v>
      </c>
      <c r="F324" s="365" t="s">
        <v>619</v>
      </c>
      <c r="G324" s="366" t="s">
        <v>34</v>
      </c>
      <c r="H324" s="366" t="s">
        <v>1340</v>
      </c>
      <c r="I324" s="366" t="s">
        <v>34</v>
      </c>
      <c r="J324" s="366" t="s">
        <v>611</v>
      </c>
      <c r="K324" s="367" t="s">
        <v>48</v>
      </c>
      <c r="L324" s="368"/>
      <c r="M324" s="368" t="s">
        <v>34</v>
      </c>
      <c r="N324" s="367">
        <v>417971</v>
      </c>
      <c r="O324" s="367" t="s">
        <v>1323</v>
      </c>
      <c r="P324" s="371">
        <v>42489</v>
      </c>
      <c r="Q324" s="372">
        <v>25834375.530000001</v>
      </c>
      <c r="R324" s="372">
        <v>51365030.321349218</v>
      </c>
      <c r="S324" s="367">
        <v>31</v>
      </c>
      <c r="T324" s="369">
        <v>-9.8968771072441841E-3</v>
      </c>
      <c r="U324" s="369">
        <v>-0.12793886205135846</v>
      </c>
      <c r="V324" s="369">
        <v>-1.1364926734084291E-3</v>
      </c>
      <c r="W324" s="369">
        <v>-1.1141428330064963E-2</v>
      </c>
      <c r="X324" s="369">
        <v>1.38615917036502E-2</v>
      </c>
      <c r="Y324" s="369">
        <v>0.10511496799315083</v>
      </c>
      <c r="Z324" s="369">
        <v>4.5715024393423009E-2</v>
      </c>
      <c r="AA324" s="369">
        <v>0.25985901892654123</v>
      </c>
      <c r="AB324" s="369">
        <v>9.7560166321763397E-2</v>
      </c>
      <c r="AC324" s="373">
        <v>-0.95870926589256866</v>
      </c>
      <c r="AD324" s="575">
        <v>38281343000144</v>
      </c>
      <c r="AE324" s="370" t="s">
        <v>2331</v>
      </c>
      <c r="AF324" s="370" t="s">
        <v>2317</v>
      </c>
      <c r="AG324" s="374" t="s">
        <v>1458</v>
      </c>
      <c r="AH324" s="374" t="s">
        <v>2321</v>
      </c>
      <c r="AI324" s="374">
        <v>10000</v>
      </c>
      <c r="AJ324" s="374">
        <v>10000</v>
      </c>
      <c r="AK324" s="374">
        <v>10000</v>
      </c>
      <c r="AL324" s="369">
        <v>0</v>
      </c>
      <c r="AM324" s="369" t="s">
        <v>34</v>
      </c>
      <c r="AN324" s="369" t="s">
        <v>64</v>
      </c>
      <c r="AO324" s="367" t="s">
        <v>1326</v>
      </c>
      <c r="AP324" s="370" t="s">
        <v>13</v>
      </c>
      <c r="AQ324" s="376" t="s">
        <v>666</v>
      </c>
      <c r="AR324" s="369">
        <v>3.8E-3</v>
      </c>
      <c r="AS324" s="369">
        <v>3.8E-3</v>
      </c>
      <c r="AT324" s="369"/>
      <c r="AW324" s="711"/>
      <c r="AX324" s="711"/>
      <c r="AY324" s="712"/>
      <c r="AZ324" s="712"/>
      <c r="BA324" s="712"/>
      <c r="BB324" s="713"/>
      <c r="BC324" s="712"/>
      <c r="BD324" s="712"/>
      <c r="BE324" s="712"/>
      <c r="BF324" s="712"/>
      <c r="BG324" s="713"/>
      <c r="BH324" s="713"/>
      <c r="BI324" s="714"/>
      <c r="BJ324" s="714"/>
      <c r="BK324" s="714"/>
      <c r="BL324" s="713"/>
      <c r="BM324" s="713"/>
      <c r="BN324" s="713"/>
      <c r="BO324" s="713"/>
      <c r="BP324" s="713"/>
      <c r="BQ324" s="713"/>
      <c r="BR324" s="713"/>
      <c r="BS324" s="713"/>
      <c r="BT324" s="716"/>
      <c r="BU324" s="717"/>
      <c r="BV324" s="715"/>
      <c r="BW324" s="718"/>
    </row>
    <row r="325" spans="2:75" ht="15.75" customHeight="1">
      <c r="B325" s="363" t="s">
        <v>872</v>
      </c>
      <c r="C325" s="364">
        <v>17816013000136</v>
      </c>
      <c r="D325" s="365" t="s">
        <v>13</v>
      </c>
      <c r="E325" s="365" t="s">
        <v>615</v>
      </c>
      <c r="F325" s="365" t="s">
        <v>619</v>
      </c>
      <c r="G325" s="366" t="s">
        <v>34</v>
      </c>
      <c r="H325" s="366" t="s">
        <v>1339</v>
      </c>
      <c r="I325" s="366" t="s">
        <v>34</v>
      </c>
      <c r="J325" s="366" t="s">
        <v>611</v>
      </c>
      <c r="K325" s="367" t="s">
        <v>48</v>
      </c>
      <c r="L325" s="368" t="s">
        <v>717</v>
      </c>
      <c r="M325" s="368" t="s">
        <v>34</v>
      </c>
      <c r="N325" s="367">
        <v>336246</v>
      </c>
      <c r="O325" s="367" t="s">
        <v>1323</v>
      </c>
      <c r="P325" s="371">
        <v>41397</v>
      </c>
      <c r="Q325" s="372">
        <v>80507937.189999998</v>
      </c>
      <c r="R325" s="372">
        <v>94410669.394166589</v>
      </c>
      <c r="S325" s="367">
        <v>30</v>
      </c>
      <c r="T325" s="369">
        <v>0.14295555801973348</v>
      </c>
      <c r="U325" s="369">
        <v>1.8480144007824748</v>
      </c>
      <c r="V325" s="369">
        <v>0.15565903024030936</v>
      </c>
      <c r="W325" s="369">
        <v>1.5259789789481268</v>
      </c>
      <c r="X325" s="369">
        <v>0.23983674582406711</v>
      </c>
      <c r="Y325" s="369">
        <v>1.8187256124590334</v>
      </c>
      <c r="Z325" s="369">
        <v>0.35305200740386811</v>
      </c>
      <c r="AA325" s="369">
        <v>2.0068620654004121</v>
      </c>
      <c r="AB325" s="369">
        <v>4.0698197479481391E-2</v>
      </c>
      <c r="AC325" s="373">
        <v>1.1888797221737932</v>
      </c>
      <c r="AD325" s="575">
        <v>8893082000152</v>
      </c>
      <c r="AE325" s="370" t="s">
        <v>2331</v>
      </c>
      <c r="AF325" s="370" t="s">
        <v>2317</v>
      </c>
      <c r="AG325" s="374" t="s">
        <v>1458</v>
      </c>
      <c r="AH325" s="374" t="s">
        <v>2321</v>
      </c>
      <c r="AI325" s="374">
        <v>1000</v>
      </c>
      <c r="AJ325" s="374">
        <v>1000</v>
      </c>
      <c r="AK325" s="374">
        <v>1000</v>
      </c>
      <c r="AL325" s="369">
        <v>0</v>
      </c>
      <c r="AM325" s="369" t="s">
        <v>34</v>
      </c>
      <c r="AN325" s="369" t="s">
        <v>2335</v>
      </c>
      <c r="AO325" s="367" t="s">
        <v>1326</v>
      </c>
      <c r="AP325" s="370" t="s">
        <v>13</v>
      </c>
      <c r="AQ325" s="376" t="s">
        <v>670</v>
      </c>
      <c r="AR325" s="369">
        <v>3.96E-3</v>
      </c>
      <c r="AS325" s="369">
        <v>3.96E-3</v>
      </c>
      <c r="AT325" s="369"/>
      <c r="AW325" s="711"/>
      <c r="AX325" s="711"/>
      <c r="AY325" s="712"/>
      <c r="AZ325" s="712"/>
      <c r="BA325" s="712"/>
      <c r="BB325" s="713"/>
      <c r="BC325" s="712"/>
      <c r="BD325" s="712"/>
      <c r="BE325" s="712"/>
      <c r="BF325" s="712"/>
      <c r="BG325" s="713"/>
      <c r="BH325" s="713"/>
      <c r="BI325" s="714"/>
      <c r="BJ325" s="714"/>
      <c r="BK325" s="714"/>
      <c r="BL325" s="713"/>
      <c r="BM325" s="713"/>
      <c r="BN325" s="713"/>
      <c r="BO325" s="713"/>
      <c r="BP325" s="713"/>
      <c r="BQ325" s="713"/>
      <c r="BR325" s="713"/>
      <c r="BS325" s="713"/>
      <c r="BT325" s="716"/>
      <c r="BU325" s="717"/>
      <c r="BV325" s="715"/>
      <c r="BW325" s="718"/>
    </row>
    <row r="326" spans="2:75" ht="15.75" customHeight="1">
      <c r="B326" s="363" t="s">
        <v>1577</v>
      </c>
      <c r="C326" s="364">
        <v>23695873000161</v>
      </c>
      <c r="D326" s="365"/>
      <c r="E326" s="365"/>
      <c r="F326" s="365"/>
      <c r="G326" s="366"/>
      <c r="H326" s="366" t="s">
        <v>34</v>
      </c>
      <c r="I326" s="366"/>
      <c r="J326" s="366"/>
      <c r="K326" s="367"/>
      <c r="L326" s="368"/>
      <c r="M326" s="368"/>
      <c r="N326" s="367">
        <v>417017</v>
      </c>
      <c r="O326" s="367" t="s">
        <v>1323</v>
      </c>
      <c r="P326" s="371">
        <v>42499</v>
      </c>
      <c r="Q326" s="372" t="s">
        <v>1396</v>
      </c>
      <c r="R326" s="372" t="s">
        <v>1424</v>
      </c>
      <c r="S326" s="367">
        <v>31</v>
      </c>
      <c r="T326" s="369" t="s">
        <v>1424</v>
      </c>
      <c r="U326" s="369" t="s">
        <v>1424</v>
      </c>
      <c r="V326" s="369" t="s">
        <v>1424</v>
      </c>
      <c r="W326" s="369" t="s">
        <v>1424</v>
      </c>
      <c r="X326" s="369" t="s">
        <v>1424</v>
      </c>
      <c r="Y326" s="369" t="s">
        <v>1424</v>
      </c>
      <c r="Z326" s="369" t="s">
        <v>1424</v>
      </c>
      <c r="AA326" s="369" t="s">
        <v>1424</v>
      </c>
      <c r="AB326" s="369" t="s">
        <v>1424</v>
      </c>
      <c r="AC326" s="373" t="s">
        <v>1424</v>
      </c>
      <c r="AD326" s="575">
        <v>0</v>
      </c>
      <c r="AE326" s="370" t="s">
        <v>2331</v>
      </c>
      <c r="AF326" s="370" t="s">
        <v>2317</v>
      </c>
      <c r="AG326" s="374" t="s">
        <v>1458</v>
      </c>
      <c r="AH326" s="374" t="s">
        <v>2378</v>
      </c>
      <c r="AI326" s="374">
        <v>10000</v>
      </c>
      <c r="AJ326" s="374">
        <v>5000</v>
      </c>
      <c r="AK326" s="374">
        <v>5000</v>
      </c>
      <c r="AL326" s="369">
        <v>0</v>
      </c>
      <c r="AM326" s="369" t="s">
        <v>34</v>
      </c>
      <c r="AN326" s="369" t="s">
        <v>34</v>
      </c>
      <c r="AO326" s="367" t="s">
        <v>1326</v>
      </c>
      <c r="AP326" s="370" t="s">
        <v>13</v>
      </c>
      <c r="AQ326" s="376" t="s">
        <v>666</v>
      </c>
      <c r="AR326" s="369" t="s">
        <v>34</v>
      </c>
      <c r="AS326" s="369" t="s">
        <v>34</v>
      </c>
      <c r="AT326" s="369"/>
      <c r="AW326" s="711"/>
      <c r="AX326" s="711"/>
      <c r="AY326" s="712"/>
      <c r="AZ326" s="712"/>
      <c r="BA326" s="712"/>
      <c r="BB326" s="713"/>
      <c r="BC326" s="712"/>
      <c r="BD326" s="712"/>
      <c r="BE326" s="712"/>
      <c r="BF326" s="712"/>
      <c r="BG326" s="713"/>
      <c r="BH326" s="713"/>
      <c r="BI326" s="714"/>
      <c r="BJ326" s="714"/>
      <c r="BK326" s="714"/>
      <c r="BL326" s="713"/>
      <c r="BM326" s="713"/>
      <c r="BN326" s="713"/>
      <c r="BO326" s="713"/>
      <c r="BP326" s="713"/>
      <c r="BQ326" s="713"/>
      <c r="BR326" s="713"/>
      <c r="BS326" s="713"/>
      <c r="BT326" s="716"/>
      <c r="BU326" s="717"/>
      <c r="BV326" s="715"/>
      <c r="BW326" s="718"/>
    </row>
    <row r="327" spans="2:75" ht="15.75" customHeight="1">
      <c r="B327" s="363" t="s">
        <v>1578</v>
      </c>
      <c r="C327" s="364">
        <v>26822061000128</v>
      </c>
      <c r="D327" s="365" t="s">
        <v>14</v>
      </c>
      <c r="E327" s="365" t="s">
        <v>614</v>
      </c>
      <c r="F327" s="365"/>
      <c r="G327" s="366"/>
      <c r="H327" s="366" t="s">
        <v>867</v>
      </c>
      <c r="I327" s="366" t="s">
        <v>34</v>
      </c>
      <c r="J327" s="366" t="s">
        <v>608</v>
      </c>
      <c r="K327" s="367" t="s">
        <v>48</v>
      </c>
      <c r="L327" s="368"/>
      <c r="M327" s="368"/>
      <c r="N327" s="367">
        <v>448370</v>
      </c>
      <c r="O327" s="367" t="s">
        <v>1323</v>
      </c>
      <c r="P327" s="371">
        <v>42821</v>
      </c>
      <c r="Q327" s="372">
        <v>41018679.549999997</v>
      </c>
      <c r="R327" s="372">
        <v>43415842.090436511</v>
      </c>
      <c r="S327" s="367">
        <v>53</v>
      </c>
      <c r="T327" s="369">
        <v>6.799659532826019E-2</v>
      </c>
      <c r="U327" s="369">
        <v>0.7648198240479952</v>
      </c>
      <c r="V327" s="369">
        <v>2.7357677495360555E-2</v>
      </c>
      <c r="W327" s="369">
        <v>0.2510807868853715</v>
      </c>
      <c r="X327" s="369">
        <v>0.13895810298665201</v>
      </c>
      <c r="Y327" s="369">
        <v>0.9771242613661254</v>
      </c>
      <c r="Z327" s="369">
        <v>0.12821564021096044</v>
      </c>
      <c r="AA327" s="369">
        <v>0.70064253184621883</v>
      </c>
      <c r="AB327" s="369">
        <v>0.1692758435701848</v>
      </c>
      <c r="AC327" s="373">
        <v>-0.36729664473680129</v>
      </c>
      <c r="AD327" s="575">
        <v>19496576000110</v>
      </c>
      <c r="AE327" s="370" t="s">
        <v>2331</v>
      </c>
      <c r="AF327" s="370" t="s">
        <v>2317</v>
      </c>
      <c r="AG327" s="374" t="s">
        <v>1458</v>
      </c>
      <c r="AH327" s="374" t="s">
        <v>2321</v>
      </c>
      <c r="AI327" s="374">
        <v>5000</v>
      </c>
      <c r="AJ327" s="374">
        <v>5000</v>
      </c>
      <c r="AK327" s="374">
        <v>5000</v>
      </c>
      <c r="AL327" s="369">
        <v>0</v>
      </c>
      <c r="AM327" s="369" t="s">
        <v>34</v>
      </c>
      <c r="AN327" s="369" t="s">
        <v>34</v>
      </c>
      <c r="AO327" s="367" t="s">
        <v>1326</v>
      </c>
      <c r="AP327" s="370" t="s">
        <v>13</v>
      </c>
      <c r="AQ327" s="376" t="s">
        <v>676</v>
      </c>
      <c r="AR327" s="369">
        <v>3.3333333333333331E-3</v>
      </c>
      <c r="AS327" s="369">
        <v>3.3333333333333331E-3</v>
      </c>
      <c r="AT327" s="369"/>
      <c r="AW327" s="711"/>
      <c r="AX327" s="711"/>
      <c r="AY327" s="712"/>
      <c r="AZ327" s="712"/>
      <c r="BA327" s="712"/>
      <c r="BB327" s="713"/>
      <c r="BC327" s="712"/>
      <c r="BD327" s="712"/>
      <c r="BE327" s="712"/>
      <c r="BF327" s="712"/>
      <c r="BG327" s="713"/>
      <c r="BH327" s="713"/>
      <c r="BI327" s="714"/>
      <c r="BJ327" s="714"/>
      <c r="BK327" s="714"/>
      <c r="BL327" s="713"/>
      <c r="BM327" s="713"/>
      <c r="BN327" s="713"/>
      <c r="BO327" s="713"/>
      <c r="BP327" s="713"/>
      <c r="BQ327" s="713"/>
      <c r="BR327" s="713"/>
      <c r="BS327" s="713"/>
      <c r="BT327" s="716"/>
      <c r="BU327" s="717"/>
      <c r="BV327" s="715"/>
      <c r="BW327" s="718"/>
    </row>
    <row r="328" spans="2:75" ht="15.75" customHeight="1">
      <c r="B328" s="363" t="s">
        <v>1579</v>
      </c>
      <c r="C328" s="364">
        <v>17408524000119</v>
      </c>
      <c r="D328" s="365" t="s">
        <v>13</v>
      </c>
      <c r="E328" s="365" t="s">
        <v>615</v>
      </c>
      <c r="F328" s="365" t="s">
        <v>619</v>
      </c>
      <c r="G328" s="366" t="s">
        <v>34</v>
      </c>
      <c r="H328" s="366" t="s">
        <v>1340</v>
      </c>
      <c r="I328" s="366" t="s">
        <v>34</v>
      </c>
      <c r="J328" s="366" t="s">
        <v>611</v>
      </c>
      <c r="K328" s="367" t="s">
        <v>48</v>
      </c>
      <c r="L328" s="368"/>
      <c r="M328" s="368"/>
      <c r="N328" s="367">
        <v>327840</v>
      </c>
      <c r="O328" s="367" t="s">
        <v>1323</v>
      </c>
      <c r="P328" s="371">
        <v>41313</v>
      </c>
      <c r="Q328" s="372" t="s">
        <v>1396</v>
      </c>
      <c r="R328" s="372" t="s">
        <v>1424</v>
      </c>
      <c r="S328" s="367">
        <v>61</v>
      </c>
      <c r="T328" s="369" t="s">
        <v>1424</v>
      </c>
      <c r="U328" s="369" t="s">
        <v>1424</v>
      </c>
      <c r="V328" s="369" t="s">
        <v>1424</v>
      </c>
      <c r="W328" s="369" t="s">
        <v>1424</v>
      </c>
      <c r="X328" s="369" t="s">
        <v>1424</v>
      </c>
      <c r="Y328" s="369" t="s">
        <v>1424</v>
      </c>
      <c r="Z328" s="369" t="s">
        <v>1424</v>
      </c>
      <c r="AA328" s="369" t="s">
        <v>1424</v>
      </c>
      <c r="AB328" s="369" t="s">
        <v>1424</v>
      </c>
      <c r="AC328" s="373" t="s">
        <v>1424</v>
      </c>
      <c r="AD328" s="575">
        <v>17417026000132</v>
      </c>
      <c r="AE328" s="370" t="s">
        <v>2331</v>
      </c>
      <c r="AF328" s="370" t="s">
        <v>2317</v>
      </c>
      <c r="AG328" s="374" t="s">
        <v>1458</v>
      </c>
      <c r="AH328" s="374" t="s">
        <v>2318</v>
      </c>
      <c r="AI328" s="374">
        <v>5000</v>
      </c>
      <c r="AJ328" s="374">
        <v>5000</v>
      </c>
      <c r="AK328" s="374">
        <v>5000</v>
      </c>
      <c r="AL328" s="369">
        <v>0</v>
      </c>
      <c r="AM328" s="369" t="s">
        <v>34</v>
      </c>
      <c r="AN328" s="369" t="s">
        <v>2335</v>
      </c>
      <c r="AO328" s="367" t="s">
        <v>1326</v>
      </c>
      <c r="AP328" s="370" t="s">
        <v>13</v>
      </c>
      <c r="AQ328" s="376" t="s">
        <v>666</v>
      </c>
      <c r="AR328" s="369">
        <v>3.3333333333333331E-3</v>
      </c>
      <c r="AS328" s="369">
        <v>3.3333333333333331E-3</v>
      </c>
      <c r="AT328" s="369"/>
      <c r="AW328" s="711"/>
      <c r="AX328" s="711"/>
      <c r="AY328" s="712"/>
      <c r="AZ328" s="712"/>
      <c r="BA328" s="712"/>
      <c r="BB328" s="713"/>
      <c r="BC328" s="712"/>
      <c r="BD328" s="712"/>
      <c r="BE328" s="712"/>
      <c r="BF328" s="712"/>
      <c r="BG328" s="713"/>
      <c r="BH328" s="713"/>
      <c r="BI328" s="714"/>
      <c r="BJ328" s="714"/>
      <c r="BK328" s="714"/>
      <c r="BL328" s="713"/>
      <c r="BM328" s="713"/>
      <c r="BN328" s="713"/>
      <c r="BO328" s="713"/>
      <c r="BP328" s="713"/>
      <c r="BQ328" s="713"/>
      <c r="BR328" s="713"/>
      <c r="BS328" s="713"/>
      <c r="BT328" s="716"/>
      <c r="BU328" s="717"/>
      <c r="BV328" s="715"/>
      <c r="BW328" s="718"/>
    </row>
    <row r="329" spans="2:75" ht="15.75" customHeight="1">
      <c r="B329" s="363" t="s">
        <v>873</v>
      </c>
      <c r="C329" s="364">
        <v>45294958000170</v>
      </c>
      <c r="D329" s="365" t="s">
        <v>11</v>
      </c>
      <c r="E329" s="365" t="s">
        <v>663</v>
      </c>
      <c r="F329" s="365" t="s">
        <v>665</v>
      </c>
      <c r="G329" s="366"/>
      <c r="H329" s="366" t="s">
        <v>34</v>
      </c>
      <c r="I329" s="366"/>
      <c r="J329" s="366" t="s">
        <v>611</v>
      </c>
      <c r="K329" s="367" t="s">
        <v>49</v>
      </c>
      <c r="L329" s="368"/>
      <c r="M329" s="368" t="s">
        <v>34</v>
      </c>
      <c r="N329" s="367">
        <v>648582</v>
      </c>
      <c r="O329" s="367" t="s">
        <v>1323</v>
      </c>
      <c r="P329" s="371">
        <v>44678</v>
      </c>
      <c r="Q329" s="372">
        <v>25581319.710000001</v>
      </c>
      <c r="R329" s="372" t="s">
        <v>1424</v>
      </c>
      <c r="S329" s="367">
        <v>7</v>
      </c>
      <c r="T329" s="369" t="s">
        <v>1424</v>
      </c>
      <c r="U329" s="369" t="s">
        <v>1424</v>
      </c>
      <c r="V329" s="369" t="s">
        <v>1424</v>
      </c>
      <c r="W329" s="369" t="s">
        <v>1424</v>
      </c>
      <c r="X329" s="369" t="s">
        <v>1424</v>
      </c>
      <c r="Y329" s="369" t="s">
        <v>1424</v>
      </c>
      <c r="Z329" s="369" t="s">
        <v>1424</v>
      </c>
      <c r="AA329" s="369" t="s">
        <v>1424</v>
      </c>
      <c r="AB329" s="369" t="s">
        <v>1424</v>
      </c>
      <c r="AC329" s="373" t="s">
        <v>1424</v>
      </c>
      <c r="AD329" s="575">
        <v>0</v>
      </c>
      <c r="AE329" s="370" t="s">
        <v>2352</v>
      </c>
      <c r="AF329" s="370" t="s">
        <v>2317</v>
      </c>
      <c r="AG329" s="374" t="s">
        <v>1458</v>
      </c>
      <c r="AH329" s="374" t="s">
        <v>2318</v>
      </c>
      <c r="AI329" s="374">
        <v>0</v>
      </c>
      <c r="AJ329" s="374" t="s">
        <v>1436</v>
      </c>
      <c r="AK329" s="374">
        <v>0</v>
      </c>
      <c r="AL329" s="369">
        <v>8.0000000000000002E-3</v>
      </c>
      <c r="AM329" s="369">
        <v>0.2</v>
      </c>
      <c r="AN329" s="369" t="s">
        <v>2335</v>
      </c>
      <c r="AO329" s="367" t="s">
        <v>1326</v>
      </c>
      <c r="AP329" s="370" t="s">
        <v>13</v>
      </c>
      <c r="AQ329" s="376" t="s">
        <v>681</v>
      </c>
      <c r="AR329" s="369">
        <v>2.6666666666666666E-3</v>
      </c>
      <c r="AS329" s="369">
        <v>2.6666666666666666E-3</v>
      </c>
      <c r="AT329" s="369"/>
      <c r="AW329" s="711"/>
      <c r="AX329" s="711"/>
      <c r="AY329" s="712"/>
      <c r="AZ329" s="712"/>
      <c r="BA329" s="712"/>
      <c r="BB329" s="713"/>
      <c r="BC329" s="712"/>
      <c r="BD329" s="712"/>
      <c r="BE329" s="712"/>
      <c r="BF329" s="712"/>
      <c r="BG329" s="713"/>
      <c r="BH329" s="713"/>
      <c r="BI329" s="714"/>
      <c r="BJ329" s="714"/>
      <c r="BK329" s="714"/>
      <c r="BL329" s="713"/>
      <c r="BM329" s="713"/>
      <c r="BN329" s="713"/>
      <c r="BO329" s="713"/>
      <c r="BP329" s="713"/>
      <c r="BQ329" s="713"/>
      <c r="BR329" s="713"/>
      <c r="BS329" s="713"/>
      <c r="BT329" s="716"/>
      <c r="BU329" s="717"/>
      <c r="BV329" s="715"/>
      <c r="BW329" s="718"/>
    </row>
    <row r="330" spans="2:75" ht="15.75" customHeight="1">
      <c r="B330" s="363" t="s">
        <v>874</v>
      </c>
      <c r="C330" s="364">
        <v>37098846000116</v>
      </c>
      <c r="D330" s="365" t="s">
        <v>11</v>
      </c>
      <c r="E330" s="365" t="s">
        <v>663</v>
      </c>
      <c r="F330" s="365"/>
      <c r="G330" s="366"/>
      <c r="H330" s="366" t="s">
        <v>34</v>
      </c>
      <c r="I330" s="366" t="s">
        <v>34</v>
      </c>
      <c r="J330" s="366" t="s">
        <v>702</v>
      </c>
      <c r="K330" s="367" t="s">
        <v>48</v>
      </c>
      <c r="L330" s="368"/>
      <c r="M330" s="368" t="s">
        <v>34</v>
      </c>
      <c r="N330" s="367">
        <v>537942</v>
      </c>
      <c r="O330" s="367" t="s">
        <v>1323</v>
      </c>
      <c r="P330" s="371">
        <v>43977</v>
      </c>
      <c r="Q330" s="372">
        <v>14293390.699999999</v>
      </c>
      <c r="R330" s="372">
        <v>11454541.70301586</v>
      </c>
      <c r="S330" s="367">
        <v>7</v>
      </c>
      <c r="T330" s="369">
        <v>-0.138939624558159</v>
      </c>
      <c r="U330" s="369">
        <v>-1.7960996450893147</v>
      </c>
      <c r="V330" s="369">
        <v>-0.14697397187208494</v>
      </c>
      <c r="W330" s="369">
        <v>-1.4408363664033395</v>
      </c>
      <c r="X330" s="369">
        <v>-4.8212926145289492E-2</v>
      </c>
      <c r="Y330" s="369">
        <v>-0.36560737734640603</v>
      </c>
      <c r="Z330" s="369" t="s">
        <v>1424</v>
      </c>
      <c r="AA330" s="369" t="s">
        <v>1424</v>
      </c>
      <c r="AB330" s="369">
        <v>7.5725516703819107E-2</v>
      </c>
      <c r="AC330" s="373">
        <v>-3.3434062913104245</v>
      </c>
      <c r="AD330" s="575">
        <v>0</v>
      </c>
      <c r="AE330" s="370" t="s">
        <v>2352</v>
      </c>
      <c r="AF330" s="370" t="s">
        <v>2317</v>
      </c>
      <c r="AG330" s="374" t="s">
        <v>1458</v>
      </c>
      <c r="AH330" s="374" t="s">
        <v>2318</v>
      </c>
      <c r="AI330" s="374">
        <v>20000</v>
      </c>
      <c r="AJ330" s="374">
        <v>10000</v>
      </c>
      <c r="AK330" s="374">
        <v>10000</v>
      </c>
      <c r="AL330" s="369">
        <v>8.0000000000000002E-3</v>
      </c>
      <c r="AM330" s="369">
        <v>0.2</v>
      </c>
      <c r="AN330" s="369" t="s">
        <v>34</v>
      </c>
      <c r="AO330" s="367" t="s">
        <v>1326</v>
      </c>
      <c r="AP330" s="370" t="s">
        <v>13</v>
      </c>
      <c r="AQ330" s="376" t="s">
        <v>681</v>
      </c>
      <c r="AR330" s="369">
        <v>2.6663999999999998E-3</v>
      </c>
      <c r="AS330" s="369">
        <v>2.6663999999999998E-3</v>
      </c>
      <c r="AT330" s="369"/>
      <c r="AW330" s="711"/>
      <c r="AX330" s="711"/>
      <c r="AY330" s="712"/>
      <c r="AZ330" s="712"/>
      <c r="BA330" s="712"/>
      <c r="BB330" s="713"/>
      <c r="BC330" s="712"/>
      <c r="BD330" s="712"/>
      <c r="BE330" s="712"/>
      <c r="BF330" s="712"/>
      <c r="BG330" s="713"/>
      <c r="BH330" s="713"/>
      <c r="BI330" s="714"/>
      <c r="BJ330" s="714"/>
      <c r="BK330" s="714"/>
      <c r="BL330" s="713"/>
      <c r="BM330" s="713"/>
      <c r="BN330" s="713"/>
      <c r="BO330" s="713"/>
      <c r="BP330" s="713"/>
      <c r="BQ330" s="713"/>
      <c r="BR330" s="713"/>
      <c r="BS330" s="713"/>
      <c r="BT330" s="716"/>
      <c r="BU330" s="717"/>
      <c r="BV330" s="715"/>
      <c r="BW330" s="718"/>
    </row>
    <row r="331" spans="2:75" ht="15.75" customHeight="1">
      <c r="B331" s="363" t="s">
        <v>875</v>
      </c>
      <c r="C331" s="364">
        <v>29177909000100</v>
      </c>
      <c r="D331" s="365" t="s">
        <v>13</v>
      </c>
      <c r="E331" s="365" t="s">
        <v>615</v>
      </c>
      <c r="F331" s="365" t="s">
        <v>619</v>
      </c>
      <c r="G331" s="366" t="s">
        <v>34</v>
      </c>
      <c r="H331" s="366" t="s">
        <v>1340</v>
      </c>
      <c r="I331" s="366" t="s">
        <v>34</v>
      </c>
      <c r="J331" s="366" t="s">
        <v>611</v>
      </c>
      <c r="K331" s="367" t="s">
        <v>48</v>
      </c>
      <c r="L331" s="368"/>
      <c r="M331" s="368" t="s">
        <v>34</v>
      </c>
      <c r="N331" s="367">
        <v>483516</v>
      </c>
      <c r="O331" s="367" t="s">
        <v>1323</v>
      </c>
      <c r="P331" s="371">
        <v>43461</v>
      </c>
      <c r="Q331" s="372">
        <v>67472161.900000006</v>
      </c>
      <c r="R331" s="372">
        <v>210755342.80599198</v>
      </c>
      <c r="S331" s="367">
        <v>5</v>
      </c>
      <c r="T331" s="369">
        <v>-7.9559223830031556E-2</v>
      </c>
      <c r="U331" s="369">
        <v>-1.0284776149289636</v>
      </c>
      <c r="V331" s="369">
        <v>-7.2442548837581944E-2</v>
      </c>
      <c r="W331" s="369">
        <v>-0.71017920731556916</v>
      </c>
      <c r="X331" s="369">
        <v>-2.2593670481535821E-2</v>
      </c>
      <c r="Y331" s="369">
        <v>-0.17133190764009004</v>
      </c>
      <c r="Z331" s="369">
        <v>9.9273148546701773E-2</v>
      </c>
      <c r="AA331" s="369">
        <v>0.56430075952898573</v>
      </c>
      <c r="AB331" s="369">
        <v>9.3647347219050728E-2</v>
      </c>
      <c r="AC331" s="373">
        <v>-1.79375731271054</v>
      </c>
      <c r="AD331" s="575">
        <v>31964457000140</v>
      </c>
      <c r="AE331" s="370" t="s">
        <v>2352</v>
      </c>
      <c r="AF331" s="370" t="s">
        <v>2317</v>
      </c>
      <c r="AG331" s="374" t="s">
        <v>1458</v>
      </c>
      <c r="AH331" s="374" t="s">
        <v>2318</v>
      </c>
      <c r="AI331" s="374">
        <v>5000</v>
      </c>
      <c r="AJ331" s="374">
        <v>5000</v>
      </c>
      <c r="AK331" s="374">
        <v>5000</v>
      </c>
      <c r="AL331" s="369">
        <v>0.01</v>
      </c>
      <c r="AM331" s="369" t="s">
        <v>34</v>
      </c>
      <c r="AN331" s="369" t="s">
        <v>34</v>
      </c>
      <c r="AO331" s="367" t="s">
        <v>1326</v>
      </c>
      <c r="AP331" s="370" t="s">
        <v>13</v>
      </c>
      <c r="AQ331" s="376" t="s">
        <v>681</v>
      </c>
      <c r="AR331" s="369">
        <v>8.0000000000000002E-3</v>
      </c>
      <c r="AS331" s="369">
        <v>8.0000000000000002E-3</v>
      </c>
      <c r="AT331" s="369"/>
      <c r="AW331" s="711"/>
      <c r="AX331" s="711"/>
      <c r="AY331" s="712"/>
      <c r="AZ331" s="712"/>
      <c r="BA331" s="712"/>
      <c r="BB331" s="713"/>
      <c r="BC331" s="712"/>
      <c r="BD331" s="712"/>
      <c r="BE331" s="712"/>
      <c r="BF331" s="712"/>
      <c r="BG331" s="713"/>
      <c r="BH331" s="713"/>
      <c r="BI331" s="714"/>
      <c r="BJ331" s="714"/>
      <c r="BK331" s="714"/>
      <c r="BL331" s="713"/>
      <c r="BM331" s="713"/>
      <c r="BN331" s="713"/>
      <c r="BO331" s="713"/>
      <c r="BP331" s="713"/>
      <c r="BQ331" s="713"/>
      <c r="BR331" s="713"/>
      <c r="BS331" s="713"/>
      <c r="BT331" s="716"/>
      <c r="BU331" s="717"/>
      <c r="BV331" s="715"/>
      <c r="BW331" s="718"/>
    </row>
    <row r="332" spans="2:75" ht="15.75" customHeight="1">
      <c r="B332" s="363" t="s">
        <v>876</v>
      </c>
      <c r="C332" s="364">
        <v>31964074000171</v>
      </c>
      <c r="D332" s="365" t="s">
        <v>14</v>
      </c>
      <c r="E332" s="365" t="s">
        <v>607</v>
      </c>
      <c r="F332" s="365" t="s">
        <v>1319</v>
      </c>
      <c r="G332" s="366"/>
      <c r="H332" s="366" t="s">
        <v>34</v>
      </c>
      <c r="I332" s="366" t="s">
        <v>34</v>
      </c>
      <c r="J332" s="366" t="s">
        <v>698</v>
      </c>
      <c r="K332" s="367"/>
      <c r="L332" s="368" t="s">
        <v>1341</v>
      </c>
      <c r="M332" s="368" t="s">
        <v>34</v>
      </c>
      <c r="N332" s="367">
        <v>482315</v>
      </c>
      <c r="O332" s="367" t="s">
        <v>1323</v>
      </c>
      <c r="P332" s="371">
        <v>43445</v>
      </c>
      <c r="Q332" s="372">
        <v>59521808.43</v>
      </c>
      <c r="R332" s="372">
        <v>145617789.34313479</v>
      </c>
      <c r="S332" s="367">
        <v>5</v>
      </c>
      <c r="T332" s="369">
        <v>-0.31095399544322566</v>
      </c>
      <c r="U332" s="369">
        <v>-4.0197629915207997</v>
      </c>
      <c r="V332" s="369">
        <v>-0.24152402579943777</v>
      </c>
      <c r="W332" s="369">
        <v>-2.3677430452436732</v>
      </c>
      <c r="X332" s="369">
        <v>1.2916170403928895E-2</v>
      </c>
      <c r="Y332" s="369">
        <v>9.7945666531610978E-2</v>
      </c>
      <c r="Z332" s="369">
        <v>0.56198924506081416</v>
      </c>
      <c r="AA332" s="369">
        <v>3.1945290592425253</v>
      </c>
      <c r="AB332" s="369">
        <v>0.22610830401032037</v>
      </c>
      <c r="AC332" s="373">
        <v>-1.53894338910938</v>
      </c>
      <c r="AD332" s="575">
        <v>0</v>
      </c>
      <c r="AE332" s="370" t="s">
        <v>2352</v>
      </c>
      <c r="AF332" s="370" t="s">
        <v>2317</v>
      </c>
      <c r="AG332" s="374" t="s">
        <v>1458</v>
      </c>
      <c r="AH332" s="374" t="s">
        <v>2318</v>
      </c>
      <c r="AI332" s="374">
        <v>5000</v>
      </c>
      <c r="AJ332" s="374">
        <v>5000</v>
      </c>
      <c r="AK332" s="374">
        <v>5000</v>
      </c>
      <c r="AL332" s="369">
        <v>0.01</v>
      </c>
      <c r="AM332" s="369" t="s">
        <v>34</v>
      </c>
      <c r="AN332" s="369" t="s">
        <v>34</v>
      </c>
      <c r="AO332" s="367" t="s">
        <v>1326</v>
      </c>
      <c r="AP332" s="370" t="s">
        <v>13</v>
      </c>
      <c r="AQ332" s="376" t="s">
        <v>681</v>
      </c>
      <c r="AR332" s="369">
        <v>4.0000000000000001E-3</v>
      </c>
      <c r="AS332" s="369">
        <v>4.0000000000000001E-3</v>
      </c>
      <c r="AT332" s="369"/>
      <c r="AW332" s="711"/>
      <c r="AX332" s="711"/>
      <c r="AY332" s="712"/>
      <c r="AZ332" s="712"/>
      <c r="BA332" s="712"/>
      <c r="BB332" s="713"/>
      <c r="BC332" s="712"/>
      <c r="BD332" s="712"/>
      <c r="BE332" s="712"/>
      <c r="BF332" s="712"/>
      <c r="BG332" s="713"/>
      <c r="BH332" s="713"/>
      <c r="BI332" s="714"/>
      <c r="BJ332" s="714"/>
      <c r="BK332" s="714"/>
      <c r="BL332" s="218"/>
      <c r="BM332" s="713"/>
      <c r="BN332" s="713"/>
      <c r="BO332" s="713"/>
      <c r="BP332" s="713"/>
      <c r="BQ332" s="713"/>
      <c r="BR332" s="713"/>
      <c r="BS332" s="713"/>
      <c r="BT332" s="716"/>
      <c r="BU332" s="717"/>
      <c r="BV332" s="715"/>
      <c r="BW332" s="718"/>
    </row>
    <row r="333" spans="2:75" ht="15.75" customHeight="1">
      <c r="B333" s="363" t="s">
        <v>877</v>
      </c>
      <c r="C333" s="364">
        <v>39281097000193</v>
      </c>
      <c r="D333" s="365" t="s">
        <v>13</v>
      </c>
      <c r="E333" s="365" t="s">
        <v>615</v>
      </c>
      <c r="F333" s="365" t="s">
        <v>619</v>
      </c>
      <c r="G333" s="366" t="s">
        <v>34</v>
      </c>
      <c r="H333" s="366" t="s">
        <v>1339</v>
      </c>
      <c r="I333" s="366" t="s">
        <v>34</v>
      </c>
      <c r="J333" s="366" t="s">
        <v>611</v>
      </c>
      <c r="K333" s="367" t="s">
        <v>48</v>
      </c>
      <c r="L333" s="368"/>
      <c r="M333" s="368" t="s">
        <v>1421</v>
      </c>
      <c r="N333" s="367">
        <v>558885</v>
      </c>
      <c r="O333" s="367" t="s">
        <v>1323</v>
      </c>
      <c r="P333" s="371">
        <v>44134</v>
      </c>
      <c r="Q333" s="372">
        <v>9636137.8200000003</v>
      </c>
      <c r="R333" s="372">
        <v>8991444.0489285681</v>
      </c>
      <c r="S333" s="367">
        <v>121</v>
      </c>
      <c r="T333" s="369">
        <v>3.0263496022392422E-2</v>
      </c>
      <c r="U333" s="369">
        <v>0.3912221199520215</v>
      </c>
      <c r="V333" s="369">
        <v>5.5223231318114463E-2</v>
      </c>
      <c r="W333" s="369">
        <v>0.54137231878507586</v>
      </c>
      <c r="X333" s="369" t="s">
        <v>1424</v>
      </c>
      <c r="Y333" s="369" t="s">
        <v>1424</v>
      </c>
      <c r="Z333" s="369" t="s">
        <v>1424</v>
      </c>
      <c r="AA333" s="369" t="s">
        <v>1424</v>
      </c>
      <c r="AB333" s="369">
        <v>3.0352986794339284E-2</v>
      </c>
      <c r="AC333" s="373">
        <v>-1.4146394531870381</v>
      </c>
      <c r="AD333" s="575">
        <v>39363097000132</v>
      </c>
      <c r="AE333" s="370" t="s">
        <v>2331</v>
      </c>
      <c r="AF333" s="370" t="s">
        <v>2317</v>
      </c>
      <c r="AG333" s="374" t="s">
        <v>1458</v>
      </c>
      <c r="AH333" s="374" t="s">
        <v>728</v>
      </c>
      <c r="AI333" s="374">
        <v>50000</v>
      </c>
      <c r="AJ333" s="374">
        <v>50000</v>
      </c>
      <c r="AK333" s="374">
        <v>50000</v>
      </c>
      <c r="AL333" s="369">
        <v>5.0000000000000001E-3</v>
      </c>
      <c r="AM333" s="369" t="s">
        <v>34</v>
      </c>
      <c r="AN333" s="369" t="s">
        <v>34</v>
      </c>
      <c r="AO333" s="367" t="s">
        <v>1326</v>
      </c>
      <c r="AP333" s="370" t="s">
        <v>13</v>
      </c>
      <c r="AQ333" s="376" t="s">
        <v>681</v>
      </c>
      <c r="AR333" s="369">
        <v>3.3333333333333331E-3</v>
      </c>
      <c r="AS333" s="369">
        <v>3.3333333333333331E-3</v>
      </c>
      <c r="AT333" s="369"/>
      <c r="AW333" s="711"/>
      <c r="AX333" s="711"/>
      <c r="AY333" s="712"/>
      <c r="AZ333" s="712"/>
      <c r="BA333" s="712"/>
      <c r="BB333" s="713"/>
      <c r="BC333" s="712"/>
      <c r="BD333" s="712"/>
      <c r="BE333" s="712"/>
      <c r="BF333" s="712"/>
      <c r="BG333" s="713"/>
      <c r="BH333" s="713"/>
      <c r="BI333" s="714"/>
      <c r="BJ333" s="714"/>
      <c r="BK333" s="714"/>
      <c r="BL333" s="713"/>
      <c r="BM333" s="713"/>
      <c r="BN333" s="713"/>
      <c r="BO333" s="713"/>
      <c r="BP333" s="713"/>
      <c r="BQ333" s="713"/>
      <c r="BR333" s="713"/>
      <c r="BS333" s="713"/>
      <c r="BT333" s="716"/>
      <c r="BU333" s="717"/>
      <c r="BV333" s="715"/>
      <c r="BW333" s="718"/>
    </row>
    <row r="334" spans="2:75" ht="15.75" customHeight="1">
      <c r="B334" s="363" t="s">
        <v>1580</v>
      </c>
      <c r="C334" s="364">
        <v>39363097000132</v>
      </c>
      <c r="D334" s="365" t="s">
        <v>13</v>
      </c>
      <c r="E334" s="365" t="s">
        <v>615</v>
      </c>
      <c r="F334" s="365" t="s">
        <v>619</v>
      </c>
      <c r="G334" s="366" t="s">
        <v>34</v>
      </c>
      <c r="H334" s="366" t="s">
        <v>1339</v>
      </c>
      <c r="I334" s="366" t="s">
        <v>34</v>
      </c>
      <c r="J334" s="366" t="s">
        <v>611</v>
      </c>
      <c r="K334" s="367" t="s">
        <v>48</v>
      </c>
      <c r="L334" s="368"/>
      <c r="M334" s="368"/>
      <c r="N334" s="367">
        <v>558877</v>
      </c>
      <c r="O334" s="367" t="s">
        <v>1323</v>
      </c>
      <c r="P334" s="371">
        <v>44134</v>
      </c>
      <c r="Q334" s="372">
        <v>221966950.93000001</v>
      </c>
      <c r="R334" s="372">
        <v>219721053.22658721</v>
      </c>
      <c r="S334" s="367">
        <v>121</v>
      </c>
      <c r="T334" s="369">
        <v>3.8982256656885594E-2</v>
      </c>
      <c r="U334" s="369">
        <v>0.43846905177209383</v>
      </c>
      <c r="V334" s="369">
        <v>5.3258484250659599E-2</v>
      </c>
      <c r="W334" s="369">
        <v>0.48879083892430175</v>
      </c>
      <c r="X334" s="369" t="s">
        <v>1424</v>
      </c>
      <c r="Y334" s="369" t="s">
        <v>1424</v>
      </c>
      <c r="Z334" s="369" t="s">
        <v>1424</v>
      </c>
      <c r="AA334" s="369" t="s">
        <v>1424</v>
      </c>
      <c r="AB334" s="369">
        <v>2.8507471806608238E-2</v>
      </c>
      <c r="AC334" s="373">
        <v>-1.7942193768823795</v>
      </c>
      <c r="AD334" s="575">
        <v>0</v>
      </c>
      <c r="AE334" s="370" t="s">
        <v>2331</v>
      </c>
      <c r="AF334" s="370" t="s">
        <v>2317</v>
      </c>
      <c r="AG334" s="374" t="s">
        <v>1458</v>
      </c>
      <c r="AH334" s="374" t="s">
        <v>728</v>
      </c>
      <c r="AI334" s="374">
        <v>100000</v>
      </c>
      <c r="AJ334" s="374">
        <v>100000</v>
      </c>
      <c r="AK334" s="374">
        <v>100000</v>
      </c>
      <c r="AL334" s="369">
        <v>1E-3</v>
      </c>
      <c r="AM334" s="369">
        <v>0.1</v>
      </c>
      <c r="AN334" s="369" t="s">
        <v>34</v>
      </c>
      <c r="AO334" s="367" t="s">
        <v>1326</v>
      </c>
      <c r="AP334" s="370" t="s">
        <v>13</v>
      </c>
      <c r="AQ334" s="376" t="s">
        <v>681</v>
      </c>
      <c r="AR334" s="369" t="s">
        <v>34</v>
      </c>
      <c r="AS334" s="369" t="s">
        <v>34</v>
      </c>
      <c r="AT334" s="369"/>
      <c r="AW334" s="711"/>
      <c r="AX334" s="711"/>
      <c r="AY334" s="712"/>
      <c r="AZ334" s="712"/>
      <c r="BA334" s="712"/>
      <c r="BB334" s="713"/>
      <c r="BC334" s="712"/>
      <c r="BD334" s="712"/>
      <c r="BE334" s="712"/>
      <c r="BF334" s="712"/>
      <c r="BG334" s="713"/>
      <c r="BH334" s="713"/>
      <c r="BI334" s="714"/>
      <c r="BJ334" s="714"/>
      <c r="BK334" s="714"/>
      <c r="BL334" s="713"/>
      <c r="BM334" s="713"/>
      <c r="BN334" s="713"/>
      <c r="BO334" s="713"/>
      <c r="BP334" s="713"/>
      <c r="BQ334" s="713"/>
      <c r="BR334" s="713"/>
      <c r="BS334" s="713"/>
      <c r="BT334" s="716"/>
      <c r="BU334" s="717"/>
      <c r="BV334" s="715"/>
      <c r="BW334" s="718"/>
    </row>
    <row r="335" spans="2:75" ht="15.75" customHeight="1">
      <c r="B335" s="363" t="s">
        <v>1581</v>
      </c>
      <c r="C335" s="364">
        <v>30877879000115</v>
      </c>
      <c r="D335" s="365" t="s">
        <v>11</v>
      </c>
      <c r="E335" s="365" t="s">
        <v>663</v>
      </c>
      <c r="F335" s="365"/>
      <c r="G335" s="366" t="s">
        <v>740</v>
      </c>
      <c r="H335" s="366" t="s">
        <v>34</v>
      </c>
      <c r="I335" s="366" t="s">
        <v>34</v>
      </c>
      <c r="J335" s="366" t="s">
        <v>611</v>
      </c>
      <c r="K335" s="367" t="s">
        <v>48</v>
      </c>
      <c r="L335" s="368"/>
      <c r="M335" s="368"/>
      <c r="N335" s="367">
        <v>471682</v>
      </c>
      <c r="O335" s="367" t="s">
        <v>1323</v>
      </c>
      <c r="P335" s="371">
        <v>43314</v>
      </c>
      <c r="Q335" s="372">
        <v>915116.3</v>
      </c>
      <c r="R335" s="372">
        <v>1327064.5317857144</v>
      </c>
      <c r="S335" s="367">
        <v>5</v>
      </c>
      <c r="T335" s="369">
        <v>-0.11463338505839238</v>
      </c>
      <c r="U335" s="369">
        <v>-1.2893864018798518</v>
      </c>
      <c r="V335" s="369">
        <v>-0.10102466284700351</v>
      </c>
      <c r="W335" s="369">
        <v>-0.92717489804302911</v>
      </c>
      <c r="X335" s="369">
        <v>-7.3372348682412936E-2</v>
      </c>
      <c r="Y335" s="369">
        <v>-0.51593898067165822</v>
      </c>
      <c r="Z335" s="369">
        <v>1.6676360999006601E-2</v>
      </c>
      <c r="AA335" s="369">
        <v>9.1129036778203526E-2</v>
      </c>
      <c r="AB335" s="369">
        <v>8.4257650163171618E-2</v>
      </c>
      <c r="AC335" s="373">
        <v>-2.4493684111735918</v>
      </c>
      <c r="AD335" s="575">
        <v>29599922000149</v>
      </c>
      <c r="AE335" s="370" t="s">
        <v>2352</v>
      </c>
      <c r="AF335" s="370" t="s">
        <v>2317</v>
      </c>
      <c r="AG335" s="374" t="s">
        <v>1458</v>
      </c>
      <c r="AH335" s="374" t="s">
        <v>2339</v>
      </c>
      <c r="AI335" s="374">
        <v>20000</v>
      </c>
      <c r="AJ335" s="374">
        <v>10000</v>
      </c>
      <c r="AK335" s="374">
        <v>10000</v>
      </c>
      <c r="AL335" s="369">
        <v>2E-3</v>
      </c>
      <c r="AM335" s="369" t="s">
        <v>34</v>
      </c>
      <c r="AN335" s="369" t="s">
        <v>34</v>
      </c>
      <c r="AO335" s="367" t="s">
        <v>1326</v>
      </c>
      <c r="AP335" s="370" t="s">
        <v>13</v>
      </c>
      <c r="AQ335" s="376" t="s">
        <v>681</v>
      </c>
      <c r="AR335" s="369" t="s">
        <v>34</v>
      </c>
      <c r="AS335" s="369" t="s">
        <v>34</v>
      </c>
      <c r="AT335" s="369"/>
      <c r="AW335" s="711"/>
      <c r="AX335" s="711"/>
      <c r="AY335" s="712"/>
      <c r="AZ335" s="712"/>
      <c r="BA335" s="712"/>
      <c r="BB335" s="713"/>
      <c r="BC335" s="712"/>
      <c r="BD335" s="712"/>
      <c r="BE335" s="712"/>
      <c r="BF335" s="712"/>
      <c r="BG335" s="713"/>
      <c r="BH335" s="713"/>
      <c r="BI335" s="714"/>
      <c r="BJ335" s="714"/>
      <c r="BK335" s="714"/>
      <c r="BL335" s="713"/>
      <c r="BM335" s="713"/>
      <c r="BN335" s="713"/>
      <c r="BO335" s="713"/>
      <c r="BP335" s="713"/>
      <c r="BQ335" s="713"/>
      <c r="BR335" s="713"/>
      <c r="BS335" s="713"/>
      <c r="BT335" s="716"/>
      <c r="BU335" s="717"/>
      <c r="BV335" s="715"/>
      <c r="BW335" s="718"/>
    </row>
    <row r="336" spans="2:75" ht="15.75" customHeight="1">
      <c r="B336" s="363" t="s">
        <v>878</v>
      </c>
      <c r="C336" s="364">
        <v>39958394000120</v>
      </c>
      <c r="D336" s="365" t="s">
        <v>14</v>
      </c>
      <c r="E336" s="365" t="s">
        <v>607</v>
      </c>
      <c r="F336" s="365"/>
      <c r="G336" s="366"/>
      <c r="H336" s="366" t="s">
        <v>34</v>
      </c>
      <c r="I336" s="366" t="s">
        <v>34</v>
      </c>
      <c r="J336" s="366" t="s">
        <v>608</v>
      </c>
      <c r="K336" s="367" t="s">
        <v>48</v>
      </c>
      <c r="L336" s="368"/>
      <c r="M336" s="368" t="s">
        <v>1421</v>
      </c>
      <c r="N336" s="367">
        <v>588857</v>
      </c>
      <c r="O336" s="367" t="s">
        <v>1323</v>
      </c>
      <c r="P336" s="371">
        <v>44174</v>
      </c>
      <c r="Q336" s="372">
        <v>3369878.49</v>
      </c>
      <c r="R336" s="372">
        <v>3433212.7842063466</v>
      </c>
      <c r="S336" s="367">
        <v>3</v>
      </c>
      <c r="T336" s="369">
        <v>-1.1786665928805617E-2</v>
      </c>
      <c r="U336" s="369">
        <v>-0.15236853099925057</v>
      </c>
      <c r="V336" s="369">
        <v>-0.11808786752261147</v>
      </c>
      <c r="W336" s="369">
        <v>-1.1576559562919078</v>
      </c>
      <c r="X336" s="369" t="s">
        <v>1424</v>
      </c>
      <c r="Y336" s="369" t="s">
        <v>1424</v>
      </c>
      <c r="Z336" s="369" t="s">
        <v>1424</v>
      </c>
      <c r="AA336" s="369" t="s">
        <v>1424</v>
      </c>
      <c r="AB336" s="369">
        <v>0.23102900143561372</v>
      </c>
      <c r="AC336" s="373">
        <v>-0.84920179282725605</v>
      </c>
      <c r="AD336" s="575">
        <v>37843293000189</v>
      </c>
      <c r="AE336" s="370" t="s">
        <v>2352</v>
      </c>
      <c r="AF336" s="370" t="s">
        <v>2317</v>
      </c>
      <c r="AG336" s="374" t="s">
        <v>1458</v>
      </c>
      <c r="AH336" s="374" t="s">
        <v>2321</v>
      </c>
      <c r="AI336" s="374">
        <v>1</v>
      </c>
      <c r="AJ336" s="374">
        <v>1</v>
      </c>
      <c r="AK336" s="374">
        <v>1</v>
      </c>
      <c r="AL336" s="369">
        <v>0</v>
      </c>
      <c r="AM336" s="369" t="s">
        <v>34</v>
      </c>
      <c r="AN336" s="369" t="s">
        <v>34</v>
      </c>
      <c r="AO336" s="367" t="s">
        <v>1326</v>
      </c>
      <c r="AP336" s="370" t="s">
        <v>718</v>
      </c>
      <c r="AQ336" s="376" t="s">
        <v>696</v>
      </c>
      <c r="AR336" s="369" t="s">
        <v>34</v>
      </c>
      <c r="AS336" s="369" t="s">
        <v>34</v>
      </c>
      <c r="AT336" s="369"/>
      <c r="AW336" s="711"/>
      <c r="AX336" s="711"/>
      <c r="AY336" s="712"/>
      <c r="AZ336" s="712"/>
      <c r="BA336" s="712"/>
      <c r="BB336" s="713"/>
      <c r="BC336" s="712"/>
      <c r="BD336" s="712"/>
      <c r="BE336" s="712"/>
      <c r="BF336" s="712"/>
      <c r="BG336" s="713"/>
      <c r="BH336" s="713"/>
      <c r="BI336" s="714"/>
      <c r="BJ336" s="714"/>
      <c r="BK336" s="714"/>
      <c r="BL336" s="713"/>
      <c r="BM336" s="713"/>
      <c r="BN336" s="713"/>
      <c r="BO336" s="713"/>
      <c r="BP336" s="713"/>
      <c r="BQ336" s="713"/>
      <c r="BR336" s="713"/>
      <c r="BS336" s="713"/>
      <c r="BT336" s="716"/>
      <c r="BU336" s="717"/>
      <c r="BV336" s="715"/>
      <c r="BW336" s="718"/>
    </row>
    <row r="337" spans="2:75" ht="15.75" customHeight="1">
      <c r="B337" s="363" t="s">
        <v>879</v>
      </c>
      <c r="C337" s="364">
        <v>39835826000106</v>
      </c>
      <c r="D337" s="365" t="s">
        <v>13</v>
      </c>
      <c r="E337" s="365" t="s">
        <v>615</v>
      </c>
      <c r="F337" s="365" t="s">
        <v>619</v>
      </c>
      <c r="G337" s="366" t="s">
        <v>34</v>
      </c>
      <c r="H337" s="366" t="s">
        <v>1340</v>
      </c>
      <c r="I337" s="366" t="s">
        <v>34</v>
      </c>
      <c r="J337" s="366"/>
      <c r="K337" s="367" t="s">
        <v>48</v>
      </c>
      <c r="L337" s="368"/>
      <c r="M337" s="368" t="s">
        <v>1421</v>
      </c>
      <c r="N337" s="367">
        <v>563471</v>
      </c>
      <c r="O337" s="367" t="s">
        <v>1323</v>
      </c>
      <c r="P337" s="371">
        <v>44162</v>
      </c>
      <c r="Q337" s="372">
        <v>270724653.06999999</v>
      </c>
      <c r="R337" s="372">
        <v>204663285.8802776</v>
      </c>
      <c r="S337" s="367">
        <v>271</v>
      </c>
      <c r="T337" s="369">
        <v>0.39652569111297753</v>
      </c>
      <c r="U337" s="369">
        <v>5.1259650034443061</v>
      </c>
      <c r="V337" s="369">
        <v>0.57683142534935561</v>
      </c>
      <c r="W337" s="369">
        <v>5.6548767400187607</v>
      </c>
      <c r="X337" s="369" t="s">
        <v>1424</v>
      </c>
      <c r="Y337" s="369" t="s">
        <v>1424</v>
      </c>
      <c r="Z337" s="369" t="s">
        <v>1424</v>
      </c>
      <c r="AA337" s="369" t="s">
        <v>1424</v>
      </c>
      <c r="AB337" s="369">
        <v>0.19317736510082401</v>
      </c>
      <c r="AC337" s="373">
        <v>1.9474320983696922</v>
      </c>
      <c r="AD337" s="575">
        <v>32990098000168</v>
      </c>
      <c r="AE337" s="370" t="s">
        <v>2331</v>
      </c>
      <c r="AF337" s="370" t="s">
        <v>2317</v>
      </c>
      <c r="AG337" s="374" t="s">
        <v>1458</v>
      </c>
      <c r="AH337" s="374" t="s">
        <v>728</v>
      </c>
      <c r="AI337" s="374">
        <v>500000</v>
      </c>
      <c r="AJ337" s="374">
        <v>100000</v>
      </c>
      <c r="AK337" s="374">
        <v>500000</v>
      </c>
      <c r="AL337" s="369">
        <v>0</v>
      </c>
      <c r="AM337" s="369" t="s">
        <v>34</v>
      </c>
      <c r="AN337" s="369" t="s">
        <v>34</v>
      </c>
      <c r="AO337" s="367" t="s">
        <v>1326</v>
      </c>
      <c r="AP337" s="370" t="s">
        <v>13</v>
      </c>
      <c r="AQ337" s="376" t="s">
        <v>681</v>
      </c>
      <c r="AR337" s="369" t="s">
        <v>34</v>
      </c>
      <c r="AS337" s="369" t="s">
        <v>34</v>
      </c>
      <c r="AT337" s="369"/>
      <c r="AW337" s="711"/>
      <c r="AX337" s="711"/>
      <c r="AY337" s="712"/>
      <c r="AZ337" s="712"/>
      <c r="BA337" s="712"/>
      <c r="BB337" s="713"/>
      <c r="BC337" s="712"/>
      <c r="BD337" s="712"/>
      <c r="BE337" s="712"/>
      <c r="BF337" s="712"/>
      <c r="BG337" s="713"/>
      <c r="BH337" s="713"/>
      <c r="BI337" s="714"/>
      <c r="BJ337" s="714"/>
      <c r="BK337" s="714"/>
      <c r="BL337" s="713"/>
      <c r="BM337" s="713"/>
      <c r="BN337" s="713"/>
      <c r="BO337" s="713"/>
      <c r="BP337" s="713"/>
      <c r="BQ337" s="713"/>
      <c r="BR337" s="713"/>
      <c r="BS337" s="713"/>
      <c r="BT337" s="716"/>
      <c r="BU337" s="717"/>
      <c r="BV337" s="715"/>
      <c r="BW337" s="718"/>
    </row>
    <row r="338" spans="2:75" ht="15.75" customHeight="1">
      <c r="B338" s="363" t="s">
        <v>880</v>
      </c>
      <c r="C338" s="364">
        <v>37953241000165</v>
      </c>
      <c r="D338" s="365" t="s">
        <v>13</v>
      </c>
      <c r="E338" s="365" t="s">
        <v>615</v>
      </c>
      <c r="F338" s="365" t="s">
        <v>619</v>
      </c>
      <c r="G338" s="366" t="s">
        <v>34</v>
      </c>
      <c r="H338" s="366" t="s">
        <v>1339</v>
      </c>
      <c r="I338" s="366" t="s">
        <v>34</v>
      </c>
      <c r="J338" s="366" t="s">
        <v>692</v>
      </c>
      <c r="K338" s="367" t="s">
        <v>48</v>
      </c>
      <c r="L338" s="368"/>
      <c r="M338" s="368" t="s">
        <v>1421</v>
      </c>
      <c r="N338" s="367">
        <v>552275</v>
      </c>
      <c r="O338" s="367" t="s">
        <v>1326</v>
      </c>
      <c r="P338" s="371">
        <v>44089</v>
      </c>
      <c r="Q338" s="372">
        <v>28685898.75</v>
      </c>
      <c r="R338" s="372">
        <v>44930052.902738124</v>
      </c>
      <c r="S338" s="367">
        <v>63</v>
      </c>
      <c r="T338" s="369">
        <v>6.0751963917736962E-2</v>
      </c>
      <c r="U338" s="369">
        <v>0.78535249521601302</v>
      </c>
      <c r="V338" s="369">
        <v>7.9865636067740997E-2</v>
      </c>
      <c r="W338" s="369">
        <v>0.78295028300988267</v>
      </c>
      <c r="X338" s="369" t="s">
        <v>1424</v>
      </c>
      <c r="Y338" s="369" t="s">
        <v>1424</v>
      </c>
      <c r="Z338" s="369" t="s">
        <v>1424</v>
      </c>
      <c r="AA338" s="369" t="s">
        <v>1424</v>
      </c>
      <c r="AB338" s="369">
        <v>1.5567556359471421E-2</v>
      </c>
      <c r="AC338" s="373">
        <v>-1.2964783101455595</v>
      </c>
      <c r="AD338" s="575">
        <v>0</v>
      </c>
      <c r="AE338" s="370" t="s">
        <v>2352</v>
      </c>
      <c r="AF338" s="370" t="s">
        <v>2317</v>
      </c>
      <c r="AG338" s="374" t="s">
        <v>1458</v>
      </c>
      <c r="AH338" s="374" t="s">
        <v>728</v>
      </c>
      <c r="AI338" s="374">
        <v>50000</v>
      </c>
      <c r="AJ338" s="374">
        <v>5000</v>
      </c>
      <c r="AK338" s="374">
        <v>5000</v>
      </c>
      <c r="AL338" s="369">
        <v>0</v>
      </c>
      <c r="AM338" s="369" t="s">
        <v>34</v>
      </c>
      <c r="AN338" s="369" t="s">
        <v>34</v>
      </c>
      <c r="AO338" s="367" t="s">
        <v>1326</v>
      </c>
      <c r="AP338" s="370" t="s">
        <v>13</v>
      </c>
      <c r="AQ338" s="376" t="s">
        <v>681</v>
      </c>
      <c r="AR338" s="369" t="s">
        <v>34</v>
      </c>
      <c r="AS338" s="369" t="s">
        <v>34</v>
      </c>
      <c r="AT338" s="369"/>
      <c r="AW338" s="711"/>
      <c r="AX338" s="711"/>
      <c r="AY338" s="712"/>
      <c r="AZ338" s="712"/>
      <c r="BA338" s="712"/>
      <c r="BB338" s="713"/>
      <c r="BC338" s="712"/>
      <c r="BD338" s="712"/>
      <c r="BE338" s="712"/>
      <c r="BF338" s="712"/>
      <c r="BG338" s="713"/>
      <c r="BH338" s="713"/>
      <c r="BI338" s="714"/>
      <c r="BJ338" s="714"/>
      <c r="BK338" s="714"/>
      <c r="BL338" s="713"/>
      <c r="BM338" s="713"/>
      <c r="BN338" s="713"/>
      <c r="BO338" s="713"/>
      <c r="BP338" s="713"/>
      <c r="BQ338" s="713"/>
      <c r="BR338" s="713"/>
      <c r="BS338" s="713"/>
      <c r="BT338" s="716"/>
      <c r="BU338" s="717"/>
      <c r="BV338" s="715"/>
      <c r="BW338" s="718"/>
    </row>
    <row r="339" spans="2:75" ht="15.75" customHeight="1">
      <c r="B339" s="363" t="s">
        <v>881</v>
      </c>
      <c r="C339" s="364">
        <v>23186354000178</v>
      </c>
      <c r="D339" s="365" t="s">
        <v>11</v>
      </c>
      <c r="E339" s="365" t="s">
        <v>621</v>
      </c>
      <c r="F339" s="365" t="s">
        <v>694</v>
      </c>
      <c r="G339" s="366" t="s">
        <v>740</v>
      </c>
      <c r="H339" s="366" t="s">
        <v>34</v>
      </c>
      <c r="I339" s="366"/>
      <c r="J339" s="366" t="s">
        <v>608</v>
      </c>
      <c r="K339" s="367" t="s">
        <v>48</v>
      </c>
      <c r="L339" s="368"/>
      <c r="M339" s="368" t="s">
        <v>34</v>
      </c>
      <c r="N339" s="367">
        <v>411051</v>
      </c>
      <c r="O339" s="367" t="s">
        <v>1323</v>
      </c>
      <c r="P339" s="371">
        <v>42320</v>
      </c>
      <c r="Q339" s="372">
        <v>58017529.009999998</v>
      </c>
      <c r="R339" s="372">
        <v>61419086.66329366</v>
      </c>
      <c r="S339" s="367">
        <v>31</v>
      </c>
      <c r="T339" s="369">
        <v>4.7287421933395635E-2</v>
      </c>
      <c r="U339" s="369">
        <v>0.61129373295670841</v>
      </c>
      <c r="V339" s="369">
        <v>7.6022000967326253E-2</v>
      </c>
      <c r="W339" s="369">
        <v>0.74526980692747935</v>
      </c>
      <c r="X339" s="369">
        <v>0.15640744995951184</v>
      </c>
      <c r="Y339" s="369">
        <v>1.1860661061063462</v>
      </c>
      <c r="Z339" s="369">
        <v>0.20237631662421807</v>
      </c>
      <c r="AA339" s="369">
        <v>1.1503725917184979</v>
      </c>
      <c r="AB339" s="369">
        <v>4.7851899050078424E-2</v>
      </c>
      <c r="AC339" s="373">
        <v>-0.47504801047600426</v>
      </c>
      <c r="AD339" s="575">
        <v>0</v>
      </c>
      <c r="AE339" s="370" t="s">
        <v>2401</v>
      </c>
      <c r="AF339" s="370" t="s">
        <v>2317</v>
      </c>
      <c r="AG339" s="374" t="s">
        <v>1458</v>
      </c>
      <c r="AH339" s="374" t="s">
        <v>2321</v>
      </c>
      <c r="AI339" s="374">
        <v>100</v>
      </c>
      <c r="AJ339" s="374">
        <v>0</v>
      </c>
      <c r="AK339" s="374">
        <v>0</v>
      </c>
      <c r="AL339" s="369">
        <v>0.01</v>
      </c>
      <c r="AM339" s="369">
        <v>0.2</v>
      </c>
      <c r="AN339" s="369" t="s">
        <v>34</v>
      </c>
      <c r="AO339" s="367" t="s">
        <v>1326</v>
      </c>
      <c r="AP339" s="370" t="s">
        <v>11</v>
      </c>
      <c r="AQ339" s="376" t="s">
        <v>677</v>
      </c>
      <c r="AR339" s="369">
        <v>2.3333333333333331E-3</v>
      </c>
      <c r="AS339" s="369">
        <v>2.3333333333333331E-3</v>
      </c>
      <c r="AT339" s="369"/>
      <c r="AW339" s="711"/>
      <c r="AX339" s="711"/>
      <c r="AY339" s="712"/>
      <c r="AZ339" s="712"/>
      <c r="BA339" s="712"/>
      <c r="BB339" s="713"/>
      <c r="BC339" s="712"/>
      <c r="BD339" s="712"/>
      <c r="BE339" s="712"/>
      <c r="BF339" s="712"/>
      <c r="BG339" s="713"/>
      <c r="BH339" s="713"/>
      <c r="BI339" s="714"/>
      <c r="BJ339" s="714"/>
      <c r="BK339" s="714"/>
      <c r="BL339" s="713"/>
      <c r="BM339" s="713"/>
      <c r="BN339" s="713"/>
      <c r="BO339" s="713"/>
      <c r="BP339" s="713"/>
      <c r="BQ339" s="713"/>
      <c r="BR339" s="713"/>
      <c r="BS339" s="713"/>
      <c r="BT339" s="716"/>
      <c r="BU339" s="717"/>
      <c r="BV339" s="715"/>
      <c r="BW339" s="718"/>
    </row>
    <row r="340" spans="2:75" ht="15.75" customHeight="1">
      <c r="B340" s="363" t="s">
        <v>156</v>
      </c>
      <c r="C340" s="364">
        <v>22632296000104</v>
      </c>
      <c r="D340" s="365" t="s">
        <v>13</v>
      </c>
      <c r="E340" s="365" t="s">
        <v>615</v>
      </c>
      <c r="F340" s="365" t="s">
        <v>619</v>
      </c>
      <c r="G340" s="366" t="s">
        <v>34</v>
      </c>
      <c r="H340" s="366" t="s">
        <v>867</v>
      </c>
      <c r="I340" s="366" t="s">
        <v>34</v>
      </c>
      <c r="J340" s="366"/>
      <c r="K340" s="367" t="s">
        <v>48</v>
      </c>
      <c r="L340" s="368"/>
      <c r="M340" s="368" t="s">
        <v>1421</v>
      </c>
      <c r="N340" s="367">
        <v>412155</v>
      </c>
      <c r="O340" s="367" t="s">
        <v>1323</v>
      </c>
      <c r="P340" s="371">
        <v>42377</v>
      </c>
      <c r="Q340" s="372">
        <v>48503308.25</v>
      </c>
      <c r="R340" s="372">
        <v>44325750.662380971</v>
      </c>
      <c r="S340" s="367">
        <v>31</v>
      </c>
      <c r="T340" s="369">
        <v>8.553381529202353E-2</v>
      </c>
      <c r="U340" s="369">
        <v>1.1057123248870686</v>
      </c>
      <c r="V340" s="369">
        <v>4.2438477727347435E-2</v>
      </c>
      <c r="W340" s="369">
        <v>0.41603898476376472</v>
      </c>
      <c r="X340" s="369">
        <v>2.6730207340859957E-2</v>
      </c>
      <c r="Y340" s="369">
        <v>0.20270001808990551</v>
      </c>
      <c r="Z340" s="369">
        <v>9.83206295793011E-2</v>
      </c>
      <c r="AA340" s="369">
        <v>0.55888633292281131</v>
      </c>
      <c r="AB340" s="369">
        <v>5.8993765389660079E-2</v>
      </c>
      <c r="AC340" s="373">
        <v>-0.91283451327174947</v>
      </c>
      <c r="AD340" s="575">
        <v>19805188000173</v>
      </c>
      <c r="AE340" s="370" t="s">
        <v>2401</v>
      </c>
      <c r="AF340" s="370" t="s">
        <v>2317</v>
      </c>
      <c r="AG340" s="374" t="s">
        <v>1458</v>
      </c>
      <c r="AH340" s="374" t="s">
        <v>2321</v>
      </c>
      <c r="AI340" s="374">
        <v>100</v>
      </c>
      <c r="AJ340" s="374">
        <v>0</v>
      </c>
      <c r="AK340" s="374">
        <v>0</v>
      </c>
      <c r="AL340" s="369">
        <v>1.4999999999999999E-2</v>
      </c>
      <c r="AM340" s="369">
        <v>0.2</v>
      </c>
      <c r="AN340" s="369" t="s">
        <v>34</v>
      </c>
      <c r="AO340" s="367" t="s">
        <v>1326</v>
      </c>
      <c r="AP340" s="370" t="s">
        <v>13</v>
      </c>
      <c r="AQ340" s="376" t="s">
        <v>670</v>
      </c>
      <c r="AR340" s="369">
        <v>3.4999999999999996E-3</v>
      </c>
      <c r="AS340" s="369">
        <v>3.4999999999999996E-3</v>
      </c>
      <c r="AT340" s="369"/>
      <c r="AW340" s="711"/>
      <c r="AX340" s="711"/>
      <c r="AY340" s="712"/>
      <c r="AZ340" s="712"/>
      <c r="BA340" s="712"/>
      <c r="BB340" s="713"/>
      <c r="BC340" s="712"/>
      <c r="BD340" s="712"/>
      <c r="BE340" s="712"/>
      <c r="BF340" s="712"/>
      <c r="BG340" s="713"/>
      <c r="BH340" s="713"/>
      <c r="BI340" s="714"/>
      <c r="BJ340" s="714"/>
      <c r="BK340" s="714"/>
      <c r="BL340" s="713"/>
      <c r="BM340" s="713"/>
      <c r="BN340" s="713"/>
      <c r="BO340" s="713"/>
      <c r="BP340" s="713"/>
      <c r="BQ340" s="713"/>
      <c r="BR340" s="713"/>
      <c r="BS340" s="713"/>
      <c r="BT340" s="716"/>
      <c r="BU340" s="717"/>
      <c r="BV340" s="715"/>
      <c r="BW340" s="718"/>
    </row>
    <row r="341" spans="2:75" ht="15.75" customHeight="1">
      <c r="B341" s="363" t="s">
        <v>157</v>
      </c>
      <c r="C341" s="364">
        <v>22344837000190</v>
      </c>
      <c r="D341" s="365" t="s">
        <v>14</v>
      </c>
      <c r="E341" s="365" t="s">
        <v>607</v>
      </c>
      <c r="F341" s="365"/>
      <c r="G341" s="366"/>
      <c r="H341" s="366" t="s">
        <v>34</v>
      </c>
      <c r="I341" s="366" t="s">
        <v>34</v>
      </c>
      <c r="J341" s="366" t="s">
        <v>608</v>
      </c>
      <c r="K341" s="367" t="s">
        <v>48</v>
      </c>
      <c r="L341" s="368"/>
      <c r="M341" s="368" t="s">
        <v>34</v>
      </c>
      <c r="N341" s="367">
        <v>410802</v>
      </c>
      <c r="O341" s="367" t="s">
        <v>1323</v>
      </c>
      <c r="P341" s="371">
        <v>42307</v>
      </c>
      <c r="Q341" s="372">
        <v>78708435.469999999</v>
      </c>
      <c r="R341" s="372">
        <v>82807211.157063544</v>
      </c>
      <c r="S341" s="367">
        <v>3</v>
      </c>
      <c r="T341" s="369">
        <v>5.3301552388744566E-2</v>
      </c>
      <c r="U341" s="369">
        <v>0.68903957119921377</v>
      </c>
      <c r="V341" s="369">
        <v>-0.14156747844935025</v>
      </c>
      <c r="W341" s="369">
        <v>-1.3878346529776704</v>
      </c>
      <c r="X341" s="369">
        <v>-2.5903369137528887E-2</v>
      </c>
      <c r="Y341" s="369">
        <v>-0.19642995379016331</v>
      </c>
      <c r="Z341" s="369">
        <v>-5.3590803602338033E-3</v>
      </c>
      <c r="AA341" s="369">
        <v>-3.0462750118519118E-2</v>
      </c>
      <c r="AB341" s="369">
        <v>0.2411187093762644</v>
      </c>
      <c r="AC341" s="373">
        <v>-0.91530859467698766</v>
      </c>
      <c r="AD341" s="575">
        <v>22662147000180</v>
      </c>
      <c r="AE341" s="370" t="s">
        <v>2401</v>
      </c>
      <c r="AF341" s="370" t="s">
        <v>2317</v>
      </c>
      <c r="AG341" s="374" t="s">
        <v>1458</v>
      </c>
      <c r="AH341" s="374" t="s">
        <v>2321</v>
      </c>
      <c r="AI341" s="374">
        <v>100</v>
      </c>
      <c r="AJ341" s="374">
        <v>0</v>
      </c>
      <c r="AK341" s="374">
        <v>0</v>
      </c>
      <c r="AL341" s="369">
        <v>0.02</v>
      </c>
      <c r="AM341" s="369">
        <v>0.2</v>
      </c>
      <c r="AN341" s="369" t="s">
        <v>34</v>
      </c>
      <c r="AO341" s="367" t="s">
        <v>1326</v>
      </c>
      <c r="AP341" s="370" t="s">
        <v>718</v>
      </c>
      <c r="AQ341" s="376" t="s">
        <v>661</v>
      </c>
      <c r="AR341" s="369">
        <v>4.6666666666666662E-3</v>
      </c>
      <c r="AS341" s="369">
        <v>4.6666666666666662E-3</v>
      </c>
      <c r="AT341" s="369"/>
      <c r="AW341" s="711"/>
      <c r="AX341" s="711"/>
      <c r="AY341" s="712"/>
      <c r="AZ341" s="712"/>
      <c r="BA341" s="712"/>
      <c r="BB341" s="713"/>
      <c r="BC341" s="712"/>
      <c r="BD341" s="712"/>
      <c r="BE341" s="712"/>
      <c r="BF341" s="712"/>
      <c r="BG341" s="713"/>
      <c r="BH341" s="713"/>
      <c r="BI341" s="714"/>
      <c r="BJ341" s="714"/>
      <c r="BK341" s="714"/>
      <c r="BL341" s="713"/>
      <c r="BM341" s="713"/>
      <c r="BN341" s="713"/>
      <c r="BO341" s="713"/>
      <c r="BP341" s="713"/>
      <c r="BQ341" s="713"/>
      <c r="BR341" s="713"/>
      <c r="BS341" s="713"/>
      <c r="BT341" s="716"/>
      <c r="BU341" s="717"/>
      <c r="BV341" s="715"/>
      <c r="BW341" s="718"/>
    </row>
    <row r="342" spans="2:75" ht="15.75" customHeight="1">
      <c r="B342" s="363" t="s">
        <v>882</v>
      </c>
      <c r="C342" s="364">
        <v>36436823000101</v>
      </c>
      <c r="D342" s="365" t="s">
        <v>14</v>
      </c>
      <c r="E342" s="365" t="s">
        <v>614</v>
      </c>
      <c r="F342" s="365"/>
      <c r="G342" s="366"/>
      <c r="H342" s="366" t="s">
        <v>1340</v>
      </c>
      <c r="I342" s="366" t="s">
        <v>34</v>
      </c>
      <c r="J342" s="366" t="s">
        <v>608</v>
      </c>
      <c r="K342" s="367" t="s">
        <v>48</v>
      </c>
      <c r="L342" s="368"/>
      <c r="M342" s="368" t="s">
        <v>34</v>
      </c>
      <c r="N342" s="367">
        <v>541508</v>
      </c>
      <c r="O342" s="367" t="s">
        <v>1323</v>
      </c>
      <c r="P342" s="371">
        <v>44007</v>
      </c>
      <c r="Q342" s="372">
        <v>14170783.32</v>
      </c>
      <c r="R342" s="372">
        <v>13838791.325317459</v>
      </c>
      <c r="S342" s="367">
        <v>31</v>
      </c>
      <c r="T342" s="369">
        <v>7.5764275534832004E-2</v>
      </c>
      <c r="U342" s="369">
        <v>0.97941957761371912</v>
      </c>
      <c r="V342" s="369">
        <v>-0.13319114599793391</v>
      </c>
      <c r="W342" s="369">
        <v>-1.3057185867153462</v>
      </c>
      <c r="X342" s="369">
        <v>-0.10650914149692114</v>
      </c>
      <c r="Y342" s="369">
        <v>-0.80767816848036666</v>
      </c>
      <c r="Z342" s="369" t="s">
        <v>1424</v>
      </c>
      <c r="AA342" s="369" t="s">
        <v>1424</v>
      </c>
      <c r="AB342" s="369">
        <v>0.2072456710915436</v>
      </c>
      <c r="AC342" s="373">
        <v>-1.0546181384769684</v>
      </c>
      <c r="AD342" s="575">
        <v>36499040000177</v>
      </c>
      <c r="AE342" s="370" t="s">
        <v>2401</v>
      </c>
      <c r="AF342" s="370" t="s">
        <v>2317</v>
      </c>
      <c r="AG342" s="374" t="s">
        <v>1458</v>
      </c>
      <c r="AH342" s="374" t="s">
        <v>2321</v>
      </c>
      <c r="AI342" s="374">
        <v>100</v>
      </c>
      <c r="AJ342" s="374">
        <v>0</v>
      </c>
      <c r="AK342" s="374">
        <v>0</v>
      </c>
      <c r="AL342" s="369">
        <v>0.02</v>
      </c>
      <c r="AM342" s="369">
        <v>0.2</v>
      </c>
      <c r="AN342" s="369" t="s">
        <v>34</v>
      </c>
      <c r="AO342" s="367" t="s">
        <v>1326</v>
      </c>
      <c r="AP342" s="370" t="s">
        <v>13</v>
      </c>
      <c r="AQ342" s="376" t="s">
        <v>670</v>
      </c>
      <c r="AR342" s="369">
        <v>4.6666666666666662E-3</v>
      </c>
      <c r="AS342" s="369">
        <v>4.6666666666666662E-3</v>
      </c>
      <c r="AT342" s="369"/>
      <c r="AW342" s="711"/>
      <c r="AX342" s="711"/>
      <c r="AY342" s="712"/>
      <c r="AZ342" s="712"/>
      <c r="BA342" s="712"/>
      <c r="BB342" s="713"/>
      <c r="BC342" s="712"/>
      <c r="BD342" s="712"/>
      <c r="BE342" s="712"/>
      <c r="BF342" s="712"/>
      <c r="BG342" s="713"/>
      <c r="BH342" s="713"/>
      <c r="BI342" s="714"/>
      <c r="BJ342" s="714"/>
      <c r="BK342" s="714"/>
      <c r="BL342" s="713"/>
      <c r="BM342" s="713"/>
      <c r="BN342" s="713"/>
      <c r="BO342" s="713"/>
      <c r="BP342" s="713"/>
      <c r="BQ342" s="713"/>
      <c r="BR342" s="713"/>
      <c r="BS342" s="713"/>
      <c r="BT342" s="716"/>
      <c r="BU342" s="717"/>
      <c r="BV342" s="715"/>
      <c r="BW342" s="718"/>
    </row>
    <row r="343" spans="2:75" ht="15.75" customHeight="1">
      <c r="B343" s="363" t="s">
        <v>883</v>
      </c>
      <c r="C343" s="364">
        <v>22344843000148</v>
      </c>
      <c r="D343" s="365" t="s">
        <v>11</v>
      </c>
      <c r="E343" s="365" t="s">
        <v>620</v>
      </c>
      <c r="F343" s="365" t="s">
        <v>665</v>
      </c>
      <c r="G343" s="366" t="s">
        <v>740</v>
      </c>
      <c r="H343" s="366" t="s">
        <v>34</v>
      </c>
      <c r="I343" s="366"/>
      <c r="J343" s="366" t="s">
        <v>608</v>
      </c>
      <c r="K343" s="367" t="s">
        <v>48</v>
      </c>
      <c r="L343" s="368"/>
      <c r="M343" s="368" t="s">
        <v>34</v>
      </c>
      <c r="N343" s="367">
        <v>412570</v>
      </c>
      <c r="O343" s="367" t="s">
        <v>1323</v>
      </c>
      <c r="P343" s="371">
        <v>42338</v>
      </c>
      <c r="Q343" s="372">
        <v>117397988.31</v>
      </c>
      <c r="R343" s="372">
        <v>104405714.34515879</v>
      </c>
      <c r="S343" s="367">
        <v>1</v>
      </c>
      <c r="T343" s="369">
        <v>8.9309748506498421E-2</v>
      </c>
      <c r="U343" s="369">
        <v>1.154524550542396</v>
      </c>
      <c r="V343" s="369">
        <v>0.12408449565726642</v>
      </c>
      <c r="W343" s="369">
        <v>1.2164429631486593</v>
      </c>
      <c r="X343" s="369">
        <v>0.1603520015519424</v>
      </c>
      <c r="Y343" s="369">
        <v>1.2159783574011587</v>
      </c>
      <c r="Z343" s="369">
        <v>0.16773865972328661</v>
      </c>
      <c r="AA343" s="369">
        <v>0.95348092077179825</v>
      </c>
      <c r="AB343" s="369">
        <v>5.9410408538221205E-3</v>
      </c>
      <c r="AC343" s="373">
        <v>3.343109521396245</v>
      </c>
      <c r="AD343" s="575">
        <v>23225888000166</v>
      </c>
      <c r="AE343" s="370" t="s">
        <v>2401</v>
      </c>
      <c r="AF343" s="370" t="s">
        <v>2317</v>
      </c>
      <c r="AG343" s="374" t="s">
        <v>1458</v>
      </c>
      <c r="AH343" s="374" t="s">
        <v>2321</v>
      </c>
      <c r="AI343" s="374">
        <v>100</v>
      </c>
      <c r="AJ343" s="374">
        <v>0</v>
      </c>
      <c r="AK343" s="374">
        <v>0</v>
      </c>
      <c r="AL343" s="369">
        <v>5.0000000000000001E-3</v>
      </c>
      <c r="AM343" s="369" t="s">
        <v>34</v>
      </c>
      <c r="AN343" s="369" t="s">
        <v>34</v>
      </c>
      <c r="AO343" s="367" t="s">
        <v>1326</v>
      </c>
      <c r="AP343" s="370" t="s">
        <v>11</v>
      </c>
      <c r="AQ343" s="376" t="s">
        <v>671</v>
      </c>
      <c r="AR343" s="369">
        <v>1.1666666666666665E-3</v>
      </c>
      <c r="AS343" s="369">
        <v>1.1666666666666665E-3</v>
      </c>
      <c r="AT343" s="369"/>
      <c r="AW343" s="711"/>
      <c r="AX343" s="711"/>
      <c r="AY343" s="712"/>
      <c r="AZ343" s="712"/>
      <c r="BA343" s="712"/>
      <c r="BB343" s="713"/>
      <c r="BC343" s="712"/>
      <c r="BD343" s="712"/>
      <c r="BE343" s="712"/>
      <c r="BF343" s="712"/>
      <c r="BG343" s="713"/>
      <c r="BH343" s="713"/>
      <c r="BI343" s="714"/>
      <c r="BJ343" s="714"/>
      <c r="BK343" s="714"/>
      <c r="BL343" s="713"/>
      <c r="BM343" s="713"/>
      <c r="BN343" s="713"/>
      <c r="BO343" s="713"/>
      <c r="BP343" s="713"/>
      <c r="BQ343" s="713"/>
      <c r="BR343" s="713"/>
      <c r="BS343" s="713"/>
      <c r="BT343" s="716"/>
      <c r="BU343" s="717"/>
      <c r="BV343" s="715"/>
      <c r="BW343" s="718"/>
    </row>
    <row r="344" spans="2:75" ht="15.75" customHeight="1">
      <c r="B344" s="363" t="s">
        <v>884</v>
      </c>
      <c r="C344" s="364">
        <v>4240128000183</v>
      </c>
      <c r="D344" s="365" t="s">
        <v>11</v>
      </c>
      <c r="E344" s="365" t="s">
        <v>620</v>
      </c>
      <c r="F344" s="365" t="s">
        <v>665</v>
      </c>
      <c r="G344" s="366" t="s">
        <v>740</v>
      </c>
      <c r="H344" s="366" t="s">
        <v>34</v>
      </c>
      <c r="I344" s="366"/>
      <c r="J344" s="366" t="s">
        <v>608</v>
      </c>
      <c r="K344" s="367" t="s">
        <v>48</v>
      </c>
      <c r="L344" s="368"/>
      <c r="M344" s="368" t="s">
        <v>34</v>
      </c>
      <c r="N344" s="367">
        <v>143359</v>
      </c>
      <c r="O344" s="367" t="s">
        <v>1323</v>
      </c>
      <c r="P344" s="371">
        <v>36955</v>
      </c>
      <c r="Q344" s="372">
        <v>88385806.769999996</v>
      </c>
      <c r="R344" s="372">
        <v>79452196.362976149</v>
      </c>
      <c r="S344" s="367">
        <v>16</v>
      </c>
      <c r="T344" s="369">
        <v>8.8376827681456271E-2</v>
      </c>
      <c r="U344" s="369">
        <v>1.1424645009483132</v>
      </c>
      <c r="V344" s="369">
        <v>0.11830844563317289</v>
      </c>
      <c r="W344" s="369">
        <v>1.1598183593302227</v>
      </c>
      <c r="X344" s="369">
        <v>0.17288334619572421</v>
      </c>
      <c r="Y344" s="369">
        <v>1.3110058202859149</v>
      </c>
      <c r="Z344" s="369">
        <v>0.36004004640104093</v>
      </c>
      <c r="AA344" s="369">
        <v>2.0465843445005629</v>
      </c>
      <c r="AB344" s="369">
        <v>2.1497835767209507E-3</v>
      </c>
      <c r="AC344" s="373">
        <v>6.8343006179639145</v>
      </c>
      <c r="AD344" s="575">
        <v>0</v>
      </c>
      <c r="AE344" s="370" t="s">
        <v>469</v>
      </c>
      <c r="AF344" s="370" t="s">
        <v>469</v>
      </c>
      <c r="AG344" s="374" t="s">
        <v>469</v>
      </c>
      <c r="AH344" s="374" t="s">
        <v>2321</v>
      </c>
      <c r="AI344" s="374">
        <v>1000</v>
      </c>
      <c r="AJ344" s="374">
        <v>1000</v>
      </c>
      <c r="AK344" s="374">
        <v>1000</v>
      </c>
      <c r="AL344" s="369">
        <v>5.0000000000000001E-3</v>
      </c>
      <c r="AM344" s="369">
        <v>0.2</v>
      </c>
      <c r="AN344" s="369" t="s">
        <v>64</v>
      </c>
      <c r="AO344" s="367" t="s">
        <v>1326</v>
      </c>
      <c r="AP344" s="370" t="s">
        <v>11</v>
      </c>
      <c r="AQ344" s="376" t="s">
        <v>677</v>
      </c>
      <c r="AR344" s="369">
        <v>1.4000000000000002E-3</v>
      </c>
      <c r="AS344" s="369">
        <v>1.4000000000000002E-3</v>
      </c>
      <c r="AT344" s="369"/>
      <c r="AW344" s="711"/>
      <c r="AX344" s="711"/>
      <c r="AY344" s="712"/>
      <c r="AZ344" s="712"/>
      <c r="BA344" s="712"/>
      <c r="BB344" s="713"/>
      <c r="BC344" s="712"/>
      <c r="BD344" s="712"/>
      <c r="BE344" s="712"/>
      <c r="BF344" s="712"/>
      <c r="BG344" s="713"/>
      <c r="BH344" s="713"/>
      <c r="BI344" s="714"/>
      <c r="BJ344" s="714"/>
      <c r="BK344" s="714"/>
      <c r="BL344" s="218"/>
      <c r="BM344" s="713"/>
      <c r="BN344" s="713"/>
      <c r="BO344" s="713"/>
      <c r="BP344" s="713"/>
      <c r="BQ344" s="713"/>
      <c r="BR344" s="713"/>
      <c r="BS344" s="713"/>
      <c r="BT344" s="716"/>
      <c r="BU344" s="717"/>
      <c r="BV344" s="715"/>
      <c r="BW344" s="718"/>
    </row>
    <row r="345" spans="2:75" ht="15.75" customHeight="1">
      <c r="B345" s="363" t="s">
        <v>885</v>
      </c>
      <c r="C345" s="364">
        <v>3319016000150</v>
      </c>
      <c r="D345" s="365" t="s">
        <v>14</v>
      </c>
      <c r="E345" s="365" t="s">
        <v>15</v>
      </c>
      <c r="F345" s="365" t="s">
        <v>17</v>
      </c>
      <c r="G345" s="366"/>
      <c r="H345" s="366" t="s">
        <v>34</v>
      </c>
      <c r="I345" s="366" t="s">
        <v>34</v>
      </c>
      <c r="J345" s="366" t="s">
        <v>611</v>
      </c>
      <c r="K345" s="367" t="s">
        <v>49</v>
      </c>
      <c r="L345" s="368"/>
      <c r="M345" s="368" t="s">
        <v>1421</v>
      </c>
      <c r="N345" s="367">
        <v>72176</v>
      </c>
      <c r="O345" s="367" t="s">
        <v>1323</v>
      </c>
      <c r="P345" s="371">
        <v>36409</v>
      </c>
      <c r="Q345" s="372">
        <v>214862217.80000001</v>
      </c>
      <c r="R345" s="372">
        <v>254404176.45079359</v>
      </c>
      <c r="S345" s="367">
        <v>1</v>
      </c>
      <c r="T345" s="369">
        <v>-6.5279656812986309E-2</v>
      </c>
      <c r="U345" s="369">
        <v>-0.84388286499419451</v>
      </c>
      <c r="V345" s="369">
        <v>7.170848420292586E-3</v>
      </c>
      <c r="W345" s="369">
        <v>7.0298291937811327E-2</v>
      </c>
      <c r="X345" s="369">
        <v>-4.1136665161876862E-2</v>
      </c>
      <c r="Y345" s="369">
        <v>-0.3119468048317266</v>
      </c>
      <c r="Z345" s="369">
        <v>0.254411932684945</v>
      </c>
      <c r="AA345" s="369">
        <v>1.4461599027436247</v>
      </c>
      <c r="AB345" s="369">
        <v>0.16758234877092398</v>
      </c>
      <c r="AC345" s="373">
        <v>-0.45382135818011821</v>
      </c>
      <c r="AD345" s="575">
        <v>9352825000140</v>
      </c>
      <c r="AE345" s="370" t="s">
        <v>469</v>
      </c>
      <c r="AF345" s="370" t="s">
        <v>469</v>
      </c>
      <c r="AG345" s="374" t="s">
        <v>469</v>
      </c>
      <c r="AH345" s="374" t="s">
        <v>2321</v>
      </c>
      <c r="AI345" s="374">
        <v>100</v>
      </c>
      <c r="AJ345" s="374">
        <v>100</v>
      </c>
      <c r="AK345" s="374">
        <v>100</v>
      </c>
      <c r="AL345" s="369">
        <v>8.5000000000000006E-3</v>
      </c>
      <c r="AM345" s="369" t="s">
        <v>34</v>
      </c>
      <c r="AN345" s="369" t="s">
        <v>2402</v>
      </c>
      <c r="AO345" s="367" t="s">
        <v>1326</v>
      </c>
      <c r="AP345" s="370" t="s">
        <v>17</v>
      </c>
      <c r="AQ345" s="376" t="s">
        <v>17</v>
      </c>
      <c r="AR345" s="369">
        <v>3.1166666666666673E-3</v>
      </c>
      <c r="AS345" s="369">
        <v>3.1166666666666673E-3</v>
      </c>
      <c r="AT345" s="369"/>
      <c r="AW345" s="711"/>
      <c r="AX345" s="711"/>
      <c r="AY345" s="712"/>
      <c r="AZ345" s="712"/>
      <c r="BA345" s="712"/>
      <c r="BB345" s="713"/>
      <c r="BC345" s="712"/>
      <c r="BD345" s="712"/>
      <c r="BE345" s="712"/>
      <c r="BF345" s="712"/>
      <c r="BG345" s="713"/>
      <c r="BH345" s="713"/>
      <c r="BI345" s="714"/>
      <c r="BJ345" s="714"/>
      <c r="BK345" s="714"/>
      <c r="BL345" s="218"/>
      <c r="BM345" s="713"/>
      <c r="BN345" s="713"/>
      <c r="BO345" s="713"/>
      <c r="BP345" s="713"/>
      <c r="BQ345" s="713"/>
      <c r="BR345" s="713"/>
      <c r="BS345" s="713"/>
      <c r="BT345" s="716"/>
      <c r="BU345" s="717"/>
      <c r="BV345" s="715"/>
      <c r="BW345" s="718"/>
    </row>
    <row r="346" spans="2:75" ht="15.75" customHeight="1">
      <c r="B346" s="363" t="s">
        <v>1392</v>
      </c>
      <c r="C346" s="364">
        <v>836263000135</v>
      </c>
      <c r="D346" s="365" t="s">
        <v>11</v>
      </c>
      <c r="E346" s="365" t="s">
        <v>620</v>
      </c>
      <c r="F346" s="365" t="s">
        <v>665</v>
      </c>
      <c r="G346" s="366" t="s">
        <v>740</v>
      </c>
      <c r="H346" s="366" t="s">
        <v>34</v>
      </c>
      <c r="I346" s="366" t="s">
        <v>1306</v>
      </c>
      <c r="J346" s="366" t="s">
        <v>608</v>
      </c>
      <c r="K346" s="367" t="s">
        <v>48</v>
      </c>
      <c r="L346" s="368"/>
      <c r="M346" s="368" t="s">
        <v>34</v>
      </c>
      <c r="N346" s="367">
        <v>180734</v>
      </c>
      <c r="O346" s="367" t="s">
        <v>1323</v>
      </c>
      <c r="P346" s="371">
        <v>34988</v>
      </c>
      <c r="Q346" s="372">
        <v>137396061.59999999</v>
      </c>
      <c r="R346" s="372">
        <v>173615102.74011922</v>
      </c>
      <c r="S346" s="367">
        <v>1</v>
      </c>
      <c r="T346" s="369">
        <v>7.4184519539845839E-2</v>
      </c>
      <c r="U346" s="369">
        <v>0.95899776352759669</v>
      </c>
      <c r="V346" s="369">
        <v>0.10251580226900314</v>
      </c>
      <c r="W346" s="369">
        <v>1.0049976479423721</v>
      </c>
      <c r="X346" s="369">
        <v>0.13423306747868868</v>
      </c>
      <c r="Y346" s="369">
        <v>1.0179137355437491</v>
      </c>
      <c r="Z346" s="369">
        <v>0.16750117797983766</v>
      </c>
      <c r="AA346" s="369">
        <v>0.95213099755324071</v>
      </c>
      <c r="AB346" s="369">
        <v>6.6447415356422658E-3</v>
      </c>
      <c r="AC346" s="373">
        <v>7.2760139471334986E-2</v>
      </c>
      <c r="AD346" s="575">
        <v>0</v>
      </c>
      <c r="AE346" s="370" t="s">
        <v>469</v>
      </c>
      <c r="AF346" s="370" t="s">
        <v>469</v>
      </c>
      <c r="AG346" s="374" t="s">
        <v>469</v>
      </c>
      <c r="AH346" s="374" t="s">
        <v>2321</v>
      </c>
      <c r="AI346" s="374">
        <v>1000</v>
      </c>
      <c r="AJ346" s="374">
        <v>1000</v>
      </c>
      <c r="AK346" s="374">
        <v>1000</v>
      </c>
      <c r="AL346" s="369">
        <v>5.0000000000000001E-3</v>
      </c>
      <c r="AM346" s="369">
        <v>0.2</v>
      </c>
      <c r="AN346" s="369" t="s">
        <v>64</v>
      </c>
      <c r="AO346" s="367" t="s">
        <v>1326</v>
      </c>
      <c r="AP346" s="370" t="s">
        <v>11</v>
      </c>
      <c r="AQ346" s="376" t="s">
        <v>671</v>
      </c>
      <c r="AR346" s="369">
        <v>1.5E-3</v>
      </c>
      <c r="AS346" s="369">
        <v>1.5E-3</v>
      </c>
      <c r="AT346" s="369"/>
      <c r="AW346" s="711"/>
      <c r="AX346" s="711"/>
      <c r="AY346" s="712"/>
      <c r="AZ346" s="712"/>
      <c r="BA346" s="712"/>
      <c r="BB346" s="713"/>
      <c r="BC346" s="712"/>
      <c r="BD346" s="712"/>
      <c r="BE346" s="712"/>
      <c r="BF346" s="712"/>
      <c r="BG346" s="713"/>
      <c r="BH346" s="713"/>
      <c r="BI346" s="714"/>
      <c r="BJ346" s="714"/>
      <c r="BK346" s="714"/>
      <c r="BL346" s="218"/>
      <c r="BM346" s="713"/>
      <c r="BN346" s="713"/>
      <c r="BO346" s="713"/>
      <c r="BP346" s="713"/>
      <c r="BQ346" s="713"/>
      <c r="BR346" s="713"/>
      <c r="BS346" s="713"/>
      <c r="BT346" s="716"/>
      <c r="BU346" s="717"/>
      <c r="BV346" s="715"/>
      <c r="BW346" s="718"/>
    </row>
    <row r="347" spans="2:75" ht="15.75" customHeight="1">
      <c r="B347" s="363" t="s">
        <v>886</v>
      </c>
      <c r="C347" s="364">
        <v>9083868000177</v>
      </c>
      <c r="D347" s="365" t="s">
        <v>13</v>
      </c>
      <c r="E347" s="365" t="s">
        <v>616</v>
      </c>
      <c r="F347" s="365" t="s">
        <v>617</v>
      </c>
      <c r="G347" s="366" t="s">
        <v>34</v>
      </c>
      <c r="H347" s="366" t="s">
        <v>1339</v>
      </c>
      <c r="I347" s="366" t="s">
        <v>34</v>
      </c>
      <c r="J347" s="366" t="s">
        <v>608</v>
      </c>
      <c r="K347" s="367" t="s">
        <v>48</v>
      </c>
      <c r="L347" s="368"/>
      <c r="M347" s="368" t="s">
        <v>34</v>
      </c>
      <c r="N347" s="367">
        <v>200565</v>
      </c>
      <c r="O347" s="367" t="s">
        <v>1326</v>
      </c>
      <c r="P347" s="371">
        <v>39415</v>
      </c>
      <c r="Q347" s="372">
        <v>6073778.6799999997</v>
      </c>
      <c r="R347" s="372">
        <v>8887415.23781747</v>
      </c>
      <c r="S347" s="367">
        <v>11</v>
      </c>
      <c r="T347" s="369">
        <v>1.1869938563819016E-2</v>
      </c>
      <c r="U347" s="369">
        <v>0.15344501260533561</v>
      </c>
      <c r="V347" s="369">
        <v>1.6645339026268857E-2</v>
      </c>
      <c r="W347" s="369">
        <v>0.16317998006500156</v>
      </c>
      <c r="X347" s="369">
        <v>4.390443185988846E-2</v>
      </c>
      <c r="Y347" s="369">
        <v>0.33293528249676885</v>
      </c>
      <c r="Z347" s="369">
        <v>5.2336418925230443E-2</v>
      </c>
      <c r="AA347" s="369">
        <v>0.29749717202372278</v>
      </c>
      <c r="AB347" s="369">
        <v>4.6927092310396851E-2</v>
      </c>
      <c r="AC347" s="373">
        <v>-1.6951296161348635</v>
      </c>
      <c r="AD347" s="575">
        <v>0</v>
      </c>
      <c r="AE347" s="370" t="s">
        <v>469</v>
      </c>
      <c r="AF347" s="370" t="s">
        <v>469</v>
      </c>
      <c r="AG347" s="374" t="s">
        <v>469</v>
      </c>
      <c r="AH347" s="374" t="s">
        <v>2321</v>
      </c>
      <c r="AI347" s="374">
        <v>100</v>
      </c>
      <c r="AJ347" s="374">
        <v>100</v>
      </c>
      <c r="AK347" s="374">
        <v>100</v>
      </c>
      <c r="AL347" s="369">
        <v>1.4999999999999999E-2</v>
      </c>
      <c r="AM347" s="369">
        <v>0.2</v>
      </c>
      <c r="AN347" s="369" t="s">
        <v>2330</v>
      </c>
      <c r="AO347" s="367" t="s">
        <v>1326</v>
      </c>
      <c r="AP347" s="370" t="s">
        <v>13</v>
      </c>
      <c r="AQ347" s="376" t="s">
        <v>676</v>
      </c>
      <c r="AR347" s="369">
        <v>4.4999999999999997E-3</v>
      </c>
      <c r="AS347" s="369">
        <v>4.4999999999999997E-3</v>
      </c>
      <c r="AT347" s="369"/>
      <c r="AW347" s="711"/>
      <c r="AX347" s="711"/>
      <c r="AY347" s="712"/>
      <c r="AZ347" s="712"/>
      <c r="BA347" s="712"/>
      <c r="BB347" s="713"/>
      <c r="BC347" s="712"/>
      <c r="BD347" s="712"/>
      <c r="BE347" s="712"/>
      <c r="BF347" s="712"/>
      <c r="BG347" s="713"/>
      <c r="BH347" s="713"/>
      <c r="BI347" s="714"/>
      <c r="BJ347" s="714"/>
      <c r="BK347" s="714"/>
      <c r="BL347" s="218"/>
      <c r="BM347" s="713"/>
      <c r="BN347" s="713"/>
      <c r="BO347" s="713"/>
      <c r="BP347" s="713"/>
      <c r="BQ347" s="713"/>
      <c r="BR347" s="713"/>
      <c r="BS347" s="713"/>
      <c r="BT347" s="716"/>
      <c r="BU347" s="717"/>
      <c r="BV347" s="715"/>
      <c r="BW347" s="718"/>
    </row>
    <row r="348" spans="2:75" ht="15.75" customHeight="1">
      <c r="B348" s="363" t="s">
        <v>887</v>
      </c>
      <c r="C348" s="364">
        <v>8669394000187</v>
      </c>
      <c r="D348" s="365" t="s">
        <v>11</v>
      </c>
      <c r="E348" s="365" t="s">
        <v>620</v>
      </c>
      <c r="F348" s="365" t="s">
        <v>674</v>
      </c>
      <c r="G348" s="366" t="s">
        <v>740</v>
      </c>
      <c r="H348" s="366" t="s">
        <v>34</v>
      </c>
      <c r="I348" s="366" t="s">
        <v>1306</v>
      </c>
      <c r="J348" s="366" t="s">
        <v>608</v>
      </c>
      <c r="K348" s="367" t="s">
        <v>48</v>
      </c>
      <c r="L348" s="368"/>
      <c r="M348" s="368" t="s">
        <v>1421</v>
      </c>
      <c r="N348" s="367">
        <v>204285</v>
      </c>
      <c r="O348" s="367" t="s">
        <v>1323</v>
      </c>
      <c r="P348" s="371">
        <v>39338</v>
      </c>
      <c r="Q348" s="372">
        <v>422040478.97000003</v>
      </c>
      <c r="R348" s="372">
        <v>827828540.54765916</v>
      </c>
      <c r="S348" s="367">
        <v>0</v>
      </c>
      <c r="T348" s="369">
        <v>7.8029161170708461E-2</v>
      </c>
      <c r="U348" s="369">
        <v>1.0086981962921708</v>
      </c>
      <c r="V348" s="369">
        <v>0.10328593154423937</v>
      </c>
      <c r="W348" s="369">
        <v>1.012547489948125</v>
      </c>
      <c r="X348" s="369">
        <v>0.12541498010154029</v>
      </c>
      <c r="Y348" s="369">
        <v>0.95104457706423084</v>
      </c>
      <c r="Z348" s="369">
        <v>0.16585247475165366</v>
      </c>
      <c r="AA348" s="369">
        <v>0.94275923391400795</v>
      </c>
      <c r="AB348" s="369">
        <v>1.6432172019253098E-3</v>
      </c>
      <c r="AC348" s="373">
        <v>0.70677324164045519</v>
      </c>
      <c r="AD348" s="575">
        <v>10347582000130</v>
      </c>
      <c r="AE348" s="370" t="s">
        <v>469</v>
      </c>
      <c r="AF348" s="370" t="s">
        <v>469</v>
      </c>
      <c r="AG348" s="374" t="s">
        <v>469</v>
      </c>
      <c r="AH348" s="374" t="s">
        <v>2321</v>
      </c>
      <c r="AI348" s="374">
        <v>100</v>
      </c>
      <c r="AJ348" s="374">
        <v>100</v>
      </c>
      <c r="AK348" s="374">
        <v>100</v>
      </c>
      <c r="AL348" s="369">
        <v>5.0000000000000001E-4</v>
      </c>
      <c r="AM348" s="369" t="s">
        <v>34</v>
      </c>
      <c r="AN348" s="369" t="s">
        <v>64</v>
      </c>
      <c r="AO348" s="367" t="s">
        <v>1326</v>
      </c>
      <c r="AP348" s="370" t="s">
        <v>11</v>
      </c>
      <c r="AQ348" s="376" t="s">
        <v>664</v>
      </c>
      <c r="AR348" s="369">
        <v>1.4999999999999999E-4</v>
      </c>
      <c r="AS348" s="369">
        <v>1.4999999999999999E-4</v>
      </c>
      <c r="AT348" s="369"/>
      <c r="AW348" s="711"/>
      <c r="AX348" s="711"/>
      <c r="AY348" s="712"/>
      <c r="AZ348" s="712"/>
      <c r="BA348" s="712"/>
      <c r="BB348" s="713"/>
      <c r="BC348" s="712"/>
      <c r="BD348" s="712"/>
      <c r="BE348" s="712"/>
      <c r="BF348" s="712"/>
      <c r="BG348" s="713"/>
      <c r="BH348" s="713"/>
      <c r="BI348" s="714"/>
      <c r="BJ348" s="714"/>
      <c r="BK348" s="714"/>
      <c r="BL348" s="218"/>
      <c r="BM348" s="713"/>
      <c r="BN348" s="713"/>
      <c r="BO348" s="713"/>
      <c r="BP348" s="713"/>
      <c r="BQ348" s="713"/>
      <c r="BR348" s="713"/>
      <c r="BS348" s="713"/>
      <c r="BT348" s="716"/>
      <c r="BU348" s="717"/>
      <c r="BV348" s="715"/>
      <c r="BW348" s="718"/>
    </row>
    <row r="349" spans="2:75" ht="15.75" customHeight="1">
      <c r="B349" s="363" t="s">
        <v>888</v>
      </c>
      <c r="C349" s="364">
        <v>9344799000108</v>
      </c>
      <c r="D349" s="365" t="s">
        <v>11</v>
      </c>
      <c r="E349" s="365" t="s">
        <v>621</v>
      </c>
      <c r="F349" s="365" t="s">
        <v>674</v>
      </c>
      <c r="G349" s="366" t="s">
        <v>740</v>
      </c>
      <c r="H349" s="366" t="s">
        <v>34</v>
      </c>
      <c r="I349" s="366"/>
      <c r="J349" s="366" t="s">
        <v>608</v>
      </c>
      <c r="K349" s="367" t="s">
        <v>48</v>
      </c>
      <c r="L349" s="368"/>
      <c r="M349" s="368" t="s">
        <v>34</v>
      </c>
      <c r="N349" s="367">
        <v>213403</v>
      </c>
      <c r="O349" s="367" t="s">
        <v>1323</v>
      </c>
      <c r="P349" s="371">
        <v>39646</v>
      </c>
      <c r="Q349" s="372">
        <v>138583416.49000001</v>
      </c>
      <c r="R349" s="372">
        <v>177783700.04718265</v>
      </c>
      <c r="S349" s="367">
        <v>1</v>
      </c>
      <c r="T349" s="369">
        <v>6.1805355684444896E-2</v>
      </c>
      <c r="U349" s="369">
        <v>0.79896989618669256</v>
      </c>
      <c r="V349" s="369">
        <v>9.1106729404675235E-2</v>
      </c>
      <c r="W349" s="369">
        <v>0.89315058495236133</v>
      </c>
      <c r="X349" s="369">
        <v>0.1341677984950449</v>
      </c>
      <c r="Y349" s="369">
        <v>1.0174187889839788</v>
      </c>
      <c r="Z349" s="369">
        <v>0.2352672480266278</v>
      </c>
      <c r="AA349" s="369">
        <v>1.3373353086636957</v>
      </c>
      <c r="AB349" s="369">
        <v>2.7380061837949363E-2</v>
      </c>
      <c r="AC349" s="373">
        <v>-0.34957039962799541</v>
      </c>
      <c r="AD349" s="575">
        <v>10347453000142</v>
      </c>
      <c r="AE349" s="370" t="s">
        <v>469</v>
      </c>
      <c r="AF349" s="370" t="s">
        <v>469</v>
      </c>
      <c r="AG349" s="374" t="s">
        <v>469</v>
      </c>
      <c r="AH349" s="374" t="s">
        <v>2321</v>
      </c>
      <c r="AI349" s="374">
        <v>100</v>
      </c>
      <c r="AJ349" s="374">
        <v>100</v>
      </c>
      <c r="AK349" s="374">
        <v>100</v>
      </c>
      <c r="AL349" s="369">
        <v>3.4999999999999996E-3</v>
      </c>
      <c r="AM349" s="369" t="s">
        <v>34</v>
      </c>
      <c r="AN349" s="369" t="s">
        <v>2330</v>
      </c>
      <c r="AO349" s="367" t="s">
        <v>1326</v>
      </c>
      <c r="AP349" s="370" t="s">
        <v>11</v>
      </c>
      <c r="AQ349" s="376" t="s">
        <v>678</v>
      </c>
      <c r="AR349" s="369">
        <v>1.5166666666666668E-3</v>
      </c>
      <c r="AS349" s="369">
        <v>1.5166666666666668E-3</v>
      </c>
      <c r="AT349" s="369"/>
      <c r="AW349" s="711"/>
      <c r="AX349" s="711"/>
      <c r="AY349" s="712"/>
      <c r="AZ349" s="712"/>
      <c r="BA349" s="712"/>
      <c r="BB349" s="713"/>
      <c r="BC349" s="712"/>
      <c r="BD349" s="712"/>
      <c r="BE349" s="712"/>
      <c r="BF349" s="712"/>
      <c r="BG349" s="713"/>
      <c r="BH349" s="713"/>
      <c r="BI349" s="714"/>
      <c r="BJ349" s="714"/>
      <c r="BK349" s="714"/>
      <c r="BL349" s="218"/>
      <c r="BM349" s="713"/>
      <c r="BN349" s="713"/>
      <c r="BO349" s="713"/>
      <c r="BP349" s="713"/>
      <c r="BQ349" s="713"/>
      <c r="BR349" s="713"/>
      <c r="BS349" s="713"/>
      <c r="BT349" s="716"/>
      <c r="BU349" s="717"/>
      <c r="BV349" s="715"/>
      <c r="BW349" s="718"/>
    </row>
    <row r="350" spans="2:75" ht="15.75" customHeight="1">
      <c r="B350" s="363" t="s">
        <v>479</v>
      </c>
      <c r="C350" s="364">
        <v>6866051000187</v>
      </c>
      <c r="D350" s="365" t="s">
        <v>11</v>
      </c>
      <c r="E350" s="365" t="s">
        <v>620</v>
      </c>
      <c r="F350" s="365" t="s">
        <v>665</v>
      </c>
      <c r="G350" s="366" t="s">
        <v>740</v>
      </c>
      <c r="H350" s="366" t="s">
        <v>34</v>
      </c>
      <c r="I350" s="366"/>
      <c r="J350" s="366" t="s">
        <v>608</v>
      </c>
      <c r="K350" s="367" t="s">
        <v>48</v>
      </c>
      <c r="L350" s="368"/>
      <c r="M350" s="368" t="s">
        <v>1421</v>
      </c>
      <c r="N350" s="367">
        <v>142468</v>
      </c>
      <c r="O350" s="367" t="s">
        <v>1323</v>
      </c>
      <c r="P350" s="371">
        <v>38406</v>
      </c>
      <c r="Q350" s="372">
        <v>1370833927.29</v>
      </c>
      <c r="R350" s="372">
        <v>998494275.39563513</v>
      </c>
      <c r="S350" s="367">
        <v>0</v>
      </c>
      <c r="T350" s="369">
        <v>8.6420500465807182E-2</v>
      </c>
      <c r="U350" s="369">
        <v>1.1171746771929951</v>
      </c>
      <c r="V350" s="369">
        <v>0.11684516274258527</v>
      </c>
      <c r="W350" s="369">
        <v>1.1454732941718193</v>
      </c>
      <c r="X350" s="369">
        <v>0.16320293959468679</v>
      </c>
      <c r="Y350" s="369">
        <v>1.2375975384822619</v>
      </c>
      <c r="Z350" s="369">
        <v>0.19910730522903397</v>
      </c>
      <c r="AA350" s="369">
        <v>1.1317904711731475</v>
      </c>
      <c r="AB350" s="369">
        <v>1.6172802968333095E-3</v>
      </c>
      <c r="AC350" s="373">
        <v>8.2739866069530557</v>
      </c>
      <c r="AD350" s="575">
        <v>0</v>
      </c>
      <c r="AE350" s="370" t="s">
        <v>469</v>
      </c>
      <c r="AF350" s="370" t="s">
        <v>469</v>
      </c>
      <c r="AG350" s="374" t="s">
        <v>469</v>
      </c>
      <c r="AH350" s="374" t="s">
        <v>2321</v>
      </c>
      <c r="AI350" s="374">
        <v>1000</v>
      </c>
      <c r="AJ350" s="374">
        <v>1000</v>
      </c>
      <c r="AK350" s="374">
        <v>1000</v>
      </c>
      <c r="AL350" s="369">
        <v>2E-3</v>
      </c>
      <c r="AM350" s="369" t="s">
        <v>34</v>
      </c>
      <c r="AN350" s="369" t="s">
        <v>64</v>
      </c>
      <c r="AO350" s="367" t="s">
        <v>1326</v>
      </c>
      <c r="AP350" s="370" t="s">
        <v>11</v>
      </c>
      <c r="AQ350" s="376" t="s">
        <v>671</v>
      </c>
      <c r="AR350" s="369">
        <v>2.6660000000000003E-4</v>
      </c>
      <c r="AS350" s="369">
        <v>2.6660000000000003E-4</v>
      </c>
      <c r="AT350" s="369"/>
      <c r="AW350" s="711"/>
      <c r="AX350" s="711"/>
      <c r="AY350" s="712"/>
      <c r="AZ350" s="712"/>
      <c r="BA350" s="712"/>
      <c r="BB350" s="713"/>
      <c r="BC350" s="712"/>
      <c r="BD350" s="712"/>
      <c r="BE350" s="712"/>
      <c r="BF350" s="712"/>
      <c r="BG350" s="713"/>
      <c r="BH350" s="713"/>
      <c r="BI350" s="714"/>
      <c r="BJ350" s="714"/>
      <c r="BK350" s="714"/>
      <c r="BL350" s="218"/>
      <c r="BM350" s="713"/>
      <c r="BN350" s="713"/>
      <c r="BO350" s="713"/>
      <c r="BP350" s="713"/>
      <c r="BQ350" s="713"/>
      <c r="BR350" s="713"/>
      <c r="BS350" s="713"/>
      <c r="BT350" s="716"/>
      <c r="BU350" s="717"/>
      <c r="BV350" s="715"/>
      <c r="BW350" s="718"/>
    </row>
    <row r="351" spans="2:75" ht="15.75" customHeight="1">
      <c r="B351" s="363" t="s">
        <v>889</v>
      </c>
      <c r="C351" s="364">
        <v>32485590000186</v>
      </c>
      <c r="D351" s="365" t="s">
        <v>11</v>
      </c>
      <c r="E351" s="365" t="s">
        <v>621</v>
      </c>
      <c r="F351" s="365" t="s">
        <v>694</v>
      </c>
      <c r="G351" s="366" t="s">
        <v>740</v>
      </c>
      <c r="H351" s="366" t="s">
        <v>34</v>
      </c>
      <c r="I351" s="366"/>
      <c r="J351" s="366" t="s">
        <v>608</v>
      </c>
      <c r="K351" s="367" t="s">
        <v>48</v>
      </c>
      <c r="L351" s="368"/>
      <c r="M351" s="368" t="s">
        <v>34</v>
      </c>
      <c r="N351" s="367">
        <v>501646</v>
      </c>
      <c r="O351" s="367" t="s">
        <v>1323</v>
      </c>
      <c r="P351" s="371">
        <v>43661</v>
      </c>
      <c r="Q351" s="372">
        <v>61818007.509999998</v>
      </c>
      <c r="R351" s="372">
        <v>85063738.233253941</v>
      </c>
      <c r="S351" s="367">
        <v>31</v>
      </c>
      <c r="T351" s="369">
        <v>5.9149486364944659E-2</v>
      </c>
      <c r="U351" s="369">
        <v>0.76463695511730589</v>
      </c>
      <c r="V351" s="369">
        <v>9.7520197499296968E-2</v>
      </c>
      <c r="W351" s="369">
        <v>0.95602401721927299</v>
      </c>
      <c r="X351" s="369">
        <v>0.1671194007686847</v>
      </c>
      <c r="Y351" s="369">
        <v>1.2672967750311785</v>
      </c>
      <c r="Z351" s="369">
        <v>0.20508466217675236</v>
      </c>
      <c r="AA351" s="369">
        <v>1.1657677058529416</v>
      </c>
      <c r="AB351" s="369">
        <v>4.4391773921834014E-2</v>
      </c>
      <c r="AC351" s="373">
        <v>-6.9871313316579378E-2</v>
      </c>
      <c r="AD351" s="575">
        <v>0</v>
      </c>
      <c r="AE351" s="370" t="s">
        <v>469</v>
      </c>
      <c r="AF351" s="370" t="s">
        <v>469</v>
      </c>
      <c r="AG351" s="374" t="s">
        <v>469</v>
      </c>
      <c r="AH351" s="374" t="s">
        <v>2321</v>
      </c>
      <c r="AI351" s="374">
        <v>1000</v>
      </c>
      <c r="AJ351" s="374">
        <v>1000</v>
      </c>
      <c r="AK351" s="374">
        <v>1000</v>
      </c>
      <c r="AL351" s="369">
        <v>6.0000000000000001E-3</v>
      </c>
      <c r="AM351" s="369" t="s">
        <v>34</v>
      </c>
      <c r="AN351" s="369" t="s">
        <v>636</v>
      </c>
      <c r="AO351" s="367" t="s">
        <v>1326</v>
      </c>
      <c r="AP351" s="370" t="s">
        <v>11</v>
      </c>
      <c r="AQ351" s="376" t="s">
        <v>677</v>
      </c>
      <c r="AR351" s="369">
        <v>2.2002000000000002E-3</v>
      </c>
      <c r="AS351" s="369">
        <v>2.2002000000000002E-3</v>
      </c>
      <c r="AT351" s="369"/>
      <c r="AW351" s="711"/>
      <c r="AX351" s="711"/>
      <c r="AY351" s="712"/>
      <c r="AZ351" s="712"/>
      <c r="BA351" s="712"/>
      <c r="BB351" s="713"/>
      <c r="BC351" s="712"/>
      <c r="BD351" s="712"/>
      <c r="BE351" s="712"/>
      <c r="BF351" s="712"/>
      <c r="BG351" s="713"/>
      <c r="BH351" s="713"/>
      <c r="BI351" s="714"/>
      <c r="BJ351" s="714"/>
      <c r="BK351" s="714"/>
      <c r="BL351" s="218"/>
      <c r="BM351" s="713"/>
      <c r="BN351" s="713"/>
      <c r="BO351" s="713"/>
      <c r="BP351" s="713"/>
      <c r="BQ351" s="713"/>
      <c r="BR351" s="713"/>
      <c r="BS351" s="713"/>
      <c r="BT351" s="716"/>
      <c r="BU351" s="717"/>
      <c r="BV351" s="715"/>
      <c r="BW351" s="718"/>
    </row>
    <row r="352" spans="2:75" ht="15.75" customHeight="1">
      <c r="B352" s="363" t="s">
        <v>475</v>
      </c>
      <c r="C352" s="364">
        <v>9238487000110</v>
      </c>
      <c r="D352" s="365" t="s">
        <v>11</v>
      </c>
      <c r="E352" s="365" t="s">
        <v>620</v>
      </c>
      <c r="F352" s="365" t="s">
        <v>665</v>
      </c>
      <c r="G352" s="366" t="s">
        <v>740</v>
      </c>
      <c r="H352" s="366" t="s">
        <v>34</v>
      </c>
      <c r="I352" s="366" t="s">
        <v>1306</v>
      </c>
      <c r="J352" s="366" t="s">
        <v>608</v>
      </c>
      <c r="K352" s="367" t="s">
        <v>48</v>
      </c>
      <c r="L352" s="368"/>
      <c r="M352" s="368" t="s">
        <v>1421</v>
      </c>
      <c r="N352" s="367">
        <v>208401</v>
      </c>
      <c r="O352" s="367" t="s">
        <v>1323</v>
      </c>
      <c r="P352" s="371">
        <v>39568</v>
      </c>
      <c r="Q352" s="372">
        <v>2243421838.6100001</v>
      </c>
      <c r="R352" s="372">
        <v>2052611662.600157</v>
      </c>
      <c r="S352" s="367">
        <v>0</v>
      </c>
      <c r="T352" s="369">
        <v>7.7840758392161202E-2</v>
      </c>
      <c r="U352" s="369">
        <v>1.0062626768011784</v>
      </c>
      <c r="V352" s="369">
        <v>0.10311930577444528</v>
      </c>
      <c r="W352" s="369">
        <v>1.0109140002516757</v>
      </c>
      <c r="X352" s="369">
        <v>0.1262275582997141</v>
      </c>
      <c r="Y352" s="369">
        <v>0.95720650515438521</v>
      </c>
      <c r="Z352" s="369">
        <v>0.16767903712279342</v>
      </c>
      <c r="AA352" s="369">
        <v>0.95314200658164772</v>
      </c>
      <c r="AB352" s="369">
        <v>1.5727327152420035E-3</v>
      </c>
      <c r="AC352" s="373">
        <v>0.64230367343467054</v>
      </c>
      <c r="AD352" s="575">
        <v>0</v>
      </c>
      <c r="AE352" s="370" t="s">
        <v>469</v>
      </c>
      <c r="AF352" s="370" t="s">
        <v>469</v>
      </c>
      <c r="AG352" s="374" t="s">
        <v>469</v>
      </c>
      <c r="AH352" s="374" t="s">
        <v>2321</v>
      </c>
      <c r="AI352" s="374">
        <v>10000</v>
      </c>
      <c r="AJ352" s="374">
        <v>10000</v>
      </c>
      <c r="AK352" s="374">
        <v>10000</v>
      </c>
      <c r="AL352" s="369">
        <v>1.5E-3</v>
      </c>
      <c r="AM352" s="369" t="s">
        <v>34</v>
      </c>
      <c r="AN352" s="369" t="s">
        <v>64</v>
      </c>
      <c r="AO352" s="367" t="s">
        <v>1326</v>
      </c>
      <c r="AP352" s="370" t="s">
        <v>11</v>
      </c>
      <c r="AQ352" s="376" t="s">
        <v>682</v>
      </c>
      <c r="AR352" s="369">
        <v>1.9995000000000001E-4</v>
      </c>
      <c r="AS352" s="369">
        <v>1.9995000000000001E-4</v>
      </c>
      <c r="AT352" s="369"/>
      <c r="AW352" s="711"/>
      <c r="AX352" s="711"/>
      <c r="AY352" s="712"/>
      <c r="AZ352" s="712"/>
      <c r="BA352" s="712"/>
      <c r="BB352" s="713"/>
      <c r="BC352" s="712"/>
      <c r="BD352" s="712"/>
      <c r="BE352" s="712"/>
      <c r="BF352" s="712"/>
      <c r="BG352" s="713"/>
      <c r="BH352" s="713"/>
      <c r="BI352" s="714"/>
      <c r="BJ352" s="714"/>
      <c r="BK352" s="714"/>
      <c r="BL352" s="218"/>
      <c r="BM352" s="713"/>
      <c r="BN352" s="713"/>
      <c r="BO352" s="713"/>
      <c r="BP352" s="713"/>
      <c r="BQ352" s="713"/>
      <c r="BR352" s="713"/>
      <c r="BS352" s="713"/>
      <c r="BT352" s="716"/>
      <c r="BU352" s="717"/>
      <c r="BV352" s="715"/>
      <c r="BW352" s="718"/>
    </row>
    <row r="353" spans="2:75" ht="15.75" customHeight="1">
      <c r="B353" s="363" t="s">
        <v>890</v>
      </c>
      <c r="C353" s="364">
        <v>32471624000183</v>
      </c>
      <c r="D353" s="365" t="s">
        <v>14</v>
      </c>
      <c r="E353" s="365" t="s">
        <v>15</v>
      </c>
      <c r="F353" s="365" t="s">
        <v>17</v>
      </c>
      <c r="G353" s="366"/>
      <c r="H353" s="366" t="s">
        <v>34</v>
      </c>
      <c r="I353" s="366" t="s">
        <v>34</v>
      </c>
      <c r="J353" s="366" t="s">
        <v>611</v>
      </c>
      <c r="K353" s="367" t="s">
        <v>49</v>
      </c>
      <c r="L353" s="368"/>
      <c r="M353" s="368" t="s">
        <v>1421</v>
      </c>
      <c r="N353" s="367">
        <v>551201</v>
      </c>
      <c r="O353" s="367" t="s">
        <v>1323</v>
      </c>
      <c r="P353" s="371">
        <v>44055</v>
      </c>
      <c r="Q353" s="372">
        <v>3772162.89</v>
      </c>
      <c r="R353" s="372">
        <v>5058033.1005952377</v>
      </c>
      <c r="S353" s="367">
        <v>1</v>
      </c>
      <c r="T353" s="369">
        <v>0.19352579451170882</v>
      </c>
      <c r="U353" s="369">
        <v>2.5017457182821796</v>
      </c>
      <c r="V353" s="369">
        <v>0.15377485786932255</v>
      </c>
      <c r="W353" s="369">
        <v>1.5075077895388009</v>
      </c>
      <c r="X353" s="369">
        <v>0.20370719902932533</v>
      </c>
      <c r="Y353" s="369">
        <v>1.544748695801168</v>
      </c>
      <c r="Z353" s="369" t="s">
        <v>1424</v>
      </c>
      <c r="AA353" s="369" t="s">
        <v>1424</v>
      </c>
      <c r="AB353" s="369">
        <v>0.16596396892498572</v>
      </c>
      <c r="AC353" s="373">
        <v>0.35953114426124377</v>
      </c>
      <c r="AD353" s="575">
        <v>32485602000172</v>
      </c>
      <c r="AE353" s="370" t="s">
        <v>469</v>
      </c>
      <c r="AF353" s="370" t="s">
        <v>469</v>
      </c>
      <c r="AG353" s="374" t="s">
        <v>469</v>
      </c>
      <c r="AH353" s="374" t="s">
        <v>2321</v>
      </c>
      <c r="AI353" s="374">
        <v>100</v>
      </c>
      <c r="AJ353" s="374">
        <v>100</v>
      </c>
      <c r="AK353" s="374">
        <v>100</v>
      </c>
      <c r="AL353" s="369">
        <v>8.5000000000000006E-3</v>
      </c>
      <c r="AM353" s="369" t="s">
        <v>34</v>
      </c>
      <c r="AN353" s="369" t="s">
        <v>2402</v>
      </c>
      <c r="AO353" s="367" t="s">
        <v>1326</v>
      </c>
      <c r="AP353" s="370" t="s">
        <v>17</v>
      </c>
      <c r="AQ353" s="376" t="s">
        <v>17</v>
      </c>
      <c r="AR353" s="369">
        <v>2.2666666666666668E-3</v>
      </c>
      <c r="AS353" s="369">
        <v>2.2666666666666668E-3</v>
      </c>
      <c r="AT353" s="369"/>
      <c r="AW353" s="711"/>
      <c r="AX353" s="711"/>
      <c r="AY353" s="712"/>
      <c r="AZ353" s="712"/>
      <c r="BA353" s="712"/>
      <c r="BB353" s="713"/>
      <c r="BC353" s="712"/>
      <c r="BD353" s="712"/>
      <c r="BE353" s="712"/>
      <c r="BF353" s="712"/>
      <c r="BG353" s="713"/>
      <c r="BH353" s="713"/>
      <c r="BI353" s="714"/>
      <c r="BJ353" s="714"/>
      <c r="BK353" s="714"/>
      <c r="BL353" s="218"/>
      <c r="BM353" s="713"/>
      <c r="BN353" s="713"/>
      <c r="BO353" s="713"/>
      <c r="BP353" s="713"/>
      <c r="BQ353" s="713"/>
      <c r="BR353" s="713"/>
      <c r="BS353" s="713"/>
      <c r="BT353" s="716"/>
      <c r="BU353" s="717"/>
      <c r="BV353" s="715"/>
      <c r="BW353" s="718"/>
    </row>
    <row r="354" spans="2:75" ht="15.75" customHeight="1">
      <c r="B354" s="363" t="s">
        <v>891</v>
      </c>
      <c r="C354" s="364">
        <v>13614709000129</v>
      </c>
      <c r="D354" s="365" t="s">
        <v>14</v>
      </c>
      <c r="E354" s="365" t="s">
        <v>607</v>
      </c>
      <c r="F354" s="365"/>
      <c r="G354" s="366"/>
      <c r="H354" s="366" t="s">
        <v>34</v>
      </c>
      <c r="I354" s="366" t="s">
        <v>34</v>
      </c>
      <c r="J354" s="366" t="s">
        <v>608</v>
      </c>
      <c r="K354" s="367" t="s">
        <v>48</v>
      </c>
      <c r="L354" s="368"/>
      <c r="M354" s="368" t="s">
        <v>1421</v>
      </c>
      <c r="N354" s="367">
        <v>359890</v>
      </c>
      <c r="O354" s="367" t="s">
        <v>1323</v>
      </c>
      <c r="P354" s="371">
        <v>41646</v>
      </c>
      <c r="Q354" s="372">
        <v>180992194.43000001</v>
      </c>
      <c r="R354" s="372">
        <v>207906448.63380945</v>
      </c>
      <c r="S354" s="367">
        <v>32</v>
      </c>
      <c r="T354" s="369">
        <v>5.1912218003233868E-3</v>
      </c>
      <c r="U354" s="369">
        <v>6.7107937442553098E-2</v>
      </c>
      <c r="V354" s="369">
        <v>-0.16222116329091385</v>
      </c>
      <c r="W354" s="369">
        <v>-1.5903098248799297</v>
      </c>
      <c r="X354" s="369">
        <v>-6.9604808872336998E-2</v>
      </c>
      <c r="Y354" s="369">
        <v>-0.52782591012678681</v>
      </c>
      <c r="Z354" s="369">
        <v>-9.9886818552724632E-3</v>
      </c>
      <c r="AA354" s="369">
        <v>-5.6778905878783259E-2</v>
      </c>
      <c r="AB354" s="369">
        <v>0.19747970039119411</v>
      </c>
      <c r="AC354" s="373">
        <v>-1.2893401665774873</v>
      </c>
      <c r="AD354" s="575">
        <v>0</v>
      </c>
      <c r="AE354" s="370" t="s">
        <v>469</v>
      </c>
      <c r="AF354" s="370" t="s">
        <v>469</v>
      </c>
      <c r="AG354" s="374" t="s">
        <v>469</v>
      </c>
      <c r="AH354" s="374" t="s">
        <v>2321</v>
      </c>
      <c r="AI354" s="374">
        <v>1000</v>
      </c>
      <c r="AJ354" s="374">
        <v>1000</v>
      </c>
      <c r="AK354" s="374">
        <v>1000</v>
      </c>
      <c r="AL354" s="369">
        <v>0.01</v>
      </c>
      <c r="AM354" s="369" t="s">
        <v>34</v>
      </c>
      <c r="AN354" s="369" t="s">
        <v>668</v>
      </c>
      <c r="AO354" s="367" t="s">
        <v>1326</v>
      </c>
      <c r="AP354" s="370" t="s">
        <v>718</v>
      </c>
      <c r="AQ354" s="376" t="s">
        <v>661</v>
      </c>
      <c r="AR354" s="369">
        <v>2.6666666666666666E-3</v>
      </c>
      <c r="AS354" s="369">
        <v>2.6666666666666666E-3</v>
      </c>
      <c r="AT354" s="369"/>
      <c r="AW354" s="711"/>
      <c r="AX354" s="711"/>
      <c r="AY354" s="712"/>
      <c r="AZ354" s="712"/>
      <c r="BA354" s="712"/>
      <c r="BB354" s="713"/>
      <c r="BC354" s="712"/>
      <c r="BD354" s="712"/>
      <c r="BE354" s="712"/>
      <c r="BF354" s="712"/>
      <c r="BG354" s="713"/>
      <c r="BH354" s="713"/>
      <c r="BI354" s="714"/>
      <c r="BJ354" s="714"/>
      <c r="BK354" s="714"/>
      <c r="BL354" s="218"/>
      <c r="BM354" s="713"/>
      <c r="BN354" s="713"/>
      <c r="BO354" s="713"/>
      <c r="BP354" s="713"/>
      <c r="BQ354" s="713"/>
      <c r="BR354" s="713"/>
      <c r="BS354" s="713"/>
      <c r="BT354" s="716"/>
      <c r="BU354" s="717"/>
      <c r="BV354" s="715"/>
      <c r="BW354" s="718"/>
    </row>
    <row r="355" spans="2:75" ht="15.75" customHeight="1">
      <c r="B355" s="363" t="s">
        <v>892</v>
      </c>
      <c r="C355" s="364">
        <v>2546749000164</v>
      </c>
      <c r="D355" s="365" t="s">
        <v>11</v>
      </c>
      <c r="E355" s="365" t="s">
        <v>620</v>
      </c>
      <c r="F355" s="365" t="s">
        <v>674</v>
      </c>
      <c r="G355" s="366" t="s">
        <v>740</v>
      </c>
      <c r="H355" s="366" t="s">
        <v>34</v>
      </c>
      <c r="I355" s="366" t="s">
        <v>1306</v>
      </c>
      <c r="J355" s="366" t="s">
        <v>608</v>
      </c>
      <c r="K355" s="367" t="s">
        <v>48</v>
      </c>
      <c r="L355" s="368"/>
      <c r="M355" s="368" t="s">
        <v>1421</v>
      </c>
      <c r="N355" s="367">
        <v>62812</v>
      </c>
      <c r="O355" s="367" t="s">
        <v>1323</v>
      </c>
      <c r="P355" s="371">
        <v>36131</v>
      </c>
      <c r="Q355" s="372">
        <v>145394931.19999999</v>
      </c>
      <c r="R355" s="372">
        <v>46306555.997579381</v>
      </c>
      <c r="S355" s="367">
        <v>0</v>
      </c>
      <c r="T355" s="369">
        <v>8.3969510283433912E-2</v>
      </c>
      <c r="U355" s="369">
        <v>1.0854902487178391</v>
      </c>
      <c r="V355" s="369">
        <v>0.1169801406414126</v>
      </c>
      <c r="W355" s="369">
        <v>1.1467965289106912</v>
      </c>
      <c r="X355" s="369">
        <v>0.1461682127542403</v>
      </c>
      <c r="Y355" s="369">
        <v>1.1084201103133109</v>
      </c>
      <c r="Z355" s="369">
        <v>0.13745374979630354</v>
      </c>
      <c r="AA355" s="369">
        <v>0.7813316747344996</v>
      </c>
      <c r="AB355" s="369">
        <v>1.1691609583938696E-2</v>
      </c>
      <c r="AC355" s="373">
        <v>1.1605551576204307</v>
      </c>
      <c r="AD355" s="575">
        <v>2536364000116</v>
      </c>
      <c r="AE355" s="370" t="s">
        <v>2403</v>
      </c>
      <c r="AF355" s="370" t="s">
        <v>2403</v>
      </c>
      <c r="AG355" s="374" t="s">
        <v>721</v>
      </c>
      <c r="AH355" s="374" t="s">
        <v>2321</v>
      </c>
      <c r="AI355" s="374">
        <v>1000</v>
      </c>
      <c r="AJ355" s="374">
        <v>1000</v>
      </c>
      <c r="AK355" s="374">
        <v>1000</v>
      </c>
      <c r="AL355" s="369">
        <v>3.4999999999999996E-3</v>
      </c>
      <c r="AM355" s="369" t="s">
        <v>34</v>
      </c>
      <c r="AN355" s="369" t="s">
        <v>64</v>
      </c>
      <c r="AO355" s="367" t="s">
        <v>1326</v>
      </c>
      <c r="AP355" s="370" t="s">
        <v>11</v>
      </c>
      <c r="AQ355" s="376" t="s">
        <v>664</v>
      </c>
      <c r="AR355" s="369">
        <v>8.166666666666666E-4</v>
      </c>
      <c r="AS355" s="369">
        <v>8.166666666666666E-4</v>
      </c>
      <c r="AT355" s="369"/>
      <c r="AW355" s="711"/>
      <c r="AX355" s="711"/>
      <c r="AY355" s="712"/>
      <c r="AZ355" s="712"/>
      <c r="BA355" s="712"/>
      <c r="BB355" s="713"/>
      <c r="BC355" s="712"/>
      <c r="BD355" s="712"/>
      <c r="BE355" s="712"/>
      <c r="BF355" s="712"/>
      <c r="BG355" s="713"/>
      <c r="BH355" s="713"/>
      <c r="BI355" s="714"/>
      <c r="BJ355" s="714"/>
      <c r="BK355" s="714"/>
      <c r="BL355" s="218"/>
      <c r="BM355" s="713"/>
      <c r="BN355" s="713"/>
      <c r="BO355" s="713"/>
      <c r="BP355" s="713"/>
      <c r="BQ355" s="713"/>
      <c r="BR355" s="713"/>
      <c r="BS355" s="713"/>
      <c r="BT355" s="716"/>
      <c r="BU355" s="717"/>
      <c r="BV355" s="715"/>
      <c r="BW355" s="718"/>
    </row>
    <row r="356" spans="2:75" ht="15.75" customHeight="1">
      <c r="B356" s="363" t="s">
        <v>158</v>
      </c>
      <c r="C356" s="364">
        <v>12796232000187</v>
      </c>
      <c r="D356" s="365" t="s">
        <v>11</v>
      </c>
      <c r="E356" s="365" t="s">
        <v>620</v>
      </c>
      <c r="F356" s="365" t="s">
        <v>665</v>
      </c>
      <c r="G356" s="366" t="s">
        <v>740</v>
      </c>
      <c r="H356" s="366" t="s">
        <v>34</v>
      </c>
      <c r="I356" s="366" t="s">
        <v>1306</v>
      </c>
      <c r="J356" s="366" t="s">
        <v>608</v>
      </c>
      <c r="K356" s="367" t="s">
        <v>48</v>
      </c>
      <c r="L356" s="368"/>
      <c r="M356" s="368" t="s">
        <v>1421</v>
      </c>
      <c r="N356" s="367">
        <v>412171</v>
      </c>
      <c r="O356" s="367" t="s">
        <v>1323</v>
      </c>
      <c r="P356" s="371">
        <v>42390</v>
      </c>
      <c r="Q356" s="372">
        <v>1413798622.79</v>
      </c>
      <c r="R356" s="372">
        <v>739604804.45396841</v>
      </c>
      <c r="S356" s="367">
        <v>5</v>
      </c>
      <c r="T356" s="369">
        <v>9.2784528855867521E-2</v>
      </c>
      <c r="U356" s="369">
        <v>1.1994437143310726</v>
      </c>
      <c r="V356" s="369">
        <v>0.13351492020821554</v>
      </c>
      <c r="W356" s="369">
        <v>1.3088926565913601</v>
      </c>
      <c r="X356" s="369">
        <v>0.20492068950091236</v>
      </c>
      <c r="Y356" s="369">
        <v>1.5539508144905589</v>
      </c>
      <c r="Z356" s="369">
        <v>0.1776189800701331</v>
      </c>
      <c r="AA356" s="369">
        <v>1.0096438647071593</v>
      </c>
      <c r="AB356" s="369">
        <v>7.9798189253412477E-3</v>
      </c>
      <c r="AC356" s="373">
        <v>3.5381863156013429</v>
      </c>
      <c r="AD356" s="575">
        <v>0</v>
      </c>
      <c r="AE356" s="370" t="s">
        <v>2403</v>
      </c>
      <c r="AF356" s="370" t="s">
        <v>2403</v>
      </c>
      <c r="AG356" s="374" t="s">
        <v>721</v>
      </c>
      <c r="AH356" s="374" t="s">
        <v>2321</v>
      </c>
      <c r="AI356" s="374">
        <v>1000</v>
      </c>
      <c r="AJ356" s="374">
        <v>1000</v>
      </c>
      <c r="AK356" s="374">
        <v>1000</v>
      </c>
      <c r="AL356" s="369">
        <v>5.0000000000000001E-3</v>
      </c>
      <c r="AM356" s="369" t="s">
        <v>34</v>
      </c>
      <c r="AN356" s="369" t="s">
        <v>64</v>
      </c>
      <c r="AO356" s="367" t="s">
        <v>1326</v>
      </c>
      <c r="AP356" s="370" t="s">
        <v>11</v>
      </c>
      <c r="AQ356" s="376" t="s">
        <v>664</v>
      </c>
      <c r="AR356" s="369">
        <v>1.5E-3</v>
      </c>
      <c r="AS356" s="369">
        <v>1.5E-3</v>
      </c>
      <c r="AT356" s="369"/>
      <c r="AW356" s="711"/>
      <c r="AX356" s="711"/>
      <c r="AY356" s="712"/>
      <c r="AZ356" s="712"/>
      <c r="BA356" s="712"/>
      <c r="BB356" s="713"/>
      <c r="BC356" s="712"/>
      <c r="BD356" s="712"/>
      <c r="BE356" s="712"/>
      <c r="BF356" s="712"/>
      <c r="BG356" s="713"/>
      <c r="BH356" s="713"/>
      <c r="BI356" s="714"/>
      <c r="BJ356" s="714"/>
      <c r="BK356" s="714"/>
      <c r="BL356" s="218"/>
      <c r="BM356" s="713"/>
      <c r="BN356" s="713"/>
      <c r="BO356" s="713"/>
      <c r="BP356" s="713"/>
      <c r="BQ356" s="713"/>
      <c r="BR356" s="713"/>
      <c r="BS356" s="713"/>
      <c r="BT356" s="716"/>
      <c r="BU356" s="717"/>
      <c r="BV356" s="715"/>
      <c r="BW356" s="718"/>
    </row>
    <row r="357" spans="2:75" ht="15.75" customHeight="1">
      <c r="B357" s="363" t="s">
        <v>159</v>
      </c>
      <c r="C357" s="364">
        <v>11888706000158</v>
      </c>
      <c r="D357" s="365" t="s">
        <v>14</v>
      </c>
      <c r="E357" s="365" t="s">
        <v>607</v>
      </c>
      <c r="F357" s="365"/>
      <c r="G357" s="366"/>
      <c r="H357" s="366" t="s">
        <v>34</v>
      </c>
      <c r="I357" s="366" t="s">
        <v>34</v>
      </c>
      <c r="J357" s="366" t="s">
        <v>608</v>
      </c>
      <c r="K357" s="367" t="s">
        <v>48</v>
      </c>
      <c r="L357" s="368"/>
      <c r="M357" s="368" t="s">
        <v>1421</v>
      </c>
      <c r="N357" s="367">
        <v>372986</v>
      </c>
      <c r="O357" s="367" t="s">
        <v>1323</v>
      </c>
      <c r="P357" s="371">
        <v>41407</v>
      </c>
      <c r="Q357" s="372">
        <v>28074906.079999998</v>
      </c>
      <c r="R357" s="372">
        <v>36168032.571666665</v>
      </c>
      <c r="S357" s="367">
        <v>33</v>
      </c>
      <c r="T357" s="369">
        <v>-6.0989605936087044E-3</v>
      </c>
      <c r="U357" s="369">
        <v>-7.8842453997051878E-2</v>
      </c>
      <c r="V357" s="369">
        <v>-0.17307448120312563</v>
      </c>
      <c r="W357" s="369">
        <v>-1.696708631041755</v>
      </c>
      <c r="X357" s="369">
        <v>-9.2536928019457232E-2</v>
      </c>
      <c r="Y357" s="369">
        <v>-0.70172433548077418</v>
      </c>
      <c r="Z357" s="369">
        <v>2.1395938224812117E-2</v>
      </c>
      <c r="AA357" s="369">
        <v>0.12162144918186812</v>
      </c>
      <c r="AB357" s="369">
        <v>0.21648872980951789</v>
      </c>
      <c r="AC357" s="373">
        <v>-1.2181137666789257</v>
      </c>
      <c r="AD357" s="575">
        <v>0</v>
      </c>
      <c r="AE357" s="370" t="s">
        <v>2403</v>
      </c>
      <c r="AF357" s="370" t="s">
        <v>2403</v>
      </c>
      <c r="AG357" s="374" t="s">
        <v>721</v>
      </c>
      <c r="AH357" s="374" t="s">
        <v>2318</v>
      </c>
      <c r="AI357" s="374">
        <v>50000</v>
      </c>
      <c r="AJ357" s="374">
        <v>1000</v>
      </c>
      <c r="AK357" s="374">
        <v>1000</v>
      </c>
      <c r="AL357" s="369">
        <v>0.01</v>
      </c>
      <c r="AM357" s="369">
        <v>0.2</v>
      </c>
      <c r="AN357" s="369" t="s">
        <v>668</v>
      </c>
      <c r="AO357" s="367" t="s">
        <v>1326</v>
      </c>
      <c r="AP357" s="370" t="s">
        <v>718</v>
      </c>
      <c r="AQ357" s="376" t="s">
        <v>672</v>
      </c>
      <c r="AR357" s="369">
        <v>2.3333333333333331E-3</v>
      </c>
      <c r="AS357" s="369">
        <v>2.3333333333333331E-3</v>
      </c>
      <c r="AT357" s="369"/>
      <c r="AW357" s="711"/>
      <c r="AX357" s="711"/>
      <c r="AY357" s="712"/>
      <c r="AZ357" s="712"/>
      <c r="BA357" s="712"/>
      <c r="BB357" s="713"/>
      <c r="BC357" s="712"/>
      <c r="BD357" s="712"/>
      <c r="BE357" s="712"/>
      <c r="BF357" s="712"/>
      <c r="BG357" s="713"/>
      <c r="BH357" s="713"/>
      <c r="BI357" s="714"/>
      <c r="BJ357" s="714"/>
      <c r="BK357" s="714"/>
      <c r="BL357" s="218"/>
      <c r="BM357" s="713"/>
      <c r="BN357" s="713"/>
      <c r="BO357" s="713"/>
      <c r="BP357" s="713"/>
      <c r="BQ357" s="713"/>
      <c r="BR357" s="713"/>
      <c r="BS357" s="713"/>
      <c r="BT357" s="716"/>
      <c r="BU357" s="717"/>
      <c r="BV357" s="715"/>
      <c r="BW357" s="718"/>
    </row>
    <row r="358" spans="2:75" ht="15.75" customHeight="1">
      <c r="B358" s="363" t="s">
        <v>893</v>
      </c>
      <c r="C358" s="364">
        <v>18623754000163</v>
      </c>
      <c r="D358" s="365" t="s">
        <v>11</v>
      </c>
      <c r="E358" s="365" t="s">
        <v>620</v>
      </c>
      <c r="F358" s="365" t="s">
        <v>665</v>
      </c>
      <c r="G358" s="366" t="s">
        <v>740</v>
      </c>
      <c r="H358" s="366" t="s">
        <v>34</v>
      </c>
      <c r="I358" s="366"/>
      <c r="J358" s="366" t="s">
        <v>608</v>
      </c>
      <c r="K358" s="367" t="s">
        <v>48</v>
      </c>
      <c r="L358" s="368"/>
      <c r="M358" s="368" t="s">
        <v>34</v>
      </c>
      <c r="N358" s="367">
        <v>450944</v>
      </c>
      <c r="O358" s="367" t="s">
        <v>1323</v>
      </c>
      <c r="P358" s="371">
        <v>43010</v>
      </c>
      <c r="Q358" s="372">
        <v>8213476.8200000003</v>
      </c>
      <c r="R358" s="372">
        <v>8988191.784007933</v>
      </c>
      <c r="S358" s="367">
        <v>91</v>
      </c>
      <c r="T358" s="369">
        <v>7.9296088067409176E-2</v>
      </c>
      <c r="U358" s="369">
        <v>1.0250760075663459</v>
      </c>
      <c r="V358" s="369">
        <v>0.10354255978368831</v>
      </c>
      <c r="W358" s="369">
        <v>1.015063304791626</v>
      </c>
      <c r="X358" s="369">
        <v>0.14865146447362765</v>
      </c>
      <c r="Y358" s="369">
        <v>1.127251059210298</v>
      </c>
      <c r="Z358" s="369">
        <v>0.19850144639247969</v>
      </c>
      <c r="AA358" s="369">
        <v>1.1283465731338493</v>
      </c>
      <c r="AB358" s="369">
        <v>6.5365339550275021E-3</v>
      </c>
      <c r="AC358" s="373">
        <v>0.21631507183287216</v>
      </c>
      <c r="AD358" s="575">
        <v>18652141000154</v>
      </c>
      <c r="AE358" s="370" t="s">
        <v>2403</v>
      </c>
      <c r="AF358" s="370" t="s">
        <v>2403</v>
      </c>
      <c r="AG358" s="374" t="s">
        <v>721</v>
      </c>
      <c r="AH358" s="374" t="s">
        <v>2318</v>
      </c>
      <c r="AI358" s="374">
        <v>1000</v>
      </c>
      <c r="AJ358" s="374">
        <v>1000</v>
      </c>
      <c r="AK358" s="374">
        <v>1000</v>
      </c>
      <c r="AL358" s="369">
        <v>8.0000000000000002E-3</v>
      </c>
      <c r="AM358" s="369">
        <v>0.2</v>
      </c>
      <c r="AN358" s="369" t="s">
        <v>64</v>
      </c>
      <c r="AO358" s="367" t="s">
        <v>1326</v>
      </c>
      <c r="AP358" s="370" t="s">
        <v>13</v>
      </c>
      <c r="AQ358" s="376" t="s">
        <v>688</v>
      </c>
      <c r="AR358" s="369">
        <v>1.8666666666666664E-3</v>
      </c>
      <c r="AS358" s="369">
        <v>1.8666666666666664E-3</v>
      </c>
      <c r="AT358" s="369"/>
      <c r="AW358" s="711"/>
      <c r="AX358" s="711"/>
      <c r="AY358" s="712"/>
      <c r="AZ358" s="712"/>
      <c r="BA358" s="712"/>
      <c r="BB358" s="713"/>
      <c r="BC358" s="712"/>
      <c r="BD358" s="712"/>
      <c r="BE358" s="712"/>
      <c r="BF358" s="712"/>
      <c r="BG358" s="713"/>
      <c r="BH358" s="713"/>
      <c r="BI358" s="714"/>
      <c r="BJ358" s="714"/>
      <c r="BK358" s="714"/>
      <c r="BL358" s="218"/>
      <c r="BM358" s="713"/>
      <c r="BN358" s="713"/>
      <c r="BO358" s="713"/>
      <c r="BP358" s="713"/>
      <c r="BQ358" s="713"/>
      <c r="BR358" s="713"/>
      <c r="BS358" s="713"/>
      <c r="BT358" s="716"/>
      <c r="BU358" s="717"/>
      <c r="BV358" s="715"/>
      <c r="BW358" s="718"/>
    </row>
    <row r="359" spans="2:75" ht="15.75" customHeight="1">
      <c r="B359" s="363" t="s">
        <v>894</v>
      </c>
      <c r="C359" s="364">
        <v>5461732000100</v>
      </c>
      <c r="D359" s="365" t="s">
        <v>13</v>
      </c>
      <c r="E359" s="365" t="s">
        <v>615</v>
      </c>
      <c r="F359" s="365" t="s">
        <v>619</v>
      </c>
      <c r="G359" s="366" t="s">
        <v>34</v>
      </c>
      <c r="H359" s="366" t="s">
        <v>867</v>
      </c>
      <c r="I359" s="366" t="s">
        <v>34</v>
      </c>
      <c r="J359" s="366"/>
      <c r="K359" s="367" t="s">
        <v>48</v>
      </c>
      <c r="L359" s="368"/>
      <c r="M359" s="368" t="s">
        <v>1421</v>
      </c>
      <c r="N359" s="367">
        <v>125970</v>
      </c>
      <c r="O359" s="367" t="s">
        <v>1323</v>
      </c>
      <c r="P359" s="371">
        <v>37903</v>
      </c>
      <c r="Q359" s="372">
        <v>74940807.170000002</v>
      </c>
      <c r="R359" s="372">
        <v>102094524.2872619</v>
      </c>
      <c r="S359" s="367">
        <v>32</v>
      </c>
      <c r="T359" s="369">
        <v>5.3469312123658685E-2</v>
      </c>
      <c r="U359" s="369">
        <v>0.69120823403602316</v>
      </c>
      <c r="V359" s="369">
        <v>2.0711450351837746E-2</v>
      </c>
      <c r="W359" s="369">
        <v>0.20304146705552142</v>
      </c>
      <c r="X359" s="369">
        <v>6.9576272208385914E-2</v>
      </c>
      <c r="Y359" s="369">
        <v>0.52760951142005974</v>
      </c>
      <c r="Z359" s="369">
        <v>0.14515485421433794</v>
      </c>
      <c r="AA359" s="369">
        <v>0.82510724885426712</v>
      </c>
      <c r="AB359" s="369">
        <v>5.5060869402369095E-2</v>
      </c>
      <c r="AC359" s="373">
        <v>-1.364676315935391</v>
      </c>
      <c r="AD359" s="575">
        <v>0</v>
      </c>
      <c r="AE359" s="370" t="s">
        <v>2403</v>
      </c>
      <c r="AF359" s="370" t="s">
        <v>2403</v>
      </c>
      <c r="AG359" s="374" t="s">
        <v>721</v>
      </c>
      <c r="AH359" s="374" t="s">
        <v>2318</v>
      </c>
      <c r="AI359" s="374">
        <v>10000</v>
      </c>
      <c r="AJ359" s="374">
        <v>1000</v>
      </c>
      <c r="AK359" s="374">
        <v>1000</v>
      </c>
      <c r="AL359" s="369">
        <v>1.3000000000000001E-2</v>
      </c>
      <c r="AM359" s="369">
        <v>0.2</v>
      </c>
      <c r="AN359" s="369" t="s">
        <v>64</v>
      </c>
      <c r="AO359" s="367" t="s">
        <v>1326</v>
      </c>
      <c r="AP359" s="370" t="s">
        <v>13</v>
      </c>
      <c r="AQ359" s="376" t="s">
        <v>688</v>
      </c>
      <c r="AR359" s="369">
        <v>3.0333333333333328E-3</v>
      </c>
      <c r="AS359" s="369">
        <v>3.0333333333333328E-3</v>
      </c>
      <c r="AT359" s="369"/>
      <c r="AW359" s="711"/>
      <c r="AX359" s="711"/>
      <c r="AY359" s="712"/>
      <c r="AZ359" s="712"/>
      <c r="BA359" s="712"/>
      <c r="BB359" s="713"/>
      <c r="BC359" s="712"/>
      <c r="BD359" s="712"/>
      <c r="BE359" s="712"/>
      <c r="BF359" s="712"/>
      <c r="BG359" s="713"/>
      <c r="BH359" s="713"/>
      <c r="BI359" s="714"/>
      <c r="BJ359" s="714"/>
      <c r="BK359" s="714"/>
      <c r="BL359" s="218"/>
      <c r="BM359" s="713"/>
      <c r="BN359" s="713"/>
      <c r="BO359" s="713"/>
      <c r="BP359" s="713"/>
      <c r="BQ359" s="713"/>
      <c r="BR359" s="713"/>
      <c r="BS359" s="713"/>
      <c r="BT359" s="716"/>
      <c r="BU359" s="717"/>
      <c r="BV359" s="715"/>
      <c r="BW359" s="718"/>
    </row>
    <row r="360" spans="2:75" ht="15.75" customHeight="1">
      <c r="B360" s="363" t="s">
        <v>895</v>
      </c>
      <c r="C360" s="364">
        <v>18623722000168</v>
      </c>
      <c r="D360" s="365" t="s">
        <v>11</v>
      </c>
      <c r="E360" s="365" t="s">
        <v>621</v>
      </c>
      <c r="F360" s="365" t="s">
        <v>694</v>
      </c>
      <c r="G360" s="366" t="s">
        <v>740</v>
      </c>
      <c r="H360" s="366" t="s">
        <v>34</v>
      </c>
      <c r="I360" s="366"/>
      <c r="J360" s="366" t="s">
        <v>608</v>
      </c>
      <c r="K360" s="367" t="s">
        <v>48</v>
      </c>
      <c r="L360" s="368"/>
      <c r="M360" s="368" t="s">
        <v>34</v>
      </c>
      <c r="N360" s="367">
        <v>405469</v>
      </c>
      <c r="O360" s="367" t="s">
        <v>1323</v>
      </c>
      <c r="P360" s="371">
        <v>42250</v>
      </c>
      <c r="Q360" s="372">
        <v>862376750.73000002</v>
      </c>
      <c r="R360" s="372">
        <v>931954008.06758106</v>
      </c>
      <c r="S360" s="367">
        <v>31</v>
      </c>
      <c r="T360" s="369">
        <v>6.90825563996047E-2</v>
      </c>
      <c r="U360" s="369">
        <v>0.8930436902055543</v>
      </c>
      <c r="V360" s="369">
        <v>0.10546974922822083</v>
      </c>
      <c r="W360" s="369">
        <v>1.0339562053594067</v>
      </c>
      <c r="X360" s="369">
        <v>0.19307537887495396</v>
      </c>
      <c r="Y360" s="369">
        <v>1.4641256721882743</v>
      </c>
      <c r="Z360" s="369">
        <v>0.28262173440858152</v>
      </c>
      <c r="AA360" s="369">
        <v>1.6065135610273789</v>
      </c>
      <c r="AB360" s="369">
        <v>3.1562703082645943E-2</v>
      </c>
      <c r="AC360" s="373">
        <v>0.1151358937099128</v>
      </c>
      <c r="AD360" s="575">
        <v>0</v>
      </c>
      <c r="AE360" s="370" t="s">
        <v>2403</v>
      </c>
      <c r="AF360" s="370" t="s">
        <v>2403</v>
      </c>
      <c r="AG360" s="374" t="s">
        <v>721</v>
      </c>
      <c r="AH360" s="374" t="s">
        <v>2321</v>
      </c>
      <c r="AI360" s="374">
        <v>1000</v>
      </c>
      <c r="AJ360" s="374">
        <v>1000</v>
      </c>
      <c r="AK360" s="374">
        <v>1000</v>
      </c>
      <c r="AL360" s="369">
        <v>8.0000000000000002E-3</v>
      </c>
      <c r="AM360" s="369">
        <v>0.2</v>
      </c>
      <c r="AN360" s="369" t="s">
        <v>636</v>
      </c>
      <c r="AO360" s="367" t="s">
        <v>1326</v>
      </c>
      <c r="AP360" s="370" t="s">
        <v>13</v>
      </c>
      <c r="AQ360" s="376" t="s">
        <v>673</v>
      </c>
      <c r="AR360" s="369">
        <v>2.8E-3</v>
      </c>
      <c r="AS360" s="369">
        <v>2.8E-3</v>
      </c>
      <c r="AT360" s="369"/>
      <c r="AW360" s="711"/>
      <c r="AX360" s="711"/>
      <c r="AY360" s="712"/>
      <c r="AZ360" s="712"/>
      <c r="BA360" s="712"/>
      <c r="BB360" s="713"/>
      <c r="BC360" s="712"/>
      <c r="BD360" s="712"/>
      <c r="BE360" s="712"/>
      <c r="BF360" s="712"/>
      <c r="BG360" s="713"/>
      <c r="BH360" s="713"/>
      <c r="BI360" s="714"/>
      <c r="BJ360" s="714"/>
      <c r="BK360" s="714"/>
      <c r="BL360" s="218"/>
      <c r="BM360" s="713"/>
      <c r="BN360" s="713"/>
      <c r="BO360" s="713"/>
      <c r="BP360" s="713"/>
      <c r="BQ360" s="713"/>
      <c r="BR360" s="713"/>
      <c r="BS360" s="713"/>
      <c r="BT360" s="716"/>
      <c r="BU360" s="717"/>
      <c r="BV360" s="715"/>
      <c r="BW360" s="718"/>
    </row>
    <row r="361" spans="2:75" ht="15.75" customHeight="1">
      <c r="B361" s="363" t="s">
        <v>160</v>
      </c>
      <c r="C361" s="364">
        <v>23714047000112</v>
      </c>
      <c r="D361" s="365" t="s">
        <v>11</v>
      </c>
      <c r="E361" s="365" t="s">
        <v>620</v>
      </c>
      <c r="F361" s="365" t="s">
        <v>665</v>
      </c>
      <c r="G361" s="366" t="s">
        <v>740</v>
      </c>
      <c r="H361" s="366" t="s">
        <v>34</v>
      </c>
      <c r="I361" s="366" t="s">
        <v>1306</v>
      </c>
      <c r="J361" s="366" t="s">
        <v>608</v>
      </c>
      <c r="K361" s="367" t="s">
        <v>48</v>
      </c>
      <c r="L361" s="368"/>
      <c r="M361" s="368" t="s">
        <v>34</v>
      </c>
      <c r="N361" s="367">
        <v>474045</v>
      </c>
      <c r="O361" s="367" t="s">
        <v>1323</v>
      </c>
      <c r="P361" s="371">
        <v>43342</v>
      </c>
      <c r="Q361" s="372">
        <v>204482853.86000001</v>
      </c>
      <c r="R361" s="372">
        <v>103848875.24484126</v>
      </c>
      <c r="S361" s="367">
        <v>31</v>
      </c>
      <c r="T361" s="369">
        <v>0.10114109912272218</v>
      </c>
      <c r="U361" s="369">
        <v>1.3074707292175192</v>
      </c>
      <c r="V361" s="369">
        <v>0.14290300392529298</v>
      </c>
      <c r="W361" s="369">
        <v>1.4009272682855778</v>
      </c>
      <c r="X361" s="369">
        <v>0.21013603455960128</v>
      </c>
      <c r="Y361" s="369">
        <v>1.5934997234930484</v>
      </c>
      <c r="Z361" s="369">
        <v>0.19094886652606191</v>
      </c>
      <c r="AA361" s="369">
        <v>1.0854152607153871</v>
      </c>
      <c r="AB361" s="369">
        <v>1.3297108047668068E-2</v>
      </c>
      <c r="AC361" s="373">
        <v>2.7481567091282195</v>
      </c>
      <c r="AD361" s="575">
        <v>0</v>
      </c>
      <c r="AE361" s="370" t="s">
        <v>2403</v>
      </c>
      <c r="AF361" s="370" t="s">
        <v>2403</v>
      </c>
      <c r="AG361" s="374" t="s">
        <v>721</v>
      </c>
      <c r="AH361" s="374" t="s">
        <v>2318</v>
      </c>
      <c r="AI361" s="374">
        <v>1000</v>
      </c>
      <c r="AJ361" s="374">
        <v>1000</v>
      </c>
      <c r="AK361" s="374">
        <v>1000</v>
      </c>
      <c r="AL361" s="369">
        <v>2.5000000000000001E-3</v>
      </c>
      <c r="AM361" s="369">
        <v>0.2</v>
      </c>
      <c r="AN361" s="369" t="s">
        <v>64</v>
      </c>
      <c r="AO361" s="367" t="s">
        <v>1326</v>
      </c>
      <c r="AP361" s="370" t="s">
        <v>11</v>
      </c>
      <c r="AQ361" s="376" t="s">
        <v>664</v>
      </c>
      <c r="AR361" s="369">
        <v>1.5E-3</v>
      </c>
      <c r="AS361" s="369">
        <v>1.5E-3</v>
      </c>
      <c r="AT361" s="369"/>
      <c r="AW361" s="711"/>
      <c r="AX361" s="711"/>
      <c r="AY361" s="712"/>
      <c r="AZ361" s="712"/>
      <c r="BA361" s="712"/>
      <c r="BB361" s="713"/>
      <c r="BC361" s="712"/>
      <c r="BD361" s="712"/>
      <c r="BE361" s="712"/>
      <c r="BF361" s="712"/>
      <c r="BG361" s="713"/>
      <c r="BH361" s="713"/>
      <c r="BI361" s="714"/>
      <c r="BJ361" s="714"/>
      <c r="BK361" s="714"/>
      <c r="BL361" s="218"/>
      <c r="BM361" s="713"/>
      <c r="BN361" s="713"/>
      <c r="BO361" s="713"/>
      <c r="BP361" s="713"/>
      <c r="BQ361" s="713"/>
      <c r="BR361" s="713"/>
      <c r="BS361" s="713"/>
      <c r="BT361" s="716"/>
      <c r="BU361" s="717"/>
      <c r="BV361" s="715"/>
      <c r="BW361" s="718"/>
    </row>
    <row r="362" spans="2:75" ht="15.75" customHeight="1">
      <c r="B362" s="363" t="s">
        <v>161</v>
      </c>
      <c r="C362" s="364">
        <v>11447124000136</v>
      </c>
      <c r="D362" s="365" t="s">
        <v>11</v>
      </c>
      <c r="E362" s="365" t="s">
        <v>620</v>
      </c>
      <c r="F362" s="365" t="s">
        <v>665</v>
      </c>
      <c r="G362" s="366" t="s">
        <v>740</v>
      </c>
      <c r="H362" s="366" t="s">
        <v>34</v>
      </c>
      <c r="I362" s="366" t="s">
        <v>1306</v>
      </c>
      <c r="J362" s="366" t="s">
        <v>608</v>
      </c>
      <c r="K362" s="367" t="s">
        <v>48</v>
      </c>
      <c r="L362" s="368"/>
      <c r="M362" s="368" t="s">
        <v>34</v>
      </c>
      <c r="N362" s="367">
        <v>284211</v>
      </c>
      <c r="O362" s="367" t="s">
        <v>1323</v>
      </c>
      <c r="P362" s="371">
        <v>40771</v>
      </c>
      <c r="Q362" s="372">
        <v>684214366.98000002</v>
      </c>
      <c r="R362" s="372">
        <v>619685311.5521028</v>
      </c>
      <c r="S362" s="367">
        <v>31</v>
      </c>
      <c r="T362" s="369">
        <v>9.7754495066614933E-2</v>
      </c>
      <c r="U362" s="369">
        <v>1.2636914375822084</v>
      </c>
      <c r="V362" s="369">
        <v>0.1380179698630335</v>
      </c>
      <c r="W362" s="369">
        <v>1.3530376002146332</v>
      </c>
      <c r="X362" s="369">
        <v>0.20818917569990658</v>
      </c>
      <c r="Y362" s="369">
        <v>1.5787363390925324</v>
      </c>
      <c r="Z362" s="369">
        <v>0.18589107218022738</v>
      </c>
      <c r="AA362" s="369">
        <v>1.0566651179761029</v>
      </c>
      <c r="AB362" s="369">
        <v>8.6946809779191551E-3</v>
      </c>
      <c r="AC362" s="373">
        <v>3.7041930272784342</v>
      </c>
      <c r="AD362" s="575">
        <v>0</v>
      </c>
      <c r="AE362" s="370" t="s">
        <v>2403</v>
      </c>
      <c r="AF362" s="370" t="s">
        <v>2403</v>
      </c>
      <c r="AG362" s="374" t="s">
        <v>721</v>
      </c>
      <c r="AH362" s="374" t="s">
        <v>2321</v>
      </c>
      <c r="AI362" s="374">
        <v>1000</v>
      </c>
      <c r="AJ362" s="374">
        <v>1000</v>
      </c>
      <c r="AK362" s="374">
        <v>1000</v>
      </c>
      <c r="AL362" s="369">
        <v>5.0000000000000001E-3</v>
      </c>
      <c r="AM362" s="369" t="s">
        <v>34</v>
      </c>
      <c r="AN362" s="369" t="s">
        <v>64</v>
      </c>
      <c r="AO362" s="367" t="s">
        <v>1326</v>
      </c>
      <c r="AP362" s="370" t="s">
        <v>11</v>
      </c>
      <c r="AQ362" s="376" t="s">
        <v>664</v>
      </c>
      <c r="AR362" s="369">
        <v>1.5E-3</v>
      </c>
      <c r="AS362" s="369">
        <v>1.5E-3</v>
      </c>
      <c r="AT362" s="369"/>
      <c r="AW362" s="711"/>
      <c r="AX362" s="711"/>
      <c r="AY362" s="712"/>
      <c r="AZ362" s="712"/>
      <c r="BA362" s="712"/>
      <c r="BB362" s="713"/>
      <c r="BC362" s="712"/>
      <c r="BD362" s="712"/>
      <c r="BE362" s="712"/>
      <c r="BF362" s="712"/>
      <c r="BG362" s="713"/>
      <c r="BH362" s="713"/>
      <c r="BI362" s="714"/>
      <c r="BJ362" s="714"/>
      <c r="BK362" s="714"/>
      <c r="BL362" s="218"/>
      <c r="BM362" s="713"/>
      <c r="BN362" s="713"/>
      <c r="BO362" s="713"/>
      <c r="BP362" s="713"/>
      <c r="BQ362" s="713"/>
      <c r="BR362" s="713"/>
      <c r="BS362" s="713"/>
      <c r="BT362" s="716"/>
      <c r="BU362" s="717"/>
      <c r="BV362" s="715"/>
      <c r="BW362" s="718"/>
    </row>
    <row r="363" spans="2:75" ht="15.75" customHeight="1">
      <c r="B363" s="363" t="s">
        <v>896</v>
      </c>
      <c r="C363" s="364">
        <v>44479860000125</v>
      </c>
      <c r="D363" s="365" t="s">
        <v>14</v>
      </c>
      <c r="E363" s="365" t="s">
        <v>607</v>
      </c>
      <c r="F363" s="365"/>
      <c r="G363" s="366"/>
      <c r="H363" s="366" t="s">
        <v>34</v>
      </c>
      <c r="I363" s="366" t="s">
        <v>34</v>
      </c>
      <c r="J363" s="366" t="s">
        <v>611</v>
      </c>
      <c r="K363" s="367" t="s">
        <v>49</v>
      </c>
      <c r="L363" s="368"/>
      <c r="M363" s="368" t="s">
        <v>34</v>
      </c>
      <c r="N363" s="367">
        <v>631256</v>
      </c>
      <c r="O363" s="367" t="s">
        <v>1323</v>
      </c>
      <c r="P363" s="371">
        <v>44558</v>
      </c>
      <c r="Q363" s="372">
        <v>21716844.59</v>
      </c>
      <c r="R363" s="372" t="s">
        <v>1424</v>
      </c>
      <c r="S363" s="367">
        <v>15</v>
      </c>
      <c r="T363" s="369">
        <v>-0.19299215964243854</v>
      </c>
      <c r="U363" s="369">
        <v>-2.4948473161715388</v>
      </c>
      <c r="V363" s="369" t="s">
        <v>1424</v>
      </c>
      <c r="W363" s="369" t="s">
        <v>1424</v>
      </c>
      <c r="X363" s="369" t="s">
        <v>1424</v>
      </c>
      <c r="Y363" s="369" t="s">
        <v>1424</v>
      </c>
      <c r="Z363" s="369" t="s">
        <v>1424</v>
      </c>
      <c r="AA363" s="369" t="s">
        <v>1424</v>
      </c>
      <c r="AB363" s="369" t="s">
        <v>1424</v>
      </c>
      <c r="AC363" s="373" t="s">
        <v>1424</v>
      </c>
      <c r="AD363" s="575">
        <v>44417189000198</v>
      </c>
      <c r="AE363" s="370" t="s">
        <v>2404</v>
      </c>
      <c r="AF363" s="370" t="s">
        <v>2317</v>
      </c>
      <c r="AG363" s="374" t="s">
        <v>1458</v>
      </c>
      <c r="AH363" s="374" t="s">
        <v>2321</v>
      </c>
      <c r="AI363" s="374">
        <v>5000</v>
      </c>
      <c r="AJ363" s="374">
        <v>1000</v>
      </c>
      <c r="AK363" s="374">
        <v>5000</v>
      </c>
      <c r="AL363" s="369">
        <v>1.9E-2</v>
      </c>
      <c r="AM363" s="369">
        <v>0.2</v>
      </c>
      <c r="AN363" s="369" t="s">
        <v>2335</v>
      </c>
      <c r="AO363" s="367" t="s">
        <v>1326</v>
      </c>
      <c r="AP363" s="370" t="s">
        <v>718</v>
      </c>
      <c r="AQ363" s="376" t="s">
        <v>661</v>
      </c>
      <c r="AR363" s="369">
        <v>4.4327000000000004E-3</v>
      </c>
      <c r="AS363" s="369">
        <v>4.4327000000000004E-3</v>
      </c>
      <c r="AT363" s="369"/>
      <c r="AW363" s="711"/>
      <c r="AX363" s="711"/>
      <c r="AY363" s="712"/>
      <c r="AZ363" s="712"/>
      <c r="BA363" s="712"/>
      <c r="BB363" s="713"/>
      <c r="BC363" s="712"/>
      <c r="BD363" s="712"/>
      <c r="BE363" s="712"/>
      <c r="BF363" s="712"/>
      <c r="BG363" s="713"/>
      <c r="BH363" s="713"/>
      <c r="BI363" s="714"/>
      <c r="BJ363" s="714"/>
      <c r="BK363" s="714"/>
      <c r="BL363" s="218"/>
      <c r="BM363" s="713"/>
      <c r="BN363" s="713"/>
      <c r="BO363" s="713"/>
      <c r="BP363" s="713"/>
      <c r="BQ363" s="713"/>
      <c r="BR363" s="713"/>
      <c r="BS363" s="713"/>
      <c r="BT363" s="716"/>
      <c r="BU363" s="717"/>
      <c r="BV363" s="715"/>
      <c r="BW363" s="718"/>
    </row>
    <row r="364" spans="2:75" ht="15.75" customHeight="1">
      <c r="B364" s="363" t="s">
        <v>897</v>
      </c>
      <c r="C364" s="364">
        <v>44515610000101</v>
      </c>
      <c r="D364" s="365" t="s">
        <v>14</v>
      </c>
      <c r="E364" s="365" t="s">
        <v>607</v>
      </c>
      <c r="F364" s="365"/>
      <c r="G364" s="366"/>
      <c r="H364" s="366" t="s">
        <v>34</v>
      </c>
      <c r="I364" s="366" t="s">
        <v>34</v>
      </c>
      <c r="J364" s="366" t="s">
        <v>611</v>
      </c>
      <c r="K364" s="367" t="s">
        <v>48</v>
      </c>
      <c r="L364" s="368"/>
      <c r="M364" s="368" t="s">
        <v>34</v>
      </c>
      <c r="N364" s="367">
        <v>631507</v>
      </c>
      <c r="O364" s="367" t="s">
        <v>1323</v>
      </c>
      <c r="P364" s="371">
        <v>44568</v>
      </c>
      <c r="Q364" s="372">
        <v>23287705.890000001</v>
      </c>
      <c r="R364" s="372" t="s">
        <v>1424</v>
      </c>
      <c r="S364" s="367">
        <v>15</v>
      </c>
      <c r="T364" s="369" t="s">
        <v>1424</v>
      </c>
      <c r="U364" s="369" t="s">
        <v>1424</v>
      </c>
      <c r="V364" s="369" t="s">
        <v>1424</v>
      </c>
      <c r="W364" s="369" t="s">
        <v>1424</v>
      </c>
      <c r="X364" s="369" t="s">
        <v>1424</v>
      </c>
      <c r="Y364" s="369" t="s">
        <v>1424</v>
      </c>
      <c r="Z364" s="369" t="s">
        <v>1424</v>
      </c>
      <c r="AA364" s="369" t="s">
        <v>1424</v>
      </c>
      <c r="AB364" s="369" t="s">
        <v>1424</v>
      </c>
      <c r="AC364" s="373" t="s">
        <v>1424</v>
      </c>
      <c r="AD364" s="575">
        <v>44417189000198</v>
      </c>
      <c r="AE364" s="370" t="s">
        <v>2404</v>
      </c>
      <c r="AF364" s="370" t="s">
        <v>2317</v>
      </c>
      <c r="AG364" s="374" t="s">
        <v>1458</v>
      </c>
      <c r="AH364" s="374" t="s">
        <v>2321</v>
      </c>
      <c r="AI364" s="374">
        <v>5000</v>
      </c>
      <c r="AJ364" s="374">
        <v>1000</v>
      </c>
      <c r="AK364" s="374">
        <v>5000</v>
      </c>
      <c r="AL364" s="369">
        <v>1.9E-2</v>
      </c>
      <c r="AM364" s="369">
        <v>0.2</v>
      </c>
      <c r="AN364" s="369" t="s">
        <v>2335</v>
      </c>
      <c r="AO364" s="367" t="s">
        <v>1326</v>
      </c>
      <c r="AP364" s="370" t="s">
        <v>718</v>
      </c>
      <c r="AQ364" s="376" t="s">
        <v>661</v>
      </c>
      <c r="AR364" s="369">
        <v>4.4327000000000004E-3</v>
      </c>
      <c r="AS364" s="369">
        <v>4.4327000000000004E-3</v>
      </c>
      <c r="AT364" s="369"/>
      <c r="AW364" s="711"/>
      <c r="AX364" s="711"/>
      <c r="AY364" s="712"/>
      <c r="AZ364" s="712"/>
      <c r="BA364" s="712"/>
      <c r="BB364" s="713"/>
      <c r="BC364" s="712"/>
      <c r="BD364" s="712"/>
      <c r="BE364" s="712"/>
      <c r="BF364" s="712"/>
      <c r="BG364" s="713"/>
      <c r="BH364" s="713"/>
      <c r="BI364" s="714"/>
      <c r="BJ364" s="714"/>
      <c r="BK364" s="714"/>
      <c r="BL364" s="218"/>
      <c r="BM364" s="713"/>
      <c r="BN364" s="713"/>
      <c r="BO364" s="713"/>
      <c r="BP364" s="713"/>
      <c r="BQ364" s="713"/>
      <c r="BR364" s="713"/>
      <c r="BS364" s="713"/>
      <c r="BT364" s="716"/>
      <c r="BU364" s="717"/>
      <c r="BV364" s="715"/>
      <c r="BW364" s="718"/>
    </row>
    <row r="365" spans="2:75" ht="15.75" customHeight="1">
      <c r="B365" s="363" t="s">
        <v>1582</v>
      </c>
      <c r="C365" s="364">
        <v>28345337000150</v>
      </c>
      <c r="D365" s="365" t="s">
        <v>14</v>
      </c>
      <c r="E365" s="365" t="s">
        <v>614</v>
      </c>
      <c r="F365" s="365"/>
      <c r="G365" s="366"/>
      <c r="H365" s="366" t="s">
        <v>1340</v>
      </c>
      <c r="I365" s="366" t="s">
        <v>34</v>
      </c>
      <c r="J365" s="366" t="s">
        <v>608</v>
      </c>
      <c r="K365" s="367" t="s">
        <v>48</v>
      </c>
      <c r="L365" s="368"/>
      <c r="M365" s="368"/>
      <c r="N365" s="367">
        <v>455431</v>
      </c>
      <c r="O365" s="367" t="s">
        <v>1323</v>
      </c>
      <c r="P365" s="371">
        <v>43090</v>
      </c>
      <c r="Q365" s="372">
        <v>3239243.03</v>
      </c>
      <c r="R365" s="372">
        <v>5143909.4650000026</v>
      </c>
      <c r="S365" s="367">
        <v>31</v>
      </c>
      <c r="T365" s="369">
        <v>-5.7918110382457311E-2</v>
      </c>
      <c r="U365" s="369">
        <v>-0.65145789694404066</v>
      </c>
      <c r="V365" s="369">
        <v>-0.2143104451919754</v>
      </c>
      <c r="W365" s="369">
        <v>-1.9668787756446315</v>
      </c>
      <c r="X365" s="369">
        <v>-0.13348947766085417</v>
      </c>
      <c r="Y365" s="369">
        <v>-0.9386700340320665</v>
      </c>
      <c r="Z365" s="369">
        <v>-0.28188867449211996</v>
      </c>
      <c r="AA365" s="369">
        <v>-1.5403986149425328</v>
      </c>
      <c r="AB365" s="369">
        <v>0.20413064831004868</v>
      </c>
      <c r="AC365" s="373">
        <v>-1.5856928198699753</v>
      </c>
      <c r="AD365" s="575">
        <v>28345356000186</v>
      </c>
      <c r="AE365" s="370" t="s">
        <v>2405</v>
      </c>
      <c r="AF365" s="370" t="s">
        <v>2329</v>
      </c>
      <c r="AG365" s="374" t="s">
        <v>59</v>
      </c>
      <c r="AH365" s="374" t="s">
        <v>2318</v>
      </c>
      <c r="AI365" s="374">
        <v>100000</v>
      </c>
      <c r="AJ365" s="374">
        <v>50000</v>
      </c>
      <c r="AK365" s="374">
        <v>100000</v>
      </c>
      <c r="AL365" s="369">
        <v>1.9E-2</v>
      </c>
      <c r="AM365" s="369">
        <v>0.2</v>
      </c>
      <c r="AN365" s="369" t="s">
        <v>2349</v>
      </c>
      <c r="AO365" s="367" t="s">
        <v>1326</v>
      </c>
      <c r="AP365" s="370" t="s">
        <v>13</v>
      </c>
      <c r="AQ365" s="376" t="s">
        <v>676</v>
      </c>
      <c r="AR365" s="369" t="s">
        <v>34</v>
      </c>
      <c r="AS365" s="369" t="s">
        <v>34</v>
      </c>
      <c r="AT365" s="369"/>
      <c r="AW365" s="711"/>
      <c r="AX365" s="711"/>
      <c r="AY365" s="712"/>
      <c r="AZ365" s="712"/>
      <c r="BA365" s="712"/>
      <c r="BB365" s="712"/>
      <c r="BC365" s="712"/>
      <c r="BD365" s="712"/>
      <c r="BE365" s="712"/>
      <c r="BF365" s="712"/>
      <c r="BG365" s="713"/>
      <c r="BH365" s="713"/>
      <c r="BI365" s="714"/>
      <c r="BJ365" s="714"/>
      <c r="BK365" s="714"/>
      <c r="BL365" s="218"/>
      <c r="BM365" s="713"/>
      <c r="BN365" s="713"/>
      <c r="BO365" s="713"/>
      <c r="BP365" s="713"/>
      <c r="BQ365" s="713"/>
      <c r="BR365" s="713"/>
      <c r="BS365" s="713"/>
      <c r="BT365" s="713"/>
      <c r="BU365" s="713"/>
      <c r="BV365" s="715"/>
      <c r="BW365" s="712"/>
    </row>
    <row r="366" spans="2:75" ht="15.75" customHeight="1">
      <c r="B366" s="363" t="s">
        <v>162</v>
      </c>
      <c r="C366" s="364">
        <v>28246652000120</v>
      </c>
      <c r="D366" s="365" t="s">
        <v>14</v>
      </c>
      <c r="E366" s="365" t="s">
        <v>614</v>
      </c>
      <c r="F366" s="365"/>
      <c r="G366" s="366"/>
      <c r="H366" s="366" t="s">
        <v>1340</v>
      </c>
      <c r="I366" s="366" t="s">
        <v>34</v>
      </c>
      <c r="J366" s="366" t="s">
        <v>608</v>
      </c>
      <c r="K366" s="367" t="s">
        <v>48</v>
      </c>
      <c r="L366" s="368"/>
      <c r="M366" s="368" t="s">
        <v>34</v>
      </c>
      <c r="N366" s="367">
        <v>456217</v>
      </c>
      <c r="O366" s="367" t="s">
        <v>1323</v>
      </c>
      <c r="P366" s="371">
        <v>43090</v>
      </c>
      <c r="Q366" s="372">
        <v>2354019.84</v>
      </c>
      <c r="R366" s="372">
        <v>8065637.2043253947</v>
      </c>
      <c r="S366" s="367">
        <v>32</v>
      </c>
      <c r="T366" s="369">
        <v>-3.7093198759699963E-2</v>
      </c>
      <c r="U366" s="369">
        <v>-0.47951102026791953</v>
      </c>
      <c r="V366" s="369">
        <v>-0.25175812642836526</v>
      </c>
      <c r="W366" s="369">
        <v>-2.4680714515306281</v>
      </c>
      <c r="X366" s="369">
        <v>-0.15630463476798706</v>
      </c>
      <c r="Y366" s="369">
        <v>-1.1852864398315497</v>
      </c>
      <c r="Z366" s="369">
        <v>-0.23048753798317578</v>
      </c>
      <c r="AA366" s="369">
        <v>-1.3101658872508206</v>
      </c>
      <c r="AB366" s="369">
        <v>0.21082149388509758</v>
      </c>
      <c r="AC366" s="373">
        <v>-1.7301818011050205</v>
      </c>
      <c r="AD366" s="575">
        <v>28345356000186</v>
      </c>
      <c r="AE366" s="370" t="s">
        <v>2405</v>
      </c>
      <c r="AF366" s="370" t="s">
        <v>2326</v>
      </c>
      <c r="AG366" s="374" t="s">
        <v>1459</v>
      </c>
      <c r="AH366" s="374" t="s">
        <v>2321</v>
      </c>
      <c r="AI366" s="374">
        <v>5000</v>
      </c>
      <c r="AJ366" s="374">
        <v>1000</v>
      </c>
      <c r="AK366" s="374">
        <v>1000</v>
      </c>
      <c r="AL366" s="369">
        <v>1.9E-2</v>
      </c>
      <c r="AM366" s="369">
        <v>0.2</v>
      </c>
      <c r="AN366" s="369" t="s">
        <v>2349</v>
      </c>
      <c r="AO366" s="367" t="s">
        <v>1326</v>
      </c>
      <c r="AP366" s="370" t="s">
        <v>13</v>
      </c>
      <c r="AQ366" s="376" t="s">
        <v>676</v>
      </c>
      <c r="AR366" s="369">
        <v>4.7499999999999999E-3</v>
      </c>
      <c r="AS366" s="369">
        <v>4.7499999999999999E-3</v>
      </c>
      <c r="AT366" s="369"/>
      <c r="AW366" s="711"/>
      <c r="AX366" s="711"/>
      <c r="AY366" s="712"/>
      <c r="AZ366" s="712"/>
      <c r="BA366" s="712"/>
      <c r="BB366" s="712"/>
      <c r="BC366" s="712"/>
      <c r="BD366" s="712"/>
      <c r="BE366" s="712"/>
      <c r="BF366" s="712"/>
      <c r="BG366" s="713"/>
      <c r="BH366" s="713"/>
      <c r="BI366" s="714"/>
      <c r="BJ366" s="714"/>
      <c r="BK366" s="714"/>
      <c r="BL366" s="218"/>
      <c r="BM366" s="713"/>
      <c r="BN366" s="713"/>
      <c r="BO366" s="713"/>
      <c r="BP366" s="713"/>
      <c r="BQ366" s="713"/>
      <c r="BR366" s="713"/>
      <c r="BS366" s="713"/>
      <c r="BT366" s="713"/>
      <c r="BU366" s="713"/>
      <c r="BV366" s="715"/>
      <c r="BW366" s="712"/>
    </row>
    <row r="367" spans="2:75" ht="15.75" customHeight="1">
      <c r="B367" s="363" t="s">
        <v>1583</v>
      </c>
      <c r="C367" s="364">
        <v>15212344000131</v>
      </c>
      <c r="D367" s="365" t="s">
        <v>13</v>
      </c>
      <c r="E367" s="365" t="s">
        <v>615</v>
      </c>
      <c r="F367" s="365" t="s">
        <v>619</v>
      </c>
      <c r="G367" s="366" t="s">
        <v>34</v>
      </c>
      <c r="H367" s="366" t="s">
        <v>1340</v>
      </c>
      <c r="I367" s="366" t="s">
        <v>34</v>
      </c>
      <c r="J367" s="366"/>
      <c r="K367" s="367" t="s">
        <v>48</v>
      </c>
      <c r="L367" s="368"/>
      <c r="M367" s="368"/>
      <c r="N367" s="367">
        <v>322733</v>
      </c>
      <c r="O367" s="367" t="s">
        <v>1323</v>
      </c>
      <c r="P367" s="371">
        <v>41256</v>
      </c>
      <c r="Q367" s="372">
        <v>45303436.5</v>
      </c>
      <c r="R367" s="372">
        <v>74828107.841190383</v>
      </c>
      <c r="S367" s="367">
        <v>30</v>
      </c>
      <c r="T367" s="369">
        <v>0.11405629655641225</v>
      </c>
      <c r="U367" s="369">
        <v>1.2828953603149937</v>
      </c>
      <c r="V367" s="369">
        <v>8.4951256873269321E-2</v>
      </c>
      <c r="W367" s="369">
        <v>0.77965786482638977</v>
      </c>
      <c r="X367" s="369">
        <v>0.10609244251765571</v>
      </c>
      <c r="Y367" s="369">
        <v>0.74601982398644517</v>
      </c>
      <c r="Z367" s="369">
        <v>0.12311466617577049</v>
      </c>
      <c r="AA367" s="369">
        <v>0.67276793435548465</v>
      </c>
      <c r="AB367" s="369">
        <v>7.9104069385028203E-2</v>
      </c>
      <c r="AC367" s="373">
        <v>-0.23740382968993187</v>
      </c>
      <c r="AD367" s="575">
        <v>9720565000118</v>
      </c>
      <c r="AE367" s="370" t="s">
        <v>2405</v>
      </c>
      <c r="AF367" s="370" t="s">
        <v>2329</v>
      </c>
      <c r="AG367" s="374" t="s">
        <v>59</v>
      </c>
      <c r="AH367" s="374" t="s">
        <v>2321</v>
      </c>
      <c r="AI367" s="374">
        <v>50000</v>
      </c>
      <c r="AJ367" s="374">
        <v>50000</v>
      </c>
      <c r="AK367" s="374">
        <v>50000</v>
      </c>
      <c r="AL367" s="369">
        <v>1.95E-2</v>
      </c>
      <c r="AM367" s="369">
        <v>0.2</v>
      </c>
      <c r="AN367" s="369" t="s">
        <v>64</v>
      </c>
      <c r="AO367" s="367" t="s">
        <v>1326</v>
      </c>
      <c r="AP367" s="370" t="s">
        <v>13</v>
      </c>
      <c r="AQ367" s="376" t="s">
        <v>666</v>
      </c>
      <c r="AR367" s="369" t="s">
        <v>34</v>
      </c>
      <c r="AS367" s="369" t="s">
        <v>34</v>
      </c>
      <c r="AT367" s="369"/>
      <c r="AW367" s="711"/>
      <c r="AX367" s="711"/>
      <c r="AY367" s="712"/>
      <c r="AZ367" s="712"/>
      <c r="BA367" s="712"/>
      <c r="BB367" s="712"/>
      <c r="BC367" s="712"/>
      <c r="BD367" s="712"/>
      <c r="BE367" s="712"/>
      <c r="BF367" s="712"/>
      <c r="BG367" s="713"/>
      <c r="BH367" s="713"/>
      <c r="BI367" s="714"/>
      <c r="BJ367" s="714"/>
      <c r="BK367" s="714"/>
      <c r="BL367" s="218"/>
      <c r="BM367" s="713"/>
      <c r="BN367" s="713"/>
      <c r="BO367" s="713"/>
      <c r="BP367" s="713"/>
      <c r="BQ367" s="713"/>
      <c r="BR367" s="713"/>
      <c r="BS367" s="713"/>
      <c r="BT367" s="713"/>
      <c r="BU367" s="713"/>
      <c r="BV367" s="715"/>
      <c r="BW367" s="712"/>
    </row>
    <row r="368" spans="2:75" ht="15.75" customHeight="1">
      <c r="B368" s="363" t="s">
        <v>898</v>
      </c>
      <c r="C368" s="364">
        <v>13106979000129</v>
      </c>
      <c r="D368" s="365" t="s">
        <v>13</v>
      </c>
      <c r="E368" s="365" t="s">
        <v>615</v>
      </c>
      <c r="F368" s="365" t="s">
        <v>619</v>
      </c>
      <c r="G368" s="366" t="s">
        <v>34</v>
      </c>
      <c r="H368" s="366" t="s">
        <v>1340</v>
      </c>
      <c r="I368" s="366" t="s">
        <v>34</v>
      </c>
      <c r="J368" s="366"/>
      <c r="K368" s="367" t="s">
        <v>48</v>
      </c>
      <c r="L368" s="368"/>
      <c r="M368" s="368" t="s">
        <v>34</v>
      </c>
      <c r="N368" s="367">
        <v>271020</v>
      </c>
      <c r="O368" s="367" t="s">
        <v>1323</v>
      </c>
      <c r="P368" s="371">
        <v>40633</v>
      </c>
      <c r="Q368" s="372">
        <v>119796995.98</v>
      </c>
      <c r="R368" s="372">
        <v>194423130.90484124</v>
      </c>
      <c r="S368" s="367">
        <v>30</v>
      </c>
      <c r="T368" s="369">
        <v>0.10066607931376192</v>
      </c>
      <c r="U368" s="369">
        <v>1.3013300554320739</v>
      </c>
      <c r="V368" s="369">
        <v>4.816834275790427E-2</v>
      </c>
      <c r="W368" s="369">
        <v>0.47221082121514873</v>
      </c>
      <c r="X368" s="369">
        <v>5.5359015123741306E-2</v>
      </c>
      <c r="Y368" s="369">
        <v>0.41979746823245961</v>
      </c>
      <c r="Z368" s="369">
        <v>0.1168392425868503</v>
      </c>
      <c r="AA368" s="369">
        <v>0.66415213277469443</v>
      </c>
      <c r="AB368" s="369">
        <v>8.0650157429063826E-2</v>
      </c>
      <c r="AC368" s="373">
        <v>-0.58106746615511939</v>
      </c>
      <c r="AD368" s="575">
        <v>9720565000118</v>
      </c>
      <c r="AE368" s="370" t="s">
        <v>2405</v>
      </c>
      <c r="AF368" s="370" t="s">
        <v>2326</v>
      </c>
      <c r="AG368" s="374" t="s">
        <v>1459</v>
      </c>
      <c r="AH368" s="374" t="s">
        <v>2321</v>
      </c>
      <c r="AI368" s="374">
        <v>20000</v>
      </c>
      <c r="AJ368" s="374">
        <v>5000</v>
      </c>
      <c r="AK368" s="374">
        <v>5000</v>
      </c>
      <c r="AL368" s="369">
        <v>1.95E-2</v>
      </c>
      <c r="AM368" s="369">
        <v>0.2</v>
      </c>
      <c r="AN368" s="369" t="s">
        <v>64</v>
      </c>
      <c r="AO368" s="367" t="s">
        <v>1326</v>
      </c>
      <c r="AP368" s="370" t="s">
        <v>13</v>
      </c>
      <c r="AQ368" s="376" t="s">
        <v>666</v>
      </c>
      <c r="AR368" s="369">
        <v>6.8249999999999995E-3</v>
      </c>
      <c r="AS368" s="369">
        <v>6.8249999999999995E-3</v>
      </c>
      <c r="AT368" s="369"/>
      <c r="AW368" s="711"/>
      <c r="AX368" s="711"/>
      <c r="AY368" s="712"/>
      <c r="AZ368" s="712"/>
      <c r="BA368" s="712"/>
      <c r="BB368" s="712"/>
      <c r="BC368" s="712"/>
      <c r="BD368" s="712"/>
      <c r="BE368" s="712"/>
      <c r="BF368" s="712"/>
      <c r="BG368" s="713"/>
      <c r="BH368" s="713"/>
      <c r="BI368" s="714"/>
      <c r="BJ368" s="714"/>
      <c r="BK368" s="714"/>
      <c r="BL368" s="218"/>
      <c r="BM368" s="713"/>
      <c r="BN368" s="713"/>
      <c r="BO368" s="713"/>
      <c r="BP368" s="713"/>
      <c r="BQ368" s="713"/>
      <c r="BR368" s="713"/>
      <c r="BS368" s="713"/>
      <c r="BT368" s="713"/>
      <c r="BU368" s="713"/>
      <c r="BV368" s="715"/>
      <c r="BW368" s="712"/>
    </row>
    <row r="369" spans="2:75" ht="15.75" customHeight="1">
      <c r="B369" s="363" t="s">
        <v>163</v>
      </c>
      <c r="C369" s="364">
        <v>34431415000131</v>
      </c>
      <c r="D369" s="365" t="s">
        <v>11</v>
      </c>
      <c r="E369" s="365" t="s">
        <v>620</v>
      </c>
      <c r="F369" s="365" t="s">
        <v>687</v>
      </c>
      <c r="G369" s="366" t="s">
        <v>740</v>
      </c>
      <c r="H369" s="366" t="s">
        <v>34</v>
      </c>
      <c r="I369" s="366" t="s">
        <v>1321</v>
      </c>
      <c r="J369" s="366" t="s">
        <v>608</v>
      </c>
      <c r="K369" s="367" t="s">
        <v>48</v>
      </c>
      <c r="L369" s="368"/>
      <c r="M369" s="368" t="s">
        <v>34</v>
      </c>
      <c r="N369" s="367">
        <v>512869</v>
      </c>
      <c r="O369" s="367" t="s">
        <v>1323</v>
      </c>
      <c r="P369" s="371">
        <v>43768</v>
      </c>
      <c r="Q369" s="372">
        <v>193336863.66999999</v>
      </c>
      <c r="R369" s="372">
        <v>160201619.12503964</v>
      </c>
      <c r="S369" s="367">
        <v>361</v>
      </c>
      <c r="T369" s="369">
        <v>9.5407728959454596E-2</v>
      </c>
      <c r="U369" s="369">
        <v>1.2333543340699273</v>
      </c>
      <c r="V369" s="369">
        <v>0.1393023405216407</v>
      </c>
      <c r="W369" s="369">
        <v>1.3656287272644843</v>
      </c>
      <c r="X369" s="369">
        <v>0.20237456449846425</v>
      </c>
      <c r="Y369" s="369">
        <v>1.5346430860665268</v>
      </c>
      <c r="Z369" s="369" t="s">
        <v>1424</v>
      </c>
      <c r="AA369" s="369" t="s">
        <v>1424</v>
      </c>
      <c r="AB369" s="369">
        <v>8.4041564595350067E-3</v>
      </c>
      <c r="AC369" s="373">
        <v>3.9662407144310592</v>
      </c>
      <c r="AD369" s="575">
        <v>34431868000168</v>
      </c>
      <c r="AE369" s="370" t="s">
        <v>2406</v>
      </c>
      <c r="AF369" s="370" t="s">
        <v>2326</v>
      </c>
      <c r="AG369" s="374" t="s">
        <v>1459</v>
      </c>
      <c r="AH369" s="374" t="s">
        <v>2318</v>
      </c>
      <c r="AI369" s="374">
        <v>50000</v>
      </c>
      <c r="AJ369" s="374">
        <v>5000</v>
      </c>
      <c r="AK369" s="374">
        <v>50000</v>
      </c>
      <c r="AL369" s="369">
        <v>1.4499999999999999E-2</v>
      </c>
      <c r="AM369" s="369">
        <v>0.2</v>
      </c>
      <c r="AN369" s="369" t="s">
        <v>64</v>
      </c>
      <c r="AO369" s="367" t="s">
        <v>1326</v>
      </c>
      <c r="AP369" s="370" t="s">
        <v>13</v>
      </c>
      <c r="AQ369" s="376" t="s">
        <v>666</v>
      </c>
      <c r="AR369" s="369">
        <v>2.4166666666666668E-3</v>
      </c>
      <c r="AS369" s="369">
        <v>2.4166666666666668E-3</v>
      </c>
      <c r="AT369" s="369"/>
      <c r="AW369" s="711"/>
      <c r="AX369" s="711"/>
      <c r="AY369" s="712"/>
      <c r="AZ369" s="712"/>
      <c r="BA369" s="712"/>
      <c r="BB369" s="712"/>
      <c r="BC369" s="712"/>
      <c r="BD369" s="712"/>
      <c r="BE369" s="712"/>
      <c r="BF369" s="712"/>
      <c r="BG369" s="713"/>
      <c r="BH369" s="713"/>
      <c r="BI369" s="714"/>
      <c r="BJ369" s="714"/>
      <c r="BK369" s="714"/>
      <c r="BL369" s="218"/>
      <c r="BM369" s="713"/>
      <c r="BN369" s="713"/>
      <c r="BO369" s="713"/>
      <c r="BP369" s="713"/>
      <c r="BQ369" s="713"/>
      <c r="BR369" s="713"/>
      <c r="BS369" s="713"/>
      <c r="BT369" s="713"/>
      <c r="BU369" s="713"/>
      <c r="BV369" s="715"/>
      <c r="BW369" s="712"/>
    </row>
    <row r="370" spans="2:75" ht="15.75" customHeight="1">
      <c r="B370" s="363" t="s">
        <v>1584</v>
      </c>
      <c r="C370" s="364">
        <v>28345351000153</v>
      </c>
      <c r="D370" s="365" t="s">
        <v>13</v>
      </c>
      <c r="E370" s="365" t="s">
        <v>615</v>
      </c>
      <c r="F370" s="365" t="s">
        <v>619</v>
      </c>
      <c r="G370" s="366" t="s">
        <v>34</v>
      </c>
      <c r="H370" s="366" t="s">
        <v>1340</v>
      </c>
      <c r="I370" s="366" t="s">
        <v>34</v>
      </c>
      <c r="J370" s="366"/>
      <c r="K370" s="367" t="s">
        <v>48</v>
      </c>
      <c r="L370" s="368"/>
      <c r="M370" s="368"/>
      <c r="N370" s="367">
        <v>455210</v>
      </c>
      <c r="O370" s="367" t="s">
        <v>1323</v>
      </c>
      <c r="P370" s="371">
        <v>43088</v>
      </c>
      <c r="Q370" s="372">
        <v>2690946.6</v>
      </c>
      <c r="R370" s="372">
        <v>42529792.503809534</v>
      </c>
      <c r="S370" s="367">
        <v>30</v>
      </c>
      <c r="T370" s="369">
        <v>-1.6175267534959459E-2</v>
      </c>
      <c r="U370" s="369">
        <v>-0.18193801042969779</v>
      </c>
      <c r="V370" s="369">
        <v>-2.7550125039588869E-2</v>
      </c>
      <c r="W370" s="369">
        <v>-0.25284701433092849</v>
      </c>
      <c r="X370" s="369">
        <v>6.88434165241536E-3</v>
      </c>
      <c r="Y370" s="369">
        <v>4.8409247877790738E-2</v>
      </c>
      <c r="Z370" s="369">
        <v>-5.8385529296576477E-2</v>
      </c>
      <c r="AA370" s="369">
        <v>-0.31905144335143276</v>
      </c>
      <c r="AB370" s="369">
        <v>7.9473230806369144E-2</v>
      </c>
      <c r="AC370" s="373">
        <v>-1.6135521105060087</v>
      </c>
      <c r="AD370" s="575">
        <v>28629342000194</v>
      </c>
      <c r="AE370" s="370" t="s">
        <v>2405</v>
      </c>
      <c r="AF370" s="370" t="s">
        <v>2329</v>
      </c>
      <c r="AG370" s="374" t="s">
        <v>59</v>
      </c>
      <c r="AH370" s="374" t="s">
        <v>2321</v>
      </c>
      <c r="AI370" s="374">
        <v>50000</v>
      </c>
      <c r="AJ370" s="374">
        <v>50000</v>
      </c>
      <c r="AK370" s="374">
        <v>50000</v>
      </c>
      <c r="AL370" s="369">
        <v>1.3999999999999999E-2</v>
      </c>
      <c r="AM370" s="369">
        <v>0.15</v>
      </c>
      <c r="AN370" s="369" t="s">
        <v>64</v>
      </c>
      <c r="AO370" s="367" t="s">
        <v>1326</v>
      </c>
      <c r="AP370" s="370" t="s">
        <v>13</v>
      </c>
      <c r="AQ370" s="376" t="s">
        <v>670</v>
      </c>
      <c r="AR370" s="369" t="s">
        <v>34</v>
      </c>
      <c r="AS370" s="369" t="s">
        <v>34</v>
      </c>
      <c r="AT370" s="369"/>
      <c r="AW370" s="711"/>
      <c r="AX370" s="711"/>
      <c r="AY370" s="712"/>
      <c r="AZ370" s="712"/>
      <c r="BA370" s="712"/>
      <c r="BB370" s="712"/>
      <c r="BC370" s="712"/>
      <c r="BD370" s="712"/>
      <c r="BE370" s="712"/>
      <c r="BF370" s="712"/>
      <c r="BG370" s="713"/>
      <c r="BH370" s="713"/>
      <c r="BI370" s="714"/>
      <c r="BJ370" s="714"/>
      <c r="BK370" s="714"/>
      <c r="BL370" s="218"/>
      <c r="BM370" s="713"/>
      <c r="BN370" s="713"/>
      <c r="BO370" s="713"/>
      <c r="BP370" s="713"/>
      <c r="BQ370" s="713"/>
      <c r="BR370" s="713"/>
      <c r="BS370" s="713"/>
      <c r="BT370" s="713"/>
      <c r="BU370" s="713"/>
      <c r="BV370" s="715"/>
      <c r="BW370" s="712"/>
    </row>
    <row r="371" spans="2:75" ht="15.75" customHeight="1">
      <c r="B371" s="363" t="s">
        <v>164</v>
      </c>
      <c r="C371" s="364">
        <v>28866524000189</v>
      </c>
      <c r="D371" s="365" t="s">
        <v>13</v>
      </c>
      <c r="E371" s="365" t="s">
        <v>615</v>
      </c>
      <c r="F371" s="365" t="s">
        <v>619</v>
      </c>
      <c r="G371" s="366" t="s">
        <v>34</v>
      </c>
      <c r="H371" s="366" t="s">
        <v>1340</v>
      </c>
      <c r="I371" s="366" t="s">
        <v>34</v>
      </c>
      <c r="J371" s="366"/>
      <c r="K371" s="367" t="s">
        <v>48</v>
      </c>
      <c r="L371" s="368"/>
      <c r="M371" s="368" t="s">
        <v>34</v>
      </c>
      <c r="N371" s="367">
        <v>456381</v>
      </c>
      <c r="O371" s="367" t="s">
        <v>1323</v>
      </c>
      <c r="P371" s="371">
        <v>43088</v>
      </c>
      <c r="Q371" s="372">
        <v>214731114.78999999</v>
      </c>
      <c r="R371" s="372">
        <v>528778667.54186463</v>
      </c>
      <c r="S371" s="367">
        <v>30</v>
      </c>
      <c r="T371" s="369">
        <v>1.5338486491156544E-5</v>
      </c>
      <c r="U371" s="369">
        <v>1.9828360865795731E-4</v>
      </c>
      <c r="V371" s="369">
        <v>-2.8181575151259519E-2</v>
      </c>
      <c r="W371" s="369">
        <v>-0.27627366820979005</v>
      </c>
      <c r="X371" s="369">
        <v>1.0958623082574004E-2</v>
      </c>
      <c r="Y371" s="369">
        <v>8.3101229584653991E-2</v>
      </c>
      <c r="Z371" s="369">
        <v>-2.3518918301409841E-2</v>
      </c>
      <c r="AA371" s="369">
        <v>-0.13368915618247179</v>
      </c>
      <c r="AB371" s="369">
        <v>7.6189916090260212E-2</v>
      </c>
      <c r="AC371" s="373">
        <v>-1.6123552608351346</v>
      </c>
      <c r="AD371" s="575">
        <v>28629342000194</v>
      </c>
      <c r="AE371" s="370" t="s">
        <v>2405</v>
      </c>
      <c r="AF371" s="370" t="s">
        <v>2326</v>
      </c>
      <c r="AG371" s="374" t="s">
        <v>1459</v>
      </c>
      <c r="AH371" s="374" t="s">
        <v>2321</v>
      </c>
      <c r="AI371" s="374">
        <v>20000</v>
      </c>
      <c r="AJ371" s="374">
        <v>5000</v>
      </c>
      <c r="AK371" s="374">
        <v>5000</v>
      </c>
      <c r="AL371" s="369">
        <v>1.3999999999999999E-2</v>
      </c>
      <c r="AM371" s="369">
        <v>0.15</v>
      </c>
      <c r="AN371" s="369" t="s">
        <v>64</v>
      </c>
      <c r="AO371" s="367" t="s">
        <v>1326</v>
      </c>
      <c r="AP371" s="370" t="s">
        <v>13</v>
      </c>
      <c r="AQ371" s="376" t="s">
        <v>670</v>
      </c>
      <c r="AR371" s="369">
        <v>3.7333333333333333E-3</v>
      </c>
      <c r="AS371" s="369">
        <v>3.7333333333333333E-3</v>
      </c>
      <c r="AT371" s="369"/>
      <c r="AW371" s="711"/>
      <c r="AX371" s="711"/>
      <c r="AY371" s="712"/>
      <c r="AZ371" s="712"/>
      <c r="BA371" s="712"/>
      <c r="BB371" s="712"/>
      <c r="BC371" s="712"/>
      <c r="BD371" s="712"/>
      <c r="BE371" s="712"/>
      <c r="BF371" s="712"/>
      <c r="BG371" s="713"/>
      <c r="BH371" s="713"/>
      <c r="BI371" s="714"/>
      <c r="BJ371" s="714"/>
      <c r="BK371" s="714"/>
      <c r="BL371" s="218"/>
      <c r="BM371" s="713"/>
      <c r="BN371" s="713"/>
      <c r="BO371" s="713"/>
      <c r="BP371" s="713"/>
      <c r="BQ371" s="713"/>
      <c r="BR371" s="713"/>
      <c r="BS371" s="713"/>
      <c r="BT371" s="713"/>
      <c r="BU371" s="713"/>
      <c r="BV371" s="715"/>
      <c r="BW371" s="712"/>
    </row>
    <row r="372" spans="2:75" ht="15.75" customHeight="1">
      <c r="B372" s="363" t="s">
        <v>899</v>
      </c>
      <c r="C372" s="364">
        <v>23272391000107</v>
      </c>
      <c r="D372" s="365" t="s">
        <v>11</v>
      </c>
      <c r="E372" s="365" t="s">
        <v>620</v>
      </c>
      <c r="F372" s="365" t="s">
        <v>665</v>
      </c>
      <c r="G372" s="366" t="s">
        <v>740</v>
      </c>
      <c r="H372" s="366" t="s">
        <v>34</v>
      </c>
      <c r="I372" s="366" t="s">
        <v>1306</v>
      </c>
      <c r="J372" s="366" t="s">
        <v>608</v>
      </c>
      <c r="K372" s="367" t="s">
        <v>48</v>
      </c>
      <c r="L372" s="368"/>
      <c r="M372" s="368" t="s">
        <v>34</v>
      </c>
      <c r="N372" s="367">
        <v>410942</v>
      </c>
      <c r="O372" s="367" t="s">
        <v>1323</v>
      </c>
      <c r="P372" s="371">
        <v>42347</v>
      </c>
      <c r="Q372" s="372">
        <v>563398230.75999999</v>
      </c>
      <c r="R372" s="372">
        <v>137899445.68309528</v>
      </c>
      <c r="S372" s="367">
        <v>90</v>
      </c>
      <c r="T372" s="369">
        <v>0.10641054425753071</v>
      </c>
      <c r="U372" s="369">
        <v>1.3755898749726994</v>
      </c>
      <c r="V372" s="369">
        <v>0.14389222629971621</v>
      </c>
      <c r="W372" s="369">
        <v>1.4106249552526915</v>
      </c>
      <c r="X372" s="369">
        <v>0.23145159475226129</v>
      </c>
      <c r="Y372" s="369">
        <v>1.7551394886303751</v>
      </c>
      <c r="Z372" s="369">
        <v>0.29502846405102101</v>
      </c>
      <c r="AA372" s="369">
        <v>1.6770374344311301</v>
      </c>
      <c r="AB372" s="369">
        <v>1.0932837027307681E-2</v>
      </c>
      <c r="AC372" s="373">
        <v>3.4190518353237112</v>
      </c>
      <c r="AD372" s="575">
        <v>0</v>
      </c>
      <c r="AE372" s="370" t="s">
        <v>2407</v>
      </c>
      <c r="AF372" s="370" t="s">
        <v>2326</v>
      </c>
      <c r="AG372" s="374" t="s">
        <v>1459</v>
      </c>
      <c r="AH372" s="374" t="s">
        <v>2318</v>
      </c>
      <c r="AI372" s="374">
        <v>20000</v>
      </c>
      <c r="AJ372" s="374">
        <v>1000</v>
      </c>
      <c r="AK372" s="374">
        <v>10000</v>
      </c>
      <c r="AL372" s="369">
        <v>7.4999999999999997E-3</v>
      </c>
      <c r="AM372" s="369">
        <v>0.2</v>
      </c>
      <c r="AN372" s="369" t="s">
        <v>64</v>
      </c>
      <c r="AO372" s="367" t="s">
        <v>1326</v>
      </c>
      <c r="AP372" s="370" t="s">
        <v>13</v>
      </c>
      <c r="AQ372" s="376" t="s">
        <v>670</v>
      </c>
      <c r="AR372" s="369">
        <v>1.7499999999999998E-3</v>
      </c>
      <c r="AS372" s="369">
        <v>1.7499999999999998E-3</v>
      </c>
      <c r="AT372" s="369"/>
      <c r="AW372" s="711"/>
      <c r="AX372" s="711"/>
      <c r="AY372" s="712"/>
      <c r="AZ372" s="712"/>
      <c r="BA372" s="712"/>
      <c r="BB372" s="712"/>
      <c r="BC372" s="712"/>
      <c r="BD372" s="712"/>
      <c r="BE372" s="712"/>
      <c r="BF372" s="712"/>
      <c r="BG372" s="713"/>
      <c r="BH372" s="713"/>
      <c r="BI372" s="714"/>
      <c r="BJ372" s="714"/>
      <c r="BK372" s="714"/>
      <c r="BL372" s="218"/>
      <c r="BM372" s="713"/>
      <c r="BN372" s="713"/>
      <c r="BO372" s="713"/>
      <c r="BP372" s="713"/>
      <c r="BQ372" s="713"/>
      <c r="BR372" s="713"/>
      <c r="BS372" s="713"/>
      <c r="BT372" s="713"/>
      <c r="BU372" s="713"/>
      <c r="BV372" s="715"/>
      <c r="BW372" s="712"/>
    </row>
    <row r="373" spans="2:75" ht="15.75" customHeight="1">
      <c r="B373" s="363" t="s">
        <v>480</v>
      </c>
      <c r="C373" s="364">
        <v>42847342000191</v>
      </c>
      <c r="D373" s="365" t="s">
        <v>11</v>
      </c>
      <c r="E373" s="365" t="s">
        <v>620</v>
      </c>
      <c r="F373" s="365" t="s">
        <v>665</v>
      </c>
      <c r="G373" s="366" t="s">
        <v>740</v>
      </c>
      <c r="H373" s="366" t="s">
        <v>34</v>
      </c>
      <c r="I373" s="366"/>
      <c r="J373" s="366"/>
      <c r="K373" s="367" t="s">
        <v>48</v>
      </c>
      <c r="L373" s="368"/>
      <c r="M373" s="368" t="s">
        <v>1421</v>
      </c>
      <c r="N373" s="367">
        <v>614548</v>
      </c>
      <c r="O373" s="367" t="s">
        <v>1323</v>
      </c>
      <c r="P373" s="371">
        <v>44459</v>
      </c>
      <c r="Q373" s="372">
        <v>52863376.850000001</v>
      </c>
      <c r="R373" s="372" t="s">
        <v>1424</v>
      </c>
      <c r="S373" s="367">
        <v>31</v>
      </c>
      <c r="T373" s="369">
        <v>9.7665940157850129E-2</v>
      </c>
      <c r="U373" s="369">
        <v>1.2625466709923374</v>
      </c>
      <c r="V373" s="369" t="s">
        <v>1424</v>
      </c>
      <c r="W373" s="369" t="s">
        <v>1424</v>
      </c>
      <c r="X373" s="369" t="s">
        <v>1424</v>
      </c>
      <c r="Y373" s="369" t="s">
        <v>1424</v>
      </c>
      <c r="Z373" s="369" t="s">
        <v>1424</v>
      </c>
      <c r="AA373" s="369" t="s">
        <v>1424</v>
      </c>
      <c r="AB373" s="369" t="s">
        <v>1424</v>
      </c>
      <c r="AC373" s="373" t="s">
        <v>1424</v>
      </c>
      <c r="AD373" s="575">
        <v>0</v>
      </c>
      <c r="AE373" s="370" t="s">
        <v>2407</v>
      </c>
      <c r="AF373" s="370" t="s">
        <v>2317</v>
      </c>
      <c r="AG373" s="374" t="s">
        <v>1458</v>
      </c>
      <c r="AH373" s="374" t="s">
        <v>2339</v>
      </c>
      <c r="AI373" s="374">
        <v>1000</v>
      </c>
      <c r="AJ373" s="374" t="s">
        <v>1436</v>
      </c>
      <c r="AK373" s="374" t="s">
        <v>1436</v>
      </c>
      <c r="AL373" s="369">
        <v>5.5000000000000005E-3</v>
      </c>
      <c r="AM373" s="369">
        <v>0.15</v>
      </c>
      <c r="AN373" s="369" t="s">
        <v>64</v>
      </c>
      <c r="AO373" s="367" t="s">
        <v>1326</v>
      </c>
      <c r="AP373" s="370" t="s">
        <v>13</v>
      </c>
      <c r="AQ373" s="376" t="s">
        <v>670</v>
      </c>
      <c r="AR373" s="369" t="s">
        <v>34</v>
      </c>
      <c r="AS373" s="369" t="s">
        <v>34</v>
      </c>
      <c r="AT373" s="369"/>
      <c r="AW373" s="711"/>
      <c r="AX373" s="711"/>
      <c r="AY373" s="712"/>
      <c r="AZ373" s="712"/>
      <c r="BA373" s="712"/>
      <c r="BB373" s="712"/>
      <c r="BC373" s="712"/>
      <c r="BD373" s="712"/>
      <c r="BE373" s="712"/>
      <c r="BF373" s="712"/>
      <c r="BG373" s="713"/>
      <c r="BH373" s="713"/>
      <c r="BI373" s="714"/>
      <c r="BJ373" s="714"/>
      <c r="BK373" s="714"/>
      <c r="BL373" s="218"/>
      <c r="BM373" s="713"/>
      <c r="BN373" s="713"/>
      <c r="BO373" s="713"/>
      <c r="BP373" s="713"/>
      <c r="BQ373" s="713"/>
      <c r="BR373" s="713"/>
      <c r="BS373" s="713"/>
      <c r="BT373" s="713"/>
      <c r="BU373" s="713"/>
      <c r="BV373" s="715"/>
      <c r="BW373" s="712"/>
    </row>
    <row r="374" spans="2:75" ht="15.75" customHeight="1">
      <c r="B374" s="363" t="s">
        <v>900</v>
      </c>
      <c r="C374" s="364">
        <v>38377094000195</v>
      </c>
      <c r="D374" s="365" t="s">
        <v>11</v>
      </c>
      <c r="E374" s="365" t="s">
        <v>620</v>
      </c>
      <c r="F374" s="365" t="s">
        <v>665</v>
      </c>
      <c r="G374" s="366" t="s">
        <v>740</v>
      </c>
      <c r="H374" s="366" t="s">
        <v>34</v>
      </c>
      <c r="I374" s="366"/>
      <c r="J374" s="366" t="s">
        <v>608</v>
      </c>
      <c r="K374" s="367" t="s">
        <v>48</v>
      </c>
      <c r="L374" s="368"/>
      <c r="M374" s="368" t="s">
        <v>34</v>
      </c>
      <c r="N374" s="367">
        <v>579076</v>
      </c>
      <c r="O374" s="367" t="s">
        <v>1323</v>
      </c>
      <c r="P374" s="371">
        <v>44260</v>
      </c>
      <c r="Q374" s="372">
        <v>102951474.98999999</v>
      </c>
      <c r="R374" s="372">
        <v>98323404.367698416</v>
      </c>
      <c r="S374" s="367">
        <v>90</v>
      </c>
      <c r="T374" s="369">
        <v>9.7011949978689671E-2</v>
      </c>
      <c r="U374" s="369">
        <v>1.2540924122996324</v>
      </c>
      <c r="V374" s="369">
        <v>0.12753356391593007</v>
      </c>
      <c r="W374" s="369">
        <v>1.2502553648548278</v>
      </c>
      <c r="X374" s="369" t="s">
        <v>1424</v>
      </c>
      <c r="Y374" s="369" t="s">
        <v>1424</v>
      </c>
      <c r="Z374" s="369" t="s">
        <v>1424</v>
      </c>
      <c r="AA374" s="369" t="s">
        <v>1424</v>
      </c>
      <c r="AB374" s="369">
        <v>8.0307738697824142E-3</v>
      </c>
      <c r="AC374" s="373">
        <v>2.8566592788007226</v>
      </c>
      <c r="AD374" s="575">
        <v>0</v>
      </c>
      <c r="AE374" s="370" t="s">
        <v>2407</v>
      </c>
      <c r="AF374" s="370" t="s">
        <v>2326</v>
      </c>
      <c r="AG374" s="374" t="s">
        <v>1459</v>
      </c>
      <c r="AH374" s="374" t="s">
        <v>728</v>
      </c>
      <c r="AI374" s="374">
        <v>1000000</v>
      </c>
      <c r="AJ374" s="374" t="s">
        <v>1436</v>
      </c>
      <c r="AK374" s="374">
        <v>1000000</v>
      </c>
      <c r="AL374" s="369">
        <v>6.5000000000000006E-3</v>
      </c>
      <c r="AM374" s="369" t="s">
        <v>34</v>
      </c>
      <c r="AN374" s="369" t="s">
        <v>64</v>
      </c>
      <c r="AO374" s="367" t="s">
        <v>1326</v>
      </c>
      <c r="AP374" s="370" t="s">
        <v>11</v>
      </c>
      <c r="AQ374" s="376" t="s">
        <v>677</v>
      </c>
      <c r="AR374" s="369">
        <v>1.5166666666666664E-3</v>
      </c>
      <c r="AS374" s="369">
        <v>1.5166666666666664E-3</v>
      </c>
      <c r="AT374" s="369"/>
      <c r="AW374" s="711"/>
      <c r="AX374" s="711"/>
      <c r="AY374" s="712"/>
      <c r="AZ374" s="712"/>
      <c r="BA374" s="712"/>
      <c r="BB374" s="712"/>
      <c r="BC374" s="712"/>
      <c r="BD374" s="712"/>
      <c r="BE374" s="712"/>
      <c r="BF374" s="712"/>
      <c r="BG374" s="713"/>
      <c r="BH374" s="713"/>
      <c r="BI374" s="714"/>
      <c r="BJ374" s="714"/>
      <c r="BK374" s="714"/>
      <c r="BL374" s="218"/>
      <c r="BM374" s="713"/>
      <c r="BN374" s="713"/>
      <c r="BO374" s="713"/>
      <c r="BP374" s="713"/>
      <c r="BQ374" s="713"/>
      <c r="BR374" s="713"/>
      <c r="BS374" s="713"/>
      <c r="BT374" s="713"/>
      <c r="BU374" s="713"/>
      <c r="BV374" s="715"/>
      <c r="BW374" s="712"/>
    </row>
    <row r="375" spans="2:75" ht="15.75" customHeight="1">
      <c r="B375" s="363" t="s">
        <v>901</v>
      </c>
      <c r="C375" s="364">
        <v>26605199000175</v>
      </c>
      <c r="D375" s="365" t="s">
        <v>11</v>
      </c>
      <c r="E375" s="365" t="s">
        <v>620</v>
      </c>
      <c r="F375" s="365" t="s">
        <v>665</v>
      </c>
      <c r="G375" s="366" t="s">
        <v>740</v>
      </c>
      <c r="H375" s="366" t="s">
        <v>34</v>
      </c>
      <c r="I375" s="366"/>
      <c r="J375" s="366"/>
      <c r="K375" s="367" t="s">
        <v>48</v>
      </c>
      <c r="L375" s="368"/>
      <c r="M375" s="368" t="s">
        <v>34</v>
      </c>
      <c r="N375" s="367">
        <v>484504</v>
      </c>
      <c r="O375" s="367" t="s">
        <v>1323</v>
      </c>
      <c r="P375" s="371">
        <v>43461</v>
      </c>
      <c r="Q375" s="372">
        <v>71566781.239999995</v>
      </c>
      <c r="R375" s="372">
        <v>64891119.84801583</v>
      </c>
      <c r="S375" s="367">
        <v>90</v>
      </c>
      <c r="T375" s="369">
        <v>6.4032694742381491E-2</v>
      </c>
      <c r="U375" s="369">
        <v>0.82776314292372322</v>
      </c>
      <c r="V375" s="369">
        <v>0.10073210047354797</v>
      </c>
      <c r="W375" s="369">
        <v>0.98751140612026567</v>
      </c>
      <c r="X375" s="369">
        <v>0.19659576363208275</v>
      </c>
      <c r="Y375" s="369">
        <v>1.4908213893166129</v>
      </c>
      <c r="Z375" s="369">
        <v>0.24965375402585122</v>
      </c>
      <c r="AA375" s="369">
        <v>1.4191128726996638</v>
      </c>
      <c r="AB375" s="369">
        <v>5.7681988835970956E-2</v>
      </c>
      <c r="AC375" s="373">
        <v>8.5868364627237643E-3</v>
      </c>
      <c r="AD375" s="575">
        <v>27923072000167</v>
      </c>
      <c r="AE375" s="370" t="s">
        <v>2407</v>
      </c>
      <c r="AF375" s="370" t="s">
        <v>2326</v>
      </c>
      <c r="AG375" s="374" t="s">
        <v>1459</v>
      </c>
      <c r="AH375" s="374" t="s">
        <v>2321</v>
      </c>
      <c r="AI375" s="374">
        <v>1000</v>
      </c>
      <c r="AJ375" s="374">
        <v>1000</v>
      </c>
      <c r="AK375" s="374">
        <v>1000</v>
      </c>
      <c r="AL375" s="369">
        <v>9.0000000000000011E-3</v>
      </c>
      <c r="AM375" s="369" t="s">
        <v>34</v>
      </c>
      <c r="AN375" s="369" t="s">
        <v>2335</v>
      </c>
      <c r="AO375" s="367" t="s">
        <v>1326</v>
      </c>
      <c r="AP375" s="370" t="s">
        <v>11</v>
      </c>
      <c r="AQ375" s="376" t="s">
        <v>2408</v>
      </c>
      <c r="AR375" s="369">
        <v>2.0999999999999994E-3</v>
      </c>
      <c r="AS375" s="369">
        <v>2.0999999999999994E-3</v>
      </c>
      <c r="AT375" s="369"/>
      <c r="AW375" s="711"/>
      <c r="AX375" s="711"/>
      <c r="AY375" s="712"/>
      <c r="AZ375" s="712"/>
      <c r="BA375" s="712"/>
      <c r="BB375" s="712"/>
      <c r="BC375" s="712"/>
      <c r="BD375" s="712"/>
      <c r="BE375" s="712"/>
      <c r="BF375" s="712"/>
      <c r="BG375" s="713"/>
      <c r="BH375" s="713"/>
      <c r="BI375" s="714"/>
      <c r="BJ375" s="714"/>
      <c r="BK375" s="714"/>
      <c r="BL375" s="218"/>
      <c r="BM375" s="713"/>
      <c r="BN375" s="713"/>
      <c r="BO375" s="713"/>
      <c r="BP375" s="713"/>
      <c r="BQ375" s="713"/>
      <c r="BR375" s="713"/>
      <c r="BS375" s="713"/>
      <c r="BT375" s="713"/>
      <c r="BU375" s="713"/>
      <c r="BV375" s="715"/>
      <c r="BW375" s="712"/>
    </row>
    <row r="376" spans="2:75" ht="15.75" customHeight="1">
      <c r="B376" s="363" t="s">
        <v>644</v>
      </c>
      <c r="C376" s="364">
        <v>20146294000171</v>
      </c>
      <c r="D376" s="365" t="s">
        <v>11</v>
      </c>
      <c r="E376" s="365" t="s">
        <v>620</v>
      </c>
      <c r="F376" s="365" t="s">
        <v>665</v>
      </c>
      <c r="G376" s="366" t="s">
        <v>740</v>
      </c>
      <c r="H376" s="366" t="s">
        <v>34</v>
      </c>
      <c r="I376" s="366" t="s">
        <v>34</v>
      </c>
      <c r="J376" s="366" t="s">
        <v>608</v>
      </c>
      <c r="K376" s="367" t="s">
        <v>48</v>
      </c>
      <c r="L376" s="368" t="s">
        <v>1341</v>
      </c>
      <c r="M376" s="368" t="s">
        <v>34</v>
      </c>
      <c r="N376" s="367">
        <v>381934</v>
      </c>
      <c r="O376" s="367" t="s">
        <v>1323</v>
      </c>
      <c r="P376" s="371">
        <v>41949</v>
      </c>
      <c r="Q376" s="372">
        <v>1331921508.6600001</v>
      </c>
      <c r="R376" s="372">
        <v>975511294.13892841</v>
      </c>
      <c r="S376" s="367">
        <v>45</v>
      </c>
      <c r="T376" s="369">
        <v>9.1821324721498954E-2</v>
      </c>
      <c r="U376" s="369">
        <v>1.1869921864865893</v>
      </c>
      <c r="V376" s="369">
        <v>0.12198386307616826</v>
      </c>
      <c r="W376" s="369">
        <v>1.1958497398945982</v>
      </c>
      <c r="X376" s="369">
        <v>0.20738254328053496</v>
      </c>
      <c r="Y376" s="369">
        <v>1.5726194989231486</v>
      </c>
      <c r="Z376" s="369">
        <v>0.25090202378730875</v>
      </c>
      <c r="AA376" s="369">
        <v>1.4262084426981934</v>
      </c>
      <c r="AB376" s="369">
        <v>5.7699651418286037E-3</v>
      </c>
      <c r="AC376" s="373">
        <v>3.1177340564059275</v>
      </c>
      <c r="AD376" s="575">
        <v>20146318000192</v>
      </c>
      <c r="AE376" s="370" t="s">
        <v>2407</v>
      </c>
      <c r="AF376" s="370" t="s">
        <v>2326</v>
      </c>
      <c r="AG376" s="374" t="s">
        <v>1459</v>
      </c>
      <c r="AH376" s="374" t="s">
        <v>2321</v>
      </c>
      <c r="AI376" s="374">
        <v>1000</v>
      </c>
      <c r="AJ376" s="374">
        <v>1000</v>
      </c>
      <c r="AK376" s="374">
        <v>1000</v>
      </c>
      <c r="AL376" s="369">
        <v>5.5000000000000005E-3</v>
      </c>
      <c r="AM376" s="369">
        <v>0.15</v>
      </c>
      <c r="AN376" s="369" t="s">
        <v>64</v>
      </c>
      <c r="AO376" s="367" t="s">
        <v>1326</v>
      </c>
      <c r="AP376" s="370" t="s">
        <v>11</v>
      </c>
      <c r="AQ376" s="376" t="s">
        <v>1377</v>
      </c>
      <c r="AR376" s="369">
        <v>1.6499999999999998E-3</v>
      </c>
      <c r="AS376" s="369">
        <v>1.6499999999999998E-3</v>
      </c>
      <c r="AT376" s="369"/>
      <c r="AW376" s="711"/>
      <c r="AX376" s="711"/>
      <c r="AY376" s="712"/>
      <c r="AZ376" s="712"/>
      <c r="BA376" s="712"/>
      <c r="BB376" s="712"/>
      <c r="BC376" s="712"/>
      <c r="BD376" s="712"/>
      <c r="BE376" s="712"/>
      <c r="BF376" s="712"/>
      <c r="BG376" s="713"/>
      <c r="BH376" s="713"/>
      <c r="BI376" s="714"/>
      <c r="BJ376" s="714"/>
      <c r="BK376" s="714"/>
      <c r="BL376" s="218"/>
      <c r="BM376" s="713"/>
      <c r="BN376" s="713"/>
      <c r="BO376" s="713"/>
      <c r="BP376" s="713"/>
      <c r="BQ376" s="713"/>
      <c r="BR376" s="713"/>
      <c r="BS376" s="713"/>
      <c r="BT376" s="713"/>
      <c r="BU376" s="713"/>
      <c r="BV376" s="715"/>
      <c r="BW376" s="712"/>
    </row>
    <row r="377" spans="2:75" ht="15.75" customHeight="1">
      <c r="B377" s="363" t="s">
        <v>902</v>
      </c>
      <c r="C377" s="364">
        <v>31120037000187</v>
      </c>
      <c r="D377" s="365" t="s">
        <v>14</v>
      </c>
      <c r="E377" s="365" t="s">
        <v>15</v>
      </c>
      <c r="F377" s="365" t="s">
        <v>16</v>
      </c>
      <c r="G377" s="366"/>
      <c r="H377" s="366" t="s">
        <v>34</v>
      </c>
      <c r="I377" s="366" t="s">
        <v>34</v>
      </c>
      <c r="J377" s="366" t="s">
        <v>692</v>
      </c>
      <c r="K377" s="367" t="s">
        <v>48</v>
      </c>
      <c r="L377" s="368"/>
      <c r="M377" s="368" t="s">
        <v>1421</v>
      </c>
      <c r="N377" s="367">
        <v>481467</v>
      </c>
      <c r="O377" s="367" t="s">
        <v>1323</v>
      </c>
      <c r="P377" s="371">
        <v>43439</v>
      </c>
      <c r="Q377" s="372">
        <v>15708880.140000001</v>
      </c>
      <c r="R377" s="372">
        <v>26861680.559642836</v>
      </c>
      <c r="S377" s="367">
        <v>90</v>
      </c>
      <c r="T377" s="369">
        <v>4.5584086607936003E-2</v>
      </c>
      <c r="U377" s="369">
        <v>0.58927438474517269</v>
      </c>
      <c r="V377" s="369">
        <v>4.9723857172156771E-2</v>
      </c>
      <c r="W377" s="369">
        <v>0.48746006370326905</v>
      </c>
      <c r="X377" s="369">
        <v>9.7594472659784159E-2</v>
      </c>
      <c r="Y377" s="369">
        <v>0.7400766152447138</v>
      </c>
      <c r="Z377" s="369">
        <v>0.22184851032712105</v>
      </c>
      <c r="AA377" s="369">
        <v>1.2610588533824405</v>
      </c>
      <c r="AB377" s="369">
        <v>4.9773815611637823E-2</v>
      </c>
      <c r="AC377" s="373">
        <v>-0.9521004661609308</v>
      </c>
      <c r="AD377" s="575">
        <v>37121949000150</v>
      </c>
      <c r="AE377" s="370" t="s">
        <v>2407</v>
      </c>
      <c r="AF377" s="370" t="s">
        <v>2326</v>
      </c>
      <c r="AG377" s="374" t="s">
        <v>1459</v>
      </c>
      <c r="AH377" s="374" t="s">
        <v>2318</v>
      </c>
      <c r="AI377" s="374">
        <v>5000</v>
      </c>
      <c r="AJ377" s="374">
        <v>5000</v>
      </c>
      <c r="AK377" s="374">
        <v>5000</v>
      </c>
      <c r="AL377" s="369">
        <v>0.01</v>
      </c>
      <c r="AM377" s="369">
        <v>0.15</v>
      </c>
      <c r="AN377" s="369" t="s">
        <v>2330</v>
      </c>
      <c r="AO377" s="367" t="s">
        <v>1326</v>
      </c>
      <c r="AP377" s="370" t="s">
        <v>13</v>
      </c>
      <c r="AQ377" s="376" t="s">
        <v>673</v>
      </c>
      <c r="AR377" s="369">
        <v>2.5000000000000001E-3</v>
      </c>
      <c r="AS377" s="369">
        <v>2.5000000000000001E-3</v>
      </c>
      <c r="AT377" s="369"/>
      <c r="AW377" s="711"/>
      <c r="AX377" s="711"/>
      <c r="AY377" s="712"/>
      <c r="AZ377" s="712"/>
      <c r="BA377" s="712"/>
      <c r="BB377" s="712"/>
      <c r="BC377" s="712"/>
      <c r="BD377" s="712"/>
      <c r="BE377" s="712"/>
      <c r="BF377" s="712"/>
      <c r="BG377" s="713"/>
      <c r="BH377" s="713"/>
      <c r="BI377" s="714"/>
      <c r="BJ377" s="714"/>
      <c r="BK377" s="714"/>
      <c r="BL377" s="218"/>
      <c r="BM377" s="713"/>
      <c r="BN377" s="713"/>
      <c r="BO377" s="713"/>
      <c r="BP377" s="713"/>
      <c r="BQ377" s="713"/>
      <c r="BR377" s="713"/>
      <c r="BS377" s="713"/>
      <c r="BT377" s="713"/>
      <c r="BU377" s="713"/>
      <c r="BV377" s="715"/>
      <c r="BW377" s="712"/>
    </row>
    <row r="378" spans="2:75" ht="15.75" customHeight="1">
      <c r="B378" s="363" t="s">
        <v>549</v>
      </c>
      <c r="C378" s="364">
        <v>21732670000172</v>
      </c>
      <c r="D378" s="365" t="s">
        <v>14</v>
      </c>
      <c r="E378" s="365" t="s">
        <v>15</v>
      </c>
      <c r="F378" s="365" t="s">
        <v>16</v>
      </c>
      <c r="G378" s="366"/>
      <c r="H378" s="366" t="s">
        <v>34</v>
      </c>
      <c r="I378" s="366" t="s">
        <v>34</v>
      </c>
      <c r="J378" s="366" t="s">
        <v>608</v>
      </c>
      <c r="K378" s="367" t="s">
        <v>48</v>
      </c>
      <c r="L378" s="368"/>
      <c r="M378" s="368" t="s">
        <v>1421</v>
      </c>
      <c r="N378" s="367">
        <v>403806</v>
      </c>
      <c r="O378" s="367" t="s">
        <v>1323</v>
      </c>
      <c r="P378" s="371">
        <v>42202</v>
      </c>
      <c r="Q378" s="372">
        <v>329414246.22000003</v>
      </c>
      <c r="R378" s="372">
        <v>331443184.38166672</v>
      </c>
      <c r="S378" s="367">
        <v>180</v>
      </c>
      <c r="T378" s="369">
        <v>6.6622258455968364E-2</v>
      </c>
      <c r="U378" s="369">
        <v>0.86123893848384891</v>
      </c>
      <c r="V378" s="369">
        <v>7.4870896720413249E-2</v>
      </c>
      <c r="W378" s="369">
        <v>0.73398513631983553</v>
      </c>
      <c r="X378" s="369">
        <v>0.1289353601678711</v>
      </c>
      <c r="Y378" s="369">
        <v>0.97774025862139613</v>
      </c>
      <c r="Z378" s="369">
        <v>0.22490510919048612</v>
      </c>
      <c r="AA378" s="369">
        <v>1.2784335522352821</v>
      </c>
      <c r="AB378" s="369">
        <v>4.6724666902341873E-2</v>
      </c>
      <c r="AC378" s="373">
        <v>-0.51058976376748244</v>
      </c>
      <c r="AD378" s="575">
        <v>18447898000106</v>
      </c>
      <c r="AE378" s="370" t="s">
        <v>2407</v>
      </c>
      <c r="AF378" s="370" t="s">
        <v>2326</v>
      </c>
      <c r="AG378" s="374" t="s">
        <v>1459</v>
      </c>
      <c r="AH378" s="374" t="s">
        <v>2318</v>
      </c>
      <c r="AI378" s="374">
        <v>25000</v>
      </c>
      <c r="AJ378" s="374">
        <v>5000</v>
      </c>
      <c r="AK378" s="374">
        <v>5000</v>
      </c>
      <c r="AL378" s="369">
        <v>5.5000000000000005E-3</v>
      </c>
      <c r="AM378" s="369">
        <v>0.2</v>
      </c>
      <c r="AN378" s="369" t="s">
        <v>2330</v>
      </c>
      <c r="AO378" s="367" t="s">
        <v>1326</v>
      </c>
      <c r="AP378" s="370" t="s">
        <v>13</v>
      </c>
      <c r="AQ378" s="376" t="s">
        <v>673</v>
      </c>
      <c r="AR378" s="369">
        <v>1.2833333333333332E-3</v>
      </c>
      <c r="AS378" s="369">
        <v>1.2833333333333332E-3</v>
      </c>
      <c r="AT378" s="369"/>
      <c r="AW378" s="711"/>
      <c r="AX378" s="711"/>
      <c r="AY378" s="712"/>
      <c r="AZ378" s="712"/>
      <c r="BA378" s="712"/>
      <c r="BB378" s="712"/>
      <c r="BC378" s="712"/>
      <c r="BD378" s="712"/>
      <c r="BE378" s="712"/>
      <c r="BF378" s="712"/>
      <c r="BG378" s="713"/>
      <c r="BH378" s="713"/>
      <c r="BI378" s="714"/>
      <c r="BJ378" s="714"/>
      <c r="BK378" s="714"/>
      <c r="BL378" s="218"/>
      <c r="BM378" s="713"/>
      <c r="BN378" s="713"/>
      <c r="BO378" s="713"/>
      <c r="BP378" s="713"/>
      <c r="BQ378" s="713"/>
      <c r="BR378" s="713"/>
      <c r="BS378" s="713"/>
      <c r="BT378" s="713"/>
      <c r="BU378" s="713"/>
      <c r="BV378" s="715"/>
      <c r="BW378" s="712"/>
    </row>
    <row r="379" spans="2:75" ht="15.75" customHeight="1">
      <c r="B379" s="363" t="s">
        <v>903</v>
      </c>
      <c r="C379" s="364">
        <v>13615411000133</v>
      </c>
      <c r="D379" s="365" t="s">
        <v>11</v>
      </c>
      <c r="E379" s="365" t="s">
        <v>620</v>
      </c>
      <c r="F379" s="365" t="s">
        <v>665</v>
      </c>
      <c r="G379" s="366" t="s">
        <v>740</v>
      </c>
      <c r="H379" s="366" t="s">
        <v>34</v>
      </c>
      <c r="I379" s="366"/>
      <c r="J379" s="366" t="s">
        <v>608</v>
      </c>
      <c r="K379" s="367" t="s">
        <v>48</v>
      </c>
      <c r="L379" s="368" t="s">
        <v>1341</v>
      </c>
      <c r="M379" s="368" t="s">
        <v>34</v>
      </c>
      <c r="N379" s="367">
        <v>284491</v>
      </c>
      <c r="O379" s="367" t="s">
        <v>1326</v>
      </c>
      <c r="P379" s="371">
        <v>40777</v>
      </c>
      <c r="Q379" s="372">
        <v>2868811532.25</v>
      </c>
      <c r="R379" s="372">
        <v>2217600029.0125008</v>
      </c>
      <c r="S379" s="367">
        <v>1</v>
      </c>
      <c r="T379" s="369">
        <v>8.5962432882894069E-2</v>
      </c>
      <c r="U379" s="369">
        <v>1.1112531481424199</v>
      </c>
      <c r="V379" s="369">
        <v>0.11462270025355958</v>
      </c>
      <c r="W379" s="369">
        <v>1.1236857304531054</v>
      </c>
      <c r="X379" s="369">
        <v>0.18748999356686258</v>
      </c>
      <c r="Y379" s="369">
        <v>1.421770680752851</v>
      </c>
      <c r="Z379" s="369">
        <v>0.20404746936468676</v>
      </c>
      <c r="AA379" s="369">
        <v>1.1598719656634251</v>
      </c>
      <c r="AB379" s="369">
        <v>5.3464317580742583E-3</v>
      </c>
      <c r="AC379" s="373">
        <v>2.1325415330459299</v>
      </c>
      <c r="AD379" s="575">
        <v>13106998000155</v>
      </c>
      <c r="AE379" s="370" t="s">
        <v>2407</v>
      </c>
      <c r="AF379" s="370" t="s">
        <v>2326</v>
      </c>
      <c r="AG379" s="374" t="s">
        <v>1459</v>
      </c>
      <c r="AH379" s="374" t="s">
        <v>2321</v>
      </c>
      <c r="AI379" s="374">
        <v>1000</v>
      </c>
      <c r="AJ379" s="374">
        <v>1000</v>
      </c>
      <c r="AK379" s="374">
        <v>1000</v>
      </c>
      <c r="AL379" s="369">
        <v>3.2000000000000002E-3</v>
      </c>
      <c r="AM379" s="369" t="s">
        <v>34</v>
      </c>
      <c r="AN379" s="369" t="s">
        <v>64</v>
      </c>
      <c r="AO379" s="367" t="s">
        <v>1326</v>
      </c>
      <c r="AP379" s="370" t="s">
        <v>11</v>
      </c>
      <c r="AQ379" s="376" t="s">
        <v>1377</v>
      </c>
      <c r="AR379" s="369">
        <v>9.6000000000000002E-4</v>
      </c>
      <c r="AS379" s="369">
        <v>9.6000000000000002E-4</v>
      </c>
      <c r="AT379" s="369"/>
      <c r="AW379" s="711"/>
      <c r="AX379" s="711"/>
      <c r="AY379" s="712"/>
      <c r="AZ379" s="712"/>
      <c r="BA379" s="712"/>
      <c r="BB379" s="712"/>
      <c r="BC379" s="712"/>
      <c r="BD379" s="712"/>
      <c r="BE379" s="712"/>
      <c r="BF379" s="712"/>
      <c r="BG379" s="713"/>
      <c r="BH379" s="713"/>
      <c r="BI379" s="714"/>
      <c r="BJ379" s="714"/>
      <c r="BK379" s="714"/>
      <c r="BL379" s="218"/>
      <c r="BM379" s="713"/>
      <c r="BN379" s="713"/>
      <c r="BO379" s="713"/>
      <c r="BP379" s="713"/>
      <c r="BQ379" s="713"/>
      <c r="BR379" s="713"/>
      <c r="BS379" s="713"/>
      <c r="BT379" s="713"/>
      <c r="BU379" s="713"/>
      <c r="BV379" s="715"/>
      <c r="BW379" s="712"/>
    </row>
    <row r="380" spans="2:75" ht="15.75" customHeight="1">
      <c r="B380" s="363" t="s">
        <v>165</v>
      </c>
      <c r="C380" s="364">
        <v>35726908000161</v>
      </c>
      <c r="D380" s="365" t="s">
        <v>13</v>
      </c>
      <c r="E380" s="365" t="s">
        <v>615</v>
      </c>
      <c r="F380" s="365" t="s">
        <v>619</v>
      </c>
      <c r="G380" s="366" t="s">
        <v>34</v>
      </c>
      <c r="H380" s="366" t="s">
        <v>867</v>
      </c>
      <c r="I380" s="366" t="s">
        <v>34</v>
      </c>
      <c r="J380" s="366" t="s">
        <v>611</v>
      </c>
      <c r="K380" s="367" t="s">
        <v>48</v>
      </c>
      <c r="L380" s="368" t="s">
        <v>717</v>
      </c>
      <c r="M380" s="368" t="s">
        <v>1421</v>
      </c>
      <c r="N380" s="367">
        <v>532541</v>
      </c>
      <c r="O380" s="367" t="s">
        <v>1326</v>
      </c>
      <c r="P380" s="371">
        <v>43921</v>
      </c>
      <c r="Q380" s="372">
        <v>1069324942.87</v>
      </c>
      <c r="R380" s="372">
        <v>744462147.47615111</v>
      </c>
      <c r="S380" s="367">
        <v>91</v>
      </c>
      <c r="T380" s="369">
        <v>0.25325969098892909</v>
      </c>
      <c r="U380" s="369">
        <v>3.2739374569868374</v>
      </c>
      <c r="V380" s="369">
        <v>0.35323052176284642</v>
      </c>
      <c r="W380" s="369">
        <v>3.4628402226380928</v>
      </c>
      <c r="X380" s="369">
        <v>0.52037315659559091</v>
      </c>
      <c r="Y380" s="369">
        <v>3.9460841777381459</v>
      </c>
      <c r="Z380" s="369" t="s">
        <v>1424</v>
      </c>
      <c r="AA380" s="369" t="s">
        <v>1424</v>
      </c>
      <c r="AB380" s="369">
        <v>6.8136567763140907E-2</v>
      </c>
      <c r="AC380" s="373">
        <v>3.0502483702549879</v>
      </c>
      <c r="AD380" s="575">
        <v>35803288000117</v>
      </c>
      <c r="AE380" s="370" t="s">
        <v>2409</v>
      </c>
      <c r="AF380" s="370" t="s">
        <v>2317</v>
      </c>
      <c r="AG380" s="374" t="s">
        <v>1458</v>
      </c>
      <c r="AH380" s="374" t="s">
        <v>2318</v>
      </c>
      <c r="AI380" s="374">
        <v>50000</v>
      </c>
      <c r="AJ380" s="374">
        <v>10000</v>
      </c>
      <c r="AK380" s="374">
        <v>50000</v>
      </c>
      <c r="AL380" s="369">
        <v>1.9E-2</v>
      </c>
      <c r="AM380" s="369">
        <v>0.2</v>
      </c>
      <c r="AN380" s="369" t="s">
        <v>34</v>
      </c>
      <c r="AO380" s="367" t="s">
        <v>1326</v>
      </c>
      <c r="AP380" s="370" t="s">
        <v>13</v>
      </c>
      <c r="AQ380" s="376" t="s">
        <v>666</v>
      </c>
      <c r="AR380" s="369" t="s">
        <v>34</v>
      </c>
      <c r="AS380" s="369" t="s">
        <v>34</v>
      </c>
      <c r="AT380" s="369"/>
      <c r="AW380" s="711"/>
      <c r="AX380" s="711"/>
      <c r="AY380" s="712"/>
      <c r="AZ380" s="712"/>
      <c r="BA380" s="712"/>
      <c r="BB380" s="712"/>
      <c r="BC380" s="712"/>
      <c r="BD380" s="712"/>
      <c r="BE380" s="712"/>
      <c r="BF380" s="712"/>
      <c r="BG380" s="713"/>
      <c r="BH380" s="713"/>
      <c r="BI380" s="714"/>
      <c r="BJ380" s="714"/>
      <c r="BK380" s="714"/>
      <c r="BL380" s="218"/>
      <c r="BM380" s="713"/>
      <c r="BN380" s="713"/>
      <c r="BO380" s="713"/>
      <c r="BP380" s="713"/>
      <c r="BQ380" s="713"/>
      <c r="BR380" s="713"/>
      <c r="BS380" s="713"/>
      <c r="BT380" s="713"/>
      <c r="BU380" s="713"/>
      <c r="BV380" s="715"/>
      <c r="BW380" s="712"/>
    </row>
    <row r="381" spans="2:75" ht="15.75" customHeight="1">
      <c r="B381" s="363" t="s">
        <v>36</v>
      </c>
      <c r="C381" s="364">
        <v>23957096000186</v>
      </c>
      <c r="D381" s="365" t="s">
        <v>11</v>
      </c>
      <c r="E381" s="365" t="s">
        <v>620</v>
      </c>
      <c r="F381" s="365" t="s">
        <v>687</v>
      </c>
      <c r="G381" s="366" t="s">
        <v>740</v>
      </c>
      <c r="H381" s="366" t="s">
        <v>34</v>
      </c>
      <c r="I381" s="366" t="s">
        <v>1321</v>
      </c>
      <c r="J381" s="366" t="s">
        <v>608</v>
      </c>
      <c r="K381" s="367" t="s">
        <v>48</v>
      </c>
      <c r="L381" s="368"/>
      <c r="M381" s="368" t="s">
        <v>34</v>
      </c>
      <c r="N381" s="367">
        <v>425559</v>
      </c>
      <c r="O381" s="367" t="s">
        <v>1323</v>
      </c>
      <c r="P381" s="371">
        <v>42639</v>
      </c>
      <c r="Q381" s="372">
        <v>304129523.77999997</v>
      </c>
      <c r="R381" s="372">
        <v>257230996.85984114</v>
      </c>
      <c r="S381" s="367">
        <v>180</v>
      </c>
      <c r="T381" s="369">
        <v>8.1361431103017967E-2</v>
      </c>
      <c r="U381" s="369">
        <v>1.05177510010414</v>
      </c>
      <c r="V381" s="369">
        <v>0.11064660678341665</v>
      </c>
      <c r="W381" s="369">
        <v>1.08470671944164</v>
      </c>
      <c r="X381" s="369">
        <v>0.17408743305494978</v>
      </c>
      <c r="Y381" s="369">
        <v>1.3201366296745034</v>
      </c>
      <c r="Z381" s="369">
        <v>0.24907299364897728</v>
      </c>
      <c r="AA381" s="369">
        <v>1.415811642441815</v>
      </c>
      <c r="AB381" s="369">
        <v>3.4296322311162843E-3</v>
      </c>
      <c r="AC381" s="373">
        <v>2.2795483336471598</v>
      </c>
      <c r="AD381" s="575">
        <v>0</v>
      </c>
      <c r="AE381" s="370" t="s">
        <v>2410</v>
      </c>
      <c r="AF381" s="370" t="s">
        <v>738</v>
      </c>
      <c r="AG381" s="374" t="s">
        <v>738</v>
      </c>
      <c r="AH381" s="374" t="s">
        <v>2318</v>
      </c>
      <c r="AI381" s="374">
        <v>5000</v>
      </c>
      <c r="AJ381" s="374">
        <v>5000</v>
      </c>
      <c r="AK381" s="374">
        <v>5000</v>
      </c>
      <c r="AL381" s="369">
        <v>0.02</v>
      </c>
      <c r="AM381" s="369">
        <v>0.2</v>
      </c>
      <c r="AN381" s="369" t="s">
        <v>2330</v>
      </c>
      <c r="AO381" s="367" t="s">
        <v>1326</v>
      </c>
      <c r="AP381" s="370" t="s">
        <v>13</v>
      </c>
      <c r="AQ381" s="376" t="s">
        <v>688</v>
      </c>
      <c r="AR381" s="369">
        <v>3.3333333333333331E-3</v>
      </c>
      <c r="AS381" s="369">
        <v>3.3333333333333331E-3</v>
      </c>
      <c r="AT381" s="369"/>
      <c r="AW381" s="711"/>
      <c r="AX381" s="711"/>
      <c r="AY381" s="712"/>
      <c r="AZ381" s="712"/>
      <c r="BA381" s="712"/>
      <c r="BB381" s="712"/>
      <c r="BC381" s="712"/>
      <c r="BD381" s="712"/>
      <c r="BE381" s="712"/>
      <c r="BF381" s="712"/>
      <c r="BG381" s="713"/>
      <c r="BH381" s="713"/>
      <c r="BI381" s="714"/>
      <c r="BJ381" s="714"/>
      <c r="BK381" s="714"/>
      <c r="BL381" s="218"/>
      <c r="BM381" s="713"/>
      <c r="BN381" s="713"/>
      <c r="BO381" s="713"/>
      <c r="BP381" s="713"/>
      <c r="BQ381" s="713"/>
      <c r="BR381" s="713"/>
      <c r="BS381" s="713"/>
      <c r="BT381" s="713"/>
      <c r="BU381" s="713"/>
      <c r="BV381" s="715"/>
      <c r="BW381" s="712"/>
    </row>
    <row r="382" spans="2:75" ht="15.75" customHeight="1">
      <c r="B382" s="363" t="s">
        <v>1585</v>
      </c>
      <c r="C382" s="364">
        <v>41681839000110</v>
      </c>
      <c r="D382" s="365" t="s">
        <v>14</v>
      </c>
      <c r="E382" s="365"/>
      <c r="F382" s="365"/>
      <c r="G382" s="366"/>
      <c r="H382" s="366" t="s">
        <v>34</v>
      </c>
      <c r="I382" s="366"/>
      <c r="J382" s="366"/>
      <c r="K382" s="367"/>
      <c r="L382" s="368"/>
      <c r="M382" s="368"/>
      <c r="N382" s="367">
        <v>591904</v>
      </c>
      <c r="O382" s="367" t="s">
        <v>1323</v>
      </c>
      <c r="P382" s="371">
        <v>44336</v>
      </c>
      <c r="Q382" s="372" t="s">
        <v>1396</v>
      </c>
      <c r="R382" s="372" t="s">
        <v>1424</v>
      </c>
      <c r="S382" s="367">
        <v>32</v>
      </c>
      <c r="T382" s="369" t="s">
        <v>1424</v>
      </c>
      <c r="U382" s="369" t="s">
        <v>1424</v>
      </c>
      <c r="V382" s="369" t="s">
        <v>1424</v>
      </c>
      <c r="W382" s="369" t="s">
        <v>1424</v>
      </c>
      <c r="X382" s="369" t="s">
        <v>1424</v>
      </c>
      <c r="Y382" s="369" t="s">
        <v>1424</v>
      </c>
      <c r="Z382" s="369" t="s">
        <v>1424</v>
      </c>
      <c r="AA382" s="369" t="s">
        <v>1424</v>
      </c>
      <c r="AB382" s="369" t="s">
        <v>1424</v>
      </c>
      <c r="AC382" s="373" t="s">
        <v>1424</v>
      </c>
      <c r="AD382" s="575">
        <v>0</v>
      </c>
      <c r="AE382" s="370" t="s">
        <v>2411</v>
      </c>
      <c r="AF382" s="370" t="s">
        <v>2317</v>
      </c>
      <c r="AG382" s="374" t="s">
        <v>1458</v>
      </c>
      <c r="AH382" s="374" t="s">
        <v>2339</v>
      </c>
      <c r="AI382" s="374" t="s">
        <v>1436</v>
      </c>
      <c r="AJ382" s="374" t="s">
        <v>1436</v>
      </c>
      <c r="AK382" s="374" t="s">
        <v>1436</v>
      </c>
      <c r="AL382" s="369">
        <v>0.01</v>
      </c>
      <c r="AM382" s="369">
        <v>0.1</v>
      </c>
      <c r="AN382" s="369" t="s">
        <v>34</v>
      </c>
      <c r="AO382" s="367" t="s">
        <v>1326</v>
      </c>
      <c r="AP382" s="370" t="s">
        <v>718</v>
      </c>
      <c r="AQ382" s="376" t="s">
        <v>661</v>
      </c>
      <c r="AR382" s="369" t="s">
        <v>34</v>
      </c>
      <c r="AS382" s="369" t="s">
        <v>34</v>
      </c>
      <c r="AT382" s="369"/>
      <c r="AW382" s="711"/>
      <c r="AX382" s="711"/>
      <c r="AY382" s="712"/>
      <c r="AZ382" s="712"/>
      <c r="BA382" s="712"/>
      <c r="BB382" s="712"/>
      <c r="BC382" s="712"/>
      <c r="BD382" s="712"/>
      <c r="BE382" s="712"/>
      <c r="BF382" s="712"/>
      <c r="BG382" s="713"/>
      <c r="BH382" s="713"/>
      <c r="BI382" s="714"/>
      <c r="BJ382" s="714"/>
      <c r="BK382" s="714"/>
      <c r="BL382" s="218"/>
      <c r="BM382" s="713"/>
      <c r="BN382" s="713"/>
      <c r="BO382" s="713"/>
      <c r="BP382" s="713"/>
      <c r="BQ382" s="713"/>
      <c r="BR382" s="713"/>
      <c r="BS382" s="713"/>
      <c r="BT382" s="713"/>
      <c r="BU382" s="713"/>
      <c r="BV382" s="715"/>
      <c r="BW382" s="712"/>
    </row>
    <row r="383" spans="2:75" ht="15.75" customHeight="1">
      <c r="B383" s="363" t="s">
        <v>166</v>
      </c>
      <c r="C383" s="364">
        <v>19773986000160</v>
      </c>
      <c r="D383" s="365" t="s">
        <v>14</v>
      </c>
      <c r="E383" s="365" t="s">
        <v>607</v>
      </c>
      <c r="F383" s="365"/>
      <c r="G383" s="366"/>
      <c r="H383" s="366" t="s">
        <v>34</v>
      </c>
      <c r="I383" s="366" t="s">
        <v>34</v>
      </c>
      <c r="J383" s="366" t="s">
        <v>608</v>
      </c>
      <c r="K383" s="367" t="s">
        <v>48</v>
      </c>
      <c r="L383" s="368"/>
      <c r="M383" s="368" t="s">
        <v>34</v>
      </c>
      <c r="N383" s="367">
        <v>366471</v>
      </c>
      <c r="O383" s="367" t="s">
        <v>1323</v>
      </c>
      <c r="P383" s="371">
        <v>41764</v>
      </c>
      <c r="Q383" s="372">
        <v>67722908.010000005</v>
      </c>
      <c r="R383" s="372">
        <v>69333736.657579377</v>
      </c>
      <c r="S383" s="367">
        <v>32</v>
      </c>
      <c r="T383" s="369">
        <v>-0.11575858586787391</v>
      </c>
      <c r="U383" s="369">
        <v>-1.4964338334331555</v>
      </c>
      <c r="V383" s="369">
        <v>-0.30557803492319824</v>
      </c>
      <c r="W383" s="369">
        <v>-2.9956865143074936</v>
      </c>
      <c r="X383" s="369">
        <v>-0.1717146889666511</v>
      </c>
      <c r="Y383" s="369">
        <v>-1.3021436802189388</v>
      </c>
      <c r="Z383" s="369">
        <v>-0.1731874177363707</v>
      </c>
      <c r="AA383" s="369">
        <v>-0.98445342774156086</v>
      </c>
      <c r="AB383" s="369">
        <v>0.26770040720186183</v>
      </c>
      <c r="AC383" s="373">
        <v>-1.5904017865109434</v>
      </c>
      <c r="AD383" s="575">
        <v>0</v>
      </c>
      <c r="AE383" s="370" t="s">
        <v>2353</v>
      </c>
      <c r="AF383" s="370" t="s">
        <v>2326</v>
      </c>
      <c r="AG383" s="374" t="s">
        <v>1459</v>
      </c>
      <c r="AH383" s="374" t="s">
        <v>2321</v>
      </c>
      <c r="AI383" s="374">
        <v>100000</v>
      </c>
      <c r="AJ383" s="374">
        <v>10000</v>
      </c>
      <c r="AK383" s="374">
        <v>10000</v>
      </c>
      <c r="AL383" s="369">
        <v>0.02</v>
      </c>
      <c r="AM383" s="369">
        <v>0.2</v>
      </c>
      <c r="AN383" s="369" t="s">
        <v>2335</v>
      </c>
      <c r="AO383" s="367" t="s">
        <v>1326</v>
      </c>
      <c r="AP383" s="370" t="s">
        <v>718</v>
      </c>
      <c r="AQ383" s="376" t="s">
        <v>661</v>
      </c>
      <c r="AR383" s="369">
        <v>4.0000000000000001E-3</v>
      </c>
      <c r="AS383" s="369">
        <v>4.0000000000000001E-3</v>
      </c>
      <c r="AT383" s="369"/>
      <c r="AW383" s="711"/>
      <c r="AX383" s="711"/>
      <c r="AY383" s="712"/>
      <c r="AZ383" s="712"/>
      <c r="BA383" s="712"/>
      <c r="BB383" s="712"/>
      <c r="BC383" s="712"/>
      <c r="BD383" s="712"/>
      <c r="BE383" s="712"/>
      <c r="BF383" s="712"/>
      <c r="BG383" s="713"/>
      <c r="BH383" s="713"/>
      <c r="BI383" s="714"/>
      <c r="BJ383" s="714"/>
      <c r="BK383" s="714"/>
      <c r="BL383" s="218"/>
      <c r="BM383" s="713"/>
      <c r="BN383" s="713"/>
      <c r="BO383" s="713"/>
      <c r="BP383" s="713"/>
      <c r="BQ383" s="713"/>
      <c r="BR383" s="713"/>
      <c r="BS383" s="713"/>
      <c r="BT383" s="713"/>
      <c r="BU383" s="713"/>
      <c r="BV383" s="715"/>
      <c r="BW383" s="712"/>
    </row>
    <row r="384" spans="2:75" ht="15.75" customHeight="1">
      <c r="B384" s="363" t="s">
        <v>1586</v>
      </c>
      <c r="C384" s="364">
        <v>19729259000104</v>
      </c>
      <c r="D384" s="365" t="s">
        <v>13</v>
      </c>
      <c r="E384" s="365"/>
      <c r="F384" s="365"/>
      <c r="G384" s="366"/>
      <c r="H384" s="366" t="s">
        <v>1340</v>
      </c>
      <c r="I384" s="366"/>
      <c r="J384" s="366"/>
      <c r="K384" s="367"/>
      <c r="L384" s="368"/>
      <c r="M384" s="368"/>
      <c r="N384" s="367">
        <v>367745</v>
      </c>
      <c r="O384" s="367" t="s">
        <v>1326</v>
      </c>
      <c r="P384" s="371">
        <v>41782</v>
      </c>
      <c r="Q384" s="372" t="s">
        <v>1396</v>
      </c>
      <c r="R384" s="372" t="s">
        <v>1424</v>
      </c>
      <c r="S384" s="367">
        <v>1</v>
      </c>
      <c r="T384" s="369" t="s">
        <v>1424</v>
      </c>
      <c r="U384" s="369" t="s">
        <v>1424</v>
      </c>
      <c r="V384" s="369" t="s">
        <v>1424</v>
      </c>
      <c r="W384" s="369" t="s">
        <v>1424</v>
      </c>
      <c r="X384" s="369" t="s">
        <v>1424</v>
      </c>
      <c r="Y384" s="369" t="s">
        <v>1424</v>
      </c>
      <c r="Z384" s="369" t="s">
        <v>1424</v>
      </c>
      <c r="AA384" s="369" t="s">
        <v>1424</v>
      </c>
      <c r="AB384" s="369" t="s">
        <v>1424</v>
      </c>
      <c r="AC384" s="373" t="s">
        <v>1424</v>
      </c>
      <c r="AD384" s="575">
        <v>0</v>
      </c>
      <c r="AE384" s="370" t="s">
        <v>2411</v>
      </c>
      <c r="AF384" s="370" t="s">
        <v>2317</v>
      </c>
      <c r="AG384" s="374" t="s">
        <v>1458</v>
      </c>
      <c r="AH384" s="374" t="s">
        <v>2339</v>
      </c>
      <c r="AI384" s="374">
        <v>1000000</v>
      </c>
      <c r="AJ384" s="374" t="s">
        <v>2412</v>
      </c>
      <c r="AK384" s="374">
        <v>1000000</v>
      </c>
      <c r="AL384" s="369">
        <v>3.0000000000000001E-3</v>
      </c>
      <c r="AM384" s="369">
        <v>0.1</v>
      </c>
      <c r="AN384" s="369" t="s">
        <v>64</v>
      </c>
      <c r="AO384" s="367" t="s">
        <v>1326</v>
      </c>
      <c r="AP384" s="370" t="s">
        <v>13</v>
      </c>
      <c r="AQ384" s="376" t="s">
        <v>681</v>
      </c>
      <c r="AR384" s="369" t="s">
        <v>34</v>
      </c>
      <c r="AS384" s="369" t="s">
        <v>34</v>
      </c>
      <c r="AT384" s="369"/>
      <c r="AW384" s="711"/>
      <c r="AX384" s="711"/>
      <c r="AY384" s="712"/>
      <c r="AZ384" s="712"/>
      <c r="BA384" s="712"/>
      <c r="BB384" s="712"/>
      <c r="BC384" s="712"/>
      <c r="BD384" s="712"/>
      <c r="BE384" s="712"/>
      <c r="BF384" s="712"/>
      <c r="BG384" s="713"/>
      <c r="BH384" s="713"/>
      <c r="BI384" s="714"/>
      <c r="BJ384" s="714"/>
      <c r="BK384" s="714"/>
      <c r="BL384" s="218"/>
      <c r="BM384" s="713"/>
      <c r="BN384" s="713"/>
      <c r="BO384" s="713"/>
      <c r="BP384" s="713"/>
      <c r="BQ384" s="713"/>
      <c r="BR384" s="713"/>
      <c r="BS384" s="713"/>
      <c r="BT384" s="713"/>
      <c r="BU384" s="713"/>
      <c r="BV384" s="715"/>
      <c r="BW384" s="712"/>
    </row>
    <row r="385" spans="2:75" ht="15.75" customHeight="1">
      <c r="B385" s="363" t="s">
        <v>552</v>
      </c>
      <c r="C385" s="364">
        <v>14438229000117</v>
      </c>
      <c r="D385" s="365" t="s">
        <v>14</v>
      </c>
      <c r="E385" s="365" t="s">
        <v>607</v>
      </c>
      <c r="F385" s="365"/>
      <c r="G385" s="366"/>
      <c r="H385" s="366" t="s">
        <v>34</v>
      </c>
      <c r="I385" s="366" t="s">
        <v>34</v>
      </c>
      <c r="J385" s="366" t="s">
        <v>608</v>
      </c>
      <c r="K385" s="367" t="s">
        <v>48</v>
      </c>
      <c r="L385" s="368"/>
      <c r="M385" s="368" t="s">
        <v>1421</v>
      </c>
      <c r="N385" s="367">
        <v>383732</v>
      </c>
      <c r="O385" s="367" t="s">
        <v>1323</v>
      </c>
      <c r="P385" s="371">
        <v>41947</v>
      </c>
      <c r="Q385" s="372">
        <v>180883282.12</v>
      </c>
      <c r="R385" s="372">
        <v>135492277.15488091</v>
      </c>
      <c r="S385" s="367">
        <v>32</v>
      </c>
      <c r="T385" s="369">
        <v>0.19445534691951538</v>
      </c>
      <c r="U385" s="369">
        <v>2.5137622236892057</v>
      </c>
      <c r="V385" s="369">
        <v>0.2001565644537755</v>
      </c>
      <c r="W385" s="369">
        <v>1.9622036022156979</v>
      </c>
      <c r="X385" s="369">
        <v>0.6399221539655513</v>
      </c>
      <c r="Y385" s="369">
        <v>4.8526459421311579</v>
      </c>
      <c r="Z385" s="369">
        <v>1.020152969129926</v>
      </c>
      <c r="AA385" s="369">
        <v>5.7988801981529692</v>
      </c>
      <c r="AB385" s="369">
        <v>0.17730840923061394</v>
      </c>
      <c r="AC385" s="373">
        <v>0.56985380405293551</v>
      </c>
      <c r="AD385" s="575">
        <v>0</v>
      </c>
      <c r="AE385" s="370" t="s">
        <v>2413</v>
      </c>
      <c r="AF385" s="370" t="s">
        <v>2317</v>
      </c>
      <c r="AG385" s="374" t="s">
        <v>1458</v>
      </c>
      <c r="AH385" s="374" t="s">
        <v>2321</v>
      </c>
      <c r="AI385" s="374">
        <v>5000</v>
      </c>
      <c r="AJ385" s="374">
        <v>1000</v>
      </c>
      <c r="AK385" s="374">
        <v>1000</v>
      </c>
      <c r="AL385" s="369">
        <v>0.02</v>
      </c>
      <c r="AM385" s="369">
        <v>0.2</v>
      </c>
      <c r="AN385" s="369" t="s">
        <v>34</v>
      </c>
      <c r="AO385" s="367" t="s">
        <v>1326</v>
      </c>
      <c r="AP385" s="370" t="s">
        <v>718</v>
      </c>
      <c r="AQ385" s="376" t="s">
        <v>661</v>
      </c>
      <c r="AR385" s="369">
        <v>2.666E-3</v>
      </c>
      <c r="AS385" s="369">
        <v>2.666E-3</v>
      </c>
      <c r="AT385" s="369"/>
      <c r="AW385" s="711"/>
      <c r="AX385" s="711"/>
      <c r="AY385" s="712"/>
      <c r="AZ385" s="712"/>
      <c r="BA385" s="712"/>
      <c r="BB385" s="712"/>
      <c r="BC385" s="712"/>
      <c r="BD385" s="712"/>
      <c r="BE385" s="712"/>
      <c r="BF385" s="712"/>
      <c r="BG385" s="713"/>
      <c r="BH385" s="713"/>
      <c r="BI385" s="714"/>
      <c r="BJ385" s="714"/>
      <c r="BK385" s="714"/>
      <c r="BL385" s="218"/>
      <c r="BM385" s="713"/>
      <c r="BN385" s="713"/>
      <c r="BO385" s="713"/>
      <c r="BP385" s="713"/>
      <c r="BQ385" s="713"/>
      <c r="BR385" s="713"/>
      <c r="BS385" s="713"/>
      <c r="BT385" s="713"/>
      <c r="BU385" s="713"/>
      <c r="BV385" s="715"/>
      <c r="BW385" s="712"/>
    </row>
    <row r="386" spans="2:75" ht="15.75" customHeight="1">
      <c r="B386" s="363" t="s">
        <v>167</v>
      </c>
      <c r="C386" s="364">
        <v>30338659000113</v>
      </c>
      <c r="D386" s="365" t="s">
        <v>13</v>
      </c>
      <c r="E386" s="365" t="s">
        <v>615</v>
      </c>
      <c r="F386" s="365" t="s">
        <v>619</v>
      </c>
      <c r="G386" s="366" t="s">
        <v>34</v>
      </c>
      <c r="H386" s="366" t="s">
        <v>1340</v>
      </c>
      <c r="I386" s="366" t="s">
        <v>34</v>
      </c>
      <c r="J386" s="366" t="s">
        <v>608</v>
      </c>
      <c r="K386" s="367" t="s">
        <v>48</v>
      </c>
      <c r="L386" s="368"/>
      <c r="M386" s="368" t="s">
        <v>1421</v>
      </c>
      <c r="N386" s="367">
        <v>470724</v>
      </c>
      <c r="O386" s="367" t="s">
        <v>1323</v>
      </c>
      <c r="P386" s="371">
        <v>43304</v>
      </c>
      <c r="Q386" s="372">
        <v>22709175.010000002</v>
      </c>
      <c r="R386" s="372">
        <v>25653042.223015867</v>
      </c>
      <c r="S386" s="367">
        <v>31</v>
      </c>
      <c r="T386" s="369">
        <v>0.12440327749084057</v>
      </c>
      <c r="U386" s="369">
        <v>1.6081854493259826</v>
      </c>
      <c r="V386" s="369">
        <v>-0.27037886207066453</v>
      </c>
      <c r="W386" s="369">
        <v>-2.6506169236361106</v>
      </c>
      <c r="X386" s="369">
        <v>-0.30542603503228716</v>
      </c>
      <c r="Y386" s="369">
        <v>-2.3161011075113112</v>
      </c>
      <c r="Z386" s="369">
        <v>-7.9255573265021972E-2</v>
      </c>
      <c r="AA386" s="369">
        <v>-0.4505143721649692</v>
      </c>
      <c r="AB386" s="369">
        <v>0.62415983240941608</v>
      </c>
      <c r="AC386" s="373">
        <v>-0.34563651201846268</v>
      </c>
      <c r="AD386" s="575">
        <v>29661053000135</v>
      </c>
      <c r="AE386" s="370" t="s">
        <v>2414</v>
      </c>
      <c r="AF386" s="370" t="s">
        <v>2317</v>
      </c>
      <c r="AG386" s="374" t="s">
        <v>1458</v>
      </c>
      <c r="AH386" s="374" t="s">
        <v>2321</v>
      </c>
      <c r="AI386" s="374">
        <v>500</v>
      </c>
      <c r="AJ386" s="374">
        <v>500</v>
      </c>
      <c r="AK386" s="374">
        <v>500</v>
      </c>
      <c r="AL386" s="369">
        <v>1.8000000000000002E-2</v>
      </c>
      <c r="AM386" s="369">
        <v>0.2</v>
      </c>
      <c r="AN386" s="369" t="s">
        <v>34</v>
      </c>
      <c r="AO386" s="367" t="s">
        <v>1326</v>
      </c>
      <c r="AP386" s="370" t="s">
        <v>13</v>
      </c>
      <c r="AQ386" s="376" t="s">
        <v>670</v>
      </c>
      <c r="AR386" s="369">
        <v>3.5999999999999995E-3</v>
      </c>
      <c r="AS386" s="369">
        <v>3.5999999999999995E-3</v>
      </c>
      <c r="AT386" s="369"/>
      <c r="AW386" s="711"/>
      <c r="AX386" s="711"/>
      <c r="AY386" s="712"/>
      <c r="AZ386" s="712"/>
      <c r="BA386" s="712"/>
      <c r="BB386" s="712"/>
      <c r="BC386" s="712"/>
      <c r="BD386" s="712"/>
      <c r="BE386" s="712"/>
      <c r="BF386" s="712"/>
      <c r="BG386" s="713"/>
      <c r="BH386" s="713"/>
      <c r="BI386" s="714"/>
      <c r="BJ386" s="714"/>
      <c r="BK386" s="714"/>
      <c r="BL386" s="218"/>
      <c r="BM386" s="713"/>
      <c r="BN386" s="713"/>
      <c r="BO386" s="713"/>
      <c r="BP386" s="713"/>
      <c r="BQ386" s="713"/>
      <c r="BR386" s="713"/>
      <c r="BS386" s="713"/>
      <c r="BT386" s="713"/>
      <c r="BU386" s="713"/>
      <c r="BV386" s="715"/>
      <c r="BW386" s="712"/>
    </row>
    <row r="387" spans="2:75" ht="15.75" customHeight="1">
      <c r="B387" s="363" t="s">
        <v>527</v>
      </c>
      <c r="C387" s="364">
        <v>42562316000117</v>
      </c>
      <c r="D387" s="365" t="s">
        <v>13</v>
      </c>
      <c r="E387" s="365" t="s">
        <v>616</v>
      </c>
      <c r="F387" s="365" t="s">
        <v>619</v>
      </c>
      <c r="G387" s="366" t="s">
        <v>34</v>
      </c>
      <c r="H387" s="366" t="s">
        <v>1340</v>
      </c>
      <c r="I387" s="366" t="s">
        <v>34</v>
      </c>
      <c r="J387" s="366" t="s">
        <v>611</v>
      </c>
      <c r="K387" s="367" t="s">
        <v>48</v>
      </c>
      <c r="L387" s="368"/>
      <c r="M387" s="368" t="s">
        <v>1421</v>
      </c>
      <c r="N387" s="367">
        <v>604887</v>
      </c>
      <c r="O387" s="367" t="s">
        <v>1323</v>
      </c>
      <c r="P387" s="371">
        <v>44407</v>
      </c>
      <c r="Q387" s="372">
        <v>21951855.649999999</v>
      </c>
      <c r="R387" s="372">
        <v>42895517.718650825</v>
      </c>
      <c r="S387" s="367">
        <v>33</v>
      </c>
      <c r="T387" s="369">
        <v>-3.7949858165630124E-3</v>
      </c>
      <c r="U387" s="369">
        <v>-4.9058522361233349E-2</v>
      </c>
      <c r="V387" s="369">
        <v>2.5148173011031671E-2</v>
      </c>
      <c r="W387" s="369">
        <v>0.24653618434176289</v>
      </c>
      <c r="X387" s="369" t="s">
        <v>1424</v>
      </c>
      <c r="Y387" s="369" t="s">
        <v>1424</v>
      </c>
      <c r="Z387" s="369" t="s">
        <v>1424</v>
      </c>
      <c r="AA387" s="369" t="s">
        <v>1424</v>
      </c>
      <c r="AB387" s="369">
        <v>7.5534894895426752E-2</v>
      </c>
      <c r="AC387" s="373">
        <v>-0.91968827775901207</v>
      </c>
      <c r="AD387" s="575">
        <v>0</v>
      </c>
      <c r="AE387" s="370" t="s">
        <v>2415</v>
      </c>
      <c r="AF387" s="370" t="s">
        <v>2317</v>
      </c>
      <c r="AG387" s="374" t="s">
        <v>1458</v>
      </c>
      <c r="AH387" s="374" t="s">
        <v>2318</v>
      </c>
      <c r="AI387" s="374">
        <v>100000</v>
      </c>
      <c r="AJ387" s="374">
        <v>10000</v>
      </c>
      <c r="AK387" s="374">
        <v>100000</v>
      </c>
      <c r="AL387" s="369">
        <v>1.5700000000000002E-2</v>
      </c>
      <c r="AM387" s="369">
        <v>0.15</v>
      </c>
      <c r="AN387" s="369" t="s">
        <v>64</v>
      </c>
      <c r="AO387" s="367" t="s">
        <v>1326</v>
      </c>
      <c r="AP387" s="370" t="s">
        <v>13</v>
      </c>
      <c r="AQ387" s="376" t="s">
        <v>670</v>
      </c>
      <c r="AR387" s="369" t="s">
        <v>34</v>
      </c>
      <c r="AS387" s="369" t="s">
        <v>34</v>
      </c>
      <c r="AT387" s="369"/>
      <c r="AW387" s="711"/>
      <c r="AX387" s="711"/>
      <c r="AY387" s="712"/>
      <c r="AZ387" s="712"/>
      <c r="BA387" s="712"/>
      <c r="BB387" s="712"/>
      <c r="BC387" s="712"/>
      <c r="BD387" s="712"/>
      <c r="BE387" s="712"/>
      <c r="BF387" s="712"/>
      <c r="BG387" s="713"/>
      <c r="BH387" s="713"/>
      <c r="BI387" s="714"/>
      <c r="BJ387" s="714"/>
      <c r="BK387" s="714"/>
      <c r="BL387" s="218"/>
      <c r="BM387" s="713"/>
      <c r="BN387" s="713"/>
      <c r="BO387" s="713"/>
      <c r="BP387" s="713"/>
      <c r="BQ387" s="713"/>
      <c r="BR387" s="713"/>
      <c r="BS387" s="713"/>
      <c r="BT387" s="713"/>
      <c r="BU387" s="713"/>
      <c r="BV387" s="715"/>
      <c r="BW387" s="712"/>
    </row>
    <row r="388" spans="2:75" ht="15.75" customHeight="1">
      <c r="B388" s="363" t="s">
        <v>168</v>
      </c>
      <c r="C388" s="364">
        <v>23591953000177</v>
      </c>
      <c r="D388" s="365" t="s">
        <v>14</v>
      </c>
      <c r="E388" s="365" t="s">
        <v>607</v>
      </c>
      <c r="F388" s="365"/>
      <c r="G388" s="366"/>
      <c r="H388" s="366" t="s">
        <v>34</v>
      </c>
      <c r="I388" s="366" t="s">
        <v>34</v>
      </c>
      <c r="J388" s="366" t="s">
        <v>608</v>
      </c>
      <c r="K388" s="367" t="s">
        <v>48</v>
      </c>
      <c r="L388" s="368"/>
      <c r="M388" s="368" t="s">
        <v>34</v>
      </c>
      <c r="N388" s="367">
        <v>409804</v>
      </c>
      <c r="O388" s="367" t="s">
        <v>1323</v>
      </c>
      <c r="P388" s="371">
        <v>42359</v>
      </c>
      <c r="Q388" s="372">
        <v>107545241.53</v>
      </c>
      <c r="R388" s="372">
        <v>104038845.31380954</v>
      </c>
      <c r="S388" s="367">
        <v>24</v>
      </c>
      <c r="T388" s="369">
        <v>0.18168018837675493</v>
      </c>
      <c r="U388" s="369">
        <v>2.3486152557340203</v>
      </c>
      <c r="V388" s="369">
        <v>6.0216996357710606E-2</v>
      </c>
      <c r="W388" s="369">
        <v>0.59032791400152618</v>
      </c>
      <c r="X388" s="369">
        <v>0.10607246206027132</v>
      </c>
      <c r="Y388" s="369">
        <v>0.80436674898482452</v>
      </c>
      <c r="Z388" s="369">
        <v>0.36279603243794645</v>
      </c>
      <c r="AA388" s="369">
        <v>2.0622502625926584</v>
      </c>
      <c r="AB388" s="369">
        <v>0.1891799489331657</v>
      </c>
      <c r="AC388" s="373">
        <v>-0.10977938218674906</v>
      </c>
      <c r="AD388" s="575">
        <v>0</v>
      </c>
      <c r="AE388" s="370" t="s">
        <v>2416</v>
      </c>
      <c r="AF388" s="370" t="s">
        <v>2317</v>
      </c>
      <c r="AG388" s="374" t="s">
        <v>1458</v>
      </c>
      <c r="AH388" s="374" t="s">
        <v>2318</v>
      </c>
      <c r="AI388" s="374">
        <v>10000</v>
      </c>
      <c r="AJ388" s="374">
        <v>1000</v>
      </c>
      <c r="AK388" s="374">
        <v>10000</v>
      </c>
      <c r="AL388" s="369">
        <v>0.02</v>
      </c>
      <c r="AM388" s="369">
        <v>0.2</v>
      </c>
      <c r="AN388" s="369" t="s">
        <v>34</v>
      </c>
      <c r="AO388" s="367" t="s">
        <v>1326</v>
      </c>
      <c r="AP388" s="370" t="s">
        <v>718</v>
      </c>
      <c r="AQ388" s="376" t="s">
        <v>661</v>
      </c>
      <c r="AR388" s="369">
        <v>4.0000000000000001E-3</v>
      </c>
      <c r="AS388" s="369">
        <v>4.0000000000000001E-3</v>
      </c>
      <c r="AT388" s="369"/>
      <c r="AW388" s="711"/>
      <c r="AX388" s="711"/>
      <c r="AY388" s="712"/>
      <c r="AZ388" s="712"/>
      <c r="BA388" s="712"/>
      <c r="BB388" s="712"/>
      <c r="BC388" s="712"/>
      <c r="BD388" s="712"/>
      <c r="BE388" s="712"/>
      <c r="BF388" s="712"/>
      <c r="BG388" s="713"/>
      <c r="BH388" s="713"/>
      <c r="BI388" s="714"/>
      <c r="BJ388" s="714"/>
      <c r="BK388" s="714"/>
      <c r="BL388" s="218"/>
      <c r="BM388" s="713"/>
      <c r="BN388" s="713"/>
      <c r="BO388" s="713"/>
      <c r="BP388" s="713"/>
      <c r="BQ388" s="713"/>
      <c r="BR388" s="713"/>
      <c r="BS388" s="713"/>
      <c r="BT388" s="713"/>
      <c r="BU388" s="713"/>
      <c r="BV388" s="715"/>
      <c r="BW388" s="712"/>
    </row>
    <row r="389" spans="2:75" ht="15.75" customHeight="1">
      <c r="B389" s="363" t="s">
        <v>904</v>
      </c>
      <c r="C389" s="364">
        <v>11701977000152</v>
      </c>
      <c r="D389" s="365" t="s">
        <v>11</v>
      </c>
      <c r="E389" s="365" t="s">
        <v>620</v>
      </c>
      <c r="F389" s="365"/>
      <c r="G389" s="366" t="s">
        <v>740</v>
      </c>
      <c r="H389" s="366" t="s">
        <v>34</v>
      </c>
      <c r="I389" s="366" t="s">
        <v>34</v>
      </c>
      <c r="J389" s="366"/>
      <c r="K389" s="367" t="s">
        <v>48</v>
      </c>
      <c r="L389" s="368"/>
      <c r="M389" s="368" t="s">
        <v>34</v>
      </c>
      <c r="N389" s="367">
        <v>259047</v>
      </c>
      <c r="O389" s="367" t="s">
        <v>1323</v>
      </c>
      <c r="P389" s="371">
        <v>40470</v>
      </c>
      <c r="Q389" s="372">
        <v>20078928.27</v>
      </c>
      <c r="R389" s="372">
        <v>21155316.152777772</v>
      </c>
      <c r="S389" s="367">
        <v>15</v>
      </c>
      <c r="T389" s="369">
        <v>5.9929064066354121E-2</v>
      </c>
      <c r="U389" s="369">
        <v>0.77471470822246824</v>
      </c>
      <c r="V389" s="369">
        <v>6.6075987806430536E-2</v>
      </c>
      <c r="W389" s="369">
        <v>0.6477656211154702</v>
      </c>
      <c r="X389" s="369">
        <v>0.11522674018483969</v>
      </c>
      <c r="Y389" s="369">
        <v>0.87378530297462442</v>
      </c>
      <c r="Z389" s="369">
        <v>0.19504958051842691</v>
      </c>
      <c r="AA389" s="369">
        <v>1.1087250484513336</v>
      </c>
      <c r="AB389" s="369">
        <v>4.0920241494558113E-2</v>
      </c>
      <c r="AC389" s="373">
        <v>-0.78996487607701937</v>
      </c>
      <c r="AD389" s="575">
        <v>0</v>
      </c>
      <c r="AE389" s="370" t="s">
        <v>2417</v>
      </c>
      <c r="AF389" s="370" t="s">
        <v>2326</v>
      </c>
      <c r="AG389" s="374" t="s">
        <v>1459</v>
      </c>
      <c r="AH389" s="374" t="s">
        <v>2321</v>
      </c>
      <c r="AI389" s="374">
        <v>1000</v>
      </c>
      <c r="AJ389" s="374">
        <v>1000</v>
      </c>
      <c r="AK389" s="374">
        <v>1000</v>
      </c>
      <c r="AL389" s="369">
        <v>5.0000000000000001E-3</v>
      </c>
      <c r="AM389" s="369">
        <v>0.1</v>
      </c>
      <c r="AN389" s="369" t="s">
        <v>64</v>
      </c>
      <c r="AO389" s="367" t="s">
        <v>1326</v>
      </c>
      <c r="AP389" s="370" t="s">
        <v>13</v>
      </c>
      <c r="AQ389" s="376" t="s">
        <v>688</v>
      </c>
      <c r="AR389" s="369">
        <v>1.6666666666666666E-3</v>
      </c>
      <c r="AS389" s="369">
        <v>1.6666666666666666E-3</v>
      </c>
      <c r="AT389" s="369"/>
      <c r="AW389" s="711"/>
      <c r="AX389" s="711"/>
      <c r="AY389" s="712"/>
      <c r="AZ389" s="712"/>
      <c r="BA389" s="712"/>
      <c r="BB389" s="712"/>
      <c r="BC389" s="712"/>
      <c r="BD389" s="712"/>
      <c r="BE389" s="712"/>
      <c r="BF389" s="712"/>
      <c r="BG389" s="713"/>
      <c r="BH389" s="713"/>
      <c r="BI389" s="714"/>
      <c r="BJ389" s="714"/>
      <c r="BK389" s="714"/>
      <c r="BL389" s="218"/>
      <c r="BM389" s="713"/>
      <c r="BN389" s="713"/>
      <c r="BO389" s="713"/>
      <c r="BP389" s="713"/>
      <c r="BQ389" s="713"/>
      <c r="BR389" s="713"/>
      <c r="BS389" s="713"/>
      <c r="BT389" s="713"/>
      <c r="BU389" s="713"/>
      <c r="BV389" s="715"/>
      <c r="BW389" s="712"/>
    </row>
    <row r="390" spans="2:75" ht="15.75" customHeight="1">
      <c r="B390" s="363" t="s">
        <v>169</v>
      </c>
      <c r="C390" s="364">
        <v>11447136000160</v>
      </c>
      <c r="D390" s="365" t="s">
        <v>11</v>
      </c>
      <c r="E390" s="365" t="s">
        <v>620</v>
      </c>
      <c r="F390" s="365" t="s">
        <v>665</v>
      </c>
      <c r="G390" s="366" t="s">
        <v>740</v>
      </c>
      <c r="H390" s="366" t="s">
        <v>34</v>
      </c>
      <c r="I390" s="366"/>
      <c r="J390" s="366" t="s">
        <v>608</v>
      </c>
      <c r="K390" s="367" t="s">
        <v>48</v>
      </c>
      <c r="L390" s="368"/>
      <c r="M390" s="368" t="s">
        <v>34</v>
      </c>
      <c r="N390" s="367">
        <v>248185</v>
      </c>
      <c r="O390" s="367" t="s">
        <v>1323</v>
      </c>
      <c r="P390" s="371">
        <v>40302</v>
      </c>
      <c r="Q390" s="372">
        <v>94555760.049999997</v>
      </c>
      <c r="R390" s="372">
        <v>86271904.864484146</v>
      </c>
      <c r="S390" s="367">
        <v>31</v>
      </c>
      <c r="T390" s="369">
        <v>8.7060516875523186E-2</v>
      </c>
      <c r="U390" s="369">
        <v>1.1254482942406725</v>
      </c>
      <c r="V390" s="369">
        <v>0.11747949965024351</v>
      </c>
      <c r="W390" s="369">
        <v>1.1516919169215758</v>
      </c>
      <c r="X390" s="369">
        <v>0.17735283324384477</v>
      </c>
      <c r="Y390" s="369">
        <v>1.3448987525012881</v>
      </c>
      <c r="Z390" s="369">
        <v>0.20121414567572526</v>
      </c>
      <c r="AA390" s="369">
        <v>1.1437664352850843</v>
      </c>
      <c r="AB390" s="369">
        <v>1.8897620909978021E-3</v>
      </c>
      <c r="AC390" s="373">
        <v>7.3818243182759993</v>
      </c>
      <c r="AD390" s="575">
        <v>0</v>
      </c>
      <c r="AE390" s="370" t="s">
        <v>2417</v>
      </c>
      <c r="AF390" s="370" t="s">
        <v>2326</v>
      </c>
      <c r="AG390" s="374" t="s">
        <v>1459</v>
      </c>
      <c r="AH390" s="374" t="s">
        <v>2321</v>
      </c>
      <c r="AI390" s="374">
        <v>1000</v>
      </c>
      <c r="AJ390" s="374">
        <v>1</v>
      </c>
      <c r="AK390" s="374">
        <v>1000</v>
      </c>
      <c r="AL390" s="369">
        <v>5.0000000000000001E-3</v>
      </c>
      <c r="AM390" s="369" t="s">
        <v>34</v>
      </c>
      <c r="AN390" s="369" t="s">
        <v>2335</v>
      </c>
      <c r="AO390" s="367" t="s">
        <v>1326</v>
      </c>
      <c r="AP390" s="370" t="s">
        <v>11</v>
      </c>
      <c r="AQ390" s="376" t="s">
        <v>677</v>
      </c>
      <c r="AR390" s="369">
        <v>1.6666666666666666E-3</v>
      </c>
      <c r="AS390" s="369">
        <v>1.6666666666666666E-3</v>
      </c>
      <c r="AT390" s="369"/>
      <c r="AW390" s="711"/>
      <c r="AX390" s="711"/>
      <c r="AY390" s="712"/>
      <c r="AZ390" s="712"/>
      <c r="BA390" s="712"/>
      <c r="BB390" s="712"/>
      <c r="BC390" s="712"/>
      <c r="BD390" s="712"/>
      <c r="BE390" s="712"/>
      <c r="BF390" s="712"/>
      <c r="BG390" s="713"/>
      <c r="BH390" s="713"/>
      <c r="BI390" s="714"/>
      <c r="BJ390" s="714"/>
      <c r="BK390" s="714"/>
      <c r="BL390" s="218"/>
      <c r="BM390" s="713"/>
      <c r="BN390" s="713"/>
      <c r="BO390" s="713"/>
      <c r="BP390" s="713"/>
      <c r="BQ390" s="713"/>
      <c r="BR390" s="713"/>
      <c r="BS390" s="713"/>
      <c r="BT390" s="713"/>
      <c r="BU390" s="713"/>
      <c r="BV390" s="715"/>
      <c r="BW390" s="712"/>
    </row>
    <row r="391" spans="2:75" ht="15.75" customHeight="1">
      <c r="B391" s="363" t="s">
        <v>1587</v>
      </c>
      <c r="C391" s="364">
        <v>29813630000167</v>
      </c>
      <c r="D391" s="365" t="s">
        <v>11</v>
      </c>
      <c r="E391" s="365" t="s">
        <v>620</v>
      </c>
      <c r="F391" s="365" t="s">
        <v>665</v>
      </c>
      <c r="G391" s="366" t="s">
        <v>740</v>
      </c>
      <c r="H391" s="366" t="s">
        <v>34</v>
      </c>
      <c r="I391" s="366"/>
      <c r="J391" s="366" t="s">
        <v>608</v>
      </c>
      <c r="K391" s="367" t="s">
        <v>48</v>
      </c>
      <c r="L391" s="368"/>
      <c r="M391" s="368"/>
      <c r="N391" s="367">
        <v>488623</v>
      </c>
      <c r="O391" s="367" t="s">
        <v>1323</v>
      </c>
      <c r="P391" s="371">
        <v>43357</v>
      </c>
      <c r="Q391" s="372">
        <v>54686119.789999999</v>
      </c>
      <c r="R391" s="372">
        <v>60851150.209642865</v>
      </c>
      <c r="S391" s="367">
        <v>31</v>
      </c>
      <c r="T391" s="369">
        <v>0.10373428971706233</v>
      </c>
      <c r="U391" s="369">
        <v>1.1667943200116895</v>
      </c>
      <c r="V391" s="369">
        <v>0.12855298414771332</v>
      </c>
      <c r="W391" s="369">
        <v>1.1798218040162316</v>
      </c>
      <c r="X391" s="369">
        <v>0.19617597766229045</v>
      </c>
      <c r="Y391" s="369">
        <v>1.3794683660114171</v>
      </c>
      <c r="Z391" s="369">
        <v>0.2224048790585551</v>
      </c>
      <c r="AA391" s="369">
        <v>1.2153456263381619</v>
      </c>
      <c r="AB391" s="369">
        <v>2.3776567160109581E-3</v>
      </c>
      <c r="AC391" s="373">
        <v>7.3701202257953851</v>
      </c>
      <c r="AD391" s="575">
        <v>11447136000160</v>
      </c>
      <c r="AE391" s="370" t="s">
        <v>2417</v>
      </c>
      <c r="AF391" s="370" t="s">
        <v>2326</v>
      </c>
      <c r="AG391" s="374" t="s">
        <v>1459</v>
      </c>
      <c r="AH391" s="374" t="s">
        <v>2321</v>
      </c>
      <c r="AI391" s="374">
        <v>5000</v>
      </c>
      <c r="AJ391" s="374">
        <v>1000</v>
      </c>
      <c r="AK391" s="374">
        <v>5000</v>
      </c>
      <c r="AL391" s="369">
        <v>1.0000000000000001E-5</v>
      </c>
      <c r="AM391" s="369" t="s">
        <v>34</v>
      </c>
      <c r="AN391" s="369" t="s">
        <v>64</v>
      </c>
      <c r="AO391" s="367" t="s">
        <v>1326</v>
      </c>
      <c r="AP391" s="370" t="s">
        <v>11</v>
      </c>
      <c r="AQ391" s="376" t="s">
        <v>677</v>
      </c>
      <c r="AR391" s="369" t="s">
        <v>34</v>
      </c>
      <c r="AS391" s="369" t="s">
        <v>34</v>
      </c>
      <c r="AT391" s="369"/>
      <c r="AW391" s="711"/>
      <c r="AX391" s="711"/>
      <c r="AY391" s="712"/>
      <c r="AZ391" s="712"/>
      <c r="BA391" s="712"/>
      <c r="BB391" s="713"/>
      <c r="BC391" s="712"/>
      <c r="BD391" s="712"/>
      <c r="BE391" s="712"/>
      <c r="BF391" s="712"/>
      <c r="BG391" s="713"/>
      <c r="BH391" s="713"/>
      <c r="BI391" s="714"/>
      <c r="BJ391" s="714"/>
      <c r="BK391" s="714"/>
      <c r="BL391" s="713"/>
      <c r="BM391" s="713"/>
      <c r="BN391" s="713"/>
      <c r="BO391" s="713"/>
      <c r="BP391" s="713"/>
      <c r="BQ391" s="713"/>
      <c r="BR391" s="713"/>
      <c r="BS391" s="713"/>
      <c r="BT391" s="716"/>
      <c r="BU391" s="717"/>
      <c r="BV391" s="715"/>
      <c r="BW391" s="718"/>
    </row>
    <row r="392" spans="2:75" ht="15.75" customHeight="1">
      <c r="B392" s="363" t="s">
        <v>1588</v>
      </c>
      <c r="C392" s="364">
        <v>29215706000152</v>
      </c>
      <c r="D392" s="365" t="s">
        <v>13</v>
      </c>
      <c r="E392" s="365" t="s">
        <v>615</v>
      </c>
      <c r="F392" s="365" t="s">
        <v>619</v>
      </c>
      <c r="G392" s="366"/>
      <c r="H392" s="366" t="s">
        <v>1339</v>
      </c>
      <c r="I392" s="366"/>
      <c r="J392" s="366" t="s">
        <v>608</v>
      </c>
      <c r="K392" s="367" t="s">
        <v>48</v>
      </c>
      <c r="L392" s="368"/>
      <c r="M392" s="368"/>
      <c r="N392" s="367">
        <v>462888</v>
      </c>
      <c r="O392" s="367" t="s">
        <v>1323</v>
      </c>
      <c r="P392" s="371">
        <v>43207</v>
      </c>
      <c r="Q392" s="372">
        <v>76004931.099999994</v>
      </c>
      <c r="R392" s="372">
        <v>80931580.939563498</v>
      </c>
      <c r="S392" s="367">
        <v>35</v>
      </c>
      <c r="T392" s="369">
        <v>7.9290260041917193E-2</v>
      </c>
      <c r="U392" s="369">
        <v>0.89184998809455163</v>
      </c>
      <c r="V392" s="369">
        <v>8.7563813791955436E-2</v>
      </c>
      <c r="W392" s="369">
        <v>0.80363515043617051</v>
      </c>
      <c r="X392" s="369">
        <v>0.1740859034367892</v>
      </c>
      <c r="Y392" s="369">
        <v>1.2241355930590607</v>
      </c>
      <c r="Z392" s="369">
        <v>0.20986607289949766</v>
      </c>
      <c r="AA392" s="369">
        <v>1.146826521499188</v>
      </c>
      <c r="AB392" s="369">
        <v>4.351064564330108E-2</v>
      </c>
      <c r="AC392" s="373">
        <v>-0.42627039156166441</v>
      </c>
      <c r="AD392" s="575">
        <v>0</v>
      </c>
      <c r="AE392" s="370" t="s">
        <v>2417</v>
      </c>
      <c r="AF392" s="370" t="s">
        <v>2326</v>
      </c>
      <c r="AG392" s="374" t="s">
        <v>1459</v>
      </c>
      <c r="AH392" s="374" t="s">
        <v>2339</v>
      </c>
      <c r="AI392" s="374">
        <v>0</v>
      </c>
      <c r="AJ392" s="374">
        <v>0</v>
      </c>
      <c r="AK392" s="374">
        <v>0</v>
      </c>
      <c r="AL392" s="369">
        <v>4.0000000000000001E-3</v>
      </c>
      <c r="AM392" s="369" t="s">
        <v>34</v>
      </c>
      <c r="AN392" s="369" t="s">
        <v>64</v>
      </c>
      <c r="AO392" s="367" t="s">
        <v>1326</v>
      </c>
      <c r="AP392" s="370" t="s">
        <v>13</v>
      </c>
      <c r="AQ392" s="376" t="s">
        <v>688</v>
      </c>
      <c r="AR392" s="369" t="s">
        <v>34</v>
      </c>
      <c r="AS392" s="369" t="s">
        <v>34</v>
      </c>
      <c r="AT392" s="369"/>
      <c r="AW392" s="711"/>
      <c r="AX392" s="711"/>
      <c r="AY392" s="712"/>
      <c r="AZ392" s="712"/>
      <c r="BA392" s="712"/>
      <c r="BB392" s="713"/>
      <c r="BC392" s="712"/>
      <c r="BD392" s="712"/>
      <c r="BE392" s="712"/>
      <c r="BF392" s="712"/>
      <c r="BG392" s="713"/>
      <c r="BH392" s="713"/>
      <c r="BI392" s="714"/>
      <c r="BJ392" s="714"/>
      <c r="BK392" s="714"/>
      <c r="BL392" s="713"/>
      <c r="BM392" s="713"/>
      <c r="BN392" s="713"/>
      <c r="BO392" s="713"/>
      <c r="BP392" s="713"/>
      <c r="BQ392" s="713"/>
      <c r="BR392" s="713"/>
      <c r="BS392" s="713"/>
      <c r="BT392" s="716"/>
      <c r="BU392" s="717"/>
      <c r="BV392" s="715"/>
      <c r="BW392" s="718"/>
    </row>
    <row r="393" spans="2:75" ht="15.75" customHeight="1">
      <c r="B393" s="363" t="s">
        <v>905</v>
      </c>
      <c r="C393" s="364">
        <v>5488919000190</v>
      </c>
      <c r="D393" s="365" t="s">
        <v>13</v>
      </c>
      <c r="E393" s="365" t="s">
        <v>616</v>
      </c>
      <c r="F393" s="365" t="s">
        <v>617</v>
      </c>
      <c r="G393" s="366" t="s">
        <v>34</v>
      </c>
      <c r="H393" s="366" t="s">
        <v>1339</v>
      </c>
      <c r="I393" s="366" t="s">
        <v>34</v>
      </c>
      <c r="J393" s="366" t="s">
        <v>608</v>
      </c>
      <c r="K393" s="367" t="s">
        <v>48</v>
      </c>
      <c r="L393" s="368"/>
      <c r="M393" s="368" t="s">
        <v>34</v>
      </c>
      <c r="N393" s="367">
        <v>113190</v>
      </c>
      <c r="O393" s="367" t="s">
        <v>1323</v>
      </c>
      <c r="P393" s="371">
        <v>37649</v>
      </c>
      <c r="Q393" s="372">
        <v>20150380.699999999</v>
      </c>
      <c r="R393" s="372">
        <v>31211416.970873009</v>
      </c>
      <c r="S393" s="367">
        <v>4</v>
      </c>
      <c r="T393" s="369">
        <v>7.2555150127670665E-2</v>
      </c>
      <c r="U393" s="369">
        <v>0.93793458711385735</v>
      </c>
      <c r="V393" s="369">
        <v>7.8863936819528302E-2</v>
      </c>
      <c r="W393" s="369">
        <v>0.77313028096026903</v>
      </c>
      <c r="X393" s="369">
        <v>9.0518712564755521E-2</v>
      </c>
      <c r="Y393" s="369">
        <v>0.68641984105764176</v>
      </c>
      <c r="Z393" s="369">
        <v>0.18950077516041208</v>
      </c>
      <c r="AA393" s="369">
        <v>1.0771838399388096</v>
      </c>
      <c r="AB393" s="369">
        <v>2.3175174292694219E-2</v>
      </c>
      <c r="AC393" s="373">
        <v>-0.90461530887663277</v>
      </c>
      <c r="AD393" s="575">
        <v>12219403000105</v>
      </c>
      <c r="AE393" s="370" t="s">
        <v>2417</v>
      </c>
      <c r="AF393" s="370" t="s">
        <v>2326</v>
      </c>
      <c r="AG393" s="374" t="s">
        <v>1459</v>
      </c>
      <c r="AH393" s="374" t="s">
        <v>2321</v>
      </c>
      <c r="AI393" s="374">
        <v>1000</v>
      </c>
      <c r="AJ393" s="374">
        <v>1</v>
      </c>
      <c r="AK393" s="374">
        <v>1000</v>
      </c>
      <c r="AL393" s="369">
        <v>1.4999999999999999E-2</v>
      </c>
      <c r="AM393" s="369">
        <v>0.2</v>
      </c>
      <c r="AN393" s="369" t="s">
        <v>64</v>
      </c>
      <c r="AO393" s="367" t="s">
        <v>1326</v>
      </c>
      <c r="AP393" s="370" t="s">
        <v>13</v>
      </c>
      <c r="AQ393" s="376" t="s">
        <v>666</v>
      </c>
      <c r="AR393" s="369">
        <v>4.9999999999999992E-3</v>
      </c>
      <c r="AS393" s="369">
        <v>4.9999999999999992E-3</v>
      </c>
      <c r="AT393" s="369"/>
      <c r="AW393" s="711"/>
      <c r="AX393" s="711"/>
      <c r="AY393" s="712"/>
      <c r="AZ393" s="712"/>
      <c r="BA393" s="712"/>
      <c r="BB393" s="713"/>
      <c r="BC393" s="712"/>
      <c r="BD393" s="712"/>
      <c r="BE393" s="712"/>
      <c r="BF393" s="712"/>
      <c r="BG393" s="713"/>
      <c r="BH393" s="713"/>
      <c r="BI393" s="714"/>
      <c r="BJ393" s="714"/>
      <c r="BK393" s="714"/>
      <c r="BL393" s="713"/>
      <c r="BM393" s="713"/>
      <c r="BN393" s="713"/>
      <c r="BO393" s="713"/>
      <c r="BP393" s="713"/>
      <c r="BQ393" s="713"/>
      <c r="BR393" s="713"/>
      <c r="BS393" s="713"/>
      <c r="BT393" s="716"/>
      <c r="BU393" s="717"/>
      <c r="BV393" s="715"/>
      <c r="BW393" s="718"/>
    </row>
    <row r="394" spans="2:75" ht="15.75" customHeight="1">
      <c r="B394" s="363" t="s">
        <v>170</v>
      </c>
      <c r="C394" s="364">
        <v>13176277000111</v>
      </c>
      <c r="D394" s="365" t="s">
        <v>11</v>
      </c>
      <c r="E394" s="365" t="s">
        <v>621</v>
      </c>
      <c r="F394" s="365" t="s">
        <v>674</v>
      </c>
      <c r="G394" s="366" t="s">
        <v>740</v>
      </c>
      <c r="H394" s="366" t="s">
        <v>34</v>
      </c>
      <c r="I394" s="366"/>
      <c r="J394" s="366" t="s">
        <v>608</v>
      </c>
      <c r="K394" s="367" t="s">
        <v>48</v>
      </c>
      <c r="L394" s="368"/>
      <c r="M394" s="368" t="s">
        <v>34</v>
      </c>
      <c r="N394" s="367">
        <v>288561</v>
      </c>
      <c r="O394" s="367" t="s">
        <v>1323</v>
      </c>
      <c r="P394" s="371">
        <v>40821</v>
      </c>
      <c r="Q394" s="372">
        <v>42837509.689999998</v>
      </c>
      <c r="R394" s="372">
        <v>54328746.878928572</v>
      </c>
      <c r="S394" s="367">
        <v>1</v>
      </c>
      <c r="T394" s="369">
        <v>6.5559730091542923E-2</v>
      </c>
      <c r="U394" s="369">
        <v>0.84750342693118152</v>
      </c>
      <c r="V394" s="369">
        <v>9.1284642257154047E-2</v>
      </c>
      <c r="W394" s="369">
        <v>0.89489472580013751</v>
      </c>
      <c r="X394" s="369">
        <v>0.13200162192990006</v>
      </c>
      <c r="Y394" s="369">
        <v>1.0009922785816596</v>
      </c>
      <c r="Z394" s="369">
        <v>0.26165661891518477</v>
      </c>
      <c r="AA394" s="369">
        <v>1.4873410479185483</v>
      </c>
      <c r="AB394" s="369">
        <v>3.0730113482416433E-2</v>
      </c>
      <c r="AC394" s="373">
        <v>-0.30300371666214809</v>
      </c>
      <c r="AD394" s="575">
        <v>0</v>
      </c>
      <c r="AE394" s="370" t="s">
        <v>2417</v>
      </c>
      <c r="AF394" s="370" t="s">
        <v>2317</v>
      </c>
      <c r="AG394" s="374" t="s">
        <v>1458</v>
      </c>
      <c r="AH394" s="374" t="s">
        <v>2321</v>
      </c>
      <c r="AI394" s="374">
        <v>1000</v>
      </c>
      <c r="AJ394" s="374">
        <v>1</v>
      </c>
      <c r="AK394" s="374">
        <v>1000</v>
      </c>
      <c r="AL394" s="369">
        <v>0.01</v>
      </c>
      <c r="AM394" s="369">
        <v>0.2</v>
      </c>
      <c r="AN394" s="369" t="s">
        <v>636</v>
      </c>
      <c r="AO394" s="367" t="s">
        <v>1326</v>
      </c>
      <c r="AP394" s="370" t="s">
        <v>13</v>
      </c>
      <c r="AQ394" s="376" t="s">
        <v>666</v>
      </c>
      <c r="AR394" s="369">
        <v>3.3333333333333331E-3</v>
      </c>
      <c r="AS394" s="369">
        <v>3.3333333333333331E-3</v>
      </c>
      <c r="AT394" s="369"/>
      <c r="AW394" s="711"/>
      <c r="AX394" s="711"/>
      <c r="AY394" s="712"/>
      <c r="AZ394" s="712"/>
      <c r="BA394" s="712"/>
      <c r="BB394" s="713"/>
      <c r="BC394" s="712"/>
      <c r="BD394" s="712"/>
      <c r="BE394" s="712"/>
      <c r="BF394" s="712"/>
      <c r="BG394" s="713"/>
      <c r="BH394" s="713"/>
      <c r="BI394" s="714"/>
      <c r="BJ394" s="714"/>
      <c r="BK394" s="714"/>
      <c r="BL394" s="713"/>
      <c r="BM394" s="713"/>
      <c r="BN394" s="713"/>
      <c r="BO394" s="713"/>
      <c r="BP394" s="713"/>
      <c r="BQ394" s="713"/>
      <c r="BR394" s="713"/>
      <c r="BS394" s="713"/>
      <c r="BT394" s="716"/>
      <c r="BU394" s="717"/>
      <c r="BV394" s="715"/>
      <c r="BW394" s="718"/>
    </row>
    <row r="395" spans="2:75" ht="15.75" customHeight="1">
      <c r="B395" s="363" t="s">
        <v>906</v>
      </c>
      <c r="C395" s="364">
        <v>10705335000169</v>
      </c>
      <c r="D395" s="365" t="s">
        <v>11</v>
      </c>
      <c r="E395" s="365" t="s">
        <v>620</v>
      </c>
      <c r="F395" s="365" t="s">
        <v>665</v>
      </c>
      <c r="G395" s="366" t="s">
        <v>740</v>
      </c>
      <c r="H395" s="366" t="s">
        <v>34</v>
      </c>
      <c r="I395" s="366"/>
      <c r="J395" s="366" t="s">
        <v>608</v>
      </c>
      <c r="K395" s="367" t="s">
        <v>48</v>
      </c>
      <c r="L395" s="368"/>
      <c r="M395" s="368" t="s">
        <v>34</v>
      </c>
      <c r="N395" s="367">
        <v>230065</v>
      </c>
      <c r="O395" s="367" t="s">
        <v>1323</v>
      </c>
      <c r="P395" s="371">
        <v>39986</v>
      </c>
      <c r="Q395" s="372">
        <v>48331756.75</v>
      </c>
      <c r="R395" s="372">
        <v>675040036.81071401</v>
      </c>
      <c r="S395" s="367">
        <v>1</v>
      </c>
      <c r="T395" s="369">
        <v>7.6418381054490281E-2</v>
      </c>
      <c r="U395" s="369">
        <v>0.98787532733555183</v>
      </c>
      <c r="V395" s="369">
        <v>9.4704625850451807E-2</v>
      </c>
      <c r="W395" s="369">
        <v>0.92842200053429813</v>
      </c>
      <c r="X395" s="369">
        <v>0.11269755605703513</v>
      </c>
      <c r="Y395" s="369">
        <v>0.85460604028050302</v>
      </c>
      <c r="Z395" s="369">
        <v>0.1736651938672984</v>
      </c>
      <c r="AA395" s="369">
        <v>0.98716926215916767</v>
      </c>
      <c r="AB395" s="369">
        <v>7.2567744291637268E-3</v>
      </c>
      <c r="AC395" s="373">
        <v>-0.91294423840405625</v>
      </c>
      <c r="AD395" s="575">
        <v>41888721000167</v>
      </c>
      <c r="AE395" s="370" t="s">
        <v>2417</v>
      </c>
      <c r="AF395" s="370" t="s">
        <v>2326</v>
      </c>
      <c r="AG395" s="374" t="s">
        <v>1459</v>
      </c>
      <c r="AH395" s="374" t="s">
        <v>2321</v>
      </c>
      <c r="AI395" s="374">
        <v>1000</v>
      </c>
      <c r="AJ395" s="374">
        <v>1000</v>
      </c>
      <c r="AK395" s="374">
        <v>1000</v>
      </c>
      <c r="AL395" s="369">
        <v>9.7199999999999995E-3</v>
      </c>
      <c r="AM395" s="369">
        <v>0.2</v>
      </c>
      <c r="AN395" s="369" t="s">
        <v>64</v>
      </c>
      <c r="AO395" s="367" t="s">
        <v>1326</v>
      </c>
      <c r="AP395" s="370" t="s">
        <v>13</v>
      </c>
      <c r="AQ395" s="376" t="s">
        <v>670</v>
      </c>
      <c r="AR395" s="369">
        <v>3.3333333333333331E-3</v>
      </c>
      <c r="AS395" s="369">
        <v>3.3333333333333331E-3</v>
      </c>
      <c r="AT395" s="369"/>
      <c r="AW395" s="711"/>
      <c r="AX395" s="711"/>
      <c r="AY395" s="712"/>
      <c r="AZ395" s="712"/>
      <c r="BA395" s="712"/>
      <c r="BB395" s="713"/>
      <c r="BC395" s="712"/>
      <c r="BD395" s="712"/>
      <c r="BE395" s="712"/>
      <c r="BF395" s="712"/>
      <c r="BG395" s="713"/>
      <c r="BH395" s="713"/>
      <c r="BI395" s="714"/>
      <c r="BJ395" s="714"/>
      <c r="BK395" s="714"/>
      <c r="BL395" s="713"/>
      <c r="BM395" s="713"/>
      <c r="BN395" s="713"/>
      <c r="BO395" s="713"/>
      <c r="BP395" s="713"/>
      <c r="BQ395" s="713"/>
      <c r="BR395" s="713"/>
      <c r="BS395" s="713"/>
      <c r="BT395" s="716"/>
      <c r="BU395" s="717"/>
      <c r="BV395" s="715"/>
      <c r="BW395" s="718"/>
    </row>
    <row r="396" spans="2:75" ht="15.75" customHeight="1">
      <c r="B396" s="363" t="s">
        <v>171</v>
      </c>
      <c r="C396" s="364">
        <v>34286544000183</v>
      </c>
      <c r="D396" s="365" t="s">
        <v>14</v>
      </c>
      <c r="E396" s="365" t="s">
        <v>614</v>
      </c>
      <c r="F396" s="365"/>
      <c r="G396" s="366"/>
      <c r="H396" s="366" t="s">
        <v>1340</v>
      </c>
      <c r="I396" s="366" t="s">
        <v>34</v>
      </c>
      <c r="J396" s="366" t="s">
        <v>608</v>
      </c>
      <c r="K396" s="367" t="s">
        <v>48</v>
      </c>
      <c r="L396" s="368"/>
      <c r="M396" s="368" t="s">
        <v>34</v>
      </c>
      <c r="N396" s="367">
        <v>505668</v>
      </c>
      <c r="O396" s="367" t="s">
        <v>1323</v>
      </c>
      <c r="P396" s="371">
        <v>43703</v>
      </c>
      <c r="Q396" s="372">
        <v>55139878.829999998</v>
      </c>
      <c r="R396" s="372">
        <v>58302396.617182553</v>
      </c>
      <c r="S396" s="367">
        <v>33</v>
      </c>
      <c r="T396" s="369">
        <v>0.1166566444949122</v>
      </c>
      <c r="U396" s="369">
        <v>1.5080432125891909</v>
      </c>
      <c r="V396" s="369">
        <v>-4.3500627275757653E-3</v>
      </c>
      <c r="W396" s="369">
        <v>-4.2645160188511638E-2</v>
      </c>
      <c r="X396" s="369">
        <v>8.696037424161096E-2</v>
      </c>
      <c r="Y396" s="369">
        <v>0.65943631514354006</v>
      </c>
      <c r="Z396" s="369">
        <v>0.27864508264893151</v>
      </c>
      <c r="AA396" s="369">
        <v>1.5839089832417039</v>
      </c>
      <c r="AB396" s="369">
        <v>0.19892565229582715</v>
      </c>
      <c r="AC396" s="373">
        <v>-0.411049984674764</v>
      </c>
      <c r="AD396" s="575">
        <v>34286521000179</v>
      </c>
      <c r="AE396" s="370" t="s">
        <v>2417</v>
      </c>
      <c r="AF396" s="370" t="s">
        <v>2326</v>
      </c>
      <c r="AG396" s="374" t="s">
        <v>1459</v>
      </c>
      <c r="AH396" s="374" t="s">
        <v>2321</v>
      </c>
      <c r="AI396" s="374">
        <v>1000</v>
      </c>
      <c r="AJ396" s="374">
        <v>1</v>
      </c>
      <c r="AK396" s="374">
        <v>1000</v>
      </c>
      <c r="AL396" s="369">
        <v>1.9199999999999998E-2</v>
      </c>
      <c r="AM396" s="369">
        <v>0.2</v>
      </c>
      <c r="AN396" s="369" t="s">
        <v>34</v>
      </c>
      <c r="AO396" s="367" t="s">
        <v>1326</v>
      </c>
      <c r="AP396" s="370" t="s">
        <v>13</v>
      </c>
      <c r="AQ396" s="376" t="s">
        <v>676</v>
      </c>
      <c r="AR396" s="369">
        <v>6.3999999999999994E-3</v>
      </c>
      <c r="AS396" s="369">
        <v>6.3999999999999994E-3</v>
      </c>
      <c r="AT396" s="369"/>
      <c r="AW396" s="711"/>
      <c r="AX396" s="711"/>
      <c r="AY396" s="712"/>
      <c r="AZ396" s="712"/>
      <c r="BA396" s="712"/>
      <c r="BB396" s="713"/>
      <c r="BC396" s="712"/>
      <c r="BD396" s="712"/>
      <c r="BE396" s="712"/>
      <c r="BF396" s="712"/>
      <c r="BG396" s="713"/>
      <c r="BH396" s="713"/>
      <c r="BI396" s="714"/>
      <c r="BJ396" s="714"/>
      <c r="BK396" s="714"/>
      <c r="BL396" s="713"/>
      <c r="BM396" s="713"/>
      <c r="BN396" s="713"/>
      <c r="BO396" s="713"/>
      <c r="BP396" s="713"/>
      <c r="BQ396" s="713"/>
      <c r="BR396" s="713"/>
      <c r="BS396" s="713"/>
      <c r="BT396" s="716"/>
      <c r="BU396" s="717"/>
      <c r="BV396" s="715"/>
      <c r="BW396" s="718"/>
    </row>
    <row r="397" spans="2:75" ht="15.75" customHeight="1">
      <c r="B397" s="363" t="s">
        <v>172</v>
      </c>
      <c r="C397" s="364">
        <v>5109839000186</v>
      </c>
      <c r="D397" s="365" t="s">
        <v>13</v>
      </c>
      <c r="E397" s="365" t="s">
        <v>616</v>
      </c>
      <c r="F397" s="365" t="s">
        <v>617</v>
      </c>
      <c r="G397" s="366" t="s">
        <v>34</v>
      </c>
      <c r="H397" s="366" t="s">
        <v>1339</v>
      </c>
      <c r="I397" s="366" t="s">
        <v>34</v>
      </c>
      <c r="J397" s="366" t="s">
        <v>608</v>
      </c>
      <c r="K397" s="367" t="s">
        <v>48</v>
      </c>
      <c r="L397" s="368"/>
      <c r="M397" s="368" t="s">
        <v>34</v>
      </c>
      <c r="N397" s="367">
        <v>109241</v>
      </c>
      <c r="O397" s="367" t="s">
        <v>1323</v>
      </c>
      <c r="P397" s="371">
        <v>37503</v>
      </c>
      <c r="Q397" s="372">
        <v>207826590.66999999</v>
      </c>
      <c r="R397" s="372">
        <v>266451082.70277777</v>
      </c>
      <c r="S397" s="367">
        <v>33</v>
      </c>
      <c r="T397" s="369">
        <v>7.6279791376347772E-2</v>
      </c>
      <c r="U397" s="369">
        <v>0.98608375151608063</v>
      </c>
      <c r="V397" s="369">
        <v>9.2305440595354948E-2</v>
      </c>
      <c r="W397" s="369">
        <v>0.90490196279393686</v>
      </c>
      <c r="X397" s="369">
        <v>0.11303062216774684</v>
      </c>
      <c r="Y397" s="369">
        <v>0.85713174110300272</v>
      </c>
      <c r="Z397" s="369">
        <v>0.18243889929955026</v>
      </c>
      <c r="AA397" s="369">
        <v>1.0370418481684063</v>
      </c>
      <c r="AB397" s="369">
        <v>2.8683682831274596E-2</v>
      </c>
      <c r="AC397" s="373">
        <v>-0.29411696652545261</v>
      </c>
      <c r="AD397" s="575">
        <v>12219414000195</v>
      </c>
      <c r="AE397" s="370" t="s">
        <v>2417</v>
      </c>
      <c r="AF397" s="370" t="s">
        <v>2326</v>
      </c>
      <c r="AG397" s="374" t="s">
        <v>1459</v>
      </c>
      <c r="AH397" s="374" t="s">
        <v>2321</v>
      </c>
      <c r="AI397" s="374">
        <v>500</v>
      </c>
      <c r="AJ397" s="374">
        <v>500</v>
      </c>
      <c r="AK397" s="374">
        <v>500</v>
      </c>
      <c r="AL397" s="369">
        <v>1.9199999999999998E-2</v>
      </c>
      <c r="AM397" s="369">
        <v>0.2</v>
      </c>
      <c r="AN397" s="369" t="s">
        <v>64</v>
      </c>
      <c r="AO397" s="367" t="s">
        <v>1326</v>
      </c>
      <c r="AP397" s="370" t="s">
        <v>13</v>
      </c>
      <c r="AQ397" s="376" t="s">
        <v>676</v>
      </c>
      <c r="AR397" s="369">
        <v>6.3999999999999994E-3</v>
      </c>
      <c r="AS397" s="369">
        <v>6.3999999999999994E-3</v>
      </c>
      <c r="AT397" s="369"/>
      <c r="AW397" s="711"/>
      <c r="AX397" s="711"/>
      <c r="AY397" s="712"/>
      <c r="AZ397" s="712"/>
      <c r="BA397" s="712"/>
      <c r="BB397" s="713"/>
      <c r="BC397" s="712"/>
      <c r="BD397" s="712"/>
      <c r="BE397" s="712"/>
      <c r="BF397" s="712"/>
      <c r="BG397" s="713"/>
      <c r="BH397" s="713"/>
      <c r="BI397" s="714"/>
      <c r="BJ397" s="714"/>
      <c r="BK397" s="714"/>
      <c r="BL397" s="713"/>
      <c r="BM397" s="713"/>
      <c r="BN397" s="713"/>
      <c r="BO397" s="713"/>
      <c r="BP397" s="713"/>
      <c r="BQ397" s="713"/>
      <c r="BR397" s="713"/>
      <c r="BS397" s="713"/>
      <c r="BT397" s="716"/>
      <c r="BU397" s="717"/>
      <c r="BV397" s="715"/>
      <c r="BW397" s="718"/>
    </row>
    <row r="398" spans="2:75" ht="15.75" customHeight="1">
      <c r="B398" s="363" t="s">
        <v>173</v>
      </c>
      <c r="C398" s="364">
        <v>31416575000113</v>
      </c>
      <c r="D398" s="365" t="s">
        <v>13</v>
      </c>
      <c r="E398" s="365" t="s">
        <v>616</v>
      </c>
      <c r="F398" s="365" t="s">
        <v>610</v>
      </c>
      <c r="G398" s="366" t="s">
        <v>34</v>
      </c>
      <c r="H398" s="366" t="s">
        <v>867</v>
      </c>
      <c r="I398" s="366" t="s">
        <v>34</v>
      </c>
      <c r="J398" s="366"/>
      <c r="K398" s="367" t="s">
        <v>48</v>
      </c>
      <c r="L398" s="368" t="s">
        <v>1341</v>
      </c>
      <c r="M398" s="368" t="s">
        <v>34</v>
      </c>
      <c r="N398" s="367">
        <v>483311</v>
      </c>
      <c r="O398" s="367" t="s">
        <v>1323</v>
      </c>
      <c r="P398" s="371">
        <v>43446</v>
      </c>
      <c r="Q398" s="372">
        <v>162355140.34999999</v>
      </c>
      <c r="R398" s="372">
        <v>153779906.77289683</v>
      </c>
      <c r="S398" s="367">
        <v>17</v>
      </c>
      <c r="T398" s="369">
        <v>6.2186476181522954E-2</v>
      </c>
      <c r="U398" s="369">
        <v>0.80389671524004058</v>
      </c>
      <c r="V398" s="369">
        <v>0.12009087197004287</v>
      </c>
      <c r="W398" s="369">
        <v>1.1772920973933985</v>
      </c>
      <c r="X398" s="369">
        <v>0.2242190168088205</v>
      </c>
      <c r="Y398" s="369">
        <v>1.7002935362111773</v>
      </c>
      <c r="Z398" s="369">
        <v>0.27901613927644298</v>
      </c>
      <c r="AA398" s="369">
        <v>1.5860181894046825</v>
      </c>
      <c r="AB398" s="369">
        <v>6.0570489674205655E-2</v>
      </c>
      <c r="AC398" s="373">
        <v>0.29900291822285902</v>
      </c>
      <c r="AD398" s="575">
        <v>31392821000144</v>
      </c>
      <c r="AE398" s="370" t="s">
        <v>2417</v>
      </c>
      <c r="AF398" s="370" t="s">
        <v>2326</v>
      </c>
      <c r="AG398" s="374" t="s">
        <v>1459</v>
      </c>
      <c r="AH398" s="374" t="s">
        <v>2321</v>
      </c>
      <c r="AI398" s="374">
        <v>1000</v>
      </c>
      <c r="AJ398" s="374">
        <v>1</v>
      </c>
      <c r="AK398" s="374">
        <v>1000</v>
      </c>
      <c r="AL398" s="369">
        <v>1.4999999999999999E-2</v>
      </c>
      <c r="AM398" s="369">
        <v>0.2</v>
      </c>
      <c r="AN398" s="369" t="s">
        <v>64</v>
      </c>
      <c r="AO398" s="367" t="s">
        <v>1326</v>
      </c>
      <c r="AP398" s="370" t="s">
        <v>13</v>
      </c>
      <c r="AQ398" s="376" t="s">
        <v>670</v>
      </c>
      <c r="AR398" s="369">
        <v>4.9999999999999992E-3</v>
      </c>
      <c r="AS398" s="369">
        <v>4.9999999999999992E-3</v>
      </c>
      <c r="AT398" s="369"/>
      <c r="AW398" s="711"/>
      <c r="AX398" s="711"/>
      <c r="AY398" s="712"/>
      <c r="AZ398" s="712"/>
      <c r="BA398" s="712"/>
      <c r="BB398" s="713"/>
      <c r="BC398" s="712"/>
      <c r="BD398" s="712"/>
      <c r="BE398" s="712"/>
      <c r="BF398" s="712"/>
      <c r="BG398" s="713"/>
      <c r="BH398" s="713"/>
      <c r="BI398" s="714"/>
      <c r="BJ398" s="714"/>
      <c r="BK398" s="714"/>
      <c r="BL398" s="713"/>
      <c r="BM398" s="713"/>
      <c r="BN398" s="713"/>
      <c r="BO398" s="713"/>
      <c r="BP398" s="713"/>
      <c r="BQ398" s="713"/>
      <c r="BR398" s="713"/>
      <c r="BS398" s="713"/>
      <c r="BT398" s="716"/>
      <c r="BU398" s="717"/>
      <c r="BV398" s="715"/>
      <c r="BW398" s="718"/>
    </row>
    <row r="399" spans="2:75" ht="15.75" customHeight="1">
      <c r="B399" s="363" t="s">
        <v>174</v>
      </c>
      <c r="C399" s="364">
        <v>29298540000185</v>
      </c>
      <c r="D399" s="365" t="s">
        <v>13</v>
      </c>
      <c r="E399" s="365" t="s">
        <v>615</v>
      </c>
      <c r="F399" s="365" t="s">
        <v>619</v>
      </c>
      <c r="G399" s="366" t="s">
        <v>34</v>
      </c>
      <c r="H399" s="366" t="s">
        <v>867</v>
      </c>
      <c r="I399" s="366" t="s">
        <v>34</v>
      </c>
      <c r="J399" s="366"/>
      <c r="K399" s="367" t="s">
        <v>48</v>
      </c>
      <c r="L399" s="368"/>
      <c r="M399" s="368" t="s">
        <v>34</v>
      </c>
      <c r="N399" s="367">
        <v>464597</v>
      </c>
      <c r="O399" s="367" t="s">
        <v>1323</v>
      </c>
      <c r="P399" s="371">
        <v>43160</v>
      </c>
      <c r="Q399" s="372">
        <v>104335094.28</v>
      </c>
      <c r="R399" s="372">
        <v>113436970.12365086</v>
      </c>
      <c r="S399" s="367">
        <v>33</v>
      </c>
      <c r="T399" s="369">
        <v>8.7997281305662423E-2</v>
      </c>
      <c r="U399" s="369">
        <v>1.1375580308680453</v>
      </c>
      <c r="V399" s="369">
        <v>8.1016954742870739E-2</v>
      </c>
      <c r="W399" s="369">
        <v>0.79423705573104175</v>
      </c>
      <c r="X399" s="369">
        <v>7.6783589933745011E-2</v>
      </c>
      <c r="Y399" s="369">
        <v>0.58226391101675901</v>
      </c>
      <c r="Z399" s="369">
        <v>0.25495234938002009</v>
      </c>
      <c r="AA399" s="369">
        <v>1.4492318064351808</v>
      </c>
      <c r="AB399" s="369">
        <v>5.4044360872612884E-2</v>
      </c>
      <c r="AC399" s="373">
        <v>-0.32905542903699903</v>
      </c>
      <c r="AD399" s="575">
        <v>29054797000191</v>
      </c>
      <c r="AE399" s="370" t="s">
        <v>2417</v>
      </c>
      <c r="AF399" s="370" t="s">
        <v>2326</v>
      </c>
      <c r="AG399" s="374" t="s">
        <v>1459</v>
      </c>
      <c r="AH399" s="374" t="s">
        <v>2321</v>
      </c>
      <c r="AI399" s="374">
        <v>1000</v>
      </c>
      <c r="AJ399" s="374">
        <v>1</v>
      </c>
      <c r="AK399" s="374">
        <v>1000</v>
      </c>
      <c r="AL399" s="369">
        <v>1.9199999999999998E-2</v>
      </c>
      <c r="AM399" s="369">
        <v>0.2</v>
      </c>
      <c r="AN399" s="369" t="s">
        <v>64</v>
      </c>
      <c r="AO399" s="367" t="s">
        <v>1326</v>
      </c>
      <c r="AP399" s="370" t="s">
        <v>13</v>
      </c>
      <c r="AQ399" s="376" t="s">
        <v>666</v>
      </c>
      <c r="AR399" s="369">
        <v>6.6666666666666662E-3</v>
      </c>
      <c r="AS399" s="369">
        <v>6.6666666666666662E-3</v>
      </c>
      <c r="AT399" s="369"/>
      <c r="AW399" s="711"/>
      <c r="AX399" s="711"/>
      <c r="AY399" s="712"/>
      <c r="AZ399" s="712"/>
      <c r="BA399" s="712"/>
      <c r="BB399" s="713"/>
      <c r="BC399" s="712"/>
      <c r="BD399" s="712"/>
      <c r="BE399" s="712"/>
      <c r="BF399" s="712"/>
      <c r="BG399" s="713"/>
      <c r="BH399" s="713"/>
      <c r="BI399" s="714"/>
      <c r="BJ399" s="714"/>
      <c r="BK399" s="714"/>
      <c r="BL399" s="713"/>
      <c r="BM399" s="713"/>
      <c r="BN399" s="713"/>
      <c r="BO399" s="713"/>
      <c r="BP399" s="713"/>
      <c r="BQ399" s="713"/>
      <c r="BR399" s="713"/>
      <c r="BS399" s="713"/>
      <c r="BT399" s="716"/>
      <c r="BU399" s="717"/>
      <c r="BV399" s="715"/>
      <c r="BW399" s="718"/>
    </row>
    <row r="400" spans="2:75" ht="15.75" customHeight="1">
      <c r="B400" s="363" t="s">
        <v>1589</v>
      </c>
      <c r="C400" s="364">
        <v>11357735000193</v>
      </c>
      <c r="D400" s="365" t="s">
        <v>14</v>
      </c>
      <c r="E400" s="365" t="s">
        <v>607</v>
      </c>
      <c r="F400" s="365"/>
      <c r="G400" s="366"/>
      <c r="H400" s="366" t="s">
        <v>34</v>
      </c>
      <c r="I400" s="366" t="s">
        <v>34</v>
      </c>
      <c r="J400" s="366" t="s">
        <v>608</v>
      </c>
      <c r="K400" s="367" t="s">
        <v>48</v>
      </c>
      <c r="L400" s="368"/>
      <c r="M400" s="368"/>
      <c r="N400" s="367">
        <v>241210</v>
      </c>
      <c r="O400" s="367" t="s">
        <v>1323</v>
      </c>
      <c r="P400" s="371">
        <v>40183</v>
      </c>
      <c r="Q400" s="372">
        <v>541731047.03999996</v>
      </c>
      <c r="R400" s="372">
        <v>441112142.25464278</v>
      </c>
      <c r="S400" s="367">
        <v>33</v>
      </c>
      <c r="T400" s="369">
        <v>0.14057731759254843</v>
      </c>
      <c r="U400" s="369">
        <v>1.5812015114466618</v>
      </c>
      <c r="V400" s="369">
        <v>6.4037945349300074E-2</v>
      </c>
      <c r="W400" s="369">
        <v>0.58772158972746791</v>
      </c>
      <c r="X400" s="369">
        <v>0.2903454278755877</v>
      </c>
      <c r="Y400" s="369">
        <v>2.0416482065908541</v>
      </c>
      <c r="Z400" s="369">
        <v>0.33011259490364919</v>
      </c>
      <c r="AA400" s="369">
        <v>1.8039212993599061</v>
      </c>
      <c r="AB400" s="369">
        <v>0.21098324649362327</v>
      </c>
      <c r="AC400" s="373">
        <v>-9.0802784359970579E-2</v>
      </c>
      <c r="AD400" s="575">
        <v>0</v>
      </c>
      <c r="AE400" s="370" t="s">
        <v>2417</v>
      </c>
      <c r="AF400" s="370" t="s">
        <v>738</v>
      </c>
      <c r="AG400" s="374" t="s">
        <v>738</v>
      </c>
      <c r="AH400" s="374" t="s">
        <v>2418</v>
      </c>
      <c r="AI400" s="374">
        <v>5000</v>
      </c>
      <c r="AJ400" s="374">
        <v>1000</v>
      </c>
      <c r="AK400" s="374">
        <v>5000</v>
      </c>
      <c r="AL400" s="369">
        <v>5.0000000000000001E-3</v>
      </c>
      <c r="AM400" s="369" t="s">
        <v>34</v>
      </c>
      <c r="AN400" s="369" t="s">
        <v>34</v>
      </c>
      <c r="AO400" s="367" t="s">
        <v>1326</v>
      </c>
      <c r="AP400" s="370" t="s">
        <v>718</v>
      </c>
      <c r="AQ400" s="376" t="s">
        <v>661</v>
      </c>
      <c r="AR400" s="369" t="s">
        <v>34</v>
      </c>
      <c r="AS400" s="369" t="s">
        <v>34</v>
      </c>
      <c r="AT400" s="369"/>
      <c r="AW400" s="711"/>
      <c r="AX400" s="711"/>
      <c r="AY400" s="712"/>
      <c r="AZ400" s="712"/>
      <c r="BA400" s="712"/>
      <c r="BB400" s="713"/>
      <c r="BC400" s="712"/>
      <c r="BD400" s="712"/>
      <c r="BE400" s="712"/>
      <c r="BF400" s="712"/>
      <c r="BG400" s="713"/>
      <c r="BH400" s="713"/>
      <c r="BI400" s="714"/>
      <c r="BJ400" s="714"/>
      <c r="BK400" s="714"/>
      <c r="BL400" s="218"/>
      <c r="BM400" s="713"/>
      <c r="BN400" s="713"/>
      <c r="BO400" s="713"/>
      <c r="BP400" s="713"/>
      <c r="BQ400" s="713"/>
      <c r="BR400" s="713"/>
      <c r="BS400" s="713"/>
      <c r="BT400" s="716"/>
      <c r="BU400" s="717"/>
      <c r="BV400" s="715"/>
      <c r="BW400" s="718"/>
    </row>
    <row r="401" spans="2:75" ht="15.75" customHeight="1">
      <c r="B401" s="363" t="s">
        <v>907</v>
      </c>
      <c r="C401" s="364">
        <v>11403850000157</v>
      </c>
      <c r="D401" s="365" t="s">
        <v>14</v>
      </c>
      <c r="E401" s="365" t="s">
        <v>607</v>
      </c>
      <c r="F401" s="365"/>
      <c r="G401" s="366"/>
      <c r="H401" s="366" t="s">
        <v>34</v>
      </c>
      <c r="I401" s="366" t="s">
        <v>34</v>
      </c>
      <c r="J401" s="366" t="s">
        <v>608</v>
      </c>
      <c r="K401" s="367" t="s">
        <v>48</v>
      </c>
      <c r="L401" s="368"/>
      <c r="M401" s="368" t="s">
        <v>1421</v>
      </c>
      <c r="N401" s="367">
        <v>245755</v>
      </c>
      <c r="O401" s="367" t="s">
        <v>1323</v>
      </c>
      <c r="P401" s="371">
        <v>40254</v>
      </c>
      <c r="Q401" s="372">
        <v>432755463.38999999</v>
      </c>
      <c r="R401" s="372">
        <v>371161333.08281744</v>
      </c>
      <c r="S401" s="367">
        <v>33</v>
      </c>
      <c r="T401" s="369">
        <v>0.11804661007538786</v>
      </c>
      <c r="U401" s="369">
        <v>1.5260115689433833</v>
      </c>
      <c r="V401" s="369">
        <v>-1.3706645805896533E-2</v>
      </c>
      <c r="W401" s="369">
        <v>-0.13437096029311643</v>
      </c>
      <c r="X401" s="369">
        <v>0.1140078941076077</v>
      </c>
      <c r="Y401" s="369">
        <v>0.8645425717547256</v>
      </c>
      <c r="Z401" s="369">
        <v>0.297211028827294</v>
      </c>
      <c r="AA401" s="369">
        <v>1.6894438401813481</v>
      </c>
      <c r="AB401" s="369">
        <v>0.21102537230854637</v>
      </c>
      <c r="AC401" s="373">
        <v>-0.42042951850462051</v>
      </c>
      <c r="AD401" s="575">
        <v>11357735000193</v>
      </c>
      <c r="AE401" s="370" t="s">
        <v>2417</v>
      </c>
      <c r="AF401" s="370" t="s">
        <v>738</v>
      </c>
      <c r="AG401" s="374" t="s">
        <v>738</v>
      </c>
      <c r="AH401" s="374" t="s">
        <v>2321</v>
      </c>
      <c r="AI401" s="374">
        <v>1000</v>
      </c>
      <c r="AJ401" s="374">
        <v>1000</v>
      </c>
      <c r="AK401" s="374">
        <v>1000</v>
      </c>
      <c r="AL401" s="369">
        <v>6.9999999999999993E-3</v>
      </c>
      <c r="AM401" s="369">
        <v>0.2</v>
      </c>
      <c r="AN401" s="369" t="s">
        <v>2368</v>
      </c>
      <c r="AO401" s="367" t="s">
        <v>1326</v>
      </c>
      <c r="AP401" s="370" t="s">
        <v>718</v>
      </c>
      <c r="AQ401" s="376" t="s">
        <v>661</v>
      </c>
      <c r="AR401" s="369">
        <v>3.5000000000000001E-3</v>
      </c>
      <c r="AS401" s="369">
        <v>3.5000000000000001E-3</v>
      </c>
      <c r="AT401" s="369"/>
      <c r="AW401" s="711"/>
      <c r="AX401" s="711"/>
      <c r="AY401" s="712"/>
      <c r="AZ401" s="712"/>
      <c r="BA401" s="712"/>
      <c r="BB401" s="713"/>
      <c r="BC401" s="712"/>
      <c r="BD401" s="712"/>
      <c r="BE401" s="712"/>
      <c r="BF401" s="712"/>
      <c r="BG401" s="713"/>
      <c r="BH401" s="713"/>
      <c r="BI401" s="714"/>
      <c r="BJ401" s="714"/>
      <c r="BK401" s="714"/>
      <c r="BL401" s="713"/>
      <c r="BM401" s="713"/>
      <c r="BN401" s="713"/>
      <c r="BO401" s="713"/>
      <c r="BP401" s="713"/>
      <c r="BQ401" s="713"/>
      <c r="BR401" s="713"/>
      <c r="BS401" s="713"/>
      <c r="BT401" s="716"/>
      <c r="BU401" s="717"/>
      <c r="BV401" s="715"/>
      <c r="BW401" s="718"/>
    </row>
    <row r="402" spans="2:75" ht="15.75" customHeight="1">
      <c r="B402" s="363" t="s">
        <v>175</v>
      </c>
      <c r="C402" s="364">
        <v>41969763000122</v>
      </c>
      <c r="D402" s="365" t="s">
        <v>14</v>
      </c>
      <c r="E402" s="365" t="s">
        <v>607</v>
      </c>
      <c r="F402" s="365"/>
      <c r="G402" s="366"/>
      <c r="H402" s="366" t="s">
        <v>34</v>
      </c>
      <c r="I402" s="366" t="s">
        <v>34</v>
      </c>
      <c r="J402" s="366" t="s">
        <v>608</v>
      </c>
      <c r="K402" s="367" t="s">
        <v>48</v>
      </c>
      <c r="L402" s="368"/>
      <c r="M402" s="368" t="s">
        <v>34</v>
      </c>
      <c r="N402" s="367">
        <v>594482</v>
      </c>
      <c r="O402" s="367" t="s">
        <v>1323</v>
      </c>
      <c r="P402" s="371">
        <v>44349</v>
      </c>
      <c r="Q402" s="372">
        <v>15849636.970000001</v>
      </c>
      <c r="R402" s="372">
        <v>17298500.78698412</v>
      </c>
      <c r="S402" s="367">
        <v>32</v>
      </c>
      <c r="T402" s="369">
        <v>4.2761793121832481E-2</v>
      </c>
      <c r="U402" s="369">
        <v>0.55279004599120896</v>
      </c>
      <c r="V402" s="369">
        <v>-0.13964676347100802</v>
      </c>
      <c r="W402" s="369">
        <v>-1.3690052238274555</v>
      </c>
      <c r="X402" s="369" t="s">
        <v>1424</v>
      </c>
      <c r="Y402" s="369" t="s">
        <v>1424</v>
      </c>
      <c r="Z402" s="369" t="s">
        <v>1424</v>
      </c>
      <c r="AA402" s="369" t="s">
        <v>1424</v>
      </c>
      <c r="AB402" s="369">
        <v>0.18908779339169676</v>
      </c>
      <c r="AC402" s="373">
        <v>-1.2146258014445284</v>
      </c>
      <c r="AD402" s="575">
        <v>41884201000186</v>
      </c>
      <c r="AE402" s="370" t="s">
        <v>2331</v>
      </c>
      <c r="AF402" s="370" t="s">
        <v>2317</v>
      </c>
      <c r="AG402" s="374" t="s">
        <v>1458</v>
      </c>
      <c r="AH402" s="374" t="s">
        <v>2318</v>
      </c>
      <c r="AI402" s="374">
        <v>5000</v>
      </c>
      <c r="AJ402" s="374">
        <v>1000</v>
      </c>
      <c r="AK402" s="374">
        <v>1000</v>
      </c>
      <c r="AL402" s="369">
        <v>0</v>
      </c>
      <c r="AM402" s="369" t="s">
        <v>34</v>
      </c>
      <c r="AN402" s="369" t="s">
        <v>34</v>
      </c>
      <c r="AO402" s="367" t="s">
        <v>1326</v>
      </c>
      <c r="AP402" s="370" t="s">
        <v>718</v>
      </c>
      <c r="AQ402" s="376" t="s">
        <v>661</v>
      </c>
      <c r="AR402" s="369">
        <v>4.0000000000000001E-3</v>
      </c>
      <c r="AS402" s="369">
        <v>4.0000000000000001E-3</v>
      </c>
      <c r="AT402" s="369"/>
      <c r="AW402" s="711"/>
      <c r="AX402" s="711"/>
      <c r="AY402" s="712"/>
      <c r="AZ402" s="712"/>
      <c r="BA402" s="712"/>
      <c r="BB402" s="713"/>
      <c r="BC402" s="712"/>
      <c r="BD402" s="712"/>
      <c r="BE402" s="712"/>
      <c r="BF402" s="712"/>
      <c r="BG402" s="713"/>
      <c r="BH402" s="713"/>
      <c r="BI402" s="714"/>
      <c r="BJ402" s="714"/>
      <c r="BK402" s="714"/>
      <c r="BL402" s="713"/>
      <c r="BM402" s="713"/>
      <c r="BN402" s="713"/>
      <c r="BO402" s="713"/>
      <c r="BP402" s="713"/>
      <c r="BQ402" s="713"/>
      <c r="BR402" s="713"/>
      <c r="BS402" s="713"/>
      <c r="BT402" s="716"/>
      <c r="BU402" s="717"/>
      <c r="BV402" s="715"/>
      <c r="BW402" s="718"/>
    </row>
    <row r="403" spans="2:75" ht="15.75" customHeight="1">
      <c r="B403" s="363" t="s">
        <v>461</v>
      </c>
      <c r="C403" s="364">
        <v>20226378000115</v>
      </c>
      <c r="D403" s="365" t="s">
        <v>13</v>
      </c>
      <c r="E403" s="365" t="s">
        <v>615</v>
      </c>
      <c r="F403" s="365" t="s">
        <v>619</v>
      </c>
      <c r="G403" s="366" t="s">
        <v>34</v>
      </c>
      <c r="H403" s="366" t="s">
        <v>1340</v>
      </c>
      <c r="I403" s="366" t="s">
        <v>34</v>
      </c>
      <c r="J403" s="366" t="s">
        <v>611</v>
      </c>
      <c r="K403" s="367" t="s">
        <v>48</v>
      </c>
      <c r="L403" s="368" t="s">
        <v>1341</v>
      </c>
      <c r="M403" s="368" t="s">
        <v>34</v>
      </c>
      <c r="N403" s="367">
        <v>376711</v>
      </c>
      <c r="O403" s="367" t="s">
        <v>1323</v>
      </c>
      <c r="P403" s="371">
        <v>41852</v>
      </c>
      <c r="Q403" s="372">
        <v>921265550.33000004</v>
      </c>
      <c r="R403" s="372">
        <v>736063910.41936529</v>
      </c>
      <c r="S403" s="367">
        <v>31</v>
      </c>
      <c r="T403" s="369">
        <v>0.10040071395560934</v>
      </c>
      <c r="U403" s="369">
        <v>1.2978996256528619</v>
      </c>
      <c r="V403" s="369">
        <v>0.11194539355140654</v>
      </c>
      <c r="W403" s="369">
        <v>1.0974391725670953</v>
      </c>
      <c r="X403" s="369">
        <v>0.27497991066672212</v>
      </c>
      <c r="Y403" s="369">
        <v>2.0852226155875369</v>
      </c>
      <c r="Z403" s="369">
        <v>0.27524182955472098</v>
      </c>
      <c r="AA403" s="369">
        <v>1.5645637893595041</v>
      </c>
      <c r="AB403" s="369">
        <v>7.7629725300409777E-2</v>
      </c>
      <c r="AC403" s="373">
        <v>0.1543120458199142</v>
      </c>
      <c r="AD403" s="575">
        <v>20226388000150</v>
      </c>
      <c r="AE403" s="370" t="s">
        <v>2331</v>
      </c>
      <c r="AF403" s="370" t="s">
        <v>2317</v>
      </c>
      <c r="AG403" s="374" t="s">
        <v>1458</v>
      </c>
      <c r="AH403" s="374" t="s">
        <v>2321</v>
      </c>
      <c r="AI403" s="374">
        <v>500</v>
      </c>
      <c r="AJ403" s="374">
        <v>100</v>
      </c>
      <c r="AK403" s="374">
        <v>100</v>
      </c>
      <c r="AL403" s="369">
        <v>0</v>
      </c>
      <c r="AM403" s="369" t="s">
        <v>34</v>
      </c>
      <c r="AN403" s="369" t="s">
        <v>34</v>
      </c>
      <c r="AO403" s="367" t="s">
        <v>1326</v>
      </c>
      <c r="AP403" s="370" t="s">
        <v>13</v>
      </c>
      <c r="AQ403" s="376" t="s">
        <v>666</v>
      </c>
      <c r="AR403" s="369">
        <v>4.0000000000000001E-3</v>
      </c>
      <c r="AS403" s="369">
        <v>4.0000000000000001E-3</v>
      </c>
      <c r="AT403" s="369"/>
      <c r="AW403" s="711"/>
      <c r="AX403" s="711"/>
      <c r="AY403" s="712"/>
      <c r="AZ403" s="712"/>
      <c r="BA403" s="712"/>
      <c r="BB403" s="713"/>
      <c r="BC403" s="712"/>
      <c r="BD403" s="712"/>
      <c r="BE403" s="712"/>
      <c r="BF403" s="712"/>
      <c r="BG403" s="713"/>
      <c r="BH403" s="713"/>
      <c r="BI403" s="714"/>
      <c r="BJ403" s="714"/>
      <c r="BK403" s="714"/>
      <c r="BL403" s="713"/>
      <c r="BM403" s="713"/>
      <c r="BN403" s="713"/>
      <c r="BO403" s="713"/>
      <c r="BP403" s="713"/>
      <c r="BQ403" s="713"/>
      <c r="BR403" s="713"/>
      <c r="BS403" s="713"/>
      <c r="BT403" s="716"/>
      <c r="BU403" s="717"/>
      <c r="BV403" s="715"/>
      <c r="BW403" s="718"/>
    </row>
    <row r="404" spans="2:75" ht="15.75" customHeight="1">
      <c r="B404" s="363" t="s">
        <v>548</v>
      </c>
      <c r="C404" s="364">
        <v>43214601000100</v>
      </c>
      <c r="D404" s="365" t="s">
        <v>13</v>
      </c>
      <c r="E404" s="365" t="s">
        <v>615</v>
      </c>
      <c r="F404" s="365" t="s">
        <v>619</v>
      </c>
      <c r="G404" s="366" t="s">
        <v>34</v>
      </c>
      <c r="H404" s="366" t="s">
        <v>1340</v>
      </c>
      <c r="I404" s="366" t="s">
        <v>34</v>
      </c>
      <c r="J404" s="366"/>
      <c r="K404" s="367" t="s">
        <v>48</v>
      </c>
      <c r="L404" s="368"/>
      <c r="M404" s="368" t="s">
        <v>34</v>
      </c>
      <c r="N404" s="367">
        <v>616011</v>
      </c>
      <c r="O404" s="367" t="s">
        <v>1323</v>
      </c>
      <c r="P404" s="371">
        <v>44469</v>
      </c>
      <c r="Q404" s="372">
        <v>260009482.44999999</v>
      </c>
      <c r="R404" s="372" t="s">
        <v>1424</v>
      </c>
      <c r="S404" s="367">
        <v>31</v>
      </c>
      <c r="T404" s="369">
        <v>9.5340501088897023E-2</v>
      </c>
      <c r="U404" s="369">
        <v>1.2324852662656018</v>
      </c>
      <c r="V404" s="369" t="s">
        <v>1424</v>
      </c>
      <c r="W404" s="369" t="s">
        <v>1424</v>
      </c>
      <c r="X404" s="369" t="s">
        <v>1424</v>
      </c>
      <c r="Y404" s="369" t="s">
        <v>1424</v>
      </c>
      <c r="Z404" s="369" t="s">
        <v>1424</v>
      </c>
      <c r="AA404" s="369" t="s">
        <v>1424</v>
      </c>
      <c r="AB404" s="369" t="s">
        <v>1424</v>
      </c>
      <c r="AC404" s="373" t="s">
        <v>1424</v>
      </c>
      <c r="AD404" s="575">
        <v>43280179000190</v>
      </c>
      <c r="AE404" s="370" t="s">
        <v>2419</v>
      </c>
      <c r="AF404" s="370" t="s">
        <v>2317</v>
      </c>
      <c r="AG404" s="374" t="s">
        <v>1458</v>
      </c>
      <c r="AH404" s="374" t="s">
        <v>2321</v>
      </c>
      <c r="AI404" s="374">
        <v>500</v>
      </c>
      <c r="AJ404" s="374">
        <v>100</v>
      </c>
      <c r="AK404" s="374">
        <v>100</v>
      </c>
      <c r="AL404" s="369">
        <v>1.95E-2</v>
      </c>
      <c r="AM404" s="369">
        <v>0.2</v>
      </c>
      <c r="AN404" s="369" t="s">
        <v>2335</v>
      </c>
      <c r="AO404" s="367" t="s">
        <v>1326</v>
      </c>
      <c r="AP404" s="370" t="s">
        <v>13</v>
      </c>
      <c r="AQ404" s="376" t="s">
        <v>670</v>
      </c>
      <c r="AR404" s="369">
        <v>6.4993500000000001E-3</v>
      </c>
      <c r="AS404" s="369">
        <v>6.4993500000000001E-3</v>
      </c>
      <c r="AT404" s="369"/>
      <c r="AW404" s="711"/>
      <c r="AX404" s="711"/>
      <c r="AY404" s="712"/>
      <c r="AZ404" s="712"/>
      <c r="BA404" s="712"/>
      <c r="BB404" s="713"/>
      <c r="BC404" s="712"/>
      <c r="BD404" s="712"/>
      <c r="BE404" s="712"/>
      <c r="BF404" s="712"/>
      <c r="BG404" s="713"/>
      <c r="BH404" s="713"/>
      <c r="BI404" s="714"/>
      <c r="BJ404" s="714"/>
      <c r="BK404" s="714"/>
      <c r="BL404" s="713"/>
      <c r="BM404" s="713"/>
      <c r="BN404" s="713"/>
      <c r="BO404" s="713"/>
      <c r="BP404" s="713"/>
      <c r="BQ404" s="713"/>
      <c r="BR404" s="713"/>
      <c r="BS404" s="713"/>
      <c r="BT404" s="716"/>
      <c r="BU404" s="717"/>
      <c r="BV404" s="715"/>
      <c r="BW404" s="718"/>
    </row>
    <row r="405" spans="2:75" ht="15.75" customHeight="1">
      <c r="B405" s="363" t="s">
        <v>176</v>
      </c>
      <c r="C405" s="364">
        <v>41907541000185</v>
      </c>
      <c r="D405" s="365" t="s">
        <v>14</v>
      </c>
      <c r="E405" s="365" t="s">
        <v>614</v>
      </c>
      <c r="F405" s="365" t="s">
        <v>691</v>
      </c>
      <c r="G405" s="366"/>
      <c r="H405" s="366" t="s">
        <v>867</v>
      </c>
      <c r="I405" s="366" t="s">
        <v>34</v>
      </c>
      <c r="J405" s="366" t="s">
        <v>608</v>
      </c>
      <c r="K405" s="367" t="s">
        <v>48</v>
      </c>
      <c r="L405" s="368" t="s">
        <v>717</v>
      </c>
      <c r="M405" s="368" t="s">
        <v>34</v>
      </c>
      <c r="N405" s="367">
        <v>594474</v>
      </c>
      <c r="O405" s="367" t="s">
        <v>1323</v>
      </c>
      <c r="P405" s="371">
        <v>44349</v>
      </c>
      <c r="Q405" s="372">
        <v>389845488.12</v>
      </c>
      <c r="R405" s="372">
        <v>322657898.43992072</v>
      </c>
      <c r="S405" s="367">
        <v>32</v>
      </c>
      <c r="T405" s="369">
        <v>5.4109452756681664E-2</v>
      </c>
      <c r="U405" s="369">
        <v>0.6994834569426357</v>
      </c>
      <c r="V405" s="369">
        <v>-1.0745578445324089E-2</v>
      </c>
      <c r="W405" s="369">
        <v>-0.10534259913406785</v>
      </c>
      <c r="X405" s="369" t="s">
        <v>1424</v>
      </c>
      <c r="Y405" s="369" t="s">
        <v>1424</v>
      </c>
      <c r="Z405" s="369" t="s">
        <v>1424</v>
      </c>
      <c r="AA405" s="369" t="s">
        <v>1424</v>
      </c>
      <c r="AB405" s="369">
        <v>0.11034693775672084</v>
      </c>
      <c r="AC405" s="373">
        <v>-0.9233229983727782</v>
      </c>
      <c r="AD405" s="575">
        <v>41907552000165</v>
      </c>
      <c r="AE405" s="370" t="s">
        <v>2331</v>
      </c>
      <c r="AF405" s="370" t="s">
        <v>2317</v>
      </c>
      <c r="AG405" s="374" t="s">
        <v>1458</v>
      </c>
      <c r="AH405" s="374" t="s">
        <v>2318</v>
      </c>
      <c r="AI405" s="374">
        <v>5000</v>
      </c>
      <c r="AJ405" s="374">
        <v>1000</v>
      </c>
      <c r="AK405" s="374">
        <v>1000</v>
      </c>
      <c r="AL405" s="369">
        <v>0</v>
      </c>
      <c r="AM405" s="369" t="s">
        <v>34</v>
      </c>
      <c r="AN405" s="369" t="s">
        <v>34</v>
      </c>
      <c r="AO405" s="367" t="s">
        <v>1326</v>
      </c>
      <c r="AP405" s="370" t="s">
        <v>13</v>
      </c>
      <c r="AQ405" s="376" t="s">
        <v>670</v>
      </c>
      <c r="AR405" s="369">
        <v>4.0000000000000001E-3</v>
      </c>
      <c r="AS405" s="369">
        <v>4.0000000000000001E-3</v>
      </c>
      <c r="AT405" s="369"/>
      <c r="AW405" s="711"/>
      <c r="AX405" s="711"/>
      <c r="AY405" s="712"/>
      <c r="AZ405" s="712"/>
      <c r="BA405" s="712"/>
      <c r="BB405" s="713"/>
      <c r="BC405" s="712"/>
      <c r="BD405" s="712"/>
      <c r="BE405" s="712"/>
      <c r="BF405" s="712"/>
      <c r="BG405" s="713"/>
      <c r="BH405" s="713"/>
      <c r="BI405" s="714"/>
      <c r="BJ405" s="714"/>
      <c r="BK405" s="714"/>
      <c r="BL405" s="713"/>
      <c r="BM405" s="713"/>
      <c r="BN405" s="713"/>
      <c r="BO405" s="713"/>
      <c r="BP405" s="713"/>
      <c r="BQ405" s="713"/>
      <c r="BR405" s="713"/>
      <c r="BS405" s="713"/>
      <c r="BT405" s="716"/>
      <c r="BU405" s="717"/>
      <c r="BV405" s="715"/>
      <c r="BW405" s="718"/>
    </row>
    <row r="406" spans="2:75" ht="15.75" customHeight="1">
      <c r="B406" s="363" t="s">
        <v>908</v>
      </c>
      <c r="C406" s="364">
        <v>35408329000170</v>
      </c>
      <c r="D406" s="365" t="s">
        <v>11</v>
      </c>
      <c r="E406" s="365" t="s">
        <v>620</v>
      </c>
      <c r="F406" s="365" t="s">
        <v>665</v>
      </c>
      <c r="G406" s="366" t="s">
        <v>740</v>
      </c>
      <c r="H406" s="366" t="s">
        <v>34</v>
      </c>
      <c r="I406" s="366"/>
      <c r="J406" s="366" t="s">
        <v>608</v>
      </c>
      <c r="K406" s="367" t="s">
        <v>48</v>
      </c>
      <c r="L406" s="368"/>
      <c r="M406" s="368" t="s">
        <v>34</v>
      </c>
      <c r="N406" s="367">
        <v>520901</v>
      </c>
      <c r="O406" s="367" t="s">
        <v>1323</v>
      </c>
      <c r="P406" s="371">
        <v>43826</v>
      </c>
      <c r="Q406" s="372">
        <v>70129035.269999996</v>
      </c>
      <c r="R406" s="372">
        <v>54018571.656547643</v>
      </c>
      <c r="S406" s="367">
        <v>1</v>
      </c>
      <c r="T406" s="369">
        <v>8.5559962505823206E-2</v>
      </c>
      <c r="U406" s="369">
        <v>1.1060503350233062</v>
      </c>
      <c r="V406" s="369">
        <v>0.11215862733415038</v>
      </c>
      <c r="W406" s="369">
        <v>1.0995295766353099</v>
      </c>
      <c r="X406" s="369">
        <v>0.16324821715042548</v>
      </c>
      <c r="Y406" s="369">
        <v>1.237940886412574</v>
      </c>
      <c r="Z406" s="369" t="s">
        <v>1424</v>
      </c>
      <c r="AA406" s="369" t="s">
        <v>1424</v>
      </c>
      <c r="AB406" s="369">
        <v>2.32570085506914E-3</v>
      </c>
      <c r="AC406" s="373">
        <v>3.9454263156813729</v>
      </c>
      <c r="AD406" s="575">
        <v>35399404000184</v>
      </c>
      <c r="AE406" s="370" t="s">
        <v>2420</v>
      </c>
      <c r="AF406" s="370" t="s">
        <v>2326</v>
      </c>
      <c r="AG406" s="374" t="s">
        <v>1459</v>
      </c>
      <c r="AH406" s="374" t="s">
        <v>2321</v>
      </c>
      <c r="AI406" s="374">
        <v>500</v>
      </c>
      <c r="AJ406" s="374">
        <v>500</v>
      </c>
      <c r="AK406" s="374">
        <v>0</v>
      </c>
      <c r="AL406" s="369">
        <v>3.4999999999999996E-3</v>
      </c>
      <c r="AM406" s="369" t="s">
        <v>34</v>
      </c>
      <c r="AN406" s="369" t="s">
        <v>64</v>
      </c>
      <c r="AO406" s="367" t="s">
        <v>1326</v>
      </c>
      <c r="AP406" s="370" t="s">
        <v>11</v>
      </c>
      <c r="AQ406" s="376" t="s">
        <v>677</v>
      </c>
      <c r="AR406" s="369">
        <v>1.08E-3</v>
      </c>
      <c r="AS406" s="369">
        <v>1.08E-3</v>
      </c>
      <c r="AT406" s="369"/>
      <c r="AW406" s="711"/>
      <c r="AX406" s="711"/>
      <c r="AY406" s="712"/>
      <c r="AZ406" s="712"/>
      <c r="BA406" s="712"/>
      <c r="BB406" s="713"/>
      <c r="BC406" s="712"/>
      <c r="BD406" s="712"/>
      <c r="BE406" s="712"/>
      <c r="BF406" s="712"/>
      <c r="BG406" s="713"/>
      <c r="BH406" s="713"/>
      <c r="BI406" s="714"/>
      <c r="BJ406" s="714"/>
      <c r="BK406" s="714"/>
      <c r="BL406" s="713"/>
      <c r="BM406" s="713"/>
      <c r="BN406" s="713"/>
      <c r="BO406" s="713"/>
      <c r="BP406" s="713"/>
      <c r="BQ406" s="713"/>
      <c r="BR406" s="713"/>
      <c r="BS406" s="713"/>
      <c r="BT406" s="716"/>
      <c r="BU406" s="717"/>
      <c r="BV406" s="715"/>
      <c r="BW406" s="718"/>
    </row>
    <row r="407" spans="2:75" ht="15.75" customHeight="1">
      <c r="B407" s="363" t="s">
        <v>177</v>
      </c>
      <c r="C407" s="364">
        <v>39800304000179</v>
      </c>
      <c r="D407" s="365" t="s">
        <v>14</v>
      </c>
      <c r="E407" s="365" t="s">
        <v>614</v>
      </c>
      <c r="F407" s="365"/>
      <c r="G407" s="366"/>
      <c r="H407" s="366" t="s">
        <v>867</v>
      </c>
      <c r="I407" s="366" t="s">
        <v>34</v>
      </c>
      <c r="J407" s="366" t="s">
        <v>608</v>
      </c>
      <c r="K407" s="367" t="s">
        <v>48</v>
      </c>
      <c r="L407" s="368"/>
      <c r="M407" s="368" t="s">
        <v>1421</v>
      </c>
      <c r="N407" s="367">
        <v>566012</v>
      </c>
      <c r="O407" s="367" t="s">
        <v>1323</v>
      </c>
      <c r="P407" s="371">
        <v>44180</v>
      </c>
      <c r="Q407" s="372">
        <v>21567379.52</v>
      </c>
      <c r="R407" s="372">
        <v>20471071.381111115</v>
      </c>
      <c r="S407" s="367">
        <v>32</v>
      </c>
      <c r="T407" s="369">
        <v>0.10254805304468828</v>
      </c>
      <c r="U407" s="369">
        <v>1.3256586971779662</v>
      </c>
      <c r="V407" s="369">
        <v>-5.5317368795667399E-2</v>
      </c>
      <c r="W407" s="369">
        <v>-0.54229518083590078</v>
      </c>
      <c r="X407" s="369" t="s">
        <v>1424</v>
      </c>
      <c r="Y407" s="369" t="s">
        <v>1424</v>
      </c>
      <c r="Z407" s="369" t="s">
        <v>1424</v>
      </c>
      <c r="AA407" s="369" t="s">
        <v>1424</v>
      </c>
      <c r="AB407" s="369">
        <v>0.17675129305159054</v>
      </c>
      <c r="AC407" s="373">
        <v>-0.78332599354215116</v>
      </c>
      <c r="AD407" s="575">
        <v>39800273000156</v>
      </c>
      <c r="AE407" s="370" t="s">
        <v>2420</v>
      </c>
      <c r="AF407" s="370" t="s">
        <v>2317</v>
      </c>
      <c r="AG407" s="374" t="s">
        <v>1458</v>
      </c>
      <c r="AH407" s="374" t="s">
        <v>2318</v>
      </c>
      <c r="AI407" s="374">
        <v>5000</v>
      </c>
      <c r="AJ407" s="374">
        <v>1000</v>
      </c>
      <c r="AK407" s="374">
        <v>1000</v>
      </c>
      <c r="AL407" s="369">
        <v>1.8500000000000003E-2</v>
      </c>
      <c r="AM407" s="369">
        <v>0.2</v>
      </c>
      <c r="AN407" s="369" t="s">
        <v>34</v>
      </c>
      <c r="AO407" s="367" t="s">
        <v>1326</v>
      </c>
      <c r="AP407" s="370" t="s">
        <v>13</v>
      </c>
      <c r="AQ407" s="376" t="s">
        <v>670</v>
      </c>
      <c r="AR407" s="369" t="s">
        <v>34</v>
      </c>
      <c r="AS407" s="369" t="s">
        <v>34</v>
      </c>
      <c r="AT407" s="369"/>
      <c r="AW407" s="711"/>
      <c r="AX407" s="711"/>
      <c r="AY407" s="712"/>
      <c r="AZ407" s="712"/>
      <c r="BA407" s="712"/>
      <c r="BB407" s="713"/>
      <c r="BC407" s="712"/>
      <c r="BD407" s="712"/>
      <c r="BE407" s="712"/>
      <c r="BF407" s="712"/>
      <c r="BG407" s="713"/>
      <c r="BH407" s="713"/>
      <c r="BI407" s="714"/>
      <c r="BJ407" s="714"/>
      <c r="BK407" s="714"/>
      <c r="BL407" s="713"/>
      <c r="BM407" s="713"/>
      <c r="BN407" s="713"/>
      <c r="BO407" s="713"/>
      <c r="BP407" s="713"/>
      <c r="BQ407" s="713"/>
      <c r="BR407" s="713"/>
      <c r="BS407" s="713"/>
      <c r="BT407" s="716"/>
      <c r="BU407" s="717"/>
      <c r="BV407" s="715"/>
      <c r="BW407" s="718"/>
    </row>
    <row r="408" spans="2:75" ht="15.75" customHeight="1">
      <c r="B408" s="363" t="s">
        <v>580</v>
      </c>
      <c r="C408" s="364">
        <v>40938560000106</v>
      </c>
      <c r="D408" s="365" t="s">
        <v>14</v>
      </c>
      <c r="E408" s="365" t="s">
        <v>607</v>
      </c>
      <c r="F408" s="365"/>
      <c r="G408" s="366"/>
      <c r="H408" s="366" t="s">
        <v>34</v>
      </c>
      <c r="I408" s="366" t="s">
        <v>34</v>
      </c>
      <c r="J408" s="366" t="s">
        <v>611</v>
      </c>
      <c r="K408" s="367"/>
      <c r="L408" s="368"/>
      <c r="M408" s="368" t="s">
        <v>1421</v>
      </c>
      <c r="N408" s="367">
        <v>583472</v>
      </c>
      <c r="O408" s="367" t="s">
        <v>1323</v>
      </c>
      <c r="P408" s="371">
        <v>44295</v>
      </c>
      <c r="Q408" s="372">
        <v>37821580.960000001</v>
      </c>
      <c r="R408" s="372">
        <v>164319591.82630962</v>
      </c>
      <c r="S408" s="367">
        <v>6</v>
      </c>
      <c r="T408" s="369">
        <v>-0.14823903766416369</v>
      </c>
      <c r="U408" s="369">
        <v>-1.9163149733828091</v>
      </c>
      <c r="V408" s="369">
        <v>-0.12349386063934487</v>
      </c>
      <c r="W408" s="369">
        <v>-1.2106527650458734</v>
      </c>
      <c r="X408" s="369" t="s">
        <v>1424</v>
      </c>
      <c r="Y408" s="369" t="s">
        <v>1424</v>
      </c>
      <c r="Z408" s="369" t="s">
        <v>1424</v>
      </c>
      <c r="AA408" s="369" t="s">
        <v>1424</v>
      </c>
      <c r="AB408" s="369">
        <v>0.21444830333449946</v>
      </c>
      <c r="AC408" s="373">
        <v>-0.96063820602920202</v>
      </c>
      <c r="AD408" s="575">
        <v>0</v>
      </c>
      <c r="AE408" s="370" t="s">
        <v>2420</v>
      </c>
      <c r="AF408" s="370" t="s">
        <v>2317</v>
      </c>
      <c r="AG408" s="374" t="s">
        <v>1458</v>
      </c>
      <c r="AH408" s="374" t="s">
        <v>2318</v>
      </c>
      <c r="AI408" s="374">
        <v>0</v>
      </c>
      <c r="AJ408" s="374">
        <v>0</v>
      </c>
      <c r="AK408" s="374">
        <v>0</v>
      </c>
      <c r="AL408" s="369">
        <v>2E-3</v>
      </c>
      <c r="AM408" s="369" t="s">
        <v>34</v>
      </c>
      <c r="AN408" s="369" t="s">
        <v>34</v>
      </c>
      <c r="AO408" s="367" t="s">
        <v>1326</v>
      </c>
      <c r="AP408" s="370" t="s">
        <v>718</v>
      </c>
      <c r="AQ408" s="376" t="s">
        <v>689</v>
      </c>
      <c r="AR408" s="369" t="s">
        <v>34</v>
      </c>
      <c r="AS408" s="369" t="s">
        <v>34</v>
      </c>
      <c r="AT408" s="369"/>
      <c r="AW408" s="711"/>
      <c r="AX408" s="711"/>
      <c r="AY408" s="712"/>
      <c r="AZ408" s="712"/>
      <c r="BA408" s="712"/>
      <c r="BB408" s="713"/>
      <c r="BC408" s="712"/>
      <c r="BD408" s="712"/>
      <c r="BE408" s="712"/>
      <c r="BF408" s="712"/>
      <c r="BG408" s="713"/>
      <c r="BH408" s="713"/>
      <c r="BI408" s="714"/>
      <c r="BJ408" s="714"/>
      <c r="BK408" s="714"/>
      <c r="BL408" s="713"/>
      <c r="BM408" s="713"/>
      <c r="BN408" s="713"/>
      <c r="BO408" s="713"/>
      <c r="BP408" s="713"/>
      <c r="BQ408" s="713"/>
      <c r="BR408" s="713"/>
      <c r="BS408" s="713"/>
      <c r="BT408" s="716"/>
      <c r="BU408" s="717"/>
      <c r="BV408" s="715"/>
      <c r="BW408" s="718"/>
    </row>
    <row r="409" spans="2:75" ht="15.75" customHeight="1">
      <c r="B409" s="363" t="s">
        <v>178</v>
      </c>
      <c r="C409" s="364">
        <v>41088640000182</v>
      </c>
      <c r="D409" s="365" t="s">
        <v>14</v>
      </c>
      <c r="E409" s="365" t="s">
        <v>607</v>
      </c>
      <c r="F409" s="365"/>
      <c r="G409" s="366"/>
      <c r="H409" s="366" t="s">
        <v>34</v>
      </c>
      <c r="I409" s="366" t="s">
        <v>34</v>
      </c>
      <c r="J409" s="366" t="s">
        <v>611</v>
      </c>
      <c r="K409" s="367" t="s">
        <v>48</v>
      </c>
      <c r="L409" s="368"/>
      <c r="M409" s="368" t="s">
        <v>34</v>
      </c>
      <c r="N409" s="367">
        <v>583502</v>
      </c>
      <c r="O409" s="367" t="s">
        <v>1326</v>
      </c>
      <c r="P409" s="371">
        <v>44295</v>
      </c>
      <c r="Q409" s="372">
        <v>5502373.4199999999</v>
      </c>
      <c r="R409" s="372">
        <v>8284613.714563489</v>
      </c>
      <c r="S409" s="367">
        <v>6</v>
      </c>
      <c r="T409" s="369">
        <v>-0.15134708130699115</v>
      </c>
      <c r="U409" s="369">
        <v>-1.9564932601858498</v>
      </c>
      <c r="V409" s="369">
        <v>-0.12946191815299979</v>
      </c>
      <c r="W409" s="369">
        <v>-1.269159684284231</v>
      </c>
      <c r="X409" s="369" t="s">
        <v>1424</v>
      </c>
      <c r="Y409" s="369" t="s">
        <v>1424</v>
      </c>
      <c r="Z409" s="369" t="s">
        <v>1424</v>
      </c>
      <c r="AA409" s="369" t="s">
        <v>1424</v>
      </c>
      <c r="AB409" s="369">
        <v>0.21179660829813415</v>
      </c>
      <c r="AC409" s="373">
        <v>-1.0075610493023903</v>
      </c>
      <c r="AD409" s="575">
        <v>40938560000106</v>
      </c>
      <c r="AE409" s="370" t="s">
        <v>2420</v>
      </c>
      <c r="AF409" s="370" t="s">
        <v>2317</v>
      </c>
      <c r="AG409" s="374" t="s">
        <v>1458</v>
      </c>
      <c r="AH409" s="374" t="s">
        <v>2318</v>
      </c>
      <c r="AI409" s="374">
        <v>1000</v>
      </c>
      <c r="AJ409" s="374">
        <v>1000</v>
      </c>
      <c r="AK409" s="374">
        <v>1000</v>
      </c>
      <c r="AL409" s="369">
        <v>8.0000000000000002E-3</v>
      </c>
      <c r="AM409" s="369" t="s">
        <v>34</v>
      </c>
      <c r="AN409" s="369" t="s">
        <v>34</v>
      </c>
      <c r="AO409" s="367" t="s">
        <v>1326</v>
      </c>
      <c r="AP409" s="370" t="s">
        <v>718</v>
      </c>
      <c r="AQ409" s="376" t="s">
        <v>689</v>
      </c>
      <c r="AR409" s="369">
        <v>5.3333333333333332E-3</v>
      </c>
      <c r="AS409" s="369">
        <v>5.3333333333333332E-3</v>
      </c>
      <c r="AT409" s="369"/>
      <c r="AW409" s="711"/>
      <c r="AX409" s="711"/>
      <c r="AY409" s="712"/>
      <c r="AZ409" s="712"/>
      <c r="BA409" s="712"/>
      <c r="BB409" s="713"/>
      <c r="BC409" s="712"/>
      <c r="BD409" s="712"/>
      <c r="BE409" s="712"/>
      <c r="BF409" s="712"/>
      <c r="BG409" s="713"/>
      <c r="BH409" s="713"/>
      <c r="BI409" s="714"/>
      <c r="BJ409" s="714"/>
      <c r="BK409" s="714"/>
      <c r="BL409" s="713"/>
      <c r="BM409" s="713"/>
      <c r="BN409" s="713"/>
      <c r="BO409" s="713"/>
      <c r="BP409" s="713"/>
      <c r="BQ409" s="713"/>
      <c r="BR409" s="713"/>
      <c r="BS409" s="713"/>
      <c r="BT409" s="716"/>
      <c r="BU409" s="717"/>
      <c r="BV409" s="715"/>
      <c r="BW409" s="718"/>
    </row>
    <row r="410" spans="2:75" ht="15.75" customHeight="1">
      <c r="B410" s="363" t="s">
        <v>909</v>
      </c>
      <c r="C410" s="364">
        <v>37712284000159</v>
      </c>
      <c r="D410" s="365" t="s">
        <v>14</v>
      </c>
      <c r="E410" s="365" t="s">
        <v>607</v>
      </c>
      <c r="F410" s="365"/>
      <c r="G410" s="366"/>
      <c r="H410" s="366" t="s">
        <v>34</v>
      </c>
      <c r="I410" s="366" t="s">
        <v>34</v>
      </c>
      <c r="J410" s="366" t="s">
        <v>611</v>
      </c>
      <c r="K410" s="367"/>
      <c r="L410" s="368"/>
      <c r="M410" s="368" t="s">
        <v>34</v>
      </c>
      <c r="N410" s="367">
        <v>566179</v>
      </c>
      <c r="O410" s="367" t="s">
        <v>1323</v>
      </c>
      <c r="P410" s="371">
        <v>44186</v>
      </c>
      <c r="Q410" s="372">
        <v>7322803.7699999996</v>
      </c>
      <c r="R410" s="372">
        <v>13668892.597380962</v>
      </c>
      <c r="S410" s="367">
        <v>6</v>
      </c>
      <c r="T410" s="369">
        <v>-0.24728509436593604</v>
      </c>
      <c r="U410" s="369">
        <v>-3.1967026803114642</v>
      </c>
      <c r="V410" s="369">
        <v>-0.17555654648732022</v>
      </c>
      <c r="W410" s="369">
        <v>-1.7210411701961523</v>
      </c>
      <c r="X410" s="369" t="s">
        <v>1424</v>
      </c>
      <c r="Y410" s="369" t="s">
        <v>1424</v>
      </c>
      <c r="Z410" s="369" t="s">
        <v>1424</v>
      </c>
      <c r="AA410" s="369" t="s">
        <v>1424</v>
      </c>
      <c r="AB410" s="369">
        <v>0.21828745414411718</v>
      </c>
      <c r="AC410" s="373">
        <v>-1.2205034491152718</v>
      </c>
      <c r="AD410" s="575">
        <v>37927395000182</v>
      </c>
      <c r="AE410" s="370" t="s">
        <v>2420</v>
      </c>
      <c r="AF410" s="370" t="s">
        <v>2317</v>
      </c>
      <c r="AG410" s="374" t="s">
        <v>1458</v>
      </c>
      <c r="AH410" s="374" t="s">
        <v>2318</v>
      </c>
      <c r="AI410" s="374">
        <v>1000</v>
      </c>
      <c r="AJ410" s="374">
        <v>1000</v>
      </c>
      <c r="AK410" s="374">
        <v>1000</v>
      </c>
      <c r="AL410" s="369">
        <v>8.0000000000000002E-3</v>
      </c>
      <c r="AM410" s="369" t="s">
        <v>34</v>
      </c>
      <c r="AN410" s="369" t="s">
        <v>34</v>
      </c>
      <c r="AO410" s="367" t="s">
        <v>1326</v>
      </c>
      <c r="AP410" s="370" t="s">
        <v>718</v>
      </c>
      <c r="AQ410" s="376" t="s">
        <v>689</v>
      </c>
      <c r="AR410" s="369">
        <v>5.3333333333333332E-3</v>
      </c>
      <c r="AS410" s="369">
        <v>5.3333333333333332E-3</v>
      </c>
      <c r="AT410" s="369"/>
      <c r="AW410" s="711"/>
      <c r="AX410" s="711"/>
      <c r="AY410" s="712"/>
      <c r="AZ410" s="712"/>
      <c r="BA410" s="712"/>
      <c r="BB410" s="713"/>
      <c r="BC410" s="712"/>
      <c r="BD410" s="712"/>
      <c r="BE410" s="712"/>
      <c r="BF410" s="712"/>
      <c r="BG410" s="713"/>
      <c r="BH410" s="713"/>
      <c r="BI410" s="714"/>
      <c r="BJ410" s="714"/>
      <c r="BK410" s="714"/>
      <c r="BL410" s="713"/>
      <c r="BM410" s="713"/>
      <c r="BN410" s="713"/>
      <c r="BO410" s="713"/>
      <c r="BP410" s="713"/>
      <c r="BQ410" s="713"/>
      <c r="BR410" s="713"/>
      <c r="BS410" s="713"/>
      <c r="BT410" s="716"/>
      <c r="BU410" s="717"/>
      <c r="BV410" s="715"/>
      <c r="BW410" s="718"/>
    </row>
    <row r="411" spans="2:75" ht="15.75" customHeight="1">
      <c r="B411" s="363" t="s">
        <v>910</v>
      </c>
      <c r="C411" s="364">
        <v>28856743000187</v>
      </c>
      <c r="D411" s="365" t="s">
        <v>13</v>
      </c>
      <c r="E411" s="365" t="s">
        <v>615</v>
      </c>
      <c r="F411" s="365" t="s">
        <v>619</v>
      </c>
      <c r="G411" s="366" t="s">
        <v>34</v>
      </c>
      <c r="H411" s="366" t="s">
        <v>867</v>
      </c>
      <c r="I411" s="366" t="s">
        <v>34</v>
      </c>
      <c r="J411" s="366"/>
      <c r="K411" s="367" t="s">
        <v>48</v>
      </c>
      <c r="L411" s="368"/>
      <c r="M411" s="368" t="s">
        <v>34</v>
      </c>
      <c r="N411" s="367">
        <v>462802</v>
      </c>
      <c r="O411" s="367" t="s">
        <v>1323</v>
      </c>
      <c r="P411" s="371">
        <v>43203</v>
      </c>
      <c r="Q411" s="372">
        <v>224054523.11000001</v>
      </c>
      <c r="R411" s="372">
        <v>139361552.70218253</v>
      </c>
      <c r="S411" s="367">
        <v>15</v>
      </c>
      <c r="T411" s="369">
        <v>0.11963910623438312</v>
      </c>
      <c r="U411" s="369">
        <v>1.546598077616294</v>
      </c>
      <c r="V411" s="369">
        <v>0.1782557548053636</v>
      </c>
      <c r="W411" s="369">
        <v>1.7475024371510937</v>
      </c>
      <c r="X411" s="369">
        <v>0.33069042173631025</v>
      </c>
      <c r="Y411" s="369">
        <v>2.5076855414302996</v>
      </c>
      <c r="Z411" s="369">
        <v>0.48883254051287706</v>
      </c>
      <c r="AA411" s="369">
        <v>2.7786826340471187</v>
      </c>
      <c r="AB411" s="369">
        <v>5.5986677944117921E-2</v>
      </c>
      <c r="AC411" s="373">
        <v>1.223462112774125</v>
      </c>
      <c r="AD411" s="575">
        <v>0</v>
      </c>
      <c r="AE411" s="370" t="s">
        <v>2421</v>
      </c>
      <c r="AF411" s="370" t="s">
        <v>2323</v>
      </c>
      <c r="AG411" s="374" t="s">
        <v>721</v>
      </c>
      <c r="AH411" s="374" t="s">
        <v>2321</v>
      </c>
      <c r="AI411" s="374">
        <v>1000</v>
      </c>
      <c r="AJ411" s="374">
        <v>1000</v>
      </c>
      <c r="AK411" s="374">
        <v>1000</v>
      </c>
      <c r="AL411" s="369">
        <v>0.02</v>
      </c>
      <c r="AM411" s="369">
        <v>0.2</v>
      </c>
      <c r="AN411" s="369" t="s">
        <v>64</v>
      </c>
      <c r="AO411" s="367" t="s">
        <v>1326</v>
      </c>
      <c r="AP411" s="370" t="s">
        <v>13</v>
      </c>
      <c r="AQ411" s="376" t="s">
        <v>670</v>
      </c>
      <c r="AR411" s="369">
        <v>4.0000000000000001E-3</v>
      </c>
      <c r="AS411" s="369">
        <v>4.0000000000000001E-3</v>
      </c>
      <c r="AT411" s="369"/>
      <c r="AW411" s="711"/>
      <c r="AX411" s="711"/>
      <c r="AY411" s="712"/>
      <c r="AZ411" s="712"/>
      <c r="BA411" s="712"/>
      <c r="BB411" s="713"/>
      <c r="BC411" s="712"/>
      <c r="BD411" s="712"/>
      <c r="BE411" s="712"/>
      <c r="BF411" s="712"/>
      <c r="BG411" s="713"/>
      <c r="BH411" s="713"/>
      <c r="BI411" s="714"/>
      <c r="BJ411" s="714"/>
      <c r="BK411" s="714"/>
      <c r="BL411" s="713"/>
      <c r="BM411" s="713"/>
      <c r="BN411" s="713"/>
      <c r="BO411" s="713"/>
      <c r="BP411" s="713"/>
      <c r="BQ411" s="713"/>
      <c r="BR411" s="713"/>
      <c r="BS411" s="713"/>
      <c r="BT411" s="716"/>
      <c r="BU411" s="717"/>
      <c r="BV411" s="715"/>
      <c r="BW411" s="718"/>
    </row>
    <row r="412" spans="2:75" ht="15.75" customHeight="1">
      <c r="B412" s="363" t="s">
        <v>911</v>
      </c>
      <c r="C412" s="364">
        <v>11182064000177</v>
      </c>
      <c r="D412" s="365" t="s">
        <v>14</v>
      </c>
      <c r="E412" s="365" t="s">
        <v>607</v>
      </c>
      <c r="F412" s="365"/>
      <c r="G412" s="366"/>
      <c r="H412" s="366" t="s">
        <v>34</v>
      </c>
      <c r="I412" s="366" t="s">
        <v>34</v>
      </c>
      <c r="J412" s="366" t="s">
        <v>608</v>
      </c>
      <c r="K412" s="367" t="s">
        <v>48</v>
      </c>
      <c r="L412" s="368"/>
      <c r="M412" s="368" t="s">
        <v>34</v>
      </c>
      <c r="N412" s="367">
        <v>236942</v>
      </c>
      <c r="O412" s="367" t="s">
        <v>1323</v>
      </c>
      <c r="P412" s="371">
        <v>40102</v>
      </c>
      <c r="Q412" s="372">
        <v>1273120661.8199999</v>
      </c>
      <c r="R412" s="372">
        <v>1156461708.4023015</v>
      </c>
      <c r="S412" s="367">
        <v>15</v>
      </c>
      <c r="T412" s="369">
        <v>9.1403052905245197E-2</v>
      </c>
      <c r="U412" s="369">
        <v>1.1815851050790118</v>
      </c>
      <c r="V412" s="369">
        <v>-6.4682637152961853E-3</v>
      </c>
      <c r="W412" s="369">
        <v>-6.3410612571572156E-2</v>
      </c>
      <c r="X412" s="369">
        <v>0.14417840923152148</v>
      </c>
      <c r="Y412" s="369">
        <v>1.0933310687317319</v>
      </c>
      <c r="Z412" s="369">
        <v>0.18177236935430607</v>
      </c>
      <c r="AA412" s="369">
        <v>1.0332530758784535</v>
      </c>
      <c r="AB412" s="369">
        <v>0.18024416403245375</v>
      </c>
      <c r="AC412" s="373">
        <v>-0.48507523315643075</v>
      </c>
      <c r="AD412" s="575">
        <v>0</v>
      </c>
      <c r="AE412" s="370" t="s">
        <v>2421</v>
      </c>
      <c r="AF412" s="370" t="s">
        <v>2323</v>
      </c>
      <c r="AG412" s="374" t="s">
        <v>721</v>
      </c>
      <c r="AH412" s="374" t="s">
        <v>2321</v>
      </c>
      <c r="AI412" s="374">
        <v>1000</v>
      </c>
      <c r="AJ412" s="374">
        <v>1000</v>
      </c>
      <c r="AK412" s="374">
        <v>1000</v>
      </c>
      <c r="AL412" s="369">
        <v>0.02</v>
      </c>
      <c r="AM412" s="369">
        <v>0.2</v>
      </c>
      <c r="AN412" s="369" t="s">
        <v>668</v>
      </c>
      <c r="AO412" s="367" t="s">
        <v>1326</v>
      </c>
      <c r="AP412" s="370" t="s">
        <v>718</v>
      </c>
      <c r="AQ412" s="376" t="s">
        <v>661</v>
      </c>
      <c r="AR412" s="369">
        <v>4.0000000000000001E-3</v>
      </c>
      <c r="AS412" s="369">
        <v>4.0000000000000001E-3</v>
      </c>
      <c r="AT412" s="369"/>
      <c r="AW412" s="711"/>
      <c r="AX412" s="711"/>
      <c r="AY412" s="712"/>
      <c r="AZ412" s="712"/>
      <c r="BA412" s="712"/>
      <c r="BB412" s="713"/>
      <c r="BC412" s="712"/>
      <c r="BD412" s="712"/>
      <c r="BE412" s="712"/>
      <c r="BF412" s="712"/>
      <c r="BG412" s="713"/>
      <c r="BH412" s="713"/>
      <c r="BI412" s="714"/>
      <c r="BJ412" s="714"/>
      <c r="BK412" s="714"/>
      <c r="BL412" s="218"/>
      <c r="BM412" s="713"/>
      <c r="BN412" s="713"/>
      <c r="BO412" s="713"/>
      <c r="BP412" s="713"/>
      <c r="BQ412" s="713"/>
      <c r="BR412" s="713"/>
      <c r="BS412" s="713"/>
      <c r="BT412" s="716"/>
      <c r="BU412" s="717"/>
      <c r="BV412" s="715"/>
      <c r="BW412" s="718"/>
    </row>
    <row r="413" spans="2:75" ht="15.75" customHeight="1">
      <c r="B413" s="363" t="s">
        <v>1590</v>
      </c>
      <c r="C413" s="364">
        <v>33768898000100</v>
      </c>
      <c r="D413" s="365" t="s">
        <v>11</v>
      </c>
      <c r="E413" s="365" t="s">
        <v>620</v>
      </c>
      <c r="F413" s="365" t="s">
        <v>665</v>
      </c>
      <c r="G413" s="366" t="s">
        <v>740</v>
      </c>
      <c r="H413" s="366" t="s">
        <v>34</v>
      </c>
      <c r="I413" s="366"/>
      <c r="J413" s="366"/>
      <c r="K413" s="367" t="s">
        <v>48</v>
      </c>
      <c r="L413" s="368"/>
      <c r="M413" s="368"/>
      <c r="N413" s="367">
        <v>539570</v>
      </c>
      <c r="O413" s="367" t="s">
        <v>1323</v>
      </c>
      <c r="P413" s="371">
        <v>43998</v>
      </c>
      <c r="Q413" s="372">
        <v>3251100.25</v>
      </c>
      <c r="R413" s="372">
        <v>6243972.6450396813</v>
      </c>
      <c r="S413" s="367">
        <v>9</v>
      </c>
      <c r="T413" s="369">
        <v>2.2750216332035444E-2</v>
      </c>
      <c r="U413" s="369">
        <v>0.25589246591129844</v>
      </c>
      <c r="V413" s="369">
        <v>4.6885183484485005E-2</v>
      </c>
      <c r="W413" s="369">
        <v>0.43029854286957891</v>
      </c>
      <c r="X413" s="369">
        <v>0.12533580000467004</v>
      </c>
      <c r="Y413" s="369">
        <v>0.8813350813666454</v>
      </c>
      <c r="Z413" s="369" t="s">
        <v>1424</v>
      </c>
      <c r="AA413" s="369" t="s">
        <v>1424</v>
      </c>
      <c r="AB413" s="369">
        <v>7.1582707905544191E-2</v>
      </c>
      <c r="AC413" s="373">
        <v>-0.76933311032911034</v>
      </c>
      <c r="AD413" s="575">
        <v>33768907000154</v>
      </c>
      <c r="AE413" s="370" t="s">
        <v>2421</v>
      </c>
      <c r="AF413" s="370" t="s">
        <v>2323</v>
      </c>
      <c r="AG413" s="374" t="s">
        <v>721</v>
      </c>
      <c r="AH413" s="374" t="s">
        <v>2327</v>
      </c>
      <c r="AI413" s="374">
        <v>0</v>
      </c>
      <c r="AJ413" s="374">
        <v>0</v>
      </c>
      <c r="AK413" s="374">
        <v>0</v>
      </c>
      <c r="AL413" s="369">
        <v>8.0000000000000002E-3</v>
      </c>
      <c r="AM413" s="369" t="s">
        <v>34</v>
      </c>
      <c r="AN413" s="369" t="s">
        <v>64</v>
      </c>
      <c r="AO413" s="367" t="s">
        <v>1323</v>
      </c>
      <c r="AP413" s="370" t="s">
        <v>13</v>
      </c>
      <c r="AQ413" s="376" t="s">
        <v>2385</v>
      </c>
      <c r="AR413" s="369" t="s">
        <v>34</v>
      </c>
      <c r="AS413" s="369" t="s">
        <v>34</v>
      </c>
      <c r="AT413" s="369"/>
      <c r="AW413" s="711"/>
      <c r="AX413" s="711"/>
      <c r="AY413" s="712"/>
      <c r="AZ413" s="712"/>
      <c r="BA413" s="712"/>
      <c r="BB413" s="713"/>
      <c r="BC413" s="712"/>
      <c r="BD413" s="712"/>
      <c r="BE413" s="712"/>
      <c r="BF413" s="712"/>
      <c r="BG413" s="713"/>
      <c r="BH413" s="713"/>
      <c r="BI413" s="714"/>
      <c r="BJ413" s="714"/>
      <c r="BK413" s="714"/>
      <c r="BL413" s="713"/>
      <c r="BM413" s="713"/>
      <c r="BN413" s="713"/>
      <c r="BO413" s="713"/>
      <c r="BP413" s="713"/>
      <c r="BQ413" s="713"/>
      <c r="BR413" s="713"/>
      <c r="BS413" s="713"/>
      <c r="BT413" s="716"/>
      <c r="BU413" s="717"/>
      <c r="BV413" s="715"/>
      <c r="BW413" s="718"/>
    </row>
    <row r="414" spans="2:75" ht="15.75" customHeight="1">
      <c r="B414" s="363" t="s">
        <v>912</v>
      </c>
      <c r="C414" s="364">
        <v>41707420000190</v>
      </c>
      <c r="D414" s="365" t="s">
        <v>11</v>
      </c>
      <c r="E414" s="365" t="s">
        <v>620</v>
      </c>
      <c r="F414" s="365" t="s">
        <v>665</v>
      </c>
      <c r="G414" s="366" t="s">
        <v>740</v>
      </c>
      <c r="H414" s="366" t="s">
        <v>34</v>
      </c>
      <c r="I414" s="366"/>
      <c r="J414" s="366"/>
      <c r="K414" s="367" t="s">
        <v>48</v>
      </c>
      <c r="L414" s="368"/>
      <c r="M414" s="368" t="s">
        <v>34</v>
      </c>
      <c r="N414" s="367">
        <v>617067</v>
      </c>
      <c r="O414" s="367" t="s">
        <v>1323</v>
      </c>
      <c r="P414" s="371">
        <v>44482</v>
      </c>
      <c r="Q414" s="372">
        <v>108799418.72</v>
      </c>
      <c r="R414" s="372" t="s">
        <v>1424</v>
      </c>
      <c r="S414" s="367">
        <v>30</v>
      </c>
      <c r="T414" s="369">
        <v>8.751572831040999E-2</v>
      </c>
      <c r="U414" s="369">
        <v>1.1313329013082447</v>
      </c>
      <c r="V414" s="369" t="s">
        <v>1424</v>
      </c>
      <c r="W414" s="369" t="s">
        <v>1424</v>
      </c>
      <c r="X414" s="369" t="s">
        <v>1424</v>
      </c>
      <c r="Y414" s="369" t="s">
        <v>1424</v>
      </c>
      <c r="Z414" s="369" t="s">
        <v>1424</v>
      </c>
      <c r="AA414" s="369" t="s">
        <v>1424</v>
      </c>
      <c r="AB414" s="369" t="s">
        <v>1424</v>
      </c>
      <c r="AC414" s="373" t="s">
        <v>1424</v>
      </c>
      <c r="AD414" s="575">
        <v>0</v>
      </c>
      <c r="AE414" s="370" t="s">
        <v>2422</v>
      </c>
      <c r="AF414" s="370" t="s">
        <v>2317</v>
      </c>
      <c r="AG414" s="374" t="s">
        <v>1458</v>
      </c>
      <c r="AH414" s="374" t="s">
        <v>2321</v>
      </c>
      <c r="AI414" s="374">
        <v>0</v>
      </c>
      <c r="AJ414" s="374">
        <v>0</v>
      </c>
      <c r="AK414" s="374">
        <v>0</v>
      </c>
      <c r="AL414" s="369">
        <v>5.0000000000000001E-3</v>
      </c>
      <c r="AM414" s="369">
        <v>0.2</v>
      </c>
      <c r="AN414" s="369" t="s">
        <v>2335</v>
      </c>
      <c r="AO414" s="367" t="s">
        <v>1326</v>
      </c>
      <c r="AP414" s="370" t="s">
        <v>13</v>
      </c>
      <c r="AQ414" s="376" t="s">
        <v>670</v>
      </c>
      <c r="AR414" s="369">
        <v>6.6666666666666664E-4</v>
      </c>
      <c r="AS414" s="369">
        <v>6.6666666666666664E-4</v>
      </c>
      <c r="AT414" s="369"/>
      <c r="AW414" s="711"/>
      <c r="AX414" s="711"/>
      <c r="AY414" s="712"/>
      <c r="AZ414" s="712"/>
      <c r="BA414" s="712"/>
      <c r="BB414" s="713"/>
      <c r="BC414" s="712"/>
      <c r="BD414" s="712"/>
      <c r="BE414" s="712"/>
      <c r="BF414" s="712"/>
      <c r="BG414" s="713"/>
      <c r="BH414" s="713"/>
      <c r="BI414" s="714"/>
      <c r="BJ414" s="714"/>
      <c r="BK414" s="714"/>
      <c r="BL414" s="218"/>
      <c r="BM414" s="713"/>
      <c r="BN414" s="713"/>
      <c r="BO414" s="713"/>
      <c r="BP414" s="713"/>
      <c r="BQ414" s="713"/>
      <c r="BR414" s="713"/>
      <c r="BS414" s="713"/>
      <c r="BT414" s="716"/>
      <c r="BU414" s="717"/>
      <c r="BV414" s="715"/>
      <c r="BW414" s="718"/>
    </row>
    <row r="415" spans="2:75" ht="15.75" customHeight="1">
      <c r="B415" s="363" t="s">
        <v>913</v>
      </c>
      <c r="C415" s="364">
        <v>11977572000141</v>
      </c>
      <c r="D415" s="365" t="s">
        <v>14</v>
      </c>
      <c r="E415" s="365" t="s">
        <v>607</v>
      </c>
      <c r="F415" s="365" t="s">
        <v>1319</v>
      </c>
      <c r="G415" s="366"/>
      <c r="H415" s="366" t="s">
        <v>34</v>
      </c>
      <c r="I415" s="366" t="s">
        <v>34</v>
      </c>
      <c r="J415" s="366" t="s">
        <v>608</v>
      </c>
      <c r="K415" s="367" t="s">
        <v>48</v>
      </c>
      <c r="L415" s="368"/>
      <c r="M415" s="368" t="s">
        <v>34</v>
      </c>
      <c r="N415" s="367">
        <v>264611</v>
      </c>
      <c r="O415" s="367" t="s">
        <v>1326</v>
      </c>
      <c r="P415" s="371">
        <v>40534</v>
      </c>
      <c r="Q415" s="372">
        <v>23100143.710000001</v>
      </c>
      <c r="R415" s="372">
        <v>47744402.705436535</v>
      </c>
      <c r="S415" s="367">
        <v>62</v>
      </c>
      <c r="T415" s="369">
        <v>-9.0945135699436741E-2</v>
      </c>
      <c r="U415" s="369">
        <v>-1.1756655199826191</v>
      </c>
      <c r="V415" s="369">
        <v>-0.33256445429206583</v>
      </c>
      <c r="W415" s="369">
        <v>-3.2602436595652726</v>
      </c>
      <c r="X415" s="369">
        <v>-0.29698456430194953</v>
      </c>
      <c r="Y415" s="369">
        <v>-2.2520879014809458</v>
      </c>
      <c r="Z415" s="369">
        <v>-0.12232866763592609</v>
      </c>
      <c r="AA415" s="369">
        <v>-0.69535580436080957</v>
      </c>
      <c r="AB415" s="369">
        <v>0.26589479446556369</v>
      </c>
      <c r="AC415" s="373">
        <v>-1.7519856888553733</v>
      </c>
      <c r="AD415" s="575">
        <v>38386961000159</v>
      </c>
      <c r="AE415" s="370" t="s">
        <v>2423</v>
      </c>
      <c r="AF415" s="370" t="s">
        <v>2326</v>
      </c>
      <c r="AG415" s="374" t="s">
        <v>1459</v>
      </c>
      <c r="AH415" s="374" t="s">
        <v>2318</v>
      </c>
      <c r="AI415" s="374">
        <v>50000</v>
      </c>
      <c r="AJ415" s="374">
        <v>5000</v>
      </c>
      <c r="AK415" s="374">
        <v>5000</v>
      </c>
      <c r="AL415" s="369">
        <v>0.02</v>
      </c>
      <c r="AM415" s="369">
        <v>0.2</v>
      </c>
      <c r="AN415" s="369" t="s">
        <v>2349</v>
      </c>
      <c r="AO415" s="367" t="s">
        <v>1326</v>
      </c>
      <c r="AP415" s="370" t="s">
        <v>718</v>
      </c>
      <c r="AQ415" s="376" t="s">
        <v>667</v>
      </c>
      <c r="AR415" s="369">
        <v>5.3333333333333332E-3</v>
      </c>
      <c r="AS415" s="369">
        <v>5.3333333333333332E-3</v>
      </c>
      <c r="AT415" s="369"/>
      <c r="AW415" s="711"/>
      <c r="AX415" s="711"/>
      <c r="AY415" s="712"/>
      <c r="AZ415" s="712"/>
      <c r="BA415" s="712"/>
      <c r="BB415" s="713"/>
      <c r="BC415" s="712"/>
      <c r="BD415" s="712"/>
      <c r="BE415" s="712"/>
      <c r="BF415" s="712"/>
      <c r="BG415" s="713"/>
      <c r="BH415" s="713"/>
      <c r="BI415" s="714"/>
      <c r="BJ415" s="714"/>
      <c r="BK415" s="714"/>
      <c r="BL415" s="713"/>
      <c r="BM415" s="713"/>
      <c r="BN415" s="713"/>
      <c r="BO415" s="713"/>
      <c r="BP415" s="713"/>
      <c r="BQ415" s="713"/>
      <c r="BR415" s="713"/>
      <c r="BS415" s="713"/>
      <c r="BT415" s="716"/>
      <c r="BU415" s="717"/>
      <c r="BV415" s="715"/>
      <c r="BW415" s="718"/>
    </row>
    <row r="416" spans="2:75" ht="15.75" customHeight="1">
      <c r="B416" s="363" t="s">
        <v>1591</v>
      </c>
      <c r="C416" s="364">
        <v>29550612000130</v>
      </c>
      <c r="D416" s="365" t="s">
        <v>14</v>
      </c>
      <c r="E416" s="365" t="s">
        <v>607</v>
      </c>
      <c r="F416" s="365" t="s">
        <v>1319</v>
      </c>
      <c r="G416" s="366"/>
      <c r="H416" s="366" t="s">
        <v>34</v>
      </c>
      <c r="I416" s="366" t="s">
        <v>34</v>
      </c>
      <c r="J416" s="366" t="s">
        <v>608</v>
      </c>
      <c r="K416" s="367" t="s">
        <v>48</v>
      </c>
      <c r="L416" s="368"/>
      <c r="M416" s="368"/>
      <c r="N416" s="367">
        <v>471569</v>
      </c>
      <c r="O416" s="367" t="s">
        <v>1323</v>
      </c>
      <c r="P416" s="371">
        <v>43313</v>
      </c>
      <c r="Q416" s="372">
        <v>48212805.789999999</v>
      </c>
      <c r="R416" s="372">
        <v>70530539.248690441</v>
      </c>
      <c r="S416" s="367">
        <v>9</v>
      </c>
      <c r="T416" s="369">
        <v>-4.9532035790634588E-2</v>
      </c>
      <c r="U416" s="369">
        <v>-0.55713205514552422</v>
      </c>
      <c r="V416" s="369">
        <v>-0.18384179586897742</v>
      </c>
      <c r="W416" s="369">
        <v>-1.6872463964468685</v>
      </c>
      <c r="X416" s="369">
        <v>-0.17006584574181027</v>
      </c>
      <c r="Y416" s="369">
        <v>-1.1958673897558476</v>
      </c>
      <c r="Z416" s="369">
        <v>-7.9517801170612357E-2</v>
      </c>
      <c r="AA416" s="369">
        <v>-0.43453008889830763</v>
      </c>
      <c r="AB416" s="369">
        <v>0.18445341065872789</v>
      </c>
      <c r="AC416" s="373">
        <v>-1.569723450952363</v>
      </c>
      <c r="AD416" s="575">
        <v>0</v>
      </c>
      <c r="AE416" s="370" t="s">
        <v>2423</v>
      </c>
      <c r="AF416" s="370" t="s">
        <v>2317</v>
      </c>
      <c r="AG416" s="374" t="s">
        <v>1458</v>
      </c>
      <c r="AH416" s="374" t="s">
        <v>2327</v>
      </c>
      <c r="AI416" s="374">
        <v>5000</v>
      </c>
      <c r="AJ416" s="374">
        <v>0</v>
      </c>
      <c r="AK416" s="374">
        <v>1000</v>
      </c>
      <c r="AL416" s="369">
        <v>1.8000000000000002E-2</v>
      </c>
      <c r="AM416" s="369">
        <v>0.2</v>
      </c>
      <c r="AN416" s="369" t="s">
        <v>34</v>
      </c>
      <c r="AO416" s="367" t="s">
        <v>1323</v>
      </c>
      <c r="AP416" s="370" t="s">
        <v>13</v>
      </c>
      <c r="AQ416" s="376" t="s">
        <v>2385</v>
      </c>
      <c r="AR416" s="369" t="s">
        <v>34</v>
      </c>
      <c r="AS416" s="369" t="s">
        <v>34</v>
      </c>
      <c r="AT416" s="369"/>
      <c r="AW416" s="711"/>
      <c r="AX416" s="711"/>
      <c r="AY416" s="712"/>
      <c r="AZ416" s="712"/>
      <c r="BA416" s="712"/>
      <c r="BB416" s="713"/>
      <c r="BC416" s="712"/>
      <c r="BD416" s="712"/>
      <c r="BE416" s="712"/>
      <c r="BF416" s="712"/>
      <c r="BG416" s="713"/>
      <c r="BH416" s="713"/>
      <c r="BI416" s="714"/>
      <c r="BJ416" s="714"/>
      <c r="BK416" s="714"/>
      <c r="BL416" s="713"/>
      <c r="BM416" s="713"/>
      <c r="BN416" s="713"/>
      <c r="BO416" s="713"/>
      <c r="BP416" s="713"/>
      <c r="BQ416" s="713"/>
      <c r="BR416" s="713"/>
      <c r="BS416" s="713"/>
      <c r="BT416" s="716"/>
      <c r="BU416" s="717"/>
      <c r="BV416" s="715"/>
      <c r="BW416" s="718"/>
    </row>
    <row r="417" spans="2:75" ht="15.75" customHeight="1">
      <c r="B417" s="363" t="s">
        <v>914</v>
      </c>
      <c r="C417" s="364">
        <v>38948507000144</v>
      </c>
      <c r="D417" s="365" t="s">
        <v>14</v>
      </c>
      <c r="E417" s="365" t="s">
        <v>607</v>
      </c>
      <c r="F417" s="365" t="s">
        <v>1319</v>
      </c>
      <c r="G417" s="366"/>
      <c r="H417" s="366" t="s">
        <v>34</v>
      </c>
      <c r="I417" s="366" t="s">
        <v>34</v>
      </c>
      <c r="J417" s="366" t="s">
        <v>608</v>
      </c>
      <c r="K417" s="367" t="s">
        <v>48</v>
      </c>
      <c r="L417" s="368"/>
      <c r="M417" s="368" t="s">
        <v>1421</v>
      </c>
      <c r="N417" s="367">
        <v>558907</v>
      </c>
      <c r="O417" s="367" t="s">
        <v>1323</v>
      </c>
      <c r="P417" s="371">
        <v>44134</v>
      </c>
      <c r="Q417" s="372">
        <v>9171405.2899999991</v>
      </c>
      <c r="R417" s="372">
        <v>11982373.347460322</v>
      </c>
      <c r="S417" s="367">
        <v>122</v>
      </c>
      <c r="T417" s="369">
        <v>-0.10905011277256604</v>
      </c>
      <c r="U417" s="369">
        <v>-1.4097120923611548</v>
      </c>
      <c r="V417" s="369">
        <v>-0.33319062378577702</v>
      </c>
      <c r="W417" s="369">
        <v>-3.2663822143486776</v>
      </c>
      <c r="X417" s="369" t="s">
        <v>1424</v>
      </c>
      <c r="Y417" s="369" t="s">
        <v>1424</v>
      </c>
      <c r="Z417" s="369" t="s">
        <v>1424</v>
      </c>
      <c r="AA417" s="369" t="s">
        <v>1424</v>
      </c>
      <c r="AB417" s="369">
        <v>0.27020566091368164</v>
      </c>
      <c r="AC417" s="373">
        <v>-1.7234151127700654</v>
      </c>
      <c r="AD417" s="575">
        <v>18872811000148</v>
      </c>
      <c r="AE417" s="370" t="s">
        <v>2331</v>
      </c>
      <c r="AF417" s="370" t="s">
        <v>2317</v>
      </c>
      <c r="AG417" s="374" t="s">
        <v>1458</v>
      </c>
      <c r="AH417" s="374" t="s">
        <v>2318</v>
      </c>
      <c r="AI417" s="374">
        <v>0</v>
      </c>
      <c r="AJ417" s="374">
        <v>0</v>
      </c>
      <c r="AK417" s="374">
        <v>0</v>
      </c>
      <c r="AL417" s="369">
        <v>5.0000000000000001E-3</v>
      </c>
      <c r="AM417" s="369">
        <v>0.05</v>
      </c>
      <c r="AN417" s="369" t="s">
        <v>34</v>
      </c>
      <c r="AO417" s="367" t="s">
        <v>1326</v>
      </c>
      <c r="AP417" s="370" t="s">
        <v>718</v>
      </c>
      <c r="AQ417" s="376" t="s">
        <v>661</v>
      </c>
      <c r="AR417" s="369">
        <v>3.3333333333333331E-3</v>
      </c>
      <c r="AS417" s="369">
        <v>3.3333333333333331E-3</v>
      </c>
      <c r="AT417" s="369"/>
      <c r="AW417" s="711"/>
      <c r="AX417" s="711"/>
      <c r="AY417" s="712"/>
      <c r="AZ417" s="712"/>
      <c r="BA417" s="712"/>
      <c r="BB417" s="713"/>
      <c r="BC417" s="712"/>
      <c r="BD417" s="712"/>
      <c r="BE417" s="712"/>
      <c r="BF417" s="712"/>
      <c r="BG417" s="713"/>
      <c r="BH417" s="713"/>
      <c r="BI417" s="714"/>
      <c r="BJ417" s="714"/>
      <c r="BK417" s="714"/>
      <c r="BL417" s="713"/>
      <c r="BM417" s="713"/>
      <c r="BN417" s="713"/>
      <c r="BO417" s="713"/>
      <c r="BP417" s="713"/>
      <c r="BQ417" s="713"/>
      <c r="BR417" s="713"/>
      <c r="BS417" s="713"/>
      <c r="BT417" s="716"/>
      <c r="BU417" s="717"/>
      <c r="BV417" s="715"/>
      <c r="BW417" s="718"/>
    </row>
    <row r="418" spans="2:75" ht="15.75" customHeight="1">
      <c r="B418" s="363" t="s">
        <v>915</v>
      </c>
      <c r="C418" s="364">
        <v>27717327000135</v>
      </c>
      <c r="D418" s="365" t="s">
        <v>14</v>
      </c>
      <c r="E418" s="365" t="s">
        <v>607</v>
      </c>
      <c r="F418" s="365" t="s">
        <v>1319</v>
      </c>
      <c r="G418" s="366"/>
      <c r="H418" s="366" t="s">
        <v>34</v>
      </c>
      <c r="I418" s="366" t="s">
        <v>34</v>
      </c>
      <c r="J418" s="366" t="s">
        <v>608</v>
      </c>
      <c r="K418" s="367" t="s">
        <v>48</v>
      </c>
      <c r="L418" s="368" t="s">
        <v>1341</v>
      </c>
      <c r="M418" s="368" t="s">
        <v>34</v>
      </c>
      <c r="N418" s="367">
        <v>449792</v>
      </c>
      <c r="O418" s="367" t="s">
        <v>1323</v>
      </c>
      <c r="P418" s="371">
        <v>42982</v>
      </c>
      <c r="Q418" s="372">
        <v>75416027.230000004</v>
      </c>
      <c r="R418" s="372">
        <v>152412291.53301585</v>
      </c>
      <c r="S418" s="367">
        <v>62</v>
      </c>
      <c r="T418" s="369">
        <v>-8.5951894053384437E-2</v>
      </c>
      <c r="U418" s="369">
        <v>-1.1111169106363656</v>
      </c>
      <c r="V418" s="369">
        <v>-0.3248826344876321</v>
      </c>
      <c r="W418" s="369">
        <v>-3.1849361395098272</v>
      </c>
      <c r="X418" s="369">
        <v>-0.27866411026554894</v>
      </c>
      <c r="Y418" s="369">
        <v>-2.1131605704191658</v>
      </c>
      <c r="Z418" s="369">
        <v>-9.6214559622065932E-2</v>
      </c>
      <c r="AA418" s="369">
        <v>-0.54691474852272659</v>
      </c>
      <c r="AB418" s="369">
        <v>0.26094978121617562</v>
      </c>
      <c r="AC418" s="373">
        <v>-1.7463940233891491</v>
      </c>
      <c r="AD418" s="575">
        <v>34473526000100</v>
      </c>
      <c r="AE418" s="370" t="s">
        <v>2331</v>
      </c>
      <c r="AF418" s="370" t="s">
        <v>2317</v>
      </c>
      <c r="AG418" s="374" t="s">
        <v>1458</v>
      </c>
      <c r="AH418" s="374" t="s">
        <v>2321</v>
      </c>
      <c r="AI418" s="374">
        <v>5000</v>
      </c>
      <c r="AJ418" s="374">
        <v>1000</v>
      </c>
      <c r="AK418" s="374">
        <v>5000</v>
      </c>
      <c r="AL418" s="369">
        <v>0</v>
      </c>
      <c r="AM418" s="369" t="s">
        <v>34</v>
      </c>
      <c r="AN418" s="369" t="s">
        <v>34</v>
      </c>
      <c r="AO418" s="367" t="s">
        <v>1326</v>
      </c>
      <c r="AP418" s="370" t="s">
        <v>718</v>
      </c>
      <c r="AQ418" s="376" t="s">
        <v>667</v>
      </c>
      <c r="AR418" s="369">
        <v>5.3333333333333332E-3</v>
      </c>
      <c r="AS418" s="369">
        <v>5.3333333333333332E-3</v>
      </c>
      <c r="AT418" s="369"/>
      <c r="AW418" s="711"/>
      <c r="AX418" s="711"/>
      <c r="AY418" s="712"/>
      <c r="AZ418" s="712"/>
      <c r="BA418" s="712"/>
      <c r="BB418" s="713"/>
      <c r="BC418" s="712"/>
      <c r="BD418" s="712"/>
      <c r="BE418" s="712"/>
      <c r="BF418" s="712"/>
      <c r="BG418" s="713"/>
      <c r="BH418" s="713"/>
      <c r="BI418" s="714"/>
      <c r="BJ418" s="714"/>
      <c r="BK418" s="714"/>
      <c r="BL418" s="218"/>
      <c r="BM418" s="713"/>
      <c r="BN418" s="713"/>
      <c r="BO418" s="713"/>
      <c r="BP418" s="713"/>
      <c r="BQ418" s="713"/>
      <c r="BR418" s="713"/>
      <c r="BS418" s="713"/>
      <c r="BT418" s="716"/>
      <c r="BU418" s="717"/>
      <c r="BV418" s="715"/>
      <c r="BW418" s="718"/>
    </row>
    <row r="419" spans="2:75" ht="15.75" customHeight="1">
      <c r="B419" s="363" t="s">
        <v>916</v>
      </c>
      <c r="C419" s="364">
        <v>36352596000136</v>
      </c>
      <c r="D419" s="365" t="s">
        <v>14</v>
      </c>
      <c r="E419" s="365" t="s">
        <v>607</v>
      </c>
      <c r="F419" s="365" t="s">
        <v>1319</v>
      </c>
      <c r="G419" s="366"/>
      <c r="H419" s="366" t="s">
        <v>34</v>
      </c>
      <c r="I419" s="366" t="s">
        <v>34</v>
      </c>
      <c r="J419" s="366" t="s">
        <v>608</v>
      </c>
      <c r="K419" s="367" t="s">
        <v>48</v>
      </c>
      <c r="L419" s="368"/>
      <c r="M419" s="368" t="s">
        <v>1421</v>
      </c>
      <c r="N419" s="367">
        <v>539082</v>
      </c>
      <c r="O419" s="367" t="s">
        <v>1323</v>
      </c>
      <c r="P419" s="371">
        <v>43990</v>
      </c>
      <c r="Q419" s="372">
        <v>28296304.239999998</v>
      </c>
      <c r="R419" s="372">
        <v>83480578.224880964</v>
      </c>
      <c r="S419" s="367">
        <v>62</v>
      </c>
      <c r="T419" s="369">
        <v>-0.27383608331334841</v>
      </c>
      <c r="U419" s="369">
        <v>-3.5399324966930088</v>
      </c>
      <c r="V419" s="369">
        <v>-0.46302155406396672</v>
      </c>
      <c r="W419" s="369">
        <v>-4.5391594513386364</v>
      </c>
      <c r="X419" s="369">
        <v>-0.24900995166570195</v>
      </c>
      <c r="Y419" s="369">
        <v>-1.8882876987657677</v>
      </c>
      <c r="Z419" s="369" t="s">
        <v>1424</v>
      </c>
      <c r="AA419" s="369" t="s">
        <v>1424</v>
      </c>
      <c r="AB419" s="369">
        <v>0.32886646611455106</v>
      </c>
      <c r="AC419" s="373">
        <v>-2.01925060850404</v>
      </c>
      <c r="AD419" s="575">
        <v>42870670000109</v>
      </c>
      <c r="AE419" s="370" t="s">
        <v>2423</v>
      </c>
      <c r="AF419" s="370" t="s">
        <v>2326</v>
      </c>
      <c r="AG419" s="374" t="s">
        <v>1459</v>
      </c>
      <c r="AH419" s="374" t="s">
        <v>2318</v>
      </c>
      <c r="AI419" s="374">
        <v>5000</v>
      </c>
      <c r="AJ419" s="374">
        <v>1000</v>
      </c>
      <c r="AK419" s="374">
        <v>5000</v>
      </c>
      <c r="AL419" s="369">
        <v>0.02</v>
      </c>
      <c r="AM419" s="369">
        <v>0.2</v>
      </c>
      <c r="AN419" s="369" t="s">
        <v>34</v>
      </c>
      <c r="AO419" s="367" t="s">
        <v>1326</v>
      </c>
      <c r="AP419" s="370" t="s">
        <v>718</v>
      </c>
      <c r="AQ419" s="376" t="s">
        <v>661</v>
      </c>
      <c r="AR419" s="369">
        <v>2E-3</v>
      </c>
      <c r="AS419" s="369">
        <v>2E-3</v>
      </c>
      <c r="AT419" s="369"/>
      <c r="AW419" s="711"/>
      <c r="AX419" s="711"/>
      <c r="AY419" s="712"/>
      <c r="AZ419" s="712"/>
      <c r="BA419" s="712"/>
      <c r="BB419" s="713"/>
      <c r="BC419" s="712"/>
      <c r="BD419" s="712"/>
      <c r="BE419" s="712"/>
      <c r="BF419" s="712"/>
      <c r="BG419" s="713"/>
      <c r="BH419" s="713"/>
      <c r="BI419" s="714"/>
      <c r="BJ419" s="714"/>
      <c r="BK419" s="714"/>
      <c r="BL419" s="713"/>
      <c r="BM419" s="713"/>
      <c r="BN419" s="713"/>
      <c r="BO419" s="713"/>
      <c r="BP419" s="713"/>
      <c r="BQ419" s="713"/>
      <c r="BR419" s="713"/>
      <c r="BS419" s="713"/>
      <c r="BT419" s="716"/>
      <c r="BU419" s="717"/>
      <c r="BV419" s="715"/>
      <c r="BW419" s="718"/>
    </row>
    <row r="420" spans="2:75" ht="15.75" customHeight="1">
      <c r="B420" s="363" t="s">
        <v>179</v>
      </c>
      <c r="C420" s="364">
        <v>16948298000104</v>
      </c>
      <c r="D420" s="365" t="s">
        <v>14</v>
      </c>
      <c r="E420" s="365" t="s">
        <v>607</v>
      </c>
      <c r="F420" s="365" t="s">
        <v>1319</v>
      </c>
      <c r="G420" s="366"/>
      <c r="H420" s="366" t="s">
        <v>34</v>
      </c>
      <c r="I420" s="366" t="s">
        <v>34</v>
      </c>
      <c r="J420" s="366" t="s">
        <v>608</v>
      </c>
      <c r="K420" s="367" t="s">
        <v>48</v>
      </c>
      <c r="L420" s="368"/>
      <c r="M420" s="368" t="s">
        <v>34</v>
      </c>
      <c r="N420" s="367">
        <v>320757</v>
      </c>
      <c r="O420" s="367" t="s">
        <v>1323</v>
      </c>
      <c r="P420" s="371">
        <v>41249</v>
      </c>
      <c r="Q420" s="372">
        <v>413942417.26999998</v>
      </c>
      <c r="R420" s="372">
        <v>713335411.06579387</v>
      </c>
      <c r="S420" s="367">
        <v>62</v>
      </c>
      <c r="T420" s="369">
        <v>-8.8286086670300135E-2</v>
      </c>
      <c r="U420" s="369">
        <v>-1.1412914741861431</v>
      </c>
      <c r="V420" s="369">
        <v>-0.32918162130318174</v>
      </c>
      <c r="W420" s="369">
        <v>-3.2270805849761528</v>
      </c>
      <c r="X420" s="369">
        <v>-0.2813549558410865</v>
      </c>
      <c r="Y420" s="369">
        <v>-2.1335657412389537</v>
      </c>
      <c r="Z420" s="369">
        <v>-0.10414750108614867</v>
      </c>
      <c r="AA420" s="369">
        <v>-0.5920081595710821</v>
      </c>
      <c r="AB420" s="369">
        <v>0.26562357464935682</v>
      </c>
      <c r="AC420" s="373">
        <v>-1.7350470350743794</v>
      </c>
      <c r="AD420" s="575">
        <v>11225860000140</v>
      </c>
      <c r="AE420" s="370" t="s">
        <v>2423</v>
      </c>
      <c r="AF420" s="370" t="s">
        <v>2326</v>
      </c>
      <c r="AG420" s="374" t="s">
        <v>1459</v>
      </c>
      <c r="AH420" s="374" t="s">
        <v>2321</v>
      </c>
      <c r="AI420" s="374">
        <v>50000</v>
      </c>
      <c r="AJ420" s="374">
        <v>1000</v>
      </c>
      <c r="AK420" s="374">
        <v>1000</v>
      </c>
      <c r="AL420" s="369">
        <v>0.02</v>
      </c>
      <c r="AM420" s="369">
        <v>0.2</v>
      </c>
      <c r="AN420" s="369" t="s">
        <v>34</v>
      </c>
      <c r="AO420" s="367" t="s">
        <v>1326</v>
      </c>
      <c r="AP420" s="370" t="s">
        <v>718</v>
      </c>
      <c r="AQ420" s="376" t="s">
        <v>667</v>
      </c>
      <c r="AR420" s="369">
        <v>5.3333333333333332E-3</v>
      </c>
      <c r="AS420" s="369">
        <v>5.3333333333333332E-3</v>
      </c>
      <c r="AT420" s="369"/>
      <c r="AW420" s="711"/>
      <c r="AX420" s="711"/>
      <c r="AY420" s="712"/>
      <c r="AZ420" s="712"/>
      <c r="BA420" s="712"/>
      <c r="BB420" s="713"/>
      <c r="BC420" s="712"/>
      <c r="BD420" s="712"/>
      <c r="BE420" s="712"/>
      <c r="BF420" s="712"/>
      <c r="BG420" s="713"/>
      <c r="BH420" s="713"/>
      <c r="BI420" s="714"/>
      <c r="BJ420" s="714"/>
      <c r="BK420" s="714"/>
      <c r="BL420" s="713"/>
      <c r="BM420" s="713"/>
      <c r="BN420" s="713"/>
      <c r="BO420" s="713"/>
      <c r="BP420" s="713"/>
      <c r="BQ420" s="713"/>
      <c r="BR420" s="713"/>
      <c r="BS420" s="713"/>
      <c r="BT420" s="716"/>
      <c r="BU420" s="717"/>
      <c r="BV420" s="715"/>
      <c r="BW420" s="718"/>
    </row>
    <row r="421" spans="2:75" ht="15.75" customHeight="1">
      <c r="B421" s="363" t="s">
        <v>553</v>
      </c>
      <c r="C421" s="364">
        <v>35343074000105</v>
      </c>
      <c r="D421" s="365" t="s">
        <v>14</v>
      </c>
      <c r="E421" s="365" t="s">
        <v>607</v>
      </c>
      <c r="F421" s="365" t="s">
        <v>1319</v>
      </c>
      <c r="G421" s="366"/>
      <c r="H421" s="366" t="s">
        <v>34</v>
      </c>
      <c r="I421" s="366" t="s">
        <v>34</v>
      </c>
      <c r="J421" s="366" t="s">
        <v>608</v>
      </c>
      <c r="K421" s="367" t="s">
        <v>48</v>
      </c>
      <c r="L421" s="368"/>
      <c r="M421" s="368" t="s">
        <v>1421</v>
      </c>
      <c r="N421" s="367">
        <v>534757</v>
      </c>
      <c r="O421" s="367" t="s">
        <v>1323</v>
      </c>
      <c r="P421" s="371">
        <v>43941</v>
      </c>
      <c r="Q421" s="372">
        <v>22992033.600000001</v>
      </c>
      <c r="R421" s="372">
        <v>29318536.954920653</v>
      </c>
      <c r="S421" s="367">
        <v>62</v>
      </c>
      <c r="T421" s="369">
        <v>-9.0184477785158812E-2</v>
      </c>
      <c r="U421" s="369">
        <v>-1.1658323466584961</v>
      </c>
      <c r="V421" s="369">
        <v>-0.33174879131675694</v>
      </c>
      <c r="W421" s="369">
        <v>-3.2522474350461676</v>
      </c>
      <c r="X421" s="369">
        <v>-0.28161656892152709</v>
      </c>
      <c r="Y421" s="369">
        <v>-2.1355496007527108</v>
      </c>
      <c r="Z421" s="369" t="s">
        <v>1424</v>
      </c>
      <c r="AA421" s="369" t="s">
        <v>1424</v>
      </c>
      <c r="AB421" s="369">
        <v>0.26592514042845872</v>
      </c>
      <c r="AC421" s="373">
        <v>-1.7471727492778206</v>
      </c>
      <c r="AD421" s="575">
        <v>38386961000159</v>
      </c>
      <c r="AE421" s="370" t="s">
        <v>2423</v>
      </c>
      <c r="AF421" s="370" t="s">
        <v>2317</v>
      </c>
      <c r="AG421" s="374" t="s">
        <v>1458</v>
      </c>
      <c r="AH421" s="374" t="s">
        <v>2339</v>
      </c>
      <c r="AI421" s="374">
        <v>0</v>
      </c>
      <c r="AJ421" s="374">
        <v>0</v>
      </c>
      <c r="AK421" s="374">
        <v>0</v>
      </c>
      <c r="AL421" s="369">
        <v>0.02</v>
      </c>
      <c r="AM421" s="369">
        <v>0.2</v>
      </c>
      <c r="AN421" s="369" t="s">
        <v>34</v>
      </c>
      <c r="AO421" s="367" t="s">
        <v>1326</v>
      </c>
      <c r="AP421" s="370" t="s">
        <v>718</v>
      </c>
      <c r="AQ421" s="376" t="s">
        <v>667</v>
      </c>
      <c r="AR421" s="369">
        <v>3.3333333333333331E-3</v>
      </c>
      <c r="AS421" s="369">
        <v>3.3333333333333331E-3</v>
      </c>
      <c r="AT421" s="369"/>
      <c r="AW421" s="711"/>
      <c r="AX421" s="711"/>
      <c r="AY421" s="712"/>
      <c r="AZ421" s="712"/>
      <c r="BA421" s="712"/>
      <c r="BB421" s="713"/>
      <c r="BC421" s="712"/>
      <c r="BD421" s="712"/>
      <c r="BE421" s="712"/>
      <c r="BF421" s="712"/>
      <c r="BG421" s="713"/>
      <c r="BH421" s="713"/>
      <c r="BI421" s="714"/>
      <c r="BJ421" s="714"/>
      <c r="BK421" s="714"/>
      <c r="BL421" s="713"/>
      <c r="BM421" s="713"/>
      <c r="BN421" s="713"/>
      <c r="BO421" s="713"/>
      <c r="BP421" s="713"/>
      <c r="BQ421" s="713"/>
      <c r="BR421" s="713"/>
      <c r="BS421" s="713"/>
      <c r="BT421" s="716"/>
      <c r="BU421" s="717"/>
      <c r="BV421" s="715"/>
      <c r="BW421" s="718"/>
    </row>
    <row r="422" spans="2:75" ht="15.75" customHeight="1">
      <c r="B422" s="363" t="s">
        <v>917</v>
      </c>
      <c r="C422" s="364">
        <v>35136553000150</v>
      </c>
      <c r="D422" s="365" t="s">
        <v>14</v>
      </c>
      <c r="E422" s="365" t="s">
        <v>607</v>
      </c>
      <c r="F422" s="365"/>
      <c r="G422" s="366"/>
      <c r="H422" s="366" t="s">
        <v>34</v>
      </c>
      <c r="I422" s="366" t="s">
        <v>34</v>
      </c>
      <c r="J422" s="366" t="s">
        <v>608</v>
      </c>
      <c r="K422" s="367" t="s">
        <v>48</v>
      </c>
      <c r="L422" s="368"/>
      <c r="M422" s="368" t="s">
        <v>34</v>
      </c>
      <c r="N422" s="367">
        <v>544884</v>
      </c>
      <c r="O422" s="367" t="s">
        <v>1323</v>
      </c>
      <c r="P422" s="371">
        <v>44000</v>
      </c>
      <c r="Q422" s="372">
        <v>22699160.57</v>
      </c>
      <c r="R422" s="372">
        <v>20306740.702103168</v>
      </c>
      <c r="S422" s="367">
        <v>32</v>
      </c>
      <c r="T422" s="369">
        <v>1.7511213957838168E-2</v>
      </c>
      <c r="U422" s="369">
        <v>0.22637088069566993</v>
      </c>
      <c r="V422" s="369">
        <v>-0.16767589100097269</v>
      </c>
      <c r="W422" s="369">
        <v>-1.6437843956040645</v>
      </c>
      <c r="X422" s="369">
        <v>-0.16257559249106091</v>
      </c>
      <c r="Y422" s="369">
        <v>-1.2328402514312469</v>
      </c>
      <c r="Z422" s="369" t="s">
        <v>1424</v>
      </c>
      <c r="AA422" s="369" t="s">
        <v>1424</v>
      </c>
      <c r="AB422" s="369">
        <v>0.25356491887617</v>
      </c>
      <c r="AC422" s="373">
        <v>-0.9802973974050907</v>
      </c>
      <c r="AD422" s="575">
        <v>0</v>
      </c>
      <c r="AE422" s="370" t="s">
        <v>2424</v>
      </c>
      <c r="AF422" s="370" t="s">
        <v>738</v>
      </c>
      <c r="AG422" s="374" t="s">
        <v>738</v>
      </c>
      <c r="AH422" s="374" t="s">
        <v>2321</v>
      </c>
      <c r="AI422" s="374">
        <v>1000</v>
      </c>
      <c r="AJ422" s="374">
        <v>1000</v>
      </c>
      <c r="AK422" s="374">
        <v>1000</v>
      </c>
      <c r="AL422" s="369">
        <v>1.7500000000000002E-2</v>
      </c>
      <c r="AM422" s="369">
        <v>0.2</v>
      </c>
      <c r="AN422" s="369" t="s">
        <v>668</v>
      </c>
      <c r="AO422" s="367" t="s">
        <v>1326</v>
      </c>
      <c r="AP422" s="370" t="s">
        <v>718</v>
      </c>
      <c r="AQ422" s="376" t="s">
        <v>661</v>
      </c>
      <c r="AR422" s="369">
        <v>4.6672500000000004E-3</v>
      </c>
      <c r="AS422" s="369">
        <v>4.6672500000000004E-3</v>
      </c>
      <c r="AT422" s="369"/>
      <c r="AW422" s="711"/>
      <c r="AX422" s="711"/>
      <c r="AY422" s="712"/>
      <c r="AZ422" s="712"/>
      <c r="BA422" s="712"/>
      <c r="BB422" s="713"/>
      <c r="BC422" s="712"/>
      <c r="BD422" s="712"/>
      <c r="BE422" s="712"/>
      <c r="BF422" s="712"/>
      <c r="BG422" s="713"/>
      <c r="BH422" s="713"/>
      <c r="BI422" s="714"/>
      <c r="BJ422" s="714"/>
      <c r="BK422" s="714"/>
      <c r="BL422" s="713"/>
      <c r="BM422" s="713"/>
      <c r="BN422" s="713"/>
      <c r="BO422" s="713"/>
      <c r="BP422" s="713"/>
      <c r="BQ422" s="713"/>
      <c r="BR422" s="713"/>
      <c r="BS422" s="713"/>
      <c r="BT422" s="716"/>
      <c r="BU422" s="717"/>
      <c r="BV422" s="715"/>
      <c r="BW422" s="718"/>
    </row>
    <row r="423" spans="2:75" ht="15.75" customHeight="1">
      <c r="B423" s="363" t="s">
        <v>1592</v>
      </c>
      <c r="C423" s="364">
        <v>36348364000104</v>
      </c>
      <c r="D423" s="365" t="s">
        <v>14</v>
      </c>
      <c r="E423" s="365" t="s">
        <v>15</v>
      </c>
      <c r="F423" s="365" t="s">
        <v>1328</v>
      </c>
      <c r="G423" s="366"/>
      <c r="H423" s="366" t="s">
        <v>34</v>
      </c>
      <c r="I423" s="366"/>
      <c r="J423" s="366" t="s">
        <v>608</v>
      </c>
      <c r="K423" s="367" t="s">
        <v>48</v>
      </c>
      <c r="L423" s="368"/>
      <c r="M423" s="368"/>
      <c r="N423" s="367">
        <v>549576</v>
      </c>
      <c r="O423" s="367" t="s">
        <v>1326</v>
      </c>
      <c r="P423" s="371">
        <v>44060</v>
      </c>
      <c r="Q423" s="372">
        <v>411575321.07999998</v>
      </c>
      <c r="R423" s="372">
        <v>363268630.5015083</v>
      </c>
      <c r="S423" s="367">
        <v>1</v>
      </c>
      <c r="T423" s="369">
        <v>0.18662290650908431</v>
      </c>
      <c r="U423" s="369">
        <v>2.0991183136530047</v>
      </c>
      <c r="V423" s="369">
        <v>0.23329712329121421</v>
      </c>
      <c r="W423" s="369">
        <v>2.1411329709543239</v>
      </c>
      <c r="X423" s="369">
        <v>0.23952157472820401</v>
      </c>
      <c r="Y423" s="369">
        <v>1.6842655214574218</v>
      </c>
      <c r="Z423" s="369" t="s">
        <v>1424</v>
      </c>
      <c r="AA423" s="369" t="s">
        <v>1424</v>
      </c>
      <c r="AB423" s="369">
        <v>0.1064612065339951</v>
      </c>
      <c r="AC423" s="373">
        <v>1.0495847054697702</v>
      </c>
      <c r="AD423" s="575">
        <v>0</v>
      </c>
      <c r="AE423" s="370" t="s">
        <v>2425</v>
      </c>
      <c r="AF423" s="370" t="s">
        <v>59</v>
      </c>
      <c r="AG423" s="374" t="s">
        <v>59</v>
      </c>
      <c r="AH423" s="374" t="s">
        <v>2321</v>
      </c>
      <c r="AI423" s="374" t="s">
        <v>1436</v>
      </c>
      <c r="AJ423" s="374" t="s">
        <v>1436</v>
      </c>
      <c r="AK423" s="374" t="s">
        <v>1436</v>
      </c>
      <c r="AL423" s="369">
        <v>6.0000000000000001E-3</v>
      </c>
      <c r="AM423" s="369" t="s">
        <v>34</v>
      </c>
      <c r="AN423" s="369" t="s">
        <v>2330</v>
      </c>
      <c r="AO423" s="367" t="s">
        <v>1326</v>
      </c>
      <c r="AP423" s="370" t="s">
        <v>13</v>
      </c>
      <c r="AQ423" s="376" t="s">
        <v>673</v>
      </c>
      <c r="AR423" s="369" t="s">
        <v>34</v>
      </c>
      <c r="AS423" s="369" t="s">
        <v>34</v>
      </c>
      <c r="AT423" s="369"/>
      <c r="AW423" s="711"/>
      <c r="AX423" s="711"/>
      <c r="AY423" s="712"/>
      <c r="AZ423" s="712"/>
      <c r="BA423" s="712"/>
      <c r="BB423" s="713"/>
      <c r="BC423" s="712"/>
      <c r="BD423" s="712"/>
      <c r="BE423" s="712"/>
      <c r="BF423" s="712"/>
      <c r="BG423" s="713"/>
      <c r="BH423" s="713"/>
      <c r="BI423" s="714"/>
      <c r="BJ423" s="714"/>
      <c r="BK423" s="714"/>
      <c r="BL423" s="713"/>
      <c r="BM423" s="713"/>
      <c r="BN423" s="713"/>
      <c r="BO423" s="713"/>
      <c r="BP423" s="713"/>
      <c r="BQ423" s="713"/>
      <c r="BR423" s="713"/>
      <c r="BS423" s="713"/>
      <c r="BT423" s="716"/>
      <c r="BU423" s="717"/>
      <c r="BV423" s="715"/>
      <c r="BW423" s="718"/>
    </row>
    <row r="424" spans="2:75" ht="15.75" customHeight="1">
      <c r="B424" s="363" t="s">
        <v>1593</v>
      </c>
      <c r="C424" s="364">
        <v>31608381000110</v>
      </c>
      <c r="D424" s="365" t="s">
        <v>14</v>
      </c>
      <c r="E424" s="365"/>
      <c r="F424" s="365"/>
      <c r="G424" s="366"/>
      <c r="H424" s="366" t="s">
        <v>34</v>
      </c>
      <c r="I424" s="366"/>
      <c r="J424" s="366"/>
      <c r="K424" s="367"/>
      <c r="L424" s="368"/>
      <c r="M424" s="368"/>
      <c r="N424" s="367">
        <v>487392</v>
      </c>
      <c r="O424" s="367" t="s">
        <v>1323</v>
      </c>
      <c r="P424" s="371">
        <v>43507</v>
      </c>
      <c r="Q424" s="372">
        <v>29135326.949999999</v>
      </c>
      <c r="R424" s="372">
        <v>39930531.507420644</v>
      </c>
      <c r="S424" s="367">
        <v>32</v>
      </c>
      <c r="T424" s="369">
        <v>3.1082070086856373E-2</v>
      </c>
      <c r="U424" s="369">
        <v>0.34960843642412409</v>
      </c>
      <c r="V424" s="369">
        <v>-8.0448626229330022E-2</v>
      </c>
      <c r="W424" s="369">
        <v>-0.73833403368881656</v>
      </c>
      <c r="X424" s="369">
        <v>-2.8008474908867265E-2</v>
      </c>
      <c r="Y424" s="369">
        <v>-0.19694972634987301</v>
      </c>
      <c r="Z424" s="369">
        <v>1.3745038216713024E-2</v>
      </c>
      <c r="AA424" s="369">
        <v>7.5110636741629003E-2</v>
      </c>
      <c r="AB424" s="369">
        <v>0.19899300574475673</v>
      </c>
      <c r="AC424" s="373">
        <v>-0.84194500638835379</v>
      </c>
      <c r="AD424" s="575">
        <v>26861621000153</v>
      </c>
      <c r="AE424" s="370" t="s">
        <v>1594</v>
      </c>
      <c r="AF424" s="370" t="s">
        <v>2329</v>
      </c>
      <c r="AG424" s="374" t="s">
        <v>59</v>
      </c>
      <c r="AH424" s="374" t="s">
        <v>2318</v>
      </c>
      <c r="AI424" s="374">
        <v>50000</v>
      </c>
      <c r="AJ424" s="374">
        <v>50000</v>
      </c>
      <c r="AK424" s="374">
        <v>50000</v>
      </c>
      <c r="AL424" s="369">
        <v>1.4999999999999999E-2</v>
      </c>
      <c r="AM424" s="369">
        <v>0.15</v>
      </c>
      <c r="AN424" s="369" t="s">
        <v>668</v>
      </c>
      <c r="AO424" s="367" t="s">
        <v>1326</v>
      </c>
      <c r="AP424" s="370" t="s">
        <v>718</v>
      </c>
      <c r="AQ424" s="376" t="s">
        <v>661</v>
      </c>
      <c r="AR424" s="369" t="s">
        <v>34</v>
      </c>
      <c r="AS424" s="369" t="s">
        <v>34</v>
      </c>
      <c r="AT424" s="369"/>
      <c r="AW424" s="711"/>
      <c r="AX424" s="711"/>
      <c r="AY424" s="712"/>
      <c r="AZ424" s="712"/>
      <c r="BA424" s="712"/>
      <c r="BB424" s="713"/>
      <c r="BC424" s="712"/>
      <c r="BD424" s="712"/>
      <c r="BE424" s="712"/>
      <c r="BF424" s="712"/>
      <c r="BG424" s="713"/>
      <c r="BH424" s="713"/>
      <c r="BI424" s="714"/>
      <c r="BJ424" s="714"/>
      <c r="BK424" s="714"/>
      <c r="BL424" s="713"/>
      <c r="BM424" s="713"/>
      <c r="BN424" s="713"/>
      <c r="BO424" s="713"/>
      <c r="BP424" s="713"/>
      <c r="BQ424" s="713"/>
      <c r="BR424" s="713"/>
      <c r="BS424" s="713"/>
      <c r="BT424" s="716"/>
      <c r="BU424" s="717"/>
      <c r="BV424" s="715"/>
      <c r="BW424" s="718"/>
    </row>
    <row r="425" spans="2:75" ht="15.75" customHeight="1">
      <c r="B425" s="363" t="s">
        <v>1595</v>
      </c>
      <c r="C425" s="364">
        <v>23884623000170</v>
      </c>
      <c r="D425" s="365" t="s">
        <v>13</v>
      </c>
      <c r="E425" s="365" t="s">
        <v>615</v>
      </c>
      <c r="F425" s="365" t="s">
        <v>619</v>
      </c>
      <c r="G425" s="366" t="s">
        <v>34</v>
      </c>
      <c r="H425" s="366" t="s">
        <v>1340</v>
      </c>
      <c r="I425" s="366" t="s">
        <v>34</v>
      </c>
      <c r="J425" s="366" t="s">
        <v>611</v>
      </c>
      <c r="K425" s="367" t="s">
        <v>48</v>
      </c>
      <c r="L425" s="368"/>
      <c r="M425" s="368"/>
      <c r="N425" s="367">
        <v>418846</v>
      </c>
      <c r="O425" s="367" t="s">
        <v>1323</v>
      </c>
      <c r="P425" s="371">
        <v>42489</v>
      </c>
      <c r="Q425" s="372">
        <v>45960054.219999999</v>
      </c>
      <c r="R425" s="372">
        <v>133655371.15555559</v>
      </c>
      <c r="S425" s="367">
        <v>31</v>
      </c>
      <c r="T425" s="369">
        <v>-1.2487702951195834E-2</v>
      </c>
      <c r="U425" s="369">
        <v>-0.14046060288444742</v>
      </c>
      <c r="V425" s="369">
        <v>1.7315156385008024E-2</v>
      </c>
      <c r="W425" s="369">
        <v>0.15891345641194685</v>
      </c>
      <c r="X425" s="369">
        <v>3.1385920639354525E-2</v>
      </c>
      <c r="Y425" s="369">
        <v>0.22069921697888328</v>
      </c>
      <c r="Z425" s="369">
        <v>4.1449547838788403E-2</v>
      </c>
      <c r="AA425" s="369">
        <v>0.22650369404127574</v>
      </c>
      <c r="AB425" s="369">
        <v>0.1052569422964284</v>
      </c>
      <c r="AC425" s="373">
        <v>-0.76706864221989601</v>
      </c>
      <c r="AD425" s="575">
        <v>23884627000158</v>
      </c>
      <c r="AE425" s="370" t="s">
        <v>1594</v>
      </c>
      <c r="AF425" s="370" t="s">
        <v>2329</v>
      </c>
      <c r="AG425" s="374" t="s">
        <v>1594</v>
      </c>
      <c r="AH425" s="374" t="s">
        <v>2321</v>
      </c>
      <c r="AI425" s="374">
        <v>50000</v>
      </c>
      <c r="AJ425" s="374">
        <v>50000</v>
      </c>
      <c r="AK425" s="374">
        <v>50000</v>
      </c>
      <c r="AL425" s="369">
        <v>0</v>
      </c>
      <c r="AM425" s="369" t="s">
        <v>34</v>
      </c>
      <c r="AN425" s="369" t="s">
        <v>64</v>
      </c>
      <c r="AO425" s="367" t="s">
        <v>1326</v>
      </c>
      <c r="AP425" s="370" t="s">
        <v>13</v>
      </c>
      <c r="AQ425" s="376" t="s">
        <v>666</v>
      </c>
      <c r="AR425" s="369" t="s">
        <v>34</v>
      </c>
      <c r="AS425" s="369" t="s">
        <v>34</v>
      </c>
      <c r="AT425" s="369"/>
      <c r="AW425" s="711"/>
      <c r="AX425" s="711"/>
      <c r="AY425" s="712"/>
      <c r="AZ425" s="712"/>
      <c r="BA425" s="712"/>
      <c r="BB425" s="713"/>
      <c r="BC425" s="712"/>
      <c r="BD425" s="712"/>
      <c r="BE425" s="712"/>
      <c r="BF425" s="712"/>
      <c r="BG425" s="713"/>
      <c r="BH425" s="713"/>
      <c r="BI425" s="714"/>
      <c r="BJ425" s="714"/>
      <c r="BK425" s="714"/>
      <c r="BL425" s="713"/>
      <c r="BM425" s="713"/>
      <c r="BN425" s="713"/>
      <c r="BO425" s="713"/>
      <c r="BP425" s="713"/>
      <c r="BQ425" s="713"/>
      <c r="BR425" s="713"/>
      <c r="BS425" s="713"/>
      <c r="BT425" s="716"/>
      <c r="BU425" s="717"/>
      <c r="BV425" s="715"/>
      <c r="BW425" s="718"/>
    </row>
    <row r="426" spans="2:75" ht="15.75" customHeight="1">
      <c r="B426" s="363" t="s">
        <v>1596</v>
      </c>
      <c r="C426" s="364">
        <v>31594501000177</v>
      </c>
      <c r="D426" s="365" t="s">
        <v>14</v>
      </c>
      <c r="E426" s="365" t="s">
        <v>614</v>
      </c>
      <c r="F426" s="365"/>
      <c r="G426" s="366"/>
      <c r="H426" s="366" t="s">
        <v>867</v>
      </c>
      <c r="I426" s="366" t="s">
        <v>34</v>
      </c>
      <c r="J426" s="366" t="s">
        <v>608</v>
      </c>
      <c r="K426" s="367" t="s">
        <v>48</v>
      </c>
      <c r="L426" s="368"/>
      <c r="M426" s="368"/>
      <c r="N426" s="367">
        <v>483540</v>
      </c>
      <c r="O426" s="367" t="s">
        <v>1326</v>
      </c>
      <c r="P426" s="371">
        <v>43441</v>
      </c>
      <c r="Q426" s="372" t="s">
        <v>1396</v>
      </c>
      <c r="R426" s="372" t="s">
        <v>1424</v>
      </c>
      <c r="S426" s="367">
        <v>32</v>
      </c>
      <c r="T426" s="369" t="s">
        <v>1424</v>
      </c>
      <c r="U426" s="369" t="s">
        <v>1424</v>
      </c>
      <c r="V426" s="369" t="s">
        <v>1424</v>
      </c>
      <c r="W426" s="369" t="s">
        <v>1424</v>
      </c>
      <c r="X426" s="369" t="s">
        <v>1424</v>
      </c>
      <c r="Y426" s="369" t="s">
        <v>1424</v>
      </c>
      <c r="Z426" s="369" t="s">
        <v>1424</v>
      </c>
      <c r="AA426" s="369" t="s">
        <v>1424</v>
      </c>
      <c r="AB426" s="369" t="s">
        <v>1424</v>
      </c>
      <c r="AC426" s="373" t="s">
        <v>1424</v>
      </c>
      <c r="AD426" s="575">
        <v>23732231000195</v>
      </c>
      <c r="AE426" s="370" t="s">
        <v>1594</v>
      </c>
      <c r="AF426" s="370" t="s">
        <v>2329</v>
      </c>
      <c r="AG426" s="374" t="s">
        <v>1594</v>
      </c>
      <c r="AH426" s="374" t="s">
        <v>2318</v>
      </c>
      <c r="AI426" s="374">
        <v>100000</v>
      </c>
      <c r="AJ426" s="374">
        <v>50000</v>
      </c>
      <c r="AK426" s="374">
        <v>100000</v>
      </c>
      <c r="AL426" s="369">
        <v>0</v>
      </c>
      <c r="AM426" s="369" t="s">
        <v>34</v>
      </c>
      <c r="AN426" s="369" t="s">
        <v>668</v>
      </c>
      <c r="AO426" s="367" t="s">
        <v>1326</v>
      </c>
      <c r="AP426" s="370" t="s">
        <v>13</v>
      </c>
      <c r="AQ426" s="376" t="s">
        <v>670</v>
      </c>
      <c r="AR426" s="369" t="s">
        <v>34</v>
      </c>
      <c r="AS426" s="369" t="s">
        <v>34</v>
      </c>
      <c r="AT426" s="369"/>
      <c r="AW426" s="711"/>
      <c r="AX426" s="711"/>
      <c r="AY426" s="712"/>
      <c r="AZ426" s="712"/>
      <c r="BA426" s="712"/>
      <c r="BB426" s="713"/>
      <c r="BC426" s="712"/>
      <c r="BD426" s="712"/>
      <c r="BE426" s="712"/>
      <c r="BF426" s="712"/>
      <c r="BG426" s="713"/>
      <c r="BH426" s="713"/>
      <c r="BI426" s="714"/>
      <c r="BJ426" s="714"/>
      <c r="BK426" s="714"/>
      <c r="BL426" s="713"/>
      <c r="BM426" s="713"/>
      <c r="BN426" s="713"/>
      <c r="BO426" s="713"/>
      <c r="BP426" s="713"/>
      <c r="BQ426" s="713"/>
      <c r="BR426" s="713"/>
      <c r="BS426" s="713"/>
      <c r="BT426" s="716"/>
      <c r="BU426" s="717"/>
      <c r="BV426" s="715"/>
      <c r="BW426" s="718"/>
    </row>
    <row r="427" spans="2:75" ht="15.75" customHeight="1">
      <c r="B427" s="363" t="s">
        <v>1597</v>
      </c>
      <c r="C427" s="364">
        <v>31556604000142</v>
      </c>
      <c r="D427" s="365" t="s">
        <v>14</v>
      </c>
      <c r="E427" s="365"/>
      <c r="F427" s="365"/>
      <c r="G427" s="366"/>
      <c r="H427" s="366" t="s">
        <v>34</v>
      </c>
      <c r="I427" s="366"/>
      <c r="J427" s="366"/>
      <c r="K427" s="367"/>
      <c r="L427" s="368"/>
      <c r="M427" s="368"/>
      <c r="N427" s="367">
        <v>524621</v>
      </c>
      <c r="O427" s="367" t="s">
        <v>1323</v>
      </c>
      <c r="P427" s="371">
        <v>43861</v>
      </c>
      <c r="Q427" s="372">
        <v>16406387.109999999</v>
      </c>
      <c r="R427" s="372">
        <v>24709886.38055557</v>
      </c>
      <c r="S427" s="367">
        <v>32</v>
      </c>
      <c r="T427" s="369">
        <v>-4.9207191738122047E-2</v>
      </c>
      <c r="U427" s="369">
        <v>-0.55347823733470181</v>
      </c>
      <c r="V427" s="369">
        <v>-0.18169717531644147</v>
      </c>
      <c r="W427" s="369">
        <v>-1.6675636943610432</v>
      </c>
      <c r="X427" s="369">
        <v>-6.2492755252222532E-2</v>
      </c>
      <c r="Y427" s="369">
        <v>-0.43943595950232267</v>
      </c>
      <c r="Z427" s="369" t="s">
        <v>1424</v>
      </c>
      <c r="AA427" s="369" t="s">
        <v>1424</v>
      </c>
      <c r="AB427" s="369">
        <v>0.22885277131319065</v>
      </c>
      <c r="AC427" s="373">
        <v>-1.2137104914344765</v>
      </c>
      <c r="AD427" s="575">
        <v>34839814000136</v>
      </c>
      <c r="AE427" s="370" t="s">
        <v>1594</v>
      </c>
      <c r="AF427" s="370" t="s">
        <v>2329</v>
      </c>
      <c r="AG427" s="374" t="s">
        <v>1594</v>
      </c>
      <c r="AH427" s="374" t="s">
        <v>2318</v>
      </c>
      <c r="AI427" s="374">
        <v>100000</v>
      </c>
      <c r="AJ427" s="374">
        <v>50000</v>
      </c>
      <c r="AK427" s="374">
        <v>100000</v>
      </c>
      <c r="AL427" s="369">
        <v>0</v>
      </c>
      <c r="AM427" s="369" t="s">
        <v>34</v>
      </c>
      <c r="AN427" s="369" t="s">
        <v>668</v>
      </c>
      <c r="AO427" s="367" t="s">
        <v>1326</v>
      </c>
      <c r="AP427" s="370" t="s">
        <v>718</v>
      </c>
      <c r="AQ427" s="376" t="s">
        <v>661</v>
      </c>
      <c r="AR427" s="369" t="s">
        <v>34</v>
      </c>
      <c r="AS427" s="369" t="s">
        <v>34</v>
      </c>
      <c r="AT427" s="369"/>
      <c r="AW427" s="711"/>
      <c r="AX427" s="711"/>
      <c r="AY427" s="712"/>
      <c r="AZ427" s="712"/>
      <c r="BA427" s="712"/>
      <c r="BB427" s="713"/>
      <c r="BC427" s="712"/>
      <c r="BD427" s="712"/>
      <c r="BE427" s="712"/>
      <c r="BF427" s="712"/>
      <c r="BG427" s="713"/>
      <c r="BH427" s="713"/>
      <c r="BI427" s="714"/>
      <c r="BJ427" s="714"/>
      <c r="BK427" s="714"/>
      <c r="BL427" s="713"/>
      <c r="BM427" s="713"/>
      <c r="BN427" s="713"/>
      <c r="BO427" s="713"/>
      <c r="BP427" s="713"/>
      <c r="BQ427" s="713"/>
      <c r="BR427" s="713"/>
      <c r="BS427" s="713"/>
      <c r="BT427" s="716"/>
      <c r="BU427" s="717"/>
      <c r="BV427" s="715"/>
      <c r="BW427" s="718"/>
    </row>
    <row r="428" spans="2:75" ht="15.75" customHeight="1">
      <c r="B428" s="363" t="s">
        <v>1598</v>
      </c>
      <c r="C428" s="364">
        <v>28076506000101</v>
      </c>
      <c r="D428" s="365" t="s">
        <v>14</v>
      </c>
      <c r="E428" s="365"/>
      <c r="F428" s="365"/>
      <c r="G428" s="366"/>
      <c r="H428" s="366" t="s">
        <v>34</v>
      </c>
      <c r="I428" s="366"/>
      <c r="J428" s="366"/>
      <c r="K428" s="367"/>
      <c r="L428" s="368"/>
      <c r="M428" s="368"/>
      <c r="N428" s="367">
        <v>452688</v>
      </c>
      <c r="O428" s="367" t="s">
        <v>1326</v>
      </c>
      <c r="P428" s="371">
        <v>43031</v>
      </c>
      <c r="Q428" s="372">
        <v>9889303.1199999992</v>
      </c>
      <c r="R428" s="372">
        <v>20369646.7934127</v>
      </c>
      <c r="S428" s="367">
        <v>32</v>
      </c>
      <c r="T428" s="369">
        <v>-0.11677184263621887</v>
      </c>
      <c r="U428" s="369">
        <v>-1.3134395877858762</v>
      </c>
      <c r="V428" s="369">
        <v>-0.31645574720477543</v>
      </c>
      <c r="W428" s="369">
        <v>-2.9043385731865481</v>
      </c>
      <c r="X428" s="369">
        <v>-0.24262278732803777</v>
      </c>
      <c r="Y428" s="369">
        <v>-1.7060725985966583</v>
      </c>
      <c r="Z428" s="369">
        <v>-0.38456911395319038</v>
      </c>
      <c r="AA428" s="369">
        <v>-2.1015024159820634</v>
      </c>
      <c r="AB428" s="369">
        <v>0.31604177353219365</v>
      </c>
      <c r="AC428" s="373">
        <v>-1.3720479443516984</v>
      </c>
      <c r="AD428" s="575">
        <v>12004203000135</v>
      </c>
      <c r="AE428" s="370" t="s">
        <v>1594</v>
      </c>
      <c r="AF428" s="370" t="s">
        <v>2329</v>
      </c>
      <c r="AG428" s="374" t="s">
        <v>1594</v>
      </c>
      <c r="AH428" s="374" t="s">
        <v>2318</v>
      </c>
      <c r="AI428" s="374">
        <v>100000</v>
      </c>
      <c r="AJ428" s="374">
        <v>50000</v>
      </c>
      <c r="AK428" s="374">
        <v>100000</v>
      </c>
      <c r="AL428" s="369">
        <v>0</v>
      </c>
      <c r="AM428" s="369" t="s">
        <v>34</v>
      </c>
      <c r="AN428" s="369" t="s">
        <v>668</v>
      </c>
      <c r="AO428" s="367" t="s">
        <v>1326</v>
      </c>
      <c r="AP428" s="370" t="s">
        <v>718</v>
      </c>
      <c r="AQ428" s="376" t="s">
        <v>661</v>
      </c>
      <c r="AR428" s="369" t="s">
        <v>34</v>
      </c>
      <c r="AS428" s="369" t="s">
        <v>34</v>
      </c>
      <c r="AT428" s="369"/>
      <c r="AW428" s="711"/>
      <c r="AX428" s="711"/>
      <c r="AY428" s="712"/>
      <c r="AZ428" s="712"/>
      <c r="BA428" s="712"/>
      <c r="BB428" s="713"/>
      <c r="BC428" s="712"/>
      <c r="BD428" s="712"/>
      <c r="BE428" s="712"/>
      <c r="BF428" s="712"/>
      <c r="BG428" s="713"/>
      <c r="BH428" s="713"/>
      <c r="BI428" s="714"/>
      <c r="BJ428" s="714"/>
      <c r="BK428" s="714"/>
      <c r="BL428" s="713"/>
      <c r="BM428" s="713"/>
      <c r="BN428" s="713"/>
      <c r="BO428" s="713"/>
      <c r="BP428" s="713"/>
      <c r="BQ428" s="713"/>
      <c r="BR428" s="713"/>
      <c r="BS428" s="713"/>
      <c r="BT428" s="716"/>
      <c r="BU428" s="717"/>
      <c r="BV428" s="715"/>
      <c r="BW428" s="718"/>
    </row>
    <row r="429" spans="2:75" ht="15.75" customHeight="1">
      <c r="B429" s="363" t="s">
        <v>1599</v>
      </c>
      <c r="C429" s="364">
        <v>13000859000142</v>
      </c>
      <c r="D429" s="365" t="s">
        <v>13</v>
      </c>
      <c r="E429" s="365" t="s">
        <v>615</v>
      </c>
      <c r="F429" s="365" t="s">
        <v>619</v>
      </c>
      <c r="G429" s="366" t="s">
        <v>34</v>
      </c>
      <c r="H429" s="366" t="s">
        <v>867</v>
      </c>
      <c r="I429" s="366" t="s">
        <v>34</v>
      </c>
      <c r="J429" s="366" t="s">
        <v>611</v>
      </c>
      <c r="K429" s="367" t="s">
        <v>48</v>
      </c>
      <c r="L429" s="368"/>
      <c r="M429" s="368"/>
      <c r="N429" s="367">
        <v>271276</v>
      </c>
      <c r="O429" s="367" t="s">
        <v>1326</v>
      </c>
      <c r="P429" s="371">
        <v>40641</v>
      </c>
      <c r="Q429" s="372">
        <v>534628526.38</v>
      </c>
      <c r="R429" s="372">
        <v>478315821.59567457</v>
      </c>
      <c r="S429" s="367">
        <v>31</v>
      </c>
      <c r="T429" s="369">
        <v>0.18257367986333639</v>
      </c>
      <c r="U429" s="369">
        <v>2.0535729625103389</v>
      </c>
      <c r="V429" s="369">
        <v>0.22956924332075546</v>
      </c>
      <c r="W429" s="369">
        <v>2.1069195755900525</v>
      </c>
      <c r="X429" s="369">
        <v>0.33337048455562623</v>
      </c>
      <c r="Y429" s="369">
        <v>2.3441913892130053</v>
      </c>
      <c r="Z429" s="369">
        <v>0.55348862477133509</v>
      </c>
      <c r="AA429" s="369">
        <v>3.0245738411460925</v>
      </c>
      <c r="AB429" s="369">
        <v>6.264077162265895E-2</v>
      </c>
      <c r="AC429" s="373">
        <v>1.6804103962938861</v>
      </c>
      <c r="AD429" s="575">
        <v>17137326000168</v>
      </c>
      <c r="AE429" s="370" t="s">
        <v>1594</v>
      </c>
      <c r="AF429" s="370" t="s">
        <v>2329</v>
      </c>
      <c r="AG429" s="374" t="s">
        <v>1594</v>
      </c>
      <c r="AH429" s="374" t="s">
        <v>2321</v>
      </c>
      <c r="AI429" s="374">
        <v>50000</v>
      </c>
      <c r="AJ429" s="374">
        <v>50000</v>
      </c>
      <c r="AK429" s="374">
        <v>50000</v>
      </c>
      <c r="AL429" s="369">
        <v>0</v>
      </c>
      <c r="AM429" s="369" t="s">
        <v>34</v>
      </c>
      <c r="AN429" s="369" t="s">
        <v>64</v>
      </c>
      <c r="AO429" s="367" t="s">
        <v>1326</v>
      </c>
      <c r="AP429" s="370" t="s">
        <v>13</v>
      </c>
      <c r="AQ429" s="376" t="s">
        <v>666</v>
      </c>
      <c r="AR429" s="369" t="s">
        <v>34</v>
      </c>
      <c r="AS429" s="369" t="s">
        <v>34</v>
      </c>
      <c r="AT429" s="369"/>
      <c r="AW429" s="711"/>
      <c r="AX429" s="711"/>
      <c r="AY429" s="712"/>
      <c r="AZ429" s="712"/>
      <c r="BA429" s="712"/>
      <c r="BB429" s="713"/>
      <c r="BC429" s="712"/>
      <c r="BD429" s="712"/>
      <c r="BE429" s="712"/>
      <c r="BF429" s="712"/>
      <c r="BG429" s="713"/>
      <c r="BH429" s="713"/>
      <c r="BI429" s="714"/>
      <c r="BJ429" s="714"/>
      <c r="BK429" s="714"/>
      <c r="BL429" s="713"/>
      <c r="BM429" s="713"/>
      <c r="BN429" s="713"/>
      <c r="BO429" s="713"/>
      <c r="BP429" s="713"/>
      <c r="BQ429" s="713"/>
      <c r="BR429" s="713"/>
      <c r="BS429" s="713"/>
      <c r="BT429" s="716"/>
      <c r="BU429" s="717"/>
      <c r="BV429" s="715"/>
      <c r="BW429" s="718"/>
    </row>
    <row r="430" spans="2:75" ht="15.75" customHeight="1">
      <c r="B430" s="363" t="s">
        <v>1600</v>
      </c>
      <c r="C430" s="364">
        <v>34839747000150</v>
      </c>
      <c r="D430" s="365" t="s">
        <v>14</v>
      </c>
      <c r="E430" s="365"/>
      <c r="F430" s="365"/>
      <c r="G430" s="366"/>
      <c r="H430" s="366" t="s">
        <v>34</v>
      </c>
      <c r="I430" s="366"/>
      <c r="J430" s="366"/>
      <c r="K430" s="367"/>
      <c r="L430" s="368"/>
      <c r="M430" s="368"/>
      <c r="N430" s="367">
        <v>524638</v>
      </c>
      <c r="O430" s="367" t="s">
        <v>1323</v>
      </c>
      <c r="P430" s="371">
        <v>43861</v>
      </c>
      <c r="Q430" s="372">
        <v>7884023.6299999999</v>
      </c>
      <c r="R430" s="372">
        <v>10180510.180317458</v>
      </c>
      <c r="S430" s="367">
        <v>32</v>
      </c>
      <c r="T430" s="369">
        <v>5.8500607805962446E-2</v>
      </c>
      <c r="U430" s="369">
        <v>0.65800977759045964</v>
      </c>
      <c r="V430" s="369">
        <v>-9.3081086953296976E-2</v>
      </c>
      <c r="W430" s="369">
        <v>-0.85427107474100583</v>
      </c>
      <c r="X430" s="369">
        <v>-3.1319663440428469E-2</v>
      </c>
      <c r="Y430" s="369">
        <v>-0.22023331024031023</v>
      </c>
      <c r="Z430" s="369" t="s">
        <v>1424</v>
      </c>
      <c r="AA430" s="369" t="s">
        <v>1424</v>
      </c>
      <c r="AB430" s="369">
        <v>0.22544241311014296</v>
      </c>
      <c r="AC430" s="373">
        <v>-0.77965038003272746</v>
      </c>
      <c r="AD430" s="575">
        <v>34839714000100</v>
      </c>
      <c r="AE430" s="370" t="s">
        <v>1594</v>
      </c>
      <c r="AF430" s="370" t="s">
        <v>2329</v>
      </c>
      <c r="AG430" s="374" t="s">
        <v>1594</v>
      </c>
      <c r="AH430" s="374" t="s">
        <v>2318</v>
      </c>
      <c r="AI430" s="374">
        <v>100000</v>
      </c>
      <c r="AJ430" s="374">
        <v>50000</v>
      </c>
      <c r="AK430" s="374">
        <v>100000</v>
      </c>
      <c r="AL430" s="369">
        <v>0</v>
      </c>
      <c r="AM430" s="369" t="s">
        <v>34</v>
      </c>
      <c r="AN430" s="369" t="s">
        <v>668</v>
      </c>
      <c r="AO430" s="367" t="s">
        <v>1326</v>
      </c>
      <c r="AP430" s="370" t="s">
        <v>718</v>
      </c>
      <c r="AQ430" s="376" t="s">
        <v>661</v>
      </c>
      <c r="AR430" s="369" t="s">
        <v>34</v>
      </c>
      <c r="AS430" s="369" t="s">
        <v>34</v>
      </c>
      <c r="AT430" s="369"/>
      <c r="AW430" s="711"/>
      <c r="AX430" s="711"/>
      <c r="AY430" s="712"/>
      <c r="AZ430" s="712"/>
      <c r="BA430" s="712"/>
      <c r="BB430" s="713"/>
      <c r="BC430" s="712"/>
      <c r="BD430" s="712"/>
      <c r="BE430" s="712"/>
      <c r="BF430" s="712"/>
      <c r="BG430" s="713"/>
      <c r="BH430" s="713"/>
      <c r="BI430" s="714"/>
      <c r="BJ430" s="714"/>
      <c r="BK430" s="714"/>
      <c r="BL430" s="713"/>
      <c r="BM430" s="713"/>
      <c r="BN430" s="713"/>
      <c r="BO430" s="713"/>
      <c r="BP430" s="713"/>
      <c r="BQ430" s="713"/>
      <c r="BR430" s="713"/>
      <c r="BS430" s="713"/>
      <c r="BT430" s="716"/>
      <c r="BU430" s="717"/>
      <c r="BV430" s="715"/>
      <c r="BW430" s="718"/>
    </row>
    <row r="431" spans="2:75" ht="15.75" customHeight="1">
      <c r="B431" s="363" t="s">
        <v>1601</v>
      </c>
      <c r="C431" s="364">
        <v>29236579000178</v>
      </c>
      <c r="D431" s="365" t="s">
        <v>13</v>
      </c>
      <c r="E431" s="365" t="s">
        <v>615</v>
      </c>
      <c r="F431" s="365" t="s">
        <v>619</v>
      </c>
      <c r="G431" s="366" t="s">
        <v>34</v>
      </c>
      <c r="H431" s="366" t="s">
        <v>867</v>
      </c>
      <c r="I431" s="366" t="s">
        <v>34</v>
      </c>
      <c r="J431" s="366" t="s">
        <v>611</v>
      </c>
      <c r="K431" s="367" t="s">
        <v>48</v>
      </c>
      <c r="L431" s="368"/>
      <c r="M431" s="368"/>
      <c r="N431" s="367">
        <v>469742</v>
      </c>
      <c r="O431" s="367" t="s">
        <v>1323</v>
      </c>
      <c r="P431" s="371">
        <v>43280</v>
      </c>
      <c r="Q431" s="372">
        <v>1915718624.5799999</v>
      </c>
      <c r="R431" s="372">
        <v>1832439616.4789701</v>
      </c>
      <c r="S431" s="367">
        <v>31</v>
      </c>
      <c r="T431" s="369">
        <v>0.20860402899738162</v>
      </c>
      <c r="U431" s="369">
        <v>2.3463600785195742</v>
      </c>
      <c r="V431" s="369">
        <v>0.24424470415376498</v>
      </c>
      <c r="W431" s="369">
        <v>2.2416066759289741</v>
      </c>
      <c r="X431" s="369">
        <v>0.3306070148004332</v>
      </c>
      <c r="Y431" s="369">
        <v>2.324759248982867</v>
      </c>
      <c r="Z431" s="369">
        <v>0.42452883346630843</v>
      </c>
      <c r="AA431" s="369">
        <v>2.3198648482521822</v>
      </c>
      <c r="AB431" s="369">
        <v>5.7244909774272337E-2</v>
      </c>
      <c r="AC431" s="373">
        <v>2.0405234187400749</v>
      </c>
      <c r="AD431" s="575">
        <v>29236572000156</v>
      </c>
      <c r="AE431" s="370" t="s">
        <v>1594</v>
      </c>
      <c r="AF431" s="370" t="s">
        <v>2329</v>
      </c>
      <c r="AG431" s="374" t="s">
        <v>1594</v>
      </c>
      <c r="AH431" s="374" t="s">
        <v>2318</v>
      </c>
      <c r="AI431" s="374">
        <v>200000</v>
      </c>
      <c r="AJ431" s="374">
        <v>50000</v>
      </c>
      <c r="AK431" s="374">
        <v>200000</v>
      </c>
      <c r="AL431" s="369">
        <v>0</v>
      </c>
      <c r="AM431" s="369" t="s">
        <v>34</v>
      </c>
      <c r="AN431" s="369" t="s">
        <v>64</v>
      </c>
      <c r="AO431" s="367" t="s">
        <v>1326</v>
      </c>
      <c r="AP431" s="370" t="s">
        <v>13</v>
      </c>
      <c r="AQ431" s="376" t="s">
        <v>666</v>
      </c>
      <c r="AR431" s="369" t="s">
        <v>34</v>
      </c>
      <c r="AS431" s="369" t="s">
        <v>34</v>
      </c>
      <c r="AT431" s="369"/>
      <c r="AW431" s="711"/>
      <c r="AX431" s="711"/>
      <c r="AY431" s="712"/>
      <c r="AZ431" s="712"/>
      <c r="BA431" s="712"/>
      <c r="BB431" s="713"/>
      <c r="BC431" s="712"/>
      <c r="BD431" s="712"/>
      <c r="BE431" s="712"/>
      <c r="BF431" s="712"/>
      <c r="BG431" s="713"/>
      <c r="BH431" s="713"/>
      <c r="BI431" s="714"/>
      <c r="BJ431" s="714"/>
      <c r="BK431" s="714"/>
      <c r="BL431" s="713"/>
      <c r="BM431" s="713"/>
      <c r="BN431" s="713"/>
      <c r="BO431" s="713"/>
      <c r="BP431" s="713"/>
      <c r="BQ431" s="713"/>
      <c r="BR431" s="713"/>
      <c r="BS431" s="713"/>
      <c r="BT431" s="716"/>
      <c r="BU431" s="717"/>
      <c r="BV431" s="715"/>
      <c r="BW431" s="718"/>
    </row>
    <row r="432" spans="2:75" ht="15.75" customHeight="1">
      <c r="B432" s="363" t="s">
        <v>1602</v>
      </c>
      <c r="C432" s="364">
        <v>28075830000105</v>
      </c>
      <c r="D432" s="365" t="s">
        <v>14</v>
      </c>
      <c r="E432" s="365" t="s">
        <v>614</v>
      </c>
      <c r="F432" s="365"/>
      <c r="G432" s="366"/>
      <c r="H432" s="366" t="s">
        <v>867</v>
      </c>
      <c r="I432" s="366" t="s">
        <v>34</v>
      </c>
      <c r="J432" s="366" t="s">
        <v>608</v>
      </c>
      <c r="K432" s="367" t="s">
        <v>48</v>
      </c>
      <c r="L432" s="368"/>
      <c r="M432" s="368"/>
      <c r="N432" s="367">
        <v>447951</v>
      </c>
      <c r="O432" s="367" t="s">
        <v>1323</v>
      </c>
      <c r="P432" s="371">
        <v>42969</v>
      </c>
      <c r="Q432" s="372">
        <v>526654460.62</v>
      </c>
      <c r="R432" s="372">
        <v>588206469.1336509</v>
      </c>
      <c r="S432" s="367">
        <v>32</v>
      </c>
      <c r="T432" s="369">
        <v>8.5431919117490152E-2</v>
      </c>
      <c r="U432" s="369">
        <v>0.96093083825868097</v>
      </c>
      <c r="V432" s="369">
        <v>-8.3473425001574952E-2</v>
      </c>
      <c r="W432" s="369">
        <v>-0.766094754825834</v>
      </c>
      <c r="X432" s="369">
        <v>2.1422788437028606E-2</v>
      </c>
      <c r="Y432" s="369">
        <v>0.15064055911834878</v>
      </c>
      <c r="Z432" s="369">
        <v>4.6127211317972927E-2</v>
      </c>
      <c r="AA432" s="369">
        <v>0.25206508403853345</v>
      </c>
      <c r="AB432" s="369">
        <v>0.16693723707356387</v>
      </c>
      <c r="AC432" s="373">
        <v>-1.0585522552925322</v>
      </c>
      <c r="AD432" s="575">
        <v>28069955000114</v>
      </c>
      <c r="AE432" s="370" t="s">
        <v>1594</v>
      </c>
      <c r="AF432" s="370" t="s">
        <v>2329</v>
      </c>
      <c r="AG432" s="374" t="s">
        <v>1594</v>
      </c>
      <c r="AH432" s="374" t="s">
        <v>2318</v>
      </c>
      <c r="AI432" s="374">
        <v>100000</v>
      </c>
      <c r="AJ432" s="374">
        <v>50000</v>
      </c>
      <c r="AK432" s="374">
        <v>100000</v>
      </c>
      <c r="AL432" s="369">
        <v>0</v>
      </c>
      <c r="AM432" s="369" t="s">
        <v>34</v>
      </c>
      <c r="AN432" s="369" t="s">
        <v>2349</v>
      </c>
      <c r="AO432" s="367" t="s">
        <v>1326</v>
      </c>
      <c r="AP432" s="370" t="s">
        <v>13</v>
      </c>
      <c r="AQ432" s="376" t="s">
        <v>670</v>
      </c>
      <c r="AR432" s="369" t="s">
        <v>34</v>
      </c>
      <c r="AS432" s="369" t="s">
        <v>34</v>
      </c>
      <c r="AT432" s="369"/>
      <c r="AW432" s="711"/>
      <c r="AX432" s="711"/>
      <c r="AY432" s="712"/>
      <c r="AZ432" s="712"/>
      <c r="BA432" s="712"/>
      <c r="BB432" s="713"/>
      <c r="BC432" s="712"/>
      <c r="BD432" s="712"/>
      <c r="BE432" s="712"/>
      <c r="BF432" s="712"/>
      <c r="BG432" s="713"/>
      <c r="BH432" s="713"/>
      <c r="BI432" s="714"/>
      <c r="BJ432" s="714"/>
      <c r="BK432" s="714"/>
      <c r="BL432" s="713"/>
      <c r="BM432" s="713"/>
      <c r="BN432" s="713"/>
      <c r="BO432" s="713"/>
      <c r="BP432" s="713"/>
      <c r="BQ432" s="713"/>
      <c r="BR432" s="713"/>
      <c r="BS432" s="713"/>
      <c r="BT432" s="716"/>
      <c r="BU432" s="717"/>
      <c r="BV432" s="715"/>
      <c r="BW432" s="718"/>
    </row>
    <row r="433" spans="2:75" ht="15.75" customHeight="1">
      <c r="B433" s="363" t="s">
        <v>1603</v>
      </c>
      <c r="C433" s="364">
        <v>28075715000122</v>
      </c>
      <c r="D433" s="365" t="s">
        <v>14</v>
      </c>
      <c r="E433" s="365"/>
      <c r="F433" s="365"/>
      <c r="G433" s="366"/>
      <c r="H433" s="366" t="s">
        <v>34</v>
      </c>
      <c r="I433" s="366"/>
      <c r="J433" s="366"/>
      <c r="K433" s="367"/>
      <c r="L433" s="368"/>
      <c r="M433" s="368"/>
      <c r="N433" s="367">
        <v>460532</v>
      </c>
      <c r="O433" s="367" t="s">
        <v>1323</v>
      </c>
      <c r="P433" s="371">
        <v>43178</v>
      </c>
      <c r="Q433" s="372">
        <v>134099369.34</v>
      </c>
      <c r="R433" s="372">
        <v>144897945.67551589</v>
      </c>
      <c r="S433" s="367">
        <v>32</v>
      </c>
      <c r="T433" s="369">
        <v>6.6893825227150705E-2</v>
      </c>
      <c r="U433" s="369">
        <v>0.75241596131598265</v>
      </c>
      <c r="V433" s="369">
        <v>-9.4004305749578632E-2</v>
      </c>
      <c r="W433" s="369">
        <v>-0.86274410765387188</v>
      </c>
      <c r="X433" s="369">
        <v>9.8390788016893049E-2</v>
      </c>
      <c r="Y433" s="369">
        <v>0.69186340342795727</v>
      </c>
      <c r="Z433" s="369">
        <v>2.736806856788343E-3</v>
      </c>
      <c r="AA433" s="369">
        <v>1.495545537314533E-2</v>
      </c>
      <c r="AB433" s="369">
        <v>0.19080076474905433</v>
      </c>
      <c r="AC433" s="373">
        <v>-0.96423252383722335</v>
      </c>
      <c r="AD433" s="575">
        <v>28069948000112</v>
      </c>
      <c r="AE433" s="370" t="s">
        <v>1594</v>
      </c>
      <c r="AF433" s="370" t="s">
        <v>2329</v>
      </c>
      <c r="AG433" s="374" t="s">
        <v>1594</v>
      </c>
      <c r="AH433" s="374" t="s">
        <v>2318</v>
      </c>
      <c r="AI433" s="374">
        <v>100000</v>
      </c>
      <c r="AJ433" s="374">
        <v>50000</v>
      </c>
      <c r="AK433" s="374">
        <v>100000</v>
      </c>
      <c r="AL433" s="369">
        <v>0</v>
      </c>
      <c r="AM433" s="369" t="s">
        <v>34</v>
      </c>
      <c r="AN433" s="369" t="s">
        <v>668</v>
      </c>
      <c r="AO433" s="367" t="s">
        <v>1326</v>
      </c>
      <c r="AP433" s="370" t="s">
        <v>718</v>
      </c>
      <c r="AQ433" s="376" t="s">
        <v>661</v>
      </c>
      <c r="AR433" s="369" t="s">
        <v>34</v>
      </c>
      <c r="AS433" s="369" t="s">
        <v>34</v>
      </c>
      <c r="AT433" s="369"/>
      <c r="AW433" s="711"/>
      <c r="AX433" s="711"/>
      <c r="AY433" s="712"/>
      <c r="AZ433" s="712"/>
      <c r="BA433" s="712"/>
      <c r="BB433" s="713"/>
      <c r="BC433" s="712"/>
      <c r="BD433" s="712"/>
      <c r="BE433" s="712"/>
      <c r="BF433" s="712"/>
      <c r="BG433" s="713"/>
      <c r="BH433" s="713"/>
      <c r="BI433" s="714"/>
      <c r="BJ433" s="714"/>
      <c r="BK433" s="714"/>
      <c r="BL433" s="713"/>
      <c r="BM433" s="713"/>
      <c r="BN433" s="713"/>
      <c r="BO433" s="713"/>
      <c r="BP433" s="713"/>
      <c r="BQ433" s="713"/>
      <c r="BR433" s="713"/>
      <c r="BS433" s="713"/>
      <c r="BT433" s="716"/>
      <c r="BU433" s="717"/>
      <c r="BV433" s="715"/>
      <c r="BW433" s="718"/>
    </row>
    <row r="434" spans="2:75" ht="15.75" customHeight="1">
      <c r="B434" s="363" t="s">
        <v>1604</v>
      </c>
      <c r="C434" s="364">
        <v>31525297000132</v>
      </c>
      <c r="D434" s="365" t="s">
        <v>14</v>
      </c>
      <c r="E434" s="365" t="s">
        <v>614</v>
      </c>
      <c r="F434" s="365"/>
      <c r="G434" s="366"/>
      <c r="H434" s="366" t="s">
        <v>867</v>
      </c>
      <c r="I434" s="366" t="s">
        <v>34</v>
      </c>
      <c r="J434" s="366" t="s">
        <v>608</v>
      </c>
      <c r="K434" s="367" t="s">
        <v>48</v>
      </c>
      <c r="L434" s="368"/>
      <c r="M434" s="368"/>
      <c r="N434" s="367">
        <v>520136</v>
      </c>
      <c r="O434" s="367" t="s">
        <v>1323</v>
      </c>
      <c r="P434" s="371">
        <v>43829</v>
      </c>
      <c r="Q434" s="372">
        <v>22207034.550000001</v>
      </c>
      <c r="R434" s="372">
        <v>24971312.951309524</v>
      </c>
      <c r="S434" s="367">
        <v>12</v>
      </c>
      <c r="T434" s="369">
        <v>6.8490850976097084E-2</v>
      </c>
      <c r="U434" s="369">
        <v>0.77037916883266322</v>
      </c>
      <c r="V434" s="369">
        <v>2.9078452489504469E-2</v>
      </c>
      <c r="W434" s="369">
        <v>0.2668735580245003</v>
      </c>
      <c r="X434" s="369">
        <v>0.14038253354330421</v>
      </c>
      <c r="Y434" s="369">
        <v>0.98714055854938376</v>
      </c>
      <c r="Z434" s="369" t="s">
        <v>1424</v>
      </c>
      <c r="AA434" s="369" t="s">
        <v>1424</v>
      </c>
      <c r="AB434" s="369">
        <v>0.16683837231233903</v>
      </c>
      <c r="AC434" s="373">
        <v>-0.36507826587520492</v>
      </c>
      <c r="AD434" s="575">
        <v>35625272000161</v>
      </c>
      <c r="AE434" s="370" t="s">
        <v>1594</v>
      </c>
      <c r="AF434" s="370" t="s">
        <v>2329</v>
      </c>
      <c r="AG434" s="374" t="s">
        <v>59</v>
      </c>
      <c r="AH434" s="374" t="s">
        <v>2339</v>
      </c>
      <c r="AI434" s="374">
        <v>100000</v>
      </c>
      <c r="AJ434" s="374">
        <v>50000</v>
      </c>
      <c r="AK434" s="374">
        <v>100000</v>
      </c>
      <c r="AL434" s="369">
        <v>0</v>
      </c>
      <c r="AM434" s="369" t="s">
        <v>34</v>
      </c>
      <c r="AN434" s="369" t="s">
        <v>2349</v>
      </c>
      <c r="AO434" s="367" t="s">
        <v>1326</v>
      </c>
      <c r="AP434" s="370" t="s">
        <v>718</v>
      </c>
      <c r="AQ434" s="376" t="s">
        <v>661</v>
      </c>
      <c r="AR434" s="369" t="s">
        <v>34</v>
      </c>
      <c r="AS434" s="369" t="s">
        <v>34</v>
      </c>
      <c r="AT434" s="369"/>
      <c r="AW434" s="711"/>
      <c r="AX434" s="711"/>
      <c r="AY434" s="712"/>
      <c r="AZ434" s="712"/>
      <c r="BA434" s="712"/>
      <c r="BB434" s="713"/>
      <c r="BC434" s="712"/>
      <c r="BD434" s="712"/>
      <c r="BE434" s="712"/>
      <c r="BF434" s="712"/>
      <c r="BG434" s="713"/>
      <c r="BH434" s="713"/>
      <c r="BI434" s="714"/>
      <c r="BJ434" s="714"/>
      <c r="BK434" s="714"/>
      <c r="BL434" s="713"/>
      <c r="BM434" s="713"/>
      <c r="BN434" s="713"/>
      <c r="BO434" s="713"/>
      <c r="BP434" s="713"/>
      <c r="BQ434" s="713"/>
      <c r="BR434" s="713"/>
      <c r="BS434" s="713"/>
      <c r="BT434" s="716"/>
      <c r="BU434" s="717"/>
      <c r="BV434" s="715"/>
      <c r="BW434" s="718"/>
    </row>
    <row r="435" spans="2:75" ht="15.75" customHeight="1">
      <c r="B435" s="363" t="s">
        <v>1605</v>
      </c>
      <c r="C435" s="364">
        <v>31608459000104</v>
      </c>
      <c r="D435" s="365" t="s">
        <v>14</v>
      </c>
      <c r="E435" s="365" t="s">
        <v>614</v>
      </c>
      <c r="F435" s="365"/>
      <c r="G435" s="366"/>
      <c r="H435" s="366" t="s">
        <v>1340</v>
      </c>
      <c r="I435" s="366" t="s">
        <v>34</v>
      </c>
      <c r="J435" s="366" t="s">
        <v>608</v>
      </c>
      <c r="K435" s="367" t="s">
        <v>48</v>
      </c>
      <c r="L435" s="368"/>
      <c r="M435" s="368"/>
      <c r="N435" s="367">
        <v>487597</v>
      </c>
      <c r="O435" s="367" t="s">
        <v>1323</v>
      </c>
      <c r="P435" s="371">
        <v>43523</v>
      </c>
      <c r="Q435" s="372">
        <v>34414841.530000001</v>
      </c>
      <c r="R435" s="372">
        <v>39999059.48912701</v>
      </c>
      <c r="S435" s="367">
        <v>32</v>
      </c>
      <c r="T435" s="369">
        <v>0.19558416381876453</v>
      </c>
      <c r="U435" s="369">
        <v>2.1999137609213766</v>
      </c>
      <c r="V435" s="369">
        <v>6.3117797709387302E-2</v>
      </c>
      <c r="W435" s="369">
        <v>0.57927674299224352</v>
      </c>
      <c r="X435" s="369">
        <v>0.36345558880385354</v>
      </c>
      <c r="Y435" s="369">
        <v>2.5557435379171061</v>
      </c>
      <c r="Z435" s="369">
        <v>0.33163885406900873</v>
      </c>
      <c r="AA435" s="369">
        <v>1.8122616397747846</v>
      </c>
      <c r="AB435" s="369">
        <v>0.18843732464597876</v>
      </c>
      <c r="AC435" s="373">
        <v>-0.13020808942374815</v>
      </c>
      <c r="AD435" s="575">
        <v>32041623000107</v>
      </c>
      <c r="AE435" s="370" t="s">
        <v>1594</v>
      </c>
      <c r="AF435" s="370" t="s">
        <v>2329</v>
      </c>
      <c r="AG435" s="374" t="s">
        <v>1594</v>
      </c>
      <c r="AH435" s="374" t="s">
        <v>2318</v>
      </c>
      <c r="AI435" s="374">
        <v>100000</v>
      </c>
      <c r="AJ435" s="374">
        <v>50000</v>
      </c>
      <c r="AK435" s="374">
        <v>100000</v>
      </c>
      <c r="AL435" s="369">
        <v>0</v>
      </c>
      <c r="AM435" s="369" t="s">
        <v>34</v>
      </c>
      <c r="AN435" s="369" t="s">
        <v>2426</v>
      </c>
      <c r="AO435" s="367" t="s">
        <v>1326</v>
      </c>
      <c r="AP435" s="370" t="s">
        <v>718</v>
      </c>
      <c r="AQ435" s="376" t="s">
        <v>661</v>
      </c>
      <c r="AR435" s="369" t="s">
        <v>34</v>
      </c>
      <c r="AS435" s="369" t="s">
        <v>34</v>
      </c>
      <c r="AT435" s="369"/>
      <c r="AW435" s="711"/>
      <c r="AX435" s="711"/>
      <c r="AY435" s="712"/>
      <c r="AZ435" s="712"/>
      <c r="BA435" s="712"/>
      <c r="BB435" s="713"/>
      <c r="BC435" s="712"/>
      <c r="BD435" s="712"/>
      <c r="BE435" s="712"/>
      <c r="BF435" s="712"/>
      <c r="BG435" s="713"/>
      <c r="BH435" s="713"/>
      <c r="BI435" s="714"/>
      <c r="BJ435" s="714"/>
      <c r="BK435" s="714"/>
      <c r="BL435" s="713"/>
      <c r="BM435" s="713"/>
      <c r="BN435" s="713"/>
      <c r="BO435" s="713"/>
      <c r="BP435" s="713"/>
      <c r="BQ435" s="713"/>
      <c r="BR435" s="713"/>
      <c r="BS435" s="713"/>
      <c r="BT435" s="716"/>
      <c r="BU435" s="717"/>
      <c r="BV435" s="715"/>
      <c r="BW435" s="718"/>
    </row>
    <row r="436" spans="2:75" ht="15.75" customHeight="1">
      <c r="B436" s="363" t="s">
        <v>1606</v>
      </c>
      <c r="C436" s="364">
        <v>31608483000135</v>
      </c>
      <c r="D436" s="365" t="s">
        <v>14</v>
      </c>
      <c r="E436" s="365" t="s">
        <v>614</v>
      </c>
      <c r="F436" s="365"/>
      <c r="G436" s="366"/>
      <c r="H436" s="366" t="s">
        <v>867</v>
      </c>
      <c r="I436" s="366" t="s">
        <v>34</v>
      </c>
      <c r="J436" s="366" t="s">
        <v>608</v>
      </c>
      <c r="K436" s="367" t="s">
        <v>48</v>
      </c>
      <c r="L436" s="368"/>
      <c r="M436" s="368"/>
      <c r="N436" s="367">
        <v>487600</v>
      </c>
      <c r="O436" s="367" t="s">
        <v>1323</v>
      </c>
      <c r="P436" s="371">
        <v>43523</v>
      </c>
      <c r="Q436" s="372">
        <v>360078257.73000002</v>
      </c>
      <c r="R436" s="372">
        <v>389253918.7048015</v>
      </c>
      <c r="S436" s="367">
        <v>92</v>
      </c>
      <c r="T436" s="369">
        <v>0.10658229417932108</v>
      </c>
      <c r="U436" s="369">
        <v>1.1988284279136678</v>
      </c>
      <c r="V436" s="369">
        <v>1.2190115431576221E-2</v>
      </c>
      <c r="W436" s="369">
        <v>0.11187732494115102</v>
      </c>
      <c r="X436" s="369">
        <v>0.15642348161042885</v>
      </c>
      <c r="Y436" s="369">
        <v>1.0999371439576284</v>
      </c>
      <c r="Z436" s="369">
        <v>0.53255279056300542</v>
      </c>
      <c r="AA436" s="369">
        <v>2.9101686417343684</v>
      </c>
      <c r="AB436" s="369">
        <v>0.16223956579316837</v>
      </c>
      <c r="AC436" s="373">
        <v>-0.48213634573960734</v>
      </c>
      <c r="AD436" s="575">
        <v>32068007000131</v>
      </c>
      <c r="AE436" s="370" t="s">
        <v>1594</v>
      </c>
      <c r="AF436" s="370" t="s">
        <v>2329</v>
      </c>
      <c r="AG436" s="374" t="s">
        <v>1594</v>
      </c>
      <c r="AH436" s="374" t="s">
        <v>2339</v>
      </c>
      <c r="AI436" s="374">
        <v>100000</v>
      </c>
      <c r="AJ436" s="374">
        <v>50000</v>
      </c>
      <c r="AK436" s="374">
        <v>100000</v>
      </c>
      <c r="AL436" s="369">
        <v>0</v>
      </c>
      <c r="AM436" s="369" t="s">
        <v>34</v>
      </c>
      <c r="AN436" s="369" t="s">
        <v>64</v>
      </c>
      <c r="AO436" s="367" t="s">
        <v>1326</v>
      </c>
      <c r="AP436" s="370" t="s">
        <v>718</v>
      </c>
      <c r="AQ436" s="376" t="s">
        <v>661</v>
      </c>
      <c r="AR436" s="369" t="s">
        <v>34</v>
      </c>
      <c r="AS436" s="369" t="s">
        <v>34</v>
      </c>
      <c r="AT436" s="369"/>
      <c r="AW436" s="711"/>
      <c r="AX436" s="711"/>
      <c r="AY436" s="712"/>
      <c r="AZ436" s="712"/>
      <c r="BA436" s="712"/>
      <c r="BB436" s="713"/>
      <c r="BC436" s="712"/>
      <c r="BD436" s="712"/>
      <c r="BE436" s="712"/>
      <c r="BF436" s="712"/>
      <c r="BG436" s="713"/>
      <c r="BH436" s="713"/>
      <c r="BI436" s="714"/>
      <c r="BJ436" s="714"/>
      <c r="BK436" s="714"/>
      <c r="BL436" s="713"/>
      <c r="BM436" s="713"/>
      <c r="BN436" s="713"/>
      <c r="BO436" s="713"/>
      <c r="BP436" s="713"/>
      <c r="BQ436" s="713"/>
      <c r="BR436" s="713"/>
      <c r="BS436" s="713"/>
      <c r="BT436" s="716"/>
      <c r="BU436" s="717"/>
      <c r="BV436" s="715"/>
      <c r="BW436" s="718"/>
    </row>
    <row r="437" spans="2:75" ht="15.75" customHeight="1">
      <c r="B437" s="363" t="s">
        <v>1607</v>
      </c>
      <c r="C437" s="364">
        <v>15626322000118</v>
      </c>
      <c r="D437" s="365" t="s">
        <v>14</v>
      </c>
      <c r="E437" s="365" t="s">
        <v>614</v>
      </c>
      <c r="F437" s="365"/>
      <c r="G437" s="366"/>
      <c r="H437" s="366" t="s">
        <v>867</v>
      </c>
      <c r="I437" s="366" t="s">
        <v>34</v>
      </c>
      <c r="J437" s="366" t="s">
        <v>608</v>
      </c>
      <c r="K437" s="367" t="s">
        <v>48</v>
      </c>
      <c r="L437" s="368"/>
      <c r="M437" s="368"/>
      <c r="N437" s="367">
        <v>313114</v>
      </c>
      <c r="O437" s="367" t="s">
        <v>1326</v>
      </c>
      <c r="P437" s="371">
        <v>41166</v>
      </c>
      <c r="Q437" s="372">
        <v>206564202.65000001</v>
      </c>
      <c r="R437" s="372">
        <v>216131118.23869041</v>
      </c>
      <c r="S437" s="367">
        <v>62</v>
      </c>
      <c r="T437" s="369">
        <v>0.16724868277071492</v>
      </c>
      <c r="U437" s="369">
        <v>1.8811987204864378</v>
      </c>
      <c r="V437" s="369">
        <v>0.12814806587121486</v>
      </c>
      <c r="W437" s="369">
        <v>1.1761055821437885</v>
      </c>
      <c r="X437" s="369">
        <v>0.42140929648226555</v>
      </c>
      <c r="Y437" s="369">
        <v>2.9632618660432195</v>
      </c>
      <c r="Z437" s="369">
        <v>0.34437774294450474</v>
      </c>
      <c r="AA437" s="369">
        <v>1.8818741093607858</v>
      </c>
      <c r="AB437" s="369">
        <v>0.1618095055544721</v>
      </c>
      <c r="AC437" s="373">
        <v>0.18664764406169757</v>
      </c>
      <c r="AD437" s="575">
        <v>16617768000149</v>
      </c>
      <c r="AE437" s="370" t="s">
        <v>1594</v>
      </c>
      <c r="AF437" s="370" t="s">
        <v>2329</v>
      </c>
      <c r="AG437" s="374" t="s">
        <v>1594</v>
      </c>
      <c r="AH437" s="374" t="s">
        <v>2318</v>
      </c>
      <c r="AI437" s="374">
        <v>100000</v>
      </c>
      <c r="AJ437" s="374">
        <v>50000</v>
      </c>
      <c r="AK437" s="374">
        <v>100000</v>
      </c>
      <c r="AL437" s="369">
        <v>0</v>
      </c>
      <c r="AM437" s="369" t="s">
        <v>34</v>
      </c>
      <c r="AN437" s="369" t="s">
        <v>2349</v>
      </c>
      <c r="AO437" s="367" t="s">
        <v>1326</v>
      </c>
      <c r="AP437" s="370" t="s">
        <v>718</v>
      </c>
      <c r="AQ437" s="376" t="s">
        <v>661</v>
      </c>
      <c r="AR437" s="369" t="s">
        <v>34</v>
      </c>
      <c r="AS437" s="369" t="s">
        <v>34</v>
      </c>
      <c r="AT437" s="369"/>
      <c r="AW437" s="711"/>
      <c r="AX437" s="711"/>
      <c r="AY437" s="712"/>
      <c r="AZ437" s="712"/>
      <c r="BA437" s="712"/>
      <c r="BB437" s="713"/>
      <c r="BC437" s="712"/>
      <c r="BD437" s="712"/>
      <c r="BE437" s="712"/>
      <c r="BF437" s="712"/>
      <c r="BG437" s="713"/>
      <c r="BH437" s="713"/>
      <c r="BI437" s="714"/>
      <c r="BJ437" s="714"/>
      <c r="BK437" s="714"/>
      <c r="BL437" s="713"/>
      <c r="BM437" s="713"/>
      <c r="BN437" s="713"/>
      <c r="BO437" s="713"/>
      <c r="BP437" s="713"/>
      <c r="BQ437" s="713"/>
      <c r="BR437" s="713"/>
      <c r="BS437" s="713"/>
      <c r="BT437" s="716"/>
      <c r="BU437" s="717"/>
      <c r="BV437" s="715"/>
      <c r="BW437" s="718"/>
    </row>
    <row r="438" spans="2:75" ht="15.75" customHeight="1">
      <c r="B438" s="363" t="s">
        <v>1608</v>
      </c>
      <c r="C438" s="364">
        <v>12469170000107</v>
      </c>
      <c r="D438" s="365" t="s">
        <v>13</v>
      </c>
      <c r="E438" s="365" t="s">
        <v>615</v>
      </c>
      <c r="F438" s="365" t="s">
        <v>619</v>
      </c>
      <c r="G438" s="366" t="s">
        <v>34</v>
      </c>
      <c r="H438" s="366" t="s">
        <v>1340</v>
      </c>
      <c r="I438" s="366" t="s">
        <v>34</v>
      </c>
      <c r="J438" s="366" t="s">
        <v>611</v>
      </c>
      <c r="K438" s="367" t="s">
        <v>48</v>
      </c>
      <c r="L438" s="368"/>
      <c r="M438" s="368"/>
      <c r="N438" s="367">
        <v>262358</v>
      </c>
      <c r="O438" s="367" t="s">
        <v>1326</v>
      </c>
      <c r="P438" s="371">
        <v>40512</v>
      </c>
      <c r="Q438" s="372">
        <v>54323329.670000002</v>
      </c>
      <c r="R438" s="372">
        <v>64588664.896071404</v>
      </c>
      <c r="S438" s="367">
        <v>61</v>
      </c>
      <c r="T438" s="369">
        <v>0.17944111685503272</v>
      </c>
      <c r="U438" s="369">
        <v>2.018338164690479</v>
      </c>
      <c r="V438" s="369">
        <v>0.20911451190451169</v>
      </c>
      <c r="W438" s="369">
        <v>1.9191920150034361</v>
      </c>
      <c r="X438" s="369">
        <v>0.31822882176806488</v>
      </c>
      <c r="Y438" s="369">
        <v>2.237718389444348</v>
      </c>
      <c r="Z438" s="369">
        <v>0.40239340284255976</v>
      </c>
      <c r="AA438" s="369">
        <v>2.198904377827422</v>
      </c>
      <c r="AB438" s="369">
        <v>3.8539159553890194E-2</v>
      </c>
      <c r="AC438" s="373">
        <v>2.2640449450056588</v>
      </c>
      <c r="AD438" s="575">
        <v>38452321000108</v>
      </c>
      <c r="AE438" s="370" t="s">
        <v>1594</v>
      </c>
      <c r="AF438" s="370" t="s">
        <v>2329</v>
      </c>
      <c r="AG438" s="374" t="s">
        <v>59</v>
      </c>
      <c r="AH438" s="374" t="s">
        <v>2321</v>
      </c>
      <c r="AI438" s="374">
        <v>50000</v>
      </c>
      <c r="AJ438" s="374">
        <v>50000</v>
      </c>
      <c r="AK438" s="374">
        <v>50000</v>
      </c>
      <c r="AL438" s="369">
        <v>0</v>
      </c>
      <c r="AM438" s="369" t="s">
        <v>34</v>
      </c>
      <c r="AN438" s="369" t="s">
        <v>64</v>
      </c>
      <c r="AO438" s="367" t="s">
        <v>1326</v>
      </c>
      <c r="AP438" s="370" t="s">
        <v>13</v>
      </c>
      <c r="AQ438" s="376" t="s">
        <v>666</v>
      </c>
      <c r="AR438" s="369" t="s">
        <v>34</v>
      </c>
      <c r="AS438" s="369" t="s">
        <v>34</v>
      </c>
      <c r="AT438" s="369"/>
      <c r="AW438" s="711"/>
      <c r="AX438" s="711"/>
      <c r="AY438" s="712"/>
      <c r="AZ438" s="712"/>
      <c r="BA438" s="712"/>
      <c r="BB438" s="713"/>
      <c r="BC438" s="712"/>
      <c r="BD438" s="712"/>
      <c r="BE438" s="712"/>
      <c r="BF438" s="712"/>
      <c r="BG438" s="713"/>
      <c r="BH438" s="713"/>
      <c r="BI438" s="714"/>
      <c r="BJ438" s="714"/>
      <c r="BK438" s="714"/>
      <c r="BL438" s="713"/>
      <c r="BM438" s="713"/>
      <c r="BN438" s="713"/>
      <c r="BO438" s="713"/>
      <c r="BP438" s="713"/>
      <c r="BQ438" s="713"/>
      <c r="BR438" s="713"/>
      <c r="BS438" s="713"/>
      <c r="BT438" s="716"/>
      <c r="BU438" s="717"/>
      <c r="BV438" s="715"/>
      <c r="BW438" s="718"/>
    </row>
    <row r="439" spans="2:75" ht="15.75" customHeight="1">
      <c r="B439" s="363" t="s">
        <v>1609</v>
      </c>
      <c r="C439" s="364">
        <v>19009392000188</v>
      </c>
      <c r="D439" s="365" t="s">
        <v>13</v>
      </c>
      <c r="E439" s="365" t="s">
        <v>615</v>
      </c>
      <c r="F439" s="365" t="s">
        <v>619</v>
      </c>
      <c r="G439" s="366" t="s">
        <v>34</v>
      </c>
      <c r="H439" s="366" t="s">
        <v>1340</v>
      </c>
      <c r="I439" s="366" t="s">
        <v>34</v>
      </c>
      <c r="J439" s="366" t="s">
        <v>611</v>
      </c>
      <c r="K439" s="367" t="s">
        <v>48</v>
      </c>
      <c r="L439" s="368"/>
      <c r="M439" s="368"/>
      <c r="N439" s="367">
        <v>357898</v>
      </c>
      <c r="O439" s="367" t="s">
        <v>1323</v>
      </c>
      <c r="P439" s="371">
        <v>41635</v>
      </c>
      <c r="Q439" s="372">
        <v>2696885632.1500001</v>
      </c>
      <c r="R439" s="372">
        <v>2040937267.2300398</v>
      </c>
      <c r="S439" s="367">
        <v>121</v>
      </c>
      <c r="T439" s="369">
        <v>0.53230242447486686</v>
      </c>
      <c r="U439" s="369">
        <v>5.9872916380856935</v>
      </c>
      <c r="V439" s="369">
        <v>0.6200521510549466</v>
      </c>
      <c r="W439" s="369">
        <v>5.6906578426931418</v>
      </c>
      <c r="X439" s="369">
        <v>0.91424175001763119</v>
      </c>
      <c r="Y439" s="369">
        <v>6.4287564056761974</v>
      </c>
      <c r="Z439" s="369">
        <v>1.0970474763257285</v>
      </c>
      <c r="AA439" s="369">
        <v>5.9948858041318474</v>
      </c>
      <c r="AB439" s="369">
        <v>0.20550334869406661</v>
      </c>
      <c r="AC439" s="373">
        <v>1.9428064619164858</v>
      </c>
      <c r="AD439" s="575">
        <v>18764148000168</v>
      </c>
      <c r="AE439" s="370" t="s">
        <v>1594</v>
      </c>
      <c r="AF439" s="370" t="s">
        <v>2329</v>
      </c>
      <c r="AG439" s="374" t="s">
        <v>1594</v>
      </c>
      <c r="AH439" s="374" t="s">
        <v>728</v>
      </c>
      <c r="AI439" s="374">
        <v>1000000</v>
      </c>
      <c r="AJ439" s="374">
        <v>200000</v>
      </c>
      <c r="AK439" s="374">
        <v>1000000</v>
      </c>
      <c r="AL439" s="369">
        <v>0</v>
      </c>
      <c r="AM439" s="369" t="s">
        <v>34</v>
      </c>
      <c r="AN439" s="369" t="s">
        <v>64</v>
      </c>
      <c r="AO439" s="367" t="s">
        <v>1326</v>
      </c>
      <c r="AP439" s="370" t="s">
        <v>13</v>
      </c>
      <c r="AQ439" s="376" t="s">
        <v>681</v>
      </c>
      <c r="AR439" s="369" t="s">
        <v>34</v>
      </c>
      <c r="AS439" s="369" t="s">
        <v>34</v>
      </c>
      <c r="AT439" s="369"/>
      <c r="AW439" s="711"/>
      <c r="AX439" s="711"/>
      <c r="AY439" s="712"/>
      <c r="AZ439" s="712"/>
      <c r="BA439" s="712"/>
      <c r="BB439" s="713"/>
      <c r="BC439" s="712"/>
      <c r="BD439" s="712"/>
      <c r="BE439" s="712"/>
      <c r="BF439" s="712"/>
      <c r="BG439" s="713"/>
      <c r="BH439" s="713"/>
      <c r="BI439" s="714"/>
      <c r="BJ439" s="714"/>
      <c r="BK439" s="714"/>
      <c r="BL439" s="713"/>
      <c r="BM439" s="713"/>
      <c r="BN439" s="713"/>
      <c r="BO439" s="713"/>
      <c r="BP439" s="713"/>
      <c r="BQ439" s="713"/>
      <c r="BR439" s="713"/>
      <c r="BS439" s="713"/>
      <c r="BT439" s="716"/>
      <c r="BU439" s="717"/>
      <c r="BV439" s="715"/>
      <c r="BW439" s="718"/>
    </row>
    <row r="440" spans="2:75" ht="15.75" customHeight="1">
      <c r="B440" s="363" t="s">
        <v>1610</v>
      </c>
      <c r="C440" s="364">
        <v>32672386000174</v>
      </c>
      <c r="D440" s="365" t="s">
        <v>14</v>
      </c>
      <c r="E440" s="365" t="s">
        <v>614</v>
      </c>
      <c r="F440" s="365"/>
      <c r="G440" s="366"/>
      <c r="H440" s="366" t="s">
        <v>1340</v>
      </c>
      <c r="I440" s="366" t="s">
        <v>34</v>
      </c>
      <c r="J440" s="366" t="s">
        <v>608</v>
      </c>
      <c r="K440" s="367" t="s">
        <v>48</v>
      </c>
      <c r="L440" s="368"/>
      <c r="M440" s="368"/>
      <c r="N440" s="367">
        <v>514144</v>
      </c>
      <c r="O440" s="367" t="s">
        <v>1323</v>
      </c>
      <c r="P440" s="371">
        <v>43788</v>
      </c>
      <c r="Q440" s="372">
        <v>26800973.34</v>
      </c>
      <c r="R440" s="372">
        <v>45112430.874722205</v>
      </c>
      <c r="S440" s="367">
        <v>62</v>
      </c>
      <c r="T440" s="369">
        <v>0.15060879031251773</v>
      </c>
      <c r="U440" s="369">
        <v>1.6940346490999598</v>
      </c>
      <c r="V440" s="369">
        <v>-6.9099394272621795E-2</v>
      </c>
      <c r="W440" s="369">
        <v>-0.63417409208857833</v>
      </c>
      <c r="X440" s="369">
        <v>6.6762887603234233E-2</v>
      </c>
      <c r="Y440" s="369">
        <v>0.46946263538331612</v>
      </c>
      <c r="Z440" s="369" t="s">
        <v>1424</v>
      </c>
      <c r="AA440" s="369" t="s">
        <v>1424</v>
      </c>
      <c r="AB440" s="369">
        <v>0.2549986356122545</v>
      </c>
      <c r="AC440" s="373">
        <v>-0.559313655253452</v>
      </c>
      <c r="AD440" s="575">
        <v>34429833000194</v>
      </c>
      <c r="AE440" s="370" t="s">
        <v>1594</v>
      </c>
      <c r="AF440" s="370" t="s">
        <v>2329</v>
      </c>
      <c r="AG440" s="374" t="s">
        <v>1594</v>
      </c>
      <c r="AH440" s="374" t="s">
        <v>2318</v>
      </c>
      <c r="AI440" s="374">
        <v>100000</v>
      </c>
      <c r="AJ440" s="374" t="s">
        <v>1436</v>
      </c>
      <c r="AK440" s="374">
        <v>100000</v>
      </c>
      <c r="AL440" s="369">
        <v>0</v>
      </c>
      <c r="AM440" s="369" t="s">
        <v>34</v>
      </c>
      <c r="AN440" s="369" t="s">
        <v>668</v>
      </c>
      <c r="AO440" s="367" t="s">
        <v>1326</v>
      </c>
      <c r="AP440" s="370" t="s">
        <v>718</v>
      </c>
      <c r="AQ440" s="376" t="s">
        <v>661</v>
      </c>
      <c r="AR440" s="369" t="s">
        <v>34</v>
      </c>
      <c r="AS440" s="369" t="s">
        <v>34</v>
      </c>
      <c r="AT440" s="369"/>
      <c r="AW440" s="711"/>
      <c r="AX440" s="711"/>
      <c r="AY440" s="712"/>
      <c r="AZ440" s="712"/>
      <c r="BA440" s="712"/>
      <c r="BB440" s="713"/>
      <c r="BC440" s="712"/>
      <c r="BD440" s="712"/>
      <c r="BE440" s="712"/>
      <c r="BF440" s="712"/>
      <c r="BG440" s="713"/>
      <c r="BH440" s="713"/>
      <c r="BI440" s="714"/>
      <c r="BJ440" s="714"/>
      <c r="BK440" s="714"/>
      <c r="BL440" s="713"/>
      <c r="BM440" s="713"/>
      <c r="BN440" s="713"/>
      <c r="BO440" s="713"/>
      <c r="BP440" s="713"/>
      <c r="BQ440" s="713"/>
      <c r="BR440" s="713"/>
      <c r="BS440" s="713"/>
      <c r="BT440" s="716"/>
      <c r="BU440" s="717"/>
      <c r="BV440" s="715"/>
      <c r="BW440" s="718"/>
    </row>
    <row r="441" spans="2:75" ht="15.75" customHeight="1">
      <c r="B441" s="363" t="s">
        <v>1611</v>
      </c>
      <c r="C441" s="364">
        <v>31552388000167</v>
      </c>
      <c r="D441" s="365" t="s">
        <v>14</v>
      </c>
      <c r="E441" s="365" t="s">
        <v>614</v>
      </c>
      <c r="F441" s="365"/>
      <c r="G441" s="366"/>
      <c r="H441" s="366" t="s">
        <v>1340</v>
      </c>
      <c r="I441" s="366" t="s">
        <v>34</v>
      </c>
      <c r="J441" s="366" t="s">
        <v>608</v>
      </c>
      <c r="K441" s="367" t="s">
        <v>48</v>
      </c>
      <c r="L441" s="368"/>
      <c r="M441" s="368"/>
      <c r="N441" s="367">
        <v>478156</v>
      </c>
      <c r="O441" s="367" t="s">
        <v>1326</v>
      </c>
      <c r="P441" s="371">
        <v>43404</v>
      </c>
      <c r="Q441" s="372">
        <v>169642679.19</v>
      </c>
      <c r="R441" s="372">
        <v>216656658.04015887</v>
      </c>
      <c r="S441" s="367">
        <v>32</v>
      </c>
      <c r="T441" s="369">
        <v>0.15340045975034089</v>
      </c>
      <c r="U441" s="369">
        <v>1.7254351055188224</v>
      </c>
      <c r="V441" s="369">
        <v>-6.708681526327398E-2</v>
      </c>
      <c r="W441" s="369">
        <v>-0.61570322878442085</v>
      </c>
      <c r="X441" s="369">
        <v>8.18470360387058E-2</v>
      </c>
      <c r="Y441" s="369">
        <v>0.57553120628027887</v>
      </c>
      <c r="Z441" s="369">
        <v>3.8089654928925354E-2</v>
      </c>
      <c r="AA441" s="369">
        <v>0.20814334524743672</v>
      </c>
      <c r="AB441" s="369">
        <v>0.25596631269045023</v>
      </c>
      <c r="AC441" s="373">
        <v>-0.54780703002326925</v>
      </c>
      <c r="AD441" s="575">
        <v>31493876000140</v>
      </c>
      <c r="AE441" s="370" t="s">
        <v>1594</v>
      </c>
      <c r="AF441" s="370" t="s">
        <v>2329</v>
      </c>
      <c r="AG441" s="374" t="s">
        <v>1594</v>
      </c>
      <c r="AH441" s="374" t="s">
        <v>2318</v>
      </c>
      <c r="AI441" s="374">
        <v>100000</v>
      </c>
      <c r="AJ441" s="374">
        <v>50000</v>
      </c>
      <c r="AK441" s="374">
        <v>100000</v>
      </c>
      <c r="AL441" s="369">
        <v>0</v>
      </c>
      <c r="AM441" s="369" t="s">
        <v>34</v>
      </c>
      <c r="AN441" s="369" t="s">
        <v>668</v>
      </c>
      <c r="AO441" s="367" t="s">
        <v>1326</v>
      </c>
      <c r="AP441" s="370" t="s">
        <v>718</v>
      </c>
      <c r="AQ441" s="376" t="s">
        <v>661</v>
      </c>
      <c r="AR441" s="369" t="s">
        <v>34</v>
      </c>
      <c r="AS441" s="369" t="s">
        <v>34</v>
      </c>
      <c r="AT441" s="369"/>
      <c r="AW441" s="711"/>
      <c r="AX441" s="711"/>
      <c r="AY441" s="712"/>
      <c r="AZ441" s="712"/>
      <c r="BA441" s="712"/>
      <c r="BB441" s="713"/>
      <c r="BC441" s="712"/>
      <c r="BD441" s="712"/>
      <c r="BE441" s="712"/>
      <c r="BF441" s="712"/>
      <c r="BG441" s="713"/>
      <c r="BH441" s="713"/>
      <c r="BI441" s="714"/>
      <c r="BJ441" s="714"/>
      <c r="BK441" s="714"/>
      <c r="BL441" s="713"/>
      <c r="BM441" s="713"/>
      <c r="BN441" s="713"/>
      <c r="BO441" s="713"/>
      <c r="BP441" s="713"/>
      <c r="BQ441" s="713"/>
      <c r="BR441" s="713"/>
      <c r="BS441" s="713"/>
      <c r="BT441" s="716"/>
      <c r="BU441" s="717"/>
      <c r="BV441" s="715"/>
      <c r="BW441" s="718"/>
    </row>
    <row r="442" spans="2:75" ht="15.75" customHeight="1">
      <c r="B442" s="363" t="s">
        <v>1612</v>
      </c>
      <c r="C442" s="364">
        <v>31690473000191</v>
      </c>
      <c r="D442" s="365" t="s">
        <v>14</v>
      </c>
      <c r="E442" s="365" t="s">
        <v>614</v>
      </c>
      <c r="F442" s="365"/>
      <c r="G442" s="366"/>
      <c r="H442" s="366" t="s">
        <v>1340</v>
      </c>
      <c r="I442" s="366" t="s">
        <v>34</v>
      </c>
      <c r="J442" s="366" t="s">
        <v>608</v>
      </c>
      <c r="K442" s="367" t="s">
        <v>48</v>
      </c>
      <c r="L442" s="368"/>
      <c r="M442" s="368"/>
      <c r="N442" s="367">
        <v>498701</v>
      </c>
      <c r="O442" s="367" t="s">
        <v>1323</v>
      </c>
      <c r="P442" s="371">
        <v>43637</v>
      </c>
      <c r="Q442" s="372">
        <v>439675932.95999998</v>
      </c>
      <c r="R442" s="372">
        <v>483704708.67615098</v>
      </c>
      <c r="S442" s="367">
        <v>31</v>
      </c>
      <c r="T442" s="369">
        <v>0.18173734377352413</v>
      </c>
      <c r="U442" s="369">
        <v>2.044165926496738</v>
      </c>
      <c r="V442" s="369">
        <v>-6.6285854807239808E-2</v>
      </c>
      <c r="W442" s="369">
        <v>-0.6083522472692966</v>
      </c>
      <c r="X442" s="369">
        <v>6.4730666721088959E-2</v>
      </c>
      <c r="Y442" s="369">
        <v>0.45517248399437726</v>
      </c>
      <c r="Z442" s="369">
        <v>0.43139419450781058</v>
      </c>
      <c r="AA442" s="369">
        <v>2.3573810509107815</v>
      </c>
      <c r="AB442" s="369">
        <v>0.21665716060032833</v>
      </c>
      <c r="AC442" s="373">
        <v>-0.68574340376230092</v>
      </c>
      <c r="AD442" s="575">
        <v>31844634000154</v>
      </c>
      <c r="AE442" s="370" t="s">
        <v>1594</v>
      </c>
      <c r="AF442" s="370" t="s">
        <v>2329</v>
      </c>
      <c r="AG442" s="374" t="s">
        <v>1594</v>
      </c>
      <c r="AH442" s="374" t="s">
        <v>2318</v>
      </c>
      <c r="AI442" s="374">
        <v>100000</v>
      </c>
      <c r="AJ442" s="374">
        <v>50000</v>
      </c>
      <c r="AK442" s="374">
        <v>100000</v>
      </c>
      <c r="AL442" s="369">
        <v>0</v>
      </c>
      <c r="AM442" s="369" t="s">
        <v>34</v>
      </c>
      <c r="AN442" s="369" t="s">
        <v>2330</v>
      </c>
      <c r="AO442" s="367" t="s">
        <v>1326</v>
      </c>
      <c r="AP442" s="370" t="s">
        <v>718</v>
      </c>
      <c r="AQ442" s="376" t="s">
        <v>661</v>
      </c>
      <c r="AR442" s="369" t="s">
        <v>34</v>
      </c>
      <c r="AS442" s="369" t="s">
        <v>34</v>
      </c>
      <c r="AT442" s="369"/>
      <c r="AW442" s="711"/>
      <c r="AX442" s="711"/>
      <c r="AY442" s="712"/>
      <c r="AZ442" s="712"/>
      <c r="BA442" s="712"/>
      <c r="BB442" s="713"/>
      <c r="BC442" s="712"/>
      <c r="BD442" s="712"/>
      <c r="BE442" s="712"/>
      <c r="BF442" s="712"/>
      <c r="BG442" s="713"/>
      <c r="BH442" s="713"/>
      <c r="BI442" s="714"/>
      <c r="BJ442" s="714"/>
      <c r="BK442" s="714"/>
      <c r="BL442" s="713"/>
      <c r="BM442" s="713"/>
      <c r="BN442" s="713"/>
      <c r="BO442" s="713"/>
      <c r="BP442" s="713"/>
      <c r="BQ442" s="713"/>
      <c r="BR442" s="713"/>
      <c r="BS442" s="713"/>
      <c r="BT442" s="716"/>
      <c r="BU442" s="717"/>
      <c r="BV442" s="715"/>
      <c r="BW442" s="718"/>
    </row>
    <row r="443" spans="2:75" ht="15.75" customHeight="1">
      <c r="B443" s="363" t="s">
        <v>1613</v>
      </c>
      <c r="C443" s="364">
        <v>26859392000132</v>
      </c>
      <c r="D443" s="365" t="s">
        <v>14</v>
      </c>
      <c r="E443" s="365" t="s">
        <v>607</v>
      </c>
      <c r="F443" s="365"/>
      <c r="G443" s="366"/>
      <c r="H443" s="366" t="s">
        <v>34</v>
      </c>
      <c r="I443" s="366" t="s">
        <v>34</v>
      </c>
      <c r="J443" s="366" t="s">
        <v>608</v>
      </c>
      <c r="K443" s="367" t="s">
        <v>48</v>
      </c>
      <c r="L443" s="368"/>
      <c r="M443" s="368"/>
      <c r="N443" s="367">
        <v>443093</v>
      </c>
      <c r="O443" s="367" t="s">
        <v>1323</v>
      </c>
      <c r="P443" s="371">
        <v>42888</v>
      </c>
      <c r="Q443" s="372">
        <v>140126832.49000001</v>
      </c>
      <c r="R443" s="372">
        <v>186524800.11055559</v>
      </c>
      <c r="S443" s="367">
        <v>31</v>
      </c>
      <c r="T443" s="369">
        <v>-8.9420358402565459E-3</v>
      </c>
      <c r="U443" s="369">
        <v>-0.10057924584252662</v>
      </c>
      <c r="V443" s="369">
        <v>-0.19312141902462787</v>
      </c>
      <c r="W443" s="369">
        <v>-1.772412071943831</v>
      </c>
      <c r="X443" s="369">
        <v>-7.3853598032316059E-2</v>
      </c>
      <c r="Y443" s="369">
        <v>-0.51932302525380247</v>
      </c>
      <c r="Z443" s="369">
        <v>0.15920424519342213</v>
      </c>
      <c r="AA443" s="369">
        <v>0.86998173740312623</v>
      </c>
      <c r="AB443" s="369">
        <v>0.24422375291400833</v>
      </c>
      <c r="AC443" s="373">
        <v>-1.1799812263872338</v>
      </c>
      <c r="AD443" s="575">
        <v>26859548000185</v>
      </c>
      <c r="AE443" s="370" t="s">
        <v>1594</v>
      </c>
      <c r="AF443" s="370" t="s">
        <v>2329</v>
      </c>
      <c r="AG443" s="374" t="s">
        <v>1594</v>
      </c>
      <c r="AH443" s="374" t="s">
        <v>2318</v>
      </c>
      <c r="AI443" s="374">
        <v>100000</v>
      </c>
      <c r="AJ443" s="374">
        <v>50000</v>
      </c>
      <c r="AK443" s="374">
        <v>100000</v>
      </c>
      <c r="AL443" s="369">
        <v>0</v>
      </c>
      <c r="AM443" s="369" t="s">
        <v>34</v>
      </c>
      <c r="AN443" s="369" t="s">
        <v>2330</v>
      </c>
      <c r="AO443" s="367" t="s">
        <v>1326</v>
      </c>
      <c r="AP443" s="370" t="s">
        <v>718</v>
      </c>
      <c r="AQ443" s="376" t="s">
        <v>661</v>
      </c>
      <c r="AR443" s="369" t="s">
        <v>34</v>
      </c>
      <c r="AS443" s="369" t="s">
        <v>34</v>
      </c>
      <c r="AT443" s="369"/>
      <c r="AW443" s="711"/>
      <c r="AX443" s="711"/>
      <c r="AY443" s="712"/>
      <c r="AZ443" s="712"/>
      <c r="BA443" s="712"/>
      <c r="BB443" s="713"/>
      <c r="BC443" s="712"/>
      <c r="BD443" s="712"/>
      <c r="BE443" s="712"/>
      <c r="BF443" s="712"/>
      <c r="BG443" s="713"/>
      <c r="BH443" s="713"/>
      <c r="BI443" s="714"/>
      <c r="BJ443" s="714"/>
      <c r="BK443" s="714"/>
      <c r="BL443" s="713"/>
      <c r="BM443" s="713"/>
      <c r="BN443" s="713"/>
      <c r="BO443" s="713"/>
      <c r="BP443" s="713"/>
      <c r="BQ443" s="713"/>
      <c r="BR443" s="713"/>
      <c r="BS443" s="713"/>
      <c r="BT443" s="716"/>
      <c r="BU443" s="717"/>
      <c r="BV443" s="715"/>
      <c r="BW443" s="718"/>
    </row>
    <row r="444" spans="2:75" ht="15.75" customHeight="1">
      <c r="B444" s="363" t="s">
        <v>1614</v>
      </c>
      <c r="C444" s="364">
        <v>4147027000162</v>
      </c>
      <c r="D444" s="365" t="s">
        <v>13</v>
      </c>
      <c r="E444" s="365" t="s">
        <v>615</v>
      </c>
      <c r="F444" s="365" t="s">
        <v>619</v>
      </c>
      <c r="G444" s="366" t="s">
        <v>34</v>
      </c>
      <c r="H444" s="366" t="s">
        <v>1340</v>
      </c>
      <c r="I444" s="366" t="s">
        <v>34</v>
      </c>
      <c r="J444" s="366" t="s">
        <v>611</v>
      </c>
      <c r="K444" s="367" t="s">
        <v>48</v>
      </c>
      <c r="L444" s="368"/>
      <c r="M444" s="368"/>
      <c r="N444" s="367">
        <v>97081</v>
      </c>
      <c r="O444" s="367" t="s">
        <v>1326</v>
      </c>
      <c r="P444" s="371">
        <v>37196</v>
      </c>
      <c r="Q444" s="372">
        <v>108876576.58</v>
      </c>
      <c r="R444" s="372">
        <v>112160911.68960318</v>
      </c>
      <c r="S444" s="367">
        <v>14</v>
      </c>
      <c r="T444" s="369">
        <v>0.1115687428004597</v>
      </c>
      <c r="U444" s="369">
        <v>1.2549155707865194</v>
      </c>
      <c r="V444" s="369">
        <v>8.3201869758038338E-2</v>
      </c>
      <c r="W444" s="369">
        <v>0.76360249998287133</v>
      </c>
      <c r="X444" s="369">
        <v>0.16135690642763389</v>
      </c>
      <c r="Y444" s="369">
        <v>1.134627953467167</v>
      </c>
      <c r="Z444" s="369">
        <v>0.17423001460220999</v>
      </c>
      <c r="AA444" s="369">
        <v>0.95209101131221241</v>
      </c>
      <c r="AB444" s="369">
        <v>8.1788575528471921E-2</v>
      </c>
      <c r="AC444" s="373">
        <v>-0.24674708923460983</v>
      </c>
      <c r="AD444" s="575">
        <v>22188046000119</v>
      </c>
      <c r="AE444" s="370" t="s">
        <v>1594</v>
      </c>
      <c r="AF444" s="370" t="s">
        <v>2329</v>
      </c>
      <c r="AG444" s="374" t="s">
        <v>1594</v>
      </c>
      <c r="AH444" s="374" t="s">
        <v>2321</v>
      </c>
      <c r="AI444" s="374">
        <v>100000</v>
      </c>
      <c r="AJ444" s="374">
        <v>50000</v>
      </c>
      <c r="AK444" s="374">
        <v>100000</v>
      </c>
      <c r="AL444" s="369">
        <v>0</v>
      </c>
      <c r="AM444" s="369" t="s">
        <v>34</v>
      </c>
      <c r="AN444" s="369" t="s">
        <v>64</v>
      </c>
      <c r="AO444" s="367" t="s">
        <v>1326</v>
      </c>
      <c r="AP444" s="370" t="s">
        <v>13</v>
      </c>
      <c r="AQ444" s="376" t="s">
        <v>666</v>
      </c>
      <c r="AR444" s="369" t="s">
        <v>34</v>
      </c>
      <c r="AS444" s="369" t="s">
        <v>34</v>
      </c>
      <c r="AT444" s="369"/>
      <c r="AW444" s="711"/>
      <c r="AX444" s="711"/>
      <c r="AY444" s="712"/>
      <c r="AZ444" s="712"/>
      <c r="BA444" s="712"/>
      <c r="BB444" s="713"/>
      <c r="BC444" s="712"/>
      <c r="BD444" s="712"/>
      <c r="BE444" s="712"/>
      <c r="BF444" s="712"/>
      <c r="BG444" s="713"/>
      <c r="BH444" s="713"/>
      <c r="BI444" s="714"/>
      <c r="BJ444" s="714"/>
      <c r="BK444" s="714"/>
      <c r="BL444" s="713"/>
      <c r="BM444" s="713"/>
      <c r="BN444" s="713"/>
      <c r="BO444" s="713"/>
      <c r="BP444" s="713"/>
      <c r="BQ444" s="713"/>
      <c r="BR444" s="713"/>
      <c r="BS444" s="713"/>
      <c r="BT444" s="716"/>
      <c r="BU444" s="717"/>
      <c r="BV444" s="715"/>
      <c r="BW444" s="718"/>
    </row>
    <row r="445" spans="2:75" ht="15.75" customHeight="1">
      <c r="B445" s="363" t="s">
        <v>1615</v>
      </c>
      <c r="C445" s="364">
        <v>25682084000111</v>
      </c>
      <c r="D445" s="365" t="s">
        <v>13</v>
      </c>
      <c r="E445" s="365" t="s">
        <v>615</v>
      </c>
      <c r="F445" s="365" t="s">
        <v>619</v>
      </c>
      <c r="G445" s="366" t="s">
        <v>34</v>
      </c>
      <c r="H445" s="366" t="s">
        <v>1340</v>
      </c>
      <c r="I445" s="366" t="s">
        <v>34</v>
      </c>
      <c r="J445" s="366" t="s">
        <v>611</v>
      </c>
      <c r="K445" s="367" t="s">
        <v>48</v>
      </c>
      <c r="L445" s="368"/>
      <c r="M445" s="368"/>
      <c r="N445" s="367">
        <v>433004</v>
      </c>
      <c r="O445" s="367" t="s">
        <v>1323</v>
      </c>
      <c r="P445" s="371">
        <v>42724</v>
      </c>
      <c r="Q445" s="372">
        <v>1206841298.72</v>
      </c>
      <c r="R445" s="372">
        <v>1492696524.1755545</v>
      </c>
      <c r="S445" s="367">
        <v>60</v>
      </c>
      <c r="T445" s="369">
        <v>0.10818898323442538</v>
      </c>
      <c r="U445" s="369">
        <v>1.21690032746235</v>
      </c>
      <c r="V445" s="369">
        <v>7.826393696697842E-2</v>
      </c>
      <c r="W445" s="369">
        <v>0.71828359266785324</v>
      </c>
      <c r="X445" s="369">
        <v>0.15168697027959488</v>
      </c>
      <c r="Y445" s="369">
        <v>1.0666309888207954</v>
      </c>
      <c r="Z445" s="369">
        <v>0.15864607060501124</v>
      </c>
      <c r="AA445" s="369">
        <v>0.86693155681522782</v>
      </c>
      <c r="AB445" s="369">
        <v>8.2181503335587658E-2</v>
      </c>
      <c r="AC445" s="373">
        <v>-0.30079046906001494</v>
      </c>
      <c r="AD445" s="575">
        <v>30756847000161</v>
      </c>
      <c r="AE445" s="370" t="s">
        <v>1594</v>
      </c>
      <c r="AF445" s="370" t="s">
        <v>2329</v>
      </c>
      <c r="AG445" s="374" t="s">
        <v>1594</v>
      </c>
      <c r="AH445" s="374" t="s">
        <v>2321</v>
      </c>
      <c r="AI445" s="374">
        <v>200000</v>
      </c>
      <c r="AJ445" s="374">
        <v>50000</v>
      </c>
      <c r="AK445" s="374">
        <v>200000</v>
      </c>
      <c r="AL445" s="369">
        <v>0</v>
      </c>
      <c r="AM445" s="369" t="s">
        <v>34</v>
      </c>
      <c r="AN445" s="369" t="s">
        <v>64</v>
      </c>
      <c r="AO445" s="367" t="s">
        <v>1326</v>
      </c>
      <c r="AP445" s="370" t="s">
        <v>13</v>
      </c>
      <c r="AQ445" s="376" t="s">
        <v>666</v>
      </c>
      <c r="AR445" s="369" t="s">
        <v>34</v>
      </c>
      <c r="AS445" s="369" t="s">
        <v>34</v>
      </c>
      <c r="AT445" s="369"/>
      <c r="AW445" s="711"/>
      <c r="AX445" s="711"/>
      <c r="AY445" s="712"/>
      <c r="AZ445" s="712"/>
      <c r="BA445" s="712"/>
      <c r="BB445" s="713"/>
      <c r="BC445" s="712"/>
      <c r="BD445" s="712"/>
      <c r="BE445" s="712"/>
      <c r="BF445" s="712"/>
      <c r="BG445" s="713"/>
      <c r="BH445" s="713"/>
      <c r="BI445" s="714"/>
      <c r="BJ445" s="714"/>
      <c r="BK445" s="714"/>
      <c r="BL445" s="713"/>
      <c r="BM445" s="713"/>
      <c r="BN445" s="713"/>
      <c r="BO445" s="713"/>
      <c r="BP445" s="713"/>
      <c r="BQ445" s="713"/>
      <c r="BR445" s="713"/>
      <c r="BS445" s="713"/>
      <c r="BT445" s="716"/>
      <c r="BU445" s="717"/>
      <c r="BV445" s="715"/>
      <c r="BW445" s="718"/>
    </row>
    <row r="446" spans="2:75" ht="15.75" customHeight="1">
      <c r="B446" s="363" t="s">
        <v>1616</v>
      </c>
      <c r="C446" s="364">
        <v>21595870000120</v>
      </c>
      <c r="D446" s="365" t="s">
        <v>13</v>
      </c>
      <c r="E446" s="365" t="s">
        <v>615</v>
      </c>
      <c r="F446" s="365" t="s">
        <v>619</v>
      </c>
      <c r="G446" s="366"/>
      <c r="H446" s="366" t="s">
        <v>34</v>
      </c>
      <c r="I446" s="366"/>
      <c r="J446" s="366" t="s">
        <v>611</v>
      </c>
      <c r="K446" s="367" t="s">
        <v>48</v>
      </c>
      <c r="L446" s="368"/>
      <c r="M446" s="368"/>
      <c r="N446" s="367">
        <v>392111</v>
      </c>
      <c r="O446" s="367" t="s">
        <v>1323</v>
      </c>
      <c r="P446" s="371">
        <v>42095</v>
      </c>
      <c r="Q446" s="372">
        <v>20720148.969999999</v>
      </c>
      <c r="R446" s="372">
        <v>21525764.671388894</v>
      </c>
      <c r="S446" s="367">
        <v>46</v>
      </c>
      <c r="T446" s="369">
        <v>7.2636912079146132E-2</v>
      </c>
      <c r="U446" s="369">
        <v>0.8170137055770097</v>
      </c>
      <c r="V446" s="369">
        <v>8.3699945664308162E-2</v>
      </c>
      <c r="W446" s="369">
        <v>0.76817369541772074</v>
      </c>
      <c r="X446" s="369">
        <v>0.10800345514498466</v>
      </c>
      <c r="Y446" s="369">
        <v>0.75945766432684991</v>
      </c>
      <c r="Z446" s="369">
        <v>0.2256921410895989</v>
      </c>
      <c r="AA446" s="369">
        <v>1.2333090790689123</v>
      </c>
      <c r="AB446" s="369">
        <v>5.5330531766148744E-2</v>
      </c>
      <c r="AC446" s="373">
        <v>-0.38904079989486196</v>
      </c>
      <c r="AD446" s="575">
        <v>21862646000158</v>
      </c>
      <c r="AE446" s="370" t="s">
        <v>1594</v>
      </c>
      <c r="AF446" s="370" t="s">
        <v>2329</v>
      </c>
      <c r="AG446" s="374" t="s">
        <v>1594</v>
      </c>
      <c r="AH446" s="374" t="s">
        <v>728</v>
      </c>
      <c r="AI446" s="374">
        <v>500000</v>
      </c>
      <c r="AJ446" s="374">
        <v>100000</v>
      </c>
      <c r="AK446" s="374">
        <v>500000</v>
      </c>
      <c r="AL446" s="369">
        <v>0</v>
      </c>
      <c r="AM446" s="369" t="s">
        <v>34</v>
      </c>
      <c r="AN446" s="369" t="s">
        <v>64</v>
      </c>
      <c r="AO446" s="367" t="s">
        <v>1326</v>
      </c>
      <c r="AP446" s="370" t="s">
        <v>13</v>
      </c>
      <c r="AQ446" s="376" t="s">
        <v>681</v>
      </c>
      <c r="AR446" s="369" t="s">
        <v>34</v>
      </c>
      <c r="AS446" s="369" t="s">
        <v>34</v>
      </c>
      <c r="AT446" s="369"/>
      <c r="AW446" s="711"/>
      <c r="AX446" s="711"/>
      <c r="AY446" s="712"/>
      <c r="AZ446" s="712"/>
      <c r="BA446" s="712"/>
      <c r="BB446" s="713"/>
      <c r="BC446" s="712"/>
      <c r="BD446" s="712"/>
      <c r="BE446" s="712"/>
      <c r="BF446" s="712"/>
      <c r="BG446" s="713"/>
      <c r="BH446" s="713"/>
      <c r="BI446" s="714"/>
      <c r="BJ446" s="714"/>
      <c r="BK446" s="714"/>
      <c r="BL446" s="713"/>
      <c r="BM446" s="713"/>
      <c r="BN446" s="713"/>
      <c r="BO446" s="713"/>
      <c r="BP446" s="713"/>
      <c r="BQ446" s="713"/>
      <c r="BR446" s="713"/>
      <c r="BS446" s="713"/>
      <c r="BT446" s="716"/>
      <c r="BU446" s="717"/>
      <c r="BV446" s="715"/>
      <c r="BW446" s="718"/>
    </row>
    <row r="447" spans="2:75" ht="15.75" customHeight="1">
      <c r="B447" s="363" t="s">
        <v>1617</v>
      </c>
      <c r="C447" s="364">
        <v>28971376000162</v>
      </c>
      <c r="D447" s="365" t="s">
        <v>13</v>
      </c>
      <c r="E447" s="365" t="s">
        <v>615</v>
      </c>
      <c r="F447" s="365" t="s">
        <v>619</v>
      </c>
      <c r="G447" s="366" t="s">
        <v>34</v>
      </c>
      <c r="H447" s="366" t="s">
        <v>1339</v>
      </c>
      <c r="I447" s="366" t="s">
        <v>34</v>
      </c>
      <c r="J447" s="366" t="s">
        <v>611</v>
      </c>
      <c r="K447" s="367" t="s">
        <v>48</v>
      </c>
      <c r="L447" s="368"/>
      <c r="M447" s="368"/>
      <c r="N447" s="367">
        <v>462349</v>
      </c>
      <c r="O447" s="367" t="s">
        <v>1323</v>
      </c>
      <c r="P447" s="371">
        <v>43188</v>
      </c>
      <c r="Q447" s="372">
        <v>20725639.780000001</v>
      </c>
      <c r="R447" s="372">
        <v>16765394.54404762</v>
      </c>
      <c r="S447" s="367">
        <v>31</v>
      </c>
      <c r="T447" s="369">
        <v>0.16780210518988281</v>
      </c>
      <c r="U447" s="369">
        <v>1.8874235679984173</v>
      </c>
      <c r="V447" s="369">
        <v>0.2057337681452982</v>
      </c>
      <c r="W447" s="369">
        <v>1.8881645345652636</v>
      </c>
      <c r="X447" s="369">
        <v>0.28482162174016268</v>
      </c>
      <c r="Y447" s="369">
        <v>2.0028059593667011</v>
      </c>
      <c r="Z447" s="369">
        <v>0.41764521173222913</v>
      </c>
      <c r="AA447" s="369">
        <v>2.2822488588759917</v>
      </c>
      <c r="AB447" s="369">
        <v>3.4310711015877161E-2</v>
      </c>
      <c r="AC447" s="373">
        <v>2.4569309691377672</v>
      </c>
      <c r="AD447" s="575">
        <v>28653925000150</v>
      </c>
      <c r="AE447" s="370" t="s">
        <v>1594</v>
      </c>
      <c r="AF447" s="370" t="s">
        <v>2329</v>
      </c>
      <c r="AG447" s="374" t="s">
        <v>1594</v>
      </c>
      <c r="AH447" s="374" t="s">
        <v>2318</v>
      </c>
      <c r="AI447" s="374">
        <v>200000</v>
      </c>
      <c r="AJ447" s="374">
        <v>50000</v>
      </c>
      <c r="AK447" s="374">
        <v>200000</v>
      </c>
      <c r="AL447" s="369">
        <v>0</v>
      </c>
      <c r="AM447" s="369" t="s">
        <v>34</v>
      </c>
      <c r="AN447" s="369" t="s">
        <v>64</v>
      </c>
      <c r="AO447" s="367" t="s">
        <v>1326</v>
      </c>
      <c r="AP447" s="370" t="s">
        <v>13</v>
      </c>
      <c r="AQ447" s="376" t="s">
        <v>666</v>
      </c>
      <c r="AR447" s="369" t="s">
        <v>34</v>
      </c>
      <c r="AS447" s="369" t="s">
        <v>34</v>
      </c>
      <c r="AT447" s="369"/>
      <c r="AW447" s="711"/>
      <c r="AX447" s="711"/>
      <c r="AY447" s="712"/>
      <c r="AZ447" s="712"/>
      <c r="BA447" s="712"/>
      <c r="BB447" s="713"/>
      <c r="BC447" s="712"/>
      <c r="BD447" s="712"/>
      <c r="BE447" s="712"/>
      <c r="BF447" s="712"/>
      <c r="BG447" s="713"/>
      <c r="BH447" s="713"/>
      <c r="BI447" s="714"/>
      <c r="BJ447" s="714"/>
      <c r="BK447" s="714"/>
      <c r="BL447" s="713"/>
      <c r="BM447" s="713"/>
      <c r="BN447" s="713"/>
      <c r="BO447" s="713"/>
      <c r="BP447" s="713"/>
      <c r="BQ447" s="713"/>
      <c r="BR447" s="713"/>
      <c r="BS447" s="713"/>
      <c r="BT447" s="716"/>
      <c r="BU447" s="717"/>
      <c r="BV447" s="715"/>
      <c r="BW447" s="718"/>
    </row>
    <row r="448" spans="2:75" ht="15.75" customHeight="1">
      <c r="B448" s="363" t="s">
        <v>1618</v>
      </c>
      <c r="C448" s="364">
        <v>36656777000156</v>
      </c>
      <c r="D448" s="365" t="s">
        <v>13</v>
      </c>
      <c r="E448" s="365" t="s">
        <v>615</v>
      </c>
      <c r="F448" s="365" t="s">
        <v>619</v>
      </c>
      <c r="G448" s="366" t="s">
        <v>34</v>
      </c>
      <c r="H448" s="366" t="s">
        <v>1340</v>
      </c>
      <c r="I448" s="366" t="s">
        <v>34</v>
      </c>
      <c r="J448" s="366" t="s">
        <v>611</v>
      </c>
      <c r="K448" s="367" t="s">
        <v>48</v>
      </c>
      <c r="L448" s="368"/>
      <c r="M448" s="368"/>
      <c r="N448" s="367">
        <v>548774</v>
      </c>
      <c r="O448" s="367" t="s">
        <v>1323</v>
      </c>
      <c r="P448" s="371">
        <v>44060</v>
      </c>
      <c r="Q448" s="372">
        <v>370829956.25</v>
      </c>
      <c r="R448" s="372">
        <v>355488437.85583341</v>
      </c>
      <c r="S448" s="367">
        <v>16</v>
      </c>
      <c r="T448" s="369">
        <v>0.30445283655953359</v>
      </c>
      <c r="U448" s="369">
        <v>3.424459177172944</v>
      </c>
      <c r="V448" s="369">
        <v>0.19245661675719439</v>
      </c>
      <c r="W448" s="369">
        <v>1.7663107105816069</v>
      </c>
      <c r="X448" s="369">
        <v>0.89334777358078288</v>
      </c>
      <c r="Y448" s="369">
        <v>6.2818343417299314</v>
      </c>
      <c r="Z448" s="369" t="s">
        <v>1424</v>
      </c>
      <c r="AA448" s="369" t="s">
        <v>1424</v>
      </c>
      <c r="AB448" s="369">
        <v>0.27117604305114057</v>
      </c>
      <c r="AC448" s="373">
        <v>0.40329875039657492</v>
      </c>
      <c r="AD448" s="575">
        <v>37540038000167</v>
      </c>
      <c r="AE448" s="370" t="s">
        <v>1594</v>
      </c>
      <c r="AF448" s="370" t="s">
        <v>2329</v>
      </c>
      <c r="AG448" s="374" t="s">
        <v>1594</v>
      </c>
      <c r="AH448" s="374" t="s">
        <v>2318</v>
      </c>
      <c r="AI448" s="374">
        <v>200000</v>
      </c>
      <c r="AJ448" s="374">
        <v>50000</v>
      </c>
      <c r="AK448" s="374">
        <v>200000</v>
      </c>
      <c r="AL448" s="369">
        <v>0</v>
      </c>
      <c r="AM448" s="369" t="s">
        <v>34</v>
      </c>
      <c r="AN448" s="369" t="s">
        <v>64</v>
      </c>
      <c r="AO448" s="367" t="s">
        <v>1326</v>
      </c>
      <c r="AP448" s="370" t="s">
        <v>13</v>
      </c>
      <c r="AQ448" s="376" t="s">
        <v>670</v>
      </c>
      <c r="AR448" s="369" t="s">
        <v>34</v>
      </c>
      <c r="AS448" s="369" t="s">
        <v>34</v>
      </c>
      <c r="AT448" s="369"/>
      <c r="AW448" s="711"/>
      <c r="AX448" s="711"/>
      <c r="AY448" s="712"/>
      <c r="AZ448" s="712"/>
      <c r="BA448" s="712"/>
      <c r="BB448" s="713"/>
      <c r="BC448" s="712"/>
      <c r="BD448" s="712"/>
      <c r="BE448" s="712"/>
      <c r="BF448" s="712"/>
      <c r="BG448" s="713"/>
      <c r="BH448" s="713"/>
      <c r="BI448" s="714"/>
      <c r="BJ448" s="714"/>
      <c r="BK448" s="714"/>
      <c r="BL448" s="713"/>
      <c r="BM448" s="713"/>
      <c r="BN448" s="713"/>
      <c r="BO448" s="713"/>
      <c r="BP448" s="713"/>
      <c r="BQ448" s="713"/>
      <c r="BR448" s="713"/>
      <c r="BS448" s="713"/>
      <c r="BT448" s="716"/>
      <c r="BU448" s="717"/>
      <c r="BV448" s="715"/>
      <c r="BW448" s="718"/>
    </row>
    <row r="449" spans="2:75" ht="15.75" customHeight="1">
      <c r="B449" s="363" t="s">
        <v>1619</v>
      </c>
      <c r="C449" s="364">
        <v>832453000184</v>
      </c>
      <c r="D449" s="365" t="s">
        <v>11</v>
      </c>
      <c r="E449" s="365"/>
      <c r="F449" s="365"/>
      <c r="G449" s="366"/>
      <c r="H449" s="366" t="s">
        <v>34</v>
      </c>
      <c r="I449" s="366"/>
      <c r="J449" s="366"/>
      <c r="K449" s="367"/>
      <c r="L449" s="368"/>
      <c r="M449" s="368"/>
      <c r="N449" s="367">
        <v>21369</v>
      </c>
      <c r="O449" s="367" t="s">
        <v>1323</v>
      </c>
      <c r="P449" s="371">
        <v>34974</v>
      </c>
      <c r="Q449" s="372">
        <v>4698254.1900000004</v>
      </c>
      <c r="R449" s="372">
        <v>4808821.4421031745</v>
      </c>
      <c r="S449" s="367">
        <v>0</v>
      </c>
      <c r="T449" s="369">
        <v>7.9233016615339658E-2</v>
      </c>
      <c r="U449" s="369">
        <v>0.89120611898270008</v>
      </c>
      <c r="V449" s="369">
        <v>9.6092213227597645E-2</v>
      </c>
      <c r="W449" s="369">
        <v>0.88190631367862549</v>
      </c>
      <c r="X449" s="369">
        <v>0.11554686229585887</v>
      </c>
      <c r="Y449" s="369">
        <v>0.81250132268184294</v>
      </c>
      <c r="Z449" s="369">
        <v>0.14249179405017265</v>
      </c>
      <c r="AA449" s="369">
        <v>0.77865548373316584</v>
      </c>
      <c r="AB449" s="369">
        <v>1.3818957624716422E-3</v>
      </c>
      <c r="AC449" s="373">
        <v>-8.4489092634864242</v>
      </c>
      <c r="AD449" s="575">
        <v>0</v>
      </c>
      <c r="AE449" s="370" t="s">
        <v>1594</v>
      </c>
      <c r="AF449" s="370" t="s">
        <v>2329</v>
      </c>
      <c r="AG449" s="374" t="s">
        <v>59</v>
      </c>
      <c r="AH449" s="374" t="s">
        <v>2321</v>
      </c>
      <c r="AI449" s="374">
        <v>1</v>
      </c>
      <c r="AJ449" s="374">
        <v>1</v>
      </c>
      <c r="AK449" s="374">
        <v>1</v>
      </c>
      <c r="AL449" s="369">
        <v>4.0000000000000001E-3</v>
      </c>
      <c r="AM449" s="369" t="s">
        <v>34</v>
      </c>
      <c r="AN449" s="369" t="s">
        <v>64</v>
      </c>
      <c r="AO449" s="367" t="s">
        <v>1326</v>
      </c>
      <c r="AP449" s="370" t="s">
        <v>11</v>
      </c>
      <c r="AQ449" s="376" t="s">
        <v>664</v>
      </c>
      <c r="AR449" s="369" t="s">
        <v>34</v>
      </c>
      <c r="AS449" s="369" t="s">
        <v>34</v>
      </c>
      <c r="AT449" s="369"/>
      <c r="AW449" s="711"/>
      <c r="AX449" s="711"/>
      <c r="AY449" s="712"/>
      <c r="AZ449" s="712"/>
      <c r="BA449" s="712"/>
      <c r="BB449" s="713"/>
      <c r="BC449" s="712"/>
      <c r="BD449" s="712"/>
      <c r="BE449" s="712"/>
      <c r="BF449" s="712"/>
      <c r="BG449" s="713"/>
      <c r="BH449" s="713"/>
      <c r="BI449" s="714"/>
      <c r="BJ449" s="714"/>
      <c r="BK449" s="714"/>
      <c r="BL449" s="713"/>
      <c r="BM449" s="713"/>
      <c r="BN449" s="713"/>
      <c r="BO449" s="713"/>
      <c r="BP449" s="713"/>
      <c r="BQ449" s="713"/>
      <c r="BR449" s="713"/>
      <c r="BS449" s="713"/>
      <c r="BT449" s="716"/>
      <c r="BU449" s="717"/>
      <c r="BV449" s="715"/>
      <c r="BW449" s="718"/>
    </row>
    <row r="450" spans="2:75" ht="15.75" customHeight="1">
      <c r="B450" s="363" t="s">
        <v>1620</v>
      </c>
      <c r="C450" s="364">
        <v>826901000137</v>
      </c>
      <c r="D450" s="365" t="s">
        <v>11</v>
      </c>
      <c r="E450" s="365" t="s">
        <v>620</v>
      </c>
      <c r="F450" s="365" t="s">
        <v>674</v>
      </c>
      <c r="G450" s="366" t="s">
        <v>740</v>
      </c>
      <c r="H450" s="366" t="s">
        <v>34</v>
      </c>
      <c r="I450" s="366" t="s">
        <v>1306</v>
      </c>
      <c r="J450" s="366" t="s">
        <v>608</v>
      </c>
      <c r="K450" s="367" t="s">
        <v>48</v>
      </c>
      <c r="L450" s="368"/>
      <c r="M450" s="368"/>
      <c r="N450" s="367">
        <v>7552</v>
      </c>
      <c r="O450" s="367" t="s">
        <v>1323</v>
      </c>
      <c r="P450" s="371">
        <v>34974</v>
      </c>
      <c r="Q450" s="372">
        <v>37729774.630000003</v>
      </c>
      <c r="R450" s="372">
        <v>34229158.554603167</v>
      </c>
      <c r="S450" s="367">
        <v>0</v>
      </c>
      <c r="T450" s="369">
        <v>8.5632419415489602E-2</v>
      </c>
      <c r="U450" s="369">
        <v>0.96318604827172971</v>
      </c>
      <c r="V450" s="369">
        <v>0.10435591187556525</v>
      </c>
      <c r="W450" s="369">
        <v>0.95774813027534322</v>
      </c>
      <c r="X450" s="369">
        <v>0.13084671853109753</v>
      </c>
      <c r="Y450" s="369">
        <v>0.92008670562494155</v>
      </c>
      <c r="Z450" s="369">
        <v>0.15088883774320871</v>
      </c>
      <c r="AA450" s="369">
        <v>0.82454166379225957</v>
      </c>
      <c r="AB450" s="369">
        <v>1.4390733720338771E-3</v>
      </c>
      <c r="AC450" s="373">
        <v>-2.8918788040225758</v>
      </c>
      <c r="AD450" s="575">
        <v>9329721000114</v>
      </c>
      <c r="AE450" s="370" t="s">
        <v>1594</v>
      </c>
      <c r="AF450" s="370" t="s">
        <v>2329</v>
      </c>
      <c r="AG450" s="374" t="s">
        <v>59</v>
      </c>
      <c r="AH450" s="374" t="s">
        <v>2321</v>
      </c>
      <c r="AI450" s="374">
        <v>1</v>
      </c>
      <c r="AJ450" s="374">
        <v>1</v>
      </c>
      <c r="AK450" s="374">
        <v>1</v>
      </c>
      <c r="AL450" s="369">
        <v>0.01</v>
      </c>
      <c r="AM450" s="369" t="s">
        <v>34</v>
      </c>
      <c r="AN450" s="369" t="s">
        <v>64</v>
      </c>
      <c r="AO450" s="367" t="s">
        <v>1326</v>
      </c>
      <c r="AP450" s="370" t="s">
        <v>11</v>
      </c>
      <c r="AQ450" s="376" t="s">
        <v>664</v>
      </c>
      <c r="AR450" s="369" t="s">
        <v>34</v>
      </c>
      <c r="AS450" s="369" t="s">
        <v>34</v>
      </c>
      <c r="AT450" s="369"/>
      <c r="AW450" s="711"/>
      <c r="AX450" s="711"/>
      <c r="AY450" s="712"/>
      <c r="AZ450" s="712"/>
      <c r="BA450" s="712"/>
      <c r="BB450" s="713"/>
      <c r="BC450" s="712"/>
      <c r="BD450" s="712"/>
      <c r="BE450" s="712"/>
      <c r="BF450" s="712"/>
      <c r="BG450" s="713"/>
      <c r="BH450" s="713"/>
      <c r="BI450" s="714"/>
      <c r="BJ450" s="714"/>
      <c r="BK450" s="714"/>
      <c r="BL450" s="713"/>
      <c r="BM450" s="713"/>
      <c r="BN450" s="713"/>
      <c r="BO450" s="713"/>
      <c r="BP450" s="713"/>
      <c r="BQ450" s="713"/>
      <c r="BR450" s="713"/>
      <c r="BS450" s="713"/>
      <c r="BT450" s="716"/>
      <c r="BU450" s="717"/>
      <c r="BV450" s="715"/>
      <c r="BW450" s="718"/>
    </row>
    <row r="451" spans="2:75" ht="15.75" customHeight="1">
      <c r="B451" s="363" t="s">
        <v>1621</v>
      </c>
      <c r="C451" s="364">
        <v>13703754000150</v>
      </c>
      <c r="D451" s="365" t="s">
        <v>11</v>
      </c>
      <c r="E451" s="365"/>
      <c r="F451" s="365"/>
      <c r="G451" s="366"/>
      <c r="H451" s="366" t="s">
        <v>34</v>
      </c>
      <c r="I451" s="366"/>
      <c r="J451" s="366"/>
      <c r="K451" s="367"/>
      <c r="L451" s="368"/>
      <c r="M451" s="368"/>
      <c r="N451" s="367">
        <v>286109</v>
      </c>
      <c r="O451" s="367" t="s">
        <v>1323</v>
      </c>
      <c r="P451" s="371">
        <v>40801</v>
      </c>
      <c r="Q451" s="372">
        <v>184497618.53</v>
      </c>
      <c r="R451" s="372">
        <v>194571180.16908738</v>
      </c>
      <c r="S451" s="367">
        <v>1</v>
      </c>
      <c r="T451" s="369">
        <v>6.6743838243742415E-2</v>
      </c>
      <c r="U451" s="369">
        <v>0.7507289206971689</v>
      </c>
      <c r="V451" s="369">
        <v>8.5765208056240994E-2</v>
      </c>
      <c r="W451" s="369">
        <v>0.78712807144540786</v>
      </c>
      <c r="X451" s="369">
        <v>0.14925216947207831</v>
      </c>
      <c r="Y451" s="369">
        <v>1.0495099797577485</v>
      </c>
      <c r="Z451" s="369">
        <v>0.23012828625757398</v>
      </c>
      <c r="AA451" s="369">
        <v>1.2575506768725297</v>
      </c>
      <c r="AB451" s="369">
        <v>2.7527188296858483E-2</v>
      </c>
      <c r="AC451" s="373">
        <v>-0.75448458426624654</v>
      </c>
      <c r="AD451" s="575">
        <v>31552311000197</v>
      </c>
      <c r="AE451" s="370" t="s">
        <v>1594</v>
      </c>
      <c r="AF451" s="370" t="s">
        <v>2329</v>
      </c>
      <c r="AG451" s="374" t="s">
        <v>59</v>
      </c>
      <c r="AH451" s="374" t="s">
        <v>2318</v>
      </c>
      <c r="AI451" s="374">
        <v>100000</v>
      </c>
      <c r="AJ451" s="374">
        <v>50000</v>
      </c>
      <c r="AK451" s="374">
        <v>100000</v>
      </c>
      <c r="AL451" s="369">
        <v>4.0000000000000001E-3</v>
      </c>
      <c r="AM451" s="369" t="s">
        <v>34</v>
      </c>
      <c r="AN451" s="369" t="s">
        <v>636</v>
      </c>
      <c r="AO451" s="367" t="s">
        <v>1326</v>
      </c>
      <c r="AP451" s="370" t="s">
        <v>11</v>
      </c>
      <c r="AQ451" s="376" t="s">
        <v>664</v>
      </c>
      <c r="AR451" s="369" t="s">
        <v>34</v>
      </c>
      <c r="AS451" s="369" t="s">
        <v>34</v>
      </c>
      <c r="AT451" s="369"/>
      <c r="AW451" s="711"/>
      <c r="AX451" s="711"/>
      <c r="AY451" s="712"/>
      <c r="AZ451" s="712"/>
      <c r="BA451" s="712"/>
      <c r="BB451" s="713"/>
      <c r="BC451" s="712"/>
      <c r="BD451" s="712"/>
      <c r="BE451" s="712"/>
      <c r="BF451" s="712"/>
      <c r="BG451" s="713"/>
      <c r="BH451" s="713"/>
      <c r="BI451" s="714"/>
      <c r="BJ451" s="714"/>
      <c r="BK451" s="714"/>
      <c r="BL451" s="713"/>
      <c r="BM451" s="713"/>
      <c r="BN451" s="713"/>
      <c r="BO451" s="713"/>
      <c r="BP451" s="713"/>
      <c r="BQ451" s="713"/>
      <c r="BR451" s="713"/>
      <c r="BS451" s="713"/>
      <c r="BT451" s="716"/>
      <c r="BU451" s="717"/>
      <c r="BV451" s="715"/>
      <c r="BW451" s="718"/>
    </row>
    <row r="452" spans="2:75" ht="15.75" customHeight="1">
      <c r="B452" s="363" t="s">
        <v>1622</v>
      </c>
      <c r="C452" s="364">
        <v>9463987000155</v>
      </c>
      <c r="D452" s="365" t="s">
        <v>11</v>
      </c>
      <c r="E452" s="365"/>
      <c r="F452" s="365"/>
      <c r="G452" s="366"/>
      <c r="H452" s="366" t="s">
        <v>34</v>
      </c>
      <c r="I452" s="366"/>
      <c r="J452" s="366"/>
      <c r="K452" s="367"/>
      <c r="L452" s="368"/>
      <c r="M452" s="368"/>
      <c r="N452" s="367">
        <v>210587</v>
      </c>
      <c r="O452" s="367" t="s">
        <v>1323</v>
      </c>
      <c r="P452" s="371">
        <v>39595</v>
      </c>
      <c r="Q452" s="372">
        <v>89711787.989999995</v>
      </c>
      <c r="R452" s="372">
        <v>92751520.538849205</v>
      </c>
      <c r="S452" s="367">
        <v>1</v>
      </c>
      <c r="T452" s="369">
        <v>5.9087415063382887E-2</v>
      </c>
      <c r="U452" s="369">
        <v>0.66461013487605247</v>
      </c>
      <c r="V452" s="369">
        <v>6.6828167992638576E-2</v>
      </c>
      <c r="W452" s="369">
        <v>0.61332943955293717</v>
      </c>
      <c r="X452" s="369">
        <v>0.12126088274690106</v>
      </c>
      <c r="Y452" s="369">
        <v>0.85268111711377936</v>
      </c>
      <c r="Z452" s="369">
        <v>0.14460803091245689</v>
      </c>
      <c r="AA452" s="369">
        <v>0.79021979484792149</v>
      </c>
      <c r="AB452" s="369">
        <v>5.5088118432756419E-2</v>
      </c>
      <c r="AC452" s="373">
        <v>-0.67598062075117782</v>
      </c>
      <c r="AD452" s="575">
        <v>31552352000183</v>
      </c>
      <c r="AE452" s="370" t="s">
        <v>1594</v>
      </c>
      <c r="AF452" s="370" t="s">
        <v>2329</v>
      </c>
      <c r="AG452" s="374" t="s">
        <v>59</v>
      </c>
      <c r="AH452" s="374" t="s">
        <v>2318</v>
      </c>
      <c r="AI452" s="374">
        <v>100000</v>
      </c>
      <c r="AJ452" s="374">
        <v>50000</v>
      </c>
      <c r="AK452" s="374">
        <v>100000</v>
      </c>
      <c r="AL452" s="369">
        <v>4.0000000000000001E-3</v>
      </c>
      <c r="AM452" s="369" t="s">
        <v>34</v>
      </c>
      <c r="AN452" s="369" t="s">
        <v>150</v>
      </c>
      <c r="AO452" s="367" t="s">
        <v>1326</v>
      </c>
      <c r="AP452" s="370" t="s">
        <v>11</v>
      </c>
      <c r="AQ452" s="376" t="s">
        <v>664</v>
      </c>
      <c r="AR452" s="369" t="s">
        <v>34</v>
      </c>
      <c r="AS452" s="369" t="s">
        <v>34</v>
      </c>
      <c r="AT452" s="369"/>
      <c r="AW452" s="711"/>
      <c r="AX452" s="711"/>
      <c r="AY452" s="712"/>
      <c r="AZ452" s="712"/>
      <c r="BA452" s="712"/>
      <c r="BB452" s="713"/>
      <c r="BC452" s="712"/>
      <c r="BD452" s="712"/>
      <c r="BE452" s="712"/>
      <c r="BF452" s="712"/>
      <c r="BG452" s="713"/>
      <c r="BH452" s="713"/>
      <c r="BI452" s="714"/>
      <c r="BJ452" s="714"/>
      <c r="BK452" s="714"/>
      <c r="BL452" s="713"/>
      <c r="BM452" s="713"/>
      <c r="BN452" s="713"/>
      <c r="BO452" s="713"/>
      <c r="BP452" s="713"/>
      <c r="BQ452" s="713"/>
      <c r="BR452" s="713"/>
      <c r="BS452" s="713"/>
      <c r="BT452" s="716"/>
      <c r="BU452" s="717"/>
      <c r="BV452" s="715"/>
      <c r="BW452" s="718"/>
    </row>
    <row r="453" spans="2:75" ht="15.75" customHeight="1">
      <c r="B453" s="363" t="s">
        <v>1623</v>
      </c>
      <c r="C453" s="364">
        <v>34738254000123</v>
      </c>
      <c r="D453" s="365" t="s">
        <v>11</v>
      </c>
      <c r="E453" s="365"/>
      <c r="F453" s="365"/>
      <c r="G453" s="366"/>
      <c r="H453" s="366" t="s">
        <v>34</v>
      </c>
      <c r="I453" s="366"/>
      <c r="J453" s="366"/>
      <c r="K453" s="367"/>
      <c r="L453" s="368"/>
      <c r="M453" s="368"/>
      <c r="N453" s="367">
        <v>521574</v>
      </c>
      <c r="O453" s="367" t="s">
        <v>1323</v>
      </c>
      <c r="P453" s="371">
        <v>43818</v>
      </c>
      <c r="Q453" s="372">
        <v>547429964.03999996</v>
      </c>
      <c r="R453" s="372">
        <v>970965625.80361104</v>
      </c>
      <c r="S453" s="367">
        <v>31</v>
      </c>
      <c r="T453" s="369">
        <v>9.9615477578827605E-2</v>
      </c>
      <c r="U453" s="369">
        <v>1.1204662772671405</v>
      </c>
      <c r="V453" s="369">
        <v>0.10446959848958803</v>
      </c>
      <c r="W453" s="369">
        <v>0.95879151286920616</v>
      </c>
      <c r="X453" s="369">
        <v>0.14151631228605654</v>
      </c>
      <c r="Y453" s="369">
        <v>0.99511305308373199</v>
      </c>
      <c r="Z453" s="369" t="s">
        <v>1424</v>
      </c>
      <c r="AA453" s="369" t="s">
        <v>1424</v>
      </c>
      <c r="AB453" s="369">
        <v>3.2865313933506952E-2</v>
      </c>
      <c r="AC453" s="373">
        <v>-0.10717412777425921</v>
      </c>
      <c r="AD453" s="575">
        <v>34738232000163</v>
      </c>
      <c r="AE453" s="370" t="s">
        <v>1594</v>
      </c>
      <c r="AF453" s="370" t="s">
        <v>2329</v>
      </c>
      <c r="AG453" s="374" t="s">
        <v>59</v>
      </c>
      <c r="AH453" s="374" t="s">
        <v>2318</v>
      </c>
      <c r="AI453" s="374">
        <v>50000</v>
      </c>
      <c r="AJ453" s="374">
        <v>10000</v>
      </c>
      <c r="AK453" s="374">
        <v>50000</v>
      </c>
      <c r="AL453" s="369">
        <v>0.01</v>
      </c>
      <c r="AM453" s="369">
        <v>0.1</v>
      </c>
      <c r="AN453" s="369" t="s">
        <v>64</v>
      </c>
      <c r="AO453" s="367" t="s">
        <v>1326</v>
      </c>
      <c r="AP453" s="370" t="s">
        <v>13</v>
      </c>
      <c r="AQ453" s="376" t="s">
        <v>670</v>
      </c>
      <c r="AR453" s="369" t="s">
        <v>34</v>
      </c>
      <c r="AS453" s="369" t="s">
        <v>34</v>
      </c>
      <c r="AT453" s="369"/>
      <c r="AW453" s="711"/>
      <c r="AX453" s="711"/>
      <c r="AY453" s="712"/>
      <c r="AZ453" s="712"/>
      <c r="BA453" s="712"/>
      <c r="BB453" s="713"/>
      <c r="BC453" s="712"/>
      <c r="BD453" s="712"/>
      <c r="BE453" s="712"/>
      <c r="BF453" s="712"/>
      <c r="BG453" s="713"/>
      <c r="BH453" s="713"/>
      <c r="BI453" s="714"/>
      <c r="BJ453" s="714"/>
      <c r="BK453" s="714"/>
      <c r="BL453" s="713"/>
      <c r="BM453" s="713"/>
      <c r="BN453" s="713"/>
      <c r="BO453" s="713"/>
      <c r="BP453" s="713"/>
      <c r="BQ453" s="713"/>
      <c r="BR453" s="713"/>
      <c r="BS453" s="713"/>
      <c r="BT453" s="716"/>
      <c r="BU453" s="717"/>
      <c r="BV453" s="715"/>
      <c r="BW453" s="718"/>
    </row>
    <row r="454" spans="2:75" ht="15.75" customHeight="1">
      <c r="B454" s="363" t="s">
        <v>1624</v>
      </c>
      <c r="C454" s="364">
        <v>34735784000118</v>
      </c>
      <c r="D454" s="365" t="s">
        <v>14</v>
      </c>
      <c r="E454" s="365" t="s">
        <v>614</v>
      </c>
      <c r="F454" s="365"/>
      <c r="G454" s="366"/>
      <c r="H454" s="366" t="s">
        <v>1340</v>
      </c>
      <c r="I454" s="366" t="s">
        <v>34</v>
      </c>
      <c r="J454" s="366" t="s">
        <v>608</v>
      </c>
      <c r="K454" s="367" t="s">
        <v>48</v>
      </c>
      <c r="L454" s="368"/>
      <c r="M454" s="368"/>
      <c r="N454" s="367">
        <v>520152</v>
      </c>
      <c r="O454" s="367" t="s">
        <v>1323</v>
      </c>
      <c r="P454" s="371">
        <v>43829</v>
      </c>
      <c r="Q454" s="372">
        <v>14083264.58</v>
      </c>
      <c r="R454" s="372">
        <v>46836030.074007943</v>
      </c>
      <c r="S454" s="367">
        <v>32</v>
      </c>
      <c r="T454" s="369">
        <v>1.3719957602171151E-2</v>
      </c>
      <c r="U454" s="369">
        <v>0.15432089663579607</v>
      </c>
      <c r="V454" s="369">
        <v>-5.7585681847774906E-2</v>
      </c>
      <c r="W454" s="369">
        <v>-0.52850459671227368</v>
      </c>
      <c r="X454" s="369">
        <v>-4.0751466473873288E-2</v>
      </c>
      <c r="Y454" s="369">
        <v>-0.28655577272593313</v>
      </c>
      <c r="Z454" s="369" t="s">
        <v>1424</v>
      </c>
      <c r="AA454" s="369" t="s">
        <v>1424</v>
      </c>
      <c r="AB454" s="369">
        <v>0.14760421755818329</v>
      </c>
      <c r="AC454" s="373">
        <v>-1.0289479803879518</v>
      </c>
      <c r="AD454" s="575">
        <v>32683857000140</v>
      </c>
      <c r="AE454" s="370" t="s">
        <v>1594</v>
      </c>
      <c r="AF454" s="370" t="s">
        <v>2329</v>
      </c>
      <c r="AG454" s="374" t="s">
        <v>59</v>
      </c>
      <c r="AH454" s="374" t="s">
        <v>2318</v>
      </c>
      <c r="AI454" s="374">
        <v>50000</v>
      </c>
      <c r="AJ454" s="374">
        <v>50000</v>
      </c>
      <c r="AK454" s="374">
        <v>50000</v>
      </c>
      <c r="AL454" s="369">
        <v>0.02</v>
      </c>
      <c r="AM454" s="369">
        <v>0.2</v>
      </c>
      <c r="AN454" s="369" t="s">
        <v>2349</v>
      </c>
      <c r="AO454" s="367" t="s">
        <v>1326</v>
      </c>
      <c r="AP454" s="370" t="s">
        <v>13</v>
      </c>
      <c r="AQ454" s="376" t="s">
        <v>670</v>
      </c>
      <c r="AR454" s="369" t="s">
        <v>34</v>
      </c>
      <c r="AS454" s="369" t="s">
        <v>34</v>
      </c>
      <c r="AT454" s="369"/>
      <c r="AW454" s="711"/>
      <c r="AX454" s="711"/>
      <c r="AY454" s="712"/>
      <c r="AZ454" s="712"/>
      <c r="BA454" s="712"/>
      <c r="BB454" s="713"/>
      <c r="BC454" s="712"/>
      <c r="BD454" s="712"/>
      <c r="BE454" s="712"/>
      <c r="BF454" s="712"/>
      <c r="BG454" s="713"/>
      <c r="BH454" s="713"/>
      <c r="BI454" s="714"/>
      <c r="BJ454" s="714"/>
      <c r="BK454" s="714"/>
      <c r="BL454" s="713"/>
      <c r="BM454" s="713"/>
      <c r="BN454" s="713"/>
      <c r="BO454" s="713"/>
      <c r="BP454" s="713"/>
      <c r="BQ454" s="713"/>
      <c r="BR454" s="713"/>
      <c r="BS454" s="713"/>
      <c r="BT454" s="716"/>
      <c r="BU454" s="717"/>
      <c r="BV454" s="715"/>
      <c r="BW454" s="718"/>
    </row>
    <row r="455" spans="2:75" ht="15.75" customHeight="1">
      <c r="B455" s="363" t="s">
        <v>1625</v>
      </c>
      <c r="C455" s="364">
        <v>28069930000110</v>
      </c>
      <c r="D455" s="365" t="s">
        <v>13</v>
      </c>
      <c r="E455" s="365" t="s">
        <v>615</v>
      </c>
      <c r="F455" s="365" t="s">
        <v>619</v>
      </c>
      <c r="G455" s="366" t="s">
        <v>34</v>
      </c>
      <c r="H455" s="366" t="s">
        <v>1339</v>
      </c>
      <c r="I455" s="366" t="s">
        <v>34</v>
      </c>
      <c r="J455" s="366"/>
      <c r="K455" s="367" t="s">
        <v>48</v>
      </c>
      <c r="L455" s="368"/>
      <c r="M455" s="368"/>
      <c r="N455" s="367">
        <v>448842</v>
      </c>
      <c r="O455" s="367" t="s">
        <v>1323</v>
      </c>
      <c r="P455" s="371">
        <v>42997</v>
      </c>
      <c r="Q455" s="372">
        <v>778808534.53999996</v>
      </c>
      <c r="R455" s="372">
        <v>1126419846.6069441</v>
      </c>
      <c r="S455" s="367">
        <v>32</v>
      </c>
      <c r="T455" s="369">
        <v>7.6158558864280357E-2</v>
      </c>
      <c r="U455" s="369">
        <v>0.85662488407150306</v>
      </c>
      <c r="V455" s="369">
        <v>6.6868524701052756E-2</v>
      </c>
      <c r="W455" s="369">
        <v>0.61369982165523562</v>
      </c>
      <c r="X455" s="369">
        <v>0.1351344254304605</v>
      </c>
      <c r="Y455" s="369">
        <v>0.95023696204717356</v>
      </c>
      <c r="Z455" s="369">
        <v>0.19210414324153025</v>
      </c>
      <c r="AA455" s="369">
        <v>1.0497653256454165</v>
      </c>
      <c r="AB455" s="369">
        <v>4.5874662416110046E-2</v>
      </c>
      <c r="AC455" s="373">
        <v>-0.82093798676796459</v>
      </c>
      <c r="AD455" s="575">
        <v>26860879000135</v>
      </c>
      <c r="AE455" s="370" t="s">
        <v>1594</v>
      </c>
      <c r="AF455" s="370" t="s">
        <v>2329</v>
      </c>
      <c r="AG455" s="374" t="s">
        <v>59</v>
      </c>
      <c r="AH455" s="374" t="s">
        <v>728</v>
      </c>
      <c r="AI455" s="374">
        <v>50000</v>
      </c>
      <c r="AJ455" s="374">
        <v>50000</v>
      </c>
      <c r="AK455" s="374">
        <v>50000</v>
      </c>
      <c r="AL455" s="369">
        <v>0.01</v>
      </c>
      <c r="AM455" s="369">
        <v>0.1</v>
      </c>
      <c r="AN455" s="369" t="s">
        <v>64</v>
      </c>
      <c r="AO455" s="367" t="s">
        <v>1326</v>
      </c>
      <c r="AP455" s="370" t="s">
        <v>13</v>
      </c>
      <c r="AQ455" s="376" t="s">
        <v>681</v>
      </c>
      <c r="AR455" s="369" t="s">
        <v>34</v>
      </c>
      <c r="AS455" s="369" t="s">
        <v>34</v>
      </c>
      <c r="AT455" s="369"/>
      <c r="AW455" s="711"/>
      <c r="AX455" s="711"/>
      <c r="AY455" s="712"/>
      <c r="AZ455" s="712"/>
      <c r="BA455" s="712"/>
      <c r="BB455" s="712"/>
      <c r="BC455" s="712"/>
      <c r="BD455" s="712"/>
      <c r="BE455" s="712"/>
      <c r="BF455" s="712"/>
      <c r="BG455" s="713"/>
      <c r="BH455" s="713"/>
      <c r="BI455" s="714"/>
      <c r="BJ455" s="714"/>
      <c r="BK455" s="714"/>
      <c r="BL455" s="218"/>
      <c r="BM455" s="713"/>
      <c r="BN455" s="713"/>
      <c r="BO455" s="713"/>
      <c r="BP455" s="713"/>
      <c r="BQ455" s="713"/>
      <c r="BR455" s="713"/>
      <c r="BS455" s="713"/>
      <c r="BT455" s="713"/>
      <c r="BU455" s="713"/>
      <c r="BV455" s="715"/>
      <c r="BW455" s="712"/>
    </row>
    <row r="456" spans="2:75" ht="15.75" customHeight="1">
      <c r="B456" s="363" t="s">
        <v>1626</v>
      </c>
      <c r="C456" s="364">
        <v>25247292000192</v>
      </c>
      <c r="D456" s="365" t="s">
        <v>11</v>
      </c>
      <c r="E456" s="365"/>
      <c r="F456" s="365"/>
      <c r="G456" s="366"/>
      <c r="H456" s="366" t="s">
        <v>34</v>
      </c>
      <c r="I456" s="366"/>
      <c r="J456" s="366"/>
      <c r="K456" s="367"/>
      <c r="L456" s="368"/>
      <c r="M456" s="368"/>
      <c r="N456" s="367">
        <v>423637</v>
      </c>
      <c r="O456" s="367" t="s">
        <v>1323</v>
      </c>
      <c r="P456" s="371">
        <v>42622</v>
      </c>
      <c r="Q456" s="372">
        <v>4866315.41</v>
      </c>
      <c r="R456" s="372">
        <v>8320910.6443650797</v>
      </c>
      <c r="S456" s="367">
        <v>1</v>
      </c>
      <c r="T456" s="369">
        <v>4.2050940007343884E-2</v>
      </c>
      <c r="U456" s="369">
        <v>0.4729853367246889</v>
      </c>
      <c r="V456" s="369">
        <v>6.3168852784514451E-2</v>
      </c>
      <c r="W456" s="369">
        <v>0.57974531158471965</v>
      </c>
      <c r="X456" s="369">
        <v>1.3195261609360021E-2</v>
      </c>
      <c r="Y456" s="369">
        <v>9.2786314554230878E-2</v>
      </c>
      <c r="Z456" s="369">
        <v>9.449358966295085E-2</v>
      </c>
      <c r="AA456" s="369">
        <v>0.51636623890622646</v>
      </c>
      <c r="AB456" s="369">
        <v>7.0727118370564862E-2</v>
      </c>
      <c r="AC456" s="373">
        <v>-0.56115065559137922</v>
      </c>
      <c r="AD456" s="575">
        <v>31552347000170</v>
      </c>
      <c r="AE456" s="370" t="s">
        <v>1594</v>
      </c>
      <c r="AF456" s="370" t="s">
        <v>2329</v>
      </c>
      <c r="AG456" s="374" t="s">
        <v>59</v>
      </c>
      <c r="AH456" s="374" t="s">
        <v>2318</v>
      </c>
      <c r="AI456" s="374">
        <v>100000</v>
      </c>
      <c r="AJ456" s="374">
        <v>50000</v>
      </c>
      <c r="AK456" s="374">
        <v>100000</v>
      </c>
      <c r="AL456" s="369">
        <v>4.0000000000000001E-3</v>
      </c>
      <c r="AM456" s="369" t="s">
        <v>34</v>
      </c>
      <c r="AN456" s="369" t="s">
        <v>2330</v>
      </c>
      <c r="AO456" s="367" t="s">
        <v>1326</v>
      </c>
      <c r="AP456" s="370" t="s">
        <v>11</v>
      </c>
      <c r="AQ456" s="376" t="s">
        <v>677</v>
      </c>
      <c r="AR456" s="369" t="s">
        <v>34</v>
      </c>
      <c r="AS456" s="369" t="s">
        <v>34</v>
      </c>
      <c r="AT456" s="369"/>
      <c r="AW456" s="711"/>
      <c r="AX456" s="711"/>
      <c r="AY456" s="712"/>
      <c r="AZ456" s="712"/>
      <c r="BA456" s="712"/>
      <c r="BB456" s="713"/>
      <c r="BC456" s="712"/>
      <c r="BD456" s="712"/>
      <c r="BE456" s="712"/>
      <c r="BF456" s="712"/>
      <c r="BG456" s="713"/>
      <c r="BH456" s="713"/>
      <c r="BI456" s="714"/>
      <c r="BJ456" s="714"/>
      <c r="BK456" s="714"/>
      <c r="BL456" s="713"/>
      <c r="BM456" s="713"/>
      <c r="BN456" s="713"/>
      <c r="BO456" s="713"/>
      <c r="BP456" s="713"/>
      <c r="BQ456" s="713"/>
      <c r="BR456" s="713"/>
      <c r="BS456" s="713"/>
      <c r="BT456" s="716"/>
      <c r="BU456" s="717"/>
      <c r="BV456" s="715"/>
      <c r="BW456" s="718"/>
    </row>
    <row r="457" spans="2:75" ht="15.75" customHeight="1">
      <c r="B457" s="363" t="s">
        <v>1627</v>
      </c>
      <c r="C457" s="364">
        <v>4299610000199</v>
      </c>
      <c r="D457" s="365" t="s">
        <v>11</v>
      </c>
      <c r="E457" s="365" t="s">
        <v>620</v>
      </c>
      <c r="F457" s="365" t="s">
        <v>674</v>
      </c>
      <c r="G457" s="366" t="s">
        <v>740</v>
      </c>
      <c r="H457" s="366" t="s">
        <v>34</v>
      </c>
      <c r="I457" s="366" t="s">
        <v>1306</v>
      </c>
      <c r="J457" s="366" t="s">
        <v>608</v>
      </c>
      <c r="K457" s="367" t="s">
        <v>48</v>
      </c>
      <c r="L457" s="368"/>
      <c r="M457" s="368"/>
      <c r="N457" s="367">
        <v>89796</v>
      </c>
      <c r="O457" s="367" t="s">
        <v>1323</v>
      </c>
      <c r="P457" s="371">
        <v>37020</v>
      </c>
      <c r="Q457" s="372">
        <v>3396887103.29</v>
      </c>
      <c r="R457" s="372">
        <v>3442186550.5433731</v>
      </c>
      <c r="S457" s="367">
        <v>0</v>
      </c>
      <c r="T457" s="369">
        <v>9.130696739638422E-2</v>
      </c>
      <c r="U457" s="369">
        <v>1.027012873237714</v>
      </c>
      <c r="V457" s="369">
        <v>0.1119738869254252</v>
      </c>
      <c r="W457" s="369">
        <v>1.0276636839738007</v>
      </c>
      <c r="X457" s="369">
        <v>0.14690496238248052</v>
      </c>
      <c r="Y457" s="369">
        <v>1.0330049113637387</v>
      </c>
      <c r="Z457" s="369">
        <v>0.17590148209281931</v>
      </c>
      <c r="AA457" s="369">
        <v>0.9612248518685772</v>
      </c>
      <c r="AB457" s="369">
        <v>1.4355995186401487E-3</v>
      </c>
      <c r="AC457" s="373">
        <v>1.8916167583514401</v>
      </c>
      <c r="AD457" s="575">
        <v>9329721000114</v>
      </c>
      <c r="AE457" s="370" t="s">
        <v>1594</v>
      </c>
      <c r="AF457" s="370" t="s">
        <v>2329</v>
      </c>
      <c r="AG457" s="374" t="s">
        <v>59</v>
      </c>
      <c r="AH457" s="374" t="s">
        <v>2321</v>
      </c>
      <c r="AI457" s="374">
        <v>1</v>
      </c>
      <c r="AJ457" s="374">
        <v>1</v>
      </c>
      <c r="AK457" s="374">
        <v>1</v>
      </c>
      <c r="AL457" s="369">
        <v>4.0000000000000001E-3</v>
      </c>
      <c r="AM457" s="369" t="s">
        <v>34</v>
      </c>
      <c r="AN457" s="369" t="s">
        <v>64</v>
      </c>
      <c r="AO457" s="367" t="s">
        <v>1326</v>
      </c>
      <c r="AP457" s="370" t="s">
        <v>11</v>
      </c>
      <c r="AQ457" s="376" t="s">
        <v>664</v>
      </c>
      <c r="AR457" s="369" t="s">
        <v>34</v>
      </c>
      <c r="AS457" s="369" t="s">
        <v>34</v>
      </c>
      <c r="AT457" s="369"/>
      <c r="AW457" s="711"/>
      <c r="AX457" s="711"/>
      <c r="AY457" s="712"/>
      <c r="AZ457" s="712"/>
      <c r="BA457" s="712"/>
      <c r="BB457" s="713"/>
      <c r="BC457" s="712"/>
      <c r="BD457" s="712"/>
      <c r="BE457" s="712"/>
      <c r="BF457" s="712"/>
      <c r="BG457" s="713"/>
      <c r="BH457" s="713"/>
      <c r="BI457" s="714"/>
      <c r="BJ457" s="714"/>
      <c r="BK457" s="714"/>
      <c r="BL457" s="713"/>
      <c r="BM457" s="713"/>
      <c r="BN457" s="713"/>
      <c r="BO457" s="713"/>
      <c r="BP457" s="713"/>
      <c r="BQ457" s="713"/>
      <c r="BR457" s="713"/>
      <c r="BS457" s="713"/>
      <c r="BT457" s="716"/>
      <c r="BU457" s="717"/>
      <c r="BV457" s="715"/>
      <c r="BW457" s="718"/>
    </row>
    <row r="458" spans="2:75" ht="15.75" customHeight="1">
      <c r="B458" s="363" t="s">
        <v>1628</v>
      </c>
      <c r="C458" s="364">
        <v>31611455000177</v>
      </c>
      <c r="D458" s="365" t="s">
        <v>11</v>
      </c>
      <c r="E458" s="365" t="s">
        <v>620</v>
      </c>
      <c r="F458" s="365" t="s">
        <v>665</v>
      </c>
      <c r="G458" s="366"/>
      <c r="H458" s="366" t="s">
        <v>34</v>
      </c>
      <c r="I458" s="366"/>
      <c r="J458" s="366" t="s">
        <v>608</v>
      </c>
      <c r="K458" s="367" t="s">
        <v>48</v>
      </c>
      <c r="L458" s="368"/>
      <c r="M458" s="368"/>
      <c r="N458" s="367">
        <v>493228</v>
      </c>
      <c r="O458" s="367" t="s">
        <v>1323</v>
      </c>
      <c r="P458" s="371">
        <v>43579</v>
      </c>
      <c r="Q458" s="372">
        <v>187959478.58000001</v>
      </c>
      <c r="R458" s="372">
        <v>132306279.84055555</v>
      </c>
      <c r="S458" s="367">
        <v>15</v>
      </c>
      <c r="T458" s="369">
        <v>9.7170916581435396E-2</v>
      </c>
      <c r="U458" s="369">
        <v>1.0929700665690287</v>
      </c>
      <c r="V458" s="369">
        <v>0.11977415581514195</v>
      </c>
      <c r="W458" s="369">
        <v>1.0992522773797906</v>
      </c>
      <c r="X458" s="369">
        <v>0.18236562575800019</v>
      </c>
      <c r="Y458" s="369">
        <v>1.282356865396141</v>
      </c>
      <c r="Z458" s="369">
        <v>0.19259790604503957</v>
      </c>
      <c r="AA458" s="369">
        <v>1.0524635239324043</v>
      </c>
      <c r="AB458" s="369">
        <v>1.9376423700449002E-3</v>
      </c>
      <c r="AC458" s="373">
        <v>5.01113872601438</v>
      </c>
      <c r="AD458" s="575">
        <v>31611340000182</v>
      </c>
      <c r="AE458" s="370" t="s">
        <v>1594</v>
      </c>
      <c r="AF458" s="370" t="s">
        <v>2329</v>
      </c>
      <c r="AG458" s="374" t="s">
        <v>59</v>
      </c>
      <c r="AH458" s="374" t="s">
        <v>2318</v>
      </c>
      <c r="AI458" s="374">
        <v>50000</v>
      </c>
      <c r="AJ458" s="374">
        <v>50000</v>
      </c>
      <c r="AK458" s="374">
        <v>50000</v>
      </c>
      <c r="AL458" s="369">
        <v>5.0000000000000001E-3</v>
      </c>
      <c r="AM458" s="369">
        <v>0.1</v>
      </c>
      <c r="AN458" s="369" t="s">
        <v>64</v>
      </c>
      <c r="AO458" s="367" t="s">
        <v>1326</v>
      </c>
      <c r="AP458" s="370" t="s">
        <v>13</v>
      </c>
      <c r="AQ458" s="376" t="s">
        <v>670</v>
      </c>
      <c r="AR458" s="369" t="s">
        <v>34</v>
      </c>
      <c r="AS458" s="369" t="s">
        <v>34</v>
      </c>
      <c r="AT458" s="369"/>
      <c r="AW458" s="711"/>
      <c r="AX458" s="711"/>
      <c r="AY458" s="712"/>
      <c r="AZ458" s="712"/>
      <c r="BA458" s="712"/>
      <c r="BB458" s="713"/>
      <c r="BC458" s="712"/>
      <c r="BD458" s="712"/>
      <c r="BE458" s="712"/>
      <c r="BF458" s="712"/>
      <c r="BG458" s="713"/>
      <c r="BH458" s="713"/>
      <c r="BI458" s="714"/>
      <c r="BJ458" s="714"/>
      <c r="BK458" s="714"/>
      <c r="BL458" s="713"/>
      <c r="BM458" s="713"/>
      <c r="BN458" s="713"/>
      <c r="BO458" s="713"/>
      <c r="BP458" s="713"/>
      <c r="BQ458" s="713"/>
      <c r="BR458" s="713"/>
      <c r="BS458" s="713"/>
      <c r="BT458" s="716"/>
      <c r="BU458" s="717"/>
      <c r="BV458" s="715"/>
      <c r="BW458" s="718"/>
    </row>
    <row r="459" spans="2:75" ht="15.75" customHeight="1">
      <c r="B459" s="363" t="s">
        <v>1629</v>
      </c>
      <c r="C459" s="364">
        <v>9639909000169</v>
      </c>
      <c r="D459" s="365" t="s">
        <v>11</v>
      </c>
      <c r="E459" s="365" t="s">
        <v>620</v>
      </c>
      <c r="F459" s="365" t="s">
        <v>674</v>
      </c>
      <c r="G459" s="366" t="s">
        <v>740</v>
      </c>
      <c r="H459" s="366" t="s">
        <v>34</v>
      </c>
      <c r="I459" s="366" t="s">
        <v>1306</v>
      </c>
      <c r="J459" s="366" t="s">
        <v>608</v>
      </c>
      <c r="K459" s="367" t="s">
        <v>48</v>
      </c>
      <c r="L459" s="368"/>
      <c r="M459" s="368"/>
      <c r="N459" s="367">
        <v>219746</v>
      </c>
      <c r="O459" s="367" t="s">
        <v>1323</v>
      </c>
      <c r="P459" s="371">
        <v>39759</v>
      </c>
      <c r="Q459" s="372">
        <v>256897225.63999999</v>
      </c>
      <c r="R459" s="372">
        <v>273494234.46579379</v>
      </c>
      <c r="S459" s="367">
        <v>0</v>
      </c>
      <c r="T459" s="369">
        <v>8.6881888201987501E-2</v>
      </c>
      <c r="U459" s="369">
        <v>0.97723996513079359</v>
      </c>
      <c r="V459" s="369">
        <v>0.10665343302731789</v>
      </c>
      <c r="W459" s="369">
        <v>0.97883410947681837</v>
      </c>
      <c r="X459" s="369">
        <v>0.13443556836468784</v>
      </c>
      <c r="Y459" s="369">
        <v>0.94532274560699081</v>
      </c>
      <c r="Z459" s="369">
        <v>0.16449031436985795</v>
      </c>
      <c r="AA459" s="369">
        <v>0.89886779908170489</v>
      </c>
      <c r="AB459" s="369">
        <v>1.4076253476562862E-3</v>
      </c>
      <c r="AC459" s="373">
        <v>-1.4795036003625739</v>
      </c>
      <c r="AD459" s="575">
        <v>9639924000107</v>
      </c>
      <c r="AE459" s="370" t="s">
        <v>1594</v>
      </c>
      <c r="AF459" s="370" t="s">
        <v>2329</v>
      </c>
      <c r="AG459" s="374" t="s">
        <v>59</v>
      </c>
      <c r="AH459" s="374" t="s">
        <v>2321</v>
      </c>
      <c r="AI459" s="374">
        <v>100</v>
      </c>
      <c r="AJ459" s="374">
        <v>1</v>
      </c>
      <c r="AK459" s="374">
        <v>100</v>
      </c>
      <c r="AL459" s="369">
        <v>4.0000000000000001E-3</v>
      </c>
      <c r="AM459" s="369" t="s">
        <v>34</v>
      </c>
      <c r="AN459" s="369" t="s">
        <v>64</v>
      </c>
      <c r="AO459" s="367" t="s">
        <v>1326</v>
      </c>
      <c r="AP459" s="370" t="s">
        <v>11</v>
      </c>
      <c r="AQ459" s="376" t="s">
        <v>664</v>
      </c>
      <c r="AR459" s="369" t="s">
        <v>34</v>
      </c>
      <c r="AS459" s="369" t="s">
        <v>34</v>
      </c>
      <c r="AT459" s="369"/>
      <c r="AW459" s="711"/>
      <c r="AX459" s="711"/>
      <c r="AY459" s="712"/>
      <c r="AZ459" s="712"/>
      <c r="BA459" s="712"/>
      <c r="BB459" s="713"/>
      <c r="BC459" s="712"/>
      <c r="BD459" s="712"/>
      <c r="BE459" s="712"/>
      <c r="BF459" s="712"/>
      <c r="BG459" s="713"/>
      <c r="BH459" s="713"/>
      <c r="BI459" s="714"/>
      <c r="BJ459" s="714"/>
      <c r="BK459" s="714"/>
      <c r="BL459" s="713"/>
      <c r="BM459" s="713"/>
      <c r="BN459" s="713"/>
      <c r="BO459" s="713"/>
      <c r="BP459" s="713"/>
      <c r="BQ459" s="713"/>
      <c r="BR459" s="713"/>
      <c r="BS459" s="713"/>
      <c r="BT459" s="716"/>
      <c r="BU459" s="717"/>
      <c r="BV459" s="715"/>
      <c r="BW459" s="718"/>
    </row>
    <row r="460" spans="2:75" ht="15.75" customHeight="1">
      <c r="B460" s="363" t="s">
        <v>1630</v>
      </c>
      <c r="C460" s="364">
        <v>5586710000169</v>
      </c>
      <c r="D460" s="365" t="s">
        <v>14</v>
      </c>
      <c r="E460" s="365" t="s">
        <v>607</v>
      </c>
      <c r="F460" s="365"/>
      <c r="G460" s="366"/>
      <c r="H460" s="366" t="s">
        <v>34</v>
      </c>
      <c r="I460" s="366"/>
      <c r="J460" s="366" t="s">
        <v>608</v>
      </c>
      <c r="K460" s="367" t="s">
        <v>48</v>
      </c>
      <c r="L460" s="368"/>
      <c r="M460" s="368"/>
      <c r="N460" s="367">
        <v>147753</v>
      </c>
      <c r="O460" s="367" t="s">
        <v>1323</v>
      </c>
      <c r="P460" s="371">
        <v>38496</v>
      </c>
      <c r="Q460" s="372">
        <v>74291735.379999995</v>
      </c>
      <c r="R460" s="372">
        <v>89715417.148650795</v>
      </c>
      <c r="S460" s="367">
        <v>31</v>
      </c>
      <c r="T460" s="369">
        <v>-7.4094936144628365E-2</v>
      </c>
      <c r="U460" s="369">
        <v>-0.83341343417866232</v>
      </c>
      <c r="V460" s="369">
        <v>-0.20486764489656861</v>
      </c>
      <c r="W460" s="369">
        <v>-1.8802155079394609</v>
      </c>
      <c r="X460" s="369">
        <v>-9.4033619519052536E-2</v>
      </c>
      <c r="Y460" s="369">
        <v>-0.66122470760099183</v>
      </c>
      <c r="Z460" s="369">
        <v>-0.10554576306551144</v>
      </c>
      <c r="AA460" s="369">
        <v>-0.57676154436531457</v>
      </c>
      <c r="AB460" s="369">
        <v>0.24853822282295221</v>
      </c>
      <c r="AC460" s="373">
        <v>-1.2143918383315089</v>
      </c>
      <c r="AD460" s="575">
        <v>14781411000176</v>
      </c>
      <c r="AE460" s="370" t="s">
        <v>2427</v>
      </c>
      <c r="AF460" s="370" t="s">
        <v>2329</v>
      </c>
      <c r="AG460" s="374" t="s">
        <v>59</v>
      </c>
      <c r="AH460" s="374" t="s">
        <v>2318</v>
      </c>
      <c r="AI460" s="374">
        <v>50000</v>
      </c>
      <c r="AJ460" s="374">
        <v>50000</v>
      </c>
      <c r="AK460" s="374">
        <v>50000</v>
      </c>
      <c r="AL460" s="369">
        <v>0.02</v>
      </c>
      <c r="AM460" s="369">
        <v>0.2</v>
      </c>
      <c r="AN460" s="369" t="s">
        <v>2390</v>
      </c>
      <c r="AO460" s="367" t="s">
        <v>1326</v>
      </c>
      <c r="AP460" s="370" t="s">
        <v>718</v>
      </c>
      <c r="AQ460" s="376" t="s">
        <v>661</v>
      </c>
      <c r="AR460" s="369" t="s">
        <v>34</v>
      </c>
      <c r="AS460" s="369" t="s">
        <v>34</v>
      </c>
      <c r="AT460" s="369"/>
      <c r="AW460" s="711"/>
      <c r="AX460" s="711"/>
      <c r="AY460" s="712"/>
      <c r="AZ460" s="712"/>
      <c r="BA460" s="712"/>
      <c r="BB460" s="713"/>
      <c r="BC460" s="712"/>
      <c r="BD460" s="712"/>
      <c r="BE460" s="712"/>
      <c r="BF460" s="712"/>
      <c r="BG460" s="713"/>
      <c r="BH460" s="713"/>
      <c r="BI460" s="714"/>
      <c r="BJ460" s="714"/>
      <c r="BK460" s="714"/>
      <c r="BL460" s="713"/>
      <c r="BM460" s="713"/>
      <c r="BN460" s="713"/>
      <c r="BO460" s="713"/>
      <c r="BP460" s="713"/>
      <c r="BQ460" s="713"/>
      <c r="BR460" s="713"/>
      <c r="BS460" s="713"/>
      <c r="BT460" s="716"/>
      <c r="BU460" s="717"/>
      <c r="BV460" s="715"/>
      <c r="BW460" s="718"/>
    </row>
    <row r="461" spans="2:75" ht="15.75" customHeight="1">
      <c r="B461" s="363" t="s">
        <v>1631</v>
      </c>
      <c r="C461" s="364">
        <v>18197429000186</v>
      </c>
      <c r="D461" s="365" t="s">
        <v>13</v>
      </c>
      <c r="E461" s="365" t="s">
        <v>615</v>
      </c>
      <c r="F461" s="365" t="s">
        <v>619</v>
      </c>
      <c r="G461" s="366"/>
      <c r="H461" s="366" t="s">
        <v>34</v>
      </c>
      <c r="I461" s="366"/>
      <c r="J461" s="366" t="s">
        <v>611</v>
      </c>
      <c r="K461" s="367" t="s">
        <v>48</v>
      </c>
      <c r="L461" s="368"/>
      <c r="M461" s="368"/>
      <c r="N461" s="367">
        <v>343889</v>
      </c>
      <c r="O461" s="367" t="s">
        <v>1323</v>
      </c>
      <c r="P461" s="371">
        <v>41494</v>
      </c>
      <c r="Q461" s="372">
        <v>11588609.17</v>
      </c>
      <c r="R461" s="372">
        <v>16017374.352976184</v>
      </c>
      <c r="S461" s="367">
        <v>48</v>
      </c>
      <c r="T461" s="369">
        <v>3.2320205885854048E-3</v>
      </c>
      <c r="U461" s="369">
        <v>3.6353488081983874E-2</v>
      </c>
      <c r="V461" s="369">
        <v>2.3341736631513843E-2</v>
      </c>
      <c r="W461" s="369">
        <v>0.21422365263664925</v>
      </c>
      <c r="X461" s="369">
        <v>3.0137627659444055E-2</v>
      </c>
      <c r="Y461" s="369">
        <v>0.21192148232543381</v>
      </c>
      <c r="Z461" s="369">
        <v>0.51527160275960271</v>
      </c>
      <c r="AA461" s="369">
        <v>2.8157344903627872</v>
      </c>
      <c r="AB461" s="369">
        <v>0.16358944455556054</v>
      </c>
      <c r="AC461" s="373">
        <v>-0.40999441813783993</v>
      </c>
      <c r="AD461" s="575">
        <v>15212548000172</v>
      </c>
      <c r="AE461" s="370" t="s">
        <v>2427</v>
      </c>
      <c r="AF461" s="370" t="s">
        <v>2329</v>
      </c>
      <c r="AG461" s="374" t="s">
        <v>59</v>
      </c>
      <c r="AH461" s="374" t="s">
        <v>728</v>
      </c>
      <c r="AI461" s="374">
        <v>500000</v>
      </c>
      <c r="AJ461" s="374">
        <v>100000</v>
      </c>
      <c r="AK461" s="374">
        <v>500000</v>
      </c>
      <c r="AL461" s="369">
        <v>0</v>
      </c>
      <c r="AM461" s="369" t="s">
        <v>34</v>
      </c>
      <c r="AN461" s="369" t="s">
        <v>2330</v>
      </c>
      <c r="AO461" s="367" t="s">
        <v>1326</v>
      </c>
      <c r="AP461" s="370" t="s">
        <v>13</v>
      </c>
      <c r="AQ461" s="376" t="s">
        <v>681</v>
      </c>
      <c r="AR461" s="369" t="s">
        <v>34</v>
      </c>
      <c r="AS461" s="369" t="s">
        <v>34</v>
      </c>
      <c r="AT461" s="369"/>
      <c r="AW461" s="711"/>
      <c r="AX461" s="711"/>
      <c r="AY461" s="712"/>
      <c r="AZ461" s="712"/>
      <c r="BA461" s="712"/>
      <c r="BB461" s="712"/>
      <c r="BC461" s="712"/>
      <c r="BD461" s="712"/>
      <c r="BE461" s="712"/>
      <c r="BF461" s="712"/>
      <c r="BG461" s="713"/>
      <c r="BH461" s="713"/>
      <c r="BI461" s="714"/>
      <c r="BJ461" s="714"/>
      <c r="BK461" s="714"/>
      <c r="BL461" s="218"/>
      <c r="BM461" s="713"/>
      <c r="BN461" s="713"/>
      <c r="BO461" s="713"/>
      <c r="BP461" s="713"/>
      <c r="BQ461" s="713"/>
      <c r="BR461" s="713"/>
      <c r="BS461" s="713"/>
      <c r="BT461" s="713"/>
      <c r="BU461" s="713"/>
      <c r="BV461" s="715"/>
      <c r="BW461" s="712"/>
    </row>
    <row r="462" spans="2:75" ht="15.75" customHeight="1">
      <c r="B462" s="363" t="s">
        <v>1632</v>
      </c>
      <c r="C462" s="364">
        <v>16929562000154</v>
      </c>
      <c r="D462" s="365" t="s">
        <v>14</v>
      </c>
      <c r="E462" s="365" t="s">
        <v>614</v>
      </c>
      <c r="F462" s="365"/>
      <c r="G462" s="366"/>
      <c r="H462" s="366" t="s">
        <v>1340</v>
      </c>
      <c r="I462" s="366" t="s">
        <v>34</v>
      </c>
      <c r="J462" s="366" t="s">
        <v>608</v>
      </c>
      <c r="K462" s="367" t="s">
        <v>48</v>
      </c>
      <c r="L462" s="368"/>
      <c r="M462" s="368"/>
      <c r="N462" s="367">
        <v>321303</v>
      </c>
      <c r="O462" s="367" t="s">
        <v>1323</v>
      </c>
      <c r="P462" s="371">
        <v>41261</v>
      </c>
      <c r="Q462" s="372">
        <v>30933139.09</v>
      </c>
      <c r="R462" s="372">
        <v>34927317.280674629</v>
      </c>
      <c r="S462" s="367">
        <v>31</v>
      </c>
      <c r="T462" s="369">
        <v>-8.593312534218045E-2</v>
      </c>
      <c r="U462" s="369">
        <v>-0.96656836253072465</v>
      </c>
      <c r="V462" s="369">
        <v>-0.22959686995784612</v>
      </c>
      <c r="W462" s="369">
        <v>-2.1071731248096781</v>
      </c>
      <c r="X462" s="369">
        <v>-0.12284265764463564</v>
      </c>
      <c r="Y462" s="369">
        <v>-0.86380382673183498</v>
      </c>
      <c r="Z462" s="369">
        <v>-0.12284345929860008</v>
      </c>
      <c r="AA462" s="369">
        <v>-0.67128590710231861</v>
      </c>
      <c r="AB462" s="369">
        <v>0.25868062239495998</v>
      </c>
      <c r="AC462" s="373">
        <v>-1.278981235768154</v>
      </c>
      <c r="AD462" s="575">
        <v>16929553000163</v>
      </c>
      <c r="AE462" s="370" t="s">
        <v>2427</v>
      </c>
      <c r="AF462" s="370" t="s">
        <v>2329</v>
      </c>
      <c r="AG462" s="374" t="s">
        <v>59</v>
      </c>
      <c r="AH462" s="374" t="s">
        <v>2318</v>
      </c>
      <c r="AI462" s="374">
        <v>50000</v>
      </c>
      <c r="AJ462" s="374">
        <v>50000</v>
      </c>
      <c r="AK462" s="374">
        <v>50000</v>
      </c>
      <c r="AL462" s="369">
        <v>0.02</v>
      </c>
      <c r="AM462" s="369">
        <v>0.2</v>
      </c>
      <c r="AN462" s="369" t="s">
        <v>2349</v>
      </c>
      <c r="AO462" s="367" t="s">
        <v>1326</v>
      </c>
      <c r="AP462" s="370" t="s">
        <v>718</v>
      </c>
      <c r="AQ462" s="376" t="s">
        <v>661</v>
      </c>
      <c r="AR462" s="369" t="s">
        <v>34</v>
      </c>
      <c r="AS462" s="369" t="s">
        <v>34</v>
      </c>
      <c r="AT462" s="369"/>
      <c r="AW462" s="711"/>
      <c r="AX462" s="711"/>
      <c r="AY462" s="712"/>
      <c r="AZ462" s="712"/>
      <c r="BA462" s="712"/>
      <c r="BB462" s="713"/>
      <c r="BC462" s="712"/>
      <c r="BD462" s="712"/>
      <c r="BE462" s="712"/>
      <c r="BF462" s="712"/>
      <c r="BG462" s="713"/>
      <c r="BH462" s="713"/>
      <c r="BI462" s="714"/>
      <c r="BJ462" s="714"/>
      <c r="BK462" s="714"/>
      <c r="BL462" s="713"/>
      <c r="BM462" s="713"/>
      <c r="BN462" s="713"/>
      <c r="BO462" s="713"/>
      <c r="BP462" s="713"/>
      <c r="BQ462" s="713"/>
      <c r="BR462" s="713"/>
      <c r="BS462" s="713"/>
      <c r="BT462" s="716"/>
      <c r="BU462" s="717"/>
      <c r="BV462" s="715"/>
      <c r="BW462" s="718"/>
    </row>
    <row r="463" spans="2:75" ht="15.75" customHeight="1">
      <c r="B463" s="363" t="s">
        <v>1633</v>
      </c>
      <c r="C463" s="364">
        <v>14485349000175</v>
      </c>
      <c r="D463" s="365" t="s">
        <v>14</v>
      </c>
      <c r="E463" s="365" t="s">
        <v>607</v>
      </c>
      <c r="F463" s="365"/>
      <c r="G463" s="366"/>
      <c r="H463" s="366" t="s">
        <v>34</v>
      </c>
      <c r="I463" s="366" t="s">
        <v>34</v>
      </c>
      <c r="J463" s="366" t="s">
        <v>611</v>
      </c>
      <c r="K463" s="367" t="s">
        <v>48</v>
      </c>
      <c r="L463" s="368"/>
      <c r="M463" s="368"/>
      <c r="N463" s="367">
        <v>308404</v>
      </c>
      <c r="O463" s="367" t="s">
        <v>1323</v>
      </c>
      <c r="P463" s="371">
        <v>41106</v>
      </c>
      <c r="Q463" s="372">
        <v>66870452.469999999</v>
      </c>
      <c r="R463" s="372">
        <v>195367873.95242083</v>
      </c>
      <c r="S463" s="367">
        <v>5</v>
      </c>
      <c r="T463" s="369">
        <v>-0.25375538655737773</v>
      </c>
      <c r="U463" s="369">
        <v>-2.8542186437588279</v>
      </c>
      <c r="V463" s="369">
        <v>-0.20379642204590842</v>
      </c>
      <c r="W463" s="369">
        <v>-1.8703841369716965</v>
      </c>
      <c r="X463" s="369">
        <v>-9.968923411818309E-2</v>
      </c>
      <c r="Y463" s="369">
        <v>-0.70099380432130154</v>
      </c>
      <c r="Z463" s="369">
        <v>0.40664012591437615</v>
      </c>
      <c r="AA463" s="369">
        <v>2.2221108665224949</v>
      </c>
      <c r="AB463" s="369">
        <v>0.21338576449957744</v>
      </c>
      <c r="AC463" s="373">
        <v>-1.4458812997913144</v>
      </c>
      <c r="AD463" s="575">
        <v>25682017000105</v>
      </c>
      <c r="AE463" s="370" t="s">
        <v>2427</v>
      </c>
      <c r="AF463" s="370" t="s">
        <v>2329</v>
      </c>
      <c r="AG463" s="374" t="s">
        <v>59</v>
      </c>
      <c r="AH463" s="374" t="s">
        <v>2318</v>
      </c>
      <c r="AI463" s="374">
        <v>25000</v>
      </c>
      <c r="AJ463" s="374">
        <v>5000</v>
      </c>
      <c r="AK463" s="374">
        <v>25000</v>
      </c>
      <c r="AL463" s="369">
        <v>1.4999999999999999E-2</v>
      </c>
      <c r="AM463" s="369">
        <v>0.1</v>
      </c>
      <c r="AN463" s="369" t="s">
        <v>2330</v>
      </c>
      <c r="AO463" s="367" t="s">
        <v>1326</v>
      </c>
      <c r="AP463" s="370" t="s">
        <v>718</v>
      </c>
      <c r="AQ463" s="376" t="s">
        <v>689</v>
      </c>
      <c r="AR463" s="369" t="s">
        <v>34</v>
      </c>
      <c r="AS463" s="369" t="s">
        <v>34</v>
      </c>
      <c r="AT463" s="369"/>
      <c r="AW463" s="711"/>
      <c r="AX463" s="711"/>
      <c r="AY463" s="712"/>
      <c r="AZ463" s="712"/>
      <c r="BA463" s="712"/>
      <c r="BB463" s="713"/>
      <c r="BC463" s="712"/>
      <c r="BD463" s="712"/>
      <c r="BE463" s="712"/>
      <c r="BF463" s="712"/>
      <c r="BG463" s="713"/>
      <c r="BH463" s="713"/>
      <c r="BI463" s="714"/>
      <c r="BJ463" s="714"/>
      <c r="BK463" s="714"/>
      <c r="BL463" s="713"/>
      <c r="BM463" s="713"/>
      <c r="BN463" s="713"/>
      <c r="BO463" s="713"/>
      <c r="BP463" s="713"/>
      <c r="BQ463" s="713"/>
      <c r="BR463" s="713"/>
      <c r="BS463" s="713"/>
      <c r="BT463" s="716"/>
      <c r="BU463" s="717"/>
      <c r="BV463" s="715"/>
      <c r="BW463" s="718"/>
    </row>
    <row r="464" spans="2:75" ht="15.75" customHeight="1">
      <c r="B464" s="363" t="s">
        <v>1634</v>
      </c>
      <c r="C464" s="364">
        <v>1221890000124</v>
      </c>
      <c r="D464" s="365" t="s">
        <v>13</v>
      </c>
      <c r="E464" s="365" t="s">
        <v>615</v>
      </c>
      <c r="F464" s="365" t="s">
        <v>619</v>
      </c>
      <c r="G464" s="366" t="s">
        <v>34</v>
      </c>
      <c r="H464" s="366" t="s">
        <v>1340</v>
      </c>
      <c r="I464" s="366" t="s">
        <v>34</v>
      </c>
      <c r="J464" s="366" t="s">
        <v>611</v>
      </c>
      <c r="K464" s="367" t="s">
        <v>48</v>
      </c>
      <c r="L464" s="368"/>
      <c r="M464" s="368"/>
      <c r="N464" s="367">
        <v>40177</v>
      </c>
      <c r="O464" s="367" t="s">
        <v>1326</v>
      </c>
      <c r="P464" s="371">
        <v>35250</v>
      </c>
      <c r="Q464" s="372">
        <v>855185209.17999995</v>
      </c>
      <c r="R464" s="372">
        <v>901448903.33396745</v>
      </c>
      <c r="S464" s="367">
        <v>1</v>
      </c>
      <c r="T464" s="369">
        <v>0.11285342345145333</v>
      </c>
      <c r="U464" s="369">
        <v>1.2693655476523826</v>
      </c>
      <c r="V464" s="369">
        <v>8.415453978698717E-2</v>
      </c>
      <c r="W464" s="369">
        <v>0.77234582772153437</v>
      </c>
      <c r="X464" s="369">
        <v>0.16361372594527324</v>
      </c>
      <c r="Y464" s="369">
        <v>1.1504974353959885</v>
      </c>
      <c r="Z464" s="369">
        <v>0.17697236452909459</v>
      </c>
      <c r="AA464" s="369">
        <v>0.9670767571449308</v>
      </c>
      <c r="AB464" s="369">
        <v>8.2542842627447141E-2</v>
      </c>
      <c r="AC464" s="373">
        <v>-0.23309138069213739</v>
      </c>
      <c r="AD464" s="575">
        <v>7455507000189</v>
      </c>
      <c r="AE464" s="370" t="s">
        <v>2427</v>
      </c>
      <c r="AF464" s="370" t="s">
        <v>2329</v>
      </c>
      <c r="AG464" s="374" t="s">
        <v>59</v>
      </c>
      <c r="AH464" s="374" t="s">
        <v>2321</v>
      </c>
      <c r="AI464" s="374">
        <v>5000</v>
      </c>
      <c r="AJ464" s="374">
        <v>2000</v>
      </c>
      <c r="AK464" s="374">
        <v>5000</v>
      </c>
      <c r="AL464" s="369">
        <v>1.4999999999999999E-2</v>
      </c>
      <c r="AM464" s="369">
        <v>0.2</v>
      </c>
      <c r="AN464" s="369" t="s">
        <v>64</v>
      </c>
      <c r="AO464" s="367" t="s">
        <v>1326</v>
      </c>
      <c r="AP464" s="370" t="s">
        <v>13</v>
      </c>
      <c r="AQ464" s="376" t="s">
        <v>666</v>
      </c>
      <c r="AR464" s="369" t="s">
        <v>34</v>
      </c>
      <c r="AS464" s="369" t="s">
        <v>34</v>
      </c>
      <c r="AT464" s="369"/>
      <c r="AW464" s="711"/>
      <c r="AX464" s="711"/>
      <c r="AY464" s="712"/>
      <c r="AZ464" s="712"/>
      <c r="BA464" s="712"/>
      <c r="BB464" s="713"/>
      <c r="BC464" s="712"/>
      <c r="BD464" s="712"/>
      <c r="BE464" s="712"/>
      <c r="BF464" s="712"/>
      <c r="BG464" s="713"/>
      <c r="BH464" s="713"/>
      <c r="BI464" s="714"/>
      <c r="BJ464" s="714"/>
      <c r="BK464" s="714"/>
      <c r="BL464" s="713"/>
      <c r="BM464" s="713"/>
      <c r="BN464" s="713"/>
      <c r="BO464" s="713"/>
      <c r="BP464" s="713"/>
      <c r="BQ464" s="713"/>
      <c r="BR464" s="713"/>
      <c r="BS464" s="713"/>
      <c r="BT464" s="716"/>
      <c r="BU464" s="717"/>
      <c r="BV464" s="715"/>
      <c r="BW464" s="718"/>
    </row>
    <row r="465" spans="2:75" ht="15.75" customHeight="1">
      <c r="B465" s="363" t="s">
        <v>180</v>
      </c>
      <c r="C465" s="364">
        <v>18558694000142</v>
      </c>
      <c r="D465" s="365" t="s">
        <v>14</v>
      </c>
      <c r="E465" s="365" t="s">
        <v>614</v>
      </c>
      <c r="F465" s="365"/>
      <c r="G465" s="366"/>
      <c r="H465" s="366" t="s">
        <v>1340</v>
      </c>
      <c r="I465" s="366" t="s">
        <v>34</v>
      </c>
      <c r="J465" s="366" t="s">
        <v>608</v>
      </c>
      <c r="K465" s="367" t="s">
        <v>48</v>
      </c>
      <c r="L465" s="368"/>
      <c r="M465" s="368" t="s">
        <v>34</v>
      </c>
      <c r="N465" s="367">
        <v>344435</v>
      </c>
      <c r="O465" s="367" t="s">
        <v>1323</v>
      </c>
      <c r="P465" s="371">
        <v>41509</v>
      </c>
      <c r="Q465" s="372">
        <v>85173321.640000001</v>
      </c>
      <c r="R465" s="372">
        <v>88076253.807976112</v>
      </c>
      <c r="S465" s="367">
        <v>40</v>
      </c>
      <c r="T465" s="369">
        <v>-4.766291805367473E-3</v>
      </c>
      <c r="U465" s="369">
        <v>-6.1614784459340273E-2</v>
      </c>
      <c r="V465" s="369">
        <v>-0.11390591305002273</v>
      </c>
      <c r="W465" s="369">
        <v>-1.1166588191117743</v>
      </c>
      <c r="X465" s="369">
        <v>1.0984028529492429E-2</v>
      </c>
      <c r="Y465" s="369">
        <v>8.3293883703803862E-2</v>
      </c>
      <c r="Z465" s="369">
        <v>0.36021529710756139</v>
      </c>
      <c r="AA465" s="369">
        <v>2.047580526330647</v>
      </c>
      <c r="AB465" s="369">
        <v>0.21036980683513459</v>
      </c>
      <c r="AC465" s="373">
        <v>-0.93146012773170539</v>
      </c>
      <c r="AD465" s="575">
        <v>0</v>
      </c>
      <c r="AE465" s="370" t="s">
        <v>2428</v>
      </c>
      <c r="AF465" s="370" t="s">
        <v>743</v>
      </c>
      <c r="AG465" s="374" t="s">
        <v>743</v>
      </c>
      <c r="AH465" s="374" t="s">
        <v>2321</v>
      </c>
      <c r="AI465" s="374">
        <v>1000</v>
      </c>
      <c r="AJ465" s="374">
        <v>0</v>
      </c>
      <c r="AK465" s="374">
        <v>1000</v>
      </c>
      <c r="AL465" s="369">
        <v>0.02</v>
      </c>
      <c r="AM465" s="369">
        <v>0.2</v>
      </c>
      <c r="AN465" s="369" t="s">
        <v>668</v>
      </c>
      <c r="AO465" s="367" t="s">
        <v>1326</v>
      </c>
      <c r="AP465" s="370" t="s">
        <v>718</v>
      </c>
      <c r="AQ465" s="376" t="s">
        <v>661</v>
      </c>
      <c r="AR465" s="369">
        <v>4.0000000000000001E-3</v>
      </c>
      <c r="AS465" s="369">
        <v>4.0000000000000001E-3</v>
      </c>
      <c r="AT465" s="369"/>
      <c r="AW465" s="711"/>
      <c r="AX465" s="711"/>
      <c r="AY465" s="712"/>
      <c r="AZ465" s="712"/>
      <c r="BA465" s="712"/>
      <c r="BB465" s="713"/>
      <c r="BC465" s="712"/>
      <c r="BD465" s="712"/>
      <c r="BE465" s="712"/>
      <c r="BF465" s="712"/>
      <c r="BG465" s="713"/>
      <c r="BH465" s="713"/>
      <c r="BI465" s="714"/>
      <c r="BJ465" s="714"/>
      <c r="BK465" s="714"/>
      <c r="BL465" s="713"/>
      <c r="BM465" s="713"/>
      <c r="BN465" s="713"/>
      <c r="BO465" s="713"/>
      <c r="BP465" s="713"/>
      <c r="BQ465" s="713"/>
      <c r="BR465" s="713"/>
      <c r="BS465" s="713"/>
      <c r="BT465" s="716"/>
      <c r="BU465" s="717"/>
      <c r="BV465" s="715"/>
      <c r="BW465" s="718"/>
    </row>
    <row r="466" spans="2:75" ht="15.75" customHeight="1">
      <c r="B466" s="363" t="s">
        <v>1393</v>
      </c>
      <c r="C466" s="364">
        <v>18956729000100</v>
      </c>
      <c r="D466" s="365" t="s">
        <v>13</v>
      </c>
      <c r="E466" s="365" t="s">
        <v>616</v>
      </c>
      <c r="F466" s="365" t="s">
        <v>617</v>
      </c>
      <c r="G466" s="366" t="s">
        <v>34</v>
      </c>
      <c r="H466" s="366" t="s">
        <v>1340</v>
      </c>
      <c r="I466" s="366" t="s">
        <v>34</v>
      </c>
      <c r="J466" s="366" t="s">
        <v>608</v>
      </c>
      <c r="K466" s="367" t="s">
        <v>48</v>
      </c>
      <c r="L466" s="368"/>
      <c r="M466" s="368" t="s">
        <v>1421</v>
      </c>
      <c r="N466" s="367">
        <v>352691</v>
      </c>
      <c r="O466" s="367" t="s">
        <v>1323</v>
      </c>
      <c r="P466" s="371">
        <v>41579</v>
      </c>
      <c r="Q466" s="372">
        <v>171472496.72999999</v>
      </c>
      <c r="R466" s="372">
        <v>223634643.09630981</v>
      </c>
      <c r="S466" s="367">
        <v>3</v>
      </c>
      <c r="T466" s="369">
        <v>0.12163598683071908</v>
      </c>
      <c r="U466" s="369">
        <v>1.5724121428390154</v>
      </c>
      <c r="V466" s="369">
        <v>0.10366133145380774</v>
      </c>
      <c r="W466" s="369">
        <v>1.0162276642998216</v>
      </c>
      <c r="X466" s="369">
        <v>0.23082748137724263</v>
      </c>
      <c r="Y466" s="369">
        <v>1.7504067235308296</v>
      </c>
      <c r="Z466" s="369">
        <v>0.39822312170356633</v>
      </c>
      <c r="AA466" s="369">
        <v>2.2636293230249538</v>
      </c>
      <c r="AB466" s="369">
        <v>0.10953873543332432</v>
      </c>
      <c r="AC466" s="373">
        <v>6.8234462814633343E-2</v>
      </c>
      <c r="AD466" s="575">
        <v>0</v>
      </c>
      <c r="AE466" s="370" t="s">
        <v>2428</v>
      </c>
      <c r="AF466" s="370" t="s">
        <v>743</v>
      </c>
      <c r="AG466" s="374" t="s">
        <v>743</v>
      </c>
      <c r="AH466" s="374" t="s">
        <v>2321</v>
      </c>
      <c r="AI466" s="374">
        <v>2000</v>
      </c>
      <c r="AJ466" s="374">
        <v>0</v>
      </c>
      <c r="AK466" s="374">
        <v>1000</v>
      </c>
      <c r="AL466" s="369">
        <v>1.3000000000000001E-2</v>
      </c>
      <c r="AM466" s="369">
        <v>0.2</v>
      </c>
      <c r="AN466" s="369" t="s">
        <v>2330</v>
      </c>
      <c r="AO466" s="367" t="s">
        <v>1326</v>
      </c>
      <c r="AP466" s="370" t="s">
        <v>13</v>
      </c>
      <c r="AQ466" s="376" t="s">
        <v>670</v>
      </c>
      <c r="AR466" s="369">
        <v>2.5999999999999999E-3</v>
      </c>
      <c r="AS466" s="369">
        <v>2.5999999999999999E-3</v>
      </c>
      <c r="AT466" s="369"/>
      <c r="AW466" s="711"/>
      <c r="AX466" s="711"/>
      <c r="AY466" s="712"/>
      <c r="AZ466" s="712"/>
      <c r="BA466" s="712"/>
      <c r="BB466" s="713"/>
      <c r="BC466" s="712"/>
      <c r="BD466" s="712"/>
      <c r="BE466" s="712"/>
      <c r="BF466" s="712"/>
      <c r="BG466" s="713"/>
      <c r="BH466" s="713"/>
      <c r="BI466" s="714"/>
      <c r="BJ466" s="714"/>
      <c r="BK466" s="714"/>
      <c r="BL466" s="713"/>
      <c r="BM466" s="713"/>
      <c r="BN466" s="713"/>
      <c r="BO466" s="713"/>
      <c r="BP466" s="713"/>
      <c r="BQ466" s="713"/>
      <c r="BR466" s="713"/>
      <c r="BS466" s="713"/>
      <c r="BT466" s="716"/>
      <c r="BU466" s="717"/>
      <c r="BV466" s="715"/>
      <c r="BW466" s="718"/>
    </row>
    <row r="467" spans="2:75" ht="15.75" customHeight="1">
      <c r="B467" s="363" t="s">
        <v>181</v>
      </c>
      <c r="C467" s="364">
        <v>34702572000134</v>
      </c>
      <c r="D467" s="365" t="s">
        <v>13</v>
      </c>
      <c r="E467" s="365" t="s">
        <v>616</v>
      </c>
      <c r="F467" s="365" t="s">
        <v>610</v>
      </c>
      <c r="G467" s="366" t="s">
        <v>34</v>
      </c>
      <c r="H467" s="366" t="s">
        <v>1340</v>
      </c>
      <c r="I467" s="366" t="s">
        <v>34</v>
      </c>
      <c r="J467" s="366" t="s">
        <v>611</v>
      </c>
      <c r="K467" s="367" t="s">
        <v>48</v>
      </c>
      <c r="L467" s="368" t="s">
        <v>717</v>
      </c>
      <c r="M467" s="368" t="s">
        <v>34</v>
      </c>
      <c r="N467" s="367">
        <v>530042</v>
      </c>
      <c r="O467" s="367" t="s">
        <v>1323</v>
      </c>
      <c r="P467" s="371">
        <v>43887</v>
      </c>
      <c r="Q467" s="372">
        <v>160338500.55000001</v>
      </c>
      <c r="R467" s="372">
        <v>110361540.92940481</v>
      </c>
      <c r="S467" s="367">
        <v>18</v>
      </c>
      <c r="T467" s="369">
        <v>9.2332971482482096E-2</v>
      </c>
      <c r="U467" s="369">
        <v>1.1936063440297333</v>
      </c>
      <c r="V467" s="369">
        <v>0.1816583617502463</v>
      </c>
      <c r="W467" s="369">
        <v>1.7808593626278741</v>
      </c>
      <c r="X467" s="369">
        <v>0.47422000030213551</v>
      </c>
      <c r="Y467" s="369">
        <v>3.5960964093571217</v>
      </c>
      <c r="Z467" s="369" t="s">
        <v>1424</v>
      </c>
      <c r="AA467" s="369" t="s">
        <v>1424</v>
      </c>
      <c r="AB467" s="369">
        <v>8.8774218113997064E-2</v>
      </c>
      <c r="AC467" s="373">
        <v>0.83069020759402035</v>
      </c>
      <c r="AD467" s="575">
        <v>41036284000153</v>
      </c>
      <c r="AE467" s="370" t="s">
        <v>2429</v>
      </c>
      <c r="AF467" s="370" t="s">
        <v>2326</v>
      </c>
      <c r="AG467" s="374" t="s">
        <v>1459</v>
      </c>
      <c r="AH467" s="374" t="s">
        <v>2318</v>
      </c>
      <c r="AI467" s="374">
        <v>10000</v>
      </c>
      <c r="AJ467" s="374">
        <v>1000</v>
      </c>
      <c r="AK467" s="374">
        <v>0</v>
      </c>
      <c r="AL467" s="369">
        <v>0.02</v>
      </c>
      <c r="AM467" s="369">
        <v>0.2</v>
      </c>
      <c r="AN467" s="369" t="s">
        <v>2335</v>
      </c>
      <c r="AO467" s="367" t="s">
        <v>1326</v>
      </c>
      <c r="AP467" s="370" t="s">
        <v>13</v>
      </c>
      <c r="AQ467" s="376" t="s">
        <v>670</v>
      </c>
      <c r="AR467" s="369">
        <v>4.0000000000000001E-3</v>
      </c>
      <c r="AS467" s="369">
        <v>4.0000000000000001E-3</v>
      </c>
      <c r="AT467" s="369"/>
      <c r="AW467" s="711"/>
      <c r="AX467" s="711"/>
      <c r="AY467" s="712"/>
      <c r="AZ467" s="712"/>
      <c r="BA467" s="712"/>
      <c r="BB467" s="713"/>
      <c r="BC467" s="712"/>
      <c r="BD467" s="712"/>
      <c r="BE467" s="712"/>
      <c r="BF467" s="712"/>
      <c r="BG467" s="713"/>
      <c r="BH467" s="713"/>
      <c r="BI467" s="714"/>
      <c r="BJ467" s="714"/>
      <c r="BK467" s="714"/>
      <c r="BL467" s="218"/>
      <c r="BM467" s="713"/>
      <c r="BN467" s="713"/>
      <c r="BO467" s="713"/>
      <c r="BP467" s="713"/>
      <c r="BQ467" s="713"/>
      <c r="BR467" s="713"/>
      <c r="BS467" s="713"/>
      <c r="BT467" s="716"/>
      <c r="BU467" s="717"/>
      <c r="BV467" s="715"/>
      <c r="BW467" s="718"/>
    </row>
    <row r="468" spans="2:75" ht="15.75" customHeight="1">
      <c r="B468" s="363" t="s">
        <v>1635</v>
      </c>
      <c r="C468" s="364">
        <v>37128109000119</v>
      </c>
      <c r="D468" s="365" t="s">
        <v>14</v>
      </c>
      <c r="E468" s="365" t="s">
        <v>614</v>
      </c>
      <c r="F468" s="365" t="s">
        <v>1319</v>
      </c>
      <c r="G468" s="366"/>
      <c r="H468" s="366" t="s">
        <v>867</v>
      </c>
      <c r="I468" s="366" t="s">
        <v>34</v>
      </c>
      <c r="J468" s="366" t="s">
        <v>608</v>
      </c>
      <c r="K468" s="367" t="s">
        <v>48</v>
      </c>
      <c r="L468" s="368"/>
      <c r="M468" s="368"/>
      <c r="N468" s="367">
        <v>553794</v>
      </c>
      <c r="O468" s="367" t="s">
        <v>1323</v>
      </c>
      <c r="P468" s="371">
        <v>44109</v>
      </c>
      <c r="Q468" s="372">
        <v>31673948.789999999</v>
      </c>
      <c r="R468" s="372">
        <v>45363107.936547622</v>
      </c>
      <c r="S468" s="367">
        <v>12</v>
      </c>
      <c r="T468" s="369">
        <v>5.9698158052556849E-2</v>
      </c>
      <c r="U468" s="369">
        <v>0.67147971920249649</v>
      </c>
      <c r="V468" s="369">
        <v>-9.4300198766301802E-2</v>
      </c>
      <c r="W468" s="369">
        <v>-0.86545972748254107</v>
      </c>
      <c r="X468" s="369" t="s">
        <v>1424</v>
      </c>
      <c r="Y468" s="369" t="s">
        <v>1424</v>
      </c>
      <c r="Z468" s="369" t="s">
        <v>1424</v>
      </c>
      <c r="AA468" s="369" t="s">
        <v>1424</v>
      </c>
      <c r="AB468" s="369">
        <v>0.21390980235453769</v>
      </c>
      <c r="AC468" s="373">
        <v>-0.83965436615065336</v>
      </c>
      <c r="AD468" s="575">
        <v>31963459000114</v>
      </c>
      <c r="AE468" s="370" t="s">
        <v>2430</v>
      </c>
      <c r="AF468" s="370" t="s">
        <v>2326</v>
      </c>
      <c r="AG468" s="374" t="s">
        <v>1459</v>
      </c>
      <c r="AH468" s="374" t="s">
        <v>2327</v>
      </c>
      <c r="AI468" s="374">
        <v>200</v>
      </c>
      <c r="AJ468" s="374" t="s">
        <v>1436</v>
      </c>
      <c r="AK468" s="374">
        <v>200</v>
      </c>
      <c r="AL468" s="369">
        <v>1.8500000000000003E-2</v>
      </c>
      <c r="AM468" s="369">
        <v>0.2</v>
      </c>
      <c r="AN468" s="369" t="s">
        <v>34</v>
      </c>
      <c r="AO468" s="367" t="s">
        <v>1323</v>
      </c>
      <c r="AP468" s="370" t="s">
        <v>13</v>
      </c>
      <c r="AQ468" s="376" t="s">
        <v>2385</v>
      </c>
      <c r="AR468" s="369" t="s">
        <v>34</v>
      </c>
      <c r="AS468" s="369" t="s">
        <v>34</v>
      </c>
      <c r="AT468" s="369"/>
      <c r="AW468" s="711"/>
      <c r="AX468" s="711"/>
      <c r="AY468" s="712"/>
      <c r="AZ468" s="712"/>
      <c r="BA468" s="712"/>
      <c r="BB468" s="713"/>
      <c r="BC468" s="712"/>
      <c r="BD468" s="712"/>
      <c r="BE468" s="712"/>
      <c r="BF468" s="712"/>
      <c r="BG468" s="713"/>
      <c r="BH468" s="713"/>
      <c r="BI468" s="714"/>
      <c r="BJ468" s="714"/>
      <c r="BK468" s="714"/>
      <c r="BL468" s="218"/>
      <c r="BM468" s="713"/>
      <c r="BN468" s="713"/>
      <c r="BO468" s="713"/>
      <c r="BP468" s="713"/>
      <c r="BQ468" s="713"/>
      <c r="BR468" s="713"/>
      <c r="BS468" s="713"/>
      <c r="BT468" s="716"/>
      <c r="BU468" s="717"/>
      <c r="BV468" s="715"/>
      <c r="BW468" s="718"/>
    </row>
    <row r="469" spans="2:75" ht="15.75" customHeight="1">
      <c r="B469" s="363" t="s">
        <v>182</v>
      </c>
      <c r="C469" s="364">
        <v>30858733000122</v>
      </c>
      <c r="D469" s="365" t="s">
        <v>14</v>
      </c>
      <c r="E469" s="365" t="s">
        <v>607</v>
      </c>
      <c r="F469" s="365"/>
      <c r="G469" s="366"/>
      <c r="H469" s="366" t="s">
        <v>34</v>
      </c>
      <c r="I469" s="366" t="s">
        <v>34</v>
      </c>
      <c r="J469" s="366" t="s">
        <v>608</v>
      </c>
      <c r="K469" s="367" t="s">
        <v>48</v>
      </c>
      <c r="L469" s="368"/>
      <c r="M469" s="368" t="s">
        <v>34</v>
      </c>
      <c r="N469" s="367">
        <v>497673</v>
      </c>
      <c r="O469" s="367" t="s">
        <v>1323</v>
      </c>
      <c r="P469" s="371">
        <v>43621</v>
      </c>
      <c r="Q469" s="372">
        <v>176442924.84</v>
      </c>
      <c r="R469" s="372">
        <v>231484493.1188888</v>
      </c>
      <c r="S469" s="367">
        <v>17</v>
      </c>
      <c r="T469" s="369">
        <v>6.3752240000668481E-2</v>
      </c>
      <c r="U469" s="369">
        <v>0.82413764973805903</v>
      </c>
      <c r="V469" s="369">
        <v>-0.15078374145231777</v>
      </c>
      <c r="W469" s="369">
        <v>-1.4781848471506249</v>
      </c>
      <c r="X469" s="369">
        <v>-5.2331590186521004E-2</v>
      </c>
      <c r="Y469" s="369">
        <v>-0.39683995496983915</v>
      </c>
      <c r="Z469" s="369">
        <v>8.7159153576918946E-2</v>
      </c>
      <c r="AA469" s="369">
        <v>0.49544088490575983</v>
      </c>
      <c r="AB469" s="369">
        <v>0.21872591687248263</v>
      </c>
      <c r="AC469" s="373">
        <v>-1.0818352140337038</v>
      </c>
      <c r="AD469" s="575">
        <v>31635364000171</v>
      </c>
      <c r="AE469" s="370" t="s">
        <v>2430</v>
      </c>
      <c r="AF469" s="370" t="s">
        <v>2326</v>
      </c>
      <c r="AG469" s="374" t="s">
        <v>1459</v>
      </c>
      <c r="AH469" s="374" t="s">
        <v>2321</v>
      </c>
      <c r="AI469" s="374">
        <v>500</v>
      </c>
      <c r="AJ469" s="374">
        <v>100</v>
      </c>
      <c r="AK469" s="374">
        <v>100</v>
      </c>
      <c r="AL469" s="369">
        <v>1.8500000000000003E-2</v>
      </c>
      <c r="AM469" s="369">
        <v>0.2</v>
      </c>
      <c r="AN469" s="369" t="s">
        <v>2368</v>
      </c>
      <c r="AO469" s="367" t="s">
        <v>1326</v>
      </c>
      <c r="AP469" s="370" t="s">
        <v>718</v>
      </c>
      <c r="AQ469" s="376" t="s">
        <v>672</v>
      </c>
      <c r="AR469" s="369">
        <v>4.3166666666666657E-3</v>
      </c>
      <c r="AS469" s="369">
        <v>4.3166666666666657E-3</v>
      </c>
      <c r="AT469" s="369"/>
      <c r="AW469" s="711"/>
      <c r="AX469" s="711"/>
      <c r="AY469" s="712"/>
      <c r="AZ469" s="712"/>
      <c r="BA469" s="712"/>
      <c r="BB469" s="713"/>
      <c r="BC469" s="712"/>
      <c r="BD469" s="712"/>
      <c r="BE469" s="712"/>
      <c r="BF469" s="712"/>
      <c r="BG469" s="713"/>
      <c r="BH469" s="713"/>
      <c r="BI469" s="714"/>
      <c r="BJ469" s="714"/>
      <c r="BK469" s="714"/>
      <c r="BL469" s="218"/>
      <c r="BM469" s="713"/>
      <c r="BN469" s="713"/>
      <c r="BO469" s="713"/>
      <c r="BP469" s="713"/>
      <c r="BQ469" s="713"/>
      <c r="BR469" s="713"/>
      <c r="BS469" s="713"/>
      <c r="BT469" s="716"/>
      <c r="BU469" s="717"/>
      <c r="BV469" s="715"/>
      <c r="BW469" s="718"/>
    </row>
    <row r="470" spans="2:75" ht="15.75" customHeight="1">
      <c r="B470" s="363" t="s">
        <v>42</v>
      </c>
      <c r="C470" s="364">
        <v>35432385000140</v>
      </c>
      <c r="D470" s="365" t="s">
        <v>13</v>
      </c>
      <c r="E470" s="365" t="s">
        <v>616</v>
      </c>
      <c r="F470" s="365" t="s">
        <v>619</v>
      </c>
      <c r="G470" s="366" t="s">
        <v>34</v>
      </c>
      <c r="H470" s="366" t="s">
        <v>867</v>
      </c>
      <c r="I470" s="366" t="s">
        <v>34</v>
      </c>
      <c r="J470" s="366" t="s">
        <v>611</v>
      </c>
      <c r="K470" s="367" t="s">
        <v>48</v>
      </c>
      <c r="L470" s="368" t="s">
        <v>1341</v>
      </c>
      <c r="M470" s="368" t="s">
        <v>1421</v>
      </c>
      <c r="N470" s="367">
        <v>518174</v>
      </c>
      <c r="O470" s="367" t="s">
        <v>1323</v>
      </c>
      <c r="P470" s="371">
        <v>43812</v>
      </c>
      <c r="Q470" s="372">
        <v>275704942.38</v>
      </c>
      <c r="R470" s="372">
        <v>509456336.94119078</v>
      </c>
      <c r="S470" s="367">
        <v>32</v>
      </c>
      <c r="T470" s="369">
        <v>-2.2602085514360826E-2</v>
      </c>
      <c r="U470" s="369">
        <v>-0.29218157095011316</v>
      </c>
      <c r="V470" s="369">
        <v>-1.7183388121116749E-2</v>
      </c>
      <c r="W470" s="369">
        <v>-0.16845466028825876</v>
      </c>
      <c r="X470" s="369">
        <v>6.2139612027473756E-2</v>
      </c>
      <c r="Y470" s="369">
        <v>0.47121596632042495</v>
      </c>
      <c r="Z470" s="369" t="s">
        <v>1424</v>
      </c>
      <c r="AA470" s="369" t="s">
        <v>1424</v>
      </c>
      <c r="AB470" s="369">
        <v>5.505618242627526E-2</v>
      </c>
      <c r="AC470" s="373">
        <v>-2.0519760939576344</v>
      </c>
      <c r="AD470" s="575">
        <v>32785900000188</v>
      </c>
      <c r="AE470" s="370" t="s">
        <v>2430</v>
      </c>
      <c r="AF470" s="370" t="s">
        <v>2326</v>
      </c>
      <c r="AG470" s="374" t="s">
        <v>1459</v>
      </c>
      <c r="AH470" s="374" t="s">
        <v>2318</v>
      </c>
      <c r="AI470" s="374">
        <v>500</v>
      </c>
      <c r="AJ470" s="374">
        <v>100</v>
      </c>
      <c r="AK470" s="374">
        <v>100</v>
      </c>
      <c r="AL470" s="369">
        <v>1.3500000000000002E-2</v>
      </c>
      <c r="AM470" s="369">
        <v>0.15</v>
      </c>
      <c r="AN470" s="369" t="s">
        <v>34</v>
      </c>
      <c r="AO470" s="367" t="s">
        <v>1326</v>
      </c>
      <c r="AP470" s="370" t="s">
        <v>13</v>
      </c>
      <c r="AQ470" s="376" t="s">
        <v>670</v>
      </c>
      <c r="AR470" s="369">
        <v>3.1499999999999996E-3</v>
      </c>
      <c r="AS470" s="369">
        <v>3.1499999999999996E-3</v>
      </c>
      <c r="AT470" s="369"/>
      <c r="AW470" s="711"/>
      <c r="AX470" s="711"/>
      <c r="AY470" s="712"/>
      <c r="AZ470" s="712"/>
      <c r="BA470" s="712"/>
      <c r="BB470" s="713"/>
      <c r="BC470" s="712"/>
      <c r="BD470" s="712"/>
      <c r="BE470" s="712"/>
      <c r="BF470" s="712"/>
      <c r="BG470" s="713"/>
      <c r="BH470" s="713"/>
      <c r="BI470" s="714"/>
      <c r="BJ470" s="714"/>
      <c r="BK470" s="714"/>
      <c r="BL470" s="713"/>
      <c r="BM470" s="713"/>
      <c r="BN470" s="713"/>
      <c r="BO470" s="713"/>
      <c r="BP470" s="713"/>
      <c r="BQ470" s="713"/>
      <c r="BR470" s="713"/>
      <c r="BS470" s="713"/>
      <c r="BT470" s="716"/>
      <c r="BU470" s="717"/>
      <c r="BV470" s="715"/>
      <c r="BW470" s="718"/>
    </row>
    <row r="471" spans="2:75" ht="15.75" customHeight="1">
      <c r="B471" s="363" t="s">
        <v>44</v>
      </c>
      <c r="C471" s="364">
        <v>30317454000151</v>
      </c>
      <c r="D471" s="365" t="s">
        <v>14</v>
      </c>
      <c r="E471" s="365" t="s">
        <v>614</v>
      </c>
      <c r="F471" s="365" t="s">
        <v>1319</v>
      </c>
      <c r="G471" s="366"/>
      <c r="H471" s="366" t="s">
        <v>867</v>
      </c>
      <c r="I471" s="366" t="s">
        <v>34</v>
      </c>
      <c r="J471" s="366" t="s">
        <v>608</v>
      </c>
      <c r="K471" s="367" t="s">
        <v>48</v>
      </c>
      <c r="L471" s="368" t="s">
        <v>1341</v>
      </c>
      <c r="M471" s="368" t="s">
        <v>34</v>
      </c>
      <c r="N471" s="367">
        <v>466999</v>
      </c>
      <c r="O471" s="367" t="s">
        <v>1323</v>
      </c>
      <c r="P471" s="371">
        <v>43250</v>
      </c>
      <c r="Q471" s="372">
        <v>919600065.28999996</v>
      </c>
      <c r="R471" s="372">
        <v>1280131051.1292856</v>
      </c>
      <c r="S471" s="367">
        <v>32</v>
      </c>
      <c r="T471" s="369">
        <v>2.224417102388565E-2</v>
      </c>
      <c r="U471" s="369">
        <v>0.28755474047350066</v>
      </c>
      <c r="V471" s="369">
        <v>-7.4490509258922311E-2</v>
      </c>
      <c r="W471" s="369">
        <v>-0.73025606728224435</v>
      </c>
      <c r="X471" s="369">
        <v>8.9518285016707555E-3</v>
      </c>
      <c r="Y471" s="369">
        <v>6.7883341722257559E-2</v>
      </c>
      <c r="Z471" s="369">
        <v>0.26898999762645048</v>
      </c>
      <c r="AA471" s="369">
        <v>1.5290263499086847</v>
      </c>
      <c r="AB471" s="369">
        <v>0.10942341614756879</v>
      </c>
      <c r="AC471" s="373">
        <v>-1.5405820092033824</v>
      </c>
      <c r="AD471" s="575">
        <v>30317436000170</v>
      </c>
      <c r="AE471" s="370" t="s">
        <v>2430</v>
      </c>
      <c r="AF471" s="370" t="s">
        <v>2326</v>
      </c>
      <c r="AG471" s="374" t="s">
        <v>1459</v>
      </c>
      <c r="AH471" s="374" t="s">
        <v>2321</v>
      </c>
      <c r="AI471" s="374">
        <v>500</v>
      </c>
      <c r="AJ471" s="374">
        <v>100</v>
      </c>
      <c r="AK471" s="374">
        <v>100</v>
      </c>
      <c r="AL471" s="369">
        <v>1.8500000000000003E-2</v>
      </c>
      <c r="AM471" s="369">
        <v>0.2</v>
      </c>
      <c r="AN471" s="369" t="s">
        <v>2349</v>
      </c>
      <c r="AO471" s="367" t="s">
        <v>1326</v>
      </c>
      <c r="AP471" s="370" t="s">
        <v>13</v>
      </c>
      <c r="AQ471" s="376" t="s">
        <v>670</v>
      </c>
      <c r="AR471" s="369">
        <v>4.6249999999999998E-3</v>
      </c>
      <c r="AS471" s="369">
        <v>4.6249999999999998E-3</v>
      </c>
      <c r="AT471" s="369"/>
      <c r="AW471" s="711"/>
      <c r="AX471" s="711"/>
      <c r="AY471" s="712"/>
      <c r="AZ471" s="712"/>
      <c r="BA471" s="712"/>
      <c r="BB471" s="713"/>
      <c r="BC471" s="712"/>
      <c r="BD471" s="712"/>
      <c r="BE471" s="712"/>
      <c r="BF471" s="712"/>
      <c r="BG471" s="713"/>
      <c r="BH471" s="713"/>
      <c r="BI471" s="714"/>
      <c r="BJ471" s="714"/>
      <c r="BK471" s="714"/>
      <c r="BL471" s="713"/>
      <c r="BM471" s="713"/>
      <c r="BN471" s="713"/>
      <c r="BO471" s="713"/>
      <c r="BP471" s="713"/>
      <c r="BQ471" s="713"/>
      <c r="BR471" s="713"/>
      <c r="BS471" s="713"/>
      <c r="BT471" s="716"/>
      <c r="BU471" s="717"/>
      <c r="BV471" s="715"/>
      <c r="BW471" s="718"/>
    </row>
    <row r="472" spans="2:75" ht="15.75" customHeight="1">
      <c r="B472" s="363" t="s">
        <v>183</v>
      </c>
      <c r="C472" s="364">
        <v>40920066000114</v>
      </c>
      <c r="D472" s="365" t="s">
        <v>14</v>
      </c>
      <c r="E472" s="365" t="s">
        <v>614</v>
      </c>
      <c r="F472" s="365" t="s">
        <v>610</v>
      </c>
      <c r="G472" s="366"/>
      <c r="H472" s="366" t="s">
        <v>867</v>
      </c>
      <c r="I472" s="366" t="s">
        <v>34</v>
      </c>
      <c r="J472" s="366" t="s">
        <v>608</v>
      </c>
      <c r="K472" s="367" t="s">
        <v>48</v>
      </c>
      <c r="L472" s="368" t="s">
        <v>1341</v>
      </c>
      <c r="M472" s="368" t="s">
        <v>34</v>
      </c>
      <c r="N472" s="367">
        <v>588849</v>
      </c>
      <c r="O472" s="367" t="s">
        <v>1323</v>
      </c>
      <c r="P472" s="371">
        <v>44277</v>
      </c>
      <c r="Q472" s="372">
        <v>110252563.78</v>
      </c>
      <c r="R472" s="372">
        <v>55398032.074920669</v>
      </c>
      <c r="S472" s="367">
        <v>32</v>
      </c>
      <c r="T472" s="369">
        <v>0.1008306491902784</v>
      </c>
      <c r="U472" s="369">
        <v>1.3034574823467759</v>
      </c>
      <c r="V472" s="369">
        <v>0.12992078833859289</v>
      </c>
      <c r="W472" s="369">
        <v>1.2736581464434777</v>
      </c>
      <c r="X472" s="369" t="s">
        <v>1424</v>
      </c>
      <c r="Y472" s="369" t="s">
        <v>1424</v>
      </c>
      <c r="Z472" s="369" t="s">
        <v>1424</v>
      </c>
      <c r="AA472" s="369" t="s">
        <v>1424</v>
      </c>
      <c r="AB472" s="369">
        <v>0.10230597832481304</v>
      </c>
      <c r="AC472" s="373">
        <v>0.29551165184830996</v>
      </c>
      <c r="AD472" s="575">
        <v>0</v>
      </c>
      <c r="AE472" s="370" t="s">
        <v>2431</v>
      </c>
      <c r="AF472" s="370" t="s">
        <v>2317</v>
      </c>
      <c r="AG472" s="374" t="s">
        <v>1458</v>
      </c>
      <c r="AH472" s="374" t="s">
        <v>2321</v>
      </c>
      <c r="AI472" s="374">
        <v>500</v>
      </c>
      <c r="AJ472" s="374">
        <v>500</v>
      </c>
      <c r="AK472" s="374">
        <v>500</v>
      </c>
      <c r="AL472" s="369">
        <v>1.8000000000000002E-2</v>
      </c>
      <c r="AM472" s="369">
        <v>0.2</v>
      </c>
      <c r="AN472" s="369" t="s">
        <v>34</v>
      </c>
      <c r="AO472" s="367" t="s">
        <v>1326</v>
      </c>
      <c r="AP472" s="370" t="s">
        <v>13</v>
      </c>
      <c r="AQ472" s="376" t="s">
        <v>676</v>
      </c>
      <c r="AR472" s="369">
        <v>4.0000000000000001E-3</v>
      </c>
      <c r="AS472" s="369">
        <v>4.0000000000000001E-3</v>
      </c>
      <c r="AT472" s="369"/>
      <c r="AW472" s="711"/>
      <c r="AX472" s="711"/>
      <c r="AY472" s="712"/>
      <c r="AZ472" s="712"/>
      <c r="BA472" s="712"/>
      <c r="BB472" s="713"/>
      <c r="BC472" s="712"/>
      <c r="BD472" s="712"/>
      <c r="BE472" s="712"/>
      <c r="BF472" s="712"/>
      <c r="BG472" s="713"/>
      <c r="BH472" s="713"/>
      <c r="BI472" s="714"/>
      <c r="BJ472" s="714"/>
      <c r="BK472" s="714"/>
      <c r="BL472" s="713"/>
      <c r="BM472" s="713"/>
      <c r="BN472" s="713"/>
      <c r="BO472" s="713"/>
      <c r="BP472" s="713"/>
      <c r="BQ472" s="713"/>
      <c r="BR472" s="713"/>
      <c r="BS472" s="713"/>
      <c r="BT472" s="716"/>
      <c r="BU472" s="717"/>
      <c r="BV472" s="715"/>
      <c r="BW472" s="718"/>
    </row>
    <row r="473" spans="2:75" ht="15.75" customHeight="1">
      <c r="B473" s="363" t="s">
        <v>481</v>
      </c>
      <c r="C473" s="364">
        <v>29250121000173</v>
      </c>
      <c r="D473" s="365" t="s">
        <v>11</v>
      </c>
      <c r="E473" s="365" t="s">
        <v>620</v>
      </c>
      <c r="F473" s="365" t="s">
        <v>665</v>
      </c>
      <c r="G473" s="366" t="s">
        <v>740</v>
      </c>
      <c r="H473" s="366" t="s">
        <v>34</v>
      </c>
      <c r="I473" s="366"/>
      <c r="J473" s="366" t="s">
        <v>608</v>
      </c>
      <c r="K473" s="367" t="s">
        <v>48</v>
      </c>
      <c r="L473" s="368"/>
      <c r="M473" s="368" t="s">
        <v>34</v>
      </c>
      <c r="N473" s="367">
        <v>470473</v>
      </c>
      <c r="O473" s="367" t="s">
        <v>1323</v>
      </c>
      <c r="P473" s="371">
        <v>43283</v>
      </c>
      <c r="Q473" s="372">
        <v>373298074.62</v>
      </c>
      <c r="R473" s="372">
        <v>253030408.26285723</v>
      </c>
      <c r="S473" s="367">
        <v>30</v>
      </c>
      <c r="T473" s="369">
        <v>9.2309093492847216E-2</v>
      </c>
      <c r="U473" s="369">
        <v>1.1932976685971843</v>
      </c>
      <c r="V473" s="369">
        <v>0.12544997417051262</v>
      </c>
      <c r="W473" s="369">
        <v>1.2298292183771689</v>
      </c>
      <c r="X473" s="369">
        <v>0.18877596823759579</v>
      </c>
      <c r="Y473" s="369">
        <v>1.4315224602918868</v>
      </c>
      <c r="Z473" s="369">
        <v>0.21941061250721661</v>
      </c>
      <c r="AA473" s="369">
        <v>1.2472010518362455</v>
      </c>
      <c r="AB473" s="369">
        <v>2.3810284367875613E-3</v>
      </c>
      <c r="AC473" s="373">
        <v>8.845505335871815</v>
      </c>
      <c r="AD473" s="575">
        <v>0</v>
      </c>
      <c r="AE473" s="370" t="s">
        <v>2432</v>
      </c>
      <c r="AF473" s="370" t="s">
        <v>743</v>
      </c>
      <c r="AG473" s="374" t="s">
        <v>743</v>
      </c>
      <c r="AH473" s="374" t="s">
        <v>2321</v>
      </c>
      <c r="AI473" s="374">
        <v>500</v>
      </c>
      <c r="AJ473" s="374">
        <v>500</v>
      </c>
      <c r="AK473" s="374">
        <v>500</v>
      </c>
      <c r="AL473" s="369">
        <v>4.0000000000000001E-3</v>
      </c>
      <c r="AM473" s="369">
        <v>0.1</v>
      </c>
      <c r="AN473" s="369" t="s">
        <v>64</v>
      </c>
      <c r="AO473" s="367" t="s">
        <v>1326</v>
      </c>
      <c r="AP473" s="370" t="s">
        <v>11</v>
      </c>
      <c r="AQ473" s="376" t="s">
        <v>664</v>
      </c>
      <c r="AR473" s="369">
        <v>5.3333333333333336E-4</v>
      </c>
      <c r="AS473" s="369">
        <v>5.3333333333333336E-4</v>
      </c>
      <c r="AT473" s="369"/>
      <c r="AW473" s="711"/>
      <c r="AX473" s="711"/>
      <c r="AY473" s="712"/>
      <c r="AZ473" s="712"/>
      <c r="BA473" s="712"/>
      <c r="BB473" s="713"/>
      <c r="BC473" s="712"/>
      <c r="BD473" s="712"/>
      <c r="BE473" s="712"/>
      <c r="BF473" s="712"/>
      <c r="BG473" s="713"/>
      <c r="BH473" s="713"/>
      <c r="BI473" s="714"/>
      <c r="BJ473" s="714"/>
      <c r="BK473" s="714"/>
      <c r="BL473" s="218"/>
      <c r="BM473" s="713"/>
      <c r="BN473" s="713"/>
      <c r="BO473" s="713"/>
      <c r="BP473" s="713"/>
      <c r="BQ473" s="713"/>
      <c r="BR473" s="713"/>
      <c r="BS473" s="713"/>
      <c r="BT473" s="716"/>
      <c r="BU473" s="717"/>
      <c r="BV473" s="715"/>
      <c r="BW473" s="718"/>
    </row>
    <row r="474" spans="2:75" ht="15.75" customHeight="1">
      <c r="B474" s="363" t="s">
        <v>184</v>
      </c>
      <c r="C474" s="364">
        <v>10783480000168</v>
      </c>
      <c r="D474" s="365" t="s">
        <v>11</v>
      </c>
      <c r="E474" s="365" t="s">
        <v>620</v>
      </c>
      <c r="F474" s="365" t="s">
        <v>665</v>
      </c>
      <c r="G474" s="366" t="s">
        <v>740</v>
      </c>
      <c r="H474" s="366" t="s">
        <v>34</v>
      </c>
      <c r="I474" s="366"/>
      <c r="J474" s="366" t="s">
        <v>608</v>
      </c>
      <c r="K474" s="367" t="s">
        <v>48</v>
      </c>
      <c r="L474" s="368"/>
      <c r="M474" s="368" t="s">
        <v>1421</v>
      </c>
      <c r="N474" s="367">
        <v>259624</v>
      </c>
      <c r="O474" s="367" t="s">
        <v>1323</v>
      </c>
      <c r="P474" s="371">
        <v>39931</v>
      </c>
      <c r="Q474" s="372">
        <v>1521023677.28</v>
      </c>
      <c r="R474" s="372">
        <v>1111161828.3398409</v>
      </c>
      <c r="S474" s="367">
        <v>5</v>
      </c>
      <c r="T474" s="369">
        <v>8.6691409097946703E-2</v>
      </c>
      <c r="U474" s="369">
        <v>1.1206767659569803</v>
      </c>
      <c r="V474" s="369">
        <v>0.11919231576884171</v>
      </c>
      <c r="W474" s="369">
        <v>1.1684832420875444</v>
      </c>
      <c r="X474" s="369">
        <v>0.17320454911417671</v>
      </c>
      <c r="Y474" s="369">
        <v>1.3134415603664391</v>
      </c>
      <c r="Z474" s="369">
        <v>0.19678621082460435</v>
      </c>
      <c r="AA474" s="369">
        <v>1.1185966181068074</v>
      </c>
      <c r="AB474" s="369">
        <v>2.7708619413541304E-3</v>
      </c>
      <c r="AC474" s="373">
        <v>5.5882217377019368</v>
      </c>
      <c r="AD474" s="575">
        <v>0</v>
      </c>
      <c r="AE474" s="370" t="s">
        <v>2432</v>
      </c>
      <c r="AF474" s="370" t="s">
        <v>743</v>
      </c>
      <c r="AG474" s="374" t="s">
        <v>743</v>
      </c>
      <c r="AH474" s="374" t="s">
        <v>2321</v>
      </c>
      <c r="AI474" s="374">
        <v>100</v>
      </c>
      <c r="AJ474" s="374">
        <v>100</v>
      </c>
      <c r="AK474" s="374">
        <v>100</v>
      </c>
      <c r="AL474" s="369">
        <v>3.4999999999999996E-3</v>
      </c>
      <c r="AM474" s="369" t="s">
        <v>34</v>
      </c>
      <c r="AN474" s="369" t="s">
        <v>64</v>
      </c>
      <c r="AO474" s="367" t="s">
        <v>1326</v>
      </c>
      <c r="AP474" s="370" t="s">
        <v>11</v>
      </c>
      <c r="AQ474" s="376" t="s">
        <v>664</v>
      </c>
      <c r="AR474" s="369">
        <v>7.000000000000001E-4</v>
      </c>
      <c r="AS474" s="369">
        <v>7.000000000000001E-4</v>
      </c>
      <c r="AT474" s="369"/>
      <c r="AW474" s="711"/>
      <c r="AX474" s="711"/>
      <c r="AY474" s="712"/>
      <c r="AZ474" s="712"/>
      <c r="BA474" s="712"/>
      <c r="BB474" s="713"/>
      <c r="BC474" s="712"/>
      <c r="BD474" s="712"/>
      <c r="BE474" s="712"/>
      <c r="BF474" s="712"/>
      <c r="BG474" s="713"/>
      <c r="BH474" s="713"/>
      <c r="BI474" s="714"/>
      <c r="BJ474" s="714"/>
      <c r="BK474" s="714"/>
      <c r="BL474" s="218"/>
      <c r="BM474" s="713"/>
      <c r="BN474" s="713"/>
      <c r="BO474" s="713"/>
      <c r="BP474" s="713"/>
      <c r="BQ474" s="713"/>
      <c r="BR474" s="713"/>
      <c r="BS474" s="713"/>
      <c r="BT474" s="716"/>
      <c r="BU474" s="717"/>
      <c r="BV474" s="715"/>
      <c r="BW474" s="718"/>
    </row>
    <row r="475" spans="2:75" ht="15.75" customHeight="1">
      <c r="B475" s="363" t="s">
        <v>918</v>
      </c>
      <c r="C475" s="364">
        <v>26142614000100</v>
      </c>
      <c r="D475" s="365" t="s">
        <v>11</v>
      </c>
      <c r="E475" s="365" t="s">
        <v>621</v>
      </c>
      <c r="F475" s="365" t="s">
        <v>694</v>
      </c>
      <c r="G475" s="366" t="s">
        <v>740</v>
      </c>
      <c r="H475" s="366" t="s">
        <v>34</v>
      </c>
      <c r="I475" s="366"/>
      <c r="J475" s="366" t="s">
        <v>608</v>
      </c>
      <c r="K475" s="367" t="s">
        <v>48</v>
      </c>
      <c r="L475" s="368"/>
      <c r="M475" s="368" t="s">
        <v>34</v>
      </c>
      <c r="N475" s="367">
        <v>431923</v>
      </c>
      <c r="O475" s="367" t="s">
        <v>1323</v>
      </c>
      <c r="P475" s="371">
        <v>42675</v>
      </c>
      <c r="Q475" s="372">
        <v>85323823.939999998</v>
      </c>
      <c r="R475" s="372">
        <v>93512239.999047592</v>
      </c>
      <c r="S475" s="367">
        <v>15</v>
      </c>
      <c r="T475" s="369">
        <v>5.5720333638414887E-2</v>
      </c>
      <c r="U475" s="369">
        <v>0.72030762851473529</v>
      </c>
      <c r="V475" s="369">
        <v>8.8760415207804977E-2</v>
      </c>
      <c r="W475" s="369">
        <v>0.87014886036944405</v>
      </c>
      <c r="X475" s="369">
        <v>0.16562324054624433</v>
      </c>
      <c r="Y475" s="369">
        <v>1.2559511202711244</v>
      </c>
      <c r="Z475" s="369">
        <v>0.21253906883121698</v>
      </c>
      <c r="AA475" s="369">
        <v>1.2081409699080592</v>
      </c>
      <c r="AB475" s="369">
        <v>2.7034999100929082E-2</v>
      </c>
      <c r="AC475" s="373">
        <v>-0.43404030872130378</v>
      </c>
      <c r="AD475" s="575">
        <v>0</v>
      </c>
      <c r="AE475" s="370" t="s">
        <v>2432</v>
      </c>
      <c r="AF475" s="370" t="s">
        <v>743</v>
      </c>
      <c r="AG475" s="374" t="s">
        <v>743</v>
      </c>
      <c r="AH475" s="374" t="s">
        <v>2321</v>
      </c>
      <c r="AI475" s="374">
        <v>100</v>
      </c>
      <c r="AJ475" s="374">
        <v>0</v>
      </c>
      <c r="AK475" s="374">
        <v>100</v>
      </c>
      <c r="AL475" s="369">
        <v>7.4999999999999997E-3</v>
      </c>
      <c r="AM475" s="369" t="s">
        <v>34</v>
      </c>
      <c r="AN475" s="369" t="s">
        <v>2330</v>
      </c>
      <c r="AO475" s="367" t="s">
        <v>1326</v>
      </c>
      <c r="AP475" s="370" t="s">
        <v>13</v>
      </c>
      <c r="AQ475" s="376" t="s">
        <v>673</v>
      </c>
      <c r="AR475" s="369">
        <v>1E-3</v>
      </c>
      <c r="AS475" s="369">
        <v>1E-3</v>
      </c>
      <c r="AT475" s="369"/>
      <c r="AW475" s="711"/>
      <c r="AX475" s="711"/>
      <c r="AY475" s="712"/>
      <c r="AZ475" s="712"/>
      <c r="BA475" s="712"/>
      <c r="BB475" s="713"/>
      <c r="BC475" s="712"/>
      <c r="BD475" s="712"/>
      <c r="BE475" s="712"/>
      <c r="BF475" s="712"/>
      <c r="BG475" s="713"/>
      <c r="BH475" s="713"/>
      <c r="BI475" s="714"/>
      <c r="BJ475" s="714"/>
      <c r="BK475" s="714"/>
      <c r="BL475" s="713"/>
      <c r="BM475" s="713"/>
      <c r="BN475" s="713"/>
      <c r="BO475" s="713"/>
      <c r="BP475" s="713"/>
      <c r="BQ475" s="713"/>
      <c r="BR475" s="713"/>
      <c r="BS475" s="713"/>
      <c r="BT475" s="716"/>
      <c r="BU475" s="717"/>
      <c r="BV475" s="715"/>
      <c r="BW475" s="718"/>
    </row>
    <row r="476" spans="2:75" ht="15.75" customHeight="1">
      <c r="B476" s="363" t="s">
        <v>476</v>
      </c>
      <c r="C476" s="364">
        <v>807777000162</v>
      </c>
      <c r="D476" s="365" t="s">
        <v>11</v>
      </c>
      <c r="E476" s="365" t="s">
        <v>620</v>
      </c>
      <c r="F476" s="365" t="s">
        <v>665</v>
      </c>
      <c r="G476" s="366" t="s">
        <v>740</v>
      </c>
      <c r="H476" s="366" t="s">
        <v>34</v>
      </c>
      <c r="I476" s="366" t="s">
        <v>1306</v>
      </c>
      <c r="J476" s="366" t="s">
        <v>608</v>
      </c>
      <c r="K476" s="367" t="s">
        <v>48</v>
      </c>
      <c r="L476" s="368"/>
      <c r="M476" s="368" t="s">
        <v>1421</v>
      </c>
      <c r="N476" s="367">
        <v>19119</v>
      </c>
      <c r="O476" s="367" t="s">
        <v>1323</v>
      </c>
      <c r="P476" s="371">
        <v>34974</v>
      </c>
      <c r="Q476" s="372">
        <v>508292963.69</v>
      </c>
      <c r="R476" s="372">
        <v>335332890.36464292</v>
      </c>
      <c r="S476" s="367">
        <v>0</v>
      </c>
      <c r="T476" s="369">
        <v>7.8443038330331394E-2</v>
      </c>
      <c r="U476" s="369">
        <v>1.0140484671157268</v>
      </c>
      <c r="V476" s="369">
        <v>0.10465733630486462</v>
      </c>
      <c r="W476" s="369">
        <v>1.0259918422167515</v>
      </c>
      <c r="X476" s="369">
        <v>0.13667399648355061</v>
      </c>
      <c r="Y476" s="369">
        <v>1.0364237436081225</v>
      </c>
      <c r="Z476" s="369">
        <v>0.17315194492776609</v>
      </c>
      <c r="AA476" s="369">
        <v>0.98425178879758413</v>
      </c>
      <c r="AB476" s="369">
        <v>1.5056997745612327E-3</v>
      </c>
      <c r="AC476" s="373">
        <v>1.596533821977534</v>
      </c>
      <c r="AD476" s="575">
        <v>0</v>
      </c>
      <c r="AE476" s="370" t="s">
        <v>2432</v>
      </c>
      <c r="AF476" s="370" t="s">
        <v>743</v>
      </c>
      <c r="AG476" s="374" t="s">
        <v>743</v>
      </c>
      <c r="AH476" s="374" t="s">
        <v>2321</v>
      </c>
      <c r="AI476" s="374">
        <v>1</v>
      </c>
      <c r="AJ476" s="374">
        <v>1</v>
      </c>
      <c r="AK476" s="374">
        <v>1</v>
      </c>
      <c r="AL476" s="369">
        <v>2.5000000000000001E-3</v>
      </c>
      <c r="AM476" s="369" t="s">
        <v>34</v>
      </c>
      <c r="AN476" s="369" t="s">
        <v>64</v>
      </c>
      <c r="AO476" s="367" t="s">
        <v>1326</v>
      </c>
      <c r="AP476" s="370" t="s">
        <v>11</v>
      </c>
      <c r="AQ476" s="376" t="s">
        <v>664</v>
      </c>
      <c r="AR476" s="369">
        <v>3.3333333333333332E-4</v>
      </c>
      <c r="AS476" s="369">
        <v>3.3333333333333332E-4</v>
      </c>
      <c r="AT476" s="369"/>
      <c r="AW476" s="711"/>
      <c r="AX476" s="711"/>
      <c r="AY476" s="712"/>
      <c r="AZ476" s="712"/>
      <c r="BA476" s="712"/>
      <c r="BB476" s="713"/>
      <c r="BC476" s="712"/>
      <c r="BD476" s="712"/>
      <c r="BE476" s="712"/>
      <c r="BF476" s="712"/>
      <c r="BG476" s="713"/>
      <c r="BH476" s="713"/>
      <c r="BI476" s="714"/>
      <c r="BJ476" s="714"/>
      <c r="BK476" s="714"/>
      <c r="BL476" s="713"/>
      <c r="BM476" s="713"/>
      <c r="BN476" s="713"/>
      <c r="BO476" s="713"/>
      <c r="BP476" s="713"/>
      <c r="BQ476" s="713"/>
      <c r="BR476" s="713"/>
      <c r="BS476" s="713"/>
      <c r="BT476" s="716"/>
      <c r="BU476" s="717"/>
      <c r="BV476" s="715"/>
      <c r="BW476" s="718"/>
    </row>
    <row r="477" spans="2:75" ht="15.75" customHeight="1">
      <c r="B477" s="363" t="s">
        <v>919</v>
      </c>
      <c r="C477" s="364">
        <v>34658753000100</v>
      </c>
      <c r="D477" s="365" t="s">
        <v>14</v>
      </c>
      <c r="E477" s="365" t="s">
        <v>607</v>
      </c>
      <c r="F477" s="365"/>
      <c r="G477" s="366"/>
      <c r="H477" s="366" t="s">
        <v>34</v>
      </c>
      <c r="I477" s="366" t="s">
        <v>34</v>
      </c>
      <c r="J477" s="366" t="s">
        <v>611</v>
      </c>
      <c r="K477" s="367"/>
      <c r="L477" s="368"/>
      <c r="M477" s="368" t="s">
        <v>1421</v>
      </c>
      <c r="N477" s="367">
        <v>524433</v>
      </c>
      <c r="O477" s="367" t="s">
        <v>1323</v>
      </c>
      <c r="P477" s="371">
        <v>43857</v>
      </c>
      <c r="Q477" s="372">
        <v>27683230.050000001</v>
      </c>
      <c r="R477" s="372">
        <v>36425219.33980158</v>
      </c>
      <c r="S477" s="367">
        <v>3</v>
      </c>
      <c r="T477" s="369">
        <v>-0.24655819513092592</v>
      </c>
      <c r="U477" s="369">
        <v>-3.1873059120233012</v>
      </c>
      <c r="V477" s="369">
        <v>-0.1540122950886984</v>
      </c>
      <c r="W477" s="369">
        <v>-1.5098354682158948</v>
      </c>
      <c r="X477" s="369">
        <v>-1.7840896806556872E-3</v>
      </c>
      <c r="Y477" s="369">
        <v>-1.3529076147124534E-2</v>
      </c>
      <c r="Z477" s="369" t="s">
        <v>1424</v>
      </c>
      <c r="AA477" s="369" t="s">
        <v>1424</v>
      </c>
      <c r="AB477" s="369">
        <v>0.21940203458076654</v>
      </c>
      <c r="AC477" s="373">
        <v>-1.0956156877714833</v>
      </c>
      <c r="AD477" s="575">
        <v>0</v>
      </c>
      <c r="AE477" s="370" t="s">
        <v>2432</v>
      </c>
      <c r="AF477" s="370" t="s">
        <v>743</v>
      </c>
      <c r="AG477" s="374" t="s">
        <v>743</v>
      </c>
      <c r="AH477" s="374" t="s">
        <v>2321</v>
      </c>
      <c r="AI477" s="374">
        <v>500</v>
      </c>
      <c r="AJ477" s="374">
        <v>0</v>
      </c>
      <c r="AK477" s="374">
        <v>500</v>
      </c>
      <c r="AL477" s="369">
        <v>0.01</v>
      </c>
      <c r="AM477" s="369" t="s">
        <v>34</v>
      </c>
      <c r="AN477" s="369" t="s">
        <v>2330</v>
      </c>
      <c r="AO477" s="367" t="s">
        <v>1326</v>
      </c>
      <c r="AP477" s="370" t="s">
        <v>718</v>
      </c>
      <c r="AQ477" s="376" t="s">
        <v>661</v>
      </c>
      <c r="AR477" s="369">
        <v>1.333E-3</v>
      </c>
      <c r="AS477" s="369">
        <v>1.333E-3</v>
      </c>
      <c r="AT477" s="369"/>
      <c r="AW477" s="711"/>
      <c r="AX477" s="711"/>
      <c r="AY477" s="712"/>
      <c r="AZ477" s="712"/>
      <c r="BA477" s="712"/>
      <c r="BB477" s="713"/>
      <c r="BC477" s="712"/>
      <c r="BD477" s="712"/>
      <c r="BE477" s="712"/>
      <c r="BF477" s="712"/>
      <c r="BG477" s="713"/>
      <c r="BH477" s="713"/>
      <c r="BI477" s="714"/>
      <c r="BJ477" s="714"/>
      <c r="BK477" s="714"/>
      <c r="BL477" s="713"/>
      <c r="BM477" s="713"/>
      <c r="BN477" s="713"/>
      <c r="BO477" s="713"/>
      <c r="BP477" s="713"/>
      <c r="BQ477" s="713"/>
      <c r="BR477" s="713"/>
      <c r="BS477" s="713"/>
      <c r="BT477" s="716"/>
      <c r="BU477" s="717"/>
      <c r="BV477" s="715"/>
      <c r="BW477" s="718"/>
    </row>
    <row r="478" spans="2:75" ht="15.75" customHeight="1">
      <c r="B478" s="363" t="s">
        <v>512</v>
      </c>
      <c r="C478" s="364">
        <v>12672120000114</v>
      </c>
      <c r="D478" s="365" t="s">
        <v>13</v>
      </c>
      <c r="E478" s="365" t="s">
        <v>615</v>
      </c>
      <c r="F478" s="365" t="s">
        <v>619</v>
      </c>
      <c r="G478" s="366" t="s">
        <v>34</v>
      </c>
      <c r="H478" s="366" t="s">
        <v>1339</v>
      </c>
      <c r="I478" s="366" t="s">
        <v>34</v>
      </c>
      <c r="J478" s="366"/>
      <c r="K478" s="367" t="s">
        <v>48</v>
      </c>
      <c r="L478" s="368"/>
      <c r="M478" s="368" t="s">
        <v>1421</v>
      </c>
      <c r="N478" s="367">
        <v>403679</v>
      </c>
      <c r="O478" s="367" t="s">
        <v>1323</v>
      </c>
      <c r="P478" s="371">
        <v>42199</v>
      </c>
      <c r="Q478" s="372">
        <v>178351074.72999999</v>
      </c>
      <c r="R478" s="372">
        <v>145298474.96234128</v>
      </c>
      <c r="S478" s="367">
        <v>3</v>
      </c>
      <c r="T478" s="369">
        <v>6.167042060029515E-2</v>
      </c>
      <c r="U478" s="369">
        <v>0.79722556401707445</v>
      </c>
      <c r="V478" s="369">
        <v>9.0583148238009725E-2</v>
      </c>
      <c r="W478" s="369">
        <v>0.88801773880221357</v>
      </c>
      <c r="X478" s="369">
        <v>0.13216995250107821</v>
      </c>
      <c r="Y478" s="369">
        <v>1.0022687598819275</v>
      </c>
      <c r="Z478" s="369">
        <v>0.23054571466852281</v>
      </c>
      <c r="AA478" s="369">
        <v>1.3104965823905315</v>
      </c>
      <c r="AB478" s="369">
        <v>2.6975459011612673E-2</v>
      </c>
      <c r="AC478" s="373">
        <v>-0.37302063573785382</v>
      </c>
      <c r="AD478" s="575">
        <v>0</v>
      </c>
      <c r="AE478" s="370" t="s">
        <v>2432</v>
      </c>
      <c r="AF478" s="370" t="s">
        <v>743</v>
      </c>
      <c r="AG478" s="374" t="s">
        <v>743</v>
      </c>
      <c r="AH478" s="374" t="s">
        <v>2321</v>
      </c>
      <c r="AI478" s="374">
        <v>500</v>
      </c>
      <c r="AJ478" s="374">
        <v>500</v>
      </c>
      <c r="AK478" s="374">
        <v>500</v>
      </c>
      <c r="AL478" s="369">
        <v>5.0000000000000001E-3</v>
      </c>
      <c r="AM478" s="369" t="s">
        <v>34</v>
      </c>
      <c r="AN478" s="369" t="s">
        <v>636</v>
      </c>
      <c r="AO478" s="367" t="s">
        <v>1326</v>
      </c>
      <c r="AP478" s="370" t="s">
        <v>11</v>
      </c>
      <c r="AQ478" s="376" t="s">
        <v>678</v>
      </c>
      <c r="AR478" s="369">
        <v>6.6666666666666664E-4</v>
      </c>
      <c r="AS478" s="369">
        <v>6.6666666666666664E-4</v>
      </c>
      <c r="AT478" s="369"/>
      <c r="AW478" s="711"/>
      <c r="AX478" s="711"/>
      <c r="AY478" s="712"/>
      <c r="AZ478" s="712"/>
      <c r="BA478" s="712"/>
      <c r="BB478" s="713"/>
      <c r="BC478" s="712"/>
      <c r="BD478" s="712"/>
      <c r="BE478" s="712"/>
      <c r="BF478" s="712"/>
      <c r="BG478" s="713"/>
      <c r="BH478" s="713"/>
      <c r="BI478" s="714"/>
      <c r="BJ478" s="714"/>
      <c r="BK478" s="714"/>
      <c r="BL478" s="713"/>
      <c r="BM478" s="713"/>
      <c r="BN478" s="713"/>
      <c r="BO478" s="713"/>
      <c r="BP478" s="713"/>
      <c r="BQ478" s="713"/>
      <c r="BR478" s="713"/>
      <c r="BS478" s="713"/>
      <c r="BT478" s="716"/>
      <c r="BU478" s="717"/>
      <c r="BV478" s="715"/>
      <c r="BW478" s="718"/>
    </row>
    <row r="479" spans="2:75" ht="15.75" customHeight="1">
      <c r="B479" s="363" t="s">
        <v>920</v>
      </c>
      <c r="C479" s="364">
        <v>12265822000183</v>
      </c>
      <c r="D479" s="365" t="s">
        <v>11</v>
      </c>
      <c r="E479" s="365" t="s">
        <v>663</v>
      </c>
      <c r="F479" s="365" t="s">
        <v>674</v>
      </c>
      <c r="G479" s="366" t="s">
        <v>740</v>
      </c>
      <c r="H479" s="366" t="s">
        <v>34</v>
      </c>
      <c r="I479" s="366" t="s">
        <v>1306</v>
      </c>
      <c r="J479" s="366" t="s">
        <v>608</v>
      </c>
      <c r="K479" s="367" t="s">
        <v>48</v>
      </c>
      <c r="L479" s="368"/>
      <c r="M479" s="368" t="s">
        <v>1421</v>
      </c>
      <c r="N479" s="367">
        <v>259640</v>
      </c>
      <c r="O479" s="367" t="s">
        <v>1323</v>
      </c>
      <c r="P479" s="371">
        <v>40389</v>
      </c>
      <c r="Q479" s="372">
        <v>48950357.060000002</v>
      </c>
      <c r="R479" s="372">
        <v>36209903.546627</v>
      </c>
      <c r="S479" s="367">
        <v>0</v>
      </c>
      <c r="T479" s="369">
        <v>7.2821446844013815E-2</v>
      </c>
      <c r="U479" s="369">
        <v>0.94137705674218264</v>
      </c>
      <c r="V479" s="369">
        <v>8.8288698236010488E-2</v>
      </c>
      <c r="W479" s="369">
        <v>0.86552445674917122</v>
      </c>
      <c r="X479" s="369">
        <v>0.10771922105474707</v>
      </c>
      <c r="Y479" s="369">
        <v>0.81685442159107857</v>
      </c>
      <c r="Z479" s="369">
        <v>0.15821318215630908</v>
      </c>
      <c r="AA479" s="369">
        <v>0.89933501823307682</v>
      </c>
      <c r="AB479" s="369">
        <v>7.3207048868881904E-3</v>
      </c>
      <c r="AC479" s="373">
        <v>-1.7081290702242762</v>
      </c>
      <c r="AD479" s="575">
        <v>0</v>
      </c>
      <c r="AE479" s="370" t="s">
        <v>2432</v>
      </c>
      <c r="AF479" s="370" t="s">
        <v>743</v>
      </c>
      <c r="AG479" s="374" t="s">
        <v>743</v>
      </c>
      <c r="AH479" s="374" t="s">
        <v>2321</v>
      </c>
      <c r="AI479" s="374">
        <v>500</v>
      </c>
      <c r="AJ479" s="374">
        <v>500</v>
      </c>
      <c r="AK479" s="374">
        <v>500</v>
      </c>
      <c r="AL479" s="369">
        <v>2E-3</v>
      </c>
      <c r="AM479" s="369" t="s">
        <v>34</v>
      </c>
      <c r="AN479" s="369" t="s">
        <v>64</v>
      </c>
      <c r="AO479" s="367" t="s">
        <v>1326</v>
      </c>
      <c r="AP479" s="370" t="s">
        <v>11</v>
      </c>
      <c r="AQ479" s="376" t="s">
        <v>678</v>
      </c>
      <c r="AR479" s="369">
        <v>4.6666666666666666E-4</v>
      </c>
      <c r="AS479" s="369">
        <v>4.6666666666666666E-4</v>
      </c>
      <c r="AT479" s="369"/>
      <c r="AW479" s="711"/>
      <c r="AX479" s="711"/>
      <c r="AY479" s="712"/>
      <c r="AZ479" s="712"/>
      <c r="BA479" s="712"/>
      <c r="BB479" s="713"/>
      <c r="BC479" s="712"/>
      <c r="BD479" s="712"/>
      <c r="BE479" s="712"/>
      <c r="BF479" s="712"/>
      <c r="BG479" s="713"/>
      <c r="BH479" s="713"/>
      <c r="BI479" s="714"/>
      <c r="BJ479" s="714"/>
      <c r="BK479" s="714"/>
      <c r="BL479" s="713"/>
      <c r="BM479" s="713"/>
      <c r="BN479" s="713"/>
      <c r="BO479" s="713"/>
      <c r="BP479" s="713"/>
      <c r="BQ479" s="713"/>
      <c r="BR479" s="713"/>
      <c r="BS479" s="713"/>
      <c r="BT479" s="716"/>
      <c r="BU479" s="717"/>
      <c r="BV479" s="715"/>
      <c r="BW479" s="718"/>
    </row>
    <row r="480" spans="2:75" ht="15.75" customHeight="1">
      <c r="B480" s="363" t="s">
        <v>185</v>
      </c>
      <c r="C480" s="364">
        <v>13155995000101</v>
      </c>
      <c r="D480" s="365" t="s">
        <v>14</v>
      </c>
      <c r="E480" s="365" t="s">
        <v>607</v>
      </c>
      <c r="F480" s="365"/>
      <c r="G480" s="366"/>
      <c r="H480" s="366" t="s">
        <v>34</v>
      </c>
      <c r="I480" s="366" t="s">
        <v>34</v>
      </c>
      <c r="J480" s="366" t="s">
        <v>608</v>
      </c>
      <c r="K480" s="367" t="s">
        <v>48</v>
      </c>
      <c r="L480" s="368"/>
      <c r="M480" s="368" t="s">
        <v>1421</v>
      </c>
      <c r="N480" s="367">
        <v>289140</v>
      </c>
      <c r="O480" s="367" t="s">
        <v>1323</v>
      </c>
      <c r="P480" s="371">
        <v>40802</v>
      </c>
      <c r="Q480" s="372">
        <v>140563845.65000001</v>
      </c>
      <c r="R480" s="372">
        <v>151542825.07503977</v>
      </c>
      <c r="S480" s="367">
        <v>14</v>
      </c>
      <c r="T480" s="369">
        <v>5.6849573694760291E-2</v>
      </c>
      <c r="U480" s="369">
        <v>0.73490553512973134</v>
      </c>
      <c r="V480" s="369">
        <v>-0.11648045801563067</v>
      </c>
      <c r="W480" s="369">
        <v>-1.1418979683715971</v>
      </c>
      <c r="X480" s="369">
        <v>-2.1059589757095099E-2</v>
      </c>
      <c r="Y480" s="369">
        <v>-0.15969869482470805</v>
      </c>
      <c r="Z480" s="369">
        <v>3.0372141104899608E-3</v>
      </c>
      <c r="AA480" s="369">
        <v>1.7264509633190029E-2</v>
      </c>
      <c r="AB480" s="369">
        <v>0.21599854298955165</v>
      </c>
      <c r="AC480" s="373">
        <v>-0.91498889122752702</v>
      </c>
      <c r="AD480" s="575">
        <v>0</v>
      </c>
      <c r="AE480" s="370" t="s">
        <v>2432</v>
      </c>
      <c r="AF480" s="370" t="s">
        <v>743</v>
      </c>
      <c r="AG480" s="374" t="s">
        <v>743</v>
      </c>
      <c r="AH480" s="374" t="s">
        <v>2321</v>
      </c>
      <c r="AI480" s="374">
        <v>500</v>
      </c>
      <c r="AJ480" s="374">
        <v>500</v>
      </c>
      <c r="AK480" s="374">
        <v>500</v>
      </c>
      <c r="AL480" s="369">
        <v>0.02</v>
      </c>
      <c r="AM480" s="369">
        <v>0.2</v>
      </c>
      <c r="AN480" s="369" t="s">
        <v>668</v>
      </c>
      <c r="AO480" s="367" t="s">
        <v>1326</v>
      </c>
      <c r="AP480" s="370" t="s">
        <v>718</v>
      </c>
      <c r="AQ480" s="376" t="s">
        <v>672</v>
      </c>
      <c r="AR480" s="369">
        <v>3.3333333333333335E-3</v>
      </c>
      <c r="AS480" s="369">
        <v>3.3333333333333335E-3</v>
      </c>
      <c r="AT480" s="369"/>
      <c r="AW480" s="711"/>
      <c r="AX480" s="711"/>
      <c r="AY480" s="712"/>
      <c r="AZ480" s="712"/>
      <c r="BA480" s="712"/>
      <c r="BB480" s="713"/>
      <c r="BC480" s="712"/>
      <c r="BD480" s="712"/>
      <c r="BE480" s="712"/>
      <c r="BF480" s="712"/>
      <c r="BG480" s="713"/>
      <c r="BH480" s="713"/>
      <c r="BI480" s="714"/>
      <c r="BJ480" s="714"/>
      <c r="BK480" s="714"/>
      <c r="BL480" s="713"/>
      <c r="BM480" s="713"/>
      <c r="BN480" s="713"/>
      <c r="BO480" s="713"/>
      <c r="BP480" s="713"/>
      <c r="BQ480" s="713"/>
      <c r="BR480" s="713"/>
      <c r="BS480" s="713"/>
      <c r="BT480" s="716"/>
      <c r="BU480" s="717"/>
      <c r="BV480" s="715"/>
      <c r="BW480" s="718"/>
    </row>
    <row r="481" spans="2:75" ht="15.75" customHeight="1">
      <c r="B481" s="363" t="s">
        <v>186</v>
      </c>
      <c r="C481" s="364">
        <v>9274058000106</v>
      </c>
      <c r="D481" s="365" t="s">
        <v>13</v>
      </c>
      <c r="E481" s="365" t="s">
        <v>615</v>
      </c>
      <c r="F481" s="365" t="s">
        <v>619</v>
      </c>
      <c r="G481" s="366" t="s">
        <v>34</v>
      </c>
      <c r="H481" s="366" t="s">
        <v>1339</v>
      </c>
      <c r="I481" s="366" t="s">
        <v>34</v>
      </c>
      <c r="J481" s="366"/>
      <c r="K481" s="367" t="s">
        <v>48</v>
      </c>
      <c r="L481" s="368"/>
      <c r="M481" s="368" t="s">
        <v>1421</v>
      </c>
      <c r="N481" s="367">
        <v>223131</v>
      </c>
      <c r="O481" s="367" t="s">
        <v>1323</v>
      </c>
      <c r="P481" s="371">
        <v>39538</v>
      </c>
      <c r="Q481" s="372">
        <v>98309678.540000007</v>
      </c>
      <c r="R481" s="372">
        <v>111702866.97519842</v>
      </c>
      <c r="S481" s="367">
        <v>1</v>
      </c>
      <c r="T481" s="369">
        <v>8.0357704701044863E-2</v>
      </c>
      <c r="U481" s="369">
        <v>1.0387997329971412</v>
      </c>
      <c r="V481" s="369">
        <v>9.5969984667467756E-2</v>
      </c>
      <c r="W481" s="369">
        <v>0.9408267479659892</v>
      </c>
      <c r="X481" s="369">
        <v>0.1011171678571543</v>
      </c>
      <c r="Y481" s="369">
        <v>0.76678985286111823</v>
      </c>
      <c r="Z481" s="369">
        <v>0.16535584554399052</v>
      </c>
      <c r="AA481" s="369">
        <v>0.93993623249629088</v>
      </c>
      <c r="AB481" s="369">
        <v>1.48270265165957E-2</v>
      </c>
      <c r="AC481" s="373">
        <v>-0.3632653823103138</v>
      </c>
      <c r="AD481" s="575">
        <v>0</v>
      </c>
      <c r="AE481" s="370" t="s">
        <v>2432</v>
      </c>
      <c r="AF481" s="370" t="s">
        <v>743</v>
      </c>
      <c r="AG481" s="374" t="s">
        <v>743</v>
      </c>
      <c r="AH481" s="374" t="s">
        <v>2321</v>
      </c>
      <c r="AI481" s="374">
        <v>500</v>
      </c>
      <c r="AJ481" s="374">
        <v>0</v>
      </c>
      <c r="AK481" s="374">
        <v>0</v>
      </c>
      <c r="AL481" s="369">
        <v>0.01</v>
      </c>
      <c r="AM481" s="369">
        <v>0.2</v>
      </c>
      <c r="AN481" s="369" t="s">
        <v>64</v>
      </c>
      <c r="AO481" s="367" t="s">
        <v>1326</v>
      </c>
      <c r="AP481" s="370" t="s">
        <v>13</v>
      </c>
      <c r="AQ481" s="376" t="s">
        <v>680</v>
      </c>
      <c r="AR481" s="369">
        <v>1.3333333333333333E-3</v>
      </c>
      <c r="AS481" s="369">
        <v>1.3333333333333333E-3</v>
      </c>
      <c r="AT481" s="369"/>
      <c r="AW481" s="711"/>
      <c r="AX481" s="711"/>
      <c r="AY481" s="712"/>
      <c r="AZ481" s="712"/>
      <c r="BA481" s="712"/>
      <c r="BB481" s="713"/>
      <c r="BC481" s="712"/>
      <c r="BD481" s="712"/>
      <c r="BE481" s="712"/>
      <c r="BF481" s="712"/>
      <c r="BG481" s="713"/>
      <c r="BH481" s="713"/>
      <c r="BI481" s="714"/>
      <c r="BJ481" s="714"/>
      <c r="BK481" s="714"/>
      <c r="BL481" s="218"/>
      <c r="BM481" s="713"/>
      <c r="BN481" s="713"/>
      <c r="BO481" s="713"/>
      <c r="BP481" s="713"/>
      <c r="BQ481" s="713"/>
      <c r="BR481" s="713"/>
      <c r="BS481" s="713"/>
      <c r="BT481" s="716"/>
      <c r="BU481" s="717"/>
      <c r="BV481" s="715"/>
      <c r="BW481" s="718"/>
    </row>
    <row r="482" spans="2:75" ht="15.75" customHeight="1">
      <c r="B482" s="363" t="s">
        <v>921</v>
      </c>
      <c r="C482" s="364">
        <v>6092123000186</v>
      </c>
      <c r="D482" s="365" t="s">
        <v>13</v>
      </c>
      <c r="E482" s="365" t="s">
        <v>615</v>
      </c>
      <c r="F482" s="365" t="s">
        <v>619</v>
      </c>
      <c r="G482" s="366" t="s">
        <v>34</v>
      </c>
      <c r="H482" s="366" t="s">
        <v>1339</v>
      </c>
      <c r="I482" s="366" t="s">
        <v>34</v>
      </c>
      <c r="J482" s="366"/>
      <c r="K482" s="367" t="s">
        <v>48</v>
      </c>
      <c r="L482" s="368"/>
      <c r="M482" s="368" t="s">
        <v>1421</v>
      </c>
      <c r="N482" s="367">
        <v>126251</v>
      </c>
      <c r="O482" s="367" t="s">
        <v>1323</v>
      </c>
      <c r="P482" s="371">
        <v>38034</v>
      </c>
      <c r="Q482" s="372">
        <v>57881963.439999998</v>
      </c>
      <c r="R482" s="372">
        <v>59072140.367817447</v>
      </c>
      <c r="S482" s="367">
        <v>15</v>
      </c>
      <c r="T482" s="369">
        <v>9.5730712864274814E-2</v>
      </c>
      <c r="U482" s="369">
        <v>1.2375296100479787</v>
      </c>
      <c r="V482" s="369">
        <v>0.1142787149770168</v>
      </c>
      <c r="W482" s="369">
        <v>1.1203135245472768</v>
      </c>
      <c r="X482" s="369">
        <v>0.16317761981391987</v>
      </c>
      <c r="Y482" s="369">
        <v>1.2374055339851011</v>
      </c>
      <c r="Z482" s="369">
        <v>0.22928095208897203</v>
      </c>
      <c r="AA482" s="369">
        <v>1.3033072618671819</v>
      </c>
      <c r="AB482" s="369">
        <v>2.5568345198194713E-2</v>
      </c>
      <c r="AC482" s="373">
        <v>0.4460222600651933</v>
      </c>
      <c r="AD482" s="575">
        <v>0</v>
      </c>
      <c r="AE482" s="370" t="s">
        <v>2432</v>
      </c>
      <c r="AF482" s="370" t="s">
        <v>743</v>
      </c>
      <c r="AG482" s="374" t="s">
        <v>743</v>
      </c>
      <c r="AH482" s="374" t="s">
        <v>2321</v>
      </c>
      <c r="AI482" s="374">
        <v>500</v>
      </c>
      <c r="AJ482" s="374">
        <v>500</v>
      </c>
      <c r="AK482" s="374">
        <v>500</v>
      </c>
      <c r="AL482" s="369">
        <v>6.0000000000000001E-3</v>
      </c>
      <c r="AM482" s="369">
        <v>0.1</v>
      </c>
      <c r="AN482" s="369" t="s">
        <v>64</v>
      </c>
      <c r="AO482" s="367" t="s">
        <v>1326</v>
      </c>
      <c r="AP482" s="370" t="s">
        <v>13</v>
      </c>
      <c r="AQ482" s="376" t="s">
        <v>688</v>
      </c>
      <c r="AR482" s="369">
        <v>8.0000000000000004E-4</v>
      </c>
      <c r="AS482" s="369">
        <v>8.0000000000000004E-4</v>
      </c>
      <c r="AT482" s="369"/>
      <c r="AW482" s="711"/>
      <c r="AX482" s="711"/>
      <c r="AY482" s="712"/>
      <c r="AZ482" s="712"/>
      <c r="BA482" s="712"/>
      <c r="BB482" s="713"/>
      <c r="BC482" s="712"/>
      <c r="BD482" s="712"/>
      <c r="BE482" s="712"/>
      <c r="BF482" s="712"/>
      <c r="BG482" s="713"/>
      <c r="BH482" s="713"/>
      <c r="BI482" s="714"/>
      <c r="BJ482" s="714"/>
      <c r="BK482" s="714"/>
      <c r="BL482" s="218"/>
      <c r="BM482" s="713"/>
      <c r="BN482" s="713"/>
      <c r="BO482" s="713"/>
      <c r="BP482" s="713"/>
      <c r="BQ482" s="713"/>
      <c r="BR482" s="713"/>
      <c r="BS482" s="713"/>
      <c r="BT482" s="716"/>
      <c r="BU482" s="717"/>
      <c r="BV482" s="715"/>
      <c r="BW482" s="718"/>
    </row>
    <row r="483" spans="2:75" ht="15.75" customHeight="1">
      <c r="B483" s="363" t="s">
        <v>187</v>
      </c>
      <c r="C483" s="364">
        <v>37681308000150</v>
      </c>
      <c r="D483" s="365" t="s">
        <v>14</v>
      </c>
      <c r="E483" s="365" t="s">
        <v>607</v>
      </c>
      <c r="F483" s="365"/>
      <c r="G483" s="366"/>
      <c r="H483" s="366" t="s">
        <v>34</v>
      </c>
      <c r="I483" s="366" t="s">
        <v>34</v>
      </c>
      <c r="J483" s="366" t="s">
        <v>608</v>
      </c>
      <c r="K483" s="367" t="s">
        <v>48</v>
      </c>
      <c r="L483" s="368"/>
      <c r="M483" s="368" t="s">
        <v>1421</v>
      </c>
      <c r="N483" s="367">
        <v>554588</v>
      </c>
      <c r="O483" s="367" t="s">
        <v>1323</v>
      </c>
      <c r="P483" s="371">
        <v>44103</v>
      </c>
      <c r="Q483" s="372">
        <v>24066195.260000002</v>
      </c>
      <c r="R483" s="372">
        <v>24583404.761388902</v>
      </c>
      <c r="S483" s="367">
        <v>32</v>
      </c>
      <c r="T483" s="369">
        <v>-1.3209175316808985E-2</v>
      </c>
      <c r="U483" s="369">
        <v>-0.17075758750529849</v>
      </c>
      <c r="V483" s="369">
        <v>-0.20190233642661792</v>
      </c>
      <c r="W483" s="369">
        <v>-1.9793180049489127</v>
      </c>
      <c r="X483" s="369" t="s">
        <v>1424</v>
      </c>
      <c r="Y483" s="369" t="s">
        <v>1424</v>
      </c>
      <c r="Z483" s="369" t="s">
        <v>1424</v>
      </c>
      <c r="AA483" s="369" t="s">
        <v>1424</v>
      </c>
      <c r="AB483" s="369">
        <v>0.2386851277156179</v>
      </c>
      <c r="AC483" s="373">
        <v>-1.2323755090138728</v>
      </c>
      <c r="AD483" s="575">
        <v>37681117000198</v>
      </c>
      <c r="AE483" s="370" t="s">
        <v>2433</v>
      </c>
      <c r="AF483" s="370" t="s">
        <v>2317</v>
      </c>
      <c r="AG483" s="374" t="s">
        <v>1458</v>
      </c>
      <c r="AH483" s="374" t="s">
        <v>2321</v>
      </c>
      <c r="AI483" s="374">
        <v>5000</v>
      </c>
      <c r="AJ483" s="374">
        <v>1000</v>
      </c>
      <c r="AK483" s="374">
        <v>1000</v>
      </c>
      <c r="AL483" s="369">
        <v>0.02</v>
      </c>
      <c r="AM483" s="369">
        <v>0.2</v>
      </c>
      <c r="AN483" s="369" t="s">
        <v>34</v>
      </c>
      <c r="AO483" s="367" t="s">
        <v>1326</v>
      </c>
      <c r="AP483" s="370" t="s">
        <v>718</v>
      </c>
      <c r="AQ483" s="376" t="s">
        <v>661</v>
      </c>
      <c r="AR483" s="369">
        <v>3.3333333333333331E-3</v>
      </c>
      <c r="AS483" s="369">
        <v>3.3333333333333331E-3</v>
      </c>
      <c r="AT483" s="369"/>
      <c r="AW483" s="711"/>
      <c r="AX483" s="711"/>
      <c r="AY483" s="712"/>
      <c r="AZ483" s="712"/>
      <c r="BA483" s="712"/>
      <c r="BB483" s="713"/>
      <c r="BC483" s="712"/>
      <c r="BD483" s="712"/>
      <c r="BE483" s="712"/>
      <c r="BF483" s="712"/>
      <c r="BG483" s="713"/>
      <c r="BH483" s="713"/>
      <c r="BI483" s="714"/>
      <c r="BJ483" s="714"/>
      <c r="BK483" s="714"/>
      <c r="BL483" s="713"/>
      <c r="BM483" s="713"/>
      <c r="BN483" s="713"/>
      <c r="BO483" s="713"/>
      <c r="BP483" s="713"/>
      <c r="BQ483" s="713"/>
      <c r="BR483" s="713"/>
      <c r="BS483" s="713"/>
      <c r="BT483" s="716"/>
      <c r="BU483" s="717"/>
      <c r="BV483" s="715"/>
      <c r="BW483" s="718"/>
    </row>
    <row r="484" spans="2:75" ht="15.75" customHeight="1">
      <c r="B484" s="363" t="s">
        <v>188</v>
      </c>
      <c r="C484" s="364">
        <v>27011904000179</v>
      </c>
      <c r="D484" s="365" t="s">
        <v>13</v>
      </c>
      <c r="E484" s="365" t="s">
        <v>615</v>
      </c>
      <c r="F484" s="365" t="s">
        <v>619</v>
      </c>
      <c r="G484" s="366" t="s">
        <v>34</v>
      </c>
      <c r="H484" s="366" t="s">
        <v>1339</v>
      </c>
      <c r="I484" s="366" t="s">
        <v>34</v>
      </c>
      <c r="J484" s="366"/>
      <c r="K484" s="367" t="s">
        <v>48</v>
      </c>
      <c r="L484" s="368"/>
      <c r="M484" s="368" t="s">
        <v>1421</v>
      </c>
      <c r="N484" s="367">
        <v>443328</v>
      </c>
      <c r="O484" s="367" t="s">
        <v>1323</v>
      </c>
      <c r="P484" s="371">
        <v>42893</v>
      </c>
      <c r="Q484" s="372">
        <v>59343565.219999999</v>
      </c>
      <c r="R484" s="372">
        <v>67584561.996706352</v>
      </c>
      <c r="S484" s="367">
        <v>5</v>
      </c>
      <c r="T484" s="369">
        <v>7.6321203846366092E-2</v>
      </c>
      <c r="U484" s="369">
        <v>0.98661909859895003</v>
      </c>
      <c r="V484" s="369">
        <v>0.11363610952324787</v>
      </c>
      <c r="W484" s="369">
        <v>1.1140138423978059</v>
      </c>
      <c r="X484" s="369">
        <v>0.16725124040590833</v>
      </c>
      <c r="Y484" s="369">
        <v>1.2682965389503063</v>
      </c>
      <c r="Z484" s="369">
        <v>0.47918896391430454</v>
      </c>
      <c r="AA484" s="369">
        <v>2.7238654183264916</v>
      </c>
      <c r="AB484" s="369">
        <v>3.7144487905189955E-2</v>
      </c>
      <c r="AC484" s="373">
        <v>0.30120933150205464</v>
      </c>
      <c r="AD484" s="575">
        <v>0</v>
      </c>
      <c r="AE484" s="370" t="s">
        <v>2434</v>
      </c>
      <c r="AF484" s="370" t="s">
        <v>2435</v>
      </c>
      <c r="AG484" s="374" t="s">
        <v>1460</v>
      </c>
      <c r="AH484" s="374" t="s">
        <v>2318</v>
      </c>
      <c r="AI484" s="374">
        <v>50000</v>
      </c>
      <c r="AJ484" s="374">
        <v>1000</v>
      </c>
      <c r="AK484" s="374">
        <v>50000</v>
      </c>
      <c r="AL484" s="369">
        <v>1.4999999999999999E-2</v>
      </c>
      <c r="AM484" s="369">
        <v>0.5</v>
      </c>
      <c r="AN484" s="369" t="s">
        <v>2330</v>
      </c>
      <c r="AO484" s="367" t="s">
        <v>1326</v>
      </c>
      <c r="AP484" s="370" t="s">
        <v>13</v>
      </c>
      <c r="AQ484" s="376" t="s">
        <v>670</v>
      </c>
      <c r="AR484" s="369">
        <v>2.9999999999999996E-3</v>
      </c>
      <c r="AS484" s="369">
        <v>2.9999999999999996E-3</v>
      </c>
      <c r="AT484" s="369"/>
      <c r="AW484" s="711"/>
      <c r="AX484" s="711"/>
      <c r="AY484" s="712"/>
      <c r="AZ484" s="712"/>
      <c r="BA484" s="712"/>
      <c r="BB484" s="713"/>
      <c r="BC484" s="712"/>
      <c r="BD484" s="712"/>
      <c r="BE484" s="712"/>
      <c r="BF484" s="712"/>
      <c r="BG484" s="713"/>
      <c r="BH484" s="713"/>
      <c r="BI484" s="714"/>
      <c r="BJ484" s="714"/>
      <c r="BK484" s="714"/>
      <c r="BL484" s="713"/>
      <c r="BM484" s="713"/>
      <c r="BN484" s="713"/>
      <c r="BO484" s="713"/>
      <c r="BP484" s="713"/>
      <c r="BQ484" s="713"/>
      <c r="BR484" s="713"/>
      <c r="BS484" s="713"/>
      <c r="BT484" s="716"/>
      <c r="BU484" s="717"/>
      <c r="BV484" s="715"/>
      <c r="BW484" s="718"/>
    </row>
    <row r="485" spans="2:75" ht="15.75" customHeight="1">
      <c r="B485" s="363" t="s">
        <v>189</v>
      </c>
      <c r="C485" s="364">
        <v>12813445000170</v>
      </c>
      <c r="D485" s="365" t="s">
        <v>13</v>
      </c>
      <c r="E485" s="365" t="s">
        <v>615</v>
      </c>
      <c r="F485" s="365" t="s">
        <v>619</v>
      </c>
      <c r="G485" s="366" t="s">
        <v>34</v>
      </c>
      <c r="H485" s="366" t="s">
        <v>1339</v>
      </c>
      <c r="I485" s="366" t="s">
        <v>34</v>
      </c>
      <c r="J485" s="366"/>
      <c r="K485" s="367" t="s">
        <v>48</v>
      </c>
      <c r="L485" s="368"/>
      <c r="M485" s="368" t="s">
        <v>1421</v>
      </c>
      <c r="N485" s="367">
        <v>263168</v>
      </c>
      <c r="O485" s="367" t="s">
        <v>1323</v>
      </c>
      <c r="P485" s="371">
        <v>40519</v>
      </c>
      <c r="Q485" s="372">
        <v>28443796.699999999</v>
      </c>
      <c r="R485" s="372">
        <v>27720198.450992063</v>
      </c>
      <c r="S485" s="367">
        <v>5</v>
      </c>
      <c r="T485" s="369">
        <v>6.5232075836155756E-2</v>
      </c>
      <c r="U485" s="369">
        <v>0.8432677764197859</v>
      </c>
      <c r="V485" s="369">
        <v>9.2728359458042142E-2</v>
      </c>
      <c r="W485" s="369">
        <v>0.90904798177699864</v>
      </c>
      <c r="X485" s="369">
        <v>0.118646526425076</v>
      </c>
      <c r="Y485" s="369">
        <v>0.89971816327458531</v>
      </c>
      <c r="Z485" s="369">
        <v>0.16213026729676616</v>
      </c>
      <c r="AA485" s="369">
        <v>0.92160100004446033</v>
      </c>
      <c r="AB485" s="369">
        <v>1.8744639873164142E-2</v>
      </c>
      <c r="AC485" s="373">
        <v>-0.44193792559189954</v>
      </c>
      <c r="AD485" s="575">
        <v>0</v>
      </c>
      <c r="AE485" s="370" t="s">
        <v>2434</v>
      </c>
      <c r="AF485" s="370" t="s">
        <v>2435</v>
      </c>
      <c r="AG485" s="374" t="s">
        <v>1460</v>
      </c>
      <c r="AH485" s="374" t="s">
        <v>2321</v>
      </c>
      <c r="AI485" s="374">
        <v>20000</v>
      </c>
      <c r="AJ485" s="374">
        <v>5000</v>
      </c>
      <c r="AK485" s="374">
        <v>20000</v>
      </c>
      <c r="AL485" s="369">
        <v>6.0000000000000001E-3</v>
      </c>
      <c r="AM485" s="369">
        <v>0.2</v>
      </c>
      <c r="AN485" s="369" t="s">
        <v>2335</v>
      </c>
      <c r="AO485" s="367" t="s">
        <v>1326</v>
      </c>
      <c r="AP485" s="370" t="s">
        <v>13</v>
      </c>
      <c r="AQ485" s="376" t="s">
        <v>670</v>
      </c>
      <c r="AR485" s="369">
        <v>2.3999999999999998E-3</v>
      </c>
      <c r="AS485" s="369">
        <v>2.3999999999999998E-3</v>
      </c>
      <c r="AT485" s="369"/>
      <c r="AW485" s="711"/>
      <c r="AX485" s="711"/>
      <c r="AY485" s="712"/>
      <c r="AZ485" s="712"/>
      <c r="BA485" s="712"/>
      <c r="BB485" s="713"/>
      <c r="BC485" s="712"/>
      <c r="BD485" s="712"/>
      <c r="BE485" s="712"/>
      <c r="BF485" s="712"/>
      <c r="BG485" s="713"/>
      <c r="BH485" s="713"/>
      <c r="BI485" s="714"/>
      <c r="BJ485" s="714"/>
      <c r="BK485" s="714"/>
      <c r="BL485" s="218"/>
      <c r="BM485" s="713"/>
      <c r="BN485" s="713"/>
      <c r="BO485" s="713"/>
      <c r="BP485" s="713"/>
      <c r="BQ485" s="713"/>
      <c r="BR485" s="713"/>
      <c r="BS485" s="713"/>
      <c r="BT485" s="716"/>
      <c r="BU485" s="717"/>
      <c r="BV485" s="715"/>
      <c r="BW485" s="718"/>
    </row>
    <row r="486" spans="2:75" ht="15.75" customHeight="1">
      <c r="B486" s="363" t="s">
        <v>922</v>
      </c>
      <c r="C486" s="364">
        <v>7195440000190</v>
      </c>
      <c r="D486" s="365" t="s">
        <v>14</v>
      </c>
      <c r="E486" s="365" t="s">
        <v>607</v>
      </c>
      <c r="F486" s="365"/>
      <c r="G486" s="366"/>
      <c r="H486" s="366" t="s">
        <v>34</v>
      </c>
      <c r="I486" s="366" t="s">
        <v>34</v>
      </c>
      <c r="J486" s="366" t="s">
        <v>608</v>
      </c>
      <c r="K486" s="367" t="s">
        <v>48</v>
      </c>
      <c r="L486" s="368"/>
      <c r="M486" s="368" t="s">
        <v>1421</v>
      </c>
      <c r="N486" s="367">
        <v>287288</v>
      </c>
      <c r="O486" s="367" t="s">
        <v>1323</v>
      </c>
      <c r="P486" s="371">
        <v>40809</v>
      </c>
      <c r="Q486" s="372">
        <v>45554862.869999997</v>
      </c>
      <c r="R486" s="372">
        <v>43759699.914999984</v>
      </c>
      <c r="S486" s="367">
        <v>5</v>
      </c>
      <c r="T486" s="369">
        <v>0.1252916035636038</v>
      </c>
      <c r="U486" s="369">
        <v>1.6196690138532912</v>
      </c>
      <c r="V486" s="369">
        <v>8.0940283882524611E-3</v>
      </c>
      <c r="W486" s="369">
        <v>7.9348542493258803E-2</v>
      </c>
      <c r="X486" s="369">
        <v>0.12854817805480656</v>
      </c>
      <c r="Y486" s="369">
        <v>0.97480418632231214</v>
      </c>
      <c r="Z486" s="369">
        <v>0.22071230480987558</v>
      </c>
      <c r="AA486" s="369">
        <v>1.254600292877925</v>
      </c>
      <c r="AB486" s="369">
        <v>0.16719132574612175</v>
      </c>
      <c r="AC486" s="373">
        <v>-0.44937695858121651</v>
      </c>
      <c r="AD486" s="575">
        <v>0</v>
      </c>
      <c r="AE486" s="370" t="s">
        <v>2434</v>
      </c>
      <c r="AF486" s="370" t="s">
        <v>2435</v>
      </c>
      <c r="AG486" s="374" t="s">
        <v>1460</v>
      </c>
      <c r="AH486" s="374" t="s">
        <v>2321</v>
      </c>
      <c r="AI486" s="374">
        <v>25000</v>
      </c>
      <c r="AJ486" s="374">
        <v>5000</v>
      </c>
      <c r="AK486" s="374">
        <v>5000</v>
      </c>
      <c r="AL486" s="369">
        <v>1.2E-2</v>
      </c>
      <c r="AM486" s="369">
        <v>0.2</v>
      </c>
      <c r="AN486" s="369" t="s">
        <v>668</v>
      </c>
      <c r="AO486" s="367" t="s">
        <v>1326</v>
      </c>
      <c r="AP486" s="370" t="s">
        <v>718</v>
      </c>
      <c r="AQ486" s="376" t="s">
        <v>661</v>
      </c>
      <c r="AR486" s="369">
        <v>2.3999999999999998E-3</v>
      </c>
      <c r="AS486" s="369">
        <v>2.3999999999999998E-3</v>
      </c>
      <c r="AT486" s="369"/>
      <c r="AW486" s="711"/>
      <c r="AX486" s="711"/>
      <c r="AY486" s="712"/>
      <c r="AZ486" s="712"/>
      <c r="BA486" s="712"/>
      <c r="BB486" s="713"/>
      <c r="BC486" s="712"/>
      <c r="BD486" s="712"/>
      <c r="BE486" s="712"/>
      <c r="BF486" s="712"/>
      <c r="BG486" s="713"/>
      <c r="BH486" s="713"/>
      <c r="BI486" s="714"/>
      <c r="BJ486" s="714"/>
      <c r="BK486" s="714"/>
      <c r="BL486" s="713"/>
      <c r="BM486" s="713"/>
      <c r="BN486" s="713"/>
      <c r="BO486" s="713"/>
      <c r="BP486" s="713"/>
      <c r="BQ486" s="713"/>
      <c r="BR486" s="713"/>
      <c r="BS486" s="713"/>
      <c r="BT486" s="716"/>
      <c r="BU486" s="717"/>
      <c r="BV486" s="715"/>
      <c r="BW486" s="718"/>
    </row>
    <row r="487" spans="2:75" ht="15.75" customHeight="1">
      <c r="B487" s="363" t="s">
        <v>923</v>
      </c>
      <c r="C487" s="364">
        <v>44614202000107</v>
      </c>
      <c r="D487" s="365" t="s">
        <v>11</v>
      </c>
      <c r="E487" s="365" t="s">
        <v>663</v>
      </c>
      <c r="F487" s="365"/>
      <c r="G487" s="366"/>
      <c r="H487" s="366" t="s">
        <v>34</v>
      </c>
      <c r="I487" s="366" t="s">
        <v>34</v>
      </c>
      <c r="J487" s="366" t="s">
        <v>611</v>
      </c>
      <c r="K487" s="367" t="s">
        <v>48</v>
      </c>
      <c r="L487" s="368"/>
      <c r="M487" s="368" t="s">
        <v>1421</v>
      </c>
      <c r="N487" s="367">
        <v>644668</v>
      </c>
      <c r="O487" s="367" t="s">
        <v>1323</v>
      </c>
      <c r="P487" s="371">
        <v>44650</v>
      </c>
      <c r="Q487" s="372">
        <v>3784111.87</v>
      </c>
      <c r="R487" s="372" t="s">
        <v>1424</v>
      </c>
      <c r="S487" s="367">
        <v>6</v>
      </c>
      <c r="T487" s="369" t="s">
        <v>1424</v>
      </c>
      <c r="U487" s="369" t="s">
        <v>1424</v>
      </c>
      <c r="V487" s="369" t="s">
        <v>1424</v>
      </c>
      <c r="W487" s="369" t="s">
        <v>1424</v>
      </c>
      <c r="X487" s="369" t="s">
        <v>1424</v>
      </c>
      <c r="Y487" s="369" t="s">
        <v>1424</v>
      </c>
      <c r="Z487" s="369" t="s">
        <v>1424</v>
      </c>
      <c r="AA487" s="369" t="s">
        <v>1424</v>
      </c>
      <c r="AB487" s="369" t="s">
        <v>1424</v>
      </c>
      <c r="AC487" s="373" t="s">
        <v>1424</v>
      </c>
      <c r="AD487" s="575">
        <v>44585973000105</v>
      </c>
      <c r="AE487" s="370" t="s">
        <v>2352</v>
      </c>
      <c r="AF487" s="370" t="s">
        <v>2317</v>
      </c>
      <c r="AG487" s="374" t="s">
        <v>1458</v>
      </c>
      <c r="AH487" s="374" t="s">
        <v>2327</v>
      </c>
      <c r="AI487" s="374">
        <v>5000</v>
      </c>
      <c r="AJ487" s="374">
        <v>5000</v>
      </c>
      <c r="AK487" s="374">
        <v>5000</v>
      </c>
      <c r="AL487" s="369">
        <v>0.01</v>
      </c>
      <c r="AM487" s="369" t="s">
        <v>34</v>
      </c>
      <c r="AN487" s="369" t="s">
        <v>2335</v>
      </c>
      <c r="AO487" s="367" t="s">
        <v>1323</v>
      </c>
      <c r="AP487" s="370" t="s">
        <v>13</v>
      </c>
      <c r="AQ487" s="376" t="s">
        <v>681</v>
      </c>
      <c r="AR487" s="369" t="s">
        <v>34</v>
      </c>
      <c r="AS487" s="369" t="s">
        <v>34</v>
      </c>
      <c r="AT487" s="369"/>
      <c r="AW487" s="711"/>
      <c r="AX487" s="711"/>
      <c r="AY487" s="712"/>
      <c r="AZ487" s="712"/>
      <c r="BA487" s="712"/>
      <c r="BB487" s="713"/>
      <c r="BC487" s="712"/>
      <c r="BD487" s="712"/>
      <c r="BE487" s="712"/>
      <c r="BF487" s="712"/>
      <c r="BG487" s="713"/>
      <c r="BH487" s="713"/>
      <c r="BI487" s="714"/>
      <c r="BJ487" s="714"/>
      <c r="BK487" s="714"/>
      <c r="BL487" s="713"/>
      <c r="BM487" s="713"/>
      <c r="BN487" s="713"/>
      <c r="BO487" s="713"/>
      <c r="BP487" s="713"/>
      <c r="BQ487" s="713"/>
      <c r="BR487" s="713"/>
      <c r="BS487" s="713"/>
      <c r="BT487" s="716"/>
      <c r="BU487" s="717"/>
      <c r="BV487" s="715"/>
      <c r="BW487" s="718"/>
    </row>
    <row r="488" spans="2:75" ht="15.75" customHeight="1">
      <c r="B488" s="363" t="s">
        <v>1636</v>
      </c>
      <c r="C488" s="364">
        <v>34429929000152</v>
      </c>
      <c r="D488" s="365" t="s">
        <v>14</v>
      </c>
      <c r="E488" s="365"/>
      <c r="F488" s="365"/>
      <c r="G488" s="366"/>
      <c r="H488" s="366" t="s">
        <v>34</v>
      </c>
      <c r="I488" s="366"/>
      <c r="J488" s="366"/>
      <c r="K488" s="367"/>
      <c r="L488" s="368"/>
      <c r="M488" s="368"/>
      <c r="N488" s="367">
        <v>564540</v>
      </c>
      <c r="O488" s="367" t="s">
        <v>1323</v>
      </c>
      <c r="P488" s="371">
        <v>44155</v>
      </c>
      <c r="Q488" s="372" t="s">
        <v>1396</v>
      </c>
      <c r="R488" s="372" t="s">
        <v>1424</v>
      </c>
      <c r="S488" s="367">
        <v>32</v>
      </c>
      <c r="T488" s="369" t="s">
        <v>1424</v>
      </c>
      <c r="U488" s="369" t="s">
        <v>1424</v>
      </c>
      <c r="V488" s="369" t="s">
        <v>1424</v>
      </c>
      <c r="W488" s="369" t="s">
        <v>1424</v>
      </c>
      <c r="X488" s="369" t="s">
        <v>1424</v>
      </c>
      <c r="Y488" s="369" t="s">
        <v>1424</v>
      </c>
      <c r="Z488" s="369" t="s">
        <v>1424</v>
      </c>
      <c r="AA488" s="369" t="s">
        <v>1424</v>
      </c>
      <c r="AB488" s="369" t="s">
        <v>1424</v>
      </c>
      <c r="AC488" s="373" t="s">
        <v>1424</v>
      </c>
      <c r="AD488" s="575">
        <v>0</v>
      </c>
      <c r="AE488" s="370" t="s">
        <v>2411</v>
      </c>
      <c r="AF488" s="370" t="s">
        <v>2317</v>
      </c>
      <c r="AG488" s="374" t="s">
        <v>1458</v>
      </c>
      <c r="AH488" s="374" t="s">
        <v>728</v>
      </c>
      <c r="AI488" s="374">
        <v>0</v>
      </c>
      <c r="AJ488" s="374">
        <v>0</v>
      </c>
      <c r="AK488" s="374">
        <v>0</v>
      </c>
      <c r="AL488" s="369">
        <v>2.3999999999999998E-3</v>
      </c>
      <c r="AM488" s="369" t="s">
        <v>34</v>
      </c>
      <c r="AN488" s="369" t="s">
        <v>34</v>
      </c>
      <c r="AO488" s="367" t="s">
        <v>1326</v>
      </c>
      <c r="AP488" s="370" t="s">
        <v>718</v>
      </c>
      <c r="AQ488" s="376" t="s">
        <v>689</v>
      </c>
      <c r="AR488" s="369" t="s">
        <v>34</v>
      </c>
      <c r="AS488" s="369" t="s">
        <v>34</v>
      </c>
      <c r="AT488" s="369"/>
      <c r="AW488" s="711"/>
      <c r="AX488" s="711"/>
      <c r="AY488" s="712"/>
      <c r="AZ488" s="712"/>
      <c r="BA488" s="712"/>
      <c r="BB488" s="713"/>
      <c r="BC488" s="712"/>
      <c r="BD488" s="712"/>
      <c r="BE488" s="712"/>
      <c r="BF488" s="712"/>
      <c r="BG488" s="713"/>
      <c r="BH488" s="713"/>
      <c r="BI488" s="714"/>
      <c r="BJ488" s="714"/>
      <c r="BK488" s="714"/>
      <c r="BL488" s="713"/>
      <c r="BM488" s="713"/>
      <c r="BN488" s="713"/>
      <c r="BO488" s="713"/>
      <c r="BP488" s="713"/>
      <c r="BQ488" s="713"/>
      <c r="BR488" s="713"/>
      <c r="BS488" s="713"/>
      <c r="BT488" s="716"/>
      <c r="BU488" s="717"/>
      <c r="BV488" s="715"/>
      <c r="BW488" s="718"/>
    </row>
    <row r="489" spans="2:75" ht="15.75" customHeight="1">
      <c r="B489" s="363" t="s">
        <v>924</v>
      </c>
      <c r="C489" s="364">
        <v>17251743000137</v>
      </c>
      <c r="D489" s="365" t="s">
        <v>11</v>
      </c>
      <c r="E489" s="365" t="s">
        <v>620</v>
      </c>
      <c r="F489" s="365" t="s">
        <v>665</v>
      </c>
      <c r="G489" s="366" t="s">
        <v>740</v>
      </c>
      <c r="H489" s="366" t="s">
        <v>34</v>
      </c>
      <c r="I489" s="366"/>
      <c r="J489" s="366" t="s">
        <v>608</v>
      </c>
      <c r="K489" s="367" t="s">
        <v>48</v>
      </c>
      <c r="L489" s="368"/>
      <c r="M489" s="368" t="s">
        <v>34</v>
      </c>
      <c r="N489" s="367">
        <v>352349</v>
      </c>
      <c r="O489" s="367" t="s">
        <v>1323</v>
      </c>
      <c r="P489" s="371">
        <v>41578</v>
      </c>
      <c r="Q489" s="372">
        <v>761902169.69000006</v>
      </c>
      <c r="R489" s="372">
        <v>520811833.84849209</v>
      </c>
      <c r="S489" s="367">
        <v>91</v>
      </c>
      <c r="T489" s="369">
        <v>9.1296889906417489E-2</v>
      </c>
      <c r="U489" s="369">
        <v>1.1802127152721267</v>
      </c>
      <c r="V489" s="369">
        <v>0.12543413009110638</v>
      </c>
      <c r="W489" s="369">
        <v>1.22967389342058</v>
      </c>
      <c r="X489" s="369">
        <v>0.17926478169481586</v>
      </c>
      <c r="Y489" s="369">
        <v>1.3593974049306088</v>
      </c>
      <c r="Z489" s="369">
        <v>0.2472336633792791</v>
      </c>
      <c r="AA489" s="369">
        <v>1.4053562928995662</v>
      </c>
      <c r="AB489" s="369">
        <v>2.1301643595827702E-3</v>
      </c>
      <c r="AC489" s="373">
        <v>9.880341706763998</v>
      </c>
      <c r="AD489" s="575">
        <v>0</v>
      </c>
      <c r="AE489" s="370" t="s">
        <v>2436</v>
      </c>
      <c r="AF489" s="370" t="s">
        <v>2317</v>
      </c>
      <c r="AG489" s="374" t="s">
        <v>1458</v>
      </c>
      <c r="AH489" s="374" t="s">
        <v>2318</v>
      </c>
      <c r="AI489" s="374">
        <v>1000</v>
      </c>
      <c r="AJ489" s="374">
        <v>100</v>
      </c>
      <c r="AK489" s="374">
        <v>1000</v>
      </c>
      <c r="AL489" s="369">
        <v>8.0000000000000002E-3</v>
      </c>
      <c r="AM489" s="369">
        <v>0.2</v>
      </c>
      <c r="AN489" s="369" t="s">
        <v>64</v>
      </c>
      <c r="AO489" s="367" t="s">
        <v>1326</v>
      </c>
      <c r="AP489" s="370" t="s">
        <v>13</v>
      </c>
      <c r="AQ489" s="376" t="s">
        <v>673</v>
      </c>
      <c r="AR489" s="369">
        <v>2.3466666666666666E-3</v>
      </c>
      <c r="AS489" s="369">
        <v>2.3466666666666666E-3</v>
      </c>
      <c r="AT489" s="369"/>
      <c r="AW489" s="711"/>
      <c r="AX489" s="711"/>
      <c r="AY489" s="712"/>
      <c r="AZ489" s="712"/>
      <c r="BA489" s="712"/>
      <c r="BB489" s="713"/>
      <c r="BC489" s="712"/>
      <c r="BD489" s="712"/>
      <c r="BE489" s="712"/>
      <c r="BF489" s="712"/>
      <c r="BG489" s="713"/>
      <c r="BH489" s="713"/>
      <c r="BI489" s="714"/>
      <c r="BJ489" s="714"/>
      <c r="BK489" s="714"/>
      <c r="BL489" s="713"/>
      <c r="BM489" s="713"/>
      <c r="BN489" s="713"/>
      <c r="BO489" s="713"/>
      <c r="BP489" s="713"/>
      <c r="BQ489" s="713"/>
      <c r="BR489" s="713"/>
      <c r="BS489" s="713"/>
      <c r="BT489" s="716"/>
      <c r="BU489" s="717"/>
      <c r="BV489" s="715"/>
      <c r="BW489" s="718"/>
    </row>
    <row r="490" spans="2:75" ht="15.75" customHeight="1">
      <c r="B490" s="363" t="s">
        <v>482</v>
      </c>
      <c r="C490" s="364">
        <v>40905548000103</v>
      </c>
      <c r="D490" s="365" t="s">
        <v>11</v>
      </c>
      <c r="E490" s="365" t="s">
        <v>620</v>
      </c>
      <c r="F490" s="365" t="s">
        <v>687</v>
      </c>
      <c r="G490" s="366" t="s">
        <v>740</v>
      </c>
      <c r="H490" s="366" t="s">
        <v>34</v>
      </c>
      <c r="I490" s="366" t="s">
        <v>1321</v>
      </c>
      <c r="J490" s="366" t="s">
        <v>608</v>
      </c>
      <c r="K490" s="367" t="s">
        <v>48</v>
      </c>
      <c r="L490" s="368"/>
      <c r="M490" s="368" t="s">
        <v>34</v>
      </c>
      <c r="N490" s="367">
        <v>581259</v>
      </c>
      <c r="O490" s="367" t="s">
        <v>1323</v>
      </c>
      <c r="P490" s="371">
        <v>44280</v>
      </c>
      <c r="Q490" s="372">
        <v>42683766.659999996</v>
      </c>
      <c r="R490" s="372">
        <v>31118862.374206346</v>
      </c>
      <c r="S490" s="367">
        <v>181</v>
      </c>
      <c r="T490" s="369">
        <v>0.10660770863499858</v>
      </c>
      <c r="U490" s="369">
        <v>1.3781386573630392</v>
      </c>
      <c r="V490" s="369">
        <v>0.15602037513417333</v>
      </c>
      <c r="W490" s="369">
        <v>1.5295213671496684</v>
      </c>
      <c r="X490" s="369" t="s">
        <v>1424</v>
      </c>
      <c r="Y490" s="369" t="s">
        <v>1424</v>
      </c>
      <c r="Z490" s="369" t="s">
        <v>1424</v>
      </c>
      <c r="AA490" s="369" t="s">
        <v>1424</v>
      </c>
      <c r="AB490" s="369">
        <v>3.1082404841923537E-3</v>
      </c>
      <c r="AC490" s="373">
        <v>15.403521273048048</v>
      </c>
      <c r="AD490" s="575">
        <v>0</v>
      </c>
      <c r="AE490" s="370" t="s">
        <v>2436</v>
      </c>
      <c r="AF490" s="370" t="s">
        <v>2317</v>
      </c>
      <c r="AG490" s="374" t="s">
        <v>1458</v>
      </c>
      <c r="AH490" s="374" t="s">
        <v>2318</v>
      </c>
      <c r="AI490" s="374">
        <v>1000</v>
      </c>
      <c r="AJ490" s="374">
        <v>100</v>
      </c>
      <c r="AK490" s="374">
        <v>1000</v>
      </c>
      <c r="AL490" s="369">
        <v>0.01</v>
      </c>
      <c r="AM490" s="369">
        <v>0.15</v>
      </c>
      <c r="AN490" s="369" t="s">
        <v>34</v>
      </c>
      <c r="AO490" s="367" t="s">
        <v>1326</v>
      </c>
      <c r="AP490" s="370" t="s">
        <v>13</v>
      </c>
      <c r="AQ490" s="376" t="s">
        <v>673</v>
      </c>
      <c r="AR490" s="369">
        <v>2.1333333333333334E-3</v>
      </c>
      <c r="AS490" s="369">
        <v>2.1333333333333334E-3</v>
      </c>
      <c r="AT490" s="369"/>
      <c r="AW490" s="711"/>
      <c r="AX490" s="711"/>
      <c r="AY490" s="712"/>
      <c r="AZ490" s="712"/>
      <c r="BA490" s="712"/>
      <c r="BB490" s="713"/>
      <c r="BC490" s="712"/>
      <c r="BD490" s="712"/>
      <c r="BE490" s="712"/>
      <c r="BF490" s="712"/>
      <c r="BG490" s="713"/>
      <c r="BH490" s="713"/>
      <c r="BI490" s="714"/>
      <c r="BJ490" s="714"/>
      <c r="BK490" s="714"/>
      <c r="BL490" s="713"/>
      <c r="BM490" s="713"/>
      <c r="BN490" s="713"/>
      <c r="BO490" s="713"/>
      <c r="BP490" s="713"/>
      <c r="BQ490" s="713"/>
      <c r="BR490" s="713"/>
      <c r="BS490" s="713"/>
      <c r="BT490" s="716"/>
      <c r="BU490" s="717"/>
      <c r="BV490" s="715"/>
      <c r="BW490" s="718"/>
    </row>
    <row r="491" spans="2:75" ht="15.75" customHeight="1">
      <c r="B491" s="363" t="s">
        <v>925</v>
      </c>
      <c r="C491" s="364">
        <v>22652091000182</v>
      </c>
      <c r="D491" s="365" t="s">
        <v>11</v>
      </c>
      <c r="E491" s="365" t="s">
        <v>620</v>
      </c>
      <c r="F491" s="365" t="s">
        <v>674</v>
      </c>
      <c r="G491" s="366" t="s">
        <v>740</v>
      </c>
      <c r="H491" s="366" t="s">
        <v>34</v>
      </c>
      <c r="I491" s="366" t="s">
        <v>1306</v>
      </c>
      <c r="J491" s="366" t="s">
        <v>608</v>
      </c>
      <c r="K491" s="367" t="s">
        <v>48</v>
      </c>
      <c r="L491" s="368"/>
      <c r="M491" s="368" t="s">
        <v>34</v>
      </c>
      <c r="N491" s="367">
        <v>412112</v>
      </c>
      <c r="O491" s="367" t="s">
        <v>1323</v>
      </c>
      <c r="P491" s="371">
        <v>42354</v>
      </c>
      <c r="Q491" s="372">
        <v>1591951921.1900001</v>
      </c>
      <c r="R491" s="372">
        <v>1253408783.1605954</v>
      </c>
      <c r="S491" s="367">
        <v>121</v>
      </c>
      <c r="T491" s="369">
        <v>0.1014433731350044</v>
      </c>
      <c r="U491" s="369">
        <v>1.3113782843725468</v>
      </c>
      <c r="V491" s="369">
        <v>0.15493056295190999</v>
      </c>
      <c r="W491" s="369">
        <v>1.5188375637200309</v>
      </c>
      <c r="X491" s="369">
        <v>0.28598456047970067</v>
      </c>
      <c r="Y491" s="369">
        <v>2.1686728742300896</v>
      </c>
      <c r="Z491" s="369">
        <v>0.39950221548749987</v>
      </c>
      <c r="AA491" s="369">
        <v>2.2709001067600232</v>
      </c>
      <c r="AB491" s="369">
        <v>3.2111891198131383E-3</v>
      </c>
      <c r="AC491" s="373">
        <v>14.615911899718048</v>
      </c>
      <c r="AD491" s="575">
        <v>0</v>
      </c>
      <c r="AE491" s="370" t="s">
        <v>2436</v>
      </c>
      <c r="AF491" s="370" t="s">
        <v>2317</v>
      </c>
      <c r="AG491" s="374" t="s">
        <v>1458</v>
      </c>
      <c r="AH491" s="374" t="s">
        <v>2318</v>
      </c>
      <c r="AI491" s="374">
        <v>1000</v>
      </c>
      <c r="AJ491" s="374">
        <v>100</v>
      </c>
      <c r="AK491" s="374">
        <v>1000</v>
      </c>
      <c r="AL491" s="369">
        <v>0.01</v>
      </c>
      <c r="AM491" s="369" t="s">
        <v>34</v>
      </c>
      <c r="AN491" s="369" t="s">
        <v>2349</v>
      </c>
      <c r="AO491" s="367" t="s">
        <v>1326</v>
      </c>
      <c r="AP491" s="370" t="s">
        <v>13</v>
      </c>
      <c r="AQ491" s="376" t="s">
        <v>673</v>
      </c>
      <c r="AR491" s="369">
        <v>3.0000000000000001E-3</v>
      </c>
      <c r="AS491" s="369">
        <v>3.0000000000000001E-3</v>
      </c>
      <c r="AT491" s="369"/>
      <c r="AW491" s="711"/>
      <c r="AX491" s="711"/>
      <c r="AY491" s="712"/>
      <c r="AZ491" s="712"/>
      <c r="BA491" s="712"/>
      <c r="BB491" s="712"/>
      <c r="BC491" s="712"/>
      <c r="BD491" s="712"/>
      <c r="BE491" s="712"/>
      <c r="BF491" s="712"/>
      <c r="BG491" s="713"/>
      <c r="BH491" s="713"/>
      <c r="BI491" s="714"/>
      <c r="BJ491" s="714"/>
      <c r="BK491" s="714"/>
      <c r="BL491" s="218"/>
      <c r="BM491" s="713"/>
      <c r="BN491" s="713"/>
      <c r="BO491" s="713"/>
      <c r="BP491" s="713"/>
      <c r="BQ491" s="713"/>
      <c r="BR491" s="713"/>
      <c r="BS491" s="713"/>
      <c r="BT491" s="713"/>
      <c r="BU491" s="713"/>
      <c r="BV491" s="715"/>
      <c r="BW491" s="712"/>
    </row>
    <row r="492" spans="2:75" ht="15.75" customHeight="1">
      <c r="B492" s="363" t="s">
        <v>483</v>
      </c>
      <c r="C492" s="364">
        <v>31353316000190</v>
      </c>
      <c r="D492" s="365" t="s">
        <v>11</v>
      </c>
      <c r="E492" s="365" t="s">
        <v>620</v>
      </c>
      <c r="F492" s="365" t="s">
        <v>665</v>
      </c>
      <c r="G492" s="366" t="s">
        <v>740</v>
      </c>
      <c r="H492" s="366" t="s">
        <v>34</v>
      </c>
      <c r="I492" s="366"/>
      <c r="J492" s="366" t="s">
        <v>608</v>
      </c>
      <c r="K492" s="367" t="s">
        <v>48</v>
      </c>
      <c r="L492" s="368"/>
      <c r="M492" s="368" t="s">
        <v>34</v>
      </c>
      <c r="N492" s="367">
        <v>488569</v>
      </c>
      <c r="O492" s="367" t="s">
        <v>1323</v>
      </c>
      <c r="P492" s="371">
        <v>43524</v>
      </c>
      <c r="Q492" s="372">
        <v>10298983.16</v>
      </c>
      <c r="R492" s="372">
        <v>10423082.839484131</v>
      </c>
      <c r="S492" s="367">
        <v>121</v>
      </c>
      <c r="T492" s="369">
        <v>9.0748571941776657E-2</v>
      </c>
      <c r="U492" s="369">
        <v>1.1731245019217642</v>
      </c>
      <c r="V492" s="369">
        <v>0.12420091518347287</v>
      </c>
      <c r="W492" s="369">
        <v>1.217584263781561</v>
      </c>
      <c r="X492" s="369">
        <v>0.17654074282416166</v>
      </c>
      <c r="Y492" s="369">
        <v>1.3387405233240388</v>
      </c>
      <c r="Z492" s="369">
        <v>0.22711795544944757</v>
      </c>
      <c r="AA492" s="369">
        <v>1.2910120877500026</v>
      </c>
      <c r="AB492" s="369">
        <v>1.4511157457170929E-3</v>
      </c>
      <c r="AC492" s="373">
        <v>13.747118841563063</v>
      </c>
      <c r="AD492" s="575">
        <v>0</v>
      </c>
      <c r="AE492" s="370" t="s">
        <v>2436</v>
      </c>
      <c r="AF492" s="370" t="s">
        <v>2317</v>
      </c>
      <c r="AG492" s="374" t="s">
        <v>1458</v>
      </c>
      <c r="AH492" s="374" t="s">
        <v>2318</v>
      </c>
      <c r="AI492" s="374">
        <v>5000</v>
      </c>
      <c r="AJ492" s="374">
        <v>1000</v>
      </c>
      <c r="AK492" s="374">
        <v>1000</v>
      </c>
      <c r="AL492" s="369">
        <v>9.1999999999999998E-3</v>
      </c>
      <c r="AM492" s="369">
        <v>0.2</v>
      </c>
      <c r="AN492" s="369" t="s">
        <v>64</v>
      </c>
      <c r="AO492" s="367" t="s">
        <v>1326</v>
      </c>
      <c r="AP492" s="370" t="s">
        <v>13</v>
      </c>
      <c r="AQ492" s="376" t="s">
        <v>673</v>
      </c>
      <c r="AR492" s="369">
        <v>1.3493333333333332E-3</v>
      </c>
      <c r="AS492" s="369">
        <v>1.3493333333333332E-3</v>
      </c>
      <c r="AT492" s="369"/>
      <c r="AW492" s="711"/>
      <c r="AX492" s="711"/>
      <c r="AY492" s="712"/>
      <c r="AZ492" s="712"/>
      <c r="BA492" s="712"/>
      <c r="BB492" s="712"/>
      <c r="BC492" s="712"/>
      <c r="BD492" s="712"/>
      <c r="BE492" s="712"/>
      <c r="BF492" s="712"/>
      <c r="BG492" s="713"/>
      <c r="BH492" s="713"/>
      <c r="BI492" s="714"/>
      <c r="BJ492" s="714"/>
      <c r="BK492" s="714"/>
      <c r="BL492" s="218"/>
      <c r="BM492" s="713"/>
      <c r="BN492" s="713"/>
      <c r="BO492" s="713"/>
      <c r="BP492" s="713"/>
      <c r="BQ492" s="713"/>
      <c r="BR492" s="713"/>
      <c r="BS492" s="713"/>
      <c r="BT492" s="713"/>
      <c r="BU492" s="713"/>
      <c r="BV492" s="715"/>
      <c r="BW492" s="712"/>
    </row>
    <row r="493" spans="2:75" ht="15.75" customHeight="1">
      <c r="B493" s="363" t="s">
        <v>1294</v>
      </c>
      <c r="C493" s="364">
        <v>46420448000165</v>
      </c>
      <c r="D493" s="365" t="s">
        <v>13</v>
      </c>
      <c r="E493" s="365" t="s">
        <v>616</v>
      </c>
      <c r="F493" s="365" t="s">
        <v>619</v>
      </c>
      <c r="G493" s="366" t="s">
        <v>34</v>
      </c>
      <c r="H493" s="366" t="s">
        <v>1340</v>
      </c>
      <c r="I493" s="366" t="s">
        <v>34</v>
      </c>
      <c r="J493" s="366" t="s">
        <v>611</v>
      </c>
      <c r="K493" s="367" t="s">
        <v>48</v>
      </c>
      <c r="L493" s="368"/>
      <c r="M493" s="368" t="s">
        <v>34</v>
      </c>
      <c r="N493" s="367">
        <v>654957</v>
      </c>
      <c r="O493" s="367" t="s">
        <v>1323</v>
      </c>
      <c r="P493" s="371">
        <v>44722</v>
      </c>
      <c r="Q493" s="372">
        <v>49028.76</v>
      </c>
      <c r="R493" s="372" t="s">
        <v>1424</v>
      </c>
      <c r="S493" s="367">
        <v>182</v>
      </c>
      <c r="T493" s="369" t="s">
        <v>1424</v>
      </c>
      <c r="U493" s="369" t="s">
        <v>1424</v>
      </c>
      <c r="V493" s="369" t="s">
        <v>1424</v>
      </c>
      <c r="W493" s="369" t="s">
        <v>1424</v>
      </c>
      <c r="X493" s="369" t="s">
        <v>1424</v>
      </c>
      <c r="Y493" s="369" t="s">
        <v>1424</v>
      </c>
      <c r="Z493" s="369" t="s">
        <v>1424</v>
      </c>
      <c r="AA493" s="369" t="s">
        <v>1424</v>
      </c>
      <c r="AB493" s="369" t="s">
        <v>1424</v>
      </c>
      <c r="AC493" s="373" t="s">
        <v>1424</v>
      </c>
      <c r="AD493" s="575">
        <v>0</v>
      </c>
      <c r="AE493" s="370" t="s">
        <v>2437</v>
      </c>
      <c r="AF493" s="370" t="s">
        <v>2317</v>
      </c>
      <c r="AG493" s="374" t="s">
        <v>1458</v>
      </c>
      <c r="AH493" s="374" t="s">
        <v>728</v>
      </c>
      <c r="AI493" s="374">
        <v>100000</v>
      </c>
      <c r="AJ493" s="374">
        <v>100000</v>
      </c>
      <c r="AK493" s="374">
        <v>50000</v>
      </c>
      <c r="AL493" s="369">
        <v>0.02</v>
      </c>
      <c r="AM493" s="369">
        <v>0.2</v>
      </c>
      <c r="AN493" s="369" t="s">
        <v>2335</v>
      </c>
      <c r="AO493" s="367" t="s">
        <v>1326</v>
      </c>
      <c r="AP493" s="370" t="s">
        <v>13</v>
      </c>
      <c r="AQ493" s="376" t="s">
        <v>681</v>
      </c>
      <c r="AR493" s="369">
        <v>6.6660000000000001E-3</v>
      </c>
      <c r="AS493" s="369">
        <v>6.6660000000000001E-3</v>
      </c>
      <c r="AT493" s="369"/>
      <c r="AW493" s="711"/>
      <c r="AX493" s="711"/>
      <c r="AY493" s="712"/>
      <c r="AZ493" s="712"/>
      <c r="BA493" s="712"/>
      <c r="BB493" s="712"/>
      <c r="BC493" s="712"/>
      <c r="BD493" s="712"/>
      <c r="BE493" s="712"/>
      <c r="BF493" s="712"/>
      <c r="BG493" s="713"/>
      <c r="BH493" s="713"/>
      <c r="BI493" s="714"/>
      <c r="BJ493" s="714"/>
      <c r="BK493" s="714"/>
      <c r="BL493" s="218"/>
      <c r="BM493" s="713"/>
      <c r="BN493" s="713"/>
      <c r="BO493" s="713"/>
      <c r="BP493" s="713"/>
      <c r="BQ493" s="713"/>
      <c r="BR493" s="713"/>
      <c r="BS493" s="713"/>
      <c r="BT493" s="713"/>
      <c r="BU493" s="713"/>
      <c r="BV493" s="715"/>
      <c r="BW493" s="712"/>
    </row>
    <row r="494" spans="2:75" ht="15.75" customHeight="1">
      <c r="B494" s="363" t="s">
        <v>1295</v>
      </c>
      <c r="C494" s="364">
        <v>37751366000102</v>
      </c>
      <c r="D494" s="365" t="s">
        <v>14</v>
      </c>
      <c r="E494" s="365" t="s">
        <v>607</v>
      </c>
      <c r="F494" s="365"/>
      <c r="G494" s="366"/>
      <c r="H494" s="366" t="s">
        <v>34</v>
      </c>
      <c r="I494" s="366" t="s">
        <v>34</v>
      </c>
      <c r="J494" s="366" t="s">
        <v>608</v>
      </c>
      <c r="K494" s="367" t="s">
        <v>48</v>
      </c>
      <c r="L494" s="368"/>
      <c r="M494" s="368" t="s">
        <v>34</v>
      </c>
      <c r="N494" s="367">
        <v>573256</v>
      </c>
      <c r="O494" s="367" t="s">
        <v>1323</v>
      </c>
      <c r="P494" s="371">
        <v>44225</v>
      </c>
      <c r="Q494" s="372">
        <v>9729746.9399999995</v>
      </c>
      <c r="R494" s="372">
        <v>8869551.4065873045</v>
      </c>
      <c r="S494" s="367">
        <v>32</v>
      </c>
      <c r="T494" s="369">
        <v>1.8983160932477539E-2</v>
      </c>
      <c r="U494" s="369">
        <v>0.24539902653345727</v>
      </c>
      <c r="V494" s="369">
        <v>-0.15901447200381369</v>
      </c>
      <c r="W494" s="369">
        <v>-1.5588735279395176</v>
      </c>
      <c r="X494" s="369" t="s">
        <v>1424</v>
      </c>
      <c r="Y494" s="369" t="s">
        <v>1424</v>
      </c>
      <c r="Z494" s="369" t="s">
        <v>1424</v>
      </c>
      <c r="AA494" s="369" t="s">
        <v>1424</v>
      </c>
      <c r="AB494" s="369">
        <v>0.23214726999024049</v>
      </c>
      <c r="AC494" s="373">
        <v>-1.0481991745065422</v>
      </c>
      <c r="AD494" s="575">
        <v>37487612000160</v>
      </c>
      <c r="AE494" s="370" t="s">
        <v>2438</v>
      </c>
      <c r="AF494" s="370" t="s">
        <v>738</v>
      </c>
      <c r="AG494" s="374" t="s">
        <v>738</v>
      </c>
      <c r="AH494" s="374" t="s">
        <v>2321</v>
      </c>
      <c r="AI494" s="374">
        <v>500</v>
      </c>
      <c r="AJ494" s="374">
        <v>100</v>
      </c>
      <c r="AK494" s="374">
        <v>500</v>
      </c>
      <c r="AL494" s="369">
        <v>1.8799999999999997E-2</v>
      </c>
      <c r="AM494" s="369">
        <v>0.2</v>
      </c>
      <c r="AN494" s="369" t="s">
        <v>668</v>
      </c>
      <c r="AO494" s="367" t="s">
        <v>1326</v>
      </c>
      <c r="AP494" s="370" t="s">
        <v>718</v>
      </c>
      <c r="AQ494" s="376" t="s">
        <v>661</v>
      </c>
      <c r="AR494" s="369">
        <v>5.0133333333333332E-3</v>
      </c>
      <c r="AS494" s="369">
        <v>5.0133333333333332E-3</v>
      </c>
      <c r="AT494" s="369"/>
      <c r="AW494" s="711"/>
      <c r="AX494" s="711"/>
      <c r="AY494" s="712"/>
      <c r="AZ494" s="712"/>
      <c r="BA494" s="712"/>
      <c r="BB494" s="713"/>
      <c r="BC494" s="712"/>
      <c r="BD494" s="712"/>
      <c r="BE494" s="712"/>
      <c r="BF494" s="712"/>
      <c r="BG494" s="713"/>
      <c r="BH494" s="713"/>
      <c r="BI494" s="714"/>
      <c r="BJ494" s="714"/>
      <c r="BK494" s="714"/>
      <c r="BL494" s="713"/>
      <c r="BM494" s="713"/>
      <c r="BN494" s="713"/>
      <c r="BO494" s="713"/>
      <c r="BP494" s="713"/>
      <c r="BQ494" s="713"/>
      <c r="BR494" s="713"/>
      <c r="BS494" s="713"/>
      <c r="BT494" s="716"/>
      <c r="BU494" s="717"/>
      <c r="BV494" s="715"/>
      <c r="BW494" s="718"/>
    </row>
    <row r="495" spans="2:75" ht="15.75" customHeight="1">
      <c r="B495" s="363" t="s">
        <v>1296</v>
      </c>
      <c r="C495" s="364">
        <v>37487351000189</v>
      </c>
      <c r="D495" s="365" t="s">
        <v>14</v>
      </c>
      <c r="E495" s="365" t="s">
        <v>614</v>
      </c>
      <c r="F495" s="365"/>
      <c r="G495" s="366"/>
      <c r="H495" s="366" t="s">
        <v>1340</v>
      </c>
      <c r="I495" s="366" t="s">
        <v>34</v>
      </c>
      <c r="J495" s="366" t="s">
        <v>608</v>
      </c>
      <c r="K495" s="367" t="s">
        <v>48</v>
      </c>
      <c r="L495" s="368"/>
      <c r="M495" s="368" t="s">
        <v>34</v>
      </c>
      <c r="N495" s="367">
        <v>573231</v>
      </c>
      <c r="O495" s="367" t="s">
        <v>1323</v>
      </c>
      <c r="P495" s="371">
        <v>44225</v>
      </c>
      <c r="Q495" s="372">
        <v>42037477.75</v>
      </c>
      <c r="R495" s="372">
        <v>40715862.456865042</v>
      </c>
      <c r="S495" s="367">
        <v>32</v>
      </c>
      <c r="T495" s="369">
        <v>6.9532400501634894E-2</v>
      </c>
      <c r="U495" s="369">
        <v>0.89885891271368579</v>
      </c>
      <c r="V495" s="369">
        <v>-0.14087636045302354</v>
      </c>
      <c r="W495" s="369">
        <v>-1.3810593856980327</v>
      </c>
      <c r="X495" s="369" t="s">
        <v>1424</v>
      </c>
      <c r="Y495" s="369" t="s">
        <v>1424</v>
      </c>
      <c r="Z495" s="369" t="s">
        <v>1424</v>
      </c>
      <c r="AA495" s="369" t="s">
        <v>1424</v>
      </c>
      <c r="AB495" s="369">
        <v>0.24241962706624132</v>
      </c>
      <c r="AC495" s="373">
        <v>-0.90569334727007511</v>
      </c>
      <c r="AD495" s="575">
        <v>37467645000149</v>
      </c>
      <c r="AE495" s="370" t="s">
        <v>2438</v>
      </c>
      <c r="AF495" s="370" t="s">
        <v>738</v>
      </c>
      <c r="AG495" s="374" t="s">
        <v>738</v>
      </c>
      <c r="AH495" s="374" t="s">
        <v>2321</v>
      </c>
      <c r="AI495" s="374">
        <v>500</v>
      </c>
      <c r="AJ495" s="374">
        <v>100</v>
      </c>
      <c r="AK495" s="374">
        <v>500</v>
      </c>
      <c r="AL495" s="369">
        <v>1.8799999999999997E-2</v>
      </c>
      <c r="AM495" s="369">
        <v>0.2</v>
      </c>
      <c r="AN495" s="369" t="s">
        <v>64</v>
      </c>
      <c r="AO495" s="367" t="s">
        <v>1326</v>
      </c>
      <c r="AP495" s="370" t="s">
        <v>13</v>
      </c>
      <c r="AQ495" s="376" t="s">
        <v>670</v>
      </c>
      <c r="AR495" s="369">
        <v>5.0133333333333332E-3</v>
      </c>
      <c r="AS495" s="369">
        <v>5.0133333333333332E-3</v>
      </c>
      <c r="AT495" s="369"/>
      <c r="AW495" s="711"/>
      <c r="AX495" s="711"/>
      <c r="AY495" s="712"/>
      <c r="AZ495" s="712"/>
      <c r="BA495" s="712"/>
      <c r="BB495" s="713"/>
      <c r="BC495" s="712"/>
      <c r="BD495" s="712"/>
      <c r="BE495" s="712"/>
      <c r="BF495" s="712"/>
      <c r="BG495" s="713"/>
      <c r="BH495" s="713"/>
      <c r="BI495" s="714"/>
      <c r="BJ495" s="714"/>
      <c r="BK495" s="714"/>
      <c r="BL495" s="713"/>
      <c r="BM495" s="713"/>
      <c r="BN495" s="713"/>
      <c r="BO495" s="713"/>
      <c r="BP495" s="713"/>
      <c r="BQ495" s="713"/>
      <c r="BR495" s="713"/>
      <c r="BS495" s="713"/>
      <c r="BT495" s="716"/>
      <c r="BU495" s="717"/>
      <c r="BV495" s="715"/>
      <c r="BW495" s="718"/>
    </row>
    <row r="496" spans="2:75" ht="15.75" customHeight="1">
      <c r="B496" s="363" t="s">
        <v>190</v>
      </c>
      <c r="C496" s="364">
        <v>34626199000180</v>
      </c>
      <c r="D496" s="365" t="s">
        <v>13</v>
      </c>
      <c r="E496" s="365" t="s">
        <v>616</v>
      </c>
      <c r="F496" s="365" t="s">
        <v>610</v>
      </c>
      <c r="G496" s="366" t="s">
        <v>34</v>
      </c>
      <c r="H496" s="366" t="s">
        <v>1339</v>
      </c>
      <c r="I496" s="366" t="s">
        <v>34</v>
      </c>
      <c r="J496" s="366"/>
      <c r="K496" s="367" t="s">
        <v>48</v>
      </c>
      <c r="L496" s="368"/>
      <c r="M496" s="368" t="s">
        <v>34</v>
      </c>
      <c r="N496" s="367">
        <v>511943</v>
      </c>
      <c r="O496" s="367" t="s">
        <v>1323</v>
      </c>
      <c r="P496" s="371">
        <v>43760</v>
      </c>
      <c r="Q496" s="372">
        <v>115146782.47</v>
      </c>
      <c r="R496" s="372">
        <v>117897331.65579373</v>
      </c>
      <c r="S496" s="367">
        <v>16</v>
      </c>
      <c r="T496" s="369">
        <v>4.5518564243515192E-2</v>
      </c>
      <c r="U496" s="369">
        <v>0.58842736435156018</v>
      </c>
      <c r="V496" s="369">
        <v>7.2555001898055638E-2</v>
      </c>
      <c r="W496" s="369">
        <v>0.71128162332147848</v>
      </c>
      <c r="X496" s="369">
        <v>0.1728064296884444</v>
      </c>
      <c r="Y496" s="369">
        <v>1.3104225484385172</v>
      </c>
      <c r="Z496" s="369" t="s">
        <v>1424</v>
      </c>
      <c r="AA496" s="369" t="s">
        <v>1424</v>
      </c>
      <c r="AB496" s="369">
        <v>4.7208008283834493E-2</v>
      </c>
      <c r="AC496" s="373">
        <v>-0.55053448251539705</v>
      </c>
      <c r="AD496" s="575">
        <v>34626178000164</v>
      </c>
      <c r="AE496" s="370" t="s">
        <v>2439</v>
      </c>
      <c r="AF496" s="370" t="s">
        <v>2323</v>
      </c>
      <c r="AG496" s="374" t="s">
        <v>721</v>
      </c>
      <c r="AH496" s="374" t="s">
        <v>2321</v>
      </c>
      <c r="AI496" s="374">
        <v>20000</v>
      </c>
      <c r="AJ496" s="374">
        <v>5000</v>
      </c>
      <c r="AK496" s="374">
        <v>5000</v>
      </c>
      <c r="AL496" s="369">
        <v>1.985E-2</v>
      </c>
      <c r="AM496" s="369">
        <v>0.2</v>
      </c>
      <c r="AN496" s="369" t="s">
        <v>64</v>
      </c>
      <c r="AO496" s="367" t="s">
        <v>1326</v>
      </c>
      <c r="AP496" s="370" t="s">
        <v>13</v>
      </c>
      <c r="AQ496" s="376" t="s">
        <v>670</v>
      </c>
      <c r="AR496" s="369">
        <v>5.306666666666667E-3</v>
      </c>
      <c r="AS496" s="369">
        <v>5.306666666666667E-3</v>
      </c>
      <c r="AT496" s="369"/>
      <c r="AW496" s="711"/>
      <c r="AX496" s="711"/>
      <c r="AY496" s="712"/>
      <c r="AZ496" s="712"/>
      <c r="BA496" s="712"/>
      <c r="BB496" s="713"/>
      <c r="BC496" s="712"/>
      <c r="BD496" s="712"/>
      <c r="BE496" s="712"/>
      <c r="BF496" s="712"/>
      <c r="BG496" s="713"/>
      <c r="BH496" s="713"/>
      <c r="BI496" s="714"/>
      <c r="BJ496" s="714"/>
      <c r="BK496" s="714"/>
      <c r="BL496" s="713"/>
      <c r="BM496" s="713"/>
      <c r="BN496" s="713"/>
      <c r="BO496" s="713"/>
      <c r="BP496" s="713"/>
      <c r="BQ496" s="713"/>
      <c r="BR496" s="713"/>
      <c r="BS496" s="713"/>
      <c r="BT496" s="716"/>
      <c r="BU496" s="717"/>
      <c r="BV496" s="715"/>
      <c r="BW496" s="718"/>
    </row>
    <row r="497" spans="2:75" ht="15.75" customHeight="1">
      <c r="B497" s="363" t="s">
        <v>926</v>
      </c>
      <c r="C497" s="364">
        <v>44489239000142</v>
      </c>
      <c r="D497" s="365" t="s">
        <v>13</v>
      </c>
      <c r="E497" s="365" t="s">
        <v>615</v>
      </c>
      <c r="F497" s="365" t="s">
        <v>619</v>
      </c>
      <c r="G497" s="366" t="s">
        <v>34</v>
      </c>
      <c r="H497" s="366" t="s">
        <v>1340</v>
      </c>
      <c r="I497" s="366" t="s">
        <v>34</v>
      </c>
      <c r="J497" s="366"/>
      <c r="K497" s="367" t="s">
        <v>48</v>
      </c>
      <c r="L497" s="368"/>
      <c r="M497" s="368" t="s">
        <v>1421</v>
      </c>
      <c r="N497" s="367">
        <v>644651</v>
      </c>
      <c r="O497" s="367" t="s">
        <v>1323</v>
      </c>
      <c r="P497" s="371">
        <v>44651</v>
      </c>
      <c r="Q497" s="372">
        <v>10435264.699999999</v>
      </c>
      <c r="R497" s="372" t="s">
        <v>1424</v>
      </c>
      <c r="S497" s="367">
        <v>2</v>
      </c>
      <c r="T497" s="369" t="s">
        <v>1424</v>
      </c>
      <c r="U497" s="369" t="s">
        <v>1424</v>
      </c>
      <c r="V497" s="369" t="s">
        <v>1424</v>
      </c>
      <c r="W497" s="369" t="s">
        <v>1424</v>
      </c>
      <c r="X497" s="369" t="s">
        <v>1424</v>
      </c>
      <c r="Y497" s="369" t="s">
        <v>1424</v>
      </c>
      <c r="Z497" s="369" t="s">
        <v>1424</v>
      </c>
      <c r="AA497" s="369" t="s">
        <v>1424</v>
      </c>
      <c r="AB497" s="369" t="s">
        <v>1424</v>
      </c>
      <c r="AC497" s="373" t="s">
        <v>1424</v>
      </c>
      <c r="AD497" s="575">
        <v>0</v>
      </c>
      <c r="AE497" s="370" t="s">
        <v>2440</v>
      </c>
      <c r="AF497" s="370" t="s">
        <v>2326</v>
      </c>
      <c r="AG497" s="374" t="s">
        <v>1459</v>
      </c>
      <c r="AH497" s="374" t="s">
        <v>2321</v>
      </c>
      <c r="AI497" s="374">
        <v>5000</v>
      </c>
      <c r="AJ497" s="374">
        <v>0</v>
      </c>
      <c r="AK497" s="374">
        <v>5000</v>
      </c>
      <c r="AL497" s="369">
        <v>0.02</v>
      </c>
      <c r="AM497" s="369">
        <v>0.2</v>
      </c>
      <c r="AN497" s="369" t="s">
        <v>64</v>
      </c>
      <c r="AO497" s="367" t="s">
        <v>1326</v>
      </c>
      <c r="AP497" s="370" t="s">
        <v>13</v>
      </c>
      <c r="AQ497" s="376" t="s">
        <v>670</v>
      </c>
      <c r="AR497" s="369">
        <v>3.3333333333333331E-3</v>
      </c>
      <c r="AS497" s="369">
        <v>3.3333333333333331E-3</v>
      </c>
      <c r="AT497" s="369"/>
      <c r="AW497" s="711"/>
      <c r="AX497" s="711"/>
      <c r="AY497" s="712"/>
      <c r="AZ497" s="712"/>
      <c r="BA497" s="712"/>
      <c r="BB497" s="713"/>
      <c r="BC497" s="712"/>
      <c r="BD497" s="712"/>
      <c r="BE497" s="712"/>
      <c r="BF497" s="712"/>
      <c r="BG497" s="713"/>
      <c r="BH497" s="713"/>
      <c r="BI497" s="714"/>
      <c r="BJ497" s="714"/>
      <c r="BK497" s="714"/>
      <c r="BL497" s="713"/>
      <c r="BM497" s="713"/>
      <c r="BN497" s="713"/>
      <c r="BO497" s="713"/>
      <c r="BP497" s="713"/>
      <c r="BQ497" s="713"/>
      <c r="BR497" s="713"/>
      <c r="BS497" s="713"/>
      <c r="BT497" s="716"/>
      <c r="BU497" s="717"/>
      <c r="BV497" s="715"/>
      <c r="BW497" s="718"/>
    </row>
    <row r="498" spans="2:75" ht="15.75" customHeight="1">
      <c r="B498" s="363" t="s">
        <v>191</v>
      </c>
      <c r="C498" s="364">
        <v>37532896000160</v>
      </c>
      <c r="D498" s="365" t="s">
        <v>14</v>
      </c>
      <c r="E498" s="365" t="s">
        <v>607</v>
      </c>
      <c r="F498" s="365"/>
      <c r="G498" s="366"/>
      <c r="H498" s="366" t="s">
        <v>34</v>
      </c>
      <c r="I498" s="366" t="s">
        <v>34</v>
      </c>
      <c r="J498" s="366" t="s">
        <v>608</v>
      </c>
      <c r="K498" s="367" t="s">
        <v>48</v>
      </c>
      <c r="L498" s="368"/>
      <c r="M498" s="368" t="s">
        <v>1421</v>
      </c>
      <c r="N498" s="367">
        <v>547409</v>
      </c>
      <c r="O498" s="367" t="s">
        <v>1323</v>
      </c>
      <c r="P498" s="371">
        <v>44050</v>
      </c>
      <c r="Q498" s="372">
        <v>11024623.67</v>
      </c>
      <c r="R498" s="372">
        <v>12291953.680595241</v>
      </c>
      <c r="S498" s="367">
        <v>2</v>
      </c>
      <c r="T498" s="369">
        <v>-0.13886914437638875</v>
      </c>
      <c r="U498" s="369">
        <v>-1.7951885340231524</v>
      </c>
      <c r="V498" s="369">
        <v>-0.39544245286859059</v>
      </c>
      <c r="W498" s="369">
        <v>-3.8766582929982114</v>
      </c>
      <c r="X498" s="369">
        <v>-0.31127514236123033</v>
      </c>
      <c r="Y498" s="369">
        <v>-2.3604559509387411</v>
      </c>
      <c r="Z498" s="369" t="s">
        <v>1424</v>
      </c>
      <c r="AA498" s="369" t="s">
        <v>1424</v>
      </c>
      <c r="AB498" s="369">
        <v>0.28275589710498711</v>
      </c>
      <c r="AC498" s="373">
        <v>-1.9804122488114342</v>
      </c>
      <c r="AD498" s="575">
        <v>0</v>
      </c>
      <c r="AE498" s="370" t="s">
        <v>2440</v>
      </c>
      <c r="AF498" s="370" t="s">
        <v>2326</v>
      </c>
      <c r="AG498" s="374" t="s">
        <v>1459</v>
      </c>
      <c r="AH498" s="374" t="s">
        <v>2318</v>
      </c>
      <c r="AI498" s="374">
        <v>5000</v>
      </c>
      <c r="AJ498" s="374">
        <v>1000</v>
      </c>
      <c r="AK498" s="374">
        <v>5000</v>
      </c>
      <c r="AL498" s="369">
        <v>0.02</v>
      </c>
      <c r="AM498" s="369">
        <v>0.2</v>
      </c>
      <c r="AN498" s="369" t="s">
        <v>34</v>
      </c>
      <c r="AO498" s="367" t="s">
        <v>1326</v>
      </c>
      <c r="AP498" s="370" t="s">
        <v>718</v>
      </c>
      <c r="AQ498" s="376" t="s">
        <v>667</v>
      </c>
      <c r="AR498" s="369">
        <v>2.6666666666666666E-3</v>
      </c>
      <c r="AS498" s="369">
        <v>2.6666666666666666E-3</v>
      </c>
      <c r="AT498" s="369"/>
      <c r="AW498" s="711"/>
      <c r="AX498" s="711"/>
      <c r="AY498" s="712"/>
      <c r="AZ498" s="712"/>
      <c r="BA498" s="712"/>
      <c r="BB498" s="713"/>
      <c r="BC498" s="712"/>
      <c r="BD498" s="712"/>
      <c r="BE498" s="712"/>
      <c r="BF498" s="712"/>
      <c r="BG498" s="713"/>
      <c r="BH498" s="713"/>
      <c r="BI498" s="714"/>
      <c r="BJ498" s="714"/>
      <c r="BK498" s="714"/>
      <c r="BL498" s="713"/>
      <c r="BM498" s="713"/>
      <c r="BN498" s="713"/>
      <c r="BO498" s="713"/>
      <c r="BP498" s="713"/>
      <c r="BQ498" s="713"/>
      <c r="BR498" s="713"/>
      <c r="BS498" s="713"/>
      <c r="BT498" s="716"/>
      <c r="BU498" s="717"/>
      <c r="BV498" s="715"/>
      <c r="BW498" s="718"/>
    </row>
    <row r="499" spans="2:75" ht="15.75" customHeight="1">
      <c r="B499" s="363" t="s">
        <v>192</v>
      </c>
      <c r="C499" s="364">
        <v>40141528000103</v>
      </c>
      <c r="D499" s="365" t="s">
        <v>14</v>
      </c>
      <c r="E499" s="365" t="s">
        <v>607</v>
      </c>
      <c r="F499" s="365"/>
      <c r="G499" s="366"/>
      <c r="H499" s="366" t="s">
        <v>34</v>
      </c>
      <c r="I499" s="366" t="s">
        <v>34</v>
      </c>
      <c r="J499" s="366" t="s">
        <v>608</v>
      </c>
      <c r="K499" s="367" t="s">
        <v>48</v>
      </c>
      <c r="L499" s="368"/>
      <c r="M499" s="368" t="s">
        <v>34</v>
      </c>
      <c r="N499" s="367">
        <v>568872</v>
      </c>
      <c r="O499" s="367" t="s">
        <v>1323</v>
      </c>
      <c r="P499" s="371">
        <v>44195</v>
      </c>
      <c r="Q499" s="372">
        <v>2062802.71</v>
      </c>
      <c r="R499" s="372">
        <v>9278532.8414682504</v>
      </c>
      <c r="S499" s="367">
        <v>3</v>
      </c>
      <c r="T499" s="369">
        <v>-9.6536626423895822E-2</v>
      </c>
      <c r="U499" s="369">
        <v>-1.2479478119325107</v>
      </c>
      <c r="V499" s="369">
        <v>-0.25031289940524037</v>
      </c>
      <c r="W499" s="369">
        <v>-2.4539033942474004</v>
      </c>
      <c r="X499" s="369" t="s">
        <v>1424</v>
      </c>
      <c r="Y499" s="369" t="s">
        <v>1424</v>
      </c>
      <c r="Z499" s="369" t="s">
        <v>1424</v>
      </c>
      <c r="AA499" s="369" t="s">
        <v>1424</v>
      </c>
      <c r="AB499" s="369">
        <v>0.26730819183876314</v>
      </c>
      <c r="AC499" s="373">
        <v>-1.3072661054359751</v>
      </c>
      <c r="AD499" s="575">
        <v>40054213000110</v>
      </c>
      <c r="AE499" s="370" t="s">
        <v>2422</v>
      </c>
      <c r="AF499" s="370" t="s">
        <v>2317</v>
      </c>
      <c r="AG499" s="374" t="s">
        <v>1458</v>
      </c>
      <c r="AH499" s="374" t="s">
        <v>2321</v>
      </c>
      <c r="AI499" s="374">
        <v>500</v>
      </c>
      <c r="AJ499" s="374">
        <v>100</v>
      </c>
      <c r="AK499" s="374">
        <v>500</v>
      </c>
      <c r="AL499" s="369">
        <v>1.9199999999999998E-2</v>
      </c>
      <c r="AM499" s="369">
        <v>0.2</v>
      </c>
      <c r="AN499" s="369" t="s">
        <v>34</v>
      </c>
      <c r="AO499" s="367" t="s">
        <v>1326</v>
      </c>
      <c r="AP499" s="370" t="s">
        <v>718</v>
      </c>
      <c r="AQ499" s="376" t="s">
        <v>661</v>
      </c>
      <c r="AR499" s="369">
        <v>6.3999999999999994E-3</v>
      </c>
      <c r="AS499" s="369">
        <v>6.3999999999999994E-3</v>
      </c>
      <c r="AT499" s="369"/>
      <c r="AW499" s="711"/>
      <c r="AX499" s="711"/>
      <c r="AY499" s="712"/>
      <c r="AZ499" s="712"/>
      <c r="BA499" s="712"/>
      <c r="BB499" s="713"/>
      <c r="BC499" s="712"/>
      <c r="BD499" s="712"/>
      <c r="BE499" s="712"/>
      <c r="BF499" s="712"/>
      <c r="BG499" s="713"/>
      <c r="BH499" s="713"/>
      <c r="BI499" s="714"/>
      <c r="BJ499" s="714"/>
      <c r="BK499" s="714"/>
      <c r="BL499" s="713"/>
      <c r="BM499" s="713"/>
      <c r="BN499" s="713"/>
      <c r="BO499" s="713"/>
      <c r="BP499" s="713"/>
      <c r="BQ499" s="713"/>
      <c r="BR499" s="713"/>
      <c r="BS499" s="713"/>
      <c r="BT499" s="716"/>
      <c r="BU499" s="717"/>
      <c r="BV499" s="715"/>
      <c r="BW499" s="718"/>
    </row>
    <row r="500" spans="2:75" ht="15.75" customHeight="1">
      <c r="B500" s="363" t="s">
        <v>193</v>
      </c>
      <c r="C500" s="364">
        <v>40054275000122</v>
      </c>
      <c r="D500" s="365" t="s">
        <v>11</v>
      </c>
      <c r="E500" s="365" t="s">
        <v>620</v>
      </c>
      <c r="F500" s="365" t="s">
        <v>665</v>
      </c>
      <c r="G500" s="366" t="s">
        <v>740</v>
      </c>
      <c r="H500" s="366" t="s">
        <v>34</v>
      </c>
      <c r="I500" s="366" t="s">
        <v>1306</v>
      </c>
      <c r="J500" s="366" t="s">
        <v>608</v>
      </c>
      <c r="K500" s="367" t="s">
        <v>48</v>
      </c>
      <c r="L500" s="368"/>
      <c r="M500" s="368" t="s">
        <v>1421</v>
      </c>
      <c r="N500" s="367">
        <v>567833</v>
      </c>
      <c r="O500" s="367" t="s">
        <v>1323</v>
      </c>
      <c r="P500" s="371">
        <v>44193</v>
      </c>
      <c r="Q500" s="372">
        <v>553192688.89999998</v>
      </c>
      <c r="R500" s="372">
        <v>376973539.21698409</v>
      </c>
      <c r="S500" s="367">
        <v>0</v>
      </c>
      <c r="T500" s="369">
        <v>7.9475190460861045E-2</v>
      </c>
      <c r="U500" s="369">
        <v>1.0273912991639484</v>
      </c>
      <c r="V500" s="369">
        <v>0.10462741618316662</v>
      </c>
      <c r="W500" s="369">
        <v>1.0256985249791442</v>
      </c>
      <c r="X500" s="369" t="s">
        <v>1424</v>
      </c>
      <c r="Y500" s="369" t="s">
        <v>1424</v>
      </c>
      <c r="Z500" s="369" t="s">
        <v>1424</v>
      </c>
      <c r="AA500" s="369" t="s">
        <v>1424</v>
      </c>
      <c r="AB500" s="369">
        <v>1.6670566538005281E-3</v>
      </c>
      <c r="AC500" s="373">
        <v>1.4259017304930224</v>
      </c>
      <c r="AD500" s="575">
        <v>0</v>
      </c>
      <c r="AE500" s="370" t="s">
        <v>2422</v>
      </c>
      <c r="AF500" s="370" t="s">
        <v>2317</v>
      </c>
      <c r="AG500" s="374" t="s">
        <v>1458</v>
      </c>
      <c r="AH500" s="374" t="s">
        <v>2321</v>
      </c>
      <c r="AI500" s="374">
        <v>100</v>
      </c>
      <c r="AJ500" s="374">
        <v>100</v>
      </c>
      <c r="AK500" s="374">
        <v>100</v>
      </c>
      <c r="AL500" s="369">
        <v>2.5000000000000001E-3</v>
      </c>
      <c r="AM500" s="369" t="s">
        <v>34</v>
      </c>
      <c r="AN500" s="369" t="s">
        <v>34</v>
      </c>
      <c r="AO500" s="367" t="s">
        <v>1326</v>
      </c>
      <c r="AP500" s="370" t="s">
        <v>11</v>
      </c>
      <c r="AQ500" s="376" t="s">
        <v>671</v>
      </c>
      <c r="AR500" s="369">
        <v>3.3333333333333332E-4</v>
      </c>
      <c r="AS500" s="369">
        <v>3.3333333333333332E-4</v>
      </c>
      <c r="AT500" s="369"/>
      <c r="AW500" s="711"/>
      <c r="AX500" s="711"/>
      <c r="AY500" s="712"/>
      <c r="AZ500" s="712"/>
      <c r="BA500" s="712"/>
      <c r="BB500" s="713"/>
      <c r="BC500" s="712"/>
      <c r="BD500" s="712"/>
      <c r="BE500" s="712"/>
      <c r="BF500" s="712"/>
      <c r="BG500" s="713"/>
      <c r="BH500" s="713"/>
      <c r="BI500" s="714"/>
      <c r="BJ500" s="714"/>
      <c r="BK500" s="714"/>
      <c r="BL500" s="713"/>
      <c r="BM500" s="713"/>
      <c r="BN500" s="713"/>
      <c r="BO500" s="713"/>
      <c r="BP500" s="713"/>
      <c r="BQ500" s="713"/>
      <c r="BR500" s="713"/>
      <c r="BS500" s="713"/>
      <c r="BT500" s="716"/>
      <c r="BU500" s="717"/>
      <c r="BV500" s="715"/>
      <c r="BW500" s="718"/>
    </row>
    <row r="501" spans="2:75" ht="15.75" customHeight="1">
      <c r="B501" s="363" t="s">
        <v>194</v>
      </c>
      <c r="C501" s="364">
        <v>40102191000117</v>
      </c>
      <c r="D501" s="365" t="s">
        <v>14</v>
      </c>
      <c r="E501" s="365" t="s">
        <v>614</v>
      </c>
      <c r="F501" s="365"/>
      <c r="G501" s="366"/>
      <c r="H501" s="366" t="s">
        <v>1340</v>
      </c>
      <c r="I501" s="366" t="s">
        <v>34</v>
      </c>
      <c r="J501" s="366" t="s">
        <v>608</v>
      </c>
      <c r="K501" s="367" t="s">
        <v>48</v>
      </c>
      <c r="L501" s="368"/>
      <c r="M501" s="368" t="s">
        <v>34</v>
      </c>
      <c r="N501" s="367">
        <v>568007</v>
      </c>
      <c r="O501" s="367" t="s">
        <v>1323</v>
      </c>
      <c r="P501" s="371">
        <v>44193</v>
      </c>
      <c r="Q501" s="372">
        <v>32380270.629999999</v>
      </c>
      <c r="R501" s="372">
        <v>47915669.180476241</v>
      </c>
      <c r="S501" s="367">
        <v>32</v>
      </c>
      <c r="T501" s="369">
        <v>-5.2087141218953525E-2</v>
      </c>
      <c r="U501" s="369">
        <v>-0.6733406409768915</v>
      </c>
      <c r="V501" s="369">
        <v>-0.15977682161317863</v>
      </c>
      <c r="W501" s="369">
        <v>-1.5663471032065885</v>
      </c>
      <c r="X501" s="369" t="s">
        <v>1424</v>
      </c>
      <c r="Y501" s="369" t="s">
        <v>1424</v>
      </c>
      <c r="Z501" s="369" t="s">
        <v>1424</v>
      </c>
      <c r="AA501" s="369" t="s">
        <v>1424</v>
      </c>
      <c r="AB501" s="369">
        <v>0.18723532529553599</v>
      </c>
      <c r="AC501" s="373">
        <v>-1.3549603430399848</v>
      </c>
      <c r="AD501" s="575">
        <v>40102156000106</v>
      </c>
      <c r="AE501" s="370" t="s">
        <v>2422</v>
      </c>
      <c r="AF501" s="370" t="s">
        <v>2317</v>
      </c>
      <c r="AG501" s="374" t="s">
        <v>1458</v>
      </c>
      <c r="AH501" s="374" t="s">
        <v>2321</v>
      </c>
      <c r="AI501" s="374">
        <v>500</v>
      </c>
      <c r="AJ501" s="374">
        <v>100</v>
      </c>
      <c r="AK501" s="374">
        <v>500</v>
      </c>
      <c r="AL501" s="369">
        <v>1.9199999999999998E-2</v>
      </c>
      <c r="AM501" s="369">
        <v>0.2</v>
      </c>
      <c r="AN501" s="369" t="s">
        <v>34</v>
      </c>
      <c r="AO501" s="367" t="s">
        <v>1326</v>
      </c>
      <c r="AP501" s="370" t="s">
        <v>13</v>
      </c>
      <c r="AQ501" s="376" t="s">
        <v>670</v>
      </c>
      <c r="AR501" s="369">
        <v>6.3999999999999994E-3</v>
      </c>
      <c r="AS501" s="369">
        <v>6.3999999999999994E-3</v>
      </c>
      <c r="AT501" s="369"/>
      <c r="AW501" s="711"/>
      <c r="AX501" s="711"/>
      <c r="AY501" s="712"/>
      <c r="AZ501" s="712"/>
      <c r="BA501" s="712"/>
      <c r="BB501" s="713"/>
      <c r="BC501" s="712"/>
      <c r="BD501" s="712"/>
      <c r="BE501" s="712"/>
      <c r="BF501" s="712"/>
      <c r="BG501" s="713"/>
      <c r="BH501" s="713"/>
      <c r="BI501" s="714"/>
      <c r="BJ501" s="714"/>
      <c r="BK501" s="714"/>
      <c r="BL501" s="713"/>
      <c r="BM501" s="713"/>
      <c r="BN501" s="713"/>
      <c r="BO501" s="713"/>
      <c r="BP501" s="713"/>
      <c r="BQ501" s="713"/>
      <c r="BR501" s="713"/>
      <c r="BS501" s="713"/>
      <c r="BT501" s="716"/>
      <c r="BU501" s="717"/>
      <c r="BV501" s="715"/>
      <c r="BW501" s="718"/>
    </row>
    <row r="502" spans="2:75" ht="15.75" customHeight="1">
      <c r="B502" s="363" t="s">
        <v>927</v>
      </c>
      <c r="C502" s="364">
        <v>26406529000101</v>
      </c>
      <c r="D502" s="365" t="s">
        <v>14</v>
      </c>
      <c r="E502" s="365" t="s">
        <v>614</v>
      </c>
      <c r="F502" s="365"/>
      <c r="G502" s="366"/>
      <c r="H502" s="366" t="s">
        <v>1340</v>
      </c>
      <c r="I502" s="366" t="s">
        <v>34</v>
      </c>
      <c r="J502" s="366" t="s">
        <v>608</v>
      </c>
      <c r="K502" s="367" t="s">
        <v>48</v>
      </c>
      <c r="L502" s="368"/>
      <c r="M502" s="368" t="s">
        <v>34</v>
      </c>
      <c r="N502" s="367">
        <v>464635</v>
      </c>
      <c r="O502" s="367" t="s">
        <v>1323</v>
      </c>
      <c r="P502" s="371">
        <v>43188</v>
      </c>
      <c r="Q502" s="372">
        <v>23732833.73</v>
      </c>
      <c r="R502" s="372">
        <v>42224769.477023803</v>
      </c>
      <c r="S502" s="367">
        <v>32</v>
      </c>
      <c r="T502" s="369">
        <v>-5.682876566896311E-2</v>
      </c>
      <c r="U502" s="369">
        <v>-0.73463654571891224</v>
      </c>
      <c r="V502" s="369">
        <v>-0.16355307718802614</v>
      </c>
      <c r="W502" s="369">
        <v>-1.6033670346391353</v>
      </c>
      <c r="X502" s="369">
        <v>-5.4421161985921951E-2</v>
      </c>
      <c r="Y502" s="369">
        <v>-0.41268555751745867</v>
      </c>
      <c r="Z502" s="369">
        <v>0.14322551656831006</v>
      </c>
      <c r="AA502" s="369">
        <v>0.81414026820562557</v>
      </c>
      <c r="AB502" s="369">
        <v>0.19018264749097719</v>
      </c>
      <c r="AC502" s="373">
        <v>-1.3547078440016085</v>
      </c>
      <c r="AD502" s="575">
        <v>26470533000120</v>
      </c>
      <c r="AE502" s="370" t="s">
        <v>2422</v>
      </c>
      <c r="AF502" s="370" t="s">
        <v>2317</v>
      </c>
      <c r="AG502" s="374" t="s">
        <v>1458</v>
      </c>
      <c r="AH502" s="374" t="s">
        <v>2318</v>
      </c>
      <c r="AI502" s="374">
        <v>500</v>
      </c>
      <c r="AJ502" s="374">
        <v>500</v>
      </c>
      <c r="AK502" s="374">
        <v>500</v>
      </c>
      <c r="AL502" s="369">
        <v>1.9199999999999998E-2</v>
      </c>
      <c r="AM502" s="369">
        <v>0.2</v>
      </c>
      <c r="AN502" s="369" t="s">
        <v>34</v>
      </c>
      <c r="AO502" s="367" t="s">
        <v>1326</v>
      </c>
      <c r="AP502" s="370" t="s">
        <v>718</v>
      </c>
      <c r="AQ502" s="376" t="s">
        <v>661</v>
      </c>
      <c r="AR502" s="369">
        <v>6.3999999999999994E-3</v>
      </c>
      <c r="AS502" s="369">
        <v>6.3999999999999994E-3</v>
      </c>
      <c r="AT502" s="369"/>
      <c r="AW502" s="711"/>
      <c r="AX502" s="711"/>
      <c r="AY502" s="712"/>
      <c r="AZ502" s="712"/>
      <c r="BA502" s="712"/>
      <c r="BB502" s="713"/>
      <c r="BC502" s="712"/>
      <c r="BD502" s="712"/>
      <c r="BE502" s="712"/>
      <c r="BF502" s="712"/>
      <c r="BG502" s="713"/>
      <c r="BH502" s="713"/>
      <c r="BI502" s="714"/>
      <c r="BJ502" s="714"/>
      <c r="BK502" s="714"/>
      <c r="BL502" s="713"/>
      <c r="BM502" s="713"/>
      <c r="BN502" s="713"/>
      <c r="BO502" s="713"/>
      <c r="BP502" s="713"/>
      <c r="BQ502" s="713"/>
      <c r="BR502" s="713"/>
      <c r="BS502" s="713"/>
      <c r="BT502" s="716"/>
      <c r="BU502" s="717"/>
      <c r="BV502" s="715"/>
      <c r="BW502" s="718"/>
    </row>
    <row r="503" spans="2:75" ht="15.75" customHeight="1">
      <c r="B503" s="363" t="s">
        <v>195</v>
      </c>
      <c r="C503" s="364">
        <v>40102324000155</v>
      </c>
      <c r="D503" s="365" t="s">
        <v>13</v>
      </c>
      <c r="E503" s="365" t="s">
        <v>615</v>
      </c>
      <c r="F503" s="365" t="s">
        <v>619</v>
      </c>
      <c r="G503" s="366" t="s">
        <v>34</v>
      </c>
      <c r="H503" s="366" t="s">
        <v>1340</v>
      </c>
      <c r="I503" s="366" t="s">
        <v>34</v>
      </c>
      <c r="J503" s="366"/>
      <c r="K503" s="367" t="s">
        <v>48</v>
      </c>
      <c r="L503" s="368"/>
      <c r="M503" s="368" t="s">
        <v>34</v>
      </c>
      <c r="N503" s="367">
        <v>568740</v>
      </c>
      <c r="O503" s="367" t="s">
        <v>1323</v>
      </c>
      <c r="P503" s="371">
        <v>44195</v>
      </c>
      <c r="Q503" s="372">
        <v>30183773.010000002</v>
      </c>
      <c r="R503" s="372">
        <v>53967686.445793681</v>
      </c>
      <c r="S503" s="367">
        <v>31</v>
      </c>
      <c r="T503" s="369">
        <v>5.7688194241140023E-2</v>
      </c>
      <c r="U503" s="369">
        <v>0.74574654661588757</v>
      </c>
      <c r="V503" s="369">
        <v>3.0426378710212587E-2</v>
      </c>
      <c r="W503" s="369">
        <v>0.29828024911641615</v>
      </c>
      <c r="X503" s="369" t="s">
        <v>1424</v>
      </c>
      <c r="Y503" s="369" t="s">
        <v>1424</v>
      </c>
      <c r="Z503" s="369" t="s">
        <v>1424</v>
      </c>
      <c r="AA503" s="369" t="s">
        <v>1424</v>
      </c>
      <c r="AB503" s="369">
        <v>8.0136674981598474E-2</v>
      </c>
      <c r="AC503" s="373">
        <v>-0.79832344999516525</v>
      </c>
      <c r="AD503" s="575">
        <v>40102362000108</v>
      </c>
      <c r="AE503" s="370" t="s">
        <v>2422</v>
      </c>
      <c r="AF503" s="370" t="s">
        <v>2317</v>
      </c>
      <c r="AG503" s="374" t="s">
        <v>1458</v>
      </c>
      <c r="AH503" s="374" t="s">
        <v>2321</v>
      </c>
      <c r="AI503" s="374">
        <v>500</v>
      </c>
      <c r="AJ503" s="374">
        <v>100</v>
      </c>
      <c r="AK503" s="374">
        <v>100</v>
      </c>
      <c r="AL503" s="369">
        <v>1.4199999999999999E-2</v>
      </c>
      <c r="AM503" s="369">
        <v>0.25</v>
      </c>
      <c r="AN503" s="369" t="s">
        <v>34</v>
      </c>
      <c r="AO503" s="367" t="s">
        <v>1326</v>
      </c>
      <c r="AP503" s="370" t="s">
        <v>13</v>
      </c>
      <c r="AQ503" s="376" t="s">
        <v>666</v>
      </c>
      <c r="AR503" s="369">
        <v>4.7333333333333333E-3</v>
      </c>
      <c r="AS503" s="369">
        <v>4.7333333333333333E-3</v>
      </c>
      <c r="AT503" s="369"/>
      <c r="AW503" s="711"/>
      <c r="AX503" s="711"/>
      <c r="AY503" s="712"/>
      <c r="AZ503" s="712"/>
      <c r="BA503" s="712"/>
      <c r="BB503" s="713"/>
      <c r="BC503" s="712"/>
      <c r="BD503" s="712"/>
      <c r="BE503" s="712"/>
      <c r="BF503" s="712"/>
      <c r="BG503" s="713"/>
      <c r="BH503" s="713"/>
      <c r="BI503" s="714"/>
      <c r="BJ503" s="714"/>
      <c r="BK503" s="714"/>
      <c r="BL503" s="713"/>
      <c r="BM503" s="713"/>
      <c r="BN503" s="713"/>
      <c r="BO503" s="713"/>
      <c r="BP503" s="713"/>
      <c r="BQ503" s="713"/>
      <c r="BR503" s="713"/>
      <c r="BS503" s="713"/>
      <c r="BT503" s="716"/>
      <c r="BU503" s="717"/>
      <c r="BV503" s="715"/>
      <c r="BW503" s="718"/>
    </row>
    <row r="504" spans="2:75" ht="15.75" customHeight="1">
      <c r="B504" s="363" t="s">
        <v>928</v>
      </c>
      <c r="C504" s="364">
        <v>12004203000135</v>
      </c>
      <c r="D504" s="365" t="s">
        <v>14</v>
      </c>
      <c r="E504" s="365" t="s">
        <v>607</v>
      </c>
      <c r="F504" s="365" t="s">
        <v>1319</v>
      </c>
      <c r="G504" s="366"/>
      <c r="H504" s="366" t="s">
        <v>34</v>
      </c>
      <c r="I504" s="366" t="s">
        <v>34</v>
      </c>
      <c r="J504" s="366" t="s">
        <v>608</v>
      </c>
      <c r="K504" s="367" t="s">
        <v>48</v>
      </c>
      <c r="L504" s="368"/>
      <c r="M504" s="368" t="s">
        <v>34</v>
      </c>
      <c r="N504" s="367">
        <v>251429</v>
      </c>
      <c r="O504" s="367" t="s">
        <v>1323</v>
      </c>
      <c r="P504" s="371">
        <v>40365</v>
      </c>
      <c r="Q504" s="372">
        <v>659437995.66999996</v>
      </c>
      <c r="R504" s="372">
        <v>1010467872.3116276</v>
      </c>
      <c r="S504" s="367">
        <v>32</v>
      </c>
      <c r="T504" s="369">
        <v>-9.1256740854051333E-2</v>
      </c>
      <c r="U504" s="369">
        <v>-1.1796937006358423</v>
      </c>
      <c r="V504" s="369">
        <v>-0.37494312735058077</v>
      </c>
      <c r="W504" s="369">
        <v>-3.675696358603497</v>
      </c>
      <c r="X504" s="369">
        <v>-0.32431916436956254</v>
      </c>
      <c r="Y504" s="369">
        <v>-2.4593711394121351</v>
      </c>
      <c r="Z504" s="369">
        <v>-0.36039604214708232</v>
      </c>
      <c r="AA504" s="369">
        <v>-2.0486079397307044</v>
      </c>
      <c r="AB504" s="369">
        <v>0.32590530835583947</v>
      </c>
      <c r="AC504" s="373">
        <v>-1.5754064499103442</v>
      </c>
      <c r="AD504" s="575">
        <v>11980010000157</v>
      </c>
      <c r="AE504" s="370" t="s">
        <v>2441</v>
      </c>
      <c r="AF504" s="370" t="s">
        <v>2326</v>
      </c>
      <c r="AG504" s="374" t="s">
        <v>1459</v>
      </c>
      <c r="AH504" s="374" t="s">
        <v>2321</v>
      </c>
      <c r="AI504" s="374">
        <v>5000</v>
      </c>
      <c r="AJ504" s="374">
        <v>1000</v>
      </c>
      <c r="AK504" s="374">
        <v>1000</v>
      </c>
      <c r="AL504" s="369">
        <v>0.02</v>
      </c>
      <c r="AM504" s="369">
        <v>0.2</v>
      </c>
      <c r="AN504" s="369" t="s">
        <v>668</v>
      </c>
      <c r="AO504" s="367" t="s">
        <v>1326</v>
      </c>
      <c r="AP504" s="370" t="s">
        <v>718</v>
      </c>
      <c r="AQ504" s="376" t="s">
        <v>667</v>
      </c>
      <c r="AR504" s="369">
        <v>6.0000000000000001E-3</v>
      </c>
      <c r="AS504" s="369">
        <v>6.0000000000000001E-3</v>
      </c>
      <c r="AT504" s="369"/>
      <c r="AW504" s="711"/>
      <c r="AX504" s="711"/>
      <c r="AY504" s="712"/>
      <c r="AZ504" s="712"/>
      <c r="BA504" s="712"/>
      <c r="BB504" s="712"/>
      <c r="BC504" s="712"/>
      <c r="BD504" s="712"/>
      <c r="BE504" s="712"/>
      <c r="BF504" s="712"/>
      <c r="BG504" s="713"/>
      <c r="BH504" s="713"/>
      <c r="BI504" s="714"/>
      <c r="BJ504" s="714"/>
      <c r="BK504" s="714"/>
      <c r="BL504" s="218"/>
      <c r="BM504" s="713"/>
      <c r="BN504" s="713"/>
      <c r="BO504" s="713"/>
      <c r="BP504" s="713"/>
      <c r="BQ504" s="713"/>
      <c r="BR504" s="713"/>
      <c r="BS504" s="713"/>
      <c r="BT504" s="713"/>
      <c r="BU504" s="713"/>
      <c r="BV504" s="715"/>
      <c r="BW504" s="712"/>
    </row>
    <row r="505" spans="2:75" ht="15.75" customHeight="1">
      <c r="B505" s="363" t="s">
        <v>196</v>
      </c>
      <c r="C505" s="364">
        <v>15569128000148</v>
      </c>
      <c r="D505" s="365" t="s">
        <v>14</v>
      </c>
      <c r="E505" s="365" t="s">
        <v>607</v>
      </c>
      <c r="F505" s="365" t="s">
        <v>1319</v>
      </c>
      <c r="G505" s="366"/>
      <c r="H505" s="366" t="s">
        <v>34</v>
      </c>
      <c r="I505" s="366" t="s">
        <v>34</v>
      </c>
      <c r="J505" s="366" t="s">
        <v>608</v>
      </c>
      <c r="K505" s="367" t="s">
        <v>48</v>
      </c>
      <c r="L505" s="368"/>
      <c r="M505" s="368" t="s">
        <v>34</v>
      </c>
      <c r="N505" s="367">
        <v>308374</v>
      </c>
      <c r="O505" s="367" t="s">
        <v>1323</v>
      </c>
      <c r="P505" s="371">
        <v>41103</v>
      </c>
      <c r="Q505" s="372">
        <v>163597540.87</v>
      </c>
      <c r="R505" s="372">
        <v>309716053.58051568</v>
      </c>
      <c r="S505" s="367">
        <v>32</v>
      </c>
      <c r="T505" s="369">
        <v>-4.4408501628013797E-2</v>
      </c>
      <c r="U505" s="369">
        <v>-0.57407736825743372</v>
      </c>
      <c r="V505" s="369">
        <v>-0.31356764794138026</v>
      </c>
      <c r="W505" s="369">
        <v>-3.0740114370367042</v>
      </c>
      <c r="X505" s="369">
        <v>-0.23975077460996319</v>
      </c>
      <c r="Y505" s="369">
        <v>-1.8180736771249053</v>
      </c>
      <c r="Z505" s="369">
        <v>-0.27231620541777324</v>
      </c>
      <c r="AA505" s="369">
        <v>-1.5479335933120877</v>
      </c>
      <c r="AB505" s="369">
        <v>0.29906509529202729</v>
      </c>
      <c r="AC505" s="373">
        <v>-1.432405192178251</v>
      </c>
      <c r="AD505" s="575">
        <v>15611751000111</v>
      </c>
      <c r="AE505" s="370" t="s">
        <v>2441</v>
      </c>
      <c r="AF505" s="370" t="s">
        <v>2320</v>
      </c>
      <c r="AG505" s="374" t="s">
        <v>59</v>
      </c>
      <c r="AH505" s="374" t="s">
        <v>2321</v>
      </c>
      <c r="AI505" s="374">
        <v>5000</v>
      </c>
      <c r="AJ505" s="374">
        <v>0</v>
      </c>
      <c r="AK505" s="374">
        <v>5000</v>
      </c>
      <c r="AL505" s="369">
        <v>0.02</v>
      </c>
      <c r="AM505" s="369">
        <v>0.2</v>
      </c>
      <c r="AN505" s="369" t="s">
        <v>668</v>
      </c>
      <c r="AO505" s="367" t="s">
        <v>1326</v>
      </c>
      <c r="AP505" s="370" t="s">
        <v>718</v>
      </c>
      <c r="AQ505" s="376" t="s">
        <v>661</v>
      </c>
      <c r="AR505" s="369">
        <v>8.0000000000000002E-3</v>
      </c>
      <c r="AS505" s="369">
        <v>8.0000000000000002E-3</v>
      </c>
      <c r="AT505" s="369"/>
      <c r="AW505" s="711"/>
      <c r="AX505" s="711"/>
      <c r="AY505" s="712"/>
      <c r="AZ505" s="712"/>
      <c r="BA505" s="712"/>
      <c r="BB505" s="713"/>
      <c r="BC505" s="712"/>
      <c r="BD505" s="712"/>
      <c r="BE505" s="712"/>
      <c r="BF505" s="712"/>
      <c r="BG505" s="713"/>
      <c r="BH505" s="713"/>
      <c r="BI505" s="714"/>
      <c r="BJ505" s="714"/>
      <c r="BK505" s="714"/>
      <c r="BL505" s="713"/>
      <c r="BM505" s="713"/>
      <c r="BN505" s="713"/>
      <c r="BO505" s="713"/>
      <c r="BP505" s="713"/>
      <c r="BQ505" s="713"/>
      <c r="BR505" s="713"/>
      <c r="BS505" s="713"/>
      <c r="BT505" s="716"/>
      <c r="BU505" s="717"/>
      <c r="BV505" s="715"/>
      <c r="BW505" s="718"/>
    </row>
    <row r="506" spans="2:75" ht="15.75" customHeight="1">
      <c r="B506" s="363" t="s">
        <v>197</v>
      </c>
      <c r="C506" s="364">
        <v>32893639000130</v>
      </c>
      <c r="D506" s="365" t="s">
        <v>14</v>
      </c>
      <c r="E506" s="365" t="s">
        <v>607</v>
      </c>
      <c r="F506" s="365" t="s">
        <v>1319</v>
      </c>
      <c r="G506" s="366"/>
      <c r="H506" s="366" t="s">
        <v>34</v>
      </c>
      <c r="I506" s="366" t="s">
        <v>34</v>
      </c>
      <c r="J506" s="366" t="s">
        <v>608</v>
      </c>
      <c r="K506" s="367" t="s">
        <v>48</v>
      </c>
      <c r="L506" s="368"/>
      <c r="M506" s="368" t="s">
        <v>1421</v>
      </c>
      <c r="N506" s="367">
        <v>497339</v>
      </c>
      <c r="O506" s="367" t="s">
        <v>1326</v>
      </c>
      <c r="P506" s="371">
        <v>43615</v>
      </c>
      <c r="Q506" s="372">
        <v>28158618.02</v>
      </c>
      <c r="R506" s="372">
        <v>41430935.903492108</v>
      </c>
      <c r="S506" s="367">
        <v>32</v>
      </c>
      <c r="T506" s="369">
        <v>-8.7213478161925484E-2</v>
      </c>
      <c r="U506" s="369">
        <v>-1.127425654645188</v>
      </c>
      <c r="V506" s="369">
        <v>-0.374257289252244</v>
      </c>
      <c r="W506" s="369">
        <v>-3.6689728519787419</v>
      </c>
      <c r="X506" s="369">
        <v>-0.32094473957063896</v>
      </c>
      <c r="Y506" s="369">
        <v>-2.4337822631620329</v>
      </c>
      <c r="Z506" s="369">
        <v>-0.35666178319677255</v>
      </c>
      <c r="AA506" s="369">
        <v>-2.0273812012542232</v>
      </c>
      <c r="AB506" s="369">
        <v>0.32560683465103946</v>
      </c>
      <c r="AC506" s="373">
        <v>-1.5737759823231894</v>
      </c>
      <c r="AD506" s="575">
        <v>11980010000157</v>
      </c>
      <c r="AE506" s="370" t="s">
        <v>2441</v>
      </c>
      <c r="AF506" s="370" t="s">
        <v>2320</v>
      </c>
      <c r="AG506" s="374" t="s">
        <v>59</v>
      </c>
      <c r="AH506" s="374" t="s">
        <v>2321</v>
      </c>
      <c r="AI506" s="374">
        <v>1</v>
      </c>
      <c r="AJ506" s="374">
        <v>1</v>
      </c>
      <c r="AK506" s="374">
        <v>1</v>
      </c>
      <c r="AL506" s="369">
        <v>1.1000000000000001E-2</v>
      </c>
      <c r="AM506" s="369">
        <v>0.2</v>
      </c>
      <c r="AN506" s="369" t="s">
        <v>668</v>
      </c>
      <c r="AO506" s="367" t="s">
        <v>1326</v>
      </c>
      <c r="AP506" s="370" t="s">
        <v>718</v>
      </c>
      <c r="AQ506" s="376" t="s">
        <v>667</v>
      </c>
      <c r="AR506" s="369" t="s">
        <v>34</v>
      </c>
      <c r="AS506" s="369" t="s">
        <v>34</v>
      </c>
      <c r="AT506" s="369"/>
      <c r="AW506" s="711"/>
      <c r="AX506" s="711"/>
      <c r="AY506" s="712"/>
      <c r="AZ506" s="712"/>
      <c r="BA506" s="712"/>
      <c r="BB506" s="713"/>
      <c r="BC506" s="712"/>
      <c r="BD506" s="712"/>
      <c r="BE506" s="712"/>
      <c r="BF506" s="712"/>
      <c r="BG506" s="713"/>
      <c r="BH506" s="713"/>
      <c r="BI506" s="714"/>
      <c r="BJ506" s="714"/>
      <c r="BK506" s="714"/>
      <c r="BL506" s="713"/>
      <c r="BM506" s="713"/>
      <c r="BN506" s="713"/>
      <c r="BO506" s="713"/>
      <c r="BP506" s="713"/>
      <c r="BQ506" s="713"/>
      <c r="BR506" s="713"/>
      <c r="BS506" s="713"/>
      <c r="BT506" s="716"/>
      <c r="BU506" s="717"/>
      <c r="BV506" s="715"/>
      <c r="BW506" s="718"/>
    </row>
    <row r="507" spans="2:75" ht="15.75" customHeight="1">
      <c r="B507" s="363" t="s">
        <v>554</v>
      </c>
      <c r="C507" s="364">
        <v>35502496000186</v>
      </c>
      <c r="D507" s="365" t="s">
        <v>14</v>
      </c>
      <c r="E507" s="365" t="s">
        <v>607</v>
      </c>
      <c r="F507" s="365"/>
      <c r="G507" s="366"/>
      <c r="H507" s="366" t="s">
        <v>34</v>
      </c>
      <c r="I507" s="366" t="s">
        <v>34</v>
      </c>
      <c r="J507" s="366" t="s">
        <v>608</v>
      </c>
      <c r="K507" s="367" t="s">
        <v>48</v>
      </c>
      <c r="L507" s="368"/>
      <c r="M507" s="368" t="s">
        <v>34</v>
      </c>
      <c r="N507" s="367">
        <v>606979</v>
      </c>
      <c r="O507" s="367" t="s">
        <v>1323</v>
      </c>
      <c r="P507" s="371">
        <v>44410</v>
      </c>
      <c r="Q507" s="372">
        <v>34834997.420000002</v>
      </c>
      <c r="R507" s="372">
        <v>42345958.083968252</v>
      </c>
      <c r="S507" s="367">
        <v>32</v>
      </c>
      <c r="T507" s="369">
        <v>-1.5264725792889844E-2</v>
      </c>
      <c r="U507" s="369">
        <v>-0.19733008971474969</v>
      </c>
      <c r="V507" s="369">
        <v>-0.10101374997847956</v>
      </c>
      <c r="W507" s="369">
        <v>-0.9902725130299852</v>
      </c>
      <c r="X507" s="369" t="s">
        <v>1424</v>
      </c>
      <c r="Y507" s="369" t="s">
        <v>1424</v>
      </c>
      <c r="Z507" s="369" t="s">
        <v>1424</v>
      </c>
      <c r="AA507" s="369" t="s">
        <v>1424</v>
      </c>
      <c r="AB507" s="369">
        <v>0.24082252854585262</v>
      </c>
      <c r="AC507" s="373">
        <v>-0.72550595744602664</v>
      </c>
      <c r="AD507" s="575">
        <v>0</v>
      </c>
      <c r="AE507" s="370" t="s">
        <v>2442</v>
      </c>
      <c r="AF507" s="370" t="s">
        <v>2320</v>
      </c>
      <c r="AG507" s="374" t="s">
        <v>59</v>
      </c>
      <c r="AH507" s="374" t="s">
        <v>2321</v>
      </c>
      <c r="AI507" s="374">
        <v>1000</v>
      </c>
      <c r="AJ507" s="374">
        <v>1000</v>
      </c>
      <c r="AK507" s="374">
        <v>1000</v>
      </c>
      <c r="AL507" s="369">
        <v>0.02</v>
      </c>
      <c r="AM507" s="369">
        <v>0.2</v>
      </c>
      <c r="AN507" s="369" t="s">
        <v>668</v>
      </c>
      <c r="AO507" s="367" t="s">
        <v>1326</v>
      </c>
      <c r="AP507" s="370" t="s">
        <v>718</v>
      </c>
      <c r="AQ507" s="376" t="s">
        <v>661</v>
      </c>
      <c r="AR507" s="369">
        <v>4.0000000000000001E-3</v>
      </c>
      <c r="AS507" s="369">
        <v>4.0000000000000001E-3</v>
      </c>
      <c r="AT507" s="369"/>
      <c r="AW507" s="711"/>
      <c r="AX507" s="711"/>
      <c r="AY507" s="712"/>
      <c r="AZ507" s="712"/>
      <c r="BA507" s="712"/>
      <c r="BB507" s="713"/>
      <c r="BC507" s="712"/>
      <c r="BD507" s="712"/>
      <c r="BE507" s="712"/>
      <c r="BF507" s="712"/>
      <c r="BG507" s="713"/>
      <c r="BH507" s="713"/>
      <c r="BI507" s="714"/>
      <c r="BJ507" s="714"/>
      <c r="BK507" s="714"/>
      <c r="BL507" s="713"/>
      <c r="BM507" s="713"/>
      <c r="BN507" s="713"/>
      <c r="BO507" s="713"/>
      <c r="BP507" s="713"/>
      <c r="BQ507" s="713"/>
      <c r="BR507" s="713"/>
      <c r="BS507" s="713"/>
      <c r="BT507" s="716"/>
      <c r="BU507" s="717"/>
      <c r="BV507" s="715"/>
      <c r="BW507" s="718"/>
    </row>
    <row r="508" spans="2:75" ht="15.75" customHeight="1">
      <c r="B508" s="363" t="s">
        <v>929</v>
      </c>
      <c r="C508" s="364">
        <v>23799268000130</v>
      </c>
      <c r="D508" s="365" t="s">
        <v>13</v>
      </c>
      <c r="E508" s="365" t="s">
        <v>616</v>
      </c>
      <c r="F508" s="365" t="s">
        <v>619</v>
      </c>
      <c r="G508" s="366" t="s">
        <v>34</v>
      </c>
      <c r="H508" s="366" t="s">
        <v>1340</v>
      </c>
      <c r="I508" s="366" t="s">
        <v>34</v>
      </c>
      <c r="J508" s="366" t="s">
        <v>611</v>
      </c>
      <c r="K508" s="367" t="s">
        <v>48</v>
      </c>
      <c r="L508" s="368"/>
      <c r="M508" s="368" t="s">
        <v>34</v>
      </c>
      <c r="N508" s="367">
        <v>429661</v>
      </c>
      <c r="O508" s="367" t="s">
        <v>1323</v>
      </c>
      <c r="P508" s="371">
        <v>42607</v>
      </c>
      <c r="Q508" s="372">
        <v>135896753.91</v>
      </c>
      <c r="R508" s="372">
        <v>98922948.280634865</v>
      </c>
      <c r="S508" s="367">
        <v>18</v>
      </c>
      <c r="T508" s="369">
        <v>0.18858312215358608</v>
      </c>
      <c r="U508" s="369">
        <v>2.4378508279911744</v>
      </c>
      <c r="V508" s="369">
        <v>0.24431310627138103</v>
      </c>
      <c r="W508" s="369">
        <v>2.3950853598155262</v>
      </c>
      <c r="X508" s="369">
        <v>1.5505812770626481</v>
      </c>
      <c r="Y508" s="369">
        <v>11.758339503413517</v>
      </c>
      <c r="Z508" s="369">
        <v>1.8661332228550194</v>
      </c>
      <c r="AA508" s="369">
        <v>10.607706217194901</v>
      </c>
      <c r="AB508" s="369">
        <v>0.28338554307643565</v>
      </c>
      <c r="AC508" s="373">
        <v>0.56944063743838524</v>
      </c>
      <c r="AD508" s="575">
        <v>0</v>
      </c>
      <c r="AE508" s="370" t="s">
        <v>2442</v>
      </c>
      <c r="AF508" s="370" t="s">
        <v>2320</v>
      </c>
      <c r="AG508" s="374" t="s">
        <v>59</v>
      </c>
      <c r="AH508" s="374" t="s">
        <v>2321</v>
      </c>
      <c r="AI508" s="374">
        <v>5000</v>
      </c>
      <c r="AJ508" s="374">
        <v>0</v>
      </c>
      <c r="AK508" s="374">
        <v>5000</v>
      </c>
      <c r="AL508" s="369">
        <v>0.02</v>
      </c>
      <c r="AM508" s="369">
        <v>0.2</v>
      </c>
      <c r="AN508" s="369" t="s">
        <v>64</v>
      </c>
      <c r="AO508" s="367" t="s">
        <v>1326</v>
      </c>
      <c r="AP508" s="370" t="s">
        <v>13</v>
      </c>
      <c r="AQ508" s="376" t="s">
        <v>670</v>
      </c>
      <c r="AR508" s="369">
        <v>4.0000000000000001E-3</v>
      </c>
      <c r="AS508" s="369">
        <v>4.0000000000000001E-3</v>
      </c>
      <c r="AT508" s="369"/>
      <c r="AW508" s="711"/>
      <c r="AX508" s="711"/>
      <c r="AY508" s="712"/>
      <c r="AZ508" s="712"/>
      <c r="BA508" s="712"/>
      <c r="BB508" s="713"/>
      <c r="BC508" s="712"/>
      <c r="BD508" s="712"/>
      <c r="BE508" s="712"/>
      <c r="BF508" s="712"/>
      <c r="BG508" s="713"/>
      <c r="BH508" s="713"/>
      <c r="BI508" s="714"/>
      <c r="BJ508" s="714"/>
      <c r="BK508" s="714"/>
      <c r="BL508" s="713"/>
      <c r="BM508" s="713"/>
      <c r="BN508" s="713"/>
      <c r="BO508" s="713"/>
      <c r="BP508" s="713"/>
      <c r="BQ508" s="713"/>
      <c r="BR508" s="713"/>
      <c r="BS508" s="713"/>
      <c r="BT508" s="716"/>
      <c r="BU508" s="717"/>
      <c r="BV508" s="715"/>
      <c r="BW508" s="718"/>
    </row>
    <row r="509" spans="2:75" ht="15.75" customHeight="1">
      <c r="B509" s="363" t="s">
        <v>18</v>
      </c>
      <c r="C509" s="364">
        <v>37806055000101</v>
      </c>
      <c r="D509" s="365" t="s">
        <v>11</v>
      </c>
      <c r="E509" s="365" t="s">
        <v>620</v>
      </c>
      <c r="F509" s="365" t="s">
        <v>687</v>
      </c>
      <c r="G509" s="366" t="s">
        <v>740</v>
      </c>
      <c r="H509" s="366" t="s">
        <v>34</v>
      </c>
      <c r="I509" s="366" t="s">
        <v>1321</v>
      </c>
      <c r="J509" s="366" t="s">
        <v>608</v>
      </c>
      <c r="K509" s="367" t="s">
        <v>48</v>
      </c>
      <c r="L509" s="368" t="s">
        <v>717</v>
      </c>
      <c r="M509" s="368" t="s">
        <v>34</v>
      </c>
      <c r="N509" s="367">
        <v>551791</v>
      </c>
      <c r="O509" s="367" t="s">
        <v>1323</v>
      </c>
      <c r="P509" s="371">
        <v>44069</v>
      </c>
      <c r="Q509" s="372">
        <v>134838741.62</v>
      </c>
      <c r="R509" s="372">
        <v>104349584.08178571</v>
      </c>
      <c r="S509" s="367">
        <v>91</v>
      </c>
      <c r="T509" s="369">
        <v>9.9779881428285089E-2</v>
      </c>
      <c r="U509" s="369">
        <v>1.2898740023971993</v>
      </c>
      <c r="V509" s="369">
        <v>0.13875957348128964</v>
      </c>
      <c r="W509" s="369">
        <v>1.3603077953997353</v>
      </c>
      <c r="X509" s="369">
        <v>0.19455520917035862</v>
      </c>
      <c r="Y509" s="369">
        <v>1.475347494145113</v>
      </c>
      <c r="Z509" s="369" t="s">
        <v>1424</v>
      </c>
      <c r="AA509" s="369" t="s">
        <v>1424</v>
      </c>
      <c r="AB509" s="369">
        <v>1.402393455777768E-3</v>
      </c>
      <c r="AC509" s="373">
        <v>23.404266386728597</v>
      </c>
      <c r="AD509" s="575">
        <v>0</v>
      </c>
      <c r="AE509" s="370" t="s">
        <v>2443</v>
      </c>
      <c r="AF509" s="370" t="s">
        <v>2317</v>
      </c>
      <c r="AG509" s="374" t="s">
        <v>1458</v>
      </c>
      <c r="AH509" s="374" t="s">
        <v>2318</v>
      </c>
      <c r="AI509" s="374">
        <v>5000</v>
      </c>
      <c r="AJ509" s="374">
        <v>5000</v>
      </c>
      <c r="AK509" s="374">
        <v>5000</v>
      </c>
      <c r="AL509" s="369">
        <v>1.9799999999999998E-2</v>
      </c>
      <c r="AM509" s="369">
        <v>0.2</v>
      </c>
      <c r="AN509" s="369" t="s">
        <v>34</v>
      </c>
      <c r="AO509" s="367" t="s">
        <v>1326</v>
      </c>
      <c r="AP509" s="370" t="s">
        <v>13</v>
      </c>
      <c r="AQ509" s="376" t="s">
        <v>670</v>
      </c>
      <c r="AR509" s="369">
        <v>1.0500000000000001E-2</v>
      </c>
      <c r="AS509" s="369">
        <v>1.0500000000000001E-2</v>
      </c>
      <c r="AT509" s="369"/>
      <c r="AW509" s="711"/>
      <c r="AX509" s="711"/>
      <c r="AY509" s="712"/>
      <c r="AZ509" s="712"/>
      <c r="BA509" s="712"/>
      <c r="BB509" s="713"/>
      <c r="BC509" s="712"/>
      <c r="BD509" s="712"/>
      <c r="BE509" s="712"/>
      <c r="BF509" s="712"/>
      <c r="BG509" s="713"/>
      <c r="BH509" s="713"/>
      <c r="BI509" s="714"/>
      <c r="BJ509" s="714"/>
      <c r="BK509" s="714"/>
      <c r="BL509" s="713"/>
      <c r="BM509" s="713"/>
      <c r="BN509" s="713"/>
      <c r="BO509" s="713"/>
      <c r="BP509" s="713"/>
      <c r="BQ509" s="713"/>
      <c r="BR509" s="713"/>
      <c r="BS509" s="713"/>
      <c r="BT509" s="716"/>
      <c r="BU509" s="717"/>
      <c r="BV509" s="715"/>
      <c r="BW509" s="718"/>
    </row>
    <row r="510" spans="2:75" ht="15.75" customHeight="1">
      <c r="B510" s="363" t="s">
        <v>931</v>
      </c>
      <c r="C510" s="364">
        <v>37979878000120</v>
      </c>
      <c r="D510" s="365" t="s">
        <v>11</v>
      </c>
      <c r="E510" s="365" t="s">
        <v>620</v>
      </c>
      <c r="F510" s="365" t="s">
        <v>687</v>
      </c>
      <c r="G510" s="366" t="s">
        <v>740</v>
      </c>
      <c r="H510" s="366" t="s">
        <v>34</v>
      </c>
      <c r="I510" s="366" t="s">
        <v>1321</v>
      </c>
      <c r="J510" s="366" t="s">
        <v>608</v>
      </c>
      <c r="K510" s="367" t="s">
        <v>48</v>
      </c>
      <c r="L510" s="368"/>
      <c r="M510" s="368" t="s">
        <v>34</v>
      </c>
      <c r="N510" s="367">
        <v>550175</v>
      </c>
      <c r="O510" s="367" t="s">
        <v>1323</v>
      </c>
      <c r="P510" s="371">
        <v>44064</v>
      </c>
      <c r="Q510" s="372">
        <v>90657231.109999999</v>
      </c>
      <c r="R510" s="372">
        <v>82601183.243214235</v>
      </c>
      <c r="S510" s="367">
        <v>367</v>
      </c>
      <c r="T510" s="369">
        <v>6.9144500619448213E-2</v>
      </c>
      <c r="U510" s="369">
        <v>0.89384445522582889</v>
      </c>
      <c r="V510" s="369">
        <v>0.10911495664681681</v>
      </c>
      <c r="W510" s="369">
        <v>1.0696914266703434</v>
      </c>
      <c r="X510" s="369">
        <v>0.22322404702831222</v>
      </c>
      <c r="Y510" s="369">
        <v>1.6927484996188256</v>
      </c>
      <c r="Z510" s="369" t="s">
        <v>1424</v>
      </c>
      <c r="AA510" s="369" t="s">
        <v>1424</v>
      </c>
      <c r="AB510" s="369">
        <v>1.3552864753260785E-2</v>
      </c>
      <c r="AC510" s="373">
        <v>0.48129608319125955</v>
      </c>
      <c r="AD510" s="575">
        <v>0</v>
      </c>
      <c r="AE510" s="370" t="s">
        <v>2443</v>
      </c>
      <c r="AF510" s="370" t="s">
        <v>930</v>
      </c>
      <c r="AG510" s="374" t="s">
        <v>930</v>
      </c>
      <c r="AH510" s="374" t="s">
        <v>2318</v>
      </c>
      <c r="AI510" s="374">
        <v>50000</v>
      </c>
      <c r="AJ510" s="374">
        <v>25000</v>
      </c>
      <c r="AK510" s="374">
        <v>25000</v>
      </c>
      <c r="AL510" s="369">
        <v>1.95E-2</v>
      </c>
      <c r="AM510" s="369">
        <v>0.2</v>
      </c>
      <c r="AN510" s="369" t="s">
        <v>34</v>
      </c>
      <c r="AO510" s="367" t="s">
        <v>1326</v>
      </c>
      <c r="AP510" s="370" t="s">
        <v>13</v>
      </c>
      <c r="AQ510" s="376" t="s">
        <v>670</v>
      </c>
      <c r="AR510" s="369">
        <v>6.4999999999999997E-3</v>
      </c>
      <c r="AS510" s="369">
        <v>6.4999999999999997E-3</v>
      </c>
      <c r="AT510" s="369"/>
      <c r="AW510" s="711"/>
      <c r="AX510" s="711"/>
      <c r="AY510" s="712"/>
      <c r="AZ510" s="712"/>
      <c r="BA510" s="712"/>
      <c r="BB510" s="713"/>
      <c r="BC510" s="712"/>
      <c r="BD510" s="712"/>
      <c r="BE510" s="712"/>
      <c r="BF510" s="712"/>
      <c r="BG510" s="713"/>
      <c r="BH510" s="713"/>
      <c r="BI510" s="714"/>
      <c r="BJ510" s="714"/>
      <c r="BK510" s="714"/>
      <c r="BL510" s="713"/>
      <c r="BM510" s="713"/>
      <c r="BN510" s="713"/>
      <c r="BO510" s="713"/>
      <c r="BP510" s="713"/>
      <c r="BQ510" s="713"/>
      <c r="BR510" s="713"/>
      <c r="BS510" s="713"/>
      <c r="BT510" s="716"/>
      <c r="BU510" s="717"/>
      <c r="BV510" s="715"/>
      <c r="BW510" s="718"/>
    </row>
    <row r="511" spans="2:75" ht="15.75" customHeight="1">
      <c r="B511" s="363" t="s">
        <v>198</v>
      </c>
      <c r="C511" s="364">
        <v>38065069000176</v>
      </c>
      <c r="D511" s="365" t="s">
        <v>11</v>
      </c>
      <c r="E511" s="365" t="s">
        <v>620</v>
      </c>
      <c r="F511" s="365" t="s">
        <v>687</v>
      </c>
      <c r="G511" s="366" t="s">
        <v>740</v>
      </c>
      <c r="H511" s="366" t="s">
        <v>34</v>
      </c>
      <c r="I511" s="366" t="s">
        <v>1321</v>
      </c>
      <c r="J511" s="366" t="s">
        <v>608</v>
      </c>
      <c r="K511" s="367" t="s">
        <v>48</v>
      </c>
      <c r="L511" s="368"/>
      <c r="M511" s="368" t="s">
        <v>34</v>
      </c>
      <c r="N511" s="367">
        <v>560081</v>
      </c>
      <c r="O511" s="367" t="s">
        <v>1323</v>
      </c>
      <c r="P511" s="371">
        <v>44147</v>
      </c>
      <c r="Q511" s="372">
        <v>20687276.489999998</v>
      </c>
      <c r="R511" s="372">
        <v>8917759.7807936464</v>
      </c>
      <c r="S511" s="367">
        <v>91</v>
      </c>
      <c r="T511" s="369">
        <v>0.10007068392674823</v>
      </c>
      <c r="U511" s="369">
        <v>1.2936332630540617</v>
      </c>
      <c r="V511" s="369">
        <v>0.13579961172804644</v>
      </c>
      <c r="W511" s="369">
        <v>1.3312902728893714</v>
      </c>
      <c r="X511" s="369" t="s">
        <v>1424</v>
      </c>
      <c r="Y511" s="369" t="s">
        <v>1424</v>
      </c>
      <c r="Z511" s="369" t="s">
        <v>1424</v>
      </c>
      <c r="AA511" s="369" t="s">
        <v>1424</v>
      </c>
      <c r="AB511" s="369">
        <v>4.161887552523111E-3</v>
      </c>
      <c r="AC511" s="373">
        <v>7.262480896293483</v>
      </c>
      <c r="AD511" s="575">
        <v>0</v>
      </c>
      <c r="AE511" s="370" t="s">
        <v>2444</v>
      </c>
      <c r="AF511" s="370" t="s">
        <v>2317</v>
      </c>
      <c r="AG511" s="374" t="s">
        <v>1458</v>
      </c>
      <c r="AH511" s="374" t="s">
        <v>2318</v>
      </c>
      <c r="AI511" s="374">
        <v>5000</v>
      </c>
      <c r="AJ511" s="374">
        <v>1000</v>
      </c>
      <c r="AK511" s="374">
        <v>1000</v>
      </c>
      <c r="AL511" s="369">
        <v>0.01</v>
      </c>
      <c r="AM511" s="369" t="s">
        <v>34</v>
      </c>
      <c r="AN511" s="369" t="s">
        <v>34</v>
      </c>
      <c r="AO511" s="367" t="s">
        <v>1326</v>
      </c>
      <c r="AP511" s="370" t="s">
        <v>13</v>
      </c>
      <c r="AQ511" s="376" t="s">
        <v>670</v>
      </c>
      <c r="AR511" s="369">
        <v>3.3333333333333331E-3</v>
      </c>
      <c r="AS511" s="369">
        <v>3.3333333333333331E-3</v>
      </c>
      <c r="AT511" s="369"/>
      <c r="AW511" s="711"/>
      <c r="AX511" s="711"/>
      <c r="AY511" s="712"/>
      <c r="AZ511" s="712"/>
      <c r="BA511" s="712"/>
      <c r="BB511" s="713"/>
      <c r="BC511" s="712"/>
      <c r="BD511" s="712"/>
      <c r="BE511" s="712"/>
      <c r="BF511" s="712"/>
      <c r="BG511" s="713"/>
      <c r="BH511" s="713"/>
      <c r="BI511" s="714"/>
      <c r="BJ511" s="714"/>
      <c r="BK511" s="714"/>
      <c r="BL511" s="713"/>
      <c r="BM511" s="713"/>
      <c r="BN511" s="713"/>
      <c r="BO511" s="713"/>
      <c r="BP511" s="713"/>
      <c r="BQ511" s="713"/>
      <c r="BR511" s="713"/>
      <c r="BS511" s="713"/>
      <c r="BT511" s="716"/>
      <c r="BU511" s="717"/>
      <c r="BV511" s="715"/>
      <c r="BW511" s="718"/>
    </row>
    <row r="512" spans="2:75" ht="15.75" customHeight="1">
      <c r="B512" s="363" t="s">
        <v>932</v>
      </c>
      <c r="C512" s="364">
        <v>27751295000194</v>
      </c>
      <c r="D512" s="365" t="s">
        <v>13</v>
      </c>
      <c r="E512" s="365" t="s">
        <v>615</v>
      </c>
      <c r="F512" s="365" t="s">
        <v>619</v>
      </c>
      <c r="G512" s="366" t="s">
        <v>34</v>
      </c>
      <c r="H512" s="366" t="s">
        <v>1340</v>
      </c>
      <c r="I512" s="366" t="s">
        <v>34</v>
      </c>
      <c r="J512" s="366" t="s">
        <v>702</v>
      </c>
      <c r="K512" s="367" t="s">
        <v>48</v>
      </c>
      <c r="L512" s="368"/>
      <c r="M512" s="368" t="s">
        <v>34</v>
      </c>
      <c r="N512" s="367">
        <v>448168</v>
      </c>
      <c r="O512" s="367" t="s">
        <v>1323</v>
      </c>
      <c r="P512" s="371">
        <v>42964</v>
      </c>
      <c r="Q512" s="372">
        <v>4601216.01</v>
      </c>
      <c r="R512" s="372">
        <v>4996185.8598015849</v>
      </c>
      <c r="S512" s="367">
        <v>33</v>
      </c>
      <c r="T512" s="369">
        <v>0.26628606208586425</v>
      </c>
      <c r="U512" s="369">
        <v>3.4423318986618492</v>
      </c>
      <c r="V512" s="369">
        <v>0.33300524998864733</v>
      </c>
      <c r="W512" s="369">
        <v>3.2645649312958991</v>
      </c>
      <c r="X512" s="369">
        <v>0.4511348495590688</v>
      </c>
      <c r="Y512" s="369">
        <v>3.4210375176112682</v>
      </c>
      <c r="Z512" s="369">
        <v>0.16618484777705556</v>
      </c>
      <c r="AA512" s="369">
        <v>0.94464854994182601</v>
      </c>
      <c r="AB512" s="369">
        <v>0.25075237128076416</v>
      </c>
      <c r="AC512" s="373">
        <v>0.88484072210780484</v>
      </c>
      <c r="AD512" s="575">
        <v>19628666000117</v>
      </c>
      <c r="AE512" s="370" t="s">
        <v>2331</v>
      </c>
      <c r="AF512" s="370" t="s">
        <v>2317</v>
      </c>
      <c r="AG512" s="374" t="s">
        <v>1458</v>
      </c>
      <c r="AH512" s="374" t="s">
        <v>2321</v>
      </c>
      <c r="AI512" s="374">
        <v>5000</v>
      </c>
      <c r="AJ512" s="374">
        <v>5000</v>
      </c>
      <c r="AK512" s="374">
        <v>5000</v>
      </c>
      <c r="AL512" s="369">
        <v>0</v>
      </c>
      <c r="AM512" s="369" t="s">
        <v>34</v>
      </c>
      <c r="AN512" s="369" t="s">
        <v>34</v>
      </c>
      <c r="AO512" s="367" t="s">
        <v>1326</v>
      </c>
      <c r="AP512" s="370" t="s">
        <v>13</v>
      </c>
      <c r="AQ512" s="376" t="s">
        <v>670</v>
      </c>
      <c r="AR512" s="369">
        <v>4.1999999999999997E-3</v>
      </c>
      <c r="AS512" s="369">
        <v>4.1999999999999997E-3</v>
      </c>
      <c r="AT512" s="369"/>
      <c r="AW512" s="711"/>
      <c r="AX512" s="711"/>
      <c r="AY512" s="712"/>
      <c r="AZ512" s="712"/>
      <c r="BA512" s="712"/>
      <c r="BB512" s="713"/>
      <c r="BC512" s="712"/>
      <c r="BD512" s="712"/>
      <c r="BE512" s="712"/>
      <c r="BF512" s="712"/>
      <c r="BG512" s="713"/>
      <c r="BH512" s="713"/>
      <c r="BI512" s="714"/>
      <c r="BJ512" s="714"/>
      <c r="BK512" s="714"/>
      <c r="BL512" s="713"/>
      <c r="BM512" s="713"/>
      <c r="BN512" s="713"/>
      <c r="BO512" s="713"/>
      <c r="BP512" s="713"/>
      <c r="BQ512" s="713"/>
      <c r="BR512" s="713"/>
      <c r="BS512" s="713"/>
      <c r="BT512" s="716"/>
      <c r="BU512" s="717"/>
      <c r="BV512" s="715"/>
      <c r="BW512" s="718"/>
    </row>
    <row r="513" spans="2:75" ht="15.75" customHeight="1">
      <c r="B513" s="363" t="s">
        <v>933</v>
      </c>
      <c r="C513" s="364">
        <v>19628666000117</v>
      </c>
      <c r="D513" s="365" t="s">
        <v>13</v>
      </c>
      <c r="E513" s="365" t="s">
        <v>615</v>
      </c>
      <c r="F513" s="365" t="s">
        <v>619</v>
      </c>
      <c r="G513" s="366" t="s">
        <v>34</v>
      </c>
      <c r="H513" s="366" t="s">
        <v>1340</v>
      </c>
      <c r="I513" s="366" t="s">
        <v>34</v>
      </c>
      <c r="J513" s="366" t="s">
        <v>702</v>
      </c>
      <c r="K513" s="367" t="s">
        <v>48</v>
      </c>
      <c r="L513" s="368"/>
      <c r="M513" s="368" t="s">
        <v>34</v>
      </c>
      <c r="N513" s="367">
        <v>370126</v>
      </c>
      <c r="O513" s="367" t="s">
        <v>1323</v>
      </c>
      <c r="P513" s="371">
        <v>41759</v>
      </c>
      <c r="Q513" s="372">
        <v>188343756.80000001</v>
      </c>
      <c r="R513" s="372">
        <v>244892605.36615095</v>
      </c>
      <c r="S513" s="367">
        <v>33</v>
      </c>
      <c r="T513" s="369">
        <v>0.26837709566893864</v>
      </c>
      <c r="U513" s="369">
        <v>3.4693630979210472</v>
      </c>
      <c r="V513" s="369">
        <v>0.33714823429558294</v>
      </c>
      <c r="W513" s="369">
        <v>3.3051800305467136</v>
      </c>
      <c r="X513" s="369">
        <v>0.45999457810846356</v>
      </c>
      <c r="Y513" s="369">
        <v>3.4882224486644891</v>
      </c>
      <c r="Z513" s="369">
        <v>0.16710729167402305</v>
      </c>
      <c r="AA513" s="369">
        <v>0.94989202009767337</v>
      </c>
      <c r="AB513" s="369">
        <v>0.25498083940757377</v>
      </c>
      <c r="AC513" s="373">
        <v>0.8865367612403624</v>
      </c>
      <c r="AD513" s="575">
        <v>19770499000144</v>
      </c>
      <c r="AE513" s="370" t="s">
        <v>2445</v>
      </c>
      <c r="AF513" s="370" t="s">
        <v>2317</v>
      </c>
      <c r="AG513" s="374" t="s">
        <v>1458</v>
      </c>
      <c r="AH513" s="374" t="s">
        <v>2321</v>
      </c>
      <c r="AI513" s="374">
        <v>5000</v>
      </c>
      <c r="AJ513" s="374">
        <v>1000</v>
      </c>
      <c r="AK513" s="374">
        <v>5000</v>
      </c>
      <c r="AL513" s="369">
        <v>0.02</v>
      </c>
      <c r="AM513" s="369">
        <v>0.2</v>
      </c>
      <c r="AN513" s="369" t="s">
        <v>34</v>
      </c>
      <c r="AO513" s="367" t="s">
        <v>1326</v>
      </c>
      <c r="AP513" s="370" t="s">
        <v>13</v>
      </c>
      <c r="AQ513" s="376" t="s">
        <v>676</v>
      </c>
      <c r="AR513" s="369">
        <v>4.1999999999999997E-3</v>
      </c>
      <c r="AS513" s="369">
        <v>4.1999999999999997E-3</v>
      </c>
      <c r="AT513" s="369"/>
      <c r="AV513" s="576"/>
      <c r="AW513" s="711"/>
      <c r="AX513" s="711"/>
      <c r="AY513" s="712"/>
      <c r="AZ513" s="712"/>
      <c r="BA513" s="712"/>
      <c r="BB513" s="713"/>
      <c r="BC513" s="712"/>
      <c r="BD513" s="712"/>
      <c r="BE513" s="712"/>
      <c r="BF513" s="712"/>
      <c r="BG513" s="713"/>
      <c r="BH513" s="713"/>
      <c r="BI513" s="714"/>
      <c r="BJ513" s="714"/>
      <c r="BK513" s="714"/>
      <c r="BL513" s="713"/>
      <c r="BM513" s="713"/>
      <c r="BN513" s="713"/>
      <c r="BO513" s="713"/>
      <c r="BP513" s="713"/>
      <c r="BQ513" s="713"/>
      <c r="BR513" s="713"/>
      <c r="BS513" s="713"/>
      <c r="BT513" s="716"/>
      <c r="BU513" s="717"/>
      <c r="BV513" s="715"/>
      <c r="BW513" s="718"/>
    </row>
    <row r="514" spans="2:75" ht="15.75" customHeight="1">
      <c r="B514" s="363" t="s">
        <v>51</v>
      </c>
      <c r="C514" s="364">
        <v>35725802000143</v>
      </c>
      <c r="D514" s="365" t="s">
        <v>14</v>
      </c>
      <c r="E514" s="365" t="s">
        <v>607</v>
      </c>
      <c r="F514" s="365"/>
      <c r="G514" s="366"/>
      <c r="H514" s="366" t="s">
        <v>34</v>
      </c>
      <c r="I514" s="366" t="s">
        <v>34</v>
      </c>
      <c r="J514" s="366" t="s">
        <v>702</v>
      </c>
      <c r="K514" s="367" t="s">
        <v>48</v>
      </c>
      <c r="L514" s="368"/>
      <c r="M514" s="368" t="s">
        <v>34</v>
      </c>
      <c r="N514" s="367">
        <v>526908</v>
      </c>
      <c r="O514" s="367" t="s">
        <v>1326</v>
      </c>
      <c r="P514" s="371">
        <v>43873</v>
      </c>
      <c r="Q514" s="372">
        <v>12590936.220000001</v>
      </c>
      <c r="R514" s="372">
        <v>13136103.912103171</v>
      </c>
      <c r="S514" s="367">
        <v>32</v>
      </c>
      <c r="T514" s="369">
        <v>1.2245479169467721E-2</v>
      </c>
      <c r="U514" s="369">
        <v>0.15829969931308557</v>
      </c>
      <c r="V514" s="369">
        <v>3.7619878676882212E-2</v>
      </c>
      <c r="W514" s="369">
        <v>0.36880060194949749</v>
      </c>
      <c r="X514" s="369">
        <v>0.62972247158106032</v>
      </c>
      <c r="Y514" s="369">
        <v>4.7752998977296519</v>
      </c>
      <c r="Z514" s="369" t="s">
        <v>1424</v>
      </c>
      <c r="AA514" s="369" t="s">
        <v>1424</v>
      </c>
      <c r="AB514" s="369">
        <v>0.25058000535507646</v>
      </c>
      <c r="AC514" s="373">
        <v>-0.1154199539992409</v>
      </c>
      <c r="AD514" s="575">
        <v>36016436000116</v>
      </c>
      <c r="AE514" s="370" t="s">
        <v>2445</v>
      </c>
      <c r="AF514" s="370" t="s">
        <v>2317</v>
      </c>
      <c r="AG514" s="374" t="s">
        <v>1458</v>
      </c>
      <c r="AH514" s="374" t="s">
        <v>2321</v>
      </c>
      <c r="AI514" s="374">
        <v>5000</v>
      </c>
      <c r="AJ514" s="374">
        <v>1000</v>
      </c>
      <c r="AK514" s="374">
        <v>5000</v>
      </c>
      <c r="AL514" s="369">
        <v>2.5000000000000001E-2</v>
      </c>
      <c r="AM514" s="369">
        <v>0.2</v>
      </c>
      <c r="AN514" s="369" t="s">
        <v>34</v>
      </c>
      <c r="AO514" s="367" t="s">
        <v>1326</v>
      </c>
      <c r="AP514" s="370" t="s">
        <v>718</v>
      </c>
      <c r="AQ514" s="376" t="s">
        <v>661</v>
      </c>
      <c r="AR514" s="369">
        <v>4.0000000000000001E-3</v>
      </c>
      <c r="AS514" s="369">
        <v>4.0000000000000001E-3</v>
      </c>
      <c r="AT514" s="369"/>
      <c r="AW514" s="711"/>
      <c r="AX514" s="711"/>
      <c r="AY514" s="712"/>
      <c r="AZ514" s="712"/>
      <c r="BA514" s="712"/>
      <c r="BB514" s="713"/>
      <c r="BC514" s="712"/>
      <c r="BD514" s="712"/>
      <c r="BE514" s="712"/>
      <c r="BF514" s="712"/>
      <c r="BG514" s="713"/>
      <c r="BH514" s="713"/>
      <c r="BI514" s="714"/>
      <c r="BJ514" s="714"/>
      <c r="BK514" s="714"/>
      <c r="BL514" s="713"/>
      <c r="BM514" s="713"/>
      <c r="BN514" s="713"/>
      <c r="BO514" s="713"/>
      <c r="BP514" s="713"/>
      <c r="BQ514" s="713"/>
      <c r="BR514" s="713"/>
      <c r="BS514" s="713"/>
      <c r="BT514" s="716"/>
      <c r="BU514" s="717"/>
      <c r="BV514" s="715"/>
      <c r="BW514" s="718"/>
    </row>
    <row r="515" spans="2:75" ht="15.75" customHeight="1">
      <c r="B515" s="363" t="s">
        <v>934</v>
      </c>
      <c r="C515" s="364">
        <v>42773832000190</v>
      </c>
      <c r="D515" s="365" t="s">
        <v>14</v>
      </c>
      <c r="E515" s="365" t="s">
        <v>607</v>
      </c>
      <c r="F515" s="365"/>
      <c r="G515" s="366"/>
      <c r="H515" s="366" t="s">
        <v>34</v>
      </c>
      <c r="I515" s="366" t="s">
        <v>34</v>
      </c>
      <c r="J515" s="366" t="s">
        <v>608</v>
      </c>
      <c r="K515" s="367" t="s">
        <v>48</v>
      </c>
      <c r="L515" s="368"/>
      <c r="M515" s="368" t="s">
        <v>34</v>
      </c>
      <c r="N515" s="367">
        <v>625566</v>
      </c>
      <c r="O515" s="367" t="s">
        <v>1323</v>
      </c>
      <c r="P515" s="371">
        <v>44529</v>
      </c>
      <c r="Q515" s="372">
        <v>4316815.4400000004</v>
      </c>
      <c r="R515" s="372" t="s">
        <v>1424</v>
      </c>
      <c r="S515" s="367">
        <v>32</v>
      </c>
      <c r="T515" s="369">
        <v>-7.9611272229283658E-2</v>
      </c>
      <c r="U515" s="369">
        <v>-1.0291504547449732</v>
      </c>
      <c r="V515" s="369" t="s">
        <v>1424</v>
      </c>
      <c r="W515" s="369" t="s">
        <v>1424</v>
      </c>
      <c r="X515" s="369" t="s">
        <v>1424</v>
      </c>
      <c r="Y515" s="369" t="s">
        <v>1424</v>
      </c>
      <c r="Z515" s="369" t="s">
        <v>1424</v>
      </c>
      <c r="AA515" s="369" t="s">
        <v>1424</v>
      </c>
      <c r="AB515" s="369" t="s">
        <v>1424</v>
      </c>
      <c r="AC515" s="373" t="s">
        <v>1424</v>
      </c>
      <c r="AD515" s="575">
        <v>29275418000193</v>
      </c>
      <c r="AE515" s="370" t="s">
        <v>2446</v>
      </c>
      <c r="AF515" s="370" t="s">
        <v>2317</v>
      </c>
      <c r="AG515" s="374" t="s">
        <v>1458</v>
      </c>
      <c r="AH515" s="374" t="s">
        <v>2318</v>
      </c>
      <c r="AI515" s="374">
        <v>5000</v>
      </c>
      <c r="AJ515" s="374">
        <v>1000</v>
      </c>
      <c r="AK515" s="374">
        <v>5000</v>
      </c>
      <c r="AL515" s="369">
        <v>1.9E-2</v>
      </c>
      <c r="AM515" s="369">
        <v>0.2</v>
      </c>
      <c r="AN515" s="369" t="s">
        <v>2335</v>
      </c>
      <c r="AO515" s="367" t="s">
        <v>1326</v>
      </c>
      <c r="AP515" s="370" t="s">
        <v>718</v>
      </c>
      <c r="AQ515" s="376" t="s">
        <v>661</v>
      </c>
      <c r="AR515" s="369">
        <v>5.0672999999999994E-3</v>
      </c>
      <c r="AS515" s="369">
        <v>5.0672999999999994E-3</v>
      </c>
      <c r="AT515" s="369"/>
      <c r="AW515" s="711"/>
      <c r="AX515" s="711"/>
      <c r="AY515" s="712"/>
      <c r="AZ515" s="712"/>
      <c r="BA515" s="712"/>
      <c r="BB515" s="713"/>
      <c r="BC515" s="712"/>
      <c r="BD515" s="712"/>
      <c r="BE515" s="712"/>
      <c r="BF515" s="712"/>
      <c r="BG515" s="713"/>
      <c r="BH515" s="713"/>
      <c r="BI515" s="714"/>
      <c r="BJ515" s="714"/>
      <c r="BK515" s="714"/>
      <c r="BL515" s="713"/>
      <c r="BM515" s="713"/>
      <c r="BN515" s="713"/>
      <c r="BO515" s="713"/>
      <c r="BP515" s="713"/>
      <c r="BQ515" s="713"/>
      <c r="BR515" s="713"/>
      <c r="BS515" s="713"/>
      <c r="BT515" s="716"/>
      <c r="BU515" s="717"/>
      <c r="BV515" s="715"/>
      <c r="BW515" s="718"/>
    </row>
    <row r="516" spans="2:75" ht="15.75" customHeight="1">
      <c r="B516" s="363" t="s">
        <v>199</v>
      </c>
      <c r="C516" s="364">
        <v>32320740000100</v>
      </c>
      <c r="D516" s="365" t="s">
        <v>13</v>
      </c>
      <c r="E516" s="365" t="s">
        <v>615</v>
      </c>
      <c r="F516" s="365" t="s">
        <v>619</v>
      </c>
      <c r="G516" s="366" t="s">
        <v>34</v>
      </c>
      <c r="H516" s="366" t="s">
        <v>1340</v>
      </c>
      <c r="I516" s="366" t="s">
        <v>34</v>
      </c>
      <c r="J516" s="366"/>
      <c r="K516" s="367" t="s">
        <v>48</v>
      </c>
      <c r="L516" s="368"/>
      <c r="M516" s="368" t="s">
        <v>34</v>
      </c>
      <c r="N516" s="367">
        <v>503703</v>
      </c>
      <c r="O516" s="367" t="s">
        <v>1323</v>
      </c>
      <c r="P516" s="371">
        <v>43677</v>
      </c>
      <c r="Q516" s="372">
        <v>9307129.4399999995</v>
      </c>
      <c r="R516" s="372">
        <v>6596208.8862301558</v>
      </c>
      <c r="S516" s="367">
        <v>31</v>
      </c>
      <c r="T516" s="369">
        <v>7.7320001902928315E-2</v>
      </c>
      <c r="U516" s="369">
        <v>0.99953075602290098</v>
      </c>
      <c r="V516" s="369">
        <v>2.1324959637735175E-2</v>
      </c>
      <c r="W516" s="369">
        <v>0.20905590946996808</v>
      </c>
      <c r="X516" s="369">
        <v>4.7142529765189511E-2</v>
      </c>
      <c r="Y516" s="369">
        <v>0.35749036714731286</v>
      </c>
      <c r="Z516" s="369">
        <v>0.13692275341802818</v>
      </c>
      <c r="AA516" s="369">
        <v>0.77831331917758917</v>
      </c>
      <c r="AB516" s="369">
        <v>7.9948755856159223E-2</v>
      </c>
      <c r="AC516" s="373">
        <v>-0.91132248571937946</v>
      </c>
      <c r="AD516" s="575">
        <v>21805389000112</v>
      </c>
      <c r="AE516" s="370" t="s">
        <v>2447</v>
      </c>
      <c r="AF516" s="370" t="s">
        <v>2320</v>
      </c>
      <c r="AG516" s="374" t="s">
        <v>59</v>
      </c>
      <c r="AH516" s="374" t="s">
        <v>2321</v>
      </c>
      <c r="AI516" s="374">
        <v>1000</v>
      </c>
      <c r="AJ516" s="374">
        <v>1000</v>
      </c>
      <c r="AK516" s="374">
        <v>1000</v>
      </c>
      <c r="AL516" s="369">
        <v>0.02</v>
      </c>
      <c r="AM516" s="369">
        <v>0.2</v>
      </c>
      <c r="AN516" s="369" t="s">
        <v>64</v>
      </c>
      <c r="AO516" s="367" t="s">
        <v>1326</v>
      </c>
      <c r="AP516" s="370" t="s">
        <v>13</v>
      </c>
      <c r="AQ516" s="376" t="s">
        <v>666</v>
      </c>
      <c r="AR516" s="369">
        <v>4.0000000000000001E-3</v>
      </c>
      <c r="AS516" s="369">
        <v>4.0000000000000001E-3</v>
      </c>
      <c r="AT516" s="369"/>
      <c r="AW516" s="711"/>
      <c r="AX516" s="711"/>
      <c r="AY516" s="712"/>
      <c r="AZ516" s="712"/>
      <c r="BA516" s="712"/>
      <c r="BB516" s="713"/>
      <c r="BC516" s="712"/>
      <c r="BD516" s="712"/>
      <c r="BE516" s="712"/>
      <c r="BF516" s="712"/>
      <c r="BG516" s="713"/>
      <c r="BH516" s="713"/>
      <c r="BI516" s="714"/>
      <c r="BJ516" s="714"/>
      <c r="BK516" s="714"/>
      <c r="BL516" s="713"/>
      <c r="BM516" s="713"/>
      <c r="BN516" s="713"/>
      <c r="BO516" s="713"/>
      <c r="BP516" s="713"/>
      <c r="BQ516" s="713"/>
      <c r="BR516" s="713"/>
      <c r="BS516" s="713"/>
      <c r="BT516" s="716"/>
      <c r="BU516" s="717"/>
      <c r="BV516" s="715"/>
      <c r="BW516" s="718"/>
    </row>
    <row r="517" spans="2:75" ht="15.75" customHeight="1">
      <c r="B517" s="363" t="s">
        <v>200</v>
      </c>
      <c r="C517" s="364">
        <v>601692000123</v>
      </c>
      <c r="D517" s="365" t="s">
        <v>14</v>
      </c>
      <c r="E517" s="365" t="s">
        <v>607</v>
      </c>
      <c r="F517" s="365"/>
      <c r="G517" s="366"/>
      <c r="H517" s="366" t="s">
        <v>34</v>
      </c>
      <c r="I517" s="366" t="s">
        <v>34</v>
      </c>
      <c r="J517" s="366" t="s">
        <v>608</v>
      </c>
      <c r="K517" s="367" t="s">
        <v>48</v>
      </c>
      <c r="L517" s="368" t="s">
        <v>1341</v>
      </c>
      <c r="M517" s="368" t="s">
        <v>34</v>
      </c>
      <c r="N517" s="367">
        <v>24813</v>
      </c>
      <c r="O517" s="367" t="s">
        <v>1323</v>
      </c>
      <c r="P517" s="371">
        <v>34851</v>
      </c>
      <c r="Q517" s="372">
        <v>150791574.03999999</v>
      </c>
      <c r="R517" s="372">
        <v>183652025.50539693</v>
      </c>
      <c r="S517" s="367">
        <v>59</v>
      </c>
      <c r="T517" s="369">
        <v>-9.0972963308520227E-2</v>
      </c>
      <c r="U517" s="369">
        <v>-1.1760252529166721</v>
      </c>
      <c r="V517" s="369">
        <v>-0.25819083415360999</v>
      </c>
      <c r="W517" s="369">
        <v>-2.5311334965098773</v>
      </c>
      <c r="X517" s="369">
        <v>-0.22416757460262215</v>
      </c>
      <c r="Y517" s="369">
        <v>-1.6999034406165556</v>
      </c>
      <c r="Z517" s="369">
        <v>-0.14484386717636633</v>
      </c>
      <c r="AA517" s="369">
        <v>-0.82333949771208903</v>
      </c>
      <c r="AB517" s="369">
        <v>0.29138496106766826</v>
      </c>
      <c r="AC517" s="373">
        <v>-1.2127908638453431</v>
      </c>
      <c r="AD517" s="575">
        <v>9441424000166</v>
      </c>
      <c r="AE517" s="370" t="s">
        <v>2448</v>
      </c>
      <c r="AF517" s="370" t="s">
        <v>2326</v>
      </c>
      <c r="AG517" s="374" t="s">
        <v>1459</v>
      </c>
      <c r="AH517" s="374" t="s">
        <v>2321</v>
      </c>
      <c r="AI517" s="374">
        <v>300000</v>
      </c>
      <c r="AJ517" s="374">
        <v>30000</v>
      </c>
      <c r="AK517" s="374">
        <v>300000</v>
      </c>
      <c r="AL517" s="369">
        <v>0.02</v>
      </c>
      <c r="AM517" s="369">
        <v>0.2</v>
      </c>
      <c r="AN517" s="369" t="s">
        <v>34</v>
      </c>
      <c r="AO517" s="367" t="s">
        <v>1326</v>
      </c>
      <c r="AP517" s="370" t="s">
        <v>718</v>
      </c>
      <c r="AQ517" s="376" t="s">
        <v>667</v>
      </c>
      <c r="AR517" s="369">
        <v>5.0000000000000001E-3</v>
      </c>
      <c r="AS517" s="369">
        <v>5.0000000000000001E-3</v>
      </c>
      <c r="AT517" s="369"/>
      <c r="AW517" s="711"/>
      <c r="AX517" s="711"/>
      <c r="AY517" s="712"/>
      <c r="AZ517" s="712"/>
      <c r="BA517" s="712"/>
      <c r="BB517" s="713"/>
      <c r="BC517" s="712"/>
      <c r="BD517" s="712"/>
      <c r="BE517" s="712"/>
      <c r="BF517" s="712"/>
      <c r="BG517" s="713"/>
      <c r="BH517" s="713"/>
      <c r="BI517" s="714"/>
      <c r="BJ517" s="714"/>
      <c r="BK517" s="714"/>
      <c r="BL517" s="713"/>
      <c r="BM517" s="713"/>
      <c r="BN517" s="713"/>
      <c r="BO517" s="713"/>
      <c r="BP517" s="713"/>
      <c r="BQ517" s="713"/>
      <c r="BR517" s="713"/>
      <c r="BS517" s="713"/>
      <c r="BT517" s="716"/>
      <c r="BU517" s="717"/>
      <c r="BV517" s="715"/>
      <c r="BW517" s="718"/>
    </row>
    <row r="518" spans="2:75" ht="15.75" customHeight="1">
      <c r="B518" s="363" t="s">
        <v>201</v>
      </c>
      <c r="C518" s="364">
        <v>11186674000149</v>
      </c>
      <c r="D518" s="365" t="s">
        <v>14</v>
      </c>
      <c r="E518" s="365" t="s">
        <v>607</v>
      </c>
      <c r="F518" s="365"/>
      <c r="G518" s="366"/>
      <c r="H518" s="366" t="s">
        <v>34</v>
      </c>
      <c r="I518" s="366" t="s">
        <v>34</v>
      </c>
      <c r="J518" s="366" t="s">
        <v>608</v>
      </c>
      <c r="K518" s="367" t="s">
        <v>48</v>
      </c>
      <c r="L518" s="368"/>
      <c r="M518" s="368" t="s">
        <v>34</v>
      </c>
      <c r="N518" s="367">
        <v>236357</v>
      </c>
      <c r="O518" s="367" t="s">
        <v>1323</v>
      </c>
      <c r="P518" s="371">
        <v>40113</v>
      </c>
      <c r="Q518" s="372">
        <v>71017168.349999994</v>
      </c>
      <c r="R518" s="372">
        <v>77773531.0565079</v>
      </c>
      <c r="S518" s="367">
        <v>3</v>
      </c>
      <c r="T518" s="369">
        <v>-1.315583945200649E-2</v>
      </c>
      <c r="U518" s="369">
        <v>-0.17006810437082959</v>
      </c>
      <c r="V518" s="369">
        <v>-0.14383528007732371</v>
      </c>
      <c r="W518" s="369">
        <v>-1.4100666918601514</v>
      </c>
      <c r="X518" s="369">
        <v>-3.4128824643743116E-2</v>
      </c>
      <c r="Y518" s="369">
        <v>-0.25880507713455625</v>
      </c>
      <c r="Z518" s="369">
        <v>0.13123704742046471</v>
      </c>
      <c r="AA518" s="369">
        <v>0.74599392304829049</v>
      </c>
      <c r="AB518" s="369">
        <v>0.23283207284716337</v>
      </c>
      <c r="AC518" s="373">
        <v>-0.96782811997768925</v>
      </c>
      <c r="AD518" s="575">
        <v>12698541000114</v>
      </c>
      <c r="AE518" s="370" t="s">
        <v>2449</v>
      </c>
      <c r="AF518" s="370" t="s">
        <v>2317</v>
      </c>
      <c r="AG518" s="374" t="s">
        <v>1458</v>
      </c>
      <c r="AH518" s="374" t="s">
        <v>2321</v>
      </c>
      <c r="AI518" s="374">
        <v>1000</v>
      </c>
      <c r="AJ518" s="374">
        <v>1000</v>
      </c>
      <c r="AK518" s="374">
        <v>1000</v>
      </c>
      <c r="AL518" s="369">
        <v>1.9E-2</v>
      </c>
      <c r="AM518" s="369">
        <v>0.2</v>
      </c>
      <c r="AN518" s="369" t="s">
        <v>2335</v>
      </c>
      <c r="AO518" s="367" t="s">
        <v>1326</v>
      </c>
      <c r="AP518" s="370" t="s">
        <v>718</v>
      </c>
      <c r="AQ518" s="376" t="s">
        <v>661</v>
      </c>
      <c r="AR518" s="369">
        <v>5.0666666666666664E-3</v>
      </c>
      <c r="AS518" s="369">
        <v>5.0666666666666664E-3</v>
      </c>
      <c r="AT518" s="369"/>
      <c r="AW518" s="711"/>
      <c r="AX518" s="711"/>
      <c r="AY518" s="712"/>
      <c r="AZ518" s="712"/>
      <c r="BA518" s="712"/>
      <c r="BB518" s="713"/>
      <c r="BC518" s="712"/>
      <c r="BD518" s="712"/>
      <c r="BE518" s="712"/>
      <c r="BF518" s="712"/>
      <c r="BG518" s="713"/>
      <c r="BH518" s="713"/>
      <c r="BI518" s="714"/>
      <c r="BJ518" s="714"/>
      <c r="BK518" s="714"/>
      <c r="BL518" s="713"/>
      <c r="BM518" s="713"/>
      <c r="BN518" s="713"/>
      <c r="BO518" s="713"/>
      <c r="BP518" s="713"/>
      <c r="BQ518" s="713"/>
      <c r="BR518" s="713"/>
      <c r="BS518" s="713"/>
      <c r="BT518" s="716"/>
      <c r="BU518" s="717"/>
      <c r="BV518" s="715"/>
      <c r="BW518" s="718"/>
    </row>
    <row r="519" spans="2:75" ht="15.75" customHeight="1">
      <c r="B519" s="363" t="s">
        <v>935</v>
      </c>
      <c r="C519" s="364">
        <v>20584638000124</v>
      </c>
      <c r="D519" s="365" t="s">
        <v>11</v>
      </c>
      <c r="E519" s="365" t="s">
        <v>620</v>
      </c>
      <c r="F519" s="365" t="s">
        <v>694</v>
      </c>
      <c r="G519" s="366" t="s">
        <v>740</v>
      </c>
      <c r="H519" s="366" t="s">
        <v>34</v>
      </c>
      <c r="I519" s="366" t="s">
        <v>1306</v>
      </c>
      <c r="J519" s="366" t="s">
        <v>608</v>
      </c>
      <c r="K519" s="367" t="s">
        <v>48</v>
      </c>
      <c r="L519" s="368"/>
      <c r="M519" s="368" t="s">
        <v>34</v>
      </c>
      <c r="N519" s="367">
        <v>408840</v>
      </c>
      <c r="O519" s="367" t="s">
        <v>1323</v>
      </c>
      <c r="P519" s="371">
        <v>42319</v>
      </c>
      <c r="Q519" s="372">
        <v>15149372.880000001</v>
      </c>
      <c r="R519" s="372">
        <v>24937374.189087309</v>
      </c>
      <c r="S519" s="367">
        <v>31</v>
      </c>
      <c r="T519" s="369">
        <v>7.1145698524793577E-2</v>
      </c>
      <c r="U519" s="369">
        <v>0.9197143311447733</v>
      </c>
      <c r="V519" s="369">
        <v>9.9990712641968349E-2</v>
      </c>
      <c r="W519" s="369">
        <v>0.9802433263661271</v>
      </c>
      <c r="X519" s="369">
        <v>0.15170663381871408</v>
      </c>
      <c r="Y519" s="369">
        <v>1.1504189633578317</v>
      </c>
      <c r="Z519" s="369">
        <v>0.11966348137570026</v>
      </c>
      <c r="AA519" s="369">
        <v>0.68020602163558319</v>
      </c>
      <c r="AB519" s="369">
        <v>7.6514829135699985E-3</v>
      </c>
      <c r="AC519" s="373">
        <v>-0.23566314677695285</v>
      </c>
      <c r="AD519" s="575">
        <v>0</v>
      </c>
      <c r="AE519" s="370" t="s">
        <v>2449</v>
      </c>
      <c r="AF519" s="370" t="s">
        <v>2317</v>
      </c>
      <c r="AG519" s="374" t="s">
        <v>59</v>
      </c>
      <c r="AH519" s="374" t="s">
        <v>2321</v>
      </c>
      <c r="AI519" s="374">
        <v>0</v>
      </c>
      <c r="AJ519" s="374">
        <v>0</v>
      </c>
      <c r="AK519" s="374">
        <v>0</v>
      </c>
      <c r="AL519" s="369">
        <v>7.4999999999999997E-3</v>
      </c>
      <c r="AM519" s="369" t="s">
        <v>34</v>
      </c>
      <c r="AN519" s="369" t="s">
        <v>64</v>
      </c>
      <c r="AO519" s="367" t="s">
        <v>1326</v>
      </c>
      <c r="AP519" s="370" t="s">
        <v>11</v>
      </c>
      <c r="AQ519" s="376" t="s">
        <v>677</v>
      </c>
      <c r="AR519" s="369">
        <v>2E-3</v>
      </c>
      <c r="AS519" s="369">
        <v>2E-3</v>
      </c>
      <c r="AT519" s="369"/>
      <c r="AW519" s="711"/>
      <c r="AX519" s="711"/>
      <c r="AY519" s="712"/>
      <c r="AZ519" s="712"/>
      <c r="BA519" s="712"/>
      <c r="BB519" s="713"/>
      <c r="BC519" s="712"/>
      <c r="BD519" s="712"/>
      <c r="BE519" s="712"/>
      <c r="BF519" s="712"/>
      <c r="BG519" s="713"/>
      <c r="BH519" s="713"/>
      <c r="BI519" s="714"/>
      <c r="BJ519" s="714"/>
      <c r="BK519" s="714"/>
      <c r="BL519" s="713"/>
      <c r="BM519" s="713"/>
      <c r="BN519" s="713"/>
      <c r="BO519" s="713"/>
      <c r="BP519" s="713"/>
      <c r="BQ519" s="713"/>
      <c r="BR519" s="713"/>
      <c r="BS519" s="713"/>
      <c r="BT519" s="716"/>
      <c r="BU519" s="717"/>
      <c r="BV519" s="715"/>
      <c r="BW519" s="718"/>
    </row>
    <row r="520" spans="2:75" ht="15.75" customHeight="1">
      <c r="B520" s="363" t="s">
        <v>1637</v>
      </c>
      <c r="C520" s="364">
        <v>828035000113</v>
      </c>
      <c r="D520" s="365" t="s">
        <v>11</v>
      </c>
      <c r="E520" s="365" t="s">
        <v>620</v>
      </c>
      <c r="F520" s="365" t="s">
        <v>694</v>
      </c>
      <c r="G520" s="366" t="s">
        <v>740</v>
      </c>
      <c r="H520" s="366" t="s">
        <v>34</v>
      </c>
      <c r="I520" s="366" t="s">
        <v>1306</v>
      </c>
      <c r="J520" s="366" t="s">
        <v>608</v>
      </c>
      <c r="K520" s="367" t="s">
        <v>48</v>
      </c>
      <c r="L520" s="368"/>
      <c r="M520" s="368"/>
      <c r="N520" s="367">
        <v>20583</v>
      </c>
      <c r="O520" s="367" t="s">
        <v>1326</v>
      </c>
      <c r="P520" s="371">
        <v>34978</v>
      </c>
      <c r="Q520" s="372" t="s">
        <v>1396</v>
      </c>
      <c r="R520" s="372" t="s">
        <v>1424</v>
      </c>
      <c r="S520" s="367">
        <v>31</v>
      </c>
      <c r="T520" s="369" t="s">
        <v>1424</v>
      </c>
      <c r="U520" s="369" t="s">
        <v>1424</v>
      </c>
      <c r="V520" s="369" t="s">
        <v>1424</v>
      </c>
      <c r="W520" s="369" t="s">
        <v>1424</v>
      </c>
      <c r="X520" s="369" t="s">
        <v>1424</v>
      </c>
      <c r="Y520" s="369" t="s">
        <v>1424</v>
      </c>
      <c r="Z520" s="369" t="s">
        <v>1424</v>
      </c>
      <c r="AA520" s="369" t="s">
        <v>1424</v>
      </c>
      <c r="AB520" s="369" t="s">
        <v>1424</v>
      </c>
      <c r="AC520" s="373" t="s">
        <v>1424</v>
      </c>
      <c r="AD520" s="575">
        <v>42046759000155</v>
      </c>
      <c r="AE520" s="370" t="s">
        <v>2449</v>
      </c>
      <c r="AF520" s="370" t="s">
        <v>2317</v>
      </c>
      <c r="AG520" s="374" t="s">
        <v>1458</v>
      </c>
      <c r="AH520" s="374" t="s">
        <v>2321</v>
      </c>
      <c r="AI520" s="374">
        <v>1000</v>
      </c>
      <c r="AJ520" s="374">
        <v>1000</v>
      </c>
      <c r="AK520" s="374">
        <v>1000</v>
      </c>
      <c r="AL520" s="369">
        <v>1.8700000000000001E-2</v>
      </c>
      <c r="AM520" s="369">
        <v>0.2</v>
      </c>
      <c r="AN520" s="369" t="s">
        <v>2335</v>
      </c>
      <c r="AO520" s="367" t="s">
        <v>1326</v>
      </c>
      <c r="AP520" s="370" t="s">
        <v>13</v>
      </c>
      <c r="AQ520" s="376" t="s">
        <v>666</v>
      </c>
      <c r="AR520" s="369">
        <v>1.0666666666666667E-3</v>
      </c>
      <c r="AS520" s="369">
        <v>1.0666666666666667E-3</v>
      </c>
      <c r="AT520" s="369"/>
      <c r="AW520" s="711"/>
      <c r="AX520" s="711"/>
      <c r="AY520" s="712"/>
      <c r="AZ520" s="712"/>
      <c r="BA520" s="712"/>
      <c r="BB520" s="713"/>
      <c r="BC520" s="712"/>
      <c r="BD520" s="712"/>
      <c r="BE520" s="712"/>
      <c r="BF520" s="712"/>
      <c r="BG520" s="713"/>
      <c r="BH520" s="713"/>
      <c r="BI520" s="714"/>
      <c r="BJ520" s="714"/>
      <c r="BK520" s="714"/>
      <c r="BL520" s="713"/>
      <c r="BM520" s="713"/>
      <c r="BN520" s="713"/>
      <c r="BO520" s="713"/>
      <c r="BP520" s="713"/>
      <c r="BQ520" s="713"/>
      <c r="BR520" s="713"/>
      <c r="BS520" s="713"/>
      <c r="BT520" s="716"/>
      <c r="BU520" s="717"/>
      <c r="BV520" s="715"/>
      <c r="BW520" s="718"/>
    </row>
    <row r="521" spans="2:75" ht="15.75" customHeight="1">
      <c r="B521" s="363" t="s">
        <v>513</v>
      </c>
      <c r="C521" s="364">
        <v>9394243000126</v>
      </c>
      <c r="D521" s="365" t="s">
        <v>13</v>
      </c>
      <c r="E521" s="365" t="s">
        <v>615</v>
      </c>
      <c r="F521" s="365" t="s">
        <v>619</v>
      </c>
      <c r="G521" s="366" t="s">
        <v>34</v>
      </c>
      <c r="H521" s="366" t="s">
        <v>1339</v>
      </c>
      <c r="I521" s="366" t="s">
        <v>34</v>
      </c>
      <c r="J521" s="366"/>
      <c r="K521" s="367" t="s">
        <v>48</v>
      </c>
      <c r="L521" s="368"/>
      <c r="M521" s="368" t="s">
        <v>1421</v>
      </c>
      <c r="N521" s="367">
        <v>235261</v>
      </c>
      <c r="O521" s="367" t="s">
        <v>1323</v>
      </c>
      <c r="P521" s="371">
        <v>40086</v>
      </c>
      <c r="Q521" s="372">
        <v>20886679.73</v>
      </c>
      <c r="R521" s="372">
        <v>27705310.267936509</v>
      </c>
      <c r="S521" s="367">
        <v>31</v>
      </c>
      <c r="T521" s="369">
        <v>0.10781025174003656</v>
      </c>
      <c r="U521" s="369">
        <v>1.3936841667958737</v>
      </c>
      <c r="V521" s="369">
        <v>8.8677287886694822E-2</v>
      </c>
      <c r="W521" s="369">
        <v>0.8693339346668072</v>
      </c>
      <c r="X521" s="369">
        <v>0.13169858730065753</v>
      </c>
      <c r="Y521" s="369">
        <v>0.99869431193867608</v>
      </c>
      <c r="Z521" s="369">
        <v>0.18781399786520092</v>
      </c>
      <c r="AA521" s="369">
        <v>1.0675956509594291</v>
      </c>
      <c r="AB521" s="369">
        <v>4.0125765810945534E-2</v>
      </c>
      <c r="AC521" s="373">
        <v>-0.28340012159919398</v>
      </c>
      <c r="AD521" s="575">
        <v>0</v>
      </c>
      <c r="AE521" s="370" t="s">
        <v>2449</v>
      </c>
      <c r="AF521" s="370" t="s">
        <v>2317</v>
      </c>
      <c r="AG521" s="374" t="s">
        <v>1458</v>
      </c>
      <c r="AH521" s="374" t="s">
        <v>2321</v>
      </c>
      <c r="AI521" s="374">
        <v>1000</v>
      </c>
      <c r="AJ521" s="374">
        <v>1000</v>
      </c>
      <c r="AK521" s="374">
        <v>1000</v>
      </c>
      <c r="AL521" s="369">
        <v>1.15E-2</v>
      </c>
      <c r="AM521" s="369" t="s">
        <v>34</v>
      </c>
      <c r="AN521" s="369" t="s">
        <v>2335</v>
      </c>
      <c r="AO521" s="367" t="s">
        <v>1326</v>
      </c>
      <c r="AP521" s="370" t="s">
        <v>13</v>
      </c>
      <c r="AQ521" s="376" t="s">
        <v>688</v>
      </c>
      <c r="AR521" s="369">
        <v>3.0666666666666668E-3</v>
      </c>
      <c r="AS521" s="369">
        <v>3.0666666666666668E-3</v>
      </c>
      <c r="AT521" s="369"/>
      <c r="AW521" s="711"/>
      <c r="AX521" s="711"/>
      <c r="AY521" s="712"/>
      <c r="AZ521" s="712"/>
      <c r="BA521" s="712"/>
      <c r="BB521" s="713"/>
      <c r="BC521" s="712"/>
      <c r="BD521" s="712"/>
      <c r="BE521" s="712"/>
      <c r="BF521" s="712"/>
      <c r="BG521" s="713"/>
      <c r="BH521" s="713"/>
      <c r="BI521" s="714"/>
      <c r="BJ521" s="714"/>
      <c r="BK521" s="714"/>
      <c r="BL521" s="218"/>
      <c r="BM521" s="713"/>
      <c r="BN521" s="713"/>
      <c r="BO521" s="713"/>
      <c r="BP521" s="713"/>
      <c r="BQ521" s="713"/>
      <c r="BR521" s="713"/>
      <c r="BS521" s="713"/>
      <c r="BT521" s="716"/>
      <c r="BU521" s="717"/>
      <c r="BV521" s="715"/>
      <c r="BW521" s="718"/>
    </row>
    <row r="522" spans="2:75" ht="15.75" customHeight="1">
      <c r="B522" s="363" t="s">
        <v>555</v>
      </c>
      <c r="C522" s="364">
        <v>13476201000101</v>
      </c>
      <c r="D522" s="365" t="s">
        <v>14</v>
      </c>
      <c r="E522" s="365" t="s">
        <v>607</v>
      </c>
      <c r="F522" s="365"/>
      <c r="G522" s="366"/>
      <c r="H522" s="366" t="s">
        <v>34</v>
      </c>
      <c r="I522" s="366" t="s">
        <v>34</v>
      </c>
      <c r="J522" s="366" t="s">
        <v>608</v>
      </c>
      <c r="K522" s="367" t="s">
        <v>48</v>
      </c>
      <c r="L522" s="368"/>
      <c r="M522" s="368" t="s">
        <v>34</v>
      </c>
      <c r="N522" s="367">
        <v>275591</v>
      </c>
      <c r="O522" s="367" t="s">
        <v>1323</v>
      </c>
      <c r="P522" s="371">
        <v>40700</v>
      </c>
      <c r="Q522" s="372">
        <v>9808129.0800000001</v>
      </c>
      <c r="R522" s="372">
        <v>64941027.163809456</v>
      </c>
      <c r="S522" s="367">
        <v>32</v>
      </c>
      <c r="T522" s="369">
        <v>-0.32559887510762942</v>
      </c>
      <c r="U522" s="369">
        <v>-4.2090802093501942</v>
      </c>
      <c r="V522" s="369">
        <v>-0.55109759300667438</v>
      </c>
      <c r="W522" s="369">
        <v>-5.4025991359370558</v>
      </c>
      <c r="X522" s="369">
        <v>-0.58701640248919718</v>
      </c>
      <c r="Y522" s="369">
        <v>-4.4514520177980579</v>
      </c>
      <c r="Z522" s="369">
        <v>-0.34758637394115655</v>
      </c>
      <c r="AA522" s="369">
        <v>-1.9757936329041443</v>
      </c>
      <c r="AB522" s="369">
        <v>0.43072308415263172</v>
      </c>
      <c r="AC522" s="373">
        <v>-1.8668030414108259</v>
      </c>
      <c r="AD522" s="575">
        <v>0</v>
      </c>
      <c r="AE522" s="370" t="s">
        <v>2449</v>
      </c>
      <c r="AF522" s="370" t="s">
        <v>2317</v>
      </c>
      <c r="AG522" s="374" t="s">
        <v>1458</v>
      </c>
      <c r="AH522" s="374" t="s">
        <v>2321</v>
      </c>
      <c r="AI522" s="374">
        <v>1000</v>
      </c>
      <c r="AJ522" s="374">
        <v>1000</v>
      </c>
      <c r="AK522" s="374">
        <v>1000</v>
      </c>
      <c r="AL522" s="369">
        <v>1.4999999999999999E-2</v>
      </c>
      <c r="AM522" s="369">
        <v>0.2</v>
      </c>
      <c r="AN522" s="369" t="s">
        <v>2335</v>
      </c>
      <c r="AO522" s="367" t="s">
        <v>1326</v>
      </c>
      <c r="AP522" s="370" t="s">
        <v>718</v>
      </c>
      <c r="AQ522" s="376" t="s">
        <v>661</v>
      </c>
      <c r="AR522" s="369">
        <v>4.0000000000000001E-3</v>
      </c>
      <c r="AS522" s="369">
        <v>4.0000000000000001E-3</v>
      </c>
      <c r="AT522" s="369"/>
      <c r="AW522" s="711"/>
      <c r="AX522" s="711"/>
      <c r="AY522" s="712"/>
      <c r="AZ522" s="712"/>
      <c r="BA522" s="712"/>
      <c r="BB522" s="713"/>
      <c r="BC522" s="712"/>
      <c r="BD522" s="712"/>
      <c r="BE522" s="712"/>
      <c r="BF522" s="712"/>
      <c r="BG522" s="713"/>
      <c r="BH522" s="713"/>
      <c r="BI522" s="714"/>
      <c r="BJ522" s="714"/>
      <c r="BK522" s="714"/>
      <c r="BL522" s="218"/>
      <c r="BM522" s="713"/>
      <c r="BN522" s="713"/>
      <c r="BO522" s="713"/>
      <c r="BP522" s="713"/>
      <c r="BQ522" s="713"/>
      <c r="BR522" s="713"/>
      <c r="BS522" s="713"/>
      <c r="BT522" s="716"/>
      <c r="BU522" s="717"/>
      <c r="BV522" s="715"/>
      <c r="BW522" s="718"/>
    </row>
    <row r="523" spans="2:75" ht="15.75" customHeight="1">
      <c r="B523" s="363" t="s">
        <v>484</v>
      </c>
      <c r="C523" s="364">
        <v>29613915000154</v>
      </c>
      <c r="D523" s="365" t="s">
        <v>11</v>
      </c>
      <c r="E523" s="365" t="s">
        <v>620</v>
      </c>
      <c r="F523" s="365" t="s">
        <v>665</v>
      </c>
      <c r="G523" s="366" t="s">
        <v>740</v>
      </c>
      <c r="H523" s="366" t="s">
        <v>34</v>
      </c>
      <c r="I523" s="366"/>
      <c r="J523" s="366" t="s">
        <v>608</v>
      </c>
      <c r="K523" s="367" t="s">
        <v>48</v>
      </c>
      <c r="L523" s="368"/>
      <c r="M523" s="368" t="s">
        <v>34</v>
      </c>
      <c r="N523" s="367">
        <v>483761</v>
      </c>
      <c r="O523" s="367" t="s">
        <v>1323</v>
      </c>
      <c r="P523" s="371">
        <v>43448</v>
      </c>
      <c r="Q523" s="372">
        <v>26517597.550000001</v>
      </c>
      <c r="R523" s="372">
        <v>26883113.773214288</v>
      </c>
      <c r="S523" s="367">
        <v>31</v>
      </c>
      <c r="T523" s="369">
        <v>5.6337606938064999E-2</v>
      </c>
      <c r="U523" s="369">
        <v>0.72828724093955932</v>
      </c>
      <c r="V523" s="369">
        <v>8.0590302228522814E-2</v>
      </c>
      <c r="W523" s="369">
        <v>0.7900544344773619</v>
      </c>
      <c r="X523" s="369">
        <v>0.15245268678096524</v>
      </c>
      <c r="Y523" s="369">
        <v>1.1560764184989736</v>
      </c>
      <c r="Z523" s="369">
        <v>0.18166224841870027</v>
      </c>
      <c r="AA523" s="369">
        <v>1.0326271127805553</v>
      </c>
      <c r="AB523" s="369">
        <v>1.7776238300985445E-2</v>
      </c>
      <c r="AC523" s="373">
        <v>-1.0955786306340431</v>
      </c>
      <c r="AD523" s="575">
        <v>42046759000155</v>
      </c>
      <c r="AE523" s="370" t="s">
        <v>2449</v>
      </c>
      <c r="AF523" s="370" t="s">
        <v>2317</v>
      </c>
      <c r="AG523" s="374" t="s">
        <v>1458</v>
      </c>
      <c r="AH523" s="374" t="s">
        <v>2321</v>
      </c>
      <c r="AI523" s="374">
        <v>1000</v>
      </c>
      <c r="AJ523" s="374">
        <v>1000</v>
      </c>
      <c r="AK523" s="374">
        <v>1000</v>
      </c>
      <c r="AL523" s="369">
        <v>1.8700000000000001E-2</v>
      </c>
      <c r="AM523" s="369">
        <v>0.2</v>
      </c>
      <c r="AN523" s="369" t="s">
        <v>2335</v>
      </c>
      <c r="AO523" s="367" t="s">
        <v>1326</v>
      </c>
      <c r="AP523" s="370" t="s">
        <v>13</v>
      </c>
      <c r="AQ523" s="376" t="s">
        <v>666</v>
      </c>
      <c r="AR523" s="369">
        <v>4.986666666666667E-3</v>
      </c>
      <c r="AS523" s="369">
        <v>4.986666666666667E-3</v>
      </c>
      <c r="AT523" s="369"/>
      <c r="AW523" s="711"/>
      <c r="AX523" s="711"/>
      <c r="AY523" s="712"/>
      <c r="AZ523" s="712"/>
      <c r="BA523" s="712"/>
      <c r="BB523" s="713"/>
      <c r="BC523" s="712"/>
      <c r="BD523" s="712"/>
      <c r="BE523" s="712"/>
      <c r="BF523" s="712"/>
      <c r="BG523" s="713"/>
      <c r="BH523" s="713"/>
      <c r="BI523" s="714"/>
      <c r="BJ523" s="714"/>
      <c r="BK523" s="714"/>
      <c r="BL523" s="218"/>
      <c r="BM523" s="713"/>
      <c r="BN523" s="713"/>
      <c r="BO523" s="713"/>
      <c r="BP523" s="713"/>
      <c r="BQ523" s="713"/>
      <c r="BR523" s="713"/>
      <c r="BS523" s="713"/>
      <c r="BT523" s="716"/>
      <c r="BU523" s="717"/>
      <c r="BV523" s="715"/>
      <c r="BW523" s="718"/>
    </row>
    <row r="524" spans="2:75" ht="15.75" customHeight="1">
      <c r="B524" s="363" t="s">
        <v>202</v>
      </c>
      <c r="C524" s="364">
        <v>26846429000198</v>
      </c>
      <c r="D524" s="365" t="s">
        <v>14</v>
      </c>
      <c r="E524" s="365" t="s">
        <v>607</v>
      </c>
      <c r="F524" s="365"/>
      <c r="G524" s="366"/>
      <c r="H524" s="366" t="s">
        <v>34</v>
      </c>
      <c r="I524" s="366" t="s">
        <v>34</v>
      </c>
      <c r="J524" s="366" t="s">
        <v>608</v>
      </c>
      <c r="K524" s="367" t="s">
        <v>48</v>
      </c>
      <c r="L524" s="368"/>
      <c r="M524" s="368" t="s">
        <v>34</v>
      </c>
      <c r="N524" s="367">
        <v>434213</v>
      </c>
      <c r="O524" s="367" t="s">
        <v>1323</v>
      </c>
      <c r="P524" s="371">
        <v>42765</v>
      </c>
      <c r="Q524" s="372">
        <v>28360288.75</v>
      </c>
      <c r="R524" s="372">
        <v>35238652.431111105</v>
      </c>
      <c r="S524" s="367">
        <v>21</v>
      </c>
      <c r="T524" s="369">
        <v>-0.28289754196510153</v>
      </c>
      <c r="U524" s="369">
        <v>-3.6570717413121172</v>
      </c>
      <c r="V524" s="369">
        <v>-0.32510077016293315</v>
      </c>
      <c r="W524" s="369">
        <v>-3.1870745985157334</v>
      </c>
      <c r="X524" s="369">
        <v>-0.16483400453028707</v>
      </c>
      <c r="Y524" s="369">
        <v>-1.2499662001890719</v>
      </c>
      <c r="Z524" s="369">
        <v>0.11924015451458669</v>
      </c>
      <c r="AA524" s="369">
        <v>0.67779969451941413</v>
      </c>
      <c r="AB524" s="369">
        <v>0.25667098285230833</v>
      </c>
      <c r="AC524" s="373">
        <v>-1.7812448441553521</v>
      </c>
      <c r="AD524" s="575">
        <v>0</v>
      </c>
      <c r="AE524" s="370" t="s">
        <v>2450</v>
      </c>
      <c r="AF524" s="370" t="s">
        <v>763</v>
      </c>
      <c r="AG524" s="374" t="s">
        <v>1460</v>
      </c>
      <c r="AH524" s="374" t="s">
        <v>2318</v>
      </c>
      <c r="AI524" s="374">
        <v>10000</v>
      </c>
      <c r="AJ524" s="374">
        <v>5000</v>
      </c>
      <c r="AK524" s="374">
        <v>5000</v>
      </c>
      <c r="AL524" s="369">
        <v>0.02</v>
      </c>
      <c r="AM524" s="369">
        <v>0.2</v>
      </c>
      <c r="AN524" s="369" t="s">
        <v>34</v>
      </c>
      <c r="AO524" s="367" t="s">
        <v>1326</v>
      </c>
      <c r="AP524" s="370" t="s">
        <v>718</v>
      </c>
      <c r="AQ524" s="376" t="s">
        <v>689</v>
      </c>
      <c r="AR524" s="369">
        <v>4.0000000000000001E-3</v>
      </c>
      <c r="AS524" s="369">
        <v>4.0000000000000001E-3</v>
      </c>
      <c r="AT524" s="369"/>
      <c r="AW524" s="711"/>
      <c r="AX524" s="711"/>
      <c r="AY524" s="712"/>
      <c r="AZ524" s="712"/>
      <c r="BA524" s="712"/>
      <c r="BB524" s="713"/>
      <c r="BC524" s="712"/>
      <c r="BD524" s="712"/>
      <c r="BE524" s="712"/>
      <c r="BF524" s="712"/>
      <c r="BG524" s="713"/>
      <c r="BH524" s="713"/>
      <c r="BI524" s="714"/>
      <c r="BJ524" s="714"/>
      <c r="BK524" s="714"/>
      <c r="BL524" s="713"/>
      <c r="BM524" s="713"/>
      <c r="BN524" s="713"/>
      <c r="BO524" s="713"/>
      <c r="BP524" s="713"/>
      <c r="BQ524" s="713"/>
      <c r="BR524" s="713"/>
      <c r="BS524" s="713"/>
      <c r="BT524" s="716"/>
      <c r="BU524" s="717"/>
      <c r="BV524" s="715"/>
      <c r="BW524" s="718"/>
    </row>
    <row r="525" spans="2:75" ht="15.75" customHeight="1">
      <c r="B525" s="363" t="s">
        <v>936</v>
      </c>
      <c r="C525" s="364">
        <v>43584074000125</v>
      </c>
      <c r="D525" s="365" t="s">
        <v>14</v>
      </c>
      <c r="E525" s="365" t="s">
        <v>607</v>
      </c>
      <c r="F525" s="365"/>
      <c r="G525" s="366"/>
      <c r="H525" s="366" t="s">
        <v>34</v>
      </c>
      <c r="I525" s="366" t="s">
        <v>34</v>
      </c>
      <c r="J525" s="366" t="s">
        <v>608</v>
      </c>
      <c r="K525" s="367" t="s">
        <v>48</v>
      </c>
      <c r="L525" s="368"/>
      <c r="M525" s="368" t="s">
        <v>34</v>
      </c>
      <c r="N525" s="367">
        <v>621692</v>
      </c>
      <c r="O525" s="367" t="s">
        <v>1323</v>
      </c>
      <c r="P525" s="371">
        <v>44508</v>
      </c>
      <c r="Q525" s="372">
        <v>1458836.08</v>
      </c>
      <c r="R525" s="372" t="s">
        <v>1424</v>
      </c>
      <c r="S525" s="367">
        <v>5</v>
      </c>
      <c r="T525" s="369">
        <v>7.2250860548218387E-2</v>
      </c>
      <c r="U525" s="369">
        <v>0.93400097632862145</v>
      </c>
      <c r="V525" s="369" t="s">
        <v>1424</v>
      </c>
      <c r="W525" s="369" t="s">
        <v>1424</v>
      </c>
      <c r="X525" s="369" t="s">
        <v>1424</v>
      </c>
      <c r="Y525" s="369" t="s">
        <v>1424</v>
      </c>
      <c r="Z525" s="369" t="s">
        <v>1424</v>
      </c>
      <c r="AA525" s="369" t="s">
        <v>1424</v>
      </c>
      <c r="AB525" s="369" t="s">
        <v>1424</v>
      </c>
      <c r="AC525" s="373" t="s">
        <v>1424</v>
      </c>
      <c r="AD525" s="575">
        <v>0</v>
      </c>
      <c r="AE525" s="370" t="s">
        <v>2451</v>
      </c>
      <c r="AF525" s="370" t="s">
        <v>2317</v>
      </c>
      <c r="AG525" s="374" t="s">
        <v>1458</v>
      </c>
      <c r="AH525" s="374" t="s">
        <v>2321</v>
      </c>
      <c r="AI525" s="374">
        <v>1000</v>
      </c>
      <c r="AJ525" s="374" t="s">
        <v>1436</v>
      </c>
      <c r="AK525" s="374">
        <v>0</v>
      </c>
      <c r="AL525" s="369">
        <v>2.5000000000000001E-2</v>
      </c>
      <c r="AM525" s="369">
        <v>0.25</v>
      </c>
      <c r="AN525" s="369" t="s">
        <v>2335</v>
      </c>
      <c r="AO525" s="367" t="s">
        <v>1326</v>
      </c>
      <c r="AP525" s="370" t="s">
        <v>718</v>
      </c>
      <c r="AQ525" s="376" t="s">
        <v>661</v>
      </c>
      <c r="AR525" s="369">
        <v>5.3333333333333332E-3</v>
      </c>
      <c r="AS525" s="369">
        <v>5.3333333333333332E-3</v>
      </c>
      <c r="AT525" s="369"/>
      <c r="AW525" s="711"/>
      <c r="AX525" s="711"/>
      <c r="AY525" s="712"/>
      <c r="AZ525" s="712"/>
      <c r="BA525" s="712"/>
      <c r="BB525" s="713"/>
      <c r="BC525" s="712"/>
      <c r="BD525" s="712"/>
      <c r="BE525" s="712"/>
      <c r="BF525" s="712"/>
      <c r="BG525" s="713"/>
      <c r="BH525" s="713"/>
      <c r="BI525" s="714"/>
      <c r="BJ525" s="714"/>
      <c r="BK525" s="714"/>
      <c r="BL525" s="713"/>
      <c r="BM525" s="713"/>
      <c r="BN525" s="713"/>
      <c r="BO525" s="713"/>
      <c r="BP525" s="713"/>
      <c r="BQ525" s="713"/>
      <c r="BR525" s="713"/>
      <c r="BS525" s="713"/>
      <c r="BT525" s="716"/>
      <c r="BU525" s="717"/>
      <c r="BV525" s="715"/>
      <c r="BW525" s="718"/>
    </row>
    <row r="526" spans="2:75" ht="15.75" customHeight="1">
      <c r="B526" s="363" t="s">
        <v>514</v>
      </c>
      <c r="C526" s="364">
        <v>37284388000100</v>
      </c>
      <c r="D526" s="365" t="s">
        <v>11</v>
      </c>
      <c r="E526" s="365" t="s">
        <v>620</v>
      </c>
      <c r="F526" s="365" t="s">
        <v>665</v>
      </c>
      <c r="G526" s="366" t="s">
        <v>740</v>
      </c>
      <c r="H526" s="366" t="s">
        <v>34</v>
      </c>
      <c r="I526" s="366"/>
      <c r="J526" s="366" t="s">
        <v>608</v>
      </c>
      <c r="K526" s="367" t="s">
        <v>48</v>
      </c>
      <c r="L526" s="368"/>
      <c r="M526" s="368" t="s">
        <v>34</v>
      </c>
      <c r="N526" s="367">
        <v>616826</v>
      </c>
      <c r="O526" s="367" t="s">
        <v>1323</v>
      </c>
      <c r="P526" s="371">
        <v>44138</v>
      </c>
      <c r="Q526" s="372">
        <v>6820718</v>
      </c>
      <c r="R526" s="372">
        <v>7070161.3465476204</v>
      </c>
      <c r="S526" s="367">
        <v>181</v>
      </c>
      <c r="T526" s="369">
        <v>8.0377085293827921E-2</v>
      </c>
      <c r="U526" s="369">
        <v>1.0390502697027786</v>
      </c>
      <c r="V526" s="369">
        <v>0.10984777893228981</v>
      </c>
      <c r="W526" s="369">
        <v>1.0768755354317181</v>
      </c>
      <c r="X526" s="369" t="s">
        <v>1424</v>
      </c>
      <c r="Y526" s="369" t="s">
        <v>1424</v>
      </c>
      <c r="Z526" s="369" t="s">
        <v>1424</v>
      </c>
      <c r="AA526" s="369" t="s">
        <v>1424</v>
      </c>
      <c r="AB526" s="369">
        <v>1.6993432369640397E-2</v>
      </c>
      <c r="AC526" s="373">
        <v>0.42581302435346713</v>
      </c>
      <c r="AD526" s="575">
        <v>0</v>
      </c>
      <c r="AE526" s="370" t="s">
        <v>2451</v>
      </c>
      <c r="AF526" s="370" t="s">
        <v>2317</v>
      </c>
      <c r="AG526" s="374" t="s">
        <v>1458</v>
      </c>
      <c r="AH526" s="374" t="s">
        <v>2318</v>
      </c>
      <c r="AI526" s="374">
        <v>25000</v>
      </c>
      <c r="AJ526" s="374">
        <v>0</v>
      </c>
      <c r="AK526" s="374">
        <v>25000</v>
      </c>
      <c r="AL526" s="369">
        <v>1.2500000000000001E-2</v>
      </c>
      <c r="AM526" s="369">
        <v>0.2</v>
      </c>
      <c r="AN526" s="369" t="s">
        <v>2335</v>
      </c>
      <c r="AO526" s="367" t="s">
        <v>1326</v>
      </c>
      <c r="AP526" s="370" t="s">
        <v>13</v>
      </c>
      <c r="AQ526" s="376" t="s">
        <v>670</v>
      </c>
      <c r="AR526" s="369">
        <v>4.1662499999999998E-3</v>
      </c>
      <c r="AS526" s="369">
        <v>4.1662499999999998E-3</v>
      </c>
      <c r="AT526" s="369"/>
      <c r="AW526" s="711"/>
      <c r="AX526" s="711"/>
      <c r="AY526" s="712"/>
      <c r="AZ526" s="712"/>
      <c r="BA526" s="712"/>
      <c r="BB526" s="713"/>
      <c r="BC526" s="712"/>
      <c r="BD526" s="712"/>
      <c r="BE526" s="712"/>
      <c r="BF526" s="712"/>
      <c r="BG526" s="713"/>
      <c r="BH526" s="713"/>
      <c r="BI526" s="714"/>
      <c r="BJ526" s="714"/>
      <c r="BK526" s="714"/>
      <c r="BL526" s="713"/>
      <c r="BM526" s="713"/>
      <c r="BN526" s="713"/>
      <c r="BO526" s="713"/>
      <c r="BP526" s="713"/>
      <c r="BQ526" s="713"/>
      <c r="BR526" s="713"/>
      <c r="BS526" s="713"/>
      <c r="BT526" s="716"/>
      <c r="BU526" s="717"/>
      <c r="BV526" s="715"/>
      <c r="BW526" s="718"/>
    </row>
    <row r="527" spans="2:75" ht="15.75" customHeight="1">
      <c r="B527" s="363" t="s">
        <v>937</v>
      </c>
      <c r="C527" s="364">
        <v>14115121000193</v>
      </c>
      <c r="D527" s="365" t="s">
        <v>11</v>
      </c>
      <c r="E527" s="365" t="s">
        <v>620</v>
      </c>
      <c r="F527" s="365" t="s">
        <v>665</v>
      </c>
      <c r="G527" s="366" t="s">
        <v>740</v>
      </c>
      <c r="H527" s="366" t="s">
        <v>34</v>
      </c>
      <c r="I527" s="366" t="s">
        <v>1306</v>
      </c>
      <c r="J527" s="366" t="s">
        <v>608</v>
      </c>
      <c r="K527" s="367" t="s">
        <v>48</v>
      </c>
      <c r="L527" s="368"/>
      <c r="M527" s="368" t="s">
        <v>34</v>
      </c>
      <c r="N527" s="367">
        <v>295183</v>
      </c>
      <c r="O527" s="367" t="s">
        <v>1323</v>
      </c>
      <c r="P527" s="371">
        <v>40924</v>
      </c>
      <c r="Q527" s="372">
        <v>296304011.11000001</v>
      </c>
      <c r="R527" s="372">
        <v>240928816.48428568</v>
      </c>
      <c r="S527" s="367">
        <v>92</v>
      </c>
      <c r="T527" s="369">
        <v>9.826089463130816E-2</v>
      </c>
      <c r="U527" s="369">
        <v>1.2702377635947575</v>
      </c>
      <c r="V527" s="369">
        <v>0.13847304623369716</v>
      </c>
      <c r="W527" s="369">
        <v>1.3574988703020587</v>
      </c>
      <c r="X527" s="369">
        <v>0.19953844361478357</v>
      </c>
      <c r="Y527" s="369">
        <v>1.5131362661942969</v>
      </c>
      <c r="Z527" s="369">
        <v>0.25980748987632363</v>
      </c>
      <c r="AA527" s="369">
        <v>1.4768299989957314</v>
      </c>
      <c r="AB527" s="369">
        <v>1.9752260112355837E-3</v>
      </c>
      <c r="AC527" s="373">
        <v>16.48984877653719</v>
      </c>
      <c r="AD527" s="575">
        <v>0</v>
      </c>
      <c r="AE527" s="370" t="s">
        <v>2452</v>
      </c>
      <c r="AF527" s="370" t="s">
        <v>2317</v>
      </c>
      <c r="AG527" s="374" t="s">
        <v>1458</v>
      </c>
      <c r="AH527" s="374" t="s">
        <v>2339</v>
      </c>
      <c r="AI527" s="374">
        <v>0</v>
      </c>
      <c r="AJ527" s="374">
        <v>0</v>
      </c>
      <c r="AK527" s="374">
        <v>0</v>
      </c>
      <c r="AL527" s="369">
        <v>1.1000000000000001E-2</v>
      </c>
      <c r="AM527" s="369">
        <v>0.15</v>
      </c>
      <c r="AN527" s="369" t="s">
        <v>64</v>
      </c>
      <c r="AO527" s="367" t="s">
        <v>1326</v>
      </c>
      <c r="AP527" s="370" t="s">
        <v>13</v>
      </c>
      <c r="AQ527" s="376" t="s">
        <v>688</v>
      </c>
      <c r="AR527" s="369">
        <v>3.6666666666666662E-3</v>
      </c>
      <c r="AS527" s="369">
        <v>3.6666666666666662E-3</v>
      </c>
      <c r="AT527" s="369"/>
      <c r="AW527" s="711"/>
      <c r="AX527" s="711"/>
      <c r="AY527" s="712"/>
      <c r="AZ527" s="712"/>
      <c r="BA527" s="712"/>
      <c r="BB527" s="713"/>
      <c r="BC527" s="712"/>
      <c r="BD527" s="712"/>
      <c r="BE527" s="712"/>
      <c r="BF527" s="712"/>
      <c r="BG527" s="713"/>
      <c r="BH527" s="713"/>
      <c r="BI527" s="714"/>
      <c r="BJ527" s="714"/>
      <c r="BK527" s="714"/>
      <c r="BL527" s="713"/>
      <c r="BM527" s="713"/>
      <c r="BN527" s="713"/>
      <c r="BO527" s="713"/>
      <c r="BP527" s="713"/>
      <c r="BQ527" s="713"/>
      <c r="BR527" s="713"/>
      <c r="BS527" s="713"/>
      <c r="BT527" s="716"/>
      <c r="BU527" s="717"/>
      <c r="BV527" s="715"/>
      <c r="BW527" s="718"/>
    </row>
    <row r="528" spans="2:75" ht="15.75" customHeight="1">
      <c r="B528" s="363" t="s">
        <v>938</v>
      </c>
      <c r="C528" s="364">
        <v>10459361000154</v>
      </c>
      <c r="D528" s="365" t="s">
        <v>13</v>
      </c>
      <c r="E528" s="365" t="s">
        <v>616</v>
      </c>
      <c r="F528" s="365" t="s">
        <v>617</v>
      </c>
      <c r="G528" s="366" t="s">
        <v>34</v>
      </c>
      <c r="H528" s="366" t="s">
        <v>867</v>
      </c>
      <c r="I528" s="366" t="s">
        <v>34</v>
      </c>
      <c r="J528" s="366" t="s">
        <v>608</v>
      </c>
      <c r="K528" s="367" t="s">
        <v>48</v>
      </c>
      <c r="L528" s="368"/>
      <c r="M528" s="368" t="s">
        <v>1421</v>
      </c>
      <c r="N528" s="367">
        <v>270369</v>
      </c>
      <c r="O528" s="367" t="s">
        <v>1323</v>
      </c>
      <c r="P528" s="371">
        <v>40627</v>
      </c>
      <c r="Q528" s="372">
        <v>138243296.84</v>
      </c>
      <c r="R528" s="372">
        <v>244066712.80027783</v>
      </c>
      <c r="S528" s="367">
        <v>33</v>
      </c>
      <c r="T528" s="369">
        <v>8.9114379032672719E-2</v>
      </c>
      <c r="U528" s="369">
        <v>1.15199897122177</v>
      </c>
      <c r="V528" s="369">
        <v>3.1629930810826323E-2</v>
      </c>
      <c r="W528" s="369">
        <v>0.31007908406206658</v>
      </c>
      <c r="X528" s="369">
        <v>8.1005704817228352E-2</v>
      </c>
      <c r="Y528" s="369">
        <v>0.61428097516992464</v>
      </c>
      <c r="Z528" s="369">
        <v>0.17860744699520614</v>
      </c>
      <c r="AA528" s="369">
        <v>1.0152626311586492</v>
      </c>
      <c r="AB528" s="369">
        <v>5.8621378645880261E-2</v>
      </c>
      <c r="AC528" s="373">
        <v>-1.0968124719841854</v>
      </c>
      <c r="AD528" s="575">
        <v>0</v>
      </c>
      <c r="AE528" s="370" t="s">
        <v>469</v>
      </c>
      <c r="AF528" s="370" t="s">
        <v>469</v>
      </c>
      <c r="AG528" s="374" t="s">
        <v>469</v>
      </c>
      <c r="AH528" s="374" t="s">
        <v>2321</v>
      </c>
      <c r="AI528" s="374">
        <v>1000</v>
      </c>
      <c r="AJ528" s="374">
        <v>1000</v>
      </c>
      <c r="AK528" s="374">
        <v>1000</v>
      </c>
      <c r="AL528" s="369">
        <v>9.0000000000000011E-3</v>
      </c>
      <c r="AM528" s="369">
        <v>0.2</v>
      </c>
      <c r="AN528" s="369" t="s">
        <v>64</v>
      </c>
      <c r="AO528" s="367" t="s">
        <v>1326</v>
      </c>
      <c r="AP528" s="370" t="s">
        <v>13</v>
      </c>
      <c r="AQ528" s="376" t="s">
        <v>670</v>
      </c>
      <c r="AR528" s="369">
        <v>2.6666666666666666E-3</v>
      </c>
      <c r="AS528" s="369">
        <v>2.6666666666666666E-3</v>
      </c>
      <c r="AT528" s="369"/>
      <c r="AW528" s="711"/>
      <c r="AX528" s="711"/>
      <c r="AY528" s="712"/>
      <c r="AZ528" s="712"/>
      <c r="BA528" s="712"/>
      <c r="BB528" s="713"/>
      <c r="BC528" s="712"/>
      <c r="BD528" s="712"/>
      <c r="BE528" s="712"/>
      <c r="BF528" s="712"/>
      <c r="BG528" s="713"/>
      <c r="BH528" s="713"/>
      <c r="BI528" s="714"/>
      <c r="BJ528" s="714"/>
      <c r="BK528" s="714"/>
      <c r="BL528" s="713"/>
      <c r="BM528" s="713"/>
      <c r="BN528" s="713"/>
      <c r="BO528" s="713"/>
      <c r="BP528" s="713"/>
      <c r="BQ528" s="713"/>
      <c r="BR528" s="713"/>
      <c r="BS528" s="713"/>
      <c r="BT528" s="716"/>
      <c r="BU528" s="717"/>
      <c r="BV528" s="715"/>
      <c r="BW528" s="718"/>
    </row>
    <row r="529" spans="2:75" ht="15.75" customHeight="1">
      <c r="B529" s="363" t="s">
        <v>939</v>
      </c>
      <c r="C529" s="364">
        <v>10941848000179</v>
      </c>
      <c r="D529" s="365" t="s">
        <v>13</v>
      </c>
      <c r="E529" s="365" t="s">
        <v>615</v>
      </c>
      <c r="F529" s="365" t="s">
        <v>619</v>
      </c>
      <c r="G529" s="366" t="s">
        <v>34</v>
      </c>
      <c r="H529" s="366" t="s">
        <v>1339</v>
      </c>
      <c r="I529" s="366" t="s">
        <v>34</v>
      </c>
      <c r="J529" s="366"/>
      <c r="K529" s="367" t="s">
        <v>48</v>
      </c>
      <c r="L529" s="368"/>
      <c r="M529" s="368" t="s">
        <v>1421</v>
      </c>
      <c r="N529" s="367">
        <v>269026</v>
      </c>
      <c r="O529" s="367" t="s">
        <v>1323</v>
      </c>
      <c r="P529" s="371">
        <v>40604</v>
      </c>
      <c r="Q529" s="372">
        <v>299797749.47000003</v>
      </c>
      <c r="R529" s="372">
        <v>440555441.32940471</v>
      </c>
      <c r="S529" s="367">
        <v>31</v>
      </c>
      <c r="T529" s="369">
        <v>0.13633276451932974</v>
      </c>
      <c r="U529" s="369">
        <v>1.7624002565568602</v>
      </c>
      <c r="V529" s="369">
        <v>0.16557118500293666</v>
      </c>
      <c r="W529" s="369">
        <v>1.6231512392435843</v>
      </c>
      <c r="X529" s="369">
        <v>0.20903897048067033</v>
      </c>
      <c r="Y529" s="369">
        <v>1.585180487289251</v>
      </c>
      <c r="Z529" s="369">
        <v>0.27365621869166112</v>
      </c>
      <c r="AA529" s="369">
        <v>1.5555506631774412</v>
      </c>
      <c r="AB529" s="369">
        <v>2.8684467234500612E-2</v>
      </c>
      <c r="AC529" s="373">
        <v>1.970268621252308</v>
      </c>
      <c r="AD529" s="575">
        <v>0</v>
      </c>
      <c r="AE529" s="370" t="s">
        <v>469</v>
      </c>
      <c r="AF529" s="370" t="s">
        <v>469</v>
      </c>
      <c r="AG529" s="374" t="s">
        <v>469</v>
      </c>
      <c r="AH529" s="374" t="s">
        <v>2321</v>
      </c>
      <c r="AI529" s="374">
        <v>1000</v>
      </c>
      <c r="AJ529" s="374">
        <v>1000</v>
      </c>
      <c r="AK529" s="374">
        <v>1000</v>
      </c>
      <c r="AL529" s="369">
        <v>9.0000000000000011E-3</v>
      </c>
      <c r="AM529" s="369">
        <v>0.1</v>
      </c>
      <c r="AN529" s="369" t="s">
        <v>64</v>
      </c>
      <c r="AO529" s="367" t="s">
        <v>1326</v>
      </c>
      <c r="AP529" s="370" t="s">
        <v>13</v>
      </c>
      <c r="AQ529" s="376" t="s">
        <v>670</v>
      </c>
      <c r="AR529" s="369">
        <v>2.6666666666666666E-3</v>
      </c>
      <c r="AS529" s="369">
        <v>2.6666666666666666E-3</v>
      </c>
      <c r="AT529" s="369"/>
      <c r="AW529" s="711"/>
      <c r="AX529" s="711"/>
      <c r="AY529" s="712"/>
      <c r="AZ529" s="712"/>
      <c r="BA529" s="712"/>
      <c r="BB529" s="713"/>
      <c r="BC529" s="712"/>
      <c r="BD529" s="712"/>
      <c r="BE529" s="712"/>
      <c r="BF529" s="712"/>
      <c r="BG529" s="713"/>
      <c r="BH529" s="713"/>
      <c r="BI529" s="714"/>
      <c r="BJ529" s="714"/>
      <c r="BK529" s="714"/>
      <c r="BL529" s="713"/>
      <c r="BM529" s="713"/>
      <c r="BN529" s="713"/>
      <c r="BO529" s="713"/>
      <c r="BP529" s="713"/>
      <c r="BQ529" s="713"/>
      <c r="BR529" s="713"/>
      <c r="BS529" s="713"/>
      <c r="BT529" s="716"/>
      <c r="BU529" s="717"/>
      <c r="BV529" s="715"/>
      <c r="BW529" s="718"/>
    </row>
    <row r="530" spans="2:75" ht="15.75" customHeight="1">
      <c r="B530" s="363" t="s">
        <v>940</v>
      </c>
      <c r="C530" s="364">
        <v>19038997000105</v>
      </c>
      <c r="D530" s="365" t="s">
        <v>13</v>
      </c>
      <c r="E530" s="365" t="s">
        <v>615</v>
      </c>
      <c r="F530" s="365" t="s">
        <v>619</v>
      </c>
      <c r="G530" s="366" t="s">
        <v>34</v>
      </c>
      <c r="H530" s="366" t="s">
        <v>1339</v>
      </c>
      <c r="I530" s="366" t="s">
        <v>34</v>
      </c>
      <c r="J530" s="366"/>
      <c r="K530" s="367" t="s">
        <v>48</v>
      </c>
      <c r="L530" s="368"/>
      <c r="M530" s="368" t="s">
        <v>1421</v>
      </c>
      <c r="N530" s="367">
        <v>360600</v>
      </c>
      <c r="O530" s="367" t="s">
        <v>1323</v>
      </c>
      <c r="P530" s="371">
        <v>41600</v>
      </c>
      <c r="Q530" s="372">
        <v>58867262.369999997</v>
      </c>
      <c r="R530" s="372">
        <v>58116649.713888898</v>
      </c>
      <c r="S530" s="367">
        <v>4</v>
      </c>
      <c r="T530" s="369">
        <v>5.4730361733146049E-2</v>
      </c>
      <c r="U530" s="369">
        <v>0.70751006847125419</v>
      </c>
      <c r="V530" s="369">
        <v>5.6123809017974313E-2</v>
      </c>
      <c r="W530" s="369">
        <v>0.55020099153714153</v>
      </c>
      <c r="X530" s="369">
        <v>0.10959729281700925</v>
      </c>
      <c r="Y530" s="369">
        <v>0.83109618093586179</v>
      </c>
      <c r="Z530" s="369">
        <v>0.15853570829105879</v>
      </c>
      <c r="AA530" s="369">
        <v>0.90116836134218137</v>
      </c>
      <c r="AB530" s="369">
        <v>4.3369317036012371E-2</v>
      </c>
      <c r="AC530" s="373">
        <v>-0.95931226599073016</v>
      </c>
      <c r="AD530" s="575">
        <v>0</v>
      </c>
      <c r="AE530" s="370" t="s">
        <v>2453</v>
      </c>
      <c r="AF530" s="370" t="s">
        <v>2323</v>
      </c>
      <c r="AG530" s="374" t="s">
        <v>721</v>
      </c>
      <c r="AH530" s="374" t="s">
        <v>2321</v>
      </c>
      <c r="AI530" s="374">
        <v>1000</v>
      </c>
      <c r="AJ530" s="374">
        <v>500</v>
      </c>
      <c r="AK530" s="374">
        <v>500</v>
      </c>
      <c r="AL530" s="369">
        <v>8.5000000000000006E-3</v>
      </c>
      <c r="AM530" s="369">
        <v>0.2</v>
      </c>
      <c r="AN530" s="369" t="s">
        <v>64</v>
      </c>
      <c r="AO530" s="367" t="s">
        <v>1326</v>
      </c>
      <c r="AP530" s="370" t="s">
        <v>13</v>
      </c>
      <c r="AQ530" s="376" t="s">
        <v>688</v>
      </c>
      <c r="AR530" s="369">
        <v>2.6503E-3</v>
      </c>
      <c r="AS530" s="369">
        <v>2.6503E-3</v>
      </c>
      <c r="AT530" s="369"/>
      <c r="AW530" s="711"/>
      <c r="AX530" s="711"/>
      <c r="AY530" s="712"/>
      <c r="AZ530" s="712"/>
      <c r="BA530" s="712"/>
      <c r="BB530" s="713"/>
      <c r="BC530" s="712"/>
      <c r="BD530" s="712"/>
      <c r="BE530" s="712"/>
      <c r="BF530" s="712"/>
      <c r="BG530" s="713"/>
      <c r="BH530" s="713"/>
      <c r="BI530" s="714"/>
      <c r="BJ530" s="714"/>
      <c r="BK530" s="714"/>
      <c r="BL530" s="713"/>
      <c r="BM530" s="713"/>
      <c r="BN530" s="713"/>
      <c r="BO530" s="713"/>
      <c r="BP530" s="713"/>
      <c r="BQ530" s="713"/>
      <c r="BR530" s="713"/>
      <c r="BS530" s="713"/>
      <c r="BT530" s="716"/>
      <c r="BU530" s="717"/>
      <c r="BV530" s="715"/>
      <c r="BW530" s="718"/>
    </row>
    <row r="531" spans="2:75" ht="15.75" customHeight="1">
      <c r="B531" s="363" t="s">
        <v>203</v>
      </c>
      <c r="C531" s="364">
        <v>5964067000160</v>
      </c>
      <c r="D531" s="365" t="s">
        <v>14</v>
      </c>
      <c r="E531" s="365" t="s">
        <v>607</v>
      </c>
      <c r="F531" s="365"/>
      <c r="G531" s="366"/>
      <c r="H531" s="366" t="s">
        <v>34</v>
      </c>
      <c r="I531" s="366" t="s">
        <v>34</v>
      </c>
      <c r="J531" s="366" t="s">
        <v>608</v>
      </c>
      <c r="K531" s="367" t="s">
        <v>48</v>
      </c>
      <c r="L531" s="368"/>
      <c r="M531" s="368" t="s">
        <v>34</v>
      </c>
      <c r="N531" s="367">
        <v>216178</v>
      </c>
      <c r="O531" s="367" t="s">
        <v>1323</v>
      </c>
      <c r="P531" s="371">
        <v>39692</v>
      </c>
      <c r="Q531" s="372">
        <v>202989591.13999999</v>
      </c>
      <c r="R531" s="372">
        <v>169431559.39833325</v>
      </c>
      <c r="S531" s="367">
        <v>3</v>
      </c>
      <c r="T531" s="369">
        <v>5.4772181129434605E-2</v>
      </c>
      <c r="U531" s="369">
        <v>0.70805067596944338</v>
      </c>
      <c r="V531" s="369">
        <v>-1.1911071882972912E-2</v>
      </c>
      <c r="W531" s="369">
        <v>-0.11676833192456759</v>
      </c>
      <c r="X531" s="369">
        <v>0.22332328942047175</v>
      </c>
      <c r="Y531" s="369">
        <v>1.6935010727069988</v>
      </c>
      <c r="Z531" s="369">
        <v>0.40651280956890035</v>
      </c>
      <c r="AA531" s="369">
        <v>2.3107505962710171</v>
      </c>
      <c r="AB531" s="369">
        <v>0.18857391700489909</v>
      </c>
      <c r="AC531" s="373">
        <v>-0.48460516058847347</v>
      </c>
      <c r="AD531" s="575">
        <v>0</v>
      </c>
      <c r="AE531" s="370" t="s">
        <v>2453</v>
      </c>
      <c r="AF531" s="370" t="s">
        <v>2323</v>
      </c>
      <c r="AG531" s="374" t="s">
        <v>721</v>
      </c>
      <c r="AH531" s="374" t="s">
        <v>2321</v>
      </c>
      <c r="AI531" s="374">
        <v>10000</v>
      </c>
      <c r="AJ531" s="374">
        <v>1000</v>
      </c>
      <c r="AK531" s="374">
        <v>1000</v>
      </c>
      <c r="AL531" s="369">
        <v>0.02</v>
      </c>
      <c r="AM531" s="369">
        <v>0.2</v>
      </c>
      <c r="AN531" s="369" t="s">
        <v>668</v>
      </c>
      <c r="AO531" s="367" t="s">
        <v>1326</v>
      </c>
      <c r="AP531" s="370" t="s">
        <v>718</v>
      </c>
      <c r="AQ531" s="376" t="s">
        <v>667</v>
      </c>
      <c r="AR531" s="369">
        <v>6.4840000000000002E-3</v>
      </c>
      <c r="AS531" s="369">
        <v>6.4840000000000002E-3</v>
      </c>
      <c r="AT531" s="369"/>
      <c r="AW531" s="711"/>
      <c r="AX531" s="711"/>
      <c r="AY531" s="712"/>
      <c r="AZ531" s="712"/>
      <c r="BA531" s="712"/>
      <c r="BB531" s="713"/>
      <c r="BC531" s="712"/>
      <c r="BD531" s="712"/>
      <c r="BE531" s="712"/>
      <c r="BF531" s="712"/>
      <c r="BG531" s="713"/>
      <c r="BH531" s="713"/>
      <c r="BI531" s="714"/>
      <c r="BJ531" s="714"/>
      <c r="BK531" s="714"/>
      <c r="BL531" s="713"/>
      <c r="BM531" s="713"/>
      <c r="BN531" s="713"/>
      <c r="BO531" s="713"/>
      <c r="BP531" s="713"/>
      <c r="BQ531" s="713"/>
      <c r="BR531" s="713"/>
      <c r="BS531" s="713"/>
      <c r="BT531" s="716"/>
      <c r="BU531" s="717"/>
      <c r="BV531" s="715"/>
      <c r="BW531" s="718"/>
    </row>
    <row r="532" spans="2:75" ht="15.75" customHeight="1">
      <c r="B532" s="363" t="s">
        <v>204</v>
      </c>
      <c r="C532" s="364">
        <v>21917184000129</v>
      </c>
      <c r="D532" s="365" t="s">
        <v>14</v>
      </c>
      <c r="E532" s="365" t="s">
        <v>607</v>
      </c>
      <c r="F532" s="365" t="s">
        <v>691</v>
      </c>
      <c r="G532" s="366"/>
      <c r="H532" s="366" t="s">
        <v>34</v>
      </c>
      <c r="I532" s="366" t="s">
        <v>34</v>
      </c>
      <c r="J532" s="366" t="s">
        <v>608</v>
      </c>
      <c r="K532" s="367" t="s">
        <v>48</v>
      </c>
      <c r="L532" s="368" t="s">
        <v>1341</v>
      </c>
      <c r="M532" s="368" t="s">
        <v>34</v>
      </c>
      <c r="N532" s="367">
        <v>394181</v>
      </c>
      <c r="O532" s="367" t="s">
        <v>1323</v>
      </c>
      <c r="P532" s="371">
        <v>42073</v>
      </c>
      <c r="Q532" s="372">
        <v>665684292.61000001</v>
      </c>
      <c r="R532" s="372">
        <v>677083891.94674587</v>
      </c>
      <c r="S532" s="367">
        <v>32</v>
      </c>
      <c r="T532" s="369">
        <v>0.21552859777821887</v>
      </c>
      <c r="U532" s="369">
        <v>2.7861802506455966</v>
      </c>
      <c r="V532" s="369">
        <v>-7.3503415709020525E-2</v>
      </c>
      <c r="W532" s="369">
        <v>-0.72057924991366651</v>
      </c>
      <c r="X532" s="369">
        <v>-8.4533412716444878E-2</v>
      </c>
      <c r="Y532" s="369">
        <v>-0.64103222501504042</v>
      </c>
      <c r="Z532" s="369">
        <v>0.34064458661005426</v>
      </c>
      <c r="AA532" s="369">
        <v>1.9363342632681859</v>
      </c>
      <c r="AB532" s="369">
        <v>0.27224075131937275</v>
      </c>
      <c r="AC532" s="373">
        <v>-0.50119303286451167</v>
      </c>
      <c r="AD532" s="575">
        <v>21917206000150</v>
      </c>
      <c r="AE532" s="370" t="s">
        <v>2454</v>
      </c>
      <c r="AF532" s="370" t="s">
        <v>2326</v>
      </c>
      <c r="AG532" s="374" t="s">
        <v>1459</v>
      </c>
      <c r="AH532" s="374" t="s">
        <v>2321</v>
      </c>
      <c r="AI532" s="374">
        <v>10000</v>
      </c>
      <c r="AJ532" s="374">
        <v>5000</v>
      </c>
      <c r="AK532" s="374">
        <v>5000</v>
      </c>
      <c r="AL532" s="369">
        <v>0.02</v>
      </c>
      <c r="AM532" s="369">
        <v>0.2</v>
      </c>
      <c r="AN532" s="369" t="s">
        <v>668</v>
      </c>
      <c r="AO532" s="367" t="s">
        <v>1326</v>
      </c>
      <c r="AP532" s="370" t="s">
        <v>718</v>
      </c>
      <c r="AQ532" s="376" t="s">
        <v>672</v>
      </c>
      <c r="AR532" s="369">
        <v>4.4999999999999997E-3</v>
      </c>
      <c r="AS532" s="369">
        <v>4.4999999999999997E-3</v>
      </c>
      <c r="AT532" s="369"/>
      <c r="AW532" s="711"/>
      <c r="AX532" s="711"/>
      <c r="AY532" s="712"/>
      <c r="AZ532" s="712"/>
      <c r="BA532" s="712"/>
      <c r="BB532" s="713"/>
      <c r="BC532" s="712"/>
      <c r="BD532" s="712"/>
      <c r="BE532" s="712"/>
      <c r="BF532" s="712"/>
      <c r="BG532" s="713"/>
      <c r="BH532" s="713"/>
      <c r="BI532" s="714"/>
      <c r="BJ532" s="714"/>
      <c r="BK532" s="714"/>
      <c r="BL532" s="713"/>
      <c r="BM532" s="713"/>
      <c r="BN532" s="713"/>
      <c r="BO532" s="713"/>
      <c r="BP532" s="713"/>
      <c r="BQ532" s="713"/>
      <c r="BR532" s="713"/>
      <c r="BS532" s="713"/>
      <c r="BT532" s="716"/>
      <c r="BU532" s="717"/>
      <c r="BV532" s="715"/>
      <c r="BW532" s="718"/>
    </row>
    <row r="533" spans="2:75" ht="15.75" customHeight="1">
      <c r="B533" s="363" t="s">
        <v>941</v>
      </c>
      <c r="C533" s="364">
        <v>37887638000104</v>
      </c>
      <c r="D533" s="365" t="s">
        <v>13</v>
      </c>
      <c r="E533" s="365" t="s">
        <v>615</v>
      </c>
      <c r="F533" s="365" t="s">
        <v>619</v>
      </c>
      <c r="G533" s="366" t="s">
        <v>34</v>
      </c>
      <c r="H533" s="366" t="s">
        <v>1340</v>
      </c>
      <c r="I533" s="366" t="s">
        <v>34</v>
      </c>
      <c r="J533" s="366"/>
      <c r="K533" s="367" t="s">
        <v>48</v>
      </c>
      <c r="L533" s="368"/>
      <c r="M533" s="368" t="s">
        <v>1421</v>
      </c>
      <c r="N533" s="367">
        <v>551007</v>
      </c>
      <c r="O533" s="367" t="s">
        <v>1323</v>
      </c>
      <c r="P533" s="371">
        <v>44077</v>
      </c>
      <c r="Q533" s="372">
        <v>177165499.00999999</v>
      </c>
      <c r="R533" s="372">
        <v>168817044.39674607</v>
      </c>
      <c r="S533" s="367">
        <v>16</v>
      </c>
      <c r="T533" s="369">
        <v>0.17935371119628507</v>
      </c>
      <c r="U533" s="369">
        <v>2.3185404311370874</v>
      </c>
      <c r="V533" s="369">
        <v>0.16595059551223423</v>
      </c>
      <c r="W533" s="369">
        <v>1.626870730883011</v>
      </c>
      <c r="X533" s="369" t="s">
        <v>1424</v>
      </c>
      <c r="Y533" s="369" t="s">
        <v>1424</v>
      </c>
      <c r="Z533" s="369" t="s">
        <v>1424</v>
      </c>
      <c r="AA533" s="369" t="s">
        <v>1424</v>
      </c>
      <c r="AB533" s="369">
        <v>9.9738847057842805E-2</v>
      </c>
      <c r="AC533" s="373">
        <v>0.61543615416815656</v>
      </c>
      <c r="AD533" s="575">
        <v>0</v>
      </c>
      <c r="AE533" s="370" t="s">
        <v>2454</v>
      </c>
      <c r="AF533" s="370" t="s">
        <v>2326</v>
      </c>
      <c r="AG533" s="374" t="s">
        <v>1459</v>
      </c>
      <c r="AH533" s="374" t="s">
        <v>2321</v>
      </c>
      <c r="AI533" s="374">
        <v>1000</v>
      </c>
      <c r="AJ533" s="374">
        <v>100</v>
      </c>
      <c r="AK533" s="374">
        <v>1000</v>
      </c>
      <c r="AL533" s="369">
        <v>1.7500000000000002E-2</v>
      </c>
      <c r="AM533" s="369">
        <v>0.2</v>
      </c>
      <c r="AN533" s="369" t="s">
        <v>34</v>
      </c>
      <c r="AO533" s="367" t="s">
        <v>1326</v>
      </c>
      <c r="AP533" s="370" t="s">
        <v>13</v>
      </c>
      <c r="AQ533" s="376" t="s">
        <v>666</v>
      </c>
      <c r="AR533" s="369">
        <v>3.5000000000000001E-3</v>
      </c>
      <c r="AS533" s="369">
        <v>3.5000000000000001E-3</v>
      </c>
      <c r="AT533" s="369"/>
      <c r="AW533" s="711"/>
      <c r="AX533" s="711"/>
      <c r="AY533" s="712"/>
      <c r="AZ533" s="712"/>
      <c r="BA533" s="712"/>
      <c r="BB533" s="713"/>
      <c r="BC533" s="712"/>
      <c r="BD533" s="712"/>
      <c r="BE533" s="712"/>
      <c r="BF533" s="712"/>
      <c r="BG533" s="713"/>
      <c r="BH533" s="713"/>
      <c r="BI533" s="714"/>
      <c r="BJ533" s="714"/>
      <c r="BK533" s="714"/>
      <c r="BL533" s="713"/>
      <c r="BM533" s="713"/>
      <c r="BN533" s="713"/>
      <c r="BO533" s="713"/>
      <c r="BP533" s="713"/>
      <c r="BQ533" s="713"/>
      <c r="BR533" s="713"/>
      <c r="BS533" s="713"/>
      <c r="BT533" s="716"/>
      <c r="BU533" s="717"/>
      <c r="BV533" s="715"/>
      <c r="BW533" s="718"/>
    </row>
    <row r="534" spans="2:75" ht="15.75" customHeight="1">
      <c r="B534" s="363" t="s">
        <v>942</v>
      </c>
      <c r="C534" s="364">
        <v>40212731000115</v>
      </c>
      <c r="D534" s="365" t="s">
        <v>14</v>
      </c>
      <c r="E534" s="365" t="s">
        <v>607</v>
      </c>
      <c r="F534" s="365" t="s">
        <v>691</v>
      </c>
      <c r="G534" s="366" t="s">
        <v>868</v>
      </c>
      <c r="H534" s="366" t="s">
        <v>34</v>
      </c>
      <c r="I534" s="366" t="s">
        <v>34</v>
      </c>
      <c r="J534" s="366" t="s">
        <v>608</v>
      </c>
      <c r="K534" s="367" t="s">
        <v>48</v>
      </c>
      <c r="L534" s="368"/>
      <c r="M534" s="368" t="s">
        <v>34</v>
      </c>
      <c r="N534" s="367">
        <v>583391</v>
      </c>
      <c r="O534" s="367" t="s">
        <v>1323</v>
      </c>
      <c r="P534" s="371">
        <v>44263</v>
      </c>
      <c r="Q534" s="372">
        <v>57363209.799999997</v>
      </c>
      <c r="R534" s="372">
        <v>26625007.251349214</v>
      </c>
      <c r="S534" s="367">
        <v>32</v>
      </c>
      <c r="T534" s="369">
        <v>-7.8769301593571317E-2</v>
      </c>
      <c r="U534" s="369">
        <v>-1.0182661360001393</v>
      </c>
      <c r="V534" s="369">
        <v>-0.21754652756007309</v>
      </c>
      <c r="W534" s="369">
        <v>-2.1326833880907974</v>
      </c>
      <c r="X534" s="369" t="s">
        <v>1424</v>
      </c>
      <c r="Y534" s="369" t="s">
        <v>1424</v>
      </c>
      <c r="Z534" s="369" t="s">
        <v>1424</v>
      </c>
      <c r="AA534" s="369" t="s">
        <v>1424</v>
      </c>
      <c r="AB534" s="369">
        <v>0.23573382218143454</v>
      </c>
      <c r="AC534" s="373">
        <v>-1.3346943368316972</v>
      </c>
      <c r="AD534" s="575">
        <v>21917206000150</v>
      </c>
      <c r="AE534" s="370" t="s">
        <v>2454</v>
      </c>
      <c r="AF534" s="370" t="s">
        <v>2326</v>
      </c>
      <c r="AG534" s="374" t="s">
        <v>1459</v>
      </c>
      <c r="AH534" s="374" t="s">
        <v>2321</v>
      </c>
      <c r="AI534" s="374">
        <v>1000</v>
      </c>
      <c r="AJ534" s="374">
        <v>100</v>
      </c>
      <c r="AK534" s="374">
        <v>1000</v>
      </c>
      <c r="AL534" s="369">
        <v>0.02</v>
      </c>
      <c r="AM534" s="369">
        <v>0.2</v>
      </c>
      <c r="AN534" s="369" t="s">
        <v>668</v>
      </c>
      <c r="AO534" s="367" t="s">
        <v>1326</v>
      </c>
      <c r="AP534" s="370" t="s">
        <v>718</v>
      </c>
      <c r="AQ534" s="376" t="s">
        <v>672</v>
      </c>
      <c r="AR534" s="369">
        <v>4.0000000000000001E-3</v>
      </c>
      <c r="AS534" s="369">
        <v>4.0000000000000001E-3</v>
      </c>
      <c r="AT534" s="369"/>
      <c r="AW534" s="711"/>
      <c r="AX534" s="711"/>
      <c r="AY534" s="712"/>
      <c r="AZ534" s="712"/>
      <c r="BA534" s="712"/>
      <c r="BB534" s="713"/>
      <c r="BC534" s="712"/>
      <c r="BD534" s="712"/>
      <c r="BE534" s="712"/>
      <c r="BF534" s="712"/>
      <c r="BG534" s="713"/>
      <c r="BH534" s="713"/>
      <c r="BI534" s="714"/>
      <c r="BJ534" s="714"/>
      <c r="BK534" s="714"/>
      <c r="BL534" s="713"/>
      <c r="BM534" s="713"/>
      <c r="BN534" s="713"/>
      <c r="BO534" s="713"/>
      <c r="BP534" s="713"/>
      <c r="BQ534" s="713"/>
      <c r="BR534" s="713"/>
      <c r="BS534" s="713"/>
      <c r="BT534" s="716"/>
      <c r="BU534" s="717"/>
      <c r="BV534" s="715"/>
      <c r="BW534" s="718"/>
    </row>
    <row r="535" spans="2:75" ht="15.75" customHeight="1">
      <c r="B535" s="363" t="s">
        <v>205</v>
      </c>
      <c r="C535" s="364">
        <v>38318005000130</v>
      </c>
      <c r="D535" s="365" t="s">
        <v>14</v>
      </c>
      <c r="E535" s="365" t="s">
        <v>607</v>
      </c>
      <c r="F535" s="365"/>
      <c r="G535" s="366" t="s">
        <v>868</v>
      </c>
      <c r="H535" s="366" t="s">
        <v>34</v>
      </c>
      <c r="I535" s="366" t="s">
        <v>34</v>
      </c>
      <c r="J535" s="366" t="s">
        <v>692</v>
      </c>
      <c r="K535" s="367"/>
      <c r="L535" s="368"/>
      <c r="M535" s="368" t="s">
        <v>34</v>
      </c>
      <c r="N535" s="367">
        <v>553719</v>
      </c>
      <c r="O535" s="367" t="s">
        <v>1323</v>
      </c>
      <c r="P535" s="371">
        <v>44096</v>
      </c>
      <c r="Q535" s="372">
        <v>3000163.08</v>
      </c>
      <c r="R535" s="372">
        <v>5014655.1071031755</v>
      </c>
      <c r="S535" s="367">
        <v>5</v>
      </c>
      <c r="T535" s="369">
        <v>-0.30775586588915704</v>
      </c>
      <c r="U535" s="369">
        <v>-3.9784201465600533</v>
      </c>
      <c r="V535" s="369">
        <v>-0.33466166938391717</v>
      </c>
      <c r="W535" s="369">
        <v>-3.2808033799975354</v>
      </c>
      <c r="X535" s="369" t="s">
        <v>1424</v>
      </c>
      <c r="Y535" s="369" t="s">
        <v>1424</v>
      </c>
      <c r="Z535" s="369" t="s">
        <v>1424</v>
      </c>
      <c r="AA535" s="369" t="s">
        <v>1424</v>
      </c>
      <c r="AB535" s="369">
        <v>0.36442667610430524</v>
      </c>
      <c r="AC535" s="373">
        <v>-1.2015127764004865</v>
      </c>
      <c r="AD535" s="575">
        <v>38120824000178</v>
      </c>
      <c r="AE535" s="370" t="s">
        <v>2455</v>
      </c>
      <c r="AF535" s="370" t="s">
        <v>2317</v>
      </c>
      <c r="AG535" s="374" t="s">
        <v>1458</v>
      </c>
      <c r="AH535" s="374" t="s">
        <v>2318</v>
      </c>
      <c r="AI535" s="374">
        <v>1000</v>
      </c>
      <c r="AJ535" s="374">
        <v>500</v>
      </c>
      <c r="AK535" s="374">
        <v>1000</v>
      </c>
      <c r="AL535" s="369">
        <v>1.3000000000000001E-2</v>
      </c>
      <c r="AM535" s="369" t="s">
        <v>34</v>
      </c>
      <c r="AN535" s="369" t="s">
        <v>34</v>
      </c>
      <c r="AO535" s="367" t="s">
        <v>1326</v>
      </c>
      <c r="AP535" s="370" t="s">
        <v>718</v>
      </c>
      <c r="AQ535" s="376" t="s">
        <v>689</v>
      </c>
      <c r="AR535" s="369">
        <v>7.9993333333333323E-3</v>
      </c>
      <c r="AS535" s="369">
        <v>7.9993333333333323E-3</v>
      </c>
      <c r="AT535" s="369"/>
      <c r="AW535" s="711"/>
      <c r="AX535" s="711"/>
      <c r="AY535" s="712"/>
      <c r="AZ535" s="712"/>
      <c r="BA535" s="712"/>
      <c r="BB535" s="713"/>
      <c r="BC535" s="712"/>
      <c r="BD535" s="712"/>
      <c r="BE535" s="712"/>
      <c r="BF535" s="712"/>
      <c r="BG535" s="713"/>
      <c r="BH535" s="713"/>
      <c r="BI535" s="714"/>
      <c r="BJ535" s="714"/>
      <c r="BK535" s="714"/>
      <c r="BL535" s="713"/>
      <c r="BM535" s="713"/>
      <c r="BN535" s="713"/>
      <c r="BO535" s="713"/>
      <c r="BP535" s="713"/>
      <c r="BQ535" s="713"/>
      <c r="BR535" s="713"/>
      <c r="BS535" s="713"/>
      <c r="BT535" s="716"/>
      <c r="BU535" s="717"/>
      <c r="BV535" s="715"/>
      <c r="BW535" s="718"/>
    </row>
    <row r="536" spans="2:75" ht="15.75" customHeight="1">
      <c r="B536" s="363" t="s">
        <v>943</v>
      </c>
      <c r="C536" s="364">
        <v>30294047000176</v>
      </c>
      <c r="D536" s="365" t="s">
        <v>13</v>
      </c>
      <c r="E536" s="365" t="s">
        <v>615</v>
      </c>
      <c r="F536" s="365" t="s">
        <v>619</v>
      </c>
      <c r="G536" s="366" t="s">
        <v>34</v>
      </c>
      <c r="H536" s="366" t="s">
        <v>1339</v>
      </c>
      <c r="I536" s="366" t="s">
        <v>34</v>
      </c>
      <c r="J536" s="366"/>
      <c r="K536" s="367" t="s">
        <v>48</v>
      </c>
      <c r="L536" s="368"/>
      <c r="M536" s="368" t="s">
        <v>34</v>
      </c>
      <c r="N536" s="367">
        <v>470627</v>
      </c>
      <c r="O536" s="367" t="s">
        <v>1323</v>
      </c>
      <c r="P536" s="371">
        <v>43292</v>
      </c>
      <c r="Q536" s="372">
        <v>13124726.890000001</v>
      </c>
      <c r="R536" s="372">
        <v>14737894.786309537</v>
      </c>
      <c r="S536" s="367">
        <v>5</v>
      </c>
      <c r="T536" s="369">
        <v>-2.2292890356473305E-2</v>
      </c>
      <c r="U536" s="369">
        <v>-0.2881845447949673</v>
      </c>
      <c r="V536" s="369">
        <v>-1.3877807609739223E-2</v>
      </c>
      <c r="W536" s="369">
        <v>-0.13604891829053911</v>
      </c>
      <c r="X536" s="369">
        <v>7.9882788163218033E-2</v>
      </c>
      <c r="Y536" s="369">
        <v>0.6057656941929076</v>
      </c>
      <c r="Z536" s="369">
        <v>9.4645350394289673E-2</v>
      </c>
      <c r="AA536" s="369">
        <v>0.53799485455283347</v>
      </c>
      <c r="AB536" s="369">
        <v>4.6819792741653647E-2</v>
      </c>
      <c r="AC536" s="373">
        <v>-2.3501696473754565</v>
      </c>
      <c r="AD536" s="575">
        <v>30294098000106</v>
      </c>
      <c r="AE536" s="370" t="s">
        <v>2455</v>
      </c>
      <c r="AF536" s="370" t="s">
        <v>2326</v>
      </c>
      <c r="AG536" s="374" t="s">
        <v>1459</v>
      </c>
      <c r="AH536" s="374" t="s">
        <v>2318</v>
      </c>
      <c r="AI536" s="374">
        <v>5000</v>
      </c>
      <c r="AJ536" s="374">
        <v>0</v>
      </c>
      <c r="AK536" s="374">
        <v>100</v>
      </c>
      <c r="AL536" s="369">
        <v>9.300000000000001E-3</v>
      </c>
      <c r="AM536" s="369" t="s">
        <v>34</v>
      </c>
      <c r="AN536" s="369" t="s">
        <v>34</v>
      </c>
      <c r="AO536" s="367" t="s">
        <v>1326</v>
      </c>
      <c r="AP536" s="370" t="s">
        <v>13</v>
      </c>
      <c r="AQ536" s="376" t="s">
        <v>681</v>
      </c>
      <c r="AR536" s="369">
        <v>4.6499999999999996E-3</v>
      </c>
      <c r="AS536" s="369">
        <v>4.6499999999999996E-3</v>
      </c>
      <c r="AT536" s="369"/>
      <c r="AW536" s="711"/>
      <c r="AX536" s="711"/>
      <c r="AY536" s="712"/>
      <c r="AZ536" s="712"/>
      <c r="BA536" s="712"/>
      <c r="BB536" s="713"/>
      <c r="BC536" s="712"/>
      <c r="BD536" s="712"/>
      <c r="BE536" s="712"/>
      <c r="BF536" s="712"/>
      <c r="BG536" s="713"/>
      <c r="BH536" s="713"/>
      <c r="BI536" s="714"/>
      <c r="BJ536" s="714"/>
      <c r="BK536" s="714"/>
      <c r="BL536" s="713"/>
      <c r="BM536" s="713"/>
      <c r="BN536" s="713"/>
      <c r="BO536" s="713"/>
      <c r="BP536" s="713"/>
      <c r="BQ536" s="713"/>
      <c r="BR536" s="713"/>
      <c r="BS536" s="713"/>
      <c r="BT536" s="716"/>
      <c r="BU536" s="717"/>
      <c r="BV536" s="715"/>
      <c r="BW536" s="718"/>
    </row>
    <row r="537" spans="2:75" ht="15.75" customHeight="1">
      <c r="B537" s="363" t="s">
        <v>944</v>
      </c>
      <c r="C537" s="364">
        <v>2895694000106</v>
      </c>
      <c r="D537" s="365" t="s">
        <v>14</v>
      </c>
      <c r="E537" s="365" t="s">
        <v>607</v>
      </c>
      <c r="F537" s="365"/>
      <c r="G537" s="366"/>
      <c r="H537" s="366" t="s">
        <v>34</v>
      </c>
      <c r="I537" s="366" t="s">
        <v>34</v>
      </c>
      <c r="J537" s="366" t="s">
        <v>608</v>
      </c>
      <c r="K537" s="367" t="s">
        <v>48</v>
      </c>
      <c r="L537" s="368"/>
      <c r="M537" s="368" t="s">
        <v>34</v>
      </c>
      <c r="N537" s="367">
        <v>61311</v>
      </c>
      <c r="O537" s="367" t="s">
        <v>1323</v>
      </c>
      <c r="P537" s="371">
        <v>36152</v>
      </c>
      <c r="Q537" s="372">
        <v>115858391.14</v>
      </c>
      <c r="R537" s="372">
        <v>157387410.27265871</v>
      </c>
      <c r="S537" s="367">
        <v>3</v>
      </c>
      <c r="T537" s="369">
        <v>8.2636827923913136E-2</v>
      </c>
      <c r="U537" s="369">
        <v>1.068262403741548</v>
      </c>
      <c r="V537" s="369">
        <v>-9.943810335597747E-2</v>
      </c>
      <c r="W537" s="369">
        <v>-0.9748259075842437</v>
      </c>
      <c r="X537" s="369">
        <v>1.8894972954892619E-2</v>
      </c>
      <c r="Y537" s="369">
        <v>0.14328401238812805</v>
      </c>
      <c r="Z537" s="369">
        <v>-1.2710358559285151E-2</v>
      </c>
      <c r="AA537" s="369">
        <v>-7.224979860003293E-2</v>
      </c>
      <c r="AB537" s="369">
        <v>0.21922660445380465</v>
      </c>
      <c r="AC537" s="373">
        <v>-0.81134595621570305</v>
      </c>
      <c r="AD537" s="575">
        <v>30506097000170</v>
      </c>
      <c r="AE537" s="370" t="s">
        <v>2455</v>
      </c>
      <c r="AF537" s="370" t="s">
        <v>2326</v>
      </c>
      <c r="AG537" s="374" t="s">
        <v>1459</v>
      </c>
      <c r="AH537" s="374" t="s">
        <v>2321</v>
      </c>
      <c r="AI537" s="374">
        <v>5000</v>
      </c>
      <c r="AJ537" s="374">
        <v>1000</v>
      </c>
      <c r="AK537" s="374">
        <v>1000</v>
      </c>
      <c r="AL537" s="369">
        <v>0.02</v>
      </c>
      <c r="AM537" s="369">
        <v>0.2</v>
      </c>
      <c r="AN537" s="369" t="s">
        <v>668</v>
      </c>
      <c r="AO537" s="367" t="s">
        <v>1326</v>
      </c>
      <c r="AP537" s="370" t="s">
        <v>718</v>
      </c>
      <c r="AQ537" s="376" t="s">
        <v>661</v>
      </c>
      <c r="AR537" s="369">
        <v>6.9999999999999993E-3</v>
      </c>
      <c r="AS537" s="369">
        <v>6.9999999999999993E-3</v>
      </c>
      <c r="AT537" s="369"/>
      <c r="AW537" s="711"/>
      <c r="AX537" s="711"/>
      <c r="AY537" s="712"/>
      <c r="AZ537" s="712"/>
      <c r="BA537" s="712"/>
      <c r="BB537" s="713"/>
      <c r="BC537" s="712"/>
      <c r="BD537" s="712"/>
      <c r="BE537" s="712"/>
      <c r="BF537" s="712"/>
      <c r="BG537" s="713"/>
      <c r="BH537" s="713"/>
      <c r="BI537" s="714"/>
      <c r="BJ537" s="714"/>
      <c r="BK537" s="714"/>
      <c r="BL537" s="713"/>
      <c r="BM537" s="713"/>
      <c r="BN537" s="713"/>
      <c r="BO537" s="713"/>
      <c r="BP537" s="713"/>
      <c r="BQ537" s="713"/>
      <c r="BR537" s="713"/>
      <c r="BS537" s="713"/>
      <c r="BT537" s="716"/>
      <c r="BU537" s="717"/>
      <c r="BV537" s="715"/>
      <c r="BW537" s="718"/>
    </row>
    <row r="538" spans="2:75" ht="15.75" customHeight="1">
      <c r="B538" s="363" t="s">
        <v>945</v>
      </c>
      <c r="C538" s="364">
        <v>33160049000160</v>
      </c>
      <c r="D538" s="365" t="s">
        <v>13</v>
      </c>
      <c r="E538" s="365" t="s">
        <v>615</v>
      </c>
      <c r="F538" s="365" t="s">
        <v>619</v>
      </c>
      <c r="G538" s="366" t="s">
        <v>34</v>
      </c>
      <c r="H538" s="366" t="s">
        <v>1339</v>
      </c>
      <c r="I538" s="366" t="s">
        <v>34</v>
      </c>
      <c r="J538" s="366"/>
      <c r="K538" s="367" t="s">
        <v>48</v>
      </c>
      <c r="L538" s="368"/>
      <c r="M538" s="368" t="s">
        <v>34</v>
      </c>
      <c r="N538" s="367">
        <v>500712</v>
      </c>
      <c r="O538" s="367" t="s">
        <v>1323</v>
      </c>
      <c r="P538" s="371">
        <v>43647</v>
      </c>
      <c r="Q538" s="372">
        <v>52571412.93</v>
      </c>
      <c r="R538" s="372">
        <v>49113366.515912689</v>
      </c>
      <c r="S538" s="367">
        <v>32</v>
      </c>
      <c r="T538" s="369">
        <v>8.9066026916285734E-2</v>
      </c>
      <c r="U538" s="369">
        <v>1.1513739139758032</v>
      </c>
      <c r="V538" s="369">
        <v>0.11721660090599584</v>
      </c>
      <c r="W538" s="369">
        <v>1.1491146301641388</v>
      </c>
      <c r="X538" s="369">
        <v>0.13841210491109734</v>
      </c>
      <c r="Y538" s="369">
        <v>1.0496041355599421</v>
      </c>
      <c r="Z538" s="369">
        <v>0.17538631736663879</v>
      </c>
      <c r="AA538" s="369">
        <v>0.99695268609745513</v>
      </c>
      <c r="AB538" s="369">
        <v>2.2160080250435438E-2</v>
      </c>
      <c r="AC538" s="373">
        <v>0.62983672819106007</v>
      </c>
      <c r="AD538" s="575">
        <v>0</v>
      </c>
      <c r="AE538" s="370" t="s">
        <v>2456</v>
      </c>
      <c r="AF538" s="370" t="s">
        <v>2317</v>
      </c>
      <c r="AG538" s="374" t="s">
        <v>1458</v>
      </c>
      <c r="AH538" s="374" t="s">
        <v>2321</v>
      </c>
      <c r="AI538" s="374">
        <v>1000</v>
      </c>
      <c r="AJ538" s="374">
        <v>500</v>
      </c>
      <c r="AK538" s="374">
        <v>1000</v>
      </c>
      <c r="AL538" s="369">
        <v>1.47E-2</v>
      </c>
      <c r="AM538" s="369" t="s">
        <v>34</v>
      </c>
      <c r="AN538" s="369" t="s">
        <v>34</v>
      </c>
      <c r="AO538" s="367" t="s">
        <v>1326</v>
      </c>
      <c r="AP538" s="370" t="s">
        <v>13</v>
      </c>
      <c r="AQ538" s="376" t="s">
        <v>688</v>
      </c>
      <c r="AR538" s="369">
        <v>4.8999999999999998E-3</v>
      </c>
      <c r="AS538" s="369">
        <v>4.8999999999999998E-3</v>
      </c>
      <c r="AT538" s="369"/>
      <c r="AW538" s="711"/>
      <c r="AX538" s="711"/>
      <c r="AY538" s="712"/>
      <c r="AZ538" s="712"/>
      <c r="BA538" s="712"/>
      <c r="BB538" s="713"/>
      <c r="BC538" s="712"/>
      <c r="BD538" s="712"/>
      <c r="BE538" s="712"/>
      <c r="BF538" s="712"/>
      <c r="BG538" s="713"/>
      <c r="BH538" s="713"/>
      <c r="BI538" s="714"/>
      <c r="BJ538" s="714"/>
      <c r="BK538" s="714"/>
      <c r="BL538" s="713"/>
      <c r="BM538" s="713"/>
      <c r="BN538" s="713"/>
      <c r="BO538" s="713"/>
      <c r="BP538" s="713"/>
      <c r="BQ538" s="713"/>
      <c r="BR538" s="713"/>
      <c r="BS538" s="713"/>
      <c r="BT538" s="716"/>
      <c r="BU538" s="717"/>
      <c r="BV538" s="715"/>
      <c r="BW538" s="718"/>
    </row>
    <row r="539" spans="2:75" ht="15.75" customHeight="1">
      <c r="B539" s="363" t="s">
        <v>206</v>
      </c>
      <c r="C539" s="364">
        <v>41065292000128</v>
      </c>
      <c r="D539" s="365" t="s">
        <v>14</v>
      </c>
      <c r="E539" s="365" t="s">
        <v>614</v>
      </c>
      <c r="F539" s="365"/>
      <c r="G539" s="366"/>
      <c r="H539" s="366" t="s">
        <v>867</v>
      </c>
      <c r="I539" s="366" t="s">
        <v>34</v>
      </c>
      <c r="J539" s="366" t="s">
        <v>608</v>
      </c>
      <c r="K539" s="367" t="s">
        <v>48</v>
      </c>
      <c r="L539" s="368"/>
      <c r="M539" s="368" t="s">
        <v>34</v>
      </c>
      <c r="N539" s="367">
        <v>585084</v>
      </c>
      <c r="O539" s="367" t="s">
        <v>1323</v>
      </c>
      <c r="P539" s="371">
        <v>44286</v>
      </c>
      <c r="Q539" s="372">
        <v>15079300.6</v>
      </c>
      <c r="R539" s="372">
        <v>16506972.087261897</v>
      </c>
      <c r="S539" s="367">
        <v>32</v>
      </c>
      <c r="T539" s="369">
        <v>3.7788398709997617E-2</v>
      </c>
      <c r="U539" s="369">
        <v>0.48849800571549462</v>
      </c>
      <c r="V539" s="369">
        <v>-7.0157566843769947E-2</v>
      </c>
      <c r="W539" s="369">
        <v>-0.68777874340127487</v>
      </c>
      <c r="X539" s="369" t="s">
        <v>1424</v>
      </c>
      <c r="Y539" s="369" t="s">
        <v>1424</v>
      </c>
      <c r="Z539" s="369" t="s">
        <v>1424</v>
      </c>
      <c r="AA539" s="369" t="s">
        <v>1424</v>
      </c>
      <c r="AB539" s="369">
        <v>0.13597894166301894</v>
      </c>
      <c r="AC539" s="373">
        <v>-1.1814728863686514</v>
      </c>
      <c r="AD539" s="575">
        <v>40933928000143</v>
      </c>
      <c r="AE539" s="370" t="s">
        <v>2457</v>
      </c>
      <c r="AF539" s="370" t="s">
        <v>2320</v>
      </c>
      <c r="AG539" s="374" t="s">
        <v>59</v>
      </c>
      <c r="AH539" s="374" t="s">
        <v>2318</v>
      </c>
      <c r="AI539" s="374">
        <v>5000</v>
      </c>
      <c r="AJ539" s="374">
        <v>1000</v>
      </c>
      <c r="AK539" s="374">
        <v>1000</v>
      </c>
      <c r="AL539" s="369">
        <v>0.02</v>
      </c>
      <c r="AM539" s="369">
        <v>0.2</v>
      </c>
      <c r="AN539" s="369" t="s">
        <v>2330</v>
      </c>
      <c r="AO539" s="367" t="s">
        <v>1326</v>
      </c>
      <c r="AP539" s="370" t="s">
        <v>718</v>
      </c>
      <c r="AQ539" s="376" t="s">
        <v>661</v>
      </c>
      <c r="AR539" s="369">
        <v>5.3340000000000002E-3</v>
      </c>
      <c r="AS539" s="369">
        <v>5.3340000000000002E-3</v>
      </c>
      <c r="AT539" s="369"/>
      <c r="AW539" s="711"/>
      <c r="AX539" s="711"/>
      <c r="AY539" s="712"/>
      <c r="AZ539" s="712"/>
      <c r="BA539" s="712"/>
      <c r="BB539" s="713"/>
      <c r="BC539" s="712"/>
      <c r="BD539" s="712"/>
      <c r="BE539" s="712"/>
      <c r="BF539" s="712"/>
      <c r="BG539" s="713"/>
      <c r="BH539" s="713"/>
      <c r="BI539" s="714"/>
      <c r="BJ539" s="714"/>
      <c r="BK539" s="714"/>
      <c r="BL539" s="713"/>
      <c r="BM539" s="713"/>
      <c r="BN539" s="713"/>
      <c r="BO539" s="713"/>
      <c r="BP539" s="713"/>
      <c r="BQ539" s="713"/>
      <c r="BR539" s="713"/>
      <c r="BS539" s="713"/>
      <c r="BT539" s="716"/>
      <c r="BU539" s="717"/>
      <c r="BV539" s="715"/>
      <c r="BW539" s="718"/>
    </row>
    <row r="540" spans="2:75" ht="15.75" customHeight="1">
      <c r="B540" s="363" t="s">
        <v>556</v>
      </c>
      <c r="C540" s="364">
        <v>18832871000137</v>
      </c>
      <c r="D540" s="365" t="s">
        <v>14</v>
      </c>
      <c r="E540" s="365" t="s">
        <v>607</v>
      </c>
      <c r="F540" s="365"/>
      <c r="G540" s="366"/>
      <c r="H540" s="366" t="s">
        <v>34</v>
      </c>
      <c r="I540" s="366" t="s">
        <v>34</v>
      </c>
      <c r="J540" s="366" t="s">
        <v>608</v>
      </c>
      <c r="K540" s="367" t="s">
        <v>48</v>
      </c>
      <c r="L540" s="368"/>
      <c r="M540" s="368" t="s">
        <v>34</v>
      </c>
      <c r="N540" s="367">
        <v>349232</v>
      </c>
      <c r="O540" s="367" t="s">
        <v>1323</v>
      </c>
      <c r="P540" s="371">
        <v>41551</v>
      </c>
      <c r="Q540" s="372">
        <v>13343595.279999999</v>
      </c>
      <c r="R540" s="372">
        <v>12474840.599246033</v>
      </c>
      <c r="S540" s="367">
        <v>32</v>
      </c>
      <c r="T540" s="369">
        <v>0.1128758834949759</v>
      </c>
      <c r="U540" s="369">
        <v>1.4591685772089102</v>
      </c>
      <c r="V540" s="369">
        <v>-6.2589373130477521E-2</v>
      </c>
      <c r="W540" s="369">
        <v>-0.61358513897458544</v>
      </c>
      <c r="X540" s="369">
        <v>7.105987175122741E-2</v>
      </c>
      <c r="Y540" s="369">
        <v>0.53885991626493557</v>
      </c>
      <c r="Z540" s="369">
        <v>0.17050161128341745</v>
      </c>
      <c r="AA540" s="369">
        <v>0.96918643315604747</v>
      </c>
      <c r="AB540" s="369">
        <v>0.19061734329672403</v>
      </c>
      <c r="AC540" s="373">
        <v>-0.75349618776146554</v>
      </c>
      <c r="AD540" s="575">
        <v>41569841000100</v>
      </c>
      <c r="AE540" s="370" t="s">
        <v>2457</v>
      </c>
      <c r="AF540" s="370" t="s">
        <v>2320</v>
      </c>
      <c r="AG540" s="374" t="s">
        <v>59</v>
      </c>
      <c r="AH540" s="374" t="s">
        <v>2318</v>
      </c>
      <c r="AI540" s="374">
        <v>5000</v>
      </c>
      <c r="AJ540" s="374">
        <v>1000</v>
      </c>
      <c r="AK540" s="374">
        <v>1000</v>
      </c>
      <c r="AL540" s="369">
        <v>0.03</v>
      </c>
      <c r="AM540" s="369" t="s">
        <v>34</v>
      </c>
      <c r="AN540" s="369" t="s">
        <v>668</v>
      </c>
      <c r="AO540" s="367" t="s">
        <v>1326</v>
      </c>
      <c r="AP540" s="370" t="s">
        <v>718</v>
      </c>
      <c r="AQ540" s="376" t="s">
        <v>661</v>
      </c>
      <c r="AR540" s="369">
        <v>8.0009999999999994E-3</v>
      </c>
      <c r="AS540" s="369">
        <v>8.0009999999999994E-3</v>
      </c>
      <c r="AT540" s="369"/>
      <c r="AW540" s="711"/>
      <c r="AX540" s="711"/>
      <c r="AY540" s="712"/>
      <c r="AZ540" s="712"/>
      <c r="BA540" s="712"/>
      <c r="BB540" s="713"/>
      <c r="BC540" s="712"/>
      <c r="BD540" s="712"/>
      <c r="BE540" s="712"/>
      <c r="BF540" s="712"/>
      <c r="BG540" s="713"/>
      <c r="BH540" s="713"/>
      <c r="BI540" s="714"/>
      <c r="BJ540" s="714"/>
      <c r="BK540" s="714"/>
      <c r="BL540" s="713"/>
      <c r="BM540" s="713"/>
      <c r="BN540" s="713"/>
      <c r="BO540" s="713"/>
      <c r="BP540" s="713"/>
      <c r="BQ540" s="713"/>
      <c r="BR540" s="713"/>
      <c r="BS540" s="713"/>
      <c r="BT540" s="716"/>
      <c r="BU540" s="717"/>
      <c r="BV540" s="715"/>
      <c r="BW540" s="718"/>
    </row>
    <row r="541" spans="2:75" ht="15.75" customHeight="1">
      <c r="B541" s="363" t="s">
        <v>47</v>
      </c>
      <c r="C541" s="364">
        <v>41686811000175</v>
      </c>
      <c r="D541" s="365" t="s">
        <v>14</v>
      </c>
      <c r="E541" s="365" t="s">
        <v>607</v>
      </c>
      <c r="F541" s="365"/>
      <c r="G541" s="366"/>
      <c r="H541" s="366" t="s">
        <v>34</v>
      </c>
      <c r="I541" s="366" t="s">
        <v>34</v>
      </c>
      <c r="J541" s="366" t="s">
        <v>611</v>
      </c>
      <c r="K541" s="367" t="s">
        <v>49</v>
      </c>
      <c r="L541" s="368"/>
      <c r="M541" s="368" t="s">
        <v>34</v>
      </c>
      <c r="N541" s="367">
        <v>75686811</v>
      </c>
      <c r="O541" s="367" t="s">
        <v>1323</v>
      </c>
      <c r="P541" s="371">
        <v>44336</v>
      </c>
      <c r="Q541" s="372">
        <v>25610798.600000001</v>
      </c>
      <c r="R541" s="372">
        <v>32009209.723571416</v>
      </c>
      <c r="S541" s="367">
        <v>5</v>
      </c>
      <c r="T541" s="369">
        <v>-0.28570901758841949</v>
      </c>
      <c r="U541" s="369">
        <v>-3.6934162354424069</v>
      </c>
      <c r="V541" s="369">
        <v>-0.22604749821603276</v>
      </c>
      <c r="W541" s="369">
        <v>-2.2160213255148098</v>
      </c>
      <c r="X541" s="369" t="s">
        <v>1424</v>
      </c>
      <c r="Y541" s="369" t="s">
        <v>1424</v>
      </c>
      <c r="Z541" s="369" t="s">
        <v>1424</v>
      </c>
      <c r="AA541" s="369" t="s">
        <v>1424</v>
      </c>
      <c r="AB541" s="369">
        <v>0.23869199924370643</v>
      </c>
      <c r="AC541" s="373">
        <v>-1.360813016990583</v>
      </c>
      <c r="AD541" s="575">
        <v>41544075000110</v>
      </c>
      <c r="AE541" s="370" t="s">
        <v>2331</v>
      </c>
      <c r="AF541" s="370" t="s">
        <v>2317</v>
      </c>
      <c r="AG541" s="374" t="s">
        <v>1458</v>
      </c>
      <c r="AH541" s="374" t="s">
        <v>2318</v>
      </c>
      <c r="AI541" s="374">
        <v>1000</v>
      </c>
      <c r="AJ541" s="374">
        <v>1000</v>
      </c>
      <c r="AK541" s="374">
        <v>1000</v>
      </c>
      <c r="AL541" s="369">
        <v>0.01</v>
      </c>
      <c r="AM541" s="369" t="s">
        <v>34</v>
      </c>
      <c r="AN541" s="369" t="s">
        <v>34</v>
      </c>
      <c r="AO541" s="367" t="s">
        <v>1326</v>
      </c>
      <c r="AP541" s="370" t="s">
        <v>718</v>
      </c>
      <c r="AQ541" s="376" t="s">
        <v>704</v>
      </c>
      <c r="AR541" s="369">
        <v>6.7000000000000002E-3</v>
      </c>
      <c r="AS541" s="369">
        <v>6.7000000000000002E-3</v>
      </c>
      <c r="AT541" s="369"/>
      <c r="AW541" s="711"/>
      <c r="AX541" s="711"/>
      <c r="AY541" s="712"/>
      <c r="AZ541" s="712"/>
      <c r="BA541" s="712"/>
      <c r="BB541" s="713"/>
      <c r="BC541" s="712"/>
      <c r="BD541" s="712"/>
      <c r="BE541" s="712"/>
      <c r="BF541" s="712"/>
      <c r="BG541" s="713"/>
      <c r="BH541" s="713"/>
      <c r="BI541" s="714"/>
      <c r="BJ541" s="714"/>
      <c r="BK541" s="714"/>
      <c r="BL541" s="713"/>
      <c r="BM541" s="713"/>
      <c r="BN541" s="713"/>
      <c r="BO541" s="713"/>
      <c r="BP541" s="713"/>
      <c r="BQ541" s="713"/>
      <c r="BR541" s="713"/>
      <c r="BS541" s="713"/>
      <c r="BT541" s="716"/>
      <c r="BU541" s="717"/>
      <c r="BV541" s="715"/>
      <c r="BW541" s="718"/>
    </row>
    <row r="542" spans="2:75" ht="15.75" customHeight="1">
      <c r="B542" s="363" t="s">
        <v>946</v>
      </c>
      <c r="C542" s="364">
        <v>41373588000106</v>
      </c>
      <c r="D542" s="365" t="s">
        <v>14</v>
      </c>
      <c r="E542" s="365" t="s">
        <v>607</v>
      </c>
      <c r="F542" s="365"/>
      <c r="G542" s="366"/>
      <c r="H542" s="366" t="s">
        <v>34</v>
      </c>
      <c r="I542" s="366" t="s">
        <v>34</v>
      </c>
      <c r="J542" s="366" t="s">
        <v>611</v>
      </c>
      <c r="K542" s="367" t="s">
        <v>48</v>
      </c>
      <c r="L542" s="368"/>
      <c r="M542" s="368" t="s">
        <v>34</v>
      </c>
      <c r="N542" s="367">
        <v>586897</v>
      </c>
      <c r="O542" s="367" t="s">
        <v>1323</v>
      </c>
      <c r="P542" s="371">
        <v>44314</v>
      </c>
      <c r="Q542" s="372">
        <v>17919264.829999998</v>
      </c>
      <c r="R542" s="372">
        <v>36369884.884603128</v>
      </c>
      <c r="S542" s="367">
        <v>5</v>
      </c>
      <c r="T542" s="369">
        <v>-0.19860808660634777</v>
      </c>
      <c r="U542" s="369">
        <v>-2.5674455001583008</v>
      </c>
      <c r="V542" s="369">
        <v>-0.180182583219199</v>
      </c>
      <c r="W542" s="369">
        <v>-1.7663917984108515</v>
      </c>
      <c r="X542" s="369" t="s">
        <v>1424</v>
      </c>
      <c r="Y542" s="369" t="s">
        <v>1424</v>
      </c>
      <c r="Z542" s="369" t="s">
        <v>1424</v>
      </c>
      <c r="AA542" s="369" t="s">
        <v>1424</v>
      </c>
      <c r="AB542" s="369">
        <v>0.20169594283970074</v>
      </c>
      <c r="AC542" s="373">
        <v>-1.3655238694363354</v>
      </c>
      <c r="AD542" s="575">
        <v>41544075000110</v>
      </c>
      <c r="AE542" s="370" t="s">
        <v>2331</v>
      </c>
      <c r="AF542" s="370" t="s">
        <v>2317</v>
      </c>
      <c r="AG542" s="374" t="s">
        <v>1458</v>
      </c>
      <c r="AH542" s="374" t="s">
        <v>2318</v>
      </c>
      <c r="AI542" s="374">
        <v>1000</v>
      </c>
      <c r="AJ542" s="374">
        <v>1000</v>
      </c>
      <c r="AK542" s="374">
        <v>1000</v>
      </c>
      <c r="AL542" s="369">
        <v>0.01</v>
      </c>
      <c r="AM542" s="369" t="s">
        <v>34</v>
      </c>
      <c r="AN542" s="369" t="s">
        <v>34</v>
      </c>
      <c r="AO542" s="367" t="s">
        <v>1326</v>
      </c>
      <c r="AP542" s="370" t="s">
        <v>718</v>
      </c>
      <c r="AQ542" s="376" t="s">
        <v>689</v>
      </c>
      <c r="AR542" s="369">
        <v>6.7000000000000002E-3</v>
      </c>
      <c r="AS542" s="369">
        <v>6.7000000000000002E-3</v>
      </c>
      <c r="AT542" s="369"/>
      <c r="AW542" s="711"/>
      <c r="AX542" s="711"/>
      <c r="AY542" s="712"/>
      <c r="AZ542" s="712"/>
      <c r="BA542" s="712"/>
      <c r="BB542" s="713"/>
      <c r="BC542" s="712"/>
      <c r="BD542" s="712"/>
      <c r="BE542" s="712"/>
      <c r="BF542" s="712"/>
      <c r="BG542" s="713"/>
      <c r="BH542" s="713"/>
      <c r="BI542" s="714"/>
      <c r="BJ542" s="714"/>
      <c r="BK542" s="714"/>
      <c r="BL542" s="713"/>
      <c r="BM542" s="713"/>
      <c r="BN542" s="713"/>
      <c r="BO542" s="713"/>
      <c r="BP542" s="713"/>
      <c r="BQ542" s="713"/>
      <c r="BR542" s="713"/>
      <c r="BS542" s="713"/>
      <c r="BT542" s="716"/>
      <c r="BU542" s="717"/>
      <c r="BV542" s="715"/>
      <c r="BW542" s="718"/>
    </row>
    <row r="543" spans="2:75" ht="15.75" customHeight="1">
      <c r="B543" s="363" t="s">
        <v>1638</v>
      </c>
      <c r="C543" s="364">
        <v>34714223000132</v>
      </c>
      <c r="D543" s="365" t="s">
        <v>13</v>
      </c>
      <c r="E543" s="365"/>
      <c r="F543" s="365"/>
      <c r="G543" s="366"/>
      <c r="H543" s="366" t="s">
        <v>34</v>
      </c>
      <c r="I543" s="366"/>
      <c r="J543" s="366"/>
      <c r="K543" s="367"/>
      <c r="L543" s="368"/>
      <c r="M543" s="368"/>
      <c r="N543" s="367">
        <v>524859</v>
      </c>
      <c r="O543" s="367" t="s">
        <v>1323</v>
      </c>
      <c r="P543" s="371">
        <v>43860</v>
      </c>
      <c r="Q543" s="372">
        <v>161816371.09</v>
      </c>
      <c r="R543" s="372">
        <v>139833860.41499999</v>
      </c>
      <c r="S543" s="367">
        <v>5</v>
      </c>
      <c r="T543" s="369">
        <v>0.14709557783581984</v>
      </c>
      <c r="U543" s="369">
        <v>1.6545183389773768</v>
      </c>
      <c r="V543" s="369">
        <v>0.36196429968068466</v>
      </c>
      <c r="W543" s="369">
        <v>3.3220027980683291</v>
      </c>
      <c r="X543" s="369">
        <v>0.58545830787427877</v>
      </c>
      <c r="Y543" s="369">
        <v>4.1168201374860995</v>
      </c>
      <c r="Z543" s="369" t="s">
        <v>1424</v>
      </c>
      <c r="AA543" s="369" t="s">
        <v>1424</v>
      </c>
      <c r="AB543" s="369">
        <v>0.26819858195815</v>
      </c>
      <c r="AC543" s="373">
        <v>0.89358043373018392</v>
      </c>
      <c r="AD543" s="575">
        <v>0</v>
      </c>
      <c r="AE543" s="370" t="s">
        <v>2458</v>
      </c>
      <c r="AF543" s="370" t="s">
        <v>2317</v>
      </c>
      <c r="AG543" s="374" t="s">
        <v>1458</v>
      </c>
      <c r="AH543" s="374" t="s">
        <v>2339</v>
      </c>
      <c r="AI543" s="374">
        <v>10000</v>
      </c>
      <c r="AJ543" s="374" t="s">
        <v>1436</v>
      </c>
      <c r="AK543" s="374" t="s">
        <v>1436</v>
      </c>
      <c r="AL543" s="369">
        <v>5.7999999999999996E-3</v>
      </c>
      <c r="AM543" s="369" t="s">
        <v>34</v>
      </c>
      <c r="AN543" s="369" t="s">
        <v>34</v>
      </c>
      <c r="AO543" s="367" t="s">
        <v>1326</v>
      </c>
      <c r="AP543" s="370" t="s">
        <v>13</v>
      </c>
      <c r="AQ543" s="376" t="s">
        <v>681</v>
      </c>
      <c r="AR543" s="369" t="s">
        <v>34</v>
      </c>
      <c r="AS543" s="369" t="s">
        <v>34</v>
      </c>
      <c r="AT543" s="369"/>
      <c r="AW543" s="711"/>
      <c r="AX543" s="711"/>
      <c r="AY543" s="712"/>
      <c r="AZ543" s="712"/>
      <c r="BA543" s="712"/>
      <c r="BB543" s="713"/>
      <c r="BC543" s="712"/>
      <c r="BD543" s="712"/>
      <c r="BE543" s="712"/>
      <c r="BF543" s="712"/>
      <c r="BG543" s="713"/>
      <c r="BH543" s="713"/>
      <c r="BI543" s="714"/>
      <c r="BJ543" s="714"/>
      <c r="BK543" s="714"/>
      <c r="BL543" s="713"/>
      <c r="BM543" s="713"/>
      <c r="BN543" s="713"/>
      <c r="BO543" s="713"/>
      <c r="BP543" s="713"/>
      <c r="BQ543" s="713"/>
      <c r="BR543" s="713"/>
      <c r="BS543" s="713"/>
      <c r="BT543" s="716"/>
      <c r="BU543" s="717"/>
      <c r="BV543" s="715"/>
      <c r="BW543" s="718"/>
    </row>
    <row r="544" spans="2:75" ht="15.75" customHeight="1">
      <c r="B544" s="363" t="s">
        <v>947</v>
      </c>
      <c r="C544" s="364">
        <v>38074871000122</v>
      </c>
      <c r="D544" s="365" t="s">
        <v>13</v>
      </c>
      <c r="E544" s="365" t="s">
        <v>616</v>
      </c>
      <c r="F544" s="365" t="s">
        <v>619</v>
      </c>
      <c r="G544" s="366" t="s">
        <v>34</v>
      </c>
      <c r="H544" s="366" t="s">
        <v>1339</v>
      </c>
      <c r="I544" s="366" t="s">
        <v>34</v>
      </c>
      <c r="J544" s="366" t="s">
        <v>611</v>
      </c>
      <c r="K544" s="367" t="s">
        <v>48</v>
      </c>
      <c r="L544" s="368"/>
      <c r="M544" s="368" t="s">
        <v>1421</v>
      </c>
      <c r="N544" s="367">
        <v>568651</v>
      </c>
      <c r="O544" s="367" t="s">
        <v>1323</v>
      </c>
      <c r="P544" s="371">
        <v>44188</v>
      </c>
      <c r="Q544" s="372">
        <v>11222343.470000001</v>
      </c>
      <c r="R544" s="372">
        <v>11143250.034563495</v>
      </c>
      <c r="S544" s="367">
        <v>32</v>
      </c>
      <c r="T544" s="369">
        <v>2.2322906338696935E-2</v>
      </c>
      <c r="U544" s="369">
        <v>0.2885725672557326</v>
      </c>
      <c r="V544" s="369">
        <v>1.9041133638801666E-2</v>
      </c>
      <c r="W544" s="369">
        <v>0.18666677817082392</v>
      </c>
      <c r="X544" s="369" t="s">
        <v>1424</v>
      </c>
      <c r="Y544" s="369" t="s">
        <v>1424</v>
      </c>
      <c r="Z544" s="369" t="s">
        <v>1424</v>
      </c>
      <c r="AA544" s="369" t="s">
        <v>1424</v>
      </c>
      <c r="AB544" s="369">
        <v>4.4027664002613966E-2</v>
      </c>
      <c r="AC544" s="373">
        <v>-1.7562719161869063</v>
      </c>
      <c r="AD544" s="575">
        <v>38051359000160</v>
      </c>
      <c r="AE544" s="370" t="s">
        <v>2386</v>
      </c>
      <c r="AF544" s="370" t="s">
        <v>743</v>
      </c>
      <c r="AG544" s="374" t="s">
        <v>743</v>
      </c>
      <c r="AH544" s="374" t="s">
        <v>2318</v>
      </c>
      <c r="AI544" s="374">
        <v>10000</v>
      </c>
      <c r="AJ544" s="374">
        <v>10000</v>
      </c>
      <c r="AK544" s="374">
        <v>10000</v>
      </c>
      <c r="AL544" s="369">
        <v>1.1000000000000001E-2</v>
      </c>
      <c r="AM544" s="369">
        <v>0.1</v>
      </c>
      <c r="AN544" s="369" t="s">
        <v>2330</v>
      </c>
      <c r="AO544" s="367" t="s">
        <v>1326</v>
      </c>
      <c r="AP544" s="370" t="s">
        <v>13</v>
      </c>
      <c r="AQ544" s="376" t="s">
        <v>681</v>
      </c>
      <c r="AR544" s="369">
        <v>2.5666666666666663E-3</v>
      </c>
      <c r="AS544" s="369">
        <v>2.5666666666666663E-3</v>
      </c>
      <c r="AT544" s="369"/>
      <c r="AW544" s="711"/>
      <c r="AX544" s="711"/>
      <c r="AY544" s="712"/>
      <c r="AZ544" s="712"/>
      <c r="BA544" s="712"/>
      <c r="BB544" s="713"/>
      <c r="BC544" s="712"/>
      <c r="BD544" s="712"/>
      <c r="BE544" s="712"/>
      <c r="BF544" s="712"/>
      <c r="BG544" s="713"/>
      <c r="BH544" s="713"/>
      <c r="BI544" s="714"/>
      <c r="BJ544" s="714"/>
      <c r="BK544" s="714"/>
      <c r="BL544" s="713"/>
      <c r="BM544" s="713"/>
      <c r="BN544" s="713"/>
      <c r="BO544" s="713"/>
      <c r="BP544" s="713"/>
      <c r="BQ544" s="713"/>
      <c r="BR544" s="713"/>
      <c r="BS544" s="713"/>
      <c r="BT544" s="716"/>
      <c r="BU544" s="717"/>
      <c r="BV544" s="715"/>
      <c r="BW544" s="718"/>
    </row>
    <row r="545" spans="2:75" ht="15.75" customHeight="1">
      <c r="B545" s="363" t="s">
        <v>948</v>
      </c>
      <c r="C545" s="364">
        <v>38074843000105</v>
      </c>
      <c r="D545" s="365" t="s">
        <v>13</v>
      </c>
      <c r="E545" s="365" t="s">
        <v>616</v>
      </c>
      <c r="F545" s="365" t="s">
        <v>619</v>
      </c>
      <c r="G545" s="366" t="s">
        <v>34</v>
      </c>
      <c r="H545" s="366" t="s">
        <v>1340</v>
      </c>
      <c r="I545" s="366" t="s">
        <v>34</v>
      </c>
      <c r="J545" s="366" t="s">
        <v>611</v>
      </c>
      <c r="K545" s="367" t="s">
        <v>49</v>
      </c>
      <c r="L545" s="368"/>
      <c r="M545" s="368" t="s">
        <v>1421</v>
      </c>
      <c r="N545" s="367">
        <v>568686</v>
      </c>
      <c r="O545" s="367" t="s">
        <v>1323</v>
      </c>
      <c r="P545" s="371">
        <v>44188</v>
      </c>
      <c r="Q545" s="372">
        <v>20132688</v>
      </c>
      <c r="R545" s="372">
        <v>21443329.176984128</v>
      </c>
      <c r="S545" s="367">
        <v>32</v>
      </c>
      <c r="T545" s="369">
        <v>-0.10554858942848411</v>
      </c>
      <c r="U545" s="369">
        <v>-1.3644472166600912</v>
      </c>
      <c r="V545" s="369">
        <v>-5.373394834548717E-2</v>
      </c>
      <c r="W545" s="369">
        <v>-0.52677236588529153</v>
      </c>
      <c r="X545" s="369" t="s">
        <v>1424</v>
      </c>
      <c r="Y545" s="369" t="s">
        <v>1424</v>
      </c>
      <c r="Z545" s="369" t="s">
        <v>1424</v>
      </c>
      <c r="AA545" s="369" t="s">
        <v>1424</v>
      </c>
      <c r="AB545" s="369">
        <v>0.1616564496796111</v>
      </c>
      <c r="AC545" s="373">
        <v>-0.86216460192133282</v>
      </c>
      <c r="AD545" s="575">
        <v>38051359000160</v>
      </c>
      <c r="AE545" s="370" t="s">
        <v>2386</v>
      </c>
      <c r="AF545" s="370" t="s">
        <v>743</v>
      </c>
      <c r="AG545" s="374" t="s">
        <v>743</v>
      </c>
      <c r="AH545" s="374" t="s">
        <v>2318</v>
      </c>
      <c r="AI545" s="374">
        <v>10000</v>
      </c>
      <c r="AJ545" s="374">
        <v>10000</v>
      </c>
      <c r="AK545" s="374">
        <v>10000</v>
      </c>
      <c r="AL545" s="369">
        <v>1.1000000000000001E-2</v>
      </c>
      <c r="AM545" s="369">
        <v>0.1</v>
      </c>
      <c r="AN545" s="369" t="s">
        <v>2330</v>
      </c>
      <c r="AO545" s="367" t="s">
        <v>1326</v>
      </c>
      <c r="AP545" s="370" t="s">
        <v>13</v>
      </c>
      <c r="AQ545" s="376" t="s">
        <v>681</v>
      </c>
      <c r="AR545" s="369" t="s">
        <v>34</v>
      </c>
      <c r="AS545" s="369" t="s">
        <v>34</v>
      </c>
      <c r="AT545" s="369"/>
      <c r="AW545" s="711"/>
      <c r="AX545" s="711"/>
      <c r="AY545" s="712"/>
      <c r="AZ545" s="712"/>
      <c r="BA545" s="712"/>
      <c r="BB545" s="713"/>
      <c r="BC545" s="712"/>
      <c r="BD545" s="712"/>
      <c r="BE545" s="712"/>
      <c r="BF545" s="712"/>
      <c r="BG545" s="713"/>
      <c r="BH545" s="713"/>
      <c r="BI545" s="714"/>
      <c r="BJ545" s="714"/>
      <c r="BK545" s="714"/>
      <c r="BL545" s="713"/>
      <c r="BM545" s="713"/>
      <c r="BN545" s="713"/>
      <c r="BO545" s="713"/>
      <c r="BP545" s="713"/>
      <c r="BQ545" s="713"/>
      <c r="BR545" s="713"/>
      <c r="BS545" s="713"/>
      <c r="BT545" s="716"/>
      <c r="BU545" s="717"/>
      <c r="BV545" s="715"/>
      <c r="BW545" s="718"/>
    </row>
    <row r="546" spans="2:75" ht="15.75" customHeight="1">
      <c r="B546" s="363" t="s">
        <v>949</v>
      </c>
      <c r="C546" s="364">
        <v>36728106000153</v>
      </c>
      <c r="D546" s="365" t="s">
        <v>13</v>
      </c>
      <c r="E546" s="365" t="s">
        <v>616</v>
      </c>
      <c r="F546" s="365" t="s">
        <v>619</v>
      </c>
      <c r="G546" s="366" t="s">
        <v>34</v>
      </c>
      <c r="H546" s="366" t="s">
        <v>1339</v>
      </c>
      <c r="I546" s="366" t="s">
        <v>34</v>
      </c>
      <c r="J546" s="366" t="s">
        <v>611</v>
      </c>
      <c r="K546" s="367" t="s">
        <v>48</v>
      </c>
      <c r="L546" s="368"/>
      <c r="M546" s="368" t="s">
        <v>34</v>
      </c>
      <c r="N546" s="367">
        <v>550086</v>
      </c>
      <c r="O546" s="367" t="s">
        <v>1323</v>
      </c>
      <c r="P546" s="371">
        <v>44067</v>
      </c>
      <c r="Q546" s="372">
        <v>41113214.530000001</v>
      </c>
      <c r="R546" s="372">
        <v>45360718.68444445</v>
      </c>
      <c r="S546" s="367">
        <v>31</v>
      </c>
      <c r="T546" s="369">
        <v>6.293204763083593E-2</v>
      </c>
      <c r="U546" s="369">
        <v>0.81353486288696486</v>
      </c>
      <c r="V546" s="369">
        <v>1.4489754777065933E-2</v>
      </c>
      <c r="W546" s="369">
        <v>0.14204804671968174</v>
      </c>
      <c r="X546" s="369">
        <v>4.6854613727684846E-2</v>
      </c>
      <c r="Y546" s="369">
        <v>0.35530704753192927</v>
      </c>
      <c r="Z546" s="369" t="s">
        <v>1424</v>
      </c>
      <c r="AA546" s="369" t="s">
        <v>1424</v>
      </c>
      <c r="AB546" s="369">
        <v>4.6470492604929158E-2</v>
      </c>
      <c r="AC546" s="373">
        <v>-1.7578842807396984</v>
      </c>
      <c r="AD546" s="575">
        <v>36775973000140</v>
      </c>
      <c r="AE546" s="370" t="s">
        <v>2386</v>
      </c>
      <c r="AF546" s="370" t="s">
        <v>2317</v>
      </c>
      <c r="AG546" s="374" t="s">
        <v>1458</v>
      </c>
      <c r="AH546" s="374" t="s">
        <v>2318</v>
      </c>
      <c r="AI546" s="374">
        <v>1000</v>
      </c>
      <c r="AJ546" s="374">
        <v>1000</v>
      </c>
      <c r="AK546" s="374">
        <v>1000</v>
      </c>
      <c r="AL546" s="369">
        <v>0.02</v>
      </c>
      <c r="AM546" s="369">
        <v>0.2</v>
      </c>
      <c r="AN546" s="369" t="s">
        <v>34</v>
      </c>
      <c r="AO546" s="367" t="s">
        <v>1326</v>
      </c>
      <c r="AP546" s="370" t="s">
        <v>13</v>
      </c>
      <c r="AQ546" s="376" t="s">
        <v>670</v>
      </c>
      <c r="AR546" s="369">
        <v>6.6666666666666662E-3</v>
      </c>
      <c r="AS546" s="369">
        <v>6.6666666666666662E-3</v>
      </c>
      <c r="AT546" s="369"/>
      <c r="AW546" s="711"/>
      <c r="AX546" s="711"/>
      <c r="AY546" s="712"/>
      <c r="AZ546" s="712"/>
      <c r="BA546" s="712"/>
      <c r="BB546" s="713"/>
      <c r="BC546" s="712"/>
      <c r="BD546" s="712"/>
      <c r="BE546" s="712"/>
      <c r="BF546" s="712"/>
      <c r="BG546" s="713"/>
      <c r="BH546" s="713"/>
      <c r="BI546" s="714"/>
      <c r="BJ546" s="714"/>
      <c r="BK546" s="714"/>
      <c r="BL546" s="713"/>
      <c r="BM546" s="713"/>
      <c r="BN546" s="713"/>
      <c r="BO546" s="713"/>
      <c r="BP546" s="713"/>
      <c r="BQ546" s="713"/>
      <c r="BR546" s="713"/>
      <c r="BS546" s="713"/>
      <c r="BT546" s="716"/>
      <c r="BU546" s="717"/>
      <c r="BV546" s="715"/>
      <c r="BW546" s="718"/>
    </row>
    <row r="547" spans="2:75" ht="15.75" customHeight="1">
      <c r="B547" s="363" t="s">
        <v>950</v>
      </c>
      <c r="C547" s="364">
        <v>36729755000179</v>
      </c>
      <c r="D547" s="365" t="s">
        <v>11</v>
      </c>
      <c r="E547" s="365" t="s">
        <v>620</v>
      </c>
      <c r="F547" s="365" t="s">
        <v>687</v>
      </c>
      <c r="G547" s="366" t="s">
        <v>740</v>
      </c>
      <c r="H547" s="366" t="s">
        <v>34</v>
      </c>
      <c r="I547" s="366" t="s">
        <v>1321</v>
      </c>
      <c r="J547" s="366" t="s">
        <v>608</v>
      </c>
      <c r="K547" s="367" t="s">
        <v>48</v>
      </c>
      <c r="L547" s="368"/>
      <c r="M547" s="368" t="s">
        <v>34</v>
      </c>
      <c r="N547" s="367">
        <v>555061</v>
      </c>
      <c r="O547" s="367" t="s">
        <v>1323</v>
      </c>
      <c r="P547" s="371">
        <v>44105</v>
      </c>
      <c r="Q547" s="372">
        <v>140500033.11000001</v>
      </c>
      <c r="R547" s="372">
        <v>58979814.045238107</v>
      </c>
      <c r="S547" s="367">
        <v>91</v>
      </c>
      <c r="T547" s="369">
        <v>0.10813818361352623</v>
      </c>
      <c r="U547" s="369">
        <v>1.3979234061306662</v>
      </c>
      <c r="V547" s="369">
        <v>0.15121438651243513</v>
      </c>
      <c r="W547" s="369">
        <v>1.4824066087028616</v>
      </c>
      <c r="X547" s="369" t="s">
        <v>1424</v>
      </c>
      <c r="Y547" s="369" t="s">
        <v>1424</v>
      </c>
      <c r="Z547" s="369" t="s">
        <v>1424</v>
      </c>
      <c r="AA547" s="369" t="s">
        <v>1424</v>
      </c>
      <c r="AB547" s="369">
        <v>6.8544170592602597E-3</v>
      </c>
      <c r="AC547" s="373">
        <v>6.379540490896269</v>
      </c>
      <c r="AD547" s="575">
        <v>0</v>
      </c>
      <c r="AE547" s="370" t="s">
        <v>2386</v>
      </c>
      <c r="AF547" s="370" t="s">
        <v>2317</v>
      </c>
      <c r="AG547" s="374" t="s">
        <v>1458</v>
      </c>
      <c r="AH547" s="374" t="s">
        <v>2318</v>
      </c>
      <c r="AI547" s="374">
        <v>1000</v>
      </c>
      <c r="AJ547" s="374">
        <v>1000</v>
      </c>
      <c r="AK547" s="374">
        <v>1000</v>
      </c>
      <c r="AL547" s="369">
        <v>9.0000000000000011E-3</v>
      </c>
      <c r="AM547" s="369">
        <v>0.2</v>
      </c>
      <c r="AN547" s="369" t="s">
        <v>34</v>
      </c>
      <c r="AO547" s="367" t="s">
        <v>1326</v>
      </c>
      <c r="AP547" s="370" t="s">
        <v>13</v>
      </c>
      <c r="AQ547" s="376" t="s">
        <v>670</v>
      </c>
      <c r="AR547" s="369">
        <v>4.0000000000000001E-3</v>
      </c>
      <c r="AS547" s="369">
        <v>4.0000000000000001E-3</v>
      </c>
      <c r="AT547" s="369"/>
      <c r="AW547" s="711"/>
      <c r="AX547" s="711"/>
      <c r="AY547" s="712"/>
      <c r="AZ547" s="712"/>
      <c r="BA547" s="712"/>
      <c r="BB547" s="713"/>
      <c r="BC547" s="712"/>
      <c r="BD547" s="712"/>
      <c r="BE547" s="712"/>
      <c r="BF547" s="712"/>
      <c r="BG547" s="713"/>
      <c r="BH547" s="713"/>
      <c r="BI547" s="714"/>
      <c r="BJ547" s="714"/>
      <c r="BK547" s="714"/>
      <c r="BL547" s="713"/>
      <c r="BM547" s="713"/>
      <c r="BN547" s="713"/>
      <c r="BO547" s="713"/>
      <c r="BP547" s="713"/>
      <c r="BQ547" s="713"/>
      <c r="BR547" s="713"/>
      <c r="BS547" s="713"/>
      <c r="BT547" s="716"/>
      <c r="BU547" s="717"/>
      <c r="BV547" s="715"/>
      <c r="BW547" s="718"/>
    </row>
    <row r="548" spans="2:75" ht="15.75" customHeight="1">
      <c r="B548" s="363" t="s">
        <v>1639</v>
      </c>
      <c r="C548" s="364">
        <v>36440431000116</v>
      </c>
      <c r="D548" s="365" t="s">
        <v>11</v>
      </c>
      <c r="E548" s="365" t="s">
        <v>620</v>
      </c>
      <c r="F548" s="365" t="s">
        <v>687</v>
      </c>
      <c r="G548" s="366" t="s">
        <v>740</v>
      </c>
      <c r="H548" s="366" t="s">
        <v>34</v>
      </c>
      <c r="I548" s="366" t="s">
        <v>1321</v>
      </c>
      <c r="J548" s="366" t="s">
        <v>608</v>
      </c>
      <c r="K548" s="367" t="s">
        <v>48</v>
      </c>
      <c r="L548" s="368"/>
      <c r="M548" s="368"/>
      <c r="N548" s="367">
        <v>536547</v>
      </c>
      <c r="O548" s="367" t="s">
        <v>1323</v>
      </c>
      <c r="P548" s="371">
        <v>43958</v>
      </c>
      <c r="Q548" s="372">
        <v>68626152.709999993</v>
      </c>
      <c r="R548" s="372">
        <v>68165376.965992048</v>
      </c>
      <c r="S548" s="367">
        <v>181</v>
      </c>
      <c r="T548" s="369">
        <v>0.12641622133852515</v>
      </c>
      <c r="U548" s="369">
        <v>1.421918725403587</v>
      </c>
      <c r="V548" s="369">
        <v>0.16062840198154871</v>
      </c>
      <c r="W548" s="369">
        <v>1.4742006360922446</v>
      </c>
      <c r="X548" s="369">
        <v>0.25835932466033396</v>
      </c>
      <c r="Y548" s="369">
        <v>1.8167286315072213</v>
      </c>
      <c r="Z548" s="369" t="s">
        <v>1424</v>
      </c>
      <c r="AA548" s="369" t="s">
        <v>1424</v>
      </c>
      <c r="AB548" s="369">
        <v>1.5995565459589668E-2</v>
      </c>
      <c r="AC548" s="373">
        <v>2.8563285628216639</v>
      </c>
      <c r="AD548" s="575">
        <v>0</v>
      </c>
      <c r="AE548" s="370" t="s">
        <v>2386</v>
      </c>
      <c r="AF548" s="370" t="s">
        <v>2317</v>
      </c>
      <c r="AG548" s="374" t="s">
        <v>1458</v>
      </c>
      <c r="AH548" s="374" t="s">
        <v>2318</v>
      </c>
      <c r="AI548" s="374">
        <v>100000</v>
      </c>
      <c r="AJ548" s="374">
        <v>50000</v>
      </c>
      <c r="AK548" s="374">
        <v>50000</v>
      </c>
      <c r="AL548" s="369">
        <v>0.02</v>
      </c>
      <c r="AM548" s="369">
        <v>0.2</v>
      </c>
      <c r="AN548" s="369" t="s">
        <v>34</v>
      </c>
      <c r="AO548" s="367" t="s">
        <v>1326</v>
      </c>
      <c r="AP548" s="370" t="s">
        <v>13</v>
      </c>
      <c r="AQ548" s="376" t="s">
        <v>670</v>
      </c>
      <c r="AR548" s="369">
        <v>4.0000000000000001E-3</v>
      </c>
      <c r="AS548" s="369">
        <v>4.0000000000000001E-3</v>
      </c>
      <c r="AT548" s="369"/>
      <c r="AW548" s="711"/>
      <c r="AX548" s="711"/>
      <c r="AY548" s="712"/>
      <c r="AZ548" s="712"/>
      <c r="BA548" s="712"/>
      <c r="BB548" s="713"/>
      <c r="BC548" s="712"/>
      <c r="BD548" s="712"/>
      <c r="BE548" s="712"/>
      <c r="BF548" s="712"/>
      <c r="BG548" s="713"/>
      <c r="BH548" s="713"/>
      <c r="BI548" s="714"/>
      <c r="BJ548" s="714"/>
      <c r="BK548" s="714"/>
      <c r="BL548" s="218"/>
      <c r="BM548" s="713"/>
      <c r="BN548" s="713"/>
      <c r="BO548" s="713"/>
      <c r="BP548" s="713"/>
      <c r="BQ548" s="713"/>
      <c r="BR548" s="713"/>
      <c r="BS548" s="713"/>
      <c r="BT548" s="716"/>
      <c r="BU548" s="717"/>
      <c r="BV548" s="715"/>
      <c r="BW548" s="718"/>
    </row>
    <row r="549" spans="2:75" ht="15.75" customHeight="1">
      <c r="B549" s="363" t="s">
        <v>485</v>
      </c>
      <c r="C549" s="364">
        <v>42887856000170</v>
      </c>
      <c r="D549" s="365" t="s">
        <v>11</v>
      </c>
      <c r="E549" s="365" t="s">
        <v>620</v>
      </c>
      <c r="F549" s="365" t="s">
        <v>665</v>
      </c>
      <c r="G549" s="366" t="s">
        <v>740</v>
      </c>
      <c r="H549" s="366" t="s">
        <v>34</v>
      </c>
      <c r="I549" s="366"/>
      <c r="J549" s="366" t="s">
        <v>611</v>
      </c>
      <c r="K549" s="367" t="s">
        <v>48</v>
      </c>
      <c r="L549" s="368"/>
      <c r="M549" s="368" t="s">
        <v>34</v>
      </c>
      <c r="N549" s="367">
        <v>609323</v>
      </c>
      <c r="O549" s="367" t="s">
        <v>1323</v>
      </c>
      <c r="P549" s="371">
        <v>44432</v>
      </c>
      <c r="Q549" s="372">
        <v>366515201.44999999</v>
      </c>
      <c r="R549" s="372">
        <v>94753092.101031736</v>
      </c>
      <c r="S549" s="367">
        <v>1</v>
      </c>
      <c r="T549" s="369">
        <v>9.1237490775329277E-2</v>
      </c>
      <c r="U549" s="369">
        <v>1.1794448511109457</v>
      </c>
      <c r="V549" s="369">
        <v>0.12111576154133341</v>
      </c>
      <c r="W549" s="369">
        <v>1.1873394421514767</v>
      </c>
      <c r="X549" s="369" t="s">
        <v>1424</v>
      </c>
      <c r="Y549" s="369" t="s">
        <v>1424</v>
      </c>
      <c r="Z549" s="369" t="s">
        <v>1424</v>
      </c>
      <c r="AA549" s="369" t="s">
        <v>1424</v>
      </c>
      <c r="AB549" s="369">
        <v>2.88303029807155E-3</v>
      </c>
      <c r="AC549" s="373">
        <v>5.966780274780084</v>
      </c>
      <c r="AD549" s="575">
        <v>0</v>
      </c>
      <c r="AE549" s="370" t="s">
        <v>2386</v>
      </c>
      <c r="AF549" s="370" t="s">
        <v>2317</v>
      </c>
      <c r="AG549" s="374" t="s">
        <v>1458</v>
      </c>
      <c r="AH549" s="374" t="s">
        <v>2321</v>
      </c>
      <c r="AI549" s="374">
        <v>100</v>
      </c>
      <c r="AJ549" s="374">
        <v>100</v>
      </c>
      <c r="AK549" s="374">
        <v>100</v>
      </c>
      <c r="AL549" s="369">
        <v>3.0000000000000001E-3</v>
      </c>
      <c r="AM549" s="369" t="s">
        <v>34</v>
      </c>
      <c r="AN549" s="369" t="s">
        <v>34</v>
      </c>
      <c r="AO549" s="367" t="s">
        <v>1326</v>
      </c>
      <c r="AP549" s="370" t="s">
        <v>11</v>
      </c>
      <c r="AQ549" s="376" t="s">
        <v>677</v>
      </c>
      <c r="AR549" s="369">
        <v>9.9989999999999996E-4</v>
      </c>
      <c r="AS549" s="369">
        <v>9.9989999999999996E-4</v>
      </c>
      <c r="AT549" s="369"/>
      <c r="AW549" s="711"/>
      <c r="AX549" s="711"/>
      <c r="AY549" s="712"/>
      <c r="AZ549" s="712"/>
      <c r="BA549" s="712"/>
      <c r="BB549" s="713"/>
      <c r="BC549" s="712"/>
      <c r="BD549" s="712"/>
      <c r="BE549" s="712"/>
      <c r="BF549" s="712"/>
      <c r="BG549" s="713"/>
      <c r="BH549" s="713"/>
      <c r="BI549" s="714"/>
      <c r="BJ549" s="714"/>
      <c r="BK549" s="714"/>
      <c r="BL549" s="713"/>
      <c r="BM549" s="713"/>
      <c r="BN549" s="713"/>
      <c r="BO549" s="713"/>
      <c r="BP549" s="713"/>
      <c r="BQ549" s="713"/>
      <c r="BR549" s="713"/>
      <c r="BS549" s="713"/>
      <c r="BT549" s="716"/>
      <c r="BU549" s="717"/>
      <c r="BV549" s="715"/>
      <c r="BW549" s="718"/>
    </row>
    <row r="550" spans="2:75" ht="15.75" customHeight="1">
      <c r="B550" s="363" t="s">
        <v>951</v>
      </c>
      <c r="C550" s="364">
        <v>36327569000103</v>
      </c>
      <c r="D550" s="365" t="s">
        <v>13</v>
      </c>
      <c r="E550" s="365" t="s">
        <v>616</v>
      </c>
      <c r="F550" s="365" t="s">
        <v>619</v>
      </c>
      <c r="G550" s="366" t="s">
        <v>34</v>
      </c>
      <c r="H550" s="366" t="s">
        <v>1340</v>
      </c>
      <c r="I550" s="366" t="s">
        <v>34</v>
      </c>
      <c r="J550" s="366" t="s">
        <v>611</v>
      </c>
      <c r="K550" s="367" t="s">
        <v>49</v>
      </c>
      <c r="L550" s="368"/>
      <c r="M550" s="368" t="s">
        <v>1421</v>
      </c>
      <c r="N550" s="367">
        <v>541338</v>
      </c>
      <c r="O550" s="367" t="s">
        <v>1323</v>
      </c>
      <c r="P550" s="371">
        <v>44008</v>
      </c>
      <c r="Q550" s="372">
        <v>144832581.88</v>
      </c>
      <c r="R550" s="372">
        <v>212771925.33003959</v>
      </c>
      <c r="S550" s="367">
        <v>41</v>
      </c>
      <c r="T550" s="369">
        <v>-0.26702498017451615</v>
      </c>
      <c r="U550" s="369">
        <v>-3.4518840370168959</v>
      </c>
      <c r="V550" s="369">
        <v>-0.20095747396050634</v>
      </c>
      <c r="W550" s="369">
        <v>-1.9700551934110442</v>
      </c>
      <c r="X550" s="369">
        <v>-8.988816208249073E-2</v>
      </c>
      <c r="Y550" s="369">
        <v>-0.68163826220448054</v>
      </c>
      <c r="Z550" s="369" t="s">
        <v>1424</v>
      </c>
      <c r="AA550" s="369" t="s">
        <v>1424</v>
      </c>
      <c r="AB550" s="369">
        <v>0.21455213078198876</v>
      </c>
      <c r="AC550" s="373">
        <v>-1.3911530963716634</v>
      </c>
      <c r="AD550" s="575">
        <v>34447464000162</v>
      </c>
      <c r="AE550" s="370" t="s">
        <v>2334</v>
      </c>
      <c r="AF550" s="370" t="s">
        <v>2326</v>
      </c>
      <c r="AG550" s="374" t="s">
        <v>1459</v>
      </c>
      <c r="AH550" s="374" t="s">
        <v>728</v>
      </c>
      <c r="AI550" s="374">
        <v>50000</v>
      </c>
      <c r="AJ550" s="374" t="s">
        <v>1436</v>
      </c>
      <c r="AK550" s="374">
        <v>5000</v>
      </c>
      <c r="AL550" s="369">
        <v>4.0000000000000001E-3</v>
      </c>
      <c r="AM550" s="369" t="s">
        <v>34</v>
      </c>
      <c r="AN550" s="369" t="s">
        <v>34</v>
      </c>
      <c r="AO550" s="367" t="s">
        <v>1326</v>
      </c>
      <c r="AP550" s="370" t="s">
        <v>13</v>
      </c>
      <c r="AQ550" s="376" t="s">
        <v>681</v>
      </c>
      <c r="AR550" s="369">
        <v>2.6666666666666666E-3</v>
      </c>
      <c r="AS550" s="369">
        <v>2.6666666666666666E-3</v>
      </c>
      <c r="AT550" s="369"/>
      <c r="AW550" s="711"/>
      <c r="AX550" s="711"/>
      <c r="AY550" s="712"/>
      <c r="AZ550" s="712"/>
      <c r="BA550" s="712"/>
      <c r="BB550" s="713"/>
      <c r="BC550" s="712"/>
      <c r="BD550" s="712"/>
      <c r="BE550" s="712"/>
      <c r="BF550" s="712"/>
      <c r="BG550" s="713"/>
      <c r="BH550" s="713"/>
      <c r="BI550" s="714"/>
      <c r="BJ550" s="714"/>
      <c r="BK550" s="714"/>
      <c r="BL550" s="713"/>
      <c r="BM550" s="713"/>
      <c r="BN550" s="713"/>
      <c r="BO550" s="713"/>
      <c r="BP550" s="713"/>
      <c r="BQ550" s="713"/>
      <c r="BR550" s="713"/>
      <c r="BS550" s="713"/>
      <c r="BT550" s="716"/>
      <c r="BU550" s="717"/>
      <c r="BV550" s="715"/>
      <c r="BW550" s="718"/>
    </row>
    <row r="551" spans="2:75" ht="15.75" customHeight="1">
      <c r="B551" s="363" t="s">
        <v>207</v>
      </c>
      <c r="C551" s="364">
        <v>1823373000125</v>
      </c>
      <c r="D551" s="365" t="s">
        <v>13</v>
      </c>
      <c r="E551" s="365" t="s">
        <v>615</v>
      </c>
      <c r="F551" s="365" t="s">
        <v>619</v>
      </c>
      <c r="G551" s="366" t="s">
        <v>34</v>
      </c>
      <c r="H551" s="366" t="s">
        <v>1340</v>
      </c>
      <c r="I551" s="366" t="s">
        <v>34</v>
      </c>
      <c r="J551" s="366"/>
      <c r="K551" s="367" t="s">
        <v>48</v>
      </c>
      <c r="L551" s="368"/>
      <c r="M551" s="368" t="s">
        <v>34</v>
      </c>
      <c r="N551" s="367">
        <v>109630</v>
      </c>
      <c r="O551" s="367" t="s">
        <v>1323</v>
      </c>
      <c r="P551" s="371">
        <v>35566</v>
      </c>
      <c r="Q551" s="372">
        <v>632354028.24000001</v>
      </c>
      <c r="R551" s="372">
        <v>526054740.7228967</v>
      </c>
      <c r="S551" s="367">
        <v>31</v>
      </c>
      <c r="T551" s="369">
        <v>0.15841287177855801</v>
      </c>
      <c r="U551" s="369">
        <v>2.0478341127224446</v>
      </c>
      <c r="V551" s="369">
        <v>0.29280052352420061</v>
      </c>
      <c r="W551" s="369">
        <v>2.8704241779814947</v>
      </c>
      <c r="X551" s="369">
        <v>0.26540161286671049</v>
      </c>
      <c r="Y551" s="369">
        <v>2.012588643371203</v>
      </c>
      <c r="Z551" s="369">
        <v>0.45025776177530585</v>
      </c>
      <c r="AA551" s="369">
        <v>2.5594110862122719</v>
      </c>
      <c r="AB551" s="369">
        <v>7.6025679983801525E-2</v>
      </c>
      <c r="AC551" s="373">
        <v>2.1396179962671988</v>
      </c>
      <c r="AD551" s="575">
        <v>17891926000117</v>
      </c>
      <c r="AE551" s="370" t="s">
        <v>2459</v>
      </c>
      <c r="AF551" s="370" t="s">
        <v>2317</v>
      </c>
      <c r="AG551" s="374" t="s">
        <v>1458</v>
      </c>
      <c r="AH551" s="374" t="s">
        <v>2321</v>
      </c>
      <c r="AI551" s="374">
        <v>500</v>
      </c>
      <c r="AJ551" s="374">
        <v>100</v>
      </c>
      <c r="AK551" s="374">
        <v>100</v>
      </c>
      <c r="AL551" s="369">
        <v>1.95E-2</v>
      </c>
      <c r="AM551" s="369">
        <v>0.2</v>
      </c>
      <c r="AN551" s="369" t="s">
        <v>64</v>
      </c>
      <c r="AO551" s="367" t="s">
        <v>1326</v>
      </c>
      <c r="AP551" s="370" t="s">
        <v>13</v>
      </c>
      <c r="AQ551" s="376" t="s">
        <v>666</v>
      </c>
      <c r="AR551" s="369">
        <v>3.9000000000000003E-3</v>
      </c>
      <c r="AS551" s="369">
        <v>3.9000000000000003E-3</v>
      </c>
      <c r="AT551" s="369"/>
      <c r="AW551" s="711"/>
      <c r="AX551" s="711"/>
      <c r="AY551" s="712"/>
      <c r="AZ551" s="712"/>
      <c r="BA551" s="712"/>
      <c r="BB551" s="713"/>
      <c r="BC551" s="712"/>
      <c r="BD551" s="712"/>
      <c r="BE551" s="712"/>
      <c r="BF551" s="712"/>
      <c r="BG551" s="713"/>
      <c r="BH551" s="713"/>
      <c r="BI551" s="714"/>
      <c r="BJ551" s="714"/>
      <c r="BK551" s="714"/>
      <c r="BL551" s="218"/>
      <c r="BM551" s="713"/>
      <c r="BN551" s="713"/>
      <c r="BO551" s="713"/>
      <c r="BP551" s="713"/>
      <c r="BQ551" s="713"/>
      <c r="BR551" s="713"/>
      <c r="BS551" s="713"/>
      <c r="BT551" s="716"/>
      <c r="BU551" s="717"/>
      <c r="BV551" s="715"/>
      <c r="BW551" s="718"/>
    </row>
    <row r="552" spans="2:75" ht="15.75" customHeight="1">
      <c r="B552" s="363" t="s">
        <v>952</v>
      </c>
      <c r="C552" s="364">
        <v>3804917000137</v>
      </c>
      <c r="D552" s="365" t="s">
        <v>13</v>
      </c>
      <c r="E552" s="365" t="s">
        <v>615</v>
      </c>
      <c r="F552" s="365" t="s">
        <v>619</v>
      </c>
      <c r="G552" s="366" t="s">
        <v>34</v>
      </c>
      <c r="H552" s="366" t="s">
        <v>1340</v>
      </c>
      <c r="I552" s="366" t="s">
        <v>34</v>
      </c>
      <c r="J552" s="366"/>
      <c r="K552" s="367" t="s">
        <v>48</v>
      </c>
      <c r="L552" s="368"/>
      <c r="M552" s="368" t="s">
        <v>34</v>
      </c>
      <c r="N552" s="367">
        <v>99589</v>
      </c>
      <c r="O552" s="367" t="s">
        <v>1326</v>
      </c>
      <c r="P552" s="371">
        <v>36665</v>
      </c>
      <c r="Q552" s="372">
        <v>130473399.69</v>
      </c>
      <c r="R552" s="372">
        <v>131245356.98908728</v>
      </c>
      <c r="S552" s="367">
        <v>1</v>
      </c>
      <c r="T552" s="369">
        <v>0.15856606376345961</v>
      </c>
      <c r="U552" s="369">
        <v>2.049814455411489</v>
      </c>
      <c r="V552" s="369">
        <v>0.29357185727156265</v>
      </c>
      <c r="W552" s="369">
        <v>2.8779858278415165</v>
      </c>
      <c r="X552" s="369">
        <v>0.26659280566871613</v>
      </c>
      <c r="Y552" s="369">
        <v>2.0216216747815512</v>
      </c>
      <c r="Z552" s="369">
        <v>0.45277037910667772</v>
      </c>
      <c r="AA552" s="369">
        <v>2.5736936176848362</v>
      </c>
      <c r="AB552" s="369">
        <v>7.6036732896463927E-2</v>
      </c>
      <c r="AC552" s="373">
        <v>2.1471690657535096</v>
      </c>
      <c r="AD552" s="575">
        <v>17891926000117</v>
      </c>
      <c r="AE552" s="370" t="s">
        <v>2459</v>
      </c>
      <c r="AF552" s="370" t="s">
        <v>2317</v>
      </c>
      <c r="AG552" s="374" t="s">
        <v>1458</v>
      </c>
      <c r="AH552" s="374" t="s">
        <v>2321</v>
      </c>
      <c r="AI552" s="374">
        <v>5000</v>
      </c>
      <c r="AJ552" s="374">
        <v>1000</v>
      </c>
      <c r="AK552" s="374">
        <v>1000</v>
      </c>
      <c r="AL552" s="369">
        <v>1.95E-2</v>
      </c>
      <c r="AM552" s="369">
        <v>0.2</v>
      </c>
      <c r="AN552" s="369" t="s">
        <v>64</v>
      </c>
      <c r="AO552" s="367" t="s">
        <v>1326</v>
      </c>
      <c r="AP552" s="370" t="s">
        <v>13</v>
      </c>
      <c r="AQ552" s="376" t="s">
        <v>670</v>
      </c>
      <c r="AR552" s="369">
        <v>3.8999999999999998E-3</v>
      </c>
      <c r="AS552" s="369">
        <v>3.8999999999999998E-3</v>
      </c>
      <c r="AT552" s="369"/>
      <c r="AW552" s="711"/>
      <c r="AX552" s="711"/>
      <c r="AY552" s="712"/>
      <c r="AZ552" s="712"/>
      <c r="BA552" s="712"/>
      <c r="BB552" s="713"/>
      <c r="BC552" s="712"/>
      <c r="BD552" s="712"/>
      <c r="BE552" s="712"/>
      <c r="BF552" s="712"/>
      <c r="BG552" s="713"/>
      <c r="BH552" s="713"/>
      <c r="BI552" s="714"/>
      <c r="BJ552" s="714"/>
      <c r="BK552" s="714"/>
      <c r="BL552" s="713"/>
      <c r="BM552" s="713"/>
      <c r="BN552" s="713"/>
      <c r="BO552" s="713"/>
      <c r="BP552" s="713"/>
      <c r="BQ552" s="713"/>
      <c r="BR552" s="713"/>
      <c r="BS552" s="713"/>
      <c r="BT552" s="716"/>
      <c r="BU552" s="717"/>
      <c r="BV552" s="715"/>
      <c r="BW552" s="718"/>
    </row>
    <row r="553" spans="2:75" ht="15.75" customHeight="1">
      <c r="B553" s="363" t="s">
        <v>953</v>
      </c>
      <c r="C553" s="364">
        <v>30995018000131</v>
      </c>
      <c r="D553" s="365" t="s">
        <v>14</v>
      </c>
      <c r="E553" s="365" t="s">
        <v>614</v>
      </c>
      <c r="F553" s="365"/>
      <c r="G553" s="366"/>
      <c r="H553" s="366" t="s">
        <v>867</v>
      </c>
      <c r="I553" s="366" t="s">
        <v>34</v>
      </c>
      <c r="J553" s="366" t="s">
        <v>608</v>
      </c>
      <c r="K553" s="367" t="s">
        <v>48</v>
      </c>
      <c r="L553" s="368"/>
      <c r="M553" s="368" t="s">
        <v>34</v>
      </c>
      <c r="N553" s="367">
        <v>483788</v>
      </c>
      <c r="O553" s="367" t="s">
        <v>1323</v>
      </c>
      <c r="P553" s="371">
        <v>43460</v>
      </c>
      <c r="Q553" s="372">
        <v>32169636.949999999</v>
      </c>
      <c r="R553" s="372">
        <v>31099717.561071422</v>
      </c>
      <c r="S553" s="367">
        <v>32</v>
      </c>
      <c r="T553" s="369">
        <v>9.2948877465464763E-2</v>
      </c>
      <c r="U553" s="369">
        <v>1.2015682808851225</v>
      </c>
      <c r="V553" s="369">
        <v>8.0717337526796662E-3</v>
      </c>
      <c r="W553" s="369">
        <v>7.9129980517285592E-2</v>
      </c>
      <c r="X553" s="369">
        <v>-2.0136386603911149E-2</v>
      </c>
      <c r="Y553" s="369">
        <v>-0.15269787760452169</v>
      </c>
      <c r="Z553" s="369">
        <v>0.18259386502286401</v>
      </c>
      <c r="AA553" s="369">
        <v>1.0379227235777904</v>
      </c>
      <c r="AB553" s="369">
        <v>0.17818467585656081</v>
      </c>
      <c r="AC553" s="373">
        <v>-0.41098387320134078</v>
      </c>
      <c r="AD553" s="575">
        <v>30994978000187</v>
      </c>
      <c r="AE553" s="370" t="s">
        <v>2460</v>
      </c>
      <c r="AF553" s="370" t="s">
        <v>2320</v>
      </c>
      <c r="AG553" s="374" t="s">
        <v>59</v>
      </c>
      <c r="AH553" s="374" t="s">
        <v>2318</v>
      </c>
      <c r="AI553" s="374">
        <v>500</v>
      </c>
      <c r="AJ553" s="374">
        <v>100</v>
      </c>
      <c r="AK553" s="374">
        <v>500</v>
      </c>
      <c r="AL553" s="369">
        <v>1.89E-2</v>
      </c>
      <c r="AM553" s="369">
        <v>0.2</v>
      </c>
      <c r="AN553" s="369" t="s">
        <v>64</v>
      </c>
      <c r="AO553" s="367" t="s">
        <v>1326</v>
      </c>
      <c r="AP553" s="370" t="s">
        <v>718</v>
      </c>
      <c r="AQ553" s="376" t="s">
        <v>661</v>
      </c>
      <c r="AR553" s="369">
        <v>4.725E-3</v>
      </c>
      <c r="AS553" s="369">
        <v>4.725E-3</v>
      </c>
      <c r="AT553" s="369"/>
      <c r="AW553" s="711"/>
      <c r="AX553" s="711"/>
      <c r="AY553" s="712"/>
      <c r="AZ553" s="712"/>
      <c r="BA553" s="712"/>
      <c r="BB553" s="713"/>
      <c r="BC553" s="712"/>
      <c r="BD553" s="712"/>
      <c r="BE553" s="712"/>
      <c r="BF553" s="712"/>
      <c r="BG553" s="713"/>
      <c r="BH553" s="713"/>
      <c r="BI553" s="714"/>
      <c r="BJ553" s="714"/>
      <c r="BK553" s="714"/>
      <c r="BL553" s="218"/>
      <c r="BM553" s="713"/>
      <c r="BN553" s="713"/>
      <c r="BO553" s="713"/>
      <c r="BP553" s="713"/>
      <c r="BQ553" s="713"/>
      <c r="BR553" s="713"/>
      <c r="BS553" s="713"/>
      <c r="BT553" s="716"/>
      <c r="BU553" s="717"/>
      <c r="BV553" s="715"/>
      <c r="BW553" s="718"/>
    </row>
    <row r="554" spans="2:75" ht="15.75" customHeight="1">
      <c r="B554" s="363" t="s">
        <v>954</v>
      </c>
      <c r="C554" s="364">
        <v>19211736000137</v>
      </c>
      <c r="D554" s="365" t="s">
        <v>13</v>
      </c>
      <c r="E554" s="365" t="s">
        <v>615</v>
      </c>
      <c r="F554" s="365" t="s">
        <v>619</v>
      </c>
      <c r="G554" s="366" t="s">
        <v>34</v>
      </c>
      <c r="H554" s="366" t="s">
        <v>1339</v>
      </c>
      <c r="I554" s="366" t="s">
        <v>34</v>
      </c>
      <c r="J554" s="366"/>
      <c r="K554" s="367" t="s">
        <v>48</v>
      </c>
      <c r="L554" s="368"/>
      <c r="M554" s="368" t="s">
        <v>34</v>
      </c>
      <c r="N554" s="367">
        <v>355259</v>
      </c>
      <c r="O554" s="367" t="s">
        <v>1323</v>
      </c>
      <c r="P554" s="371">
        <v>41614</v>
      </c>
      <c r="Q554" s="372">
        <v>32462086.600000001</v>
      </c>
      <c r="R554" s="372">
        <v>41436427.327698387</v>
      </c>
      <c r="S554" s="367">
        <v>31</v>
      </c>
      <c r="T554" s="369">
        <v>0.12182557162810537</v>
      </c>
      <c r="U554" s="369">
        <v>1.5748629425182481</v>
      </c>
      <c r="V554" s="369">
        <v>0.13490067196911171</v>
      </c>
      <c r="W554" s="369">
        <v>1.3224776574352128</v>
      </c>
      <c r="X554" s="369">
        <v>0.17562935567786719</v>
      </c>
      <c r="Y554" s="369">
        <v>1.3318293090305979</v>
      </c>
      <c r="Z554" s="369">
        <v>0.26964327644729202</v>
      </c>
      <c r="AA554" s="369">
        <v>1.532739798511674</v>
      </c>
      <c r="AB554" s="369">
        <v>4.1514876760226471E-2</v>
      </c>
      <c r="AC554" s="373">
        <v>0.72943972728825113</v>
      </c>
      <c r="AD554" s="575">
        <v>19203036000109</v>
      </c>
      <c r="AE554" s="370" t="s">
        <v>2331</v>
      </c>
      <c r="AF554" s="370" t="s">
        <v>2317</v>
      </c>
      <c r="AG554" s="374" t="s">
        <v>1458</v>
      </c>
      <c r="AH554" s="374" t="s">
        <v>2321</v>
      </c>
      <c r="AI554" s="374">
        <v>5000</v>
      </c>
      <c r="AJ554" s="374">
        <v>1000</v>
      </c>
      <c r="AK554" s="374">
        <v>5000</v>
      </c>
      <c r="AL554" s="369">
        <v>0</v>
      </c>
      <c r="AM554" s="369" t="s">
        <v>34</v>
      </c>
      <c r="AN554" s="369" t="s">
        <v>34</v>
      </c>
      <c r="AO554" s="367" t="s">
        <v>1326</v>
      </c>
      <c r="AP554" s="370" t="s">
        <v>13</v>
      </c>
      <c r="AQ554" s="376" t="s">
        <v>666</v>
      </c>
      <c r="AR554" s="369">
        <v>3.7799999999999995E-3</v>
      </c>
      <c r="AS554" s="369">
        <v>3.7799999999999995E-3</v>
      </c>
      <c r="AT554" s="369"/>
      <c r="AW554" s="711"/>
      <c r="AX554" s="711"/>
      <c r="AY554" s="712"/>
      <c r="AZ554" s="712"/>
      <c r="BA554" s="712"/>
      <c r="BB554" s="713"/>
      <c r="BC554" s="712"/>
      <c r="BD554" s="712"/>
      <c r="BE554" s="712"/>
      <c r="BF554" s="712"/>
      <c r="BG554" s="713"/>
      <c r="BH554" s="713"/>
      <c r="BI554" s="714"/>
      <c r="BJ554" s="714"/>
      <c r="BK554" s="714"/>
      <c r="BL554" s="713"/>
      <c r="BM554" s="713"/>
      <c r="BN554" s="713"/>
      <c r="BO554" s="713"/>
      <c r="BP554" s="713"/>
      <c r="BQ554" s="713"/>
      <c r="BR554" s="713"/>
      <c r="BS554" s="713"/>
      <c r="BT554" s="716"/>
      <c r="BU554" s="717"/>
      <c r="BV554" s="715"/>
      <c r="BW554" s="718"/>
    </row>
    <row r="555" spans="2:75" ht="15.75" customHeight="1">
      <c r="B555" s="363" t="s">
        <v>1640</v>
      </c>
      <c r="C555" s="364">
        <v>23686459000196</v>
      </c>
      <c r="D555" s="365" t="s">
        <v>13</v>
      </c>
      <c r="E555" s="365" t="s">
        <v>615</v>
      </c>
      <c r="F555" s="365" t="s">
        <v>619</v>
      </c>
      <c r="G555" s="366" t="s">
        <v>34</v>
      </c>
      <c r="H555" s="366" t="s">
        <v>1339</v>
      </c>
      <c r="I555" s="366" t="s">
        <v>34</v>
      </c>
      <c r="J555" s="366"/>
      <c r="K555" s="367" t="s">
        <v>48</v>
      </c>
      <c r="L555" s="368"/>
      <c r="M555" s="368"/>
      <c r="N555" s="367">
        <v>416665</v>
      </c>
      <c r="O555" s="367" t="s">
        <v>1323</v>
      </c>
      <c r="P555" s="371">
        <v>42444</v>
      </c>
      <c r="Q555" s="372">
        <v>40629509.07</v>
      </c>
      <c r="R555" s="372">
        <v>46433349.739365056</v>
      </c>
      <c r="S555" s="367">
        <v>31</v>
      </c>
      <c r="T555" s="369">
        <v>0.12300945575305766</v>
      </c>
      <c r="U555" s="369">
        <v>1.3835997207082575</v>
      </c>
      <c r="V555" s="369">
        <v>0.14649134006608766</v>
      </c>
      <c r="W555" s="369">
        <v>1.3444548040279867</v>
      </c>
      <c r="X555" s="369">
        <v>0.2194113099912971</v>
      </c>
      <c r="Y555" s="369">
        <v>1.5428543539574238</v>
      </c>
      <c r="Z555" s="369">
        <v>0.25851525177994894</v>
      </c>
      <c r="AA555" s="369">
        <v>1.4126730579042308</v>
      </c>
      <c r="AB555" s="369">
        <v>4.2025444719683058E-2</v>
      </c>
      <c r="AC555" s="373">
        <v>0.81326356114260456</v>
      </c>
      <c r="AD555" s="575">
        <v>18981231000199</v>
      </c>
      <c r="AE555" s="370" t="s">
        <v>2460</v>
      </c>
      <c r="AF555" s="370" t="s">
        <v>2326</v>
      </c>
      <c r="AG555" s="374" t="s">
        <v>1459</v>
      </c>
      <c r="AH555" s="374" t="s">
        <v>2321</v>
      </c>
      <c r="AI555" s="374">
        <v>500</v>
      </c>
      <c r="AJ555" s="374">
        <v>100</v>
      </c>
      <c r="AK555" s="374">
        <v>500</v>
      </c>
      <c r="AL555" s="369">
        <v>1.89E-2</v>
      </c>
      <c r="AM555" s="369">
        <v>0.2</v>
      </c>
      <c r="AN555" s="369" t="s">
        <v>64</v>
      </c>
      <c r="AO555" s="367" t="s">
        <v>1326</v>
      </c>
      <c r="AP555" s="370" t="s">
        <v>13</v>
      </c>
      <c r="AQ555" s="376" t="s">
        <v>666</v>
      </c>
      <c r="AR555" s="369">
        <v>3.15E-3</v>
      </c>
      <c r="AS555" s="369">
        <v>3.15E-3</v>
      </c>
      <c r="AT555" s="369"/>
      <c r="AW555" s="711"/>
      <c r="AX555" s="711"/>
      <c r="AY555" s="712"/>
      <c r="AZ555" s="712"/>
      <c r="BA555" s="712"/>
      <c r="BB555" s="713"/>
      <c r="BC555" s="712"/>
      <c r="BD555" s="712"/>
      <c r="BE555" s="712"/>
      <c r="BF555" s="712"/>
      <c r="BG555" s="713"/>
      <c r="BH555" s="713"/>
      <c r="BI555" s="714"/>
      <c r="BJ555" s="714"/>
      <c r="BK555" s="714"/>
      <c r="BL555" s="713"/>
      <c r="BM555" s="713"/>
      <c r="BN555" s="713"/>
      <c r="BO555" s="713"/>
      <c r="BP555" s="713"/>
      <c r="BQ555" s="713"/>
      <c r="BR555" s="713"/>
      <c r="BS555" s="713"/>
      <c r="BT555" s="716"/>
      <c r="BU555" s="717"/>
      <c r="BV555" s="715"/>
      <c r="BW555" s="718"/>
    </row>
    <row r="556" spans="2:75" ht="15.75" customHeight="1">
      <c r="B556" s="363" t="s">
        <v>955</v>
      </c>
      <c r="C556" s="364">
        <v>19212817000151</v>
      </c>
      <c r="D556" s="365" t="s">
        <v>13</v>
      </c>
      <c r="E556" s="365" t="s">
        <v>615</v>
      </c>
      <c r="F556" s="365" t="s">
        <v>619</v>
      </c>
      <c r="G556" s="366" t="s">
        <v>34</v>
      </c>
      <c r="H556" s="366" t="s">
        <v>1339</v>
      </c>
      <c r="I556" s="366" t="s">
        <v>34</v>
      </c>
      <c r="J556" s="366"/>
      <c r="K556" s="367" t="s">
        <v>48</v>
      </c>
      <c r="L556" s="368"/>
      <c r="M556" s="368" t="s">
        <v>34</v>
      </c>
      <c r="N556" s="367">
        <v>355283</v>
      </c>
      <c r="O556" s="367" t="s">
        <v>1323</v>
      </c>
      <c r="P556" s="371">
        <v>41614</v>
      </c>
      <c r="Q556" s="372">
        <v>246804487.09999999</v>
      </c>
      <c r="R556" s="372">
        <v>271964990.50892866</v>
      </c>
      <c r="S556" s="367">
        <v>31</v>
      </c>
      <c r="T556" s="369">
        <v>0.12298204474495655</v>
      </c>
      <c r="U556" s="369">
        <v>1.5898128962217883</v>
      </c>
      <c r="V556" s="369">
        <v>0.13622089025358264</v>
      </c>
      <c r="W556" s="369">
        <v>1.3354202110835003</v>
      </c>
      <c r="X556" s="369">
        <v>0.17750668222007904</v>
      </c>
      <c r="Y556" s="369">
        <v>1.3460654172363622</v>
      </c>
      <c r="Z556" s="369">
        <v>0.27329605339857799</v>
      </c>
      <c r="AA556" s="369">
        <v>1.5535033668901961</v>
      </c>
      <c r="AB556" s="369">
        <v>4.2506537265742703E-2</v>
      </c>
      <c r="AC556" s="373">
        <v>0.74076226875391671</v>
      </c>
      <c r="AD556" s="575">
        <v>18981231000199</v>
      </c>
      <c r="AE556" s="370" t="s">
        <v>2460</v>
      </c>
      <c r="AF556" s="370" t="s">
        <v>2320</v>
      </c>
      <c r="AG556" s="374" t="s">
        <v>59</v>
      </c>
      <c r="AH556" s="374" t="s">
        <v>2321</v>
      </c>
      <c r="AI556" s="374">
        <v>500</v>
      </c>
      <c r="AJ556" s="374">
        <v>100</v>
      </c>
      <c r="AK556" s="374">
        <v>500</v>
      </c>
      <c r="AL556" s="369">
        <v>1.89E-2</v>
      </c>
      <c r="AM556" s="369">
        <v>0.2</v>
      </c>
      <c r="AN556" s="369" t="s">
        <v>64</v>
      </c>
      <c r="AO556" s="367" t="s">
        <v>1326</v>
      </c>
      <c r="AP556" s="370" t="s">
        <v>13</v>
      </c>
      <c r="AQ556" s="376" t="s">
        <v>666</v>
      </c>
      <c r="AR556" s="369">
        <v>3.7799999999999995E-3</v>
      </c>
      <c r="AS556" s="369">
        <v>3.7799999999999995E-3</v>
      </c>
      <c r="AT556" s="369"/>
      <c r="AW556" s="711"/>
      <c r="AX556" s="711"/>
      <c r="AY556" s="712"/>
      <c r="AZ556" s="712"/>
      <c r="BA556" s="712"/>
      <c r="BB556" s="713"/>
      <c r="BC556" s="712"/>
      <c r="BD556" s="712"/>
      <c r="BE556" s="712"/>
      <c r="BF556" s="712"/>
      <c r="BG556" s="713"/>
      <c r="BH556" s="713"/>
      <c r="BI556" s="714"/>
      <c r="BJ556" s="714"/>
      <c r="BK556" s="714"/>
      <c r="BL556" s="713"/>
      <c r="BM556" s="713"/>
      <c r="BN556" s="713"/>
      <c r="BO556" s="713"/>
      <c r="BP556" s="713"/>
      <c r="BQ556" s="713"/>
      <c r="BR556" s="713"/>
      <c r="BS556" s="713"/>
      <c r="BT556" s="716"/>
      <c r="BU556" s="717"/>
      <c r="BV556" s="715"/>
      <c r="BW556" s="718"/>
    </row>
    <row r="557" spans="2:75" ht="15.75" customHeight="1">
      <c r="B557" s="363" t="s">
        <v>956</v>
      </c>
      <c r="C557" s="364">
        <v>41969176000133</v>
      </c>
      <c r="D557" s="365" t="s">
        <v>13</v>
      </c>
      <c r="E557" s="365" t="s">
        <v>615</v>
      </c>
      <c r="F557" s="365" t="s">
        <v>619</v>
      </c>
      <c r="G557" s="366" t="s">
        <v>34</v>
      </c>
      <c r="H557" s="366" t="s">
        <v>1340</v>
      </c>
      <c r="I557" s="366" t="s">
        <v>34</v>
      </c>
      <c r="J557" s="366"/>
      <c r="K557" s="367" t="s">
        <v>48</v>
      </c>
      <c r="L557" s="368"/>
      <c r="M557" s="368" t="s">
        <v>34</v>
      </c>
      <c r="N557" s="367">
        <v>611069</v>
      </c>
      <c r="O557" s="367" t="s">
        <v>1323</v>
      </c>
      <c r="P557" s="371">
        <v>44440</v>
      </c>
      <c r="Q557" s="372">
        <v>20390694.559999999</v>
      </c>
      <c r="R557" s="372" t="s">
        <v>1424</v>
      </c>
      <c r="S557" s="367">
        <v>7</v>
      </c>
      <c r="T557" s="369">
        <v>0.10090870322085244</v>
      </c>
      <c r="U557" s="369">
        <v>1.304466502034699</v>
      </c>
      <c r="V557" s="369" t="s">
        <v>1424</v>
      </c>
      <c r="W557" s="369" t="s">
        <v>1424</v>
      </c>
      <c r="X557" s="369" t="s">
        <v>1424</v>
      </c>
      <c r="Y557" s="369" t="s">
        <v>1424</v>
      </c>
      <c r="Z557" s="369" t="s">
        <v>1424</v>
      </c>
      <c r="AA557" s="369" t="s">
        <v>1424</v>
      </c>
      <c r="AB557" s="369" t="s">
        <v>1424</v>
      </c>
      <c r="AC557" s="373" t="s">
        <v>1424</v>
      </c>
      <c r="AD557" s="575">
        <v>41969199000148</v>
      </c>
      <c r="AE557" s="370" t="s">
        <v>2460</v>
      </c>
      <c r="AF557" s="370" t="s">
        <v>2320</v>
      </c>
      <c r="AG557" s="374" t="s">
        <v>59</v>
      </c>
      <c r="AH557" s="374" t="s">
        <v>2321</v>
      </c>
      <c r="AI557" s="374">
        <v>500</v>
      </c>
      <c r="AJ557" s="374">
        <v>100</v>
      </c>
      <c r="AK557" s="374">
        <v>500</v>
      </c>
      <c r="AL557" s="369">
        <v>1.89E-2</v>
      </c>
      <c r="AM557" s="369">
        <v>0.2</v>
      </c>
      <c r="AN557" s="369" t="s">
        <v>64</v>
      </c>
      <c r="AO557" s="367" t="s">
        <v>1326</v>
      </c>
      <c r="AP557" s="370" t="s">
        <v>13</v>
      </c>
      <c r="AQ557" s="376" t="s">
        <v>666</v>
      </c>
      <c r="AR557" s="369">
        <v>3.7800000000000004E-3</v>
      </c>
      <c r="AS557" s="369">
        <v>3.7800000000000004E-3</v>
      </c>
      <c r="AT557" s="369"/>
      <c r="AW557" s="711"/>
      <c r="AX557" s="711"/>
      <c r="AY557" s="712"/>
      <c r="AZ557" s="712"/>
      <c r="BA557" s="712"/>
      <c r="BB557" s="713"/>
      <c r="BC557" s="712"/>
      <c r="BD557" s="712"/>
      <c r="BE557" s="712"/>
      <c r="BF557" s="712"/>
      <c r="BG557" s="713"/>
      <c r="BH557" s="713"/>
      <c r="BI557" s="714"/>
      <c r="BJ557" s="714"/>
      <c r="BK557" s="714"/>
      <c r="BL557" s="713"/>
      <c r="BM557" s="713"/>
      <c r="BN557" s="713"/>
      <c r="BO557" s="713"/>
      <c r="BP557" s="713"/>
      <c r="BQ557" s="713"/>
      <c r="BR557" s="713"/>
      <c r="BS557" s="713"/>
      <c r="BT557" s="716"/>
      <c r="BU557" s="717"/>
      <c r="BV557" s="715"/>
      <c r="BW557" s="718"/>
    </row>
    <row r="558" spans="2:75" ht="15.75" customHeight="1">
      <c r="B558" s="363" t="s">
        <v>957</v>
      </c>
      <c r="C558" s="364">
        <v>37828294000154</v>
      </c>
      <c r="D558" s="365" t="s">
        <v>13</v>
      </c>
      <c r="E558" s="365" t="s">
        <v>615</v>
      </c>
      <c r="F558" s="365" t="s">
        <v>619</v>
      </c>
      <c r="G558" s="366" t="s">
        <v>34</v>
      </c>
      <c r="H558" s="366" t="s">
        <v>867</v>
      </c>
      <c r="I558" s="366" t="s">
        <v>34</v>
      </c>
      <c r="J558" s="366"/>
      <c r="K558" s="367" t="s">
        <v>48</v>
      </c>
      <c r="L558" s="368"/>
      <c r="M558" s="368" t="s">
        <v>1421</v>
      </c>
      <c r="N558" s="367">
        <v>545651</v>
      </c>
      <c r="O558" s="367" t="s">
        <v>1323</v>
      </c>
      <c r="P558" s="371">
        <v>44043</v>
      </c>
      <c r="Q558" s="372">
        <v>299685398.56999999</v>
      </c>
      <c r="R558" s="372">
        <v>283413032.43591279</v>
      </c>
      <c r="S558" s="367">
        <v>31</v>
      </c>
      <c r="T558" s="369">
        <v>0.14950589857956653</v>
      </c>
      <c r="U558" s="369">
        <v>1.9326919317038682</v>
      </c>
      <c r="V558" s="369">
        <v>0.16282837238512426</v>
      </c>
      <c r="W558" s="369">
        <v>1.5962625043496703</v>
      </c>
      <c r="X558" s="369">
        <v>0.20803396119969486</v>
      </c>
      <c r="Y558" s="369">
        <v>1.5775593193410753</v>
      </c>
      <c r="Z558" s="369" t="s">
        <v>1424</v>
      </c>
      <c r="AA558" s="369" t="s">
        <v>1424</v>
      </c>
      <c r="AB558" s="369">
        <v>5.6165490378918402E-2</v>
      </c>
      <c r="AC558" s="373">
        <v>0.98491760592587307</v>
      </c>
      <c r="AD558" s="575">
        <v>0</v>
      </c>
      <c r="AE558" s="370" t="s">
        <v>2460</v>
      </c>
      <c r="AF558" s="370" t="s">
        <v>2320</v>
      </c>
      <c r="AG558" s="374" t="s">
        <v>59</v>
      </c>
      <c r="AH558" s="374" t="s">
        <v>2321</v>
      </c>
      <c r="AI558" s="374">
        <v>500</v>
      </c>
      <c r="AJ558" s="374">
        <v>100</v>
      </c>
      <c r="AK558" s="374">
        <v>500</v>
      </c>
      <c r="AL558" s="369">
        <v>1.89E-2</v>
      </c>
      <c r="AM558" s="369">
        <v>0.2</v>
      </c>
      <c r="AN558" s="369" t="s">
        <v>64</v>
      </c>
      <c r="AO558" s="367" t="s">
        <v>1326</v>
      </c>
      <c r="AP558" s="370" t="s">
        <v>13</v>
      </c>
      <c r="AQ558" s="376" t="s">
        <v>666</v>
      </c>
      <c r="AR558" s="369">
        <v>3.2129999999999997E-3</v>
      </c>
      <c r="AS558" s="369">
        <v>3.2129999999999997E-3</v>
      </c>
      <c r="AT558" s="369"/>
      <c r="AW558" s="711"/>
      <c r="AX558" s="711"/>
      <c r="AY558" s="712"/>
      <c r="AZ558" s="712"/>
      <c r="BA558" s="712"/>
      <c r="BB558" s="713"/>
      <c r="BC558" s="712"/>
      <c r="BD558" s="712"/>
      <c r="BE558" s="712"/>
      <c r="BF558" s="712"/>
      <c r="BG558" s="713"/>
      <c r="BH558" s="713"/>
      <c r="BI558" s="714"/>
      <c r="BJ558" s="714"/>
      <c r="BK558" s="714"/>
      <c r="BL558" s="713"/>
      <c r="BM558" s="713"/>
      <c r="BN558" s="713"/>
      <c r="BO558" s="713"/>
      <c r="BP558" s="713"/>
      <c r="BQ558" s="713"/>
      <c r="BR558" s="713"/>
      <c r="BS558" s="713"/>
      <c r="BT558" s="716"/>
      <c r="BU558" s="717"/>
      <c r="BV558" s="715"/>
      <c r="BW558" s="718"/>
    </row>
    <row r="559" spans="2:75" ht="15.75" customHeight="1">
      <c r="B559" s="363" t="s">
        <v>647</v>
      </c>
      <c r="C559" s="364">
        <v>28470590000135</v>
      </c>
      <c r="D559" s="365" t="s">
        <v>14</v>
      </c>
      <c r="E559" s="365" t="s">
        <v>614</v>
      </c>
      <c r="F559" s="365" t="s">
        <v>691</v>
      </c>
      <c r="G559" s="366"/>
      <c r="H559" s="366" t="s">
        <v>867</v>
      </c>
      <c r="I559" s="366" t="s">
        <v>34</v>
      </c>
      <c r="J559" s="366" t="s">
        <v>608</v>
      </c>
      <c r="K559" s="367" t="s">
        <v>48</v>
      </c>
      <c r="L559" s="368" t="s">
        <v>717</v>
      </c>
      <c r="M559" s="368" t="s">
        <v>34</v>
      </c>
      <c r="N559" s="367">
        <v>449822</v>
      </c>
      <c r="O559" s="367" t="s">
        <v>1323</v>
      </c>
      <c r="P559" s="371">
        <v>43003</v>
      </c>
      <c r="Q559" s="372">
        <v>54984706.829999998</v>
      </c>
      <c r="R559" s="372">
        <v>79846083.067063421</v>
      </c>
      <c r="S559" s="367">
        <v>10</v>
      </c>
      <c r="T559" s="369">
        <v>-2.124278245270228E-2</v>
      </c>
      <c r="U559" s="369">
        <v>-0.27460959496142201</v>
      </c>
      <c r="V559" s="369">
        <v>-2.625511244208889E-2</v>
      </c>
      <c r="W559" s="369">
        <v>-0.25738789207856649</v>
      </c>
      <c r="X559" s="369">
        <v>0.12199126537318827</v>
      </c>
      <c r="Y559" s="369">
        <v>0.92508192632523734</v>
      </c>
      <c r="Z559" s="369">
        <v>0.47862135858837784</v>
      </c>
      <c r="AA559" s="369">
        <v>2.7206389656429399</v>
      </c>
      <c r="AB559" s="369">
        <v>0.15989963080834707</v>
      </c>
      <c r="AC559" s="373">
        <v>-0.69406412793587258</v>
      </c>
      <c r="AD559" s="575">
        <v>0</v>
      </c>
      <c r="AE559" s="370" t="s">
        <v>2461</v>
      </c>
      <c r="AF559" s="370" t="s">
        <v>2317</v>
      </c>
      <c r="AG559" s="374" t="s">
        <v>1458</v>
      </c>
      <c r="AH559" s="374" t="s">
        <v>2321</v>
      </c>
      <c r="AI559" s="374">
        <v>1000</v>
      </c>
      <c r="AJ559" s="374">
        <v>300</v>
      </c>
      <c r="AK559" s="374">
        <v>1000</v>
      </c>
      <c r="AL559" s="369">
        <v>1.4999999999999999E-2</v>
      </c>
      <c r="AM559" s="369">
        <v>0.25</v>
      </c>
      <c r="AN559" s="369" t="s">
        <v>34</v>
      </c>
      <c r="AO559" s="367" t="s">
        <v>1326</v>
      </c>
      <c r="AP559" s="370" t="s">
        <v>13</v>
      </c>
      <c r="AQ559" s="376" t="s">
        <v>670</v>
      </c>
      <c r="AR559" s="369">
        <v>4.0000000000000001E-3</v>
      </c>
      <c r="AS559" s="369">
        <v>4.0000000000000001E-3</v>
      </c>
      <c r="AT559" s="369"/>
      <c r="AW559" s="711"/>
      <c r="AX559" s="711"/>
      <c r="AY559" s="712"/>
      <c r="AZ559" s="712"/>
      <c r="BA559" s="712"/>
      <c r="BB559" s="713"/>
      <c r="BC559" s="712"/>
      <c r="BD559" s="712"/>
      <c r="BE559" s="712"/>
      <c r="BF559" s="712"/>
      <c r="BG559" s="713"/>
      <c r="BH559" s="713"/>
      <c r="BI559" s="714"/>
      <c r="BJ559" s="714"/>
      <c r="BK559" s="714"/>
      <c r="BL559" s="713"/>
      <c r="BM559" s="713"/>
      <c r="BN559" s="713"/>
      <c r="BO559" s="713"/>
      <c r="BP559" s="713"/>
      <c r="BQ559" s="713"/>
      <c r="BR559" s="713"/>
      <c r="BS559" s="713"/>
      <c r="BT559" s="716"/>
      <c r="BU559" s="717"/>
      <c r="BV559" s="715"/>
      <c r="BW559" s="718"/>
    </row>
    <row r="560" spans="2:75" ht="15.75" customHeight="1">
      <c r="B560" s="363" t="s">
        <v>1641</v>
      </c>
      <c r="C560" s="364">
        <v>38134833000118</v>
      </c>
      <c r="D560" s="365" t="s">
        <v>14</v>
      </c>
      <c r="E560" s="365" t="s">
        <v>614</v>
      </c>
      <c r="F560" s="365" t="s">
        <v>691</v>
      </c>
      <c r="G560" s="366"/>
      <c r="H560" s="366" t="s">
        <v>867</v>
      </c>
      <c r="I560" s="366" t="s">
        <v>34</v>
      </c>
      <c r="J560" s="366" t="s">
        <v>608</v>
      </c>
      <c r="K560" s="367" t="s">
        <v>48</v>
      </c>
      <c r="L560" s="368"/>
      <c r="M560" s="368"/>
      <c r="N560" s="367">
        <v>553344</v>
      </c>
      <c r="O560" s="367" t="s">
        <v>1323</v>
      </c>
      <c r="P560" s="371">
        <v>44103</v>
      </c>
      <c r="Q560" s="372">
        <v>16112511.24</v>
      </c>
      <c r="R560" s="372">
        <v>22844443.151111096</v>
      </c>
      <c r="S560" s="367">
        <v>10</v>
      </c>
      <c r="T560" s="369">
        <v>4.3687323340679818E-4</v>
      </c>
      <c r="U560" s="369">
        <v>4.91391234947021E-3</v>
      </c>
      <c r="V560" s="369">
        <v>-2.0050865446246791E-2</v>
      </c>
      <c r="W560" s="369">
        <v>-0.1840209964764043</v>
      </c>
      <c r="X560" s="369">
        <v>0.16606469999999995</v>
      </c>
      <c r="Y560" s="369">
        <v>1.1677321713442939</v>
      </c>
      <c r="Z560" s="369" t="s">
        <v>1424</v>
      </c>
      <c r="AA560" s="369" t="s">
        <v>1424</v>
      </c>
      <c r="AB560" s="369">
        <v>0.14937693647898248</v>
      </c>
      <c r="AC560" s="373">
        <v>-0.7535309882158463</v>
      </c>
      <c r="AD560" s="575">
        <v>28470590000135</v>
      </c>
      <c r="AE560" s="370" t="s">
        <v>2387</v>
      </c>
      <c r="AF560" s="370" t="s">
        <v>721</v>
      </c>
      <c r="AG560" s="374" t="s">
        <v>721</v>
      </c>
      <c r="AH560" s="374" t="s">
        <v>2321</v>
      </c>
      <c r="AI560" s="374">
        <v>1000</v>
      </c>
      <c r="AJ560" s="374">
        <v>300</v>
      </c>
      <c r="AK560" s="374">
        <v>1000</v>
      </c>
      <c r="AL560" s="369">
        <v>0</v>
      </c>
      <c r="AM560" s="369" t="s">
        <v>34</v>
      </c>
      <c r="AN560" s="369" t="s">
        <v>2330</v>
      </c>
      <c r="AO560" s="367" t="s">
        <v>1326</v>
      </c>
      <c r="AP560" s="370" t="s">
        <v>13</v>
      </c>
      <c r="AQ560" s="376" t="s">
        <v>670</v>
      </c>
      <c r="AR560" s="369" t="s">
        <v>34</v>
      </c>
      <c r="AS560" s="369" t="s">
        <v>34</v>
      </c>
      <c r="AT560" s="369"/>
      <c r="AW560" s="711"/>
      <c r="AX560" s="711"/>
      <c r="AY560" s="712"/>
      <c r="AZ560" s="712"/>
      <c r="BA560" s="712"/>
      <c r="BB560" s="713"/>
      <c r="BC560" s="712"/>
      <c r="BD560" s="712"/>
      <c r="BE560" s="712"/>
      <c r="BF560" s="712"/>
      <c r="BG560" s="713"/>
      <c r="BH560" s="713"/>
      <c r="BI560" s="714"/>
      <c r="BJ560" s="714"/>
      <c r="BK560" s="714"/>
      <c r="BL560" s="713"/>
      <c r="BM560" s="713"/>
      <c r="BN560" s="713"/>
      <c r="BO560" s="713"/>
      <c r="BP560" s="713"/>
      <c r="BQ560" s="713"/>
      <c r="BR560" s="713"/>
      <c r="BS560" s="713"/>
      <c r="BT560" s="716"/>
      <c r="BU560" s="717"/>
      <c r="BV560" s="715"/>
      <c r="BW560" s="718"/>
    </row>
    <row r="561" spans="2:75" ht="15.75" customHeight="1">
      <c r="B561" s="363" t="s">
        <v>958</v>
      </c>
      <c r="C561" s="364">
        <v>28568701000140</v>
      </c>
      <c r="D561" s="365" t="s">
        <v>14</v>
      </c>
      <c r="E561" s="365" t="s">
        <v>614</v>
      </c>
      <c r="F561" s="365"/>
      <c r="G561" s="366"/>
      <c r="H561" s="366" t="s">
        <v>867</v>
      </c>
      <c r="I561" s="366" t="s">
        <v>34</v>
      </c>
      <c r="J561" s="366" t="s">
        <v>608</v>
      </c>
      <c r="K561" s="367" t="s">
        <v>48</v>
      </c>
      <c r="L561" s="368"/>
      <c r="M561" s="368" t="s">
        <v>1421</v>
      </c>
      <c r="N561" s="367">
        <v>452653</v>
      </c>
      <c r="O561" s="367" t="s">
        <v>1323</v>
      </c>
      <c r="P561" s="371">
        <v>43048</v>
      </c>
      <c r="Q561" s="372">
        <v>20247768.370000001</v>
      </c>
      <c r="R561" s="372">
        <v>29008691.277460326</v>
      </c>
      <c r="S561" s="367">
        <v>3</v>
      </c>
      <c r="T561" s="369">
        <v>9.929784717139567E-3</v>
      </c>
      <c r="U561" s="369">
        <v>0.12836426514742841</v>
      </c>
      <c r="V561" s="369">
        <v>-2.5995551847806997E-2</v>
      </c>
      <c r="W561" s="369">
        <v>-0.25484333035268414</v>
      </c>
      <c r="X561" s="369">
        <v>5.3983218531152177E-2</v>
      </c>
      <c r="Y561" s="369">
        <v>0.40936455274289069</v>
      </c>
      <c r="Z561" s="369">
        <v>0.10533419800495314</v>
      </c>
      <c r="AA561" s="369">
        <v>0.59875372957077877</v>
      </c>
      <c r="AB561" s="369">
        <v>0.11411501436978631</v>
      </c>
      <c r="AC561" s="373">
        <v>-1.0253755336577692</v>
      </c>
      <c r="AD561" s="575">
        <v>0</v>
      </c>
      <c r="AE561" s="370" t="s">
        <v>2461</v>
      </c>
      <c r="AF561" s="370" t="s">
        <v>743</v>
      </c>
      <c r="AG561" s="374" t="s">
        <v>743</v>
      </c>
      <c r="AH561" s="374" t="s">
        <v>2321</v>
      </c>
      <c r="AI561" s="374">
        <v>1000</v>
      </c>
      <c r="AJ561" s="374">
        <v>300</v>
      </c>
      <c r="AK561" s="374">
        <v>0</v>
      </c>
      <c r="AL561" s="369">
        <v>1.3000000000000001E-2</v>
      </c>
      <c r="AM561" s="369">
        <v>0.2</v>
      </c>
      <c r="AN561" s="369" t="s">
        <v>2349</v>
      </c>
      <c r="AO561" s="367" t="s">
        <v>1326</v>
      </c>
      <c r="AP561" s="370" t="s">
        <v>13</v>
      </c>
      <c r="AQ561" s="376" t="s">
        <v>670</v>
      </c>
      <c r="AR561" s="369">
        <v>3.4666666666666665E-3</v>
      </c>
      <c r="AS561" s="369">
        <v>3.4666666666666665E-3</v>
      </c>
      <c r="AT561" s="369"/>
      <c r="AW561" s="711"/>
      <c r="AX561" s="711"/>
      <c r="AY561" s="712"/>
      <c r="AZ561" s="712"/>
      <c r="BA561" s="712"/>
      <c r="BB561" s="713"/>
      <c r="BC561" s="712"/>
      <c r="BD561" s="712"/>
      <c r="BE561" s="712"/>
      <c r="BF561" s="712"/>
      <c r="BG561" s="713"/>
      <c r="BH561" s="713"/>
      <c r="BI561" s="714"/>
      <c r="BJ561" s="714"/>
      <c r="BK561" s="714"/>
      <c r="BL561" s="713"/>
      <c r="BM561" s="713"/>
      <c r="BN561" s="713"/>
      <c r="BO561" s="713"/>
      <c r="BP561" s="713"/>
      <c r="BQ561" s="713"/>
      <c r="BR561" s="713"/>
      <c r="BS561" s="713"/>
      <c r="BT561" s="716"/>
      <c r="BU561" s="717"/>
      <c r="BV561" s="715"/>
      <c r="BW561" s="718"/>
    </row>
    <row r="562" spans="2:75" ht="15.75" customHeight="1">
      <c r="B562" s="363" t="s">
        <v>959</v>
      </c>
      <c r="C562" s="364">
        <v>10447046000107</v>
      </c>
      <c r="D562" s="365" t="s">
        <v>13</v>
      </c>
      <c r="E562" s="365" t="s">
        <v>615</v>
      </c>
      <c r="F562" s="365" t="s">
        <v>619</v>
      </c>
      <c r="G562" s="366" t="s">
        <v>34</v>
      </c>
      <c r="H562" s="366" t="s">
        <v>1339</v>
      </c>
      <c r="I562" s="366" t="s">
        <v>34</v>
      </c>
      <c r="J562" s="366" t="s">
        <v>608</v>
      </c>
      <c r="K562" s="367" t="s">
        <v>48</v>
      </c>
      <c r="L562" s="368"/>
      <c r="M562" s="368" t="s">
        <v>34</v>
      </c>
      <c r="N562" s="367">
        <v>226025</v>
      </c>
      <c r="O562" s="367" t="s">
        <v>1323</v>
      </c>
      <c r="P562" s="371">
        <v>39923</v>
      </c>
      <c r="Q562" s="372">
        <v>68928854.260000005</v>
      </c>
      <c r="R562" s="372">
        <v>88178523.034960374</v>
      </c>
      <c r="S562" s="367">
        <v>5</v>
      </c>
      <c r="T562" s="369">
        <v>5.8881148698946895E-2</v>
      </c>
      <c r="U562" s="369">
        <v>0.76116810173444005</v>
      </c>
      <c r="V562" s="369">
        <v>6.3684592385137462E-2</v>
      </c>
      <c r="W562" s="369">
        <v>0.62432194979352829</v>
      </c>
      <c r="X562" s="369">
        <v>5.5828863536999451E-2</v>
      </c>
      <c r="Y562" s="369">
        <v>0.4233604141031172</v>
      </c>
      <c r="Z562" s="369">
        <v>0.16993039060246762</v>
      </c>
      <c r="AA562" s="369">
        <v>0.96593942962248858</v>
      </c>
      <c r="AB562" s="369">
        <v>3.7224673662236314E-2</v>
      </c>
      <c r="AC562" s="373">
        <v>-0.93260531149885673</v>
      </c>
      <c r="AD562" s="575">
        <v>0</v>
      </c>
      <c r="AE562" s="370" t="s">
        <v>2461</v>
      </c>
      <c r="AF562" s="370" t="s">
        <v>2317</v>
      </c>
      <c r="AG562" s="374" t="s">
        <v>1458</v>
      </c>
      <c r="AH562" s="374" t="s">
        <v>2321</v>
      </c>
      <c r="AI562" s="374">
        <v>1000</v>
      </c>
      <c r="AJ562" s="374">
        <v>300</v>
      </c>
      <c r="AK562" s="374">
        <v>0</v>
      </c>
      <c r="AL562" s="369">
        <v>1.4999999999999999E-2</v>
      </c>
      <c r="AM562" s="369">
        <v>0.2</v>
      </c>
      <c r="AN562" s="369" t="s">
        <v>34</v>
      </c>
      <c r="AO562" s="367" t="s">
        <v>1326</v>
      </c>
      <c r="AP562" s="370" t="s">
        <v>13</v>
      </c>
      <c r="AQ562" s="376" t="s">
        <v>670</v>
      </c>
      <c r="AR562" s="369">
        <v>4.0000000000000001E-3</v>
      </c>
      <c r="AS562" s="369">
        <v>4.0000000000000001E-3</v>
      </c>
      <c r="AT562" s="369"/>
      <c r="AW562" s="711"/>
      <c r="AX562" s="711"/>
      <c r="AY562" s="712"/>
      <c r="AZ562" s="712"/>
      <c r="BA562" s="712"/>
      <c r="BB562" s="713"/>
      <c r="BC562" s="712"/>
      <c r="BD562" s="712"/>
      <c r="BE562" s="712"/>
      <c r="BF562" s="712"/>
      <c r="BG562" s="713"/>
      <c r="BH562" s="713"/>
      <c r="BI562" s="714"/>
      <c r="BJ562" s="714"/>
      <c r="BK562" s="714"/>
      <c r="BL562" s="713"/>
      <c r="BM562" s="713"/>
      <c r="BN562" s="713"/>
      <c r="BO562" s="713"/>
      <c r="BP562" s="713"/>
      <c r="BQ562" s="713"/>
      <c r="BR562" s="713"/>
      <c r="BS562" s="713"/>
      <c r="BT562" s="716"/>
      <c r="BU562" s="717"/>
      <c r="BV562" s="715"/>
      <c r="BW562" s="718"/>
    </row>
    <row r="563" spans="2:75" ht="15.75" customHeight="1">
      <c r="B563" s="363" t="s">
        <v>1642</v>
      </c>
      <c r="C563" s="364">
        <v>20216106000134</v>
      </c>
      <c r="D563" s="365" t="s">
        <v>13</v>
      </c>
      <c r="E563" s="365" t="s">
        <v>615</v>
      </c>
      <c r="F563" s="365" t="s">
        <v>619</v>
      </c>
      <c r="G563" s="366" t="s">
        <v>34</v>
      </c>
      <c r="H563" s="366" t="s">
        <v>1340</v>
      </c>
      <c r="I563" s="366" t="s">
        <v>34</v>
      </c>
      <c r="J563" s="366" t="s">
        <v>611</v>
      </c>
      <c r="K563" s="367" t="s">
        <v>48</v>
      </c>
      <c r="L563" s="368"/>
      <c r="M563" s="368"/>
      <c r="N563" s="367">
        <v>380776</v>
      </c>
      <c r="O563" s="367" t="s">
        <v>1323</v>
      </c>
      <c r="P563" s="371">
        <v>41934</v>
      </c>
      <c r="Q563" s="372">
        <v>132182361.81999999</v>
      </c>
      <c r="R563" s="372">
        <v>156048950.4298017</v>
      </c>
      <c r="S563" s="367">
        <v>30</v>
      </c>
      <c r="T563" s="369">
        <v>0.13072430193036855</v>
      </c>
      <c r="U563" s="369">
        <v>1.4703756433467836</v>
      </c>
      <c r="V563" s="369">
        <v>0.115711464744231</v>
      </c>
      <c r="W563" s="369">
        <v>1.0619660833624263</v>
      </c>
      <c r="X563" s="369">
        <v>0.14149968826981607</v>
      </c>
      <c r="Y563" s="369">
        <v>0.99499615648511142</v>
      </c>
      <c r="Z563" s="369">
        <v>0.26738778126439633</v>
      </c>
      <c r="AA563" s="369">
        <v>1.4611575603536602</v>
      </c>
      <c r="AB563" s="369">
        <v>7.0021765879937997E-2</v>
      </c>
      <c r="AC563" s="373">
        <v>0.12159342409802769</v>
      </c>
      <c r="AD563" s="575">
        <v>20216114000180</v>
      </c>
      <c r="AE563" s="370" t="s">
        <v>2462</v>
      </c>
      <c r="AF563" s="370" t="s">
        <v>2329</v>
      </c>
      <c r="AG563" s="374" t="s">
        <v>59</v>
      </c>
      <c r="AH563" s="374" t="s">
        <v>2318</v>
      </c>
      <c r="AI563" s="374">
        <v>200000</v>
      </c>
      <c r="AJ563" s="374">
        <v>50000</v>
      </c>
      <c r="AK563" s="374">
        <v>200000</v>
      </c>
      <c r="AL563" s="369">
        <v>1.95E-2</v>
      </c>
      <c r="AM563" s="369">
        <v>0.2</v>
      </c>
      <c r="AN563" s="369" t="s">
        <v>64</v>
      </c>
      <c r="AO563" s="367" t="s">
        <v>1326</v>
      </c>
      <c r="AP563" s="370" t="s">
        <v>13</v>
      </c>
      <c r="AQ563" s="376" t="s">
        <v>666</v>
      </c>
      <c r="AR563" s="369" t="s">
        <v>34</v>
      </c>
      <c r="AS563" s="369" t="s">
        <v>34</v>
      </c>
      <c r="AT563" s="369"/>
      <c r="AW563" s="711"/>
      <c r="AX563" s="711"/>
      <c r="AY563" s="712"/>
      <c r="AZ563" s="712"/>
      <c r="BA563" s="712"/>
      <c r="BB563" s="713"/>
      <c r="BC563" s="712"/>
      <c r="BD563" s="712"/>
      <c r="BE563" s="712"/>
      <c r="BF563" s="712"/>
      <c r="BG563" s="713"/>
      <c r="BH563" s="713"/>
      <c r="BI563" s="714"/>
      <c r="BJ563" s="714"/>
      <c r="BK563" s="714"/>
      <c r="BL563" s="713"/>
      <c r="BM563" s="713"/>
      <c r="BN563" s="713"/>
      <c r="BO563" s="713"/>
      <c r="BP563" s="713"/>
      <c r="BQ563" s="713"/>
      <c r="BR563" s="713"/>
      <c r="BS563" s="713"/>
      <c r="BT563" s="716"/>
      <c r="BU563" s="717"/>
      <c r="BV563" s="715"/>
      <c r="BW563" s="718"/>
    </row>
    <row r="564" spans="2:75" ht="15.75" customHeight="1">
      <c r="B564" s="363" t="s">
        <v>24</v>
      </c>
      <c r="C564" s="364">
        <v>24592505000150</v>
      </c>
      <c r="D564" s="365" t="s">
        <v>13</v>
      </c>
      <c r="E564" s="365" t="s">
        <v>615</v>
      </c>
      <c r="F564" s="365" t="s">
        <v>619</v>
      </c>
      <c r="G564" s="366" t="s">
        <v>34</v>
      </c>
      <c r="H564" s="366" t="s">
        <v>1340</v>
      </c>
      <c r="I564" s="366" t="s">
        <v>34</v>
      </c>
      <c r="J564" s="366" t="s">
        <v>611</v>
      </c>
      <c r="K564" s="367" t="s">
        <v>48</v>
      </c>
      <c r="L564" s="368" t="s">
        <v>1341</v>
      </c>
      <c r="M564" s="368" t="s">
        <v>34</v>
      </c>
      <c r="N564" s="367">
        <v>425257</v>
      </c>
      <c r="O564" s="367" t="s">
        <v>1323</v>
      </c>
      <c r="P564" s="371">
        <v>42650</v>
      </c>
      <c r="Q564" s="372">
        <v>441076467.56999999</v>
      </c>
      <c r="R564" s="372">
        <v>605865048.05869031</v>
      </c>
      <c r="S564" s="367">
        <v>30</v>
      </c>
      <c r="T564" s="369">
        <v>9.2521197196588467E-2</v>
      </c>
      <c r="U564" s="369">
        <v>1.1960395745741386</v>
      </c>
      <c r="V564" s="369">
        <v>5.9114329736854376E-2</v>
      </c>
      <c r="W564" s="369">
        <v>0.57951809409183852</v>
      </c>
      <c r="X564" s="369">
        <v>6.8598796271975404E-2</v>
      </c>
      <c r="Y564" s="369">
        <v>0.52019713382544264</v>
      </c>
      <c r="Z564" s="369">
        <v>0.24306485797624955</v>
      </c>
      <c r="AA564" s="369">
        <v>1.3816594515109664</v>
      </c>
      <c r="AB564" s="369">
        <v>7.3824261677888178E-2</v>
      </c>
      <c r="AC564" s="373">
        <v>-0.50115200426537798</v>
      </c>
      <c r="AD564" s="575">
        <v>20216114000180</v>
      </c>
      <c r="AE564" s="370" t="s">
        <v>2462</v>
      </c>
      <c r="AF564" s="370" t="s">
        <v>2326</v>
      </c>
      <c r="AG564" s="374" t="s">
        <v>1459</v>
      </c>
      <c r="AH564" s="374" t="s">
        <v>2318</v>
      </c>
      <c r="AI564" s="374">
        <v>500</v>
      </c>
      <c r="AJ564" s="374">
        <v>100</v>
      </c>
      <c r="AK564" s="374">
        <v>500</v>
      </c>
      <c r="AL564" s="369">
        <v>1.95E-2</v>
      </c>
      <c r="AM564" s="369">
        <v>0.2</v>
      </c>
      <c r="AN564" s="369" t="s">
        <v>64</v>
      </c>
      <c r="AO564" s="367" t="s">
        <v>1326</v>
      </c>
      <c r="AP564" s="370" t="s">
        <v>13</v>
      </c>
      <c r="AQ564" s="376" t="s">
        <v>666</v>
      </c>
      <c r="AR564" s="369">
        <v>4.875E-3</v>
      </c>
      <c r="AS564" s="369">
        <v>4.875E-3</v>
      </c>
      <c r="AT564" s="369"/>
      <c r="AW564" s="711"/>
      <c r="AX564" s="711"/>
      <c r="AY564" s="712"/>
      <c r="AZ564" s="712"/>
      <c r="BA564" s="712"/>
      <c r="BB564" s="713"/>
      <c r="BC564" s="712"/>
      <c r="BD564" s="712"/>
      <c r="BE564" s="712"/>
      <c r="BF564" s="712"/>
      <c r="BG564" s="713"/>
      <c r="BH564" s="713"/>
      <c r="BI564" s="714"/>
      <c r="BJ564" s="714"/>
      <c r="BK564" s="714"/>
      <c r="BL564" s="713"/>
      <c r="BM564" s="713"/>
      <c r="BN564" s="713"/>
      <c r="BO564" s="713"/>
      <c r="BP564" s="713"/>
      <c r="BQ564" s="713"/>
      <c r="BR564" s="713"/>
      <c r="BS564" s="713"/>
      <c r="BT564" s="716"/>
      <c r="BU564" s="717"/>
      <c r="BV564" s="715"/>
      <c r="BW564" s="718"/>
    </row>
    <row r="565" spans="2:75" ht="15.75" customHeight="1">
      <c r="B565" s="363" t="s">
        <v>960</v>
      </c>
      <c r="C565" s="364">
        <v>26434293000109</v>
      </c>
      <c r="D565" s="365" t="s">
        <v>11</v>
      </c>
      <c r="E565" s="365" t="s">
        <v>620</v>
      </c>
      <c r="F565" s="365" t="s">
        <v>665</v>
      </c>
      <c r="G565" s="366" t="s">
        <v>740</v>
      </c>
      <c r="H565" s="366" t="s">
        <v>34</v>
      </c>
      <c r="I565" s="366" t="s">
        <v>1306</v>
      </c>
      <c r="J565" s="366" t="s">
        <v>608</v>
      </c>
      <c r="K565" s="367" t="s">
        <v>48</v>
      </c>
      <c r="L565" s="368"/>
      <c r="M565" s="368" t="s">
        <v>34</v>
      </c>
      <c r="N565" s="367">
        <v>436070</v>
      </c>
      <c r="O565" s="367" t="s">
        <v>1323</v>
      </c>
      <c r="P565" s="371">
        <v>42759</v>
      </c>
      <c r="Q565" s="372">
        <v>43983168.060000002</v>
      </c>
      <c r="R565" s="372">
        <v>59792002.019007966</v>
      </c>
      <c r="S565" s="367">
        <v>1</v>
      </c>
      <c r="T565" s="369">
        <v>7.8365441617056053E-2</v>
      </c>
      <c r="U565" s="369">
        <v>1.0130453592577837</v>
      </c>
      <c r="V565" s="369">
        <v>9.4795925455467778E-2</v>
      </c>
      <c r="W565" s="369">
        <v>0.92931704194516618</v>
      </c>
      <c r="X565" s="369">
        <v>0.14232191978131881</v>
      </c>
      <c r="Y565" s="369">
        <v>1.0792529719799506</v>
      </c>
      <c r="Z565" s="369">
        <v>0.1207572753787709</v>
      </c>
      <c r="AA565" s="369">
        <v>0.68642350134421404</v>
      </c>
      <c r="AB565" s="369">
        <v>7.8661833997217597E-3</v>
      </c>
      <c r="AC565" s="373">
        <v>-0.83102509574193129</v>
      </c>
      <c r="AD565" s="575">
        <v>25682025000143</v>
      </c>
      <c r="AE565" s="370" t="s">
        <v>2462</v>
      </c>
      <c r="AF565" s="370" t="s">
        <v>2326</v>
      </c>
      <c r="AG565" s="374" t="s">
        <v>1459</v>
      </c>
      <c r="AH565" s="374" t="s">
        <v>2321</v>
      </c>
      <c r="AI565" s="374">
        <v>1000</v>
      </c>
      <c r="AJ565" s="374">
        <v>500</v>
      </c>
      <c r="AK565" s="374">
        <v>1000</v>
      </c>
      <c r="AL565" s="369">
        <v>4.5000000000000005E-3</v>
      </c>
      <c r="AM565" s="369" t="s">
        <v>34</v>
      </c>
      <c r="AN565" s="369" t="s">
        <v>64</v>
      </c>
      <c r="AO565" s="367" t="s">
        <v>1326</v>
      </c>
      <c r="AP565" s="370" t="s">
        <v>11</v>
      </c>
      <c r="AQ565" s="376" t="s">
        <v>671</v>
      </c>
      <c r="AR565" s="369">
        <v>1.3499999999999999E-3</v>
      </c>
      <c r="AS565" s="369">
        <v>1.3499999999999999E-3</v>
      </c>
      <c r="AT565" s="369"/>
      <c r="AW565" s="711"/>
      <c r="AX565" s="711"/>
      <c r="AY565" s="712"/>
      <c r="AZ565" s="712"/>
      <c r="BA565" s="712"/>
      <c r="BB565" s="713"/>
      <c r="BC565" s="712"/>
      <c r="BD565" s="712"/>
      <c r="BE565" s="712"/>
      <c r="BF565" s="712"/>
      <c r="BG565" s="713"/>
      <c r="BH565" s="713"/>
      <c r="BI565" s="714"/>
      <c r="BJ565" s="714"/>
      <c r="BK565" s="714"/>
      <c r="BL565" s="713"/>
      <c r="BM565" s="713"/>
      <c r="BN565" s="713"/>
      <c r="BO565" s="713"/>
      <c r="BP565" s="713"/>
      <c r="BQ565" s="713"/>
      <c r="BR565" s="713"/>
      <c r="BS565" s="713"/>
      <c r="BT565" s="716"/>
      <c r="BU565" s="717"/>
      <c r="BV565" s="715"/>
      <c r="BW565" s="718"/>
    </row>
    <row r="566" spans="2:75" ht="15.75" customHeight="1">
      <c r="B566" s="363" t="s">
        <v>961</v>
      </c>
      <c r="C566" s="364">
        <v>18391171000154</v>
      </c>
      <c r="D566" s="365" t="s">
        <v>13</v>
      </c>
      <c r="E566" s="365" t="s">
        <v>615</v>
      </c>
      <c r="F566" s="365" t="s">
        <v>619</v>
      </c>
      <c r="G566" s="366" t="s">
        <v>34</v>
      </c>
      <c r="H566" s="366" t="s">
        <v>1340</v>
      </c>
      <c r="I566" s="366" t="s">
        <v>34</v>
      </c>
      <c r="J566" s="366" t="s">
        <v>611</v>
      </c>
      <c r="K566" s="367" t="s">
        <v>49</v>
      </c>
      <c r="L566" s="368" t="s">
        <v>1341</v>
      </c>
      <c r="M566" s="368" t="s">
        <v>34</v>
      </c>
      <c r="N566" s="367">
        <v>344095</v>
      </c>
      <c r="O566" s="367" t="s">
        <v>1326</v>
      </c>
      <c r="P566" s="371">
        <v>41500</v>
      </c>
      <c r="Q566" s="372">
        <v>32754456.870000001</v>
      </c>
      <c r="R566" s="372">
        <v>38433872.934285715</v>
      </c>
      <c r="S566" s="367">
        <v>30</v>
      </c>
      <c r="T566" s="369">
        <v>-3.2935195434817821E-3</v>
      </c>
      <c r="U566" s="369">
        <v>-4.2575969972239093E-2</v>
      </c>
      <c r="V566" s="369">
        <v>6.3692216065712293E-2</v>
      </c>
      <c r="W566" s="369">
        <v>0.62439668735473142</v>
      </c>
      <c r="X566" s="369">
        <v>7.013274067596087E-2</v>
      </c>
      <c r="Y566" s="369">
        <v>0.53182931289804847</v>
      </c>
      <c r="Z566" s="369">
        <v>0.4874490119175956</v>
      </c>
      <c r="AA566" s="369">
        <v>2.7708182089878077</v>
      </c>
      <c r="AB566" s="369">
        <v>0.18245391388482934</v>
      </c>
      <c r="AC566" s="373">
        <v>-0.10346198698967382</v>
      </c>
      <c r="AD566" s="575">
        <v>18391155000161</v>
      </c>
      <c r="AE566" s="370" t="s">
        <v>2463</v>
      </c>
      <c r="AF566" s="370" t="s">
        <v>2323</v>
      </c>
      <c r="AG566" s="374" t="s">
        <v>721</v>
      </c>
      <c r="AH566" s="374" t="s">
        <v>2318</v>
      </c>
      <c r="AI566" s="374">
        <v>50000</v>
      </c>
      <c r="AJ566" s="374">
        <v>25000</v>
      </c>
      <c r="AK566" s="374">
        <v>50000</v>
      </c>
      <c r="AL566" s="369">
        <v>1.975E-2</v>
      </c>
      <c r="AM566" s="369">
        <v>0.2</v>
      </c>
      <c r="AN566" s="369" t="s">
        <v>2330</v>
      </c>
      <c r="AO566" s="367" t="s">
        <v>1326</v>
      </c>
      <c r="AP566" s="370" t="s">
        <v>13</v>
      </c>
      <c r="AQ566" s="376" t="s">
        <v>670</v>
      </c>
      <c r="AR566" s="369">
        <v>3.9499999999999995E-3</v>
      </c>
      <c r="AS566" s="369">
        <v>3.9499999999999995E-3</v>
      </c>
      <c r="AT566" s="369"/>
      <c r="AW566" s="711"/>
      <c r="AX566" s="711"/>
      <c r="AY566" s="712"/>
      <c r="AZ566" s="712"/>
      <c r="BA566" s="712"/>
      <c r="BB566" s="713"/>
      <c r="BC566" s="712"/>
      <c r="BD566" s="712"/>
      <c r="BE566" s="712"/>
      <c r="BF566" s="712"/>
      <c r="BG566" s="713"/>
      <c r="BH566" s="713"/>
      <c r="BI566" s="714"/>
      <c r="BJ566" s="714"/>
      <c r="BK566" s="714"/>
      <c r="BL566" s="713"/>
      <c r="BM566" s="713"/>
      <c r="BN566" s="713"/>
      <c r="BO566" s="713"/>
      <c r="BP566" s="713"/>
      <c r="BQ566" s="713"/>
      <c r="BR566" s="713"/>
      <c r="BS566" s="713"/>
      <c r="BT566" s="716"/>
      <c r="BU566" s="717"/>
      <c r="BV566" s="715"/>
      <c r="BW566" s="718"/>
    </row>
    <row r="567" spans="2:75" ht="15.75" customHeight="1">
      <c r="B567" s="363" t="s">
        <v>21</v>
      </c>
      <c r="C567" s="364">
        <v>8893082000152</v>
      </c>
      <c r="D567" s="365" t="s">
        <v>13</v>
      </c>
      <c r="E567" s="365" t="s">
        <v>615</v>
      </c>
      <c r="F567" s="365" t="s">
        <v>619</v>
      </c>
      <c r="G567" s="366" t="s">
        <v>34</v>
      </c>
      <c r="H567" s="366" t="s">
        <v>1339</v>
      </c>
      <c r="I567" s="366" t="s">
        <v>34</v>
      </c>
      <c r="J567" s="366" t="s">
        <v>611</v>
      </c>
      <c r="K567" s="367" t="s">
        <v>48</v>
      </c>
      <c r="L567" s="368" t="s">
        <v>717</v>
      </c>
      <c r="M567" s="368" t="s">
        <v>34</v>
      </c>
      <c r="N567" s="367">
        <v>211788</v>
      </c>
      <c r="O567" s="367" t="s">
        <v>1323</v>
      </c>
      <c r="P567" s="371">
        <v>39629</v>
      </c>
      <c r="Q567" s="372">
        <v>1039042229.36</v>
      </c>
      <c r="R567" s="372">
        <v>1115275200.4820235</v>
      </c>
      <c r="S567" s="367">
        <v>30</v>
      </c>
      <c r="T567" s="369">
        <v>0.14334586431711482</v>
      </c>
      <c r="U567" s="369">
        <v>1.8530599664692404</v>
      </c>
      <c r="V567" s="369">
        <v>0.15603999884744879</v>
      </c>
      <c r="W567" s="369">
        <v>1.5297137451562706</v>
      </c>
      <c r="X567" s="369">
        <v>0.24164804189317612</v>
      </c>
      <c r="Y567" s="369">
        <v>1.832460999592127</v>
      </c>
      <c r="Z567" s="369">
        <v>0.35755975055731692</v>
      </c>
      <c r="AA567" s="369">
        <v>2.0324855388420358</v>
      </c>
      <c r="AB567" s="369">
        <v>4.0993004385194605E-2</v>
      </c>
      <c r="AC567" s="373">
        <v>1.1886673540567896</v>
      </c>
      <c r="AD567" s="575">
        <v>8875020000118</v>
      </c>
      <c r="AE567" s="370" t="s">
        <v>2463</v>
      </c>
      <c r="AF567" s="370" t="s">
        <v>2323</v>
      </c>
      <c r="AG567" s="374" t="s">
        <v>721</v>
      </c>
      <c r="AH567" s="374" t="s">
        <v>2321</v>
      </c>
      <c r="AI567" s="374">
        <v>50000</v>
      </c>
      <c r="AJ567" s="374">
        <v>25000</v>
      </c>
      <c r="AK567" s="374">
        <v>50000</v>
      </c>
      <c r="AL567" s="369">
        <v>1.975E-2</v>
      </c>
      <c r="AM567" s="369">
        <v>0.2</v>
      </c>
      <c r="AN567" s="369" t="s">
        <v>64</v>
      </c>
      <c r="AO567" s="367" t="s">
        <v>1326</v>
      </c>
      <c r="AP567" s="370" t="s">
        <v>13</v>
      </c>
      <c r="AQ567" s="376" t="s">
        <v>670</v>
      </c>
      <c r="AR567" s="369">
        <v>3.9499999999999995E-3</v>
      </c>
      <c r="AS567" s="369">
        <v>3.9499999999999995E-3</v>
      </c>
      <c r="AT567" s="369"/>
      <c r="AW567" s="711"/>
      <c r="AX567" s="711"/>
      <c r="AY567" s="712"/>
      <c r="AZ567" s="712"/>
      <c r="BA567" s="712"/>
      <c r="BB567" s="713"/>
      <c r="BC567" s="712"/>
      <c r="BD567" s="712"/>
      <c r="BE567" s="712"/>
      <c r="BF567" s="712"/>
      <c r="BG567" s="713"/>
      <c r="BH567" s="713"/>
      <c r="BI567" s="714"/>
      <c r="BJ567" s="714"/>
      <c r="BK567" s="714"/>
      <c r="BL567" s="218"/>
      <c r="BM567" s="713"/>
      <c r="BN567" s="713"/>
      <c r="BO567" s="713"/>
      <c r="BP567" s="713"/>
      <c r="BQ567" s="713"/>
      <c r="BR567" s="713"/>
      <c r="BS567" s="713"/>
      <c r="BT567" s="716"/>
      <c r="BU567" s="717"/>
      <c r="BV567" s="715"/>
      <c r="BW567" s="718"/>
    </row>
    <row r="568" spans="2:75" ht="15.75" customHeight="1">
      <c r="B568" s="363" t="s">
        <v>515</v>
      </c>
      <c r="C568" s="364">
        <v>9289134000149</v>
      </c>
      <c r="D568" s="365" t="s">
        <v>13</v>
      </c>
      <c r="E568" s="365" t="s">
        <v>615</v>
      </c>
      <c r="F568" s="365" t="s">
        <v>619</v>
      </c>
      <c r="G568" s="366" t="s">
        <v>34</v>
      </c>
      <c r="H568" s="366" t="s">
        <v>1339</v>
      </c>
      <c r="I568" s="366" t="s">
        <v>34</v>
      </c>
      <c r="J568" s="366" t="s">
        <v>611</v>
      </c>
      <c r="K568" s="367" t="s">
        <v>48</v>
      </c>
      <c r="L568" s="368" t="s">
        <v>717</v>
      </c>
      <c r="M568" s="368" t="s">
        <v>34</v>
      </c>
      <c r="N568" s="367">
        <v>211796</v>
      </c>
      <c r="O568" s="367" t="s">
        <v>1323</v>
      </c>
      <c r="P568" s="371">
        <v>39629</v>
      </c>
      <c r="Q568" s="372">
        <v>253849908.16</v>
      </c>
      <c r="R568" s="372">
        <v>241360687.21253973</v>
      </c>
      <c r="S568" s="367">
        <v>30</v>
      </c>
      <c r="T568" s="369">
        <v>0.14417275198155566</v>
      </c>
      <c r="U568" s="369">
        <v>1.8637493047005327</v>
      </c>
      <c r="V568" s="369">
        <v>0.15676840068528763</v>
      </c>
      <c r="W568" s="369">
        <v>1.5368545187500238</v>
      </c>
      <c r="X568" s="369">
        <v>0.24315884854620307</v>
      </c>
      <c r="Y568" s="369">
        <v>1.8439177208959976</v>
      </c>
      <c r="Z568" s="369">
        <v>0.3625755309329155</v>
      </c>
      <c r="AA568" s="369">
        <v>2.0609968605540625</v>
      </c>
      <c r="AB568" s="369">
        <v>4.1281109483702887E-2</v>
      </c>
      <c r="AC568" s="373">
        <v>1.1959251403768398</v>
      </c>
      <c r="AD568" s="575">
        <v>9289155000164</v>
      </c>
      <c r="AE568" s="370" t="s">
        <v>2463</v>
      </c>
      <c r="AF568" s="370" t="s">
        <v>2323</v>
      </c>
      <c r="AG568" s="374" t="s">
        <v>721</v>
      </c>
      <c r="AH568" s="374" t="s">
        <v>2318</v>
      </c>
      <c r="AI568" s="374">
        <v>100000</v>
      </c>
      <c r="AJ568" s="374">
        <v>50000</v>
      </c>
      <c r="AK568" s="374">
        <v>100000</v>
      </c>
      <c r="AL568" s="369">
        <v>1.975E-2</v>
      </c>
      <c r="AM568" s="369">
        <v>0.2</v>
      </c>
      <c r="AN568" s="369" t="s">
        <v>64</v>
      </c>
      <c r="AO568" s="367" t="s">
        <v>1326</v>
      </c>
      <c r="AP568" s="370" t="s">
        <v>13</v>
      </c>
      <c r="AQ568" s="376" t="s">
        <v>670</v>
      </c>
      <c r="AR568" s="369">
        <v>3.9499999999999995E-3</v>
      </c>
      <c r="AS568" s="369">
        <v>3.9499999999999995E-3</v>
      </c>
      <c r="AT568" s="369"/>
      <c r="AX568" s="711"/>
      <c r="AY568" s="712"/>
      <c r="AZ568" s="712"/>
      <c r="BA568" s="712"/>
      <c r="BB568" s="713"/>
      <c r="BC568" s="712"/>
      <c r="BD568" s="712"/>
      <c r="BE568" s="712"/>
      <c r="BF568" s="712"/>
      <c r="BG568" s="713"/>
      <c r="BH568" s="713"/>
      <c r="BI568" s="714"/>
      <c r="BJ568" s="714"/>
      <c r="BK568" s="714"/>
      <c r="BL568" s="713"/>
      <c r="BM568" s="713"/>
      <c r="BN568" s="713"/>
      <c r="BO568" s="713"/>
      <c r="BP568" s="713"/>
      <c r="BQ568" s="713"/>
      <c r="BR568" s="713"/>
      <c r="BS568" s="713"/>
      <c r="BT568" s="716"/>
      <c r="BU568" s="717"/>
      <c r="BV568" s="715"/>
      <c r="BW568" s="718"/>
    </row>
    <row r="569" spans="2:75" ht="15.75" customHeight="1">
      <c r="B569" s="363" t="s">
        <v>648</v>
      </c>
      <c r="C569" s="364">
        <v>30556738000109</v>
      </c>
      <c r="D569" s="365" t="s">
        <v>13</v>
      </c>
      <c r="E569" s="365" t="s">
        <v>615</v>
      </c>
      <c r="F569" s="365" t="s">
        <v>619</v>
      </c>
      <c r="G569" s="366" t="s">
        <v>34</v>
      </c>
      <c r="H569" s="366" t="s">
        <v>867</v>
      </c>
      <c r="I569" s="366" t="s">
        <v>34</v>
      </c>
      <c r="J569" s="366" t="s">
        <v>611</v>
      </c>
      <c r="K569" s="367" t="s">
        <v>48</v>
      </c>
      <c r="L569" s="368" t="s">
        <v>717</v>
      </c>
      <c r="M569" s="368" t="s">
        <v>34</v>
      </c>
      <c r="N569" s="367">
        <v>476080</v>
      </c>
      <c r="O569" s="367" t="s">
        <v>1323</v>
      </c>
      <c r="P569" s="371">
        <v>43375</v>
      </c>
      <c r="Q569" s="372">
        <v>744112869.74000001</v>
      </c>
      <c r="R569" s="372">
        <v>558291905.47972214</v>
      </c>
      <c r="S569" s="367">
        <v>90</v>
      </c>
      <c r="T569" s="369">
        <v>0.18248392530443258</v>
      </c>
      <c r="U569" s="369">
        <v>2.3590053198725824</v>
      </c>
      <c r="V569" s="369">
        <v>0.19159215478208269</v>
      </c>
      <c r="W569" s="369">
        <v>1.8782437503142251</v>
      </c>
      <c r="X569" s="369">
        <v>0.32033237894196409</v>
      </c>
      <c r="Y569" s="369">
        <v>2.4291386212730228</v>
      </c>
      <c r="Z569" s="369">
        <v>0.48295213311651541</v>
      </c>
      <c r="AA569" s="369">
        <v>2.7452564920471429</v>
      </c>
      <c r="AB569" s="369">
        <v>6.0240923843302298E-2</v>
      </c>
      <c r="AC569" s="373">
        <v>1.3281179455378533</v>
      </c>
      <c r="AD569" s="575">
        <v>24300684000105</v>
      </c>
      <c r="AE569" s="370" t="s">
        <v>2463</v>
      </c>
      <c r="AF569" s="370" t="s">
        <v>2323</v>
      </c>
      <c r="AG569" s="374" t="s">
        <v>721</v>
      </c>
      <c r="AH569" s="374" t="s">
        <v>2318</v>
      </c>
      <c r="AI569" s="374">
        <v>50000</v>
      </c>
      <c r="AJ569" s="374">
        <v>25000</v>
      </c>
      <c r="AK569" s="374">
        <v>50000</v>
      </c>
      <c r="AL569" s="369">
        <v>1.975E-2</v>
      </c>
      <c r="AM569" s="369">
        <v>0.2</v>
      </c>
      <c r="AN569" s="369" t="s">
        <v>64</v>
      </c>
      <c r="AO569" s="367" t="s">
        <v>1326</v>
      </c>
      <c r="AP569" s="370" t="s">
        <v>13</v>
      </c>
      <c r="AQ569" s="376" t="s">
        <v>670</v>
      </c>
      <c r="AR569" s="369">
        <v>3.9500000000000004E-3</v>
      </c>
      <c r="AS569" s="369">
        <v>3.9500000000000004E-3</v>
      </c>
      <c r="AT569" s="369"/>
      <c r="AW569" s="711"/>
      <c r="AX569" s="711"/>
      <c r="AY569" s="712"/>
      <c r="AZ569" s="712"/>
      <c r="BA569" s="712"/>
      <c r="BB569" s="713"/>
      <c r="BC569" s="712"/>
      <c r="BD569" s="712"/>
      <c r="BE569" s="712"/>
      <c r="BF569" s="712"/>
      <c r="BG569" s="713"/>
      <c r="BH569" s="713"/>
      <c r="BI569" s="714"/>
      <c r="BJ569" s="714"/>
      <c r="BK569" s="714"/>
      <c r="BL569" s="218"/>
      <c r="BM569" s="713"/>
      <c r="BN569" s="713"/>
      <c r="BO569" s="713"/>
      <c r="BP569" s="713"/>
      <c r="BQ569" s="713"/>
      <c r="BR569" s="713"/>
      <c r="BS569" s="713"/>
      <c r="BT569" s="716"/>
      <c r="BU569" s="717"/>
      <c r="BV569" s="715"/>
      <c r="BW569" s="718"/>
    </row>
    <row r="570" spans="2:75" ht="15.75" customHeight="1">
      <c r="B570" s="363" t="s">
        <v>208</v>
      </c>
      <c r="C570" s="364">
        <v>36668282000147</v>
      </c>
      <c r="D570" s="365" t="s">
        <v>14</v>
      </c>
      <c r="E570" s="365" t="s">
        <v>614</v>
      </c>
      <c r="F570" s="365"/>
      <c r="G570" s="366"/>
      <c r="H570" s="366" t="s">
        <v>1340</v>
      </c>
      <c r="I570" s="366" t="s">
        <v>34</v>
      </c>
      <c r="J570" s="366" t="s">
        <v>608</v>
      </c>
      <c r="K570" s="367" t="s">
        <v>48</v>
      </c>
      <c r="L570" s="368"/>
      <c r="M570" s="368" t="s">
        <v>34</v>
      </c>
      <c r="N570" s="367">
        <v>539538</v>
      </c>
      <c r="O570" s="367" t="s">
        <v>1323</v>
      </c>
      <c r="P570" s="371">
        <v>43985</v>
      </c>
      <c r="Q570" s="372">
        <v>24930185.079999998</v>
      </c>
      <c r="R570" s="372">
        <v>26561857.679007925</v>
      </c>
      <c r="S570" s="367">
        <v>6</v>
      </c>
      <c r="T570" s="369">
        <v>-5.452065542348028E-2</v>
      </c>
      <c r="U570" s="369">
        <v>-0.70479915407544036</v>
      </c>
      <c r="V570" s="369">
        <v>-0.21770602833247588</v>
      </c>
      <c r="W570" s="369">
        <v>-2.1342470289887068</v>
      </c>
      <c r="X570" s="369">
        <v>-0.22538333218806761</v>
      </c>
      <c r="Y570" s="369">
        <v>-1.70912275124218</v>
      </c>
      <c r="Z570" s="369" t="s">
        <v>1424</v>
      </c>
      <c r="AA570" s="369" t="s">
        <v>1424</v>
      </c>
      <c r="AB570" s="369">
        <v>0.35359869672621097</v>
      </c>
      <c r="AC570" s="373">
        <v>-0.79227699980669364</v>
      </c>
      <c r="AD570" s="575">
        <v>0</v>
      </c>
      <c r="AE570" s="370" t="s">
        <v>2464</v>
      </c>
      <c r="AF570" s="370" t="s">
        <v>743</v>
      </c>
      <c r="AG570" s="374" t="s">
        <v>743</v>
      </c>
      <c r="AH570" s="374" t="s">
        <v>2321</v>
      </c>
      <c r="AI570" s="374">
        <v>1000</v>
      </c>
      <c r="AJ570" s="374">
        <v>100</v>
      </c>
      <c r="AK570" s="374">
        <v>1000</v>
      </c>
      <c r="AL570" s="369">
        <v>2.5000000000000001E-2</v>
      </c>
      <c r="AM570" s="369">
        <v>0.2</v>
      </c>
      <c r="AN570" s="369" t="s">
        <v>64</v>
      </c>
      <c r="AO570" s="367" t="s">
        <v>1326</v>
      </c>
      <c r="AP570" s="370" t="s">
        <v>13</v>
      </c>
      <c r="AQ570" s="376" t="s">
        <v>670</v>
      </c>
      <c r="AR570" s="369">
        <v>8.3333333333333332E-3</v>
      </c>
      <c r="AS570" s="369">
        <v>8.3333333333333332E-3</v>
      </c>
      <c r="AT570" s="369"/>
      <c r="AX570" s="711"/>
      <c r="AY570" s="712"/>
      <c r="AZ570" s="712"/>
      <c r="BA570" s="712"/>
      <c r="BB570" s="713"/>
      <c r="BC570" s="712"/>
      <c r="BD570" s="712"/>
      <c r="BE570" s="712"/>
      <c r="BF570" s="712"/>
      <c r="BG570" s="713"/>
      <c r="BH570" s="713"/>
      <c r="BI570" s="714"/>
      <c r="BJ570" s="714"/>
      <c r="BK570" s="714"/>
      <c r="BL570" s="713"/>
      <c r="BM570" s="713"/>
      <c r="BN570" s="713"/>
      <c r="BO570" s="713"/>
      <c r="BP570" s="713"/>
      <c r="BQ570" s="713"/>
      <c r="BR570" s="713"/>
      <c r="BS570" s="713"/>
      <c r="BT570" s="716"/>
      <c r="BU570" s="717"/>
      <c r="BV570" s="715"/>
      <c r="BW570" s="718"/>
    </row>
    <row r="571" spans="2:75" ht="15.75" customHeight="1">
      <c r="B571" s="363" t="s">
        <v>962</v>
      </c>
      <c r="C571" s="364">
        <v>23686321000197</v>
      </c>
      <c r="D571" s="365" t="s">
        <v>13</v>
      </c>
      <c r="E571" s="365" t="s">
        <v>615</v>
      </c>
      <c r="F571" s="365" t="s">
        <v>619</v>
      </c>
      <c r="G571" s="366" t="s">
        <v>34</v>
      </c>
      <c r="H571" s="366" t="s">
        <v>1339</v>
      </c>
      <c r="I571" s="366" t="s">
        <v>34</v>
      </c>
      <c r="J571" s="366"/>
      <c r="K571" s="367" t="s">
        <v>48</v>
      </c>
      <c r="L571" s="368"/>
      <c r="M571" s="368" t="s">
        <v>34</v>
      </c>
      <c r="N571" s="367">
        <v>415391</v>
      </c>
      <c r="O571" s="367" t="s">
        <v>1323</v>
      </c>
      <c r="P571" s="371">
        <v>42426</v>
      </c>
      <c r="Q571" s="372">
        <v>647458.25</v>
      </c>
      <c r="R571" s="372">
        <v>96225000.719880998</v>
      </c>
      <c r="S571" s="367">
        <v>91</v>
      </c>
      <c r="T571" s="369">
        <v>2.2174832955861312E-3</v>
      </c>
      <c r="U571" s="369">
        <v>2.8665839373465108E-2</v>
      </c>
      <c r="V571" s="369">
        <v>-2.4936465313650791E-2</v>
      </c>
      <c r="W571" s="369">
        <v>-0.24446074101293069</v>
      </c>
      <c r="X571" s="369">
        <v>-3.9855859928247694E-2</v>
      </c>
      <c r="Y571" s="369">
        <v>-0.30223422607333356</v>
      </c>
      <c r="Z571" s="369">
        <v>6.8724571255969202E-3</v>
      </c>
      <c r="AA571" s="369">
        <v>3.906527427182703E-2</v>
      </c>
      <c r="AB571" s="369">
        <v>4.7295064418211512E-2</v>
      </c>
      <c r="AC571" s="373">
        <v>-2.5640040049371753</v>
      </c>
      <c r="AD571" s="575">
        <v>0</v>
      </c>
      <c r="AE571" s="370" t="s">
        <v>2352</v>
      </c>
      <c r="AF571" s="370" t="s">
        <v>2317</v>
      </c>
      <c r="AG571" s="374" t="s">
        <v>1458</v>
      </c>
      <c r="AH571" s="374" t="s">
        <v>728</v>
      </c>
      <c r="AI571" s="374">
        <v>100000</v>
      </c>
      <c r="AJ571" s="374">
        <v>1000</v>
      </c>
      <c r="AK571" s="374">
        <v>100000</v>
      </c>
      <c r="AL571" s="369">
        <v>0.02</v>
      </c>
      <c r="AM571" s="369">
        <v>0.2</v>
      </c>
      <c r="AN571" s="369" t="s">
        <v>34</v>
      </c>
      <c r="AO571" s="367" t="s">
        <v>1326</v>
      </c>
      <c r="AP571" s="370" t="s">
        <v>13</v>
      </c>
      <c r="AQ571" s="376" t="s">
        <v>681</v>
      </c>
      <c r="AR571" s="369">
        <v>6.9999999999999993E-3</v>
      </c>
      <c r="AS571" s="369">
        <v>6.9999999999999993E-3</v>
      </c>
      <c r="AT571" s="369"/>
      <c r="AX571" s="711"/>
      <c r="AY571" s="712"/>
      <c r="AZ571" s="712"/>
      <c r="BA571" s="712"/>
      <c r="BB571" s="713"/>
      <c r="BC571" s="712"/>
      <c r="BD571" s="712"/>
      <c r="BE571" s="712"/>
      <c r="BF571" s="712"/>
      <c r="BG571" s="713"/>
      <c r="BH571" s="713"/>
      <c r="BI571" s="714"/>
      <c r="BJ571" s="714"/>
      <c r="BK571" s="714"/>
      <c r="BL571" s="713"/>
      <c r="BM571" s="713"/>
      <c r="BN571" s="713"/>
      <c r="BO571" s="713"/>
      <c r="BP571" s="713"/>
      <c r="BQ571" s="713"/>
      <c r="BR571" s="713"/>
      <c r="BS571" s="713"/>
      <c r="BT571" s="716"/>
      <c r="BU571" s="717"/>
      <c r="BV571" s="715"/>
      <c r="BW571" s="718"/>
    </row>
    <row r="572" spans="2:75" ht="15.75" customHeight="1">
      <c r="B572" s="363" t="s">
        <v>535</v>
      </c>
      <c r="C572" s="364">
        <v>37495383000126</v>
      </c>
      <c r="D572" s="365" t="s">
        <v>14</v>
      </c>
      <c r="E572" s="365" t="s">
        <v>614</v>
      </c>
      <c r="F572" s="365"/>
      <c r="G572" s="366"/>
      <c r="H572" s="366" t="s">
        <v>867</v>
      </c>
      <c r="I572" s="366" t="s">
        <v>34</v>
      </c>
      <c r="J572" s="366" t="s">
        <v>608</v>
      </c>
      <c r="K572" s="367" t="s">
        <v>48</v>
      </c>
      <c r="L572" s="368" t="s">
        <v>717</v>
      </c>
      <c r="M572" s="368" t="s">
        <v>34</v>
      </c>
      <c r="N572" s="367">
        <v>593559</v>
      </c>
      <c r="O572" s="367" t="s">
        <v>1323</v>
      </c>
      <c r="P572" s="371">
        <v>44316</v>
      </c>
      <c r="Q572" s="372">
        <v>50415599.880000003</v>
      </c>
      <c r="R572" s="372">
        <v>35254838.503492057</v>
      </c>
      <c r="S572" s="367">
        <v>32</v>
      </c>
      <c r="T572" s="369">
        <v>0.17188220886885985</v>
      </c>
      <c r="U572" s="369">
        <v>2.2219548622524163</v>
      </c>
      <c r="V572" s="369">
        <v>9.2075561739139999E-2</v>
      </c>
      <c r="W572" s="369">
        <v>0.90264838134898573</v>
      </c>
      <c r="X572" s="369" t="s">
        <v>1424</v>
      </c>
      <c r="Y572" s="369" t="s">
        <v>1424</v>
      </c>
      <c r="Z572" s="369" t="s">
        <v>1424</v>
      </c>
      <c r="AA572" s="369" t="s">
        <v>1424</v>
      </c>
      <c r="AB572" s="369">
        <v>0.15674486255354012</v>
      </c>
      <c r="AC572" s="373">
        <v>2.044670799141652E-2</v>
      </c>
      <c r="AD572" s="575">
        <v>37487877000169</v>
      </c>
      <c r="AE572" s="370" t="s">
        <v>2465</v>
      </c>
      <c r="AF572" s="370" t="s">
        <v>738</v>
      </c>
      <c r="AG572" s="374" t="s">
        <v>738</v>
      </c>
      <c r="AH572" s="374" t="s">
        <v>2318</v>
      </c>
      <c r="AI572" s="374">
        <v>25000</v>
      </c>
      <c r="AJ572" s="374">
        <v>5000</v>
      </c>
      <c r="AK572" s="374">
        <v>10000</v>
      </c>
      <c r="AL572" s="369">
        <v>1.9E-2</v>
      </c>
      <c r="AM572" s="369">
        <v>0.2</v>
      </c>
      <c r="AN572" s="369" t="s">
        <v>2330</v>
      </c>
      <c r="AO572" s="367" t="s">
        <v>1326</v>
      </c>
      <c r="AP572" s="370" t="s">
        <v>13</v>
      </c>
      <c r="AQ572" s="376" t="s">
        <v>670</v>
      </c>
      <c r="AR572" s="369">
        <v>5.0672999999999994E-3</v>
      </c>
      <c r="AS572" s="369">
        <v>5.0672999999999994E-3</v>
      </c>
      <c r="AT572" s="369"/>
      <c r="AX572" s="711"/>
      <c r="AY572" s="712"/>
      <c r="AZ572" s="712"/>
      <c r="BA572" s="712"/>
      <c r="BB572" s="713"/>
      <c r="BC572" s="712"/>
      <c r="BD572" s="712"/>
      <c r="BE572" s="712"/>
      <c r="BF572" s="712"/>
      <c r="BG572" s="713"/>
      <c r="BH572" s="713"/>
      <c r="BI572" s="714"/>
      <c r="BJ572" s="714"/>
      <c r="BK572" s="714"/>
      <c r="BL572" s="713"/>
      <c r="BM572" s="713"/>
      <c r="BN572" s="713"/>
      <c r="BO572" s="713"/>
      <c r="BP572" s="713"/>
      <c r="BQ572" s="713"/>
      <c r="BR572" s="713"/>
      <c r="BS572" s="713"/>
      <c r="BT572" s="716"/>
      <c r="BU572" s="717"/>
      <c r="BV572" s="715"/>
      <c r="BW572" s="718"/>
    </row>
    <row r="573" spans="2:75" ht="15.75" customHeight="1">
      <c r="B573" s="363" t="s">
        <v>963</v>
      </c>
      <c r="C573" s="364">
        <v>37287419000186</v>
      </c>
      <c r="D573" s="365" t="s">
        <v>13</v>
      </c>
      <c r="E573" s="365" t="s">
        <v>615</v>
      </c>
      <c r="F573" s="365" t="s">
        <v>619</v>
      </c>
      <c r="G573" s="366" t="s">
        <v>34</v>
      </c>
      <c r="H573" s="366" t="s">
        <v>1339</v>
      </c>
      <c r="I573" s="366" t="s">
        <v>34</v>
      </c>
      <c r="J573" s="366" t="s">
        <v>611</v>
      </c>
      <c r="K573" s="367" t="s">
        <v>48</v>
      </c>
      <c r="L573" s="368" t="s">
        <v>717</v>
      </c>
      <c r="M573" s="368" t="s">
        <v>34</v>
      </c>
      <c r="N573" s="367">
        <v>541941</v>
      </c>
      <c r="O573" s="367" t="s">
        <v>1323</v>
      </c>
      <c r="P573" s="371">
        <v>44012</v>
      </c>
      <c r="Q573" s="372">
        <v>574911140.00999999</v>
      </c>
      <c r="R573" s="372">
        <v>469589631.78547621</v>
      </c>
      <c r="S573" s="367">
        <v>31</v>
      </c>
      <c r="T573" s="369">
        <v>0.15047570597265358</v>
      </c>
      <c r="U573" s="369">
        <v>1.9452288211626381</v>
      </c>
      <c r="V573" s="369">
        <v>0.21029275429321714</v>
      </c>
      <c r="W573" s="369">
        <v>2.0615721553779291</v>
      </c>
      <c r="X573" s="369">
        <v>0.29213301249842738</v>
      </c>
      <c r="Y573" s="369">
        <v>2.2152977028192691</v>
      </c>
      <c r="Z573" s="369" t="s">
        <v>1424</v>
      </c>
      <c r="AA573" s="369" t="s">
        <v>1424</v>
      </c>
      <c r="AB573" s="369">
        <v>3.784107190042664E-2</v>
      </c>
      <c r="AC573" s="373">
        <v>2.4971430328588626</v>
      </c>
      <c r="AD573" s="575">
        <v>36986798000130</v>
      </c>
      <c r="AE573" s="370" t="s">
        <v>2331</v>
      </c>
      <c r="AF573" s="370" t="s">
        <v>2317</v>
      </c>
      <c r="AG573" s="374" t="s">
        <v>1458</v>
      </c>
      <c r="AH573" s="374" t="s">
        <v>2321</v>
      </c>
      <c r="AI573" s="374">
        <v>500</v>
      </c>
      <c r="AJ573" s="374">
        <v>100</v>
      </c>
      <c r="AK573" s="374">
        <v>100</v>
      </c>
      <c r="AL573" s="369">
        <v>0</v>
      </c>
      <c r="AM573" s="369" t="s">
        <v>34</v>
      </c>
      <c r="AN573" s="369" t="s">
        <v>34</v>
      </c>
      <c r="AO573" s="367" t="s">
        <v>1326</v>
      </c>
      <c r="AP573" s="370" t="s">
        <v>13</v>
      </c>
      <c r="AQ573" s="376" t="s">
        <v>670</v>
      </c>
      <c r="AR573" s="369">
        <v>5.0666666666666664E-3</v>
      </c>
      <c r="AS573" s="369">
        <v>5.0666666666666664E-3</v>
      </c>
      <c r="AT573" s="369"/>
      <c r="AX573" s="711"/>
      <c r="AY573" s="712"/>
      <c r="AZ573" s="712"/>
      <c r="BA573" s="712"/>
      <c r="BB573" s="713"/>
      <c r="BC573" s="712"/>
      <c r="BD573" s="712"/>
      <c r="BE573" s="712"/>
      <c r="BF573" s="712"/>
      <c r="BG573" s="713"/>
      <c r="BH573" s="713"/>
      <c r="BI573" s="714"/>
      <c r="BJ573" s="714"/>
      <c r="BK573" s="714"/>
      <c r="BL573" s="713"/>
      <c r="BM573" s="713"/>
      <c r="BN573" s="713"/>
      <c r="BO573" s="713"/>
      <c r="BP573" s="713"/>
      <c r="BQ573" s="713"/>
      <c r="BR573" s="713"/>
      <c r="BS573" s="713"/>
      <c r="BT573" s="716"/>
      <c r="BU573" s="717"/>
      <c r="BV573" s="715"/>
      <c r="BW573" s="718"/>
    </row>
    <row r="574" spans="2:75" ht="15.75" customHeight="1">
      <c r="B574" s="363" t="s">
        <v>516</v>
      </c>
      <c r="C574" s="364">
        <v>35828684000107</v>
      </c>
      <c r="D574" s="365" t="s">
        <v>13</v>
      </c>
      <c r="E574" s="365" t="s">
        <v>615</v>
      </c>
      <c r="F574" s="365" t="s">
        <v>619</v>
      </c>
      <c r="G574" s="366" t="s">
        <v>34</v>
      </c>
      <c r="H574" s="366" t="s">
        <v>1339</v>
      </c>
      <c r="I574" s="366" t="s">
        <v>34</v>
      </c>
      <c r="J574" s="366" t="s">
        <v>611</v>
      </c>
      <c r="K574" s="367" t="s">
        <v>48</v>
      </c>
      <c r="L574" s="368" t="s">
        <v>717</v>
      </c>
      <c r="M574" s="368" t="s">
        <v>34</v>
      </c>
      <c r="N574" s="367">
        <v>541419</v>
      </c>
      <c r="O574" s="367" t="s">
        <v>1326</v>
      </c>
      <c r="P574" s="371">
        <v>44012</v>
      </c>
      <c r="Q574" s="372">
        <v>405751713.69</v>
      </c>
      <c r="R574" s="372">
        <v>353178947.3776589</v>
      </c>
      <c r="S574" s="367">
        <v>31</v>
      </c>
      <c r="T574" s="369">
        <v>0.15130426242004935</v>
      </c>
      <c r="U574" s="369">
        <v>1.9559397320769041</v>
      </c>
      <c r="V574" s="369">
        <v>0.21154282547948644</v>
      </c>
      <c r="W574" s="369">
        <v>2.0738270329105126</v>
      </c>
      <c r="X574" s="369">
        <v>0.29451305436663766</v>
      </c>
      <c r="Y574" s="369">
        <v>2.2333459926656221</v>
      </c>
      <c r="Z574" s="369" t="s">
        <v>1424</v>
      </c>
      <c r="AA574" s="369" t="s">
        <v>1424</v>
      </c>
      <c r="AB574" s="369">
        <v>3.8261336413319254E-2</v>
      </c>
      <c r="AC574" s="373">
        <v>2.497131049700041</v>
      </c>
      <c r="AD574" s="575">
        <v>35828652000101</v>
      </c>
      <c r="AE574" s="370" t="s">
        <v>2465</v>
      </c>
      <c r="AF574" s="370" t="s">
        <v>738</v>
      </c>
      <c r="AG574" s="374" t="s">
        <v>738</v>
      </c>
      <c r="AH574" s="374" t="s">
        <v>2321</v>
      </c>
      <c r="AI574" s="374">
        <v>500</v>
      </c>
      <c r="AJ574" s="374">
        <v>100</v>
      </c>
      <c r="AK574" s="374">
        <v>100</v>
      </c>
      <c r="AL574" s="369">
        <v>1.9E-2</v>
      </c>
      <c r="AM574" s="369">
        <v>0.2</v>
      </c>
      <c r="AN574" s="369" t="s">
        <v>64</v>
      </c>
      <c r="AO574" s="367" t="s">
        <v>1326</v>
      </c>
      <c r="AP574" s="370" t="s">
        <v>13</v>
      </c>
      <c r="AQ574" s="376" t="s">
        <v>670</v>
      </c>
      <c r="AR574" s="369">
        <v>5.0672999999999994E-3</v>
      </c>
      <c r="AS574" s="369">
        <v>5.0672999999999994E-3</v>
      </c>
      <c r="AT574" s="369"/>
      <c r="AX574" s="711"/>
      <c r="AY574" s="712"/>
      <c r="AZ574" s="712"/>
      <c r="BA574" s="712"/>
      <c r="BB574" s="713"/>
      <c r="BC574" s="712"/>
      <c r="BD574" s="712"/>
      <c r="BE574" s="712"/>
      <c r="BF574" s="712"/>
      <c r="BG574" s="713"/>
      <c r="BH574" s="713"/>
      <c r="BI574" s="714"/>
      <c r="BJ574" s="714"/>
      <c r="BK574" s="714"/>
      <c r="BL574" s="713"/>
      <c r="BM574" s="713"/>
      <c r="BN574" s="713"/>
      <c r="BO574" s="713"/>
      <c r="BP574" s="713"/>
      <c r="BQ574" s="713"/>
      <c r="BR574" s="713"/>
      <c r="BS574" s="713"/>
      <c r="BT574" s="716"/>
      <c r="BU574" s="717"/>
      <c r="BV574" s="715"/>
      <c r="BW574" s="718"/>
    </row>
    <row r="575" spans="2:75" ht="15.75" customHeight="1">
      <c r="B575" s="363" t="s">
        <v>964</v>
      </c>
      <c r="C575" s="364">
        <v>32102192000133</v>
      </c>
      <c r="D575" s="365" t="s">
        <v>14</v>
      </c>
      <c r="E575" s="365" t="s">
        <v>607</v>
      </c>
      <c r="F575" s="365"/>
      <c r="G575" s="366"/>
      <c r="H575" s="366" t="s">
        <v>34</v>
      </c>
      <c r="I575" s="366" t="s">
        <v>34</v>
      </c>
      <c r="J575" s="366" t="s">
        <v>611</v>
      </c>
      <c r="K575" s="367" t="s">
        <v>48</v>
      </c>
      <c r="L575" s="368"/>
      <c r="M575" s="368" t="s">
        <v>34</v>
      </c>
      <c r="N575" s="367">
        <v>482641</v>
      </c>
      <c r="O575" s="367" t="s">
        <v>1323</v>
      </c>
      <c r="P575" s="371">
        <v>43452</v>
      </c>
      <c r="Q575" s="372">
        <v>47071357.210000001</v>
      </c>
      <c r="R575" s="372">
        <v>74766020.977619082</v>
      </c>
      <c r="S575" s="367">
        <v>34</v>
      </c>
      <c r="T575" s="369">
        <v>-0.10227818531546429</v>
      </c>
      <c r="U575" s="369">
        <v>-1.3221700643691352</v>
      </c>
      <c r="V575" s="369">
        <v>-8.6392710872588818E-2</v>
      </c>
      <c r="W575" s="369">
        <v>-0.84693744090777656</v>
      </c>
      <c r="X575" s="369">
        <v>0.12024298521536125</v>
      </c>
      <c r="Y575" s="369">
        <v>0.91182440029490019</v>
      </c>
      <c r="Z575" s="369">
        <v>2.7494282422430905E-2</v>
      </c>
      <c r="AA575" s="369">
        <v>0.15628641461274242</v>
      </c>
      <c r="AB575" s="369">
        <v>0.1691954586202602</v>
      </c>
      <c r="AC575" s="373">
        <v>-1.0236294338056817</v>
      </c>
      <c r="AD575" s="575">
        <v>31533583000140</v>
      </c>
      <c r="AE575" s="370" t="s">
        <v>2466</v>
      </c>
      <c r="AF575" s="370" t="s">
        <v>2326</v>
      </c>
      <c r="AG575" s="374" t="s">
        <v>1459</v>
      </c>
      <c r="AH575" s="374" t="s">
        <v>2318</v>
      </c>
      <c r="AI575" s="374">
        <v>1000</v>
      </c>
      <c r="AJ575" s="374">
        <v>1000</v>
      </c>
      <c r="AK575" s="374">
        <v>1000</v>
      </c>
      <c r="AL575" s="369">
        <v>0.02</v>
      </c>
      <c r="AM575" s="369">
        <v>0.2</v>
      </c>
      <c r="AN575" s="369" t="s">
        <v>2330</v>
      </c>
      <c r="AO575" s="367" t="s">
        <v>1326</v>
      </c>
      <c r="AP575" s="370" t="s">
        <v>718</v>
      </c>
      <c r="AQ575" s="376" t="s">
        <v>689</v>
      </c>
      <c r="AR575" s="369">
        <v>6.0000000000000001E-3</v>
      </c>
      <c r="AS575" s="369">
        <v>6.0000000000000001E-3</v>
      </c>
      <c r="AT575" s="369"/>
      <c r="AX575" s="711"/>
      <c r="AY575" s="712"/>
      <c r="AZ575" s="712"/>
      <c r="BA575" s="712"/>
      <c r="BB575" s="713"/>
      <c r="BC575" s="712"/>
      <c r="BD575" s="712"/>
      <c r="BE575" s="712"/>
      <c r="BF575" s="712"/>
      <c r="BG575" s="713"/>
      <c r="BH575" s="713"/>
      <c r="BI575" s="714"/>
      <c r="BJ575" s="714"/>
      <c r="BK575" s="714"/>
      <c r="BL575" s="713"/>
      <c r="BM575" s="713"/>
      <c r="BN575" s="713"/>
      <c r="BO575" s="713"/>
      <c r="BP575" s="713"/>
      <c r="BQ575" s="713"/>
      <c r="BR575" s="713"/>
      <c r="BS575" s="713"/>
      <c r="BT575" s="716"/>
      <c r="BU575" s="717"/>
      <c r="BV575" s="715"/>
      <c r="BW575" s="718"/>
    </row>
    <row r="576" spans="2:75" ht="15.75" customHeight="1">
      <c r="B576" s="363" t="s">
        <v>965</v>
      </c>
      <c r="C576" s="364">
        <v>28075532000107</v>
      </c>
      <c r="D576" s="365" t="s">
        <v>14</v>
      </c>
      <c r="E576" s="365" t="s">
        <v>607</v>
      </c>
      <c r="F576" s="365"/>
      <c r="G576" s="366"/>
      <c r="H576" s="366" t="s">
        <v>34</v>
      </c>
      <c r="I576" s="366" t="s">
        <v>34</v>
      </c>
      <c r="J576" s="366" t="s">
        <v>611</v>
      </c>
      <c r="K576" s="367" t="s">
        <v>49</v>
      </c>
      <c r="L576" s="368"/>
      <c r="M576" s="368" t="s">
        <v>34</v>
      </c>
      <c r="N576" s="367">
        <v>454117</v>
      </c>
      <c r="O576" s="367" t="s">
        <v>1323</v>
      </c>
      <c r="P576" s="371">
        <v>43018</v>
      </c>
      <c r="Q576" s="372">
        <v>120372470.54000001</v>
      </c>
      <c r="R576" s="372">
        <v>177168373.39789668</v>
      </c>
      <c r="S576" s="367">
        <v>34</v>
      </c>
      <c r="T576" s="369">
        <v>-0.23124726818615682</v>
      </c>
      <c r="U576" s="369">
        <v>-2.9893785710006044</v>
      </c>
      <c r="V576" s="369">
        <v>-0.16956401587677528</v>
      </c>
      <c r="W576" s="369">
        <v>-1.6622943327767148</v>
      </c>
      <c r="X576" s="369">
        <v>2.0683275287770586E-2</v>
      </c>
      <c r="Y576" s="369">
        <v>0.15684503384232684</v>
      </c>
      <c r="Z576" s="369">
        <v>0.23653155815778026</v>
      </c>
      <c r="AA576" s="369">
        <v>1.3445220573236709</v>
      </c>
      <c r="AB576" s="369">
        <v>0.21404352062955087</v>
      </c>
      <c r="AC576" s="373">
        <v>-1.2150302428449946</v>
      </c>
      <c r="AD576" s="575">
        <v>28075437000103</v>
      </c>
      <c r="AE576" s="370" t="s">
        <v>2466</v>
      </c>
      <c r="AF576" s="370" t="s">
        <v>2326</v>
      </c>
      <c r="AG576" s="374" t="s">
        <v>1459</v>
      </c>
      <c r="AH576" s="374" t="s">
        <v>2318</v>
      </c>
      <c r="AI576" s="374">
        <v>1000</v>
      </c>
      <c r="AJ576" s="374">
        <v>1000</v>
      </c>
      <c r="AK576" s="374">
        <v>1000</v>
      </c>
      <c r="AL576" s="369">
        <v>0.02</v>
      </c>
      <c r="AM576" s="369">
        <v>0.2</v>
      </c>
      <c r="AN576" s="369" t="s">
        <v>2330</v>
      </c>
      <c r="AO576" s="367" t="s">
        <v>1326</v>
      </c>
      <c r="AP576" s="370" t="s">
        <v>718</v>
      </c>
      <c r="AQ576" s="376" t="s">
        <v>689</v>
      </c>
      <c r="AR576" s="369">
        <v>6.0000000000000001E-3</v>
      </c>
      <c r="AS576" s="369">
        <v>6.0000000000000001E-3</v>
      </c>
      <c r="AT576" s="369"/>
      <c r="AX576" s="711"/>
      <c r="AY576" s="712"/>
      <c r="AZ576" s="712"/>
      <c r="BA576" s="712"/>
      <c r="BB576" s="713"/>
      <c r="BC576" s="712"/>
      <c r="BD576" s="712"/>
      <c r="BE576" s="712"/>
      <c r="BF576" s="712"/>
      <c r="BG576" s="713"/>
      <c r="BH576" s="713"/>
      <c r="BI576" s="714"/>
      <c r="BJ576" s="714"/>
      <c r="BK576" s="714"/>
      <c r="BL576" s="713"/>
      <c r="BM576" s="713"/>
      <c r="BN576" s="713"/>
      <c r="BO576" s="713"/>
      <c r="BP576" s="713"/>
      <c r="BQ576" s="713"/>
      <c r="BR576" s="713"/>
      <c r="BS576" s="713"/>
      <c r="BT576" s="716"/>
      <c r="BU576" s="717"/>
      <c r="BV576" s="715"/>
      <c r="BW576" s="718"/>
    </row>
    <row r="577" spans="2:75" ht="15.75" customHeight="1">
      <c r="B577" s="363" t="s">
        <v>966</v>
      </c>
      <c r="C577" s="364">
        <v>36352424000162</v>
      </c>
      <c r="D577" s="365" t="s">
        <v>14</v>
      </c>
      <c r="E577" s="365" t="s">
        <v>607</v>
      </c>
      <c r="F577" s="365"/>
      <c r="G577" s="366"/>
      <c r="H577" s="366" t="s">
        <v>34</v>
      </c>
      <c r="I577" s="366" t="s">
        <v>34</v>
      </c>
      <c r="J577" s="366" t="s">
        <v>611</v>
      </c>
      <c r="K577" s="367" t="s">
        <v>49</v>
      </c>
      <c r="L577" s="368"/>
      <c r="M577" s="368" t="s">
        <v>1421</v>
      </c>
      <c r="N577" s="367">
        <v>557021</v>
      </c>
      <c r="O577" s="367" t="s">
        <v>1323</v>
      </c>
      <c r="P577" s="371">
        <v>44132</v>
      </c>
      <c r="Q577" s="372">
        <v>18551952.260000002</v>
      </c>
      <c r="R577" s="372">
        <v>25741449.411904752</v>
      </c>
      <c r="S577" s="367">
        <v>19</v>
      </c>
      <c r="T577" s="369">
        <v>-0.28399075586252631</v>
      </c>
      <c r="U577" s="369">
        <v>-3.6712039307391113</v>
      </c>
      <c r="V577" s="369">
        <v>-0.204763034307195</v>
      </c>
      <c r="W577" s="369">
        <v>-2.0073624095950344</v>
      </c>
      <c r="X577" s="369" t="s">
        <v>1424</v>
      </c>
      <c r="Y577" s="369" t="s">
        <v>1424</v>
      </c>
      <c r="Z577" s="369" t="s">
        <v>1424</v>
      </c>
      <c r="AA577" s="369" t="s">
        <v>1424</v>
      </c>
      <c r="AB577" s="369">
        <v>0.21166265914645094</v>
      </c>
      <c r="AC577" s="373">
        <v>-1.4354780499797222</v>
      </c>
      <c r="AD577" s="575">
        <v>36327593000142</v>
      </c>
      <c r="AE577" s="370" t="s">
        <v>2466</v>
      </c>
      <c r="AF577" s="370" t="s">
        <v>2326</v>
      </c>
      <c r="AG577" s="374" t="s">
        <v>1459</v>
      </c>
      <c r="AH577" s="374" t="s">
        <v>2318</v>
      </c>
      <c r="AI577" s="374">
        <v>1000</v>
      </c>
      <c r="AJ577" s="374">
        <v>1000</v>
      </c>
      <c r="AK577" s="374">
        <v>1000</v>
      </c>
      <c r="AL577" s="369">
        <v>1.2E-2</v>
      </c>
      <c r="AM577" s="369" t="s">
        <v>34</v>
      </c>
      <c r="AN577" s="369" t="s">
        <v>34</v>
      </c>
      <c r="AO577" s="367" t="s">
        <v>1326</v>
      </c>
      <c r="AP577" s="370" t="s">
        <v>718</v>
      </c>
      <c r="AQ577" s="376" t="s">
        <v>689</v>
      </c>
      <c r="AR577" s="369">
        <v>3.2000000000000002E-3</v>
      </c>
      <c r="AS577" s="369">
        <v>3.2000000000000002E-3</v>
      </c>
      <c r="AT577" s="369"/>
      <c r="AX577" s="711"/>
      <c r="AY577" s="712"/>
      <c r="AZ577" s="712"/>
      <c r="BA577" s="712"/>
      <c r="BB577" s="713"/>
      <c r="BC577" s="712"/>
      <c r="BD577" s="712"/>
      <c r="BE577" s="712"/>
      <c r="BF577" s="712"/>
      <c r="BG577" s="713"/>
      <c r="BH577" s="713"/>
      <c r="BI577" s="714"/>
      <c r="BJ577" s="714"/>
      <c r="BK577" s="714"/>
      <c r="BL577" s="713"/>
      <c r="BM577" s="713"/>
      <c r="BN577" s="713"/>
      <c r="BO577" s="713"/>
      <c r="BP577" s="713"/>
      <c r="BQ577" s="713"/>
      <c r="BR577" s="713"/>
      <c r="BS577" s="713"/>
      <c r="BT577" s="716"/>
      <c r="BU577" s="717"/>
      <c r="BV577" s="715"/>
      <c r="BW577" s="718"/>
    </row>
    <row r="578" spans="2:75" ht="15.75" customHeight="1">
      <c r="B578" s="363" t="s">
        <v>209</v>
      </c>
      <c r="C578" s="364">
        <v>27324405000131</v>
      </c>
      <c r="D578" s="365" t="s">
        <v>13</v>
      </c>
      <c r="E578" s="365" t="s">
        <v>615</v>
      </c>
      <c r="F578" s="365" t="s">
        <v>619</v>
      </c>
      <c r="G578" s="366" t="s">
        <v>34</v>
      </c>
      <c r="H578" s="366" t="s">
        <v>1339</v>
      </c>
      <c r="I578" s="366" t="s">
        <v>34</v>
      </c>
      <c r="J578" s="366" t="s">
        <v>611</v>
      </c>
      <c r="K578" s="367" t="s">
        <v>48</v>
      </c>
      <c r="L578" s="368"/>
      <c r="M578" s="368" t="s">
        <v>1421</v>
      </c>
      <c r="N578" s="367">
        <v>441996</v>
      </c>
      <c r="O578" s="367" t="s">
        <v>1323</v>
      </c>
      <c r="P578" s="371">
        <v>42877</v>
      </c>
      <c r="Q578" s="372">
        <v>58067890.469999999</v>
      </c>
      <c r="R578" s="372">
        <v>74265138.602063477</v>
      </c>
      <c r="S578" s="367">
        <v>13</v>
      </c>
      <c r="T578" s="369">
        <v>4.2272682563059494E-2</v>
      </c>
      <c r="U578" s="369">
        <v>0.54646721833268252</v>
      </c>
      <c r="V578" s="369">
        <v>5.4754052662313812E-2</v>
      </c>
      <c r="W578" s="369">
        <v>0.53677279914899934</v>
      </c>
      <c r="X578" s="369">
        <v>9.1780808383400858E-2</v>
      </c>
      <c r="Y578" s="369">
        <v>0.69599054292344986</v>
      </c>
      <c r="Z578" s="369">
        <v>0.18258804378308646</v>
      </c>
      <c r="AA578" s="369">
        <v>1.0378896337637171</v>
      </c>
      <c r="AB578" s="369">
        <v>3.9114029565807014E-2</v>
      </c>
      <c r="AC578" s="373">
        <v>-1.1013187219327158</v>
      </c>
      <c r="AD578" s="575">
        <v>0</v>
      </c>
      <c r="AE578" s="370" t="s">
        <v>2467</v>
      </c>
      <c r="AF578" s="370" t="s">
        <v>2326</v>
      </c>
      <c r="AG578" s="374" t="s">
        <v>1459</v>
      </c>
      <c r="AH578" s="374" t="s">
        <v>2321</v>
      </c>
      <c r="AI578" s="374">
        <v>25000</v>
      </c>
      <c r="AJ578" s="374">
        <v>10000</v>
      </c>
      <c r="AK578" s="374">
        <v>20000</v>
      </c>
      <c r="AL578" s="369">
        <v>5.5000000000000005E-3</v>
      </c>
      <c r="AM578" s="369">
        <v>0.1</v>
      </c>
      <c r="AN578" s="369" t="s">
        <v>64</v>
      </c>
      <c r="AO578" s="367" t="s">
        <v>1326</v>
      </c>
      <c r="AP578" s="370" t="s">
        <v>13</v>
      </c>
      <c r="AQ578" s="376" t="s">
        <v>670</v>
      </c>
      <c r="AR578" s="369">
        <v>1.2833333333333332E-3</v>
      </c>
      <c r="AS578" s="369">
        <v>1.2833333333333332E-3</v>
      </c>
      <c r="AT578" s="369"/>
      <c r="AX578" s="711"/>
      <c r="AY578" s="712"/>
      <c r="AZ578" s="712"/>
      <c r="BA578" s="712"/>
      <c r="BB578" s="713"/>
      <c r="BC578" s="712"/>
      <c r="BD578" s="712"/>
      <c r="BE578" s="712"/>
      <c r="BF578" s="712"/>
      <c r="BG578" s="713"/>
      <c r="BH578" s="713"/>
      <c r="BI578" s="714"/>
      <c r="BJ578" s="714"/>
      <c r="BK578" s="714"/>
      <c r="BL578" s="713"/>
      <c r="BM578" s="713"/>
      <c r="BN578" s="713"/>
      <c r="BO578" s="713"/>
      <c r="BP578" s="713"/>
      <c r="BQ578" s="713"/>
      <c r="BR578" s="713"/>
      <c r="BS578" s="713"/>
      <c r="BT578" s="716"/>
      <c r="BU578" s="717"/>
      <c r="BV578" s="715"/>
      <c r="BW578" s="718"/>
    </row>
    <row r="579" spans="2:75" ht="15.75" customHeight="1">
      <c r="B579" s="363" t="s">
        <v>210</v>
      </c>
      <c r="C579" s="364">
        <v>31440882000130</v>
      </c>
      <c r="D579" s="365" t="s">
        <v>13</v>
      </c>
      <c r="E579" s="365" t="s">
        <v>616</v>
      </c>
      <c r="F579" s="365" t="s">
        <v>610</v>
      </c>
      <c r="G579" s="366" t="s">
        <v>34</v>
      </c>
      <c r="H579" s="366" t="s">
        <v>1339</v>
      </c>
      <c r="I579" s="366" t="s">
        <v>34</v>
      </c>
      <c r="J579" s="366" t="s">
        <v>611</v>
      </c>
      <c r="K579" s="367" t="s">
        <v>48</v>
      </c>
      <c r="L579" s="368"/>
      <c r="M579" s="368" t="s">
        <v>34</v>
      </c>
      <c r="N579" s="367">
        <v>478385</v>
      </c>
      <c r="O579" s="367" t="s">
        <v>1323</v>
      </c>
      <c r="P579" s="371">
        <v>43405</v>
      </c>
      <c r="Q579" s="372">
        <v>134038519.19</v>
      </c>
      <c r="R579" s="372">
        <v>150606597.40706342</v>
      </c>
      <c r="S579" s="367">
        <v>33</v>
      </c>
      <c r="T579" s="369">
        <v>8.1776539487687483E-2</v>
      </c>
      <c r="U579" s="369">
        <v>1.0571412872141852</v>
      </c>
      <c r="V579" s="369">
        <v>0.12199301858879941</v>
      </c>
      <c r="W579" s="369">
        <v>1.1959394945319941</v>
      </c>
      <c r="X579" s="369">
        <v>0.14398717522299043</v>
      </c>
      <c r="Y579" s="369">
        <v>1.0918809065053658</v>
      </c>
      <c r="Z579" s="369">
        <v>0.24648734004423711</v>
      </c>
      <c r="AA579" s="369">
        <v>1.4011139491139224</v>
      </c>
      <c r="AB579" s="369">
        <v>4.1123301415047393E-2</v>
      </c>
      <c r="AC579" s="373">
        <v>0.45770768809848689</v>
      </c>
      <c r="AD579" s="575">
        <v>0</v>
      </c>
      <c r="AE579" s="370" t="s">
        <v>2467</v>
      </c>
      <c r="AF579" s="370" t="s">
        <v>2326</v>
      </c>
      <c r="AG579" s="374" t="s">
        <v>1459</v>
      </c>
      <c r="AH579" s="374" t="s">
        <v>2321</v>
      </c>
      <c r="AI579" s="374">
        <v>50000</v>
      </c>
      <c r="AJ579" s="374">
        <v>20000</v>
      </c>
      <c r="AK579" s="374">
        <v>20000</v>
      </c>
      <c r="AL579" s="369">
        <v>0.02</v>
      </c>
      <c r="AM579" s="369">
        <v>0.2</v>
      </c>
      <c r="AN579" s="369" t="s">
        <v>64</v>
      </c>
      <c r="AO579" s="367" t="s">
        <v>1326</v>
      </c>
      <c r="AP579" s="370" t="s">
        <v>13</v>
      </c>
      <c r="AQ579" s="376" t="s">
        <v>670</v>
      </c>
      <c r="AR579" s="369">
        <v>5.4000000000000003E-3</v>
      </c>
      <c r="AS579" s="369">
        <v>5.4000000000000003E-3</v>
      </c>
      <c r="AT579" s="369"/>
      <c r="AX579" s="711"/>
      <c r="AY579" s="712"/>
      <c r="AZ579" s="712"/>
      <c r="BA579" s="712"/>
      <c r="BB579" s="713"/>
      <c r="BC579" s="712"/>
      <c r="BD579" s="712"/>
      <c r="BE579" s="712"/>
      <c r="BF579" s="712"/>
      <c r="BG579" s="713"/>
      <c r="BH579" s="713"/>
      <c r="BI579" s="714"/>
      <c r="BJ579" s="714"/>
      <c r="BK579" s="714"/>
      <c r="BL579" s="713"/>
      <c r="BM579" s="713"/>
      <c r="BN579" s="713"/>
      <c r="BO579" s="713"/>
      <c r="BP579" s="713"/>
      <c r="BQ579" s="713"/>
      <c r="BR579" s="713"/>
      <c r="BS579" s="713"/>
      <c r="BT579" s="716"/>
      <c r="BU579" s="717"/>
      <c r="BV579" s="715"/>
      <c r="BW579" s="718"/>
    </row>
    <row r="580" spans="2:75" ht="15.75" customHeight="1">
      <c r="B580" s="363" t="s">
        <v>1643</v>
      </c>
      <c r="C580" s="364">
        <v>36352601000100</v>
      </c>
      <c r="D580" s="365" t="s">
        <v>14</v>
      </c>
      <c r="E580" s="365"/>
      <c r="F580" s="365"/>
      <c r="G580" s="366"/>
      <c r="H580" s="366" t="s">
        <v>34</v>
      </c>
      <c r="I580" s="366"/>
      <c r="J580" s="366"/>
      <c r="K580" s="367"/>
      <c r="L580" s="368"/>
      <c r="M580" s="368"/>
      <c r="N580" s="367">
        <v>539740</v>
      </c>
      <c r="O580" s="367" t="s">
        <v>1323</v>
      </c>
      <c r="P580" s="371">
        <v>43998</v>
      </c>
      <c r="Q580" s="372" t="s">
        <v>1396</v>
      </c>
      <c r="R580" s="372" t="s">
        <v>1424</v>
      </c>
      <c r="S580" s="367">
        <v>33</v>
      </c>
      <c r="T580" s="369" t="s">
        <v>1424</v>
      </c>
      <c r="U580" s="369" t="s">
        <v>1424</v>
      </c>
      <c r="V580" s="369" t="s">
        <v>1424</v>
      </c>
      <c r="W580" s="369" t="s">
        <v>1424</v>
      </c>
      <c r="X580" s="369" t="s">
        <v>1424</v>
      </c>
      <c r="Y580" s="369" t="s">
        <v>1424</v>
      </c>
      <c r="Z580" s="369" t="s">
        <v>1424</v>
      </c>
      <c r="AA580" s="369" t="s">
        <v>1424</v>
      </c>
      <c r="AB580" s="369" t="s">
        <v>1424</v>
      </c>
      <c r="AC580" s="373" t="s">
        <v>1424</v>
      </c>
      <c r="AD580" s="575">
        <v>40777563000105</v>
      </c>
      <c r="AE580" s="370" t="s">
        <v>2467</v>
      </c>
      <c r="AF580" s="370" t="s">
        <v>2326</v>
      </c>
      <c r="AG580" s="374" t="s">
        <v>1459</v>
      </c>
      <c r="AH580" s="374" t="s">
        <v>2321</v>
      </c>
      <c r="AI580" s="374">
        <v>1000</v>
      </c>
      <c r="AJ580" s="374">
        <v>1000</v>
      </c>
      <c r="AK580" s="374">
        <v>1000</v>
      </c>
      <c r="AL580" s="369">
        <v>1.4499999999999999E-2</v>
      </c>
      <c r="AM580" s="369">
        <v>0.25</v>
      </c>
      <c r="AN580" s="369" t="s">
        <v>34</v>
      </c>
      <c r="AO580" s="367" t="s">
        <v>1326</v>
      </c>
      <c r="AP580" s="370" t="s">
        <v>718</v>
      </c>
      <c r="AQ580" s="376" t="s">
        <v>661</v>
      </c>
      <c r="AR580" s="369">
        <v>1.9995E-3</v>
      </c>
      <c r="AS580" s="369">
        <v>1.9995E-3</v>
      </c>
      <c r="AT580" s="369"/>
      <c r="AX580" s="711"/>
      <c r="AY580" s="712"/>
      <c r="AZ580" s="712"/>
      <c r="BA580" s="712"/>
      <c r="BB580" s="713"/>
      <c r="BC580" s="712"/>
      <c r="BD580" s="712"/>
      <c r="BE580" s="712"/>
      <c r="BF580" s="712"/>
      <c r="BG580" s="713"/>
      <c r="BH580" s="713"/>
      <c r="BI580" s="714"/>
      <c r="BJ580" s="714"/>
      <c r="BK580" s="714"/>
      <c r="BL580" s="713"/>
      <c r="BM580" s="713"/>
      <c r="BN580" s="713"/>
      <c r="BO580" s="713"/>
      <c r="BP580" s="713"/>
      <c r="BQ580" s="713"/>
      <c r="BR580" s="713"/>
      <c r="BS580" s="713"/>
      <c r="BT580" s="716"/>
      <c r="BU580" s="717"/>
      <c r="BV580" s="715"/>
      <c r="BW580" s="718"/>
    </row>
    <row r="581" spans="2:75" ht="15.75" customHeight="1">
      <c r="B581" s="363" t="s">
        <v>211</v>
      </c>
      <c r="C581" s="364">
        <v>29826089000121</v>
      </c>
      <c r="D581" s="365" t="s">
        <v>13</v>
      </c>
      <c r="E581" s="365" t="s">
        <v>616</v>
      </c>
      <c r="F581" s="365" t="s">
        <v>610</v>
      </c>
      <c r="G581" s="366" t="s">
        <v>34</v>
      </c>
      <c r="H581" s="366" t="s">
        <v>1340</v>
      </c>
      <c r="I581" s="366" t="s">
        <v>34</v>
      </c>
      <c r="J581" s="366" t="s">
        <v>611</v>
      </c>
      <c r="K581" s="367" t="s">
        <v>48</v>
      </c>
      <c r="L581" s="368" t="s">
        <v>1341</v>
      </c>
      <c r="M581" s="368" t="s">
        <v>1421</v>
      </c>
      <c r="N581" s="367">
        <v>481645</v>
      </c>
      <c r="O581" s="367" t="s">
        <v>1323</v>
      </c>
      <c r="P581" s="371">
        <v>43307</v>
      </c>
      <c r="Q581" s="372">
        <v>276979377.32999998</v>
      </c>
      <c r="R581" s="372">
        <v>391763662.88563514</v>
      </c>
      <c r="S581" s="367">
        <v>13</v>
      </c>
      <c r="T581" s="369">
        <v>6.7889531282496751E-3</v>
      </c>
      <c r="U581" s="369">
        <v>8.7762122166042539E-2</v>
      </c>
      <c r="V581" s="369">
        <v>6.3812993179759303E-3</v>
      </c>
      <c r="W581" s="369">
        <v>6.2558070691909093E-2</v>
      </c>
      <c r="X581" s="369">
        <v>4.8384491972385923E-2</v>
      </c>
      <c r="Y581" s="369">
        <v>0.36690839218002075</v>
      </c>
      <c r="Z581" s="369">
        <v>0.16909225199020983</v>
      </c>
      <c r="AA581" s="369">
        <v>0.96117517803571495</v>
      </c>
      <c r="AB581" s="369">
        <v>7.35465363429577E-2</v>
      </c>
      <c r="AC581" s="373">
        <v>-1.1978402640044912</v>
      </c>
      <c r="AD581" s="575">
        <v>26450646000164</v>
      </c>
      <c r="AE581" s="370" t="s">
        <v>2467</v>
      </c>
      <c r="AF581" s="370" t="s">
        <v>2326</v>
      </c>
      <c r="AG581" s="374" t="s">
        <v>1459</v>
      </c>
      <c r="AH581" s="374" t="s">
        <v>2321</v>
      </c>
      <c r="AI581" s="374">
        <v>25000</v>
      </c>
      <c r="AJ581" s="374">
        <v>10000</v>
      </c>
      <c r="AK581" s="374">
        <v>20000</v>
      </c>
      <c r="AL581" s="369">
        <v>1.4499999999999999E-2</v>
      </c>
      <c r="AM581" s="369">
        <v>0.2</v>
      </c>
      <c r="AN581" s="369" t="s">
        <v>64</v>
      </c>
      <c r="AO581" s="367" t="s">
        <v>1326</v>
      </c>
      <c r="AP581" s="370" t="s">
        <v>13</v>
      </c>
      <c r="AQ581" s="376" t="s">
        <v>670</v>
      </c>
      <c r="AR581" s="369">
        <v>2.8999999999999998E-3</v>
      </c>
      <c r="AS581" s="369">
        <v>2.8999999999999998E-3</v>
      </c>
      <c r="AT581" s="369"/>
      <c r="AX581" s="711"/>
      <c r="AY581" s="712"/>
      <c r="AZ581" s="712"/>
      <c r="BA581" s="712"/>
      <c r="BB581" s="713"/>
      <c r="BC581" s="712"/>
      <c r="BD581" s="712"/>
      <c r="BE581" s="712"/>
      <c r="BF581" s="712"/>
      <c r="BG581" s="713"/>
      <c r="BH581" s="713"/>
      <c r="BI581" s="714"/>
      <c r="BJ581" s="714"/>
      <c r="BK581" s="714"/>
      <c r="BL581" s="713"/>
      <c r="BM581" s="713"/>
      <c r="BN581" s="713"/>
      <c r="BO581" s="713"/>
      <c r="BP581" s="713"/>
      <c r="BQ581" s="713"/>
      <c r="BR581" s="713"/>
      <c r="BS581" s="713"/>
      <c r="BT581" s="716"/>
      <c r="BU581" s="717"/>
      <c r="BV581" s="715"/>
      <c r="BW581" s="718"/>
    </row>
    <row r="582" spans="2:75" ht="15.75" customHeight="1">
      <c r="B582" s="363" t="s">
        <v>212</v>
      </c>
      <c r="C582" s="364">
        <v>11052478000181</v>
      </c>
      <c r="D582" s="365" t="s">
        <v>13</v>
      </c>
      <c r="E582" s="365" t="s">
        <v>616</v>
      </c>
      <c r="F582" s="365" t="s">
        <v>610</v>
      </c>
      <c r="G582" s="366" t="s">
        <v>34</v>
      </c>
      <c r="H582" s="366" t="s">
        <v>867</v>
      </c>
      <c r="I582" s="366" t="s">
        <v>34</v>
      </c>
      <c r="J582" s="366" t="s">
        <v>611</v>
      </c>
      <c r="K582" s="367" t="s">
        <v>48</v>
      </c>
      <c r="L582" s="368" t="s">
        <v>717</v>
      </c>
      <c r="M582" s="368" t="s">
        <v>1421</v>
      </c>
      <c r="N582" s="367">
        <v>340091</v>
      </c>
      <c r="O582" s="367" t="s">
        <v>1323</v>
      </c>
      <c r="P582" s="371">
        <v>40975</v>
      </c>
      <c r="Q582" s="372">
        <v>633329530.24000001</v>
      </c>
      <c r="R582" s="372">
        <v>512346279.22865087</v>
      </c>
      <c r="S582" s="367">
        <v>33</v>
      </c>
      <c r="T582" s="369">
        <v>9.2843419953269501E-2</v>
      </c>
      <c r="U582" s="369">
        <v>1.2002050110416329</v>
      </c>
      <c r="V582" s="369">
        <v>0.14327015600675952</v>
      </c>
      <c r="W582" s="369">
        <v>1.4045265863433227</v>
      </c>
      <c r="X582" s="369">
        <v>0.17990275639709075</v>
      </c>
      <c r="Y582" s="369">
        <v>1.3642352829927946</v>
      </c>
      <c r="Z582" s="369">
        <v>0.3443555930592308</v>
      </c>
      <c r="AA582" s="369">
        <v>1.9574288269900382</v>
      </c>
      <c r="AB582" s="369">
        <v>5.7215161889134517E-2</v>
      </c>
      <c r="AC582" s="373">
        <v>0.67124855939197536</v>
      </c>
      <c r="AD582" s="575">
        <v>22099965000116</v>
      </c>
      <c r="AE582" s="370" t="s">
        <v>2467</v>
      </c>
      <c r="AF582" s="370" t="s">
        <v>2326</v>
      </c>
      <c r="AG582" s="374" t="s">
        <v>1459</v>
      </c>
      <c r="AH582" s="374" t="s">
        <v>2321</v>
      </c>
      <c r="AI582" s="374">
        <v>50000</v>
      </c>
      <c r="AJ582" s="374">
        <v>20000</v>
      </c>
      <c r="AK582" s="374">
        <v>20000</v>
      </c>
      <c r="AL582" s="369">
        <v>9.4999999999999998E-3</v>
      </c>
      <c r="AM582" s="369">
        <v>0.27500000000000002</v>
      </c>
      <c r="AN582" s="369" t="s">
        <v>64</v>
      </c>
      <c r="AO582" s="367" t="s">
        <v>1326</v>
      </c>
      <c r="AP582" s="370" t="s">
        <v>13</v>
      </c>
      <c r="AQ582" s="376" t="s">
        <v>670</v>
      </c>
      <c r="AR582" s="369">
        <v>1.9E-3</v>
      </c>
      <c r="AS582" s="369">
        <v>1.9E-3</v>
      </c>
      <c r="AT582" s="369"/>
      <c r="AX582" s="711"/>
      <c r="AY582" s="712"/>
      <c r="AZ582" s="712"/>
      <c r="BA582" s="712"/>
      <c r="BB582" s="713"/>
      <c r="BC582" s="712"/>
      <c r="BD582" s="712"/>
      <c r="BE582" s="712"/>
      <c r="BF582" s="712"/>
      <c r="BG582" s="713"/>
      <c r="BH582" s="713"/>
      <c r="BI582" s="714"/>
      <c r="BJ582" s="714"/>
      <c r="BK582" s="714"/>
      <c r="BL582" s="713"/>
      <c r="BM582" s="713"/>
      <c r="BN582" s="713"/>
      <c r="BO582" s="713"/>
      <c r="BP582" s="713"/>
      <c r="BQ582" s="713"/>
      <c r="BR582" s="713"/>
      <c r="BS582" s="713"/>
      <c r="BT582" s="716"/>
      <c r="BU582" s="717"/>
      <c r="BV582" s="715"/>
      <c r="BW582" s="718"/>
    </row>
    <row r="583" spans="2:75" ht="15.75" customHeight="1">
      <c r="B583" s="363" t="s">
        <v>213</v>
      </c>
      <c r="C583" s="364">
        <v>41673124000115</v>
      </c>
      <c r="D583" s="365" t="s">
        <v>14</v>
      </c>
      <c r="E583" s="365" t="s">
        <v>607</v>
      </c>
      <c r="F583" s="365"/>
      <c r="G583" s="366"/>
      <c r="H583" s="366" t="s">
        <v>34</v>
      </c>
      <c r="I583" s="366" t="s">
        <v>34</v>
      </c>
      <c r="J583" s="366" t="s">
        <v>608</v>
      </c>
      <c r="K583" s="367" t="s">
        <v>48</v>
      </c>
      <c r="L583" s="368"/>
      <c r="M583" s="368" t="s">
        <v>34</v>
      </c>
      <c r="N583" s="367">
        <v>592366</v>
      </c>
      <c r="O583" s="367" t="s">
        <v>1323</v>
      </c>
      <c r="P583" s="371">
        <v>44337</v>
      </c>
      <c r="Q583" s="372">
        <v>8954229.8100000005</v>
      </c>
      <c r="R583" s="372">
        <v>8583705.5467063449</v>
      </c>
      <c r="S583" s="367">
        <v>32</v>
      </c>
      <c r="T583" s="369">
        <v>1.9169304851962554E-2</v>
      </c>
      <c r="U583" s="369">
        <v>0.2478053453124649</v>
      </c>
      <c r="V583" s="369">
        <v>-0.14274185354850211</v>
      </c>
      <c r="W583" s="369">
        <v>-1.3993474557488248</v>
      </c>
      <c r="X583" s="369" t="s">
        <v>1424</v>
      </c>
      <c r="Y583" s="369" t="s">
        <v>1424</v>
      </c>
      <c r="Z583" s="369" t="s">
        <v>1424</v>
      </c>
      <c r="AA583" s="369" t="s">
        <v>1424</v>
      </c>
      <c r="AB583" s="369">
        <v>0.24498321883218285</v>
      </c>
      <c r="AC583" s="373">
        <v>-0.90267575341608552</v>
      </c>
      <c r="AD583" s="575">
        <v>0</v>
      </c>
      <c r="AE583" s="370" t="s">
        <v>2468</v>
      </c>
      <c r="AF583" s="370" t="s">
        <v>2317</v>
      </c>
      <c r="AG583" s="374" t="s">
        <v>1458</v>
      </c>
      <c r="AH583" s="374" t="s">
        <v>2318</v>
      </c>
      <c r="AI583" s="374">
        <v>100000</v>
      </c>
      <c r="AJ583" s="374">
        <v>250</v>
      </c>
      <c r="AK583" s="374">
        <v>100000</v>
      </c>
      <c r="AL583" s="369">
        <v>0.02</v>
      </c>
      <c r="AM583" s="369">
        <v>0.2</v>
      </c>
      <c r="AN583" s="369" t="s">
        <v>34</v>
      </c>
      <c r="AO583" s="367" t="s">
        <v>1326</v>
      </c>
      <c r="AP583" s="370" t="s">
        <v>718</v>
      </c>
      <c r="AQ583" s="376" t="s">
        <v>661</v>
      </c>
      <c r="AR583" s="369">
        <v>5.3333333333333332E-3</v>
      </c>
      <c r="AS583" s="369">
        <v>5.3333333333333332E-3</v>
      </c>
      <c r="AT583" s="369"/>
      <c r="AX583" s="711"/>
      <c r="AY583" s="712"/>
      <c r="AZ583" s="712"/>
      <c r="BA583" s="712"/>
      <c r="BB583" s="713"/>
      <c r="BC583" s="712"/>
      <c r="BD583" s="712"/>
      <c r="BE583" s="712"/>
      <c r="BF583" s="712"/>
      <c r="BG583" s="713"/>
      <c r="BH583" s="713"/>
      <c r="BI583" s="714"/>
      <c r="BJ583" s="714"/>
      <c r="BK583" s="714"/>
      <c r="BL583" s="713"/>
      <c r="BM583" s="713"/>
      <c r="BN583" s="713"/>
      <c r="BO583" s="713"/>
      <c r="BP583" s="713"/>
      <c r="BQ583" s="713"/>
      <c r="BR583" s="713"/>
      <c r="BS583" s="713"/>
      <c r="BT583" s="716"/>
      <c r="BU583" s="717"/>
      <c r="BV583" s="715"/>
      <c r="BW583" s="718"/>
    </row>
    <row r="584" spans="2:75" ht="15.75" customHeight="1">
      <c r="B584" s="363" t="s">
        <v>967</v>
      </c>
      <c r="C584" s="364">
        <v>38318112000168</v>
      </c>
      <c r="D584" s="365" t="s">
        <v>14</v>
      </c>
      <c r="E584" s="365" t="s">
        <v>607</v>
      </c>
      <c r="F584" s="365"/>
      <c r="G584" s="366"/>
      <c r="H584" s="366" t="s">
        <v>34</v>
      </c>
      <c r="I584" s="366" t="s">
        <v>34</v>
      </c>
      <c r="J584" s="366" t="s">
        <v>611</v>
      </c>
      <c r="K584" s="367" t="s">
        <v>49</v>
      </c>
      <c r="L584" s="368"/>
      <c r="M584" s="368" t="s">
        <v>1421</v>
      </c>
      <c r="N584" s="367">
        <v>555959</v>
      </c>
      <c r="O584" s="367" t="s">
        <v>1323</v>
      </c>
      <c r="P584" s="371">
        <v>44123</v>
      </c>
      <c r="Q584" s="372">
        <v>9292934.5700000003</v>
      </c>
      <c r="R584" s="372">
        <v>16038176.545992063</v>
      </c>
      <c r="S584" s="367">
        <v>4</v>
      </c>
      <c r="T584" s="369">
        <v>-0.24508117547014885</v>
      </c>
      <c r="U584" s="369">
        <v>-3.168212190581718</v>
      </c>
      <c r="V584" s="369">
        <v>-0.22253696503611065</v>
      </c>
      <c r="W584" s="369">
        <v>-2.1816063620578818</v>
      </c>
      <c r="X584" s="369" t="s">
        <v>1424</v>
      </c>
      <c r="Y584" s="369" t="s">
        <v>1424</v>
      </c>
      <c r="Z584" s="369" t="s">
        <v>1424</v>
      </c>
      <c r="AA584" s="369" t="s">
        <v>1424</v>
      </c>
      <c r="AB584" s="369">
        <v>0.16961819614311521</v>
      </c>
      <c r="AC584" s="373">
        <v>-1.9714594844426199</v>
      </c>
      <c r="AD584" s="575">
        <v>38418180000107</v>
      </c>
      <c r="AE584" s="370" t="s">
        <v>2331</v>
      </c>
      <c r="AF584" s="370" t="s">
        <v>2317</v>
      </c>
      <c r="AG584" s="374" t="s">
        <v>1458</v>
      </c>
      <c r="AH584" s="374" t="s">
        <v>2318</v>
      </c>
      <c r="AI584" s="374">
        <v>10000</v>
      </c>
      <c r="AJ584" s="374">
        <v>10000</v>
      </c>
      <c r="AK584" s="374">
        <v>10000</v>
      </c>
      <c r="AL584" s="369">
        <v>5.0000000000000001E-3</v>
      </c>
      <c r="AM584" s="369" t="s">
        <v>34</v>
      </c>
      <c r="AN584" s="369" t="s">
        <v>34</v>
      </c>
      <c r="AO584" s="367" t="s">
        <v>1326</v>
      </c>
      <c r="AP584" s="370" t="s">
        <v>718</v>
      </c>
      <c r="AQ584" s="376" t="s">
        <v>689</v>
      </c>
      <c r="AR584" s="369">
        <v>3.3E-3</v>
      </c>
      <c r="AS584" s="369">
        <v>3.3E-3</v>
      </c>
      <c r="AT584" s="369"/>
      <c r="AX584" s="711"/>
      <c r="AY584" s="712"/>
      <c r="AZ584" s="712"/>
      <c r="BA584" s="712"/>
      <c r="BB584" s="713"/>
      <c r="BC584" s="712"/>
      <c r="BD584" s="712"/>
      <c r="BE584" s="712"/>
      <c r="BF584" s="712"/>
      <c r="BG584" s="713"/>
      <c r="BH584" s="713"/>
      <c r="BI584" s="714"/>
      <c r="BJ584" s="714"/>
      <c r="BK584" s="714"/>
      <c r="BL584" s="713"/>
      <c r="BM584" s="713"/>
      <c r="BN584" s="713"/>
      <c r="BO584" s="713"/>
      <c r="BP584" s="713"/>
      <c r="BQ584" s="713"/>
      <c r="BR584" s="713"/>
      <c r="BS584" s="713"/>
      <c r="BT584" s="716"/>
      <c r="BU584" s="717"/>
      <c r="BV584" s="715"/>
      <c r="BW584" s="718"/>
    </row>
    <row r="585" spans="2:75" ht="15.75" customHeight="1">
      <c r="B585" s="363" t="s">
        <v>486</v>
      </c>
      <c r="C585" s="364">
        <v>41574684000112</v>
      </c>
      <c r="D585" s="365" t="s">
        <v>11</v>
      </c>
      <c r="E585" s="365" t="s">
        <v>620</v>
      </c>
      <c r="F585" s="365" t="s">
        <v>665</v>
      </c>
      <c r="G585" s="366" t="s">
        <v>740</v>
      </c>
      <c r="H585" s="366" t="s">
        <v>34</v>
      </c>
      <c r="I585" s="366" t="s">
        <v>1306</v>
      </c>
      <c r="J585" s="366" t="s">
        <v>692</v>
      </c>
      <c r="K585" s="367" t="s">
        <v>48</v>
      </c>
      <c r="L585" s="368"/>
      <c r="M585" s="368" t="s">
        <v>34</v>
      </c>
      <c r="N585" s="367">
        <v>592528</v>
      </c>
      <c r="O585" s="367" t="s">
        <v>1323</v>
      </c>
      <c r="P585" s="371">
        <v>44341</v>
      </c>
      <c r="Q585" s="372">
        <v>134163431.03</v>
      </c>
      <c r="R585" s="372">
        <v>104980421.97444439</v>
      </c>
      <c r="S585" s="367">
        <v>121</v>
      </c>
      <c r="T585" s="369">
        <v>0.10611057408935509</v>
      </c>
      <c r="U585" s="369">
        <v>1.3717121020601053</v>
      </c>
      <c r="V585" s="369">
        <v>0.14720190470657246</v>
      </c>
      <c r="W585" s="369">
        <v>1.4430708703283803</v>
      </c>
      <c r="X585" s="369" t="s">
        <v>1424</v>
      </c>
      <c r="Y585" s="369" t="s">
        <v>1424</v>
      </c>
      <c r="Z585" s="369" t="s">
        <v>1424</v>
      </c>
      <c r="AA585" s="369" t="s">
        <v>1424</v>
      </c>
      <c r="AB585" s="369">
        <v>1.5449867240191007E-3</v>
      </c>
      <c r="AC585" s="373">
        <v>26.027661641726112</v>
      </c>
      <c r="AD585" s="575">
        <v>0</v>
      </c>
      <c r="AE585" s="370" t="s">
        <v>2436</v>
      </c>
      <c r="AF585" s="370" t="s">
        <v>2317</v>
      </c>
      <c r="AG585" s="374" t="s">
        <v>1458</v>
      </c>
      <c r="AH585" s="374" t="s">
        <v>2318</v>
      </c>
      <c r="AI585" s="374">
        <v>1000</v>
      </c>
      <c r="AJ585" s="374">
        <v>100</v>
      </c>
      <c r="AK585" s="374">
        <v>1000</v>
      </c>
      <c r="AL585" s="369">
        <v>0.01</v>
      </c>
      <c r="AM585" s="369">
        <v>0.15</v>
      </c>
      <c r="AN585" s="369" t="s">
        <v>34</v>
      </c>
      <c r="AO585" s="367" t="s">
        <v>1326</v>
      </c>
      <c r="AP585" s="370" t="s">
        <v>13</v>
      </c>
      <c r="AQ585" s="376" t="s">
        <v>673</v>
      </c>
      <c r="AR585" s="369">
        <v>2.1333333333333334E-3</v>
      </c>
      <c r="AS585" s="369">
        <v>2.1333333333333334E-3</v>
      </c>
      <c r="AT585" s="369"/>
      <c r="AX585" s="711"/>
      <c r="AY585" s="712"/>
      <c r="AZ585" s="712"/>
      <c r="BA585" s="712"/>
      <c r="BB585" s="713"/>
      <c r="BC585" s="712"/>
      <c r="BD585" s="712"/>
      <c r="BE585" s="712"/>
      <c r="BF585" s="712"/>
      <c r="BG585" s="713"/>
      <c r="BH585" s="713"/>
      <c r="BI585" s="714"/>
      <c r="BJ585" s="714"/>
      <c r="BK585" s="714"/>
      <c r="BL585" s="713"/>
      <c r="BM585" s="713"/>
      <c r="BN585" s="713"/>
      <c r="BO585" s="713"/>
      <c r="BP585" s="713"/>
      <c r="BQ585" s="713"/>
      <c r="BR585" s="713"/>
      <c r="BS585" s="713"/>
      <c r="BT585" s="716"/>
      <c r="BU585" s="717"/>
      <c r="BV585" s="715"/>
      <c r="BW585" s="718"/>
    </row>
    <row r="586" spans="2:75" ht="15.75" customHeight="1">
      <c r="B586" s="363" t="s">
        <v>214</v>
      </c>
      <c r="C586" s="364">
        <v>41163392000197</v>
      </c>
      <c r="D586" s="365" t="s">
        <v>13</v>
      </c>
      <c r="E586" s="365" t="s">
        <v>615</v>
      </c>
      <c r="F586" s="365" t="s">
        <v>619</v>
      </c>
      <c r="G586" s="366" t="s">
        <v>34</v>
      </c>
      <c r="H586" s="366" t="s">
        <v>1339</v>
      </c>
      <c r="I586" s="366" t="s">
        <v>34</v>
      </c>
      <c r="J586" s="366"/>
      <c r="K586" s="367" t="s">
        <v>48</v>
      </c>
      <c r="L586" s="368"/>
      <c r="M586" s="368" t="s">
        <v>34</v>
      </c>
      <c r="N586" s="367">
        <v>591191</v>
      </c>
      <c r="O586" s="367" t="s">
        <v>1323</v>
      </c>
      <c r="P586" s="371">
        <v>44316</v>
      </c>
      <c r="Q586" s="372">
        <v>70909490.349999994</v>
      </c>
      <c r="R586" s="372">
        <v>69979760.120714292</v>
      </c>
      <c r="S586" s="367">
        <v>31</v>
      </c>
      <c r="T586" s="369">
        <v>8.4066333509494884E-2</v>
      </c>
      <c r="U586" s="369">
        <v>1.086741901459219</v>
      </c>
      <c r="V586" s="369">
        <v>8.0028427174538175E-2</v>
      </c>
      <c r="W586" s="369">
        <v>0.78454618018686417</v>
      </c>
      <c r="X586" s="369" t="s">
        <v>1424</v>
      </c>
      <c r="Y586" s="369" t="s">
        <v>1424</v>
      </c>
      <c r="Z586" s="369" t="s">
        <v>1424</v>
      </c>
      <c r="AA586" s="369" t="s">
        <v>1424</v>
      </c>
      <c r="AB586" s="369">
        <v>4.801106732037913E-2</v>
      </c>
      <c r="AC586" s="373">
        <v>-0.39583393386807009</v>
      </c>
      <c r="AD586" s="575">
        <v>41272577000130</v>
      </c>
      <c r="AE586" s="370" t="s">
        <v>2469</v>
      </c>
      <c r="AF586" s="370" t="s">
        <v>2317</v>
      </c>
      <c r="AG586" s="374" t="s">
        <v>1458</v>
      </c>
      <c r="AH586" s="374" t="s">
        <v>2321</v>
      </c>
      <c r="AI586" s="374">
        <v>5000</v>
      </c>
      <c r="AJ586" s="374">
        <v>1000</v>
      </c>
      <c r="AK586" s="374">
        <v>3000</v>
      </c>
      <c r="AL586" s="369">
        <v>1.8700000000000001E-2</v>
      </c>
      <c r="AM586" s="369">
        <v>0.2</v>
      </c>
      <c r="AN586" s="369" t="s">
        <v>34</v>
      </c>
      <c r="AO586" s="367" t="s">
        <v>1326</v>
      </c>
      <c r="AP586" s="370" t="s">
        <v>13</v>
      </c>
      <c r="AQ586" s="376" t="s">
        <v>670</v>
      </c>
      <c r="AR586" s="369">
        <v>4.986666666666667E-3</v>
      </c>
      <c r="AS586" s="369">
        <v>4.986666666666667E-3</v>
      </c>
      <c r="AT586" s="369"/>
      <c r="AX586" s="711"/>
      <c r="AY586" s="712"/>
      <c r="AZ586" s="712"/>
      <c r="BA586" s="712"/>
      <c r="BB586" s="713"/>
      <c r="BC586" s="712"/>
      <c r="BD586" s="712"/>
      <c r="BE586" s="712"/>
      <c r="BF586" s="712"/>
      <c r="BG586" s="713"/>
      <c r="BH586" s="713"/>
      <c r="BI586" s="714"/>
      <c r="BJ586" s="714"/>
      <c r="BK586" s="714"/>
      <c r="BL586" s="713"/>
      <c r="BM586" s="713"/>
      <c r="BN586" s="713"/>
      <c r="BO586" s="713"/>
      <c r="BP586" s="713"/>
      <c r="BQ586" s="713"/>
      <c r="BR586" s="713"/>
      <c r="BS586" s="713"/>
      <c r="BT586" s="716"/>
      <c r="BU586" s="717"/>
      <c r="BV586" s="715"/>
      <c r="BW586" s="718"/>
    </row>
    <row r="587" spans="2:75" ht="15.75" customHeight="1">
      <c r="B587" s="363" t="s">
        <v>517</v>
      </c>
      <c r="C587" s="364">
        <v>37498652000108</v>
      </c>
      <c r="D587" s="365" t="s">
        <v>13</v>
      </c>
      <c r="E587" s="365" t="s">
        <v>615</v>
      </c>
      <c r="F587" s="365" t="s">
        <v>619</v>
      </c>
      <c r="G587" s="366" t="s">
        <v>34</v>
      </c>
      <c r="H587" s="366" t="s">
        <v>1339</v>
      </c>
      <c r="I587" s="366" t="s">
        <v>34</v>
      </c>
      <c r="J587" s="366"/>
      <c r="K587" s="367" t="s">
        <v>48</v>
      </c>
      <c r="L587" s="368"/>
      <c r="M587" s="368" t="s">
        <v>34</v>
      </c>
      <c r="N587" s="367">
        <v>576891</v>
      </c>
      <c r="O587" s="367" t="s">
        <v>1323</v>
      </c>
      <c r="P587" s="371">
        <v>44253</v>
      </c>
      <c r="Q587" s="372">
        <v>142189185.97999999</v>
      </c>
      <c r="R587" s="372">
        <v>114707716.57126984</v>
      </c>
      <c r="S587" s="367">
        <v>31</v>
      </c>
      <c r="T587" s="369">
        <v>2.0136752014728199E-2</v>
      </c>
      <c r="U587" s="369">
        <v>0.2603117236131971</v>
      </c>
      <c r="V587" s="369">
        <v>1.0494796091053082E-2</v>
      </c>
      <c r="W587" s="369">
        <v>0.10288409351240313</v>
      </c>
      <c r="X587" s="369" t="s">
        <v>1424</v>
      </c>
      <c r="Y587" s="369" t="s">
        <v>1424</v>
      </c>
      <c r="Z587" s="369" t="s">
        <v>1424</v>
      </c>
      <c r="AA587" s="369" t="s">
        <v>1424</v>
      </c>
      <c r="AB587" s="369">
        <v>3.937332357048131E-2</v>
      </c>
      <c r="AC587" s="373">
        <v>-2.1826778001716378</v>
      </c>
      <c r="AD587" s="575">
        <v>37498601000186</v>
      </c>
      <c r="AE587" s="370" t="s">
        <v>2470</v>
      </c>
      <c r="AF587" s="370" t="s">
        <v>738</v>
      </c>
      <c r="AG587" s="374" t="s">
        <v>738</v>
      </c>
      <c r="AH587" s="374" t="s">
        <v>2321</v>
      </c>
      <c r="AI587" s="374">
        <v>1000</v>
      </c>
      <c r="AJ587" s="374">
        <v>1000</v>
      </c>
      <c r="AK587" s="374">
        <v>1000</v>
      </c>
      <c r="AL587" s="369">
        <v>1.9E-2</v>
      </c>
      <c r="AM587" s="369">
        <v>0.2</v>
      </c>
      <c r="AN587" s="369" t="s">
        <v>64</v>
      </c>
      <c r="AO587" s="367" t="s">
        <v>1326</v>
      </c>
      <c r="AP587" s="370" t="s">
        <v>13</v>
      </c>
      <c r="AQ587" s="376" t="s">
        <v>666</v>
      </c>
      <c r="AR587" s="369">
        <v>5.0672999999999994E-3</v>
      </c>
      <c r="AS587" s="369">
        <v>5.0672999999999994E-3</v>
      </c>
      <c r="AT587" s="369"/>
      <c r="AX587" s="711"/>
      <c r="AY587" s="712"/>
      <c r="AZ587" s="712"/>
      <c r="BA587" s="712"/>
      <c r="BB587" s="713"/>
      <c r="BC587" s="712"/>
      <c r="BD587" s="712"/>
      <c r="BE587" s="712"/>
      <c r="BF587" s="712"/>
      <c r="BG587" s="713"/>
      <c r="BH587" s="713"/>
      <c r="BI587" s="714"/>
      <c r="BJ587" s="714"/>
      <c r="BK587" s="714"/>
      <c r="BL587" s="713"/>
      <c r="BM587" s="713"/>
      <c r="BN587" s="713"/>
      <c r="BO587" s="713"/>
      <c r="BP587" s="713"/>
      <c r="BQ587" s="713"/>
      <c r="BR587" s="713"/>
      <c r="BS587" s="713"/>
      <c r="BT587" s="716"/>
      <c r="BU587" s="717"/>
      <c r="BV587" s="715"/>
      <c r="BW587" s="718"/>
    </row>
    <row r="588" spans="2:75" ht="15.75" customHeight="1">
      <c r="B588" s="363" t="s">
        <v>566</v>
      </c>
      <c r="C588" s="364">
        <v>37495438000106</v>
      </c>
      <c r="D588" s="365" t="s">
        <v>14</v>
      </c>
      <c r="E588" s="365" t="s">
        <v>614</v>
      </c>
      <c r="F588" s="365"/>
      <c r="G588" s="366"/>
      <c r="H588" s="366" t="s">
        <v>1340</v>
      </c>
      <c r="I588" s="366" t="s">
        <v>34</v>
      </c>
      <c r="J588" s="366" t="s">
        <v>608</v>
      </c>
      <c r="K588" s="367" t="s">
        <v>48</v>
      </c>
      <c r="L588" s="368"/>
      <c r="M588" s="368" t="s">
        <v>34</v>
      </c>
      <c r="N588" s="367">
        <v>579459</v>
      </c>
      <c r="O588" s="367" t="s">
        <v>1323</v>
      </c>
      <c r="P588" s="371">
        <v>44260</v>
      </c>
      <c r="Q588" s="372">
        <v>130773702.94</v>
      </c>
      <c r="R588" s="372">
        <v>97612334.087658703</v>
      </c>
      <c r="S588" s="367">
        <v>32</v>
      </c>
      <c r="T588" s="369">
        <v>8.6994280073156238E-2</v>
      </c>
      <c r="U588" s="369">
        <v>1.1245920381682852</v>
      </c>
      <c r="V588" s="369">
        <v>-3.6528979402226658E-2</v>
      </c>
      <c r="W588" s="369">
        <v>-0.35810614137946722</v>
      </c>
      <c r="X588" s="369" t="s">
        <v>1424</v>
      </c>
      <c r="Y588" s="369" t="s">
        <v>1424</v>
      </c>
      <c r="Z588" s="369" t="s">
        <v>1424</v>
      </c>
      <c r="AA588" s="369" t="s">
        <v>1424</v>
      </c>
      <c r="AB588" s="369">
        <v>0.1955944687709367</v>
      </c>
      <c r="AC588" s="373">
        <v>-0.58926299254662251</v>
      </c>
      <c r="AD588" s="575">
        <v>37495407000147</v>
      </c>
      <c r="AE588" s="370" t="s">
        <v>2470</v>
      </c>
      <c r="AF588" s="370" t="s">
        <v>738</v>
      </c>
      <c r="AG588" s="374" t="s">
        <v>738</v>
      </c>
      <c r="AH588" s="374" t="s">
        <v>2318</v>
      </c>
      <c r="AI588" s="374">
        <v>1000</v>
      </c>
      <c r="AJ588" s="374">
        <v>1000</v>
      </c>
      <c r="AK588" s="374">
        <v>1000</v>
      </c>
      <c r="AL588" s="369">
        <v>1.9E-2</v>
      </c>
      <c r="AM588" s="369">
        <v>0.2</v>
      </c>
      <c r="AN588" s="369" t="s">
        <v>2349</v>
      </c>
      <c r="AO588" s="367" t="s">
        <v>1326</v>
      </c>
      <c r="AP588" s="370" t="s">
        <v>13</v>
      </c>
      <c r="AQ588" s="376" t="s">
        <v>670</v>
      </c>
      <c r="AR588" s="369">
        <v>5.0672999999999994E-3</v>
      </c>
      <c r="AS588" s="369">
        <v>5.0672999999999994E-3</v>
      </c>
      <c r="AT588" s="369"/>
      <c r="AX588" s="711"/>
      <c r="AY588" s="712"/>
      <c r="AZ588" s="712"/>
      <c r="BA588" s="712"/>
      <c r="BB588" s="713"/>
      <c r="BC588" s="712"/>
      <c r="BD588" s="712"/>
      <c r="BE588" s="712"/>
      <c r="BF588" s="712"/>
      <c r="BG588" s="713"/>
      <c r="BH588" s="713"/>
      <c r="BI588" s="714"/>
      <c r="BJ588" s="714"/>
      <c r="BK588" s="714"/>
      <c r="BL588" s="713"/>
      <c r="BM588" s="713"/>
      <c r="BN588" s="713"/>
      <c r="BO588" s="713"/>
      <c r="BP588" s="713"/>
      <c r="BQ588" s="713"/>
      <c r="BR588" s="713"/>
      <c r="BS588" s="713"/>
      <c r="BT588" s="716"/>
      <c r="BU588" s="717"/>
      <c r="BV588" s="715"/>
      <c r="BW588" s="718"/>
    </row>
    <row r="589" spans="2:75" ht="15.75" customHeight="1">
      <c r="B589" s="363" t="s">
        <v>215</v>
      </c>
      <c r="C589" s="364">
        <v>18889810000106</v>
      </c>
      <c r="D589" s="365" t="s">
        <v>14</v>
      </c>
      <c r="E589" s="365" t="s">
        <v>614</v>
      </c>
      <c r="F589" s="365"/>
      <c r="G589" s="366"/>
      <c r="H589" s="366" t="s">
        <v>1340</v>
      </c>
      <c r="I589" s="366" t="s">
        <v>34</v>
      </c>
      <c r="J589" s="366" t="s">
        <v>608</v>
      </c>
      <c r="K589" s="367" t="s">
        <v>48</v>
      </c>
      <c r="L589" s="368"/>
      <c r="M589" s="368" t="s">
        <v>34</v>
      </c>
      <c r="N589" s="367">
        <v>361402</v>
      </c>
      <c r="O589" s="367" t="s">
        <v>1323</v>
      </c>
      <c r="P589" s="371">
        <v>41698</v>
      </c>
      <c r="Q589" s="372">
        <v>50736262.840000004</v>
      </c>
      <c r="R589" s="372">
        <v>47445713.505317479</v>
      </c>
      <c r="S589" s="367">
        <v>3</v>
      </c>
      <c r="T589" s="369">
        <v>6.6281340429101165E-2</v>
      </c>
      <c r="U589" s="369">
        <v>0.85683182460968976</v>
      </c>
      <c r="V589" s="369">
        <v>-7.640916616416249E-2</v>
      </c>
      <c r="W589" s="369">
        <v>-0.74906532043440732</v>
      </c>
      <c r="X589" s="369">
        <v>0.10197712648597146</v>
      </c>
      <c r="Y589" s="369">
        <v>0.77331107536399613</v>
      </c>
      <c r="Z589" s="369">
        <v>0.23045279224283011</v>
      </c>
      <c r="AA589" s="369">
        <v>1.3099683811985345</v>
      </c>
      <c r="AB589" s="369">
        <v>0.23965725385852915</v>
      </c>
      <c r="AC589" s="373">
        <v>-0.61713550898345171</v>
      </c>
      <c r="AD589" s="575">
        <v>26946245000108</v>
      </c>
      <c r="AE589" s="370" t="s">
        <v>2337</v>
      </c>
      <c r="AF589" s="370" t="s">
        <v>2326</v>
      </c>
      <c r="AG589" s="374" t="s">
        <v>1459</v>
      </c>
      <c r="AH589" s="374" t="s">
        <v>2321</v>
      </c>
      <c r="AI589" s="374">
        <v>5000</v>
      </c>
      <c r="AJ589" s="374">
        <v>1000</v>
      </c>
      <c r="AK589" s="374">
        <v>5000</v>
      </c>
      <c r="AL589" s="369">
        <v>0.02</v>
      </c>
      <c r="AM589" s="369">
        <v>0.2</v>
      </c>
      <c r="AN589" s="369" t="s">
        <v>2335</v>
      </c>
      <c r="AO589" s="367" t="s">
        <v>1326</v>
      </c>
      <c r="AP589" s="370" t="s">
        <v>13</v>
      </c>
      <c r="AQ589" s="376" t="s">
        <v>670</v>
      </c>
      <c r="AR589" s="369">
        <v>4.0000000000000001E-3</v>
      </c>
      <c r="AS589" s="369">
        <v>4.0000000000000001E-3</v>
      </c>
      <c r="AT589" s="369"/>
      <c r="AX589" s="711"/>
      <c r="AY589" s="712"/>
      <c r="AZ589" s="712"/>
      <c r="BA589" s="712"/>
      <c r="BB589" s="713"/>
      <c r="BC589" s="712"/>
      <c r="BD589" s="712"/>
      <c r="BE589" s="712"/>
      <c r="BF589" s="712"/>
      <c r="BG589" s="713"/>
      <c r="BH589" s="713"/>
      <c r="BI589" s="714"/>
      <c r="BJ589" s="714"/>
      <c r="BK589" s="714"/>
      <c r="BL589" s="713"/>
      <c r="BM589" s="713"/>
      <c r="BN589" s="713"/>
      <c r="BO589" s="713"/>
      <c r="BP589" s="713"/>
      <c r="BQ589" s="713"/>
      <c r="BR589" s="713"/>
      <c r="BS589" s="713"/>
      <c r="BT589" s="716"/>
      <c r="BU589" s="717"/>
      <c r="BV589" s="715"/>
      <c r="BW589" s="718"/>
    </row>
    <row r="590" spans="2:75" ht="15.75" customHeight="1">
      <c r="B590" s="363" t="s">
        <v>968</v>
      </c>
      <c r="C590" s="364">
        <v>7124064000143</v>
      </c>
      <c r="D590" s="365" t="s">
        <v>14</v>
      </c>
      <c r="E590" s="365" t="s">
        <v>607</v>
      </c>
      <c r="F590" s="365"/>
      <c r="G590" s="366"/>
      <c r="H590" s="366" t="s">
        <v>34</v>
      </c>
      <c r="I590" s="366" t="s">
        <v>34</v>
      </c>
      <c r="J590" s="366" t="s">
        <v>608</v>
      </c>
      <c r="K590" s="367" t="s">
        <v>48</v>
      </c>
      <c r="L590" s="368"/>
      <c r="M590" s="368" t="s">
        <v>34</v>
      </c>
      <c r="N590" s="367">
        <v>141720</v>
      </c>
      <c r="O590" s="367" t="s">
        <v>1323</v>
      </c>
      <c r="P590" s="371">
        <v>38357</v>
      </c>
      <c r="Q590" s="372">
        <v>50496922.850000001</v>
      </c>
      <c r="R590" s="372">
        <v>55054770.286428571</v>
      </c>
      <c r="S590" s="367">
        <v>3</v>
      </c>
      <c r="T590" s="369">
        <v>-2.3771904049708636E-2</v>
      </c>
      <c r="U590" s="369">
        <v>-0.3073040434833364</v>
      </c>
      <c r="V590" s="369">
        <v>-0.21444519195934364</v>
      </c>
      <c r="W590" s="369">
        <v>-2.1022799291583452</v>
      </c>
      <c r="X590" s="369">
        <v>-8.5351578407404927E-2</v>
      </c>
      <c r="Y590" s="369">
        <v>-0.64723652407801979</v>
      </c>
      <c r="Z590" s="369">
        <v>-2.2609914384793317E-2</v>
      </c>
      <c r="AA590" s="369">
        <v>-0.12852208323202319</v>
      </c>
      <c r="AB590" s="369">
        <v>0.23983428264047438</v>
      </c>
      <c r="AC590" s="373">
        <v>-1.2909772407871403</v>
      </c>
      <c r="AD590" s="575">
        <v>11361553000196</v>
      </c>
      <c r="AE590" s="370" t="s">
        <v>2337</v>
      </c>
      <c r="AF590" s="370" t="s">
        <v>2326</v>
      </c>
      <c r="AG590" s="374" t="s">
        <v>1459</v>
      </c>
      <c r="AH590" s="374" t="s">
        <v>2321</v>
      </c>
      <c r="AI590" s="374">
        <v>500</v>
      </c>
      <c r="AJ590" s="374">
        <v>500</v>
      </c>
      <c r="AK590" s="374">
        <v>500</v>
      </c>
      <c r="AL590" s="369">
        <v>0.02</v>
      </c>
      <c r="AM590" s="369">
        <v>0.2</v>
      </c>
      <c r="AN590" s="369" t="s">
        <v>34</v>
      </c>
      <c r="AO590" s="367" t="s">
        <v>1326</v>
      </c>
      <c r="AP590" s="370" t="s">
        <v>718</v>
      </c>
      <c r="AQ590" s="376" t="s">
        <v>661</v>
      </c>
      <c r="AR590" s="369">
        <v>4.0000000000000001E-3</v>
      </c>
      <c r="AS590" s="369">
        <v>4.0000000000000001E-3</v>
      </c>
      <c r="AT590" s="369"/>
      <c r="AX590" s="711"/>
      <c r="AY590" s="712"/>
      <c r="AZ590" s="712"/>
      <c r="BA590" s="712"/>
      <c r="BB590" s="713"/>
      <c r="BC590" s="712"/>
      <c r="BD590" s="712"/>
      <c r="BE590" s="712"/>
      <c r="BF590" s="712"/>
      <c r="BG590" s="713"/>
      <c r="BH590" s="713"/>
      <c r="BI590" s="714"/>
      <c r="BJ590" s="714"/>
      <c r="BK590" s="714"/>
      <c r="BL590" s="713"/>
      <c r="BM590" s="713"/>
      <c r="BN590" s="713"/>
      <c r="BO590" s="713"/>
      <c r="BP590" s="713"/>
      <c r="BQ590" s="713"/>
      <c r="BR590" s="713"/>
      <c r="BS590" s="713"/>
      <c r="BT590" s="716"/>
      <c r="BU590" s="717"/>
      <c r="BV590" s="715"/>
      <c r="BW590" s="718"/>
    </row>
    <row r="591" spans="2:75" ht="15.75" customHeight="1">
      <c r="B591" s="363" t="s">
        <v>216</v>
      </c>
      <c r="C591" s="364">
        <v>9143435000160</v>
      </c>
      <c r="D591" s="365" t="s">
        <v>14</v>
      </c>
      <c r="E591" s="365" t="s">
        <v>607</v>
      </c>
      <c r="F591" s="365"/>
      <c r="G591" s="366"/>
      <c r="H591" s="366" t="s">
        <v>34</v>
      </c>
      <c r="I591" s="366" t="s">
        <v>34</v>
      </c>
      <c r="J591" s="366" t="s">
        <v>608</v>
      </c>
      <c r="K591" s="367" t="s">
        <v>48</v>
      </c>
      <c r="L591" s="368"/>
      <c r="M591" s="368" t="s">
        <v>1421</v>
      </c>
      <c r="N591" s="367">
        <v>199567</v>
      </c>
      <c r="O591" s="367" t="s">
        <v>1326</v>
      </c>
      <c r="P591" s="371">
        <v>39416</v>
      </c>
      <c r="Q591" s="372">
        <v>338981201.77999997</v>
      </c>
      <c r="R591" s="372">
        <v>352892426.01115072</v>
      </c>
      <c r="S591" s="367">
        <v>17</v>
      </c>
      <c r="T591" s="369">
        <v>3.6505523499018366E-2</v>
      </c>
      <c r="U591" s="369">
        <v>0.47191402746982719</v>
      </c>
      <c r="V591" s="369">
        <v>3.1433873580959393E-3</v>
      </c>
      <c r="W591" s="369">
        <v>3.0815706764589171E-2</v>
      </c>
      <c r="X591" s="369">
        <v>0.39815167004833318</v>
      </c>
      <c r="Y591" s="369">
        <v>3.0192564424278348</v>
      </c>
      <c r="Z591" s="369">
        <v>0.52950178546576709</v>
      </c>
      <c r="AA591" s="369">
        <v>3.0098598068512015</v>
      </c>
      <c r="AB591" s="369">
        <v>0.22706822124666423</v>
      </c>
      <c r="AC591" s="373">
        <v>-0.30058009940857044</v>
      </c>
      <c r="AD591" s="575">
        <v>0</v>
      </c>
      <c r="AE591" s="370" t="s">
        <v>2471</v>
      </c>
      <c r="AF591" s="370" t="s">
        <v>2326</v>
      </c>
      <c r="AG591" s="374" t="s">
        <v>1459</v>
      </c>
      <c r="AH591" s="374" t="s">
        <v>2321</v>
      </c>
      <c r="AI591" s="374">
        <v>5000</v>
      </c>
      <c r="AJ591" s="374">
        <v>1000</v>
      </c>
      <c r="AK591" s="374">
        <v>5000</v>
      </c>
      <c r="AL591" s="369">
        <v>0.02</v>
      </c>
      <c r="AM591" s="369">
        <v>0.15</v>
      </c>
      <c r="AN591" s="369" t="s">
        <v>668</v>
      </c>
      <c r="AO591" s="367" t="s">
        <v>1326</v>
      </c>
      <c r="AP591" s="370" t="s">
        <v>718</v>
      </c>
      <c r="AQ591" s="376" t="s">
        <v>667</v>
      </c>
      <c r="AR591" s="369">
        <v>3.3333333333333331E-3</v>
      </c>
      <c r="AS591" s="369">
        <v>3.3333333333333331E-3</v>
      </c>
      <c r="AT591" s="369"/>
      <c r="AX591" s="711"/>
      <c r="AY591" s="712"/>
      <c r="AZ591" s="712"/>
      <c r="BA591" s="712"/>
      <c r="BB591" s="713"/>
      <c r="BC591" s="712"/>
      <c r="BD591" s="712"/>
      <c r="BE591" s="712"/>
      <c r="BF591" s="712"/>
      <c r="BG591" s="713"/>
      <c r="BH591" s="713"/>
      <c r="BI591" s="714"/>
      <c r="BJ591" s="714"/>
      <c r="BK591" s="714"/>
      <c r="BL591" s="713"/>
      <c r="BM591" s="713"/>
      <c r="BN591" s="713"/>
      <c r="BO591" s="713"/>
      <c r="BP591" s="713"/>
      <c r="BQ591" s="713"/>
      <c r="BR591" s="713"/>
      <c r="BS591" s="713"/>
      <c r="BT591" s="716"/>
      <c r="BU591" s="717"/>
      <c r="BV591" s="715"/>
      <c r="BW591" s="718"/>
    </row>
    <row r="592" spans="2:75" ht="15.75" customHeight="1">
      <c r="B592" s="363" t="s">
        <v>217</v>
      </c>
      <c r="C592" s="364">
        <v>35717650000137</v>
      </c>
      <c r="D592" s="365" t="s">
        <v>14</v>
      </c>
      <c r="E592" s="365" t="s">
        <v>607</v>
      </c>
      <c r="F592" s="365"/>
      <c r="G592" s="366"/>
      <c r="H592" s="366" t="s">
        <v>34</v>
      </c>
      <c r="I592" s="366" t="s">
        <v>34</v>
      </c>
      <c r="J592" s="366" t="s">
        <v>608</v>
      </c>
      <c r="K592" s="367" t="s">
        <v>48</v>
      </c>
      <c r="L592" s="368"/>
      <c r="M592" s="368" t="s">
        <v>1421</v>
      </c>
      <c r="N592" s="367">
        <v>535151</v>
      </c>
      <c r="O592" s="367" t="s">
        <v>1323</v>
      </c>
      <c r="P592" s="371">
        <v>43901</v>
      </c>
      <c r="Q592" s="372">
        <v>50206819.460000001</v>
      </c>
      <c r="R592" s="372">
        <v>28485985.557420649</v>
      </c>
      <c r="S592" s="367">
        <v>17</v>
      </c>
      <c r="T592" s="369">
        <v>4.0967177224966012E-2</v>
      </c>
      <c r="U592" s="369">
        <v>0.52959069601683029</v>
      </c>
      <c r="V592" s="369">
        <v>4.9393214599717794E-3</v>
      </c>
      <c r="W592" s="369">
        <v>4.8421866091212823E-2</v>
      </c>
      <c r="X592" s="369">
        <v>0.33448903412617903</v>
      </c>
      <c r="Y592" s="369">
        <v>2.5364911092406901</v>
      </c>
      <c r="Z592" s="369" t="s">
        <v>1424</v>
      </c>
      <c r="AA592" s="369" t="s">
        <v>1424</v>
      </c>
      <c r="AB592" s="369">
        <v>0.22216704532646278</v>
      </c>
      <c r="AC592" s="373">
        <v>-0.30412936392948547</v>
      </c>
      <c r="AD592" s="575">
        <v>0</v>
      </c>
      <c r="AE592" s="370" t="s">
        <v>2471</v>
      </c>
      <c r="AF592" s="370" t="s">
        <v>2326</v>
      </c>
      <c r="AG592" s="374" t="s">
        <v>1459</v>
      </c>
      <c r="AH592" s="374" t="s">
        <v>2321</v>
      </c>
      <c r="AI592" s="374">
        <v>500</v>
      </c>
      <c r="AJ592" s="374">
        <v>500</v>
      </c>
      <c r="AK592" s="374">
        <v>500</v>
      </c>
      <c r="AL592" s="369">
        <v>0.02</v>
      </c>
      <c r="AM592" s="369">
        <v>0.2</v>
      </c>
      <c r="AN592" s="369" t="s">
        <v>668</v>
      </c>
      <c r="AO592" s="367" t="s">
        <v>1326</v>
      </c>
      <c r="AP592" s="370" t="s">
        <v>718</v>
      </c>
      <c r="AQ592" s="376" t="s">
        <v>672</v>
      </c>
      <c r="AR592" s="369">
        <v>3.3333333333333331E-3</v>
      </c>
      <c r="AS592" s="369">
        <v>3.3333333333333331E-3</v>
      </c>
      <c r="AT592" s="369"/>
      <c r="AW592" s="711"/>
      <c r="AX592" s="711"/>
      <c r="AY592" s="712"/>
      <c r="AZ592" s="712"/>
      <c r="BA592" s="712"/>
      <c r="BB592" s="713"/>
      <c r="BC592" s="712"/>
      <c r="BD592" s="712"/>
      <c r="BE592" s="712"/>
      <c r="BF592" s="712"/>
      <c r="BG592" s="713"/>
      <c r="BH592" s="713"/>
      <c r="BI592" s="714"/>
      <c r="BJ592" s="714"/>
      <c r="BK592" s="714"/>
      <c r="BL592" s="218"/>
      <c r="BM592" s="713"/>
      <c r="BN592" s="713"/>
      <c r="BO592" s="713"/>
      <c r="BP592" s="713"/>
      <c r="BQ592" s="713"/>
      <c r="BR592" s="713"/>
      <c r="BS592" s="713"/>
      <c r="BT592" s="716"/>
      <c r="BU592" s="717"/>
      <c r="BV592" s="715"/>
      <c r="BW592" s="718"/>
    </row>
    <row r="593" spans="2:75" ht="15.75" customHeight="1">
      <c r="B593" s="363" t="s">
        <v>581</v>
      </c>
      <c r="C593" s="364">
        <v>36947848000170</v>
      </c>
      <c r="D593" s="365" t="s">
        <v>14</v>
      </c>
      <c r="E593" s="365" t="s">
        <v>607</v>
      </c>
      <c r="F593" s="365"/>
      <c r="G593" s="366"/>
      <c r="H593" s="366" t="s">
        <v>34</v>
      </c>
      <c r="I593" s="366" t="s">
        <v>34</v>
      </c>
      <c r="J593" s="366" t="s">
        <v>611</v>
      </c>
      <c r="K593" s="367"/>
      <c r="L593" s="368"/>
      <c r="M593" s="368" t="s">
        <v>1421</v>
      </c>
      <c r="N593" s="367">
        <v>552291</v>
      </c>
      <c r="O593" s="367" t="s">
        <v>1323</v>
      </c>
      <c r="P593" s="371">
        <v>44075</v>
      </c>
      <c r="Q593" s="372">
        <v>1807896.12</v>
      </c>
      <c r="R593" s="372">
        <v>2063240.4530158739</v>
      </c>
      <c r="S593" s="367">
        <v>6</v>
      </c>
      <c r="T593" s="369">
        <v>-0.27328712212156669</v>
      </c>
      <c r="U593" s="369">
        <v>-3.53283596821985</v>
      </c>
      <c r="V593" s="369">
        <v>-0.19365983795442421</v>
      </c>
      <c r="W593" s="369">
        <v>-1.8985139591883702</v>
      </c>
      <c r="X593" s="369" t="s">
        <v>1424</v>
      </c>
      <c r="Y593" s="369" t="s">
        <v>1424</v>
      </c>
      <c r="Z593" s="369" t="s">
        <v>1424</v>
      </c>
      <c r="AA593" s="369" t="s">
        <v>1424</v>
      </c>
      <c r="AB593" s="369">
        <v>0.19492951887379789</v>
      </c>
      <c r="AC593" s="373">
        <v>-1.50501245471908</v>
      </c>
      <c r="AD593" s="575">
        <v>36262399000126</v>
      </c>
      <c r="AE593" s="370" t="s">
        <v>2472</v>
      </c>
      <c r="AF593" s="370" t="s">
        <v>2320</v>
      </c>
      <c r="AG593" s="374" t="s">
        <v>59</v>
      </c>
      <c r="AH593" s="374" t="s">
        <v>2318</v>
      </c>
      <c r="AI593" s="374">
        <v>10000</v>
      </c>
      <c r="AJ593" s="374">
        <v>5000</v>
      </c>
      <c r="AK593" s="374">
        <v>10000</v>
      </c>
      <c r="AL593" s="369">
        <v>1.1000000000000001E-2</v>
      </c>
      <c r="AM593" s="369" t="s">
        <v>34</v>
      </c>
      <c r="AN593" s="369" t="s">
        <v>64</v>
      </c>
      <c r="AO593" s="367" t="s">
        <v>1326</v>
      </c>
      <c r="AP593" s="370" t="s">
        <v>13</v>
      </c>
      <c r="AQ593" s="376" t="s">
        <v>681</v>
      </c>
      <c r="AR593" s="369">
        <v>2.9333333333333329E-3</v>
      </c>
      <c r="AS593" s="369">
        <v>2.9333333333333329E-3</v>
      </c>
      <c r="AT593" s="369"/>
      <c r="AX593" s="711"/>
      <c r="AY593" s="712"/>
      <c r="AZ593" s="712"/>
      <c r="BA593" s="712"/>
      <c r="BB593" s="713"/>
      <c r="BC593" s="712"/>
      <c r="BD593" s="712"/>
      <c r="BE593" s="712"/>
      <c r="BF593" s="712"/>
      <c r="BG593" s="713"/>
      <c r="BH593" s="713"/>
      <c r="BI593" s="714"/>
      <c r="BJ593" s="714"/>
      <c r="BK593" s="714"/>
      <c r="BL593" s="713"/>
      <c r="BM593" s="713"/>
      <c r="BN593" s="713"/>
      <c r="BO593" s="713"/>
      <c r="BP593" s="713"/>
      <c r="BQ593" s="713"/>
      <c r="BR593" s="713"/>
      <c r="BS593" s="713"/>
      <c r="BT593" s="716"/>
      <c r="BU593" s="717"/>
      <c r="BV593" s="715"/>
      <c r="BW593" s="718"/>
    </row>
    <row r="594" spans="2:75" ht="15.75" customHeight="1">
      <c r="B594" s="363" t="s">
        <v>218</v>
      </c>
      <c r="C594" s="364">
        <v>8156502000118</v>
      </c>
      <c r="D594" s="365" t="s">
        <v>14</v>
      </c>
      <c r="E594" s="365" t="s">
        <v>607</v>
      </c>
      <c r="F594" s="365"/>
      <c r="G594" s="366"/>
      <c r="H594" s="366" t="s">
        <v>34</v>
      </c>
      <c r="I594" s="366" t="s">
        <v>34</v>
      </c>
      <c r="J594" s="366" t="s">
        <v>608</v>
      </c>
      <c r="K594" s="367" t="s">
        <v>48</v>
      </c>
      <c r="L594" s="368"/>
      <c r="M594" s="368" t="s">
        <v>34</v>
      </c>
      <c r="N594" s="367">
        <v>176400</v>
      </c>
      <c r="O594" s="367" t="s">
        <v>1323</v>
      </c>
      <c r="P594" s="371">
        <v>39084</v>
      </c>
      <c r="Q594" s="372">
        <v>84267277.049999997</v>
      </c>
      <c r="R594" s="372">
        <v>73235947.078730255</v>
      </c>
      <c r="S594" s="367">
        <v>32</v>
      </c>
      <c r="T594" s="369">
        <v>0.10492297621132907</v>
      </c>
      <c r="U594" s="369">
        <v>1.3563597924938844</v>
      </c>
      <c r="V594" s="369">
        <v>9.3859639240105652E-2</v>
      </c>
      <c r="W594" s="369">
        <v>0.92013830634135463</v>
      </c>
      <c r="X594" s="369">
        <v>0.43837738827714268</v>
      </c>
      <c r="Y594" s="369">
        <v>3.3242953711829908</v>
      </c>
      <c r="Z594" s="369">
        <v>0.88240362766695468</v>
      </c>
      <c r="AA594" s="369">
        <v>5.0158682845577811</v>
      </c>
      <c r="AB594" s="369">
        <v>0.24873571766759375</v>
      </c>
      <c r="AC594" s="373">
        <v>9.4208459305920089E-2</v>
      </c>
      <c r="AD594" s="575">
        <v>12987189000137</v>
      </c>
      <c r="AE594" s="370" t="s">
        <v>2473</v>
      </c>
      <c r="AF594" s="370" t="s">
        <v>2317</v>
      </c>
      <c r="AG594" s="374" t="s">
        <v>1458</v>
      </c>
      <c r="AH594" s="374" t="s">
        <v>2318</v>
      </c>
      <c r="AI594" s="374">
        <v>5000</v>
      </c>
      <c r="AJ594" s="374">
        <v>1000</v>
      </c>
      <c r="AK594" s="374">
        <v>1000</v>
      </c>
      <c r="AL594" s="369">
        <v>1.9E-2</v>
      </c>
      <c r="AM594" s="369">
        <v>0.2</v>
      </c>
      <c r="AN594" s="369" t="s">
        <v>64</v>
      </c>
      <c r="AO594" s="367" t="s">
        <v>1326</v>
      </c>
      <c r="AP594" s="370" t="s">
        <v>718</v>
      </c>
      <c r="AQ594" s="376" t="s">
        <v>661</v>
      </c>
      <c r="AR594" s="369">
        <v>4.4333333333333325E-3</v>
      </c>
      <c r="AS594" s="369">
        <v>4.4333333333333325E-3</v>
      </c>
      <c r="AT594" s="369"/>
      <c r="AX594" s="711"/>
      <c r="AY594" s="712"/>
      <c r="AZ594" s="712"/>
      <c r="BA594" s="712"/>
      <c r="BB594" s="713"/>
      <c r="BC594" s="712"/>
      <c r="BD594" s="712"/>
      <c r="BE594" s="712"/>
      <c r="BF594" s="712"/>
      <c r="BG594" s="713"/>
      <c r="BH594" s="713"/>
      <c r="BI594" s="714"/>
      <c r="BJ594" s="714"/>
      <c r="BK594" s="714"/>
      <c r="BL594" s="713"/>
      <c r="BM594" s="713"/>
      <c r="BN594" s="713"/>
      <c r="BO594" s="713"/>
      <c r="BP594" s="713"/>
      <c r="BQ594" s="713"/>
      <c r="BR594" s="713"/>
      <c r="BS594" s="713"/>
      <c r="BT594" s="716"/>
      <c r="BU594" s="717"/>
      <c r="BV594" s="715"/>
      <c r="BW594" s="718"/>
    </row>
    <row r="595" spans="2:75" ht="15.75" customHeight="1">
      <c r="B595" s="363" t="s">
        <v>219</v>
      </c>
      <c r="C595" s="364">
        <v>4437399000123</v>
      </c>
      <c r="D595" s="365" t="s">
        <v>14</v>
      </c>
      <c r="E595" s="365" t="s">
        <v>607</v>
      </c>
      <c r="F595" s="365"/>
      <c r="G595" s="366"/>
      <c r="H595" s="366" t="s">
        <v>34</v>
      </c>
      <c r="I595" s="366" t="s">
        <v>34</v>
      </c>
      <c r="J595" s="366" t="s">
        <v>608</v>
      </c>
      <c r="K595" s="367" t="s">
        <v>48</v>
      </c>
      <c r="L595" s="368"/>
      <c r="M595" s="368" t="s">
        <v>34</v>
      </c>
      <c r="N595" s="367">
        <v>349011</v>
      </c>
      <c r="O595" s="367" t="s">
        <v>1326</v>
      </c>
      <c r="P595" s="371">
        <v>41547</v>
      </c>
      <c r="Q595" s="372">
        <v>33283424.379999999</v>
      </c>
      <c r="R595" s="372">
        <v>30663798.136825386</v>
      </c>
      <c r="S595" s="367">
        <v>3</v>
      </c>
      <c r="T595" s="369">
        <v>0.10326787924707981</v>
      </c>
      <c r="U595" s="369">
        <v>1.3349640309929445</v>
      </c>
      <c r="V595" s="369">
        <v>9.1793414849193899E-2</v>
      </c>
      <c r="W595" s="369">
        <v>0.89988239840300022</v>
      </c>
      <c r="X595" s="369">
        <v>0.44408465463175295</v>
      </c>
      <c r="Y595" s="369">
        <v>3.3675746087351448</v>
      </c>
      <c r="Z595" s="369">
        <v>0.87404784433279414</v>
      </c>
      <c r="AA595" s="369">
        <v>4.9683713032395325</v>
      </c>
      <c r="AB595" s="369">
        <v>0.24835640426778866</v>
      </c>
      <c r="AC595" s="373">
        <v>8.6369834413149785E-2</v>
      </c>
      <c r="AD595" s="575">
        <v>14213077000154</v>
      </c>
      <c r="AE595" s="370" t="s">
        <v>2473</v>
      </c>
      <c r="AF595" s="370" t="s">
        <v>2317</v>
      </c>
      <c r="AG595" s="374" t="s">
        <v>1458</v>
      </c>
      <c r="AH595" s="374" t="s">
        <v>2321</v>
      </c>
      <c r="AI595" s="374">
        <v>10000</v>
      </c>
      <c r="AJ595" s="374">
        <v>1000</v>
      </c>
      <c r="AK595" s="374">
        <v>1000</v>
      </c>
      <c r="AL595" s="369">
        <v>1.9E-2</v>
      </c>
      <c r="AM595" s="369">
        <v>0.2</v>
      </c>
      <c r="AN595" s="369" t="s">
        <v>668</v>
      </c>
      <c r="AO595" s="367" t="s">
        <v>1326</v>
      </c>
      <c r="AP595" s="370" t="s">
        <v>718</v>
      </c>
      <c r="AQ595" s="376" t="s">
        <v>661</v>
      </c>
      <c r="AR595" s="369">
        <v>4.4333333333333325E-3</v>
      </c>
      <c r="AS595" s="369">
        <v>4.4333333333333325E-3</v>
      </c>
      <c r="AT595" s="369"/>
      <c r="AX595" s="711"/>
      <c r="AY595" s="712"/>
      <c r="AZ595" s="712"/>
      <c r="BA595" s="712"/>
      <c r="BB595" s="713"/>
      <c r="BC595" s="712"/>
      <c r="BD595" s="712"/>
      <c r="BE595" s="712"/>
      <c r="BF595" s="712"/>
      <c r="BG595" s="713"/>
      <c r="BH595" s="713"/>
      <c r="BI595" s="714"/>
      <c r="BJ595" s="714"/>
      <c r="BK595" s="714"/>
      <c r="BL595" s="713"/>
      <c r="BM595" s="713"/>
      <c r="BN595" s="713"/>
      <c r="BO595" s="713"/>
      <c r="BP595" s="713"/>
      <c r="BQ595" s="713"/>
      <c r="BR595" s="713"/>
      <c r="BS595" s="713"/>
      <c r="BT595" s="716"/>
      <c r="BU595" s="717"/>
      <c r="BV595" s="715"/>
      <c r="BW595" s="718"/>
    </row>
    <row r="596" spans="2:75" ht="15.75" customHeight="1">
      <c r="B596" s="363" t="s">
        <v>220</v>
      </c>
      <c r="C596" s="364">
        <v>24623392000103</v>
      </c>
      <c r="D596" s="365" t="s">
        <v>14</v>
      </c>
      <c r="E596" s="365" t="s">
        <v>614</v>
      </c>
      <c r="F596" s="365"/>
      <c r="G596" s="366"/>
      <c r="H596" s="366" t="s">
        <v>1340</v>
      </c>
      <c r="I596" s="366" t="s">
        <v>34</v>
      </c>
      <c r="J596" s="366" t="s">
        <v>608</v>
      </c>
      <c r="K596" s="367" t="s">
        <v>48</v>
      </c>
      <c r="L596" s="368"/>
      <c r="M596" s="368" t="s">
        <v>34</v>
      </c>
      <c r="N596" s="367">
        <v>420591</v>
      </c>
      <c r="O596" s="367" t="s">
        <v>1323</v>
      </c>
      <c r="P596" s="371">
        <v>42562</v>
      </c>
      <c r="Q596" s="372">
        <v>19076564.600000001</v>
      </c>
      <c r="R596" s="372">
        <v>17893028.365158737</v>
      </c>
      <c r="S596" s="367">
        <v>14</v>
      </c>
      <c r="T596" s="369">
        <v>0.11064787588552383</v>
      </c>
      <c r="U596" s="369">
        <v>1.4303666879759502</v>
      </c>
      <c r="V596" s="369">
        <v>0.10320206366794404</v>
      </c>
      <c r="W596" s="369">
        <v>1.0117253043284529</v>
      </c>
      <c r="X596" s="369">
        <v>0.33024121327579081</v>
      </c>
      <c r="Y596" s="369">
        <v>2.5042791120707246</v>
      </c>
      <c r="Z596" s="369">
        <v>0.76101644732156104</v>
      </c>
      <c r="AA596" s="369">
        <v>4.3258641991754869</v>
      </c>
      <c r="AB596" s="369">
        <v>0.24738513363878367</v>
      </c>
      <c r="AC596" s="373">
        <v>0.12774169300612562</v>
      </c>
      <c r="AD596" s="575">
        <v>0</v>
      </c>
      <c r="AE596" s="370" t="s">
        <v>2473</v>
      </c>
      <c r="AF596" s="370" t="s">
        <v>2317</v>
      </c>
      <c r="AG596" s="374" t="s">
        <v>1458</v>
      </c>
      <c r="AH596" s="374" t="s">
        <v>2321</v>
      </c>
      <c r="AI596" s="374">
        <v>5000</v>
      </c>
      <c r="AJ596" s="374">
        <v>1000</v>
      </c>
      <c r="AK596" s="374">
        <v>1000</v>
      </c>
      <c r="AL596" s="369">
        <v>0.02</v>
      </c>
      <c r="AM596" s="369">
        <v>0.2</v>
      </c>
      <c r="AN596" s="369" t="s">
        <v>64</v>
      </c>
      <c r="AO596" s="367" t="s">
        <v>1326</v>
      </c>
      <c r="AP596" s="370" t="s">
        <v>13</v>
      </c>
      <c r="AQ596" s="376" t="s">
        <v>670</v>
      </c>
      <c r="AR596" s="369">
        <v>4.6666666666666662E-3</v>
      </c>
      <c r="AS596" s="369">
        <v>4.6666666666666662E-3</v>
      </c>
      <c r="AT596" s="369"/>
      <c r="AX596" s="711"/>
      <c r="AY596" s="712"/>
      <c r="AZ596" s="712"/>
      <c r="BA596" s="712"/>
      <c r="BB596" s="713"/>
      <c r="BC596" s="712"/>
      <c r="BD596" s="712"/>
      <c r="BE596" s="712"/>
      <c r="BF596" s="712"/>
      <c r="BG596" s="713"/>
      <c r="BH596" s="713"/>
      <c r="BI596" s="714"/>
      <c r="BJ596" s="714"/>
      <c r="BK596" s="714"/>
      <c r="BL596" s="713"/>
      <c r="BM596" s="713"/>
      <c r="BN596" s="713"/>
      <c r="BO596" s="713"/>
      <c r="BP596" s="713"/>
      <c r="BQ596" s="713"/>
      <c r="BR596" s="713"/>
      <c r="BS596" s="713"/>
      <c r="BT596" s="716"/>
      <c r="BU596" s="717"/>
      <c r="BV596" s="715"/>
      <c r="BW596" s="718"/>
    </row>
    <row r="597" spans="2:75" ht="15.75" customHeight="1">
      <c r="B597" s="363" t="s">
        <v>221</v>
      </c>
      <c r="C597" s="364">
        <v>8830947000131</v>
      </c>
      <c r="D597" s="365" t="s">
        <v>14</v>
      </c>
      <c r="E597" s="365" t="s">
        <v>607</v>
      </c>
      <c r="F597" s="365"/>
      <c r="G597" s="366"/>
      <c r="H597" s="366" t="s">
        <v>34</v>
      </c>
      <c r="I597" s="366" t="s">
        <v>34</v>
      </c>
      <c r="J597" s="366" t="s">
        <v>608</v>
      </c>
      <c r="K597" s="367" t="s">
        <v>48</v>
      </c>
      <c r="L597" s="368"/>
      <c r="M597" s="368" t="s">
        <v>34</v>
      </c>
      <c r="N597" s="367">
        <v>214019</v>
      </c>
      <c r="O597" s="367" t="s">
        <v>1323</v>
      </c>
      <c r="P597" s="371">
        <v>39232</v>
      </c>
      <c r="Q597" s="372">
        <v>824912634.76999998</v>
      </c>
      <c r="R597" s="372">
        <v>719546706.74575377</v>
      </c>
      <c r="S597" s="367">
        <v>31</v>
      </c>
      <c r="T597" s="369">
        <v>8.0875172344573087E-2</v>
      </c>
      <c r="U597" s="369">
        <v>1.0454891382250733</v>
      </c>
      <c r="V597" s="369">
        <v>6.967928761011466E-2</v>
      </c>
      <c r="W597" s="369">
        <v>0.68309000767229955</v>
      </c>
      <c r="X597" s="369">
        <v>0.3895435128565512</v>
      </c>
      <c r="Y597" s="369">
        <v>2.9539792226799828</v>
      </c>
      <c r="Z597" s="369">
        <v>0.79259589492646287</v>
      </c>
      <c r="AA597" s="369">
        <v>4.5053720170479963</v>
      </c>
      <c r="AB597" s="369">
        <v>0.24238484264237659</v>
      </c>
      <c r="AC597" s="373">
        <v>-1.9294849590778382E-3</v>
      </c>
      <c r="AD597" s="575">
        <v>14213077000154</v>
      </c>
      <c r="AE597" s="370" t="s">
        <v>2473</v>
      </c>
      <c r="AF597" s="370" t="s">
        <v>2317</v>
      </c>
      <c r="AG597" s="374" t="s">
        <v>1458</v>
      </c>
      <c r="AH597" s="374" t="s">
        <v>2321</v>
      </c>
      <c r="AI597" s="374">
        <v>5000</v>
      </c>
      <c r="AJ597" s="374">
        <v>1000</v>
      </c>
      <c r="AK597" s="374">
        <v>1000</v>
      </c>
      <c r="AL597" s="369">
        <v>1.9E-2</v>
      </c>
      <c r="AM597" s="369">
        <v>0.2</v>
      </c>
      <c r="AN597" s="369" t="s">
        <v>668</v>
      </c>
      <c r="AO597" s="367" t="s">
        <v>1326</v>
      </c>
      <c r="AP597" s="370" t="s">
        <v>718</v>
      </c>
      <c r="AQ597" s="376" t="s">
        <v>661</v>
      </c>
      <c r="AR597" s="369">
        <v>4.4333333333333325E-3</v>
      </c>
      <c r="AS597" s="369">
        <v>4.4333333333333325E-3</v>
      </c>
      <c r="AT597" s="369"/>
      <c r="AX597" s="711"/>
      <c r="AY597" s="712"/>
      <c r="AZ597" s="712"/>
      <c r="BA597" s="712"/>
      <c r="BB597" s="713"/>
      <c r="BC597" s="712"/>
      <c r="BD597" s="712"/>
      <c r="BE597" s="712"/>
      <c r="BF597" s="712"/>
      <c r="BG597" s="713"/>
      <c r="BH597" s="713"/>
      <c r="BI597" s="714"/>
      <c r="BJ597" s="714"/>
      <c r="BK597" s="714"/>
      <c r="BL597" s="713"/>
      <c r="BM597" s="713"/>
      <c r="BN597" s="713"/>
      <c r="BO597" s="713"/>
      <c r="BP597" s="713"/>
      <c r="BQ597" s="713"/>
      <c r="BR597" s="713"/>
      <c r="BS597" s="713"/>
      <c r="BT597" s="716"/>
      <c r="BU597" s="717"/>
      <c r="BV597" s="715"/>
      <c r="BW597" s="718"/>
    </row>
    <row r="598" spans="2:75" ht="15.75" customHeight="1">
      <c r="B598" s="363" t="s">
        <v>969</v>
      </c>
      <c r="C598" s="364">
        <v>41252582000180</v>
      </c>
      <c r="D598" s="365" t="s">
        <v>13</v>
      </c>
      <c r="E598" s="365" t="s">
        <v>616</v>
      </c>
      <c r="F598" s="365" t="s">
        <v>619</v>
      </c>
      <c r="G598" s="366" t="s">
        <v>34</v>
      </c>
      <c r="H598" s="366" t="s">
        <v>1340</v>
      </c>
      <c r="I598" s="366" t="s">
        <v>34</v>
      </c>
      <c r="J598" s="366"/>
      <c r="K598" s="367"/>
      <c r="L598" s="368"/>
      <c r="M598" s="368" t="s">
        <v>34</v>
      </c>
      <c r="N598" s="367">
        <v>581038</v>
      </c>
      <c r="O598" s="367" t="s">
        <v>1323</v>
      </c>
      <c r="P598" s="371">
        <v>44286</v>
      </c>
      <c r="Q598" s="372">
        <v>1484753.28</v>
      </c>
      <c r="R598" s="372">
        <v>4203609.6963492073</v>
      </c>
      <c r="S598" s="367">
        <v>30</v>
      </c>
      <c r="T598" s="369">
        <v>-0.1668159356924801</v>
      </c>
      <c r="U598" s="369">
        <v>-2.1564621600592262</v>
      </c>
      <c r="V598" s="369">
        <v>-0.1290356690960669</v>
      </c>
      <c r="W598" s="369">
        <v>-1.2649810182622734</v>
      </c>
      <c r="X598" s="369" t="s">
        <v>1424</v>
      </c>
      <c r="Y598" s="369" t="s">
        <v>1424</v>
      </c>
      <c r="Z598" s="369" t="s">
        <v>1424</v>
      </c>
      <c r="AA598" s="369" t="s">
        <v>1424</v>
      </c>
      <c r="AB598" s="369">
        <v>0.12036943254591737</v>
      </c>
      <c r="AC598" s="373">
        <v>-1.8944841589600219</v>
      </c>
      <c r="AD598" s="575">
        <v>41252413000140</v>
      </c>
      <c r="AE598" s="370" t="s">
        <v>2474</v>
      </c>
      <c r="AF598" s="370" t="s">
        <v>2323</v>
      </c>
      <c r="AG598" s="374" t="s">
        <v>721</v>
      </c>
      <c r="AH598" s="374" t="s">
        <v>2318</v>
      </c>
      <c r="AI598" s="374">
        <v>10000</v>
      </c>
      <c r="AJ598" s="374">
        <v>5000</v>
      </c>
      <c r="AK598" s="374">
        <v>5000</v>
      </c>
      <c r="AL598" s="369">
        <v>1.8700000000000001E-2</v>
      </c>
      <c r="AM598" s="369">
        <v>0.2</v>
      </c>
      <c r="AN598" s="369" t="s">
        <v>64</v>
      </c>
      <c r="AO598" s="367" t="s">
        <v>1326</v>
      </c>
      <c r="AP598" s="370" t="s">
        <v>13</v>
      </c>
      <c r="AQ598" s="376" t="s">
        <v>681</v>
      </c>
      <c r="AR598" s="369">
        <v>4.9872900000000001E-3</v>
      </c>
      <c r="AS598" s="369">
        <v>4.9872900000000001E-3</v>
      </c>
      <c r="AT598" s="369"/>
      <c r="AX598" s="711"/>
      <c r="AY598" s="712"/>
      <c r="AZ598" s="712"/>
      <c r="BA598" s="712"/>
      <c r="BB598" s="713"/>
      <c r="BC598" s="712"/>
      <c r="BD598" s="712"/>
      <c r="BE598" s="712"/>
      <c r="BF598" s="712"/>
      <c r="BG598" s="713"/>
      <c r="BH598" s="713"/>
      <c r="BI598" s="714"/>
      <c r="BJ598" s="714"/>
      <c r="BK598" s="714"/>
      <c r="BL598" s="713"/>
      <c r="BM598" s="713"/>
      <c r="BN598" s="713"/>
      <c r="BO598" s="713"/>
      <c r="BP598" s="713"/>
      <c r="BQ598" s="713"/>
      <c r="BR598" s="713"/>
      <c r="BS598" s="713"/>
      <c r="BT598" s="716"/>
      <c r="BU598" s="717"/>
      <c r="BV598" s="715"/>
      <c r="BW598" s="718"/>
    </row>
    <row r="599" spans="2:75" ht="15.75" customHeight="1">
      <c r="B599" s="363" t="s">
        <v>970</v>
      </c>
      <c r="C599" s="364">
        <v>42084858000121</v>
      </c>
      <c r="D599" s="365" t="s">
        <v>13</v>
      </c>
      <c r="E599" s="365" t="s">
        <v>616</v>
      </c>
      <c r="F599" s="365" t="s">
        <v>619</v>
      </c>
      <c r="G599" s="366" t="s">
        <v>34</v>
      </c>
      <c r="H599" s="366" t="s">
        <v>867</v>
      </c>
      <c r="I599" s="366" t="s">
        <v>34</v>
      </c>
      <c r="J599" s="366"/>
      <c r="K599" s="367"/>
      <c r="L599" s="368"/>
      <c r="M599" s="368" t="s">
        <v>34</v>
      </c>
      <c r="N599" s="367">
        <v>602701</v>
      </c>
      <c r="O599" s="367" t="s">
        <v>1323</v>
      </c>
      <c r="P599" s="371">
        <v>44399</v>
      </c>
      <c r="Q599" s="372">
        <v>3666758.9</v>
      </c>
      <c r="R599" s="372">
        <v>4291488.8526190501</v>
      </c>
      <c r="S599" s="367">
        <v>5</v>
      </c>
      <c r="T599" s="369">
        <v>-4.9725429464746784E-2</v>
      </c>
      <c r="U599" s="369">
        <v>-0.64281033216812988</v>
      </c>
      <c r="V599" s="369">
        <v>-3.8301410628871602E-2</v>
      </c>
      <c r="W599" s="369">
        <v>-0.37548189394143472</v>
      </c>
      <c r="X599" s="369" t="s">
        <v>1424</v>
      </c>
      <c r="Y599" s="369" t="s">
        <v>1424</v>
      </c>
      <c r="Z599" s="369" t="s">
        <v>1424</v>
      </c>
      <c r="AA599" s="369" t="s">
        <v>1424</v>
      </c>
      <c r="AB599" s="369">
        <v>5.32450577240327E-2</v>
      </c>
      <c r="AC599" s="373">
        <v>-2.5315423291696564</v>
      </c>
      <c r="AD599" s="575">
        <v>42084903000148</v>
      </c>
      <c r="AE599" s="370" t="s">
        <v>2474</v>
      </c>
      <c r="AF599" s="370" t="s">
        <v>2323</v>
      </c>
      <c r="AG599" s="374" t="s">
        <v>721</v>
      </c>
      <c r="AH599" s="374" t="s">
        <v>2321</v>
      </c>
      <c r="AI599" s="374">
        <v>10000</v>
      </c>
      <c r="AJ599" s="374">
        <v>5000</v>
      </c>
      <c r="AK599" s="374">
        <v>5000</v>
      </c>
      <c r="AL599" s="369">
        <v>1.8700000000000001E-2</v>
      </c>
      <c r="AM599" s="369">
        <v>0.2</v>
      </c>
      <c r="AN599" s="369" t="s">
        <v>64</v>
      </c>
      <c r="AO599" s="367" t="s">
        <v>1326</v>
      </c>
      <c r="AP599" s="370" t="s">
        <v>13</v>
      </c>
      <c r="AQ599" s="376" t="s">
        <v>670</v>
      </c>
      <c r="AR599" s="369">
        <v>4.9872900000000001E-3</v>
      </c>
      <c r="AS599" s="369">
        <v>4.9872900000000001E-3</v>
      </c>
      <c r="AT599" s="369"/>
      <c r="AX599" s="711"/>
      <c r="AY599" s="712"/>
      <c r="AZ599" s="712"/>
      <c r="BA599" s="712"/>
      <c r="BB599" s="713"/>
      <c r="BC599" s="712"/>
      <c r="BD599" s="712"/>
      <c r="BE599" s="712"/>
      <c r="BF599" s="712"/>
      <c r="BG599" s="713"/>
      <c r="BH599" s="713"/>
      <c r="BI599" s="714"/>
      <c r="BJ599" s="714"/>
      <c r="BK599" s="714"/>
      <c r="BL599" s="713"/>
      <c r="BM599" s="713"/>
      <c r="BN599" s="713"/>
      <c r="BO599" s="713"/>
      <c r="BP599" s="713"/>
      <c r="BQ599" s="713"/>
      <c r="BR599" s="713"/>
      <c r="BS599" s="713"/>
      <c r="BT599" s="716"/>
      <c r="BU599" s="717"/>
      <c r="BV599" s="715"/>
      <c r="BW599" s="718"/>
    </row>
    <row r="600" spans="2:75" ht="15.75" customHeight="1">
      <c r="B600" s="363" t="s">
        <v>971</v>
      </c>
      <c r="C600" s="364">
        <v>33736845000107</v>
      </c>
      <c r="D600" s="365" t="s">
        <v>14</v>
      </c>
      <c r="E600" s="365" t="s">
        <v>15</v>
      </c>
      <c r="F600" s="365" t="s">
        <v>703</v>
      </c>
      <c r="G600" s="366"/>
      <c r="H600" s="366" t="s">
        <v>34</v>
      </c>
      <c r="I600" s="366" t="s">
        <v>34</v>
      </c>
      <c r="J600" s="366" t="s">
        <v>611</v>
      </c>
      <c r="K600" s="367" t="s">
        <v>49</v>
      </c>
      <c r="L600" s="368"/>
      <c r="M600" s="368" t="s">
        <v>34</v>
      </c>
      <c r="N600" s="367">
        <v>504505</v>
      </c>
      <c r="O600" s="367" t="s">
        <v>1323</v>
      </c>
      <c r="P600" s="371">
        <v>43677</v>
      </c>
      <c r="Q600" s="372">
        <v>97388405.969999999</v>
      </c>
      <c r="R600" s="372">
        <v>257174199.54821435</v>
      </c>
      <c r="S600" s="367">
        <v>15</v>
      </c>
      <c r="T600" s="369">
        <v>-0.60332921813063189</v>
      </c>
      <c r="U600" s="369">
        <v>-7.7993545613968385</v>
      </c>
      <c r="V600" s="369">
        <v>-0.5809579796010983</v>
      </c>
      <c r="W600" s="369">
        <v>-5.695330769790929</v>
      </c>
      <c r="X600" s="369">
        <v>0.68811617780681189</v>
      </c>
      <c r="Y600" s="369">
        <v>5.2181099798723096</v>
      </c>
      <c r="Z600" s="369">
        <v>1.670794180091888</v>
      </c>
      <c r="AA600" s="369">
        <v>9.4973357715044049</v>
      </c>
      <c r="AB600" s="369">
        <v>0.64738171929304544</v>
      </c>
      <c r="AC600" s="373">
        <v>-1.1638697482365963</v>
      </c>
      <c r="AD600" s="575">
        <v>0</v>
      </c>
      <c r="AE600" s="370" t="s">
        <v>2475</v>
      </c>
      <c r="AF600" s="370" t="s">
        <v>2317</v>
      </c>
      <c r="AG600" s="374" t="s">
        <v>1458</v>
      </c>
      <c r="AH600" s="374" t="s">
        <v>728</v>
      </c>
      <c r="AI600" s="374">
        <v>500</v>
      </c>
      <c r="AJ600" s="374">
        <v>100</v>
      </c>
      <c r="AK600" s="374">
        <v>100</v>
      </c>
      <c r="AL600" s="369">
        <v>0.01</v>
      </c>
      <c r="AM600" s="369" t="s">
        <v>34</v>
      </c>
      <c r="AN600" s="369" t="s">
        <v>34</v>
      </c>
      <c r="AO600" s="367" t="s">
        <v>1326</v>
      </c>
      <c r="AP600" s="370" t="s">
        <v>13</v>
      </c>
      <c r="AQ600" s="376" t="s">
        <v>673</v>
      </c>
      <c r="AR600" s="369">
        <v>6.6666666666666662E-3</v>
      </c>
      <c r="AS600" s="369">
        <v>6.6666666666666662E-3</v>
      </c>
      <c r="AT600" s="369"/>
      <c r="AX600" s="711"/>
      <c r="AY600" s="712"/>
      <c r="AZ600" s="712"/>
      <c r="BA600" s="712"/>
      <c r="BB600" s="713"/>
      <c r="BC600" s="712"/>
      <c r="BD600" s="712"/>
      <c r="BE600" s="712"/>
      <c r="BF600" s="712"/>
      <c r="BG600" s="713"/>
      <c r="BH600" s="713"/>
      <c r="BI600" s="714"/>
      <c r="BJ600" s="714"/>
      <c r="BK600" s="714"/>
      <c r="BL600" s="713"/>
      <c r="BM600" s="713"/>
      <c r="BN600" s="713"/>
      <c r="BO600" s="713"/>
      <c r="BP600" s="713"/>
      <c r="BQ600" s="713"/>
      <c r="BR600" s="713"/>
      <c r="BS600" s="713"/>
      <c r="BT600" s="716"/>
      <c r="BU600" s="717"/>
      <c r="BV600" s="715"/>
      <c r="BW600" s="718"/>
    </row>
    <row r="601" spans="2:75" ht="15.75" customHeight="1">
      <c r="B601" s="363" t="s">
        <v>972</v>
      </c>
      <c r="C601" s="364">
        <v>33736873000116</v>
      </c>
      <c r="D601" s="365" t="s">
        <v>14</v>
      </c>
      <c r="E601" s="365" t="s">
        <v>15</v>
      </c>
      <c r="F601" s="365" t="s">
        <v>703</v>
      </c>
      <c r="G601" s="366"/>
      <c r="H601" s="366" t="s">
        <v>34</v>
      </c>
      <c r="I601" s="366" t="s">
        <v>34</v>
      </c>
      <c r="J601" s="366" t="s">
        <v>611</v>
      </c>
      <c r="K601" s="367" t="s">
        <v>49</v>
      </c>
      <c r="L601" s="368"/>
      <c r="M601" s="368" t="s">
        <v>34</v>
      </c>
      <c r="N601" s="367">
        <v>501506</v>
      </c>
      <c r="O601" s="367" t="s">
        <v>1323</v>
      </c>
      <c r="P601" s="371">
        <v>43647</v>
      </c>
      <c r="Q601" s="372">
        <v>259085490.81</v>
      </c>
      <c r="R601" s="372">
        <v>402770981.76206374</v>
      </c>
      <c r="S601" s="367">
        <v>6</v>
      </c>
      <c r="T601" s="369">
        <v>-9.6560033168201054E-2</v>
      </c>
      <c r="U601" s="369">
        <v>-1.2482503954847046</v>
      </c>
      <c r="V601" s="369">
        <v>-6.2100211893604373E-2</v>
      </c>
      <c r="W601" s="369">
        <v>-0.60878972322753688</v>
      </c>
      <c r="X601" s="369">
        <v>0.31651199474834213</v>
      </c>
      <c r="Y601" s="369">
        <v>2.4001679539196941</v>
      </c>
      <c r="Z601" s="369">
        <v>0.53457118376331025</v>
      </c>
      <c r="AA601" s="369">
        <v>3.0386759102138621</v>
      </c>
      <c r="AB601" s="369">
        <v>0.12908899631256865</v>
      </c>
      <c r="AC601" s="373">
        <v>-1.1846865448102082</v>
      </c>
      <c r="AD601" s="575">
        <v>33736782000180</v>
      </c>
      <c r="AE601" s="370" t="s">
        <v>2475</v>
      </c>
      <c r="AF601" s="370" t="s">
        <v>2317</v>
      </c>
      <c r="AG601" s="374" t="s">
        <v>1458</v>
      </c>
      <c r="AH601" s="374" t="s">
        <v>2321</v>
      </c>
      <c r="AI601" s="374">
        <v>500</v>
      </c>
      <c r="AJ601" s="374">
        <v>100</v>
      </c>
      <c r="AK601" s="374">
        <v>100</v>
      </c>
      <c r="AL601" s="369">
        <v>0.01</v>
      </c>
      <c r="AM601" s="369" t="s">
        <v>34</v>
      </c>
      <c r="AN601" s="369" t="s">
        <v>64</v>
      </c>
      <c r="AO601" s="367" t="s">
        <v>1326</v>
      </c>
      <c r="AP601" s="370" t="s">
        <v>13</v>
      </c>
      <c r="AQ601" s="376" t="s">
        <v>673</v>
      </c>
      <c r="AR601" s="369">
        <v>4.5333333333333337E-3</v>
      </c>
      <c r="AS601" s="369">
        <v>4.5333333333333337E-3</v>
      </c>
      <c r="AT601" s="369"/>
      <c r="AX601" s="711"/>
      <c r="AY601" s="712"/>
      <c r="AZ601" s="712"/>
      <c r="BA601" s="712"/>
      <c r="BB601" s="713"/>
      <c r="BC601" s="712"/>
      <c r="BD601" s="712"/>
      <c r="BE601" s="712"/>
      <c r="BF601" s="712"/>
      <c r="BG601" s="713"/>
      <c r="BH601" s="713"/>
      <c r="BI601" s="714"/>
      <c r="BJ601" s="714"/>
      <c r="BK601" s="714"/>
      <c r="BL601" s="713"/>
      <c r="BM601" s="713"/>
      <c r="BN601" s="713"/>
      <c r="BO601" s="713"/>
      <c r="BP601" s="713"/>
      <c r="BQ601" s="713"/>
      <c r="BR601" s="713"/>
      <c r="BS601" s="713"/>
      <c r="BT601" s="716"/>
      <c r="BU601" s="717"/>
      <c r="BV601" s="715"/>
      <c r="BW601" s="718"/>
    </row>
    <row r="602" spans="2:75" ht="15.75" customHeight="1">
      <c r="B602" s="363" t="s">
        <v>973</v>
      </c>
      <c r="C602" s="364">
        <v>35088108000162</v>
      </c>
      <c r="D602" s="365" t="s">
        <v>14</v>
      </c>
      <c r="E602" s="365" t="s">
        <v>15</v>
      </c>
      <c r="F602" s="365" t="s">
        <v>703</v>
      </c>
      <c r="G602" s="366"/>
      <c r="H602" s="366" t="s">
        <v>34</v>
      </c>
      <c r="I602" s="366" t="s">
        <v>34</v>
      </c>
      <c r="J602" s="366" t="s">
        <v>611</v>
      </c>
      <c r="K602" s="367" t="s">
        <v>49</v>
      </c>
      <c r="L602" s="368"/>
      <c r="M602" s="368" t="s">
        <v>34</v>
      </c>
      <c r="N602" s="367">
        <v>518514</v>
      </c>
      <c r="O602" s="367" t="s">
        <v>1323</v>
      </c>
      <c r="P602" s="371">
        <v>43811</v>
      </c>
      <c r="Q602" s="372">
        <v>206224539.11000001</v>
      </c>
      <c r="R602" s="372">
        <v>336582612.66944426</v>
      </c>
      <c r="S602" s="367">
        <v>6</v>
      </c>
      <c r="T602" s="369">
        <v>-0.25105081611908808</v>
      </c>
      <c r="U602" s="369">
        <v>-3.2453829004131838</v>
      </c>
      <c r="V602" s="369">
        <v>-0.21384128294086346</v>
      </c>
      <c r="W602" s="369">
        <v>-2.0963596014653407</v>
      </c>
      <c r="X602" s="369">
        <v>0.49878728414776008</v>
      </c>
      <c r="Y602" s="369">
        <v>3.7823945856647856</v>
      </c>
      <c r="Z602" s="369" t="s">
        <v>1424</v>
      </c>
      <c r="AA602" s="369" t="s">
        <v>1424</v>
      </c>
      <c r="AB602" s="369">
        <v>0.25660955581053263</v>
      </c>
      <c r="AC602" s="373">
        <v>-1.1871552079913059</v>
      </c>
      <c r="AD602" s="575">
        <v>35001472000143</v>
      </c>
      <c r="AE602" s="370" t="s">
        <v>2475</v>
      </c>
      <c r="AF602" s="370" t="s">
        <v>2317</v>
      </c>
      <c r="AG602" s="374" t="s">
        <v>1458</v>
      </c>
      <c r="AH602" s="374" t="s">
        <v>2321</v>
      </c>
      <c r="AI602" s="374">
        <v>500</v>
      </c>
      <c r="AJ602" s="374">
        <v>100</v>
      </c>
      <c r="AK602" s="374">
        <v>100</v>
      </c>
      <c r="AL602" s="369">
        <v>0.01</v>
      </c>
      <c r="AM602" s="369" t="s">
        <v>34</v>
      </c>
      <c r="AN602" s="369" t="s">
        <v>64</v>
      </c>
      <c r="AO602" s="367" t="s">
        <v>1326</v>
      </c>
      <c r="AP602" s="370" t="s">
        <v>13</v>
      </c>
      <c r="AQ602" s="376" t="s">
        <v>673</v>
      </c>
      <c r="AR602" s="369">
        <v>5.0000000000000001E-3</v>
      </c>
      <c r="AS602" s="369">
        <v>5.0000000000000001E-3</v>
      </c>
      <c r="AT602" s="369"/>
      <c r="AW602" s="711"/>
      <c r="AX602" s="711"/>
      <c r="AY602" s="712"/>
      <c r="AZ602" s="712"/>
      <c r="BA602" s="712"/>
      <c r="BB602" s="713"/>
      <c r="BC602" s="712"/>
      <c r="BD602" s="712"/>
      <c r="BE602" s="712"/>
      <c r="BF602" s="712"/>
      <c r="BG602" s="713"/>
      <c r="BH602" s="713"/>
      <c r="BI602" s="714"/>
      <c r="BJ602" s="714"/>
      <c r="BK602" s="714"/>
      <c r="BL602" s="218"/>
      <c r="BM602" s="713"/>
      <c r="BN602" s="713"/>
      <c r="BO602" s="713"/>
      <c r="BP602" s="713"/>
      <c r="BQ602" s="713"/>
      <c r="BR602" s="713"/>
      <c r="BS602" s="713"/>
      <c r="BT602" s="716"/>
      <c r="BU602" s="717"/>
      <c r="BV602" s="715"/>
      <c r="BW602" s="718"/>
    </row>
    <row r="603" spans="2:75" ht="15.75" customHeight="1">
      <c r="B603" s="363" t="s">
        <v>974</v>
      </c>
      <c r="C603" s="364">
        <v>36986672000165</v>
      </c>
      <c r="D603" s="365" t="s">
        <v>14</v>
      </c>
      <c r="E603" s="365" t="s">
        <v>15</v>
      </c>
      <c r="F603" s="365" t="s">
        <v>703</v>
      </c>
      <c r="G603" s="366"/>
      <c r="H603" s="366" t="s">
        <v>34</v>
      </c>
      <c r="I603" s="366" t="s">
        <v>34</v>
      </c>
      <c r="J603" s="366" t="s">
        <v>611</v>
      </c>
      <c r="K603" s="367" t="s">
        <v>49</v>
      </c>
      <c r="L603" s="368"/>
      <c r="M603" s="368" t="s">
        <v>1421</v>
      </c>
      <c r="N603" s="367">
        <v>555071</v>
      </c>
      <c r="O603" s="367" t="s">
        <v>1323</v>
      </c>
      <c r="P603" s="371">
        <v>44105</v>
      </c>
      <c r="Q603" s="372">
        <v>104287764.14</v>
      </c>
      <c r="R603" s="372">
        <v>232097163.1301586</v>
      </c>
      <c r="S603" s="367">
        <v>6</v>
      </c>
      <c r="T603" s="369">
        <v>-0.60371896255001789</v>
      </c>
      <c r="U603" s="369">
        <v>-7.8043928635770907</v>
      </c>
      <c r="V603" s="369">
        <v>-0.57394441271262897</v>
      </c>
      <c r="W603" s="369">
        <v>-5.6265743627727947</v>
      </c>
      <c r="X603" s="369" t="s">
        <v>1424</v>
      </c>
      <c r="Y603" s="369" t="s">
        <v>1424</v>
      </c>
      <c r="Z603" s="369" t="s">
        <v>1424</v>
      </c>
      <c r="AA603" s="369" t="s">
        <v>1424</v>
      </c>
      <c r="AB603" s="369">
        <v>0.634367092718778</v>
      </c>
      <c r="AC603" s="373">
        <v>-1.1753173727808952</v>
      </c>
      <c r="AD603" s="575">
        <v>38167819000110</v>
      </c>
      <c r="AE603" s="370" t="s">
        <v>2475</v>
      </c>
      <c r="AF603" s="370" t="s">
        <v>2317</v>
      </c>
      <c r="AG603" s="374" t="s">
        <v>1458</v>
      </c>
      <c r="AH603" s="374" t="s">
        <v>2321</v>
      </c>
      <c r="AI603" s="374">
        <v>500</v>
      </c>
      <c r="AJ603" s="374">
        <v>100</v>
      </c>
      <c r="AK603" s="374">
        <v>100</v>
      </c>
      <c r="AL603" s="369">
        <v>6.9999999999999993E-3</v>
      </c>
      <c r="AM603" s="369" t="s">
        <v>34</v>
      </c>
      <c r="AN603" s="369" t="s">
        <v>2330</v>
      </c>
      <c r="AO603" s="367" t="s">
        <v>1326</v>
      </c>
      <c r="AP603" s="370" t="s">
        <v>13</v>
      </c>
      <c r="AQ603" s="376" t="s">
        <v>673</v>
      </c>
      <c r="AR603" s="369">
        <v>3.4999999999999996E-3</v>
      </c>
      <c r="AS603" s="369">
        <v>3.4999999999999996E-3</v>
      </c>
      <c r="AT603" s="369"/>
      <c r="AX603" s="711"/>
      <c r="AY603" s="712"/>
      <c r="AZ603" s="712"/>
      <c r="BA603" s="712"/>
      <c r="BB603" s="713"/>
      <c r="BC603" s="712"/>
      <c r="BD603" s="712"/>
      <c r="BE603" s="712"/>
      <c r="BF603" s="712"/>
      <c r="BG603" s="713"/>
      <c r="BH603" s="713"/>
      <c r="BI603" s="714"/>
      <c r="BJ603" s="714"/>
      <c r="BK603" s="714"/>
      <c r="BL603" s="713"/>
      <c r="BM603" s="713"/>
      <c r="BN603" s="713"/>
      <c r="BO603" s="713"/>
      <c r="BP603" s="713"/>
      <c r="BQ603" s="713"/>
      <c r="BR603" s="713"/>
      <c r="BS603" s="713"/>
      <c r="BT603" s="716"/>
      <c r="BU603" s="717"/>
      <c r="BV603" s="715"/>
      <c r="BW603" s="718"/>
    </row>
    <row r="604" spans="2:75" ht="15.75" customHeight="1">
      <c r="B604" s="363" t="s">
        <v>222</v>
      </c>
      <c r="C604" s="364">
        <v>39957930000173</v>
      </c>
      <c r="D604" s="365" t="s">
        <v>14</v>
      </c>
      <c r="E604" s="365" t="s">
        <v>15</v>
      </c>
      <c r="F604" s="365" t="s">
        <v>703</v>
      </c>
      <c r="G604" s="366"/>
      <c r="H604" s="366" t="s">
        <v>34</v>
      </c>
      <c r="I604" s="366" t="s">
        <v>34</v>
      </c>
      <c r="J604" s="366" t="s">
        <v>611</v>
      </c>
      <c r="K604" s="367" t="s">
        <v>49</v>
      </c>
      <c r="L604" s="368"/>
      <c r="M604" s="368" t="s">
        <v>1421</v>
      </c>
      <c r="N604" s="367">
        <v>568929</v>
      </c>
      <c r="O604" s="367" t="s">
        <v>1323</v>
      </c>
      <c r="P604" s="371">
        <v>44195</v>
      </c>
      <c r="Q604" s="372">
        <v>2827565.02</v>
      </c>
      <c r="R604" s="372">
        <v>4095331.7281746049</v>
      </c>
      <c r="S604" s="367">
        <v>6</v>
      </c>
      <c r="T604" s="369">
        <v>-0.24673205410150556</v>
      </c>
      <c r="U604" s="369">
        <v>-3.1895534208700158</v>
      </c>
      <c r="V604" s="369">
        <v>-0.17627087546005682</v>
      </c>
      <c r="W604" s="369">
        <v>-1.7280439826559679</v>
      </c>
      <c r="X604" s="369" t="s">
        <v>1424</v>
      </c>
      <c r="Y604" s="369" t="s">
        <v>1424</v>
      </c>
      <c r="Z604" s="369" t="s">
        <v>1424</v>
      </c>
      <c r="AA604" s="369" t="s">
        <v>1424</v>
      </c>
      <c r="AB604" s="369">
        <v>0.18620723277785445</v>
      </c>
      <c r="AC604" s="373">
        <v>-1.4699231115886904</v>
      </c>
      <c r="AD604" s="575">
        <v>0</v>
      </c>
      <c r="AE604" s="370" t="s">
        <v>2475</v>
      </c>
      <c r="AF604" s="370" t="s">
        <v>2317</v>
      </c>
      <c r="AG604" s="374" t="s">
        <v>1458</v>
      </c>
      <c r="AH604" s="374" t="s">
        <v>2321</v>
      </c>
      <c r="AI604" s="374">
        <v>0</v>
      </c>
      <c r="AJ604" s="374">
        <v>0</v>
      </c>
      <c r="AK604" s="374">
        <v>0</v>
      </c>
      <c r="AL604" s="369">
        <v>1.3500000000000002E-2</v>
      </c>
      <c r="AM604" s="369">
        <v>0.2</v>
      </c>
      <c r="AN604" s="369" t="s">
        <v>34</v>
      </c>
      <c r="AO604" s="367" t="s">
        <v>1326</v>
      </c>
      <c r="AP604" s="370" t="s">
        <v>13</v>
      </c>
      <c r="AQ604" s="376" t="s">
        <v>673</v>
      </c>
      <c r="AR604" s="369">
        <v>1.8E-3</v>
      </c>
      <c r="AS604" s="369">
        <v>1.8E-3</v>
      </c>
      <c r="AT604" s="369"/>
      <c r="AX604" s="711"/>
      <c r="AY604" s="712"/>
      <c r="AZ604" s="712"/>
      <c r="BA604" s="712"/>
      <c r="BB604" s="713"/>
      <c r="BC604" s="712"/>
      <c r="BD604" s="712"/>
      <c r="BE604" s="712"/>
      <c r="BF604" s="712"/>
      <c r="BG604" s="713"/>
      <c r="BH604" s="713"/>
      <c r="BI604" s="714"/>
      <c r="BJ604" s="714"/>
      <c r="BK604" s="714"/>
      <c r="BL604" s="713"/>
      <c r="BM604" s="713"/>
      <c r="BN604" s="713"/>
      <c r="BO604" s="713"/>
      <c r="BP604" s="713"/>
      <c r="BQ604" s="713"/>
      <c r="BR604" s="713"/>
      <c r="BS604" s="713"/>
      <c r="BT604" s="716"/>
      <c r="BU604" s="717"/>
      <c r="BV604" s="715"/>
      <c r="BW604" s="718"/>
    </row>
    <row r="605" spans="2:75" ht="15.75" customHeight="1">
      <c r="B605" s="363" t="s">
        <v>223</v>
      </c>
      <c r="C605" s="364">
        <v>29720571000182</v>
      </c>
      <c r="D605" s="365" t="s">
        <v>14</v>
      </c>
      <c r="E605" s="365" t="s">
        <v>15</v>
      </c>
      <c r="F605" s="365" t="s">
        <v>16</v>
      </c>
      <c r="G605" s="366"/>
      <c r="H605" s="366" t="s">
        <v>34</v>
      </c>
      <c r="I605" s="366" t="s">
        <v>34</v>
      </c>
      <c r="J605" s="366" t="s">
        <v>692</v>
      </c>
      <c r="K605" s="367" t="s">
        <v>48</v>
      </c>
      <c r="L605" s="368"/>
      <c r="M605" s="368" t="s">
        <v>1421</v>
      </c>
      <c r="N605" s="367">
        <v>484768</v>
      </c>
      <c r="O605" s="367" t="s">
        <v>1323</v>
      </c>
      <c r="P605" s="371">
        <v>43193</v>
      </c>
      <c r="Q605" s="372">
        <v>225416341.66999999</v>
      </c>
      <c r="R605" s="372">
        <v>185423970.75821432</v>
      </c>
      <c r="S605" s="367">
        <v>121</v>
      </c>
      <c r="T605" s="369">
        <v>0.13149037438503686</v>
      </c>
      <c r="U605" s="369">
        <v>1.6998017341465252</v>
      </c>
      <c r="V605" s="369">
        <v>0.21047650385895733</v>
      </c>
      <c r="W605" s="369">
        <v>2.0633735155320911</v>
      </c>
      <c r="X605" s="369">
        <v>0.39694538508590815</v>
      </c>
      <c r="Y605" s="369">
        <v>3.0101089644233761</v>
      </c>
      <c r="Z605" s="369">
        <v>0.58722263119793783</v>
      </c>
      <c r="AA605" s="369">
        <v>3.3379638064135433</v>
      </c>
      <c r="AB605" s="369">
        <v>1.8859296013212394E-2</v>
      </c>
      <c r="AC605" s="373">
        <v>4.990118646901295</v>
      </c>
      <c r="AD605" s="575">
        <v>0</v>
      </c>
      <c r="AE605" s="370" t="s">
        <v>2476</v>
      </c>
      <c r="AF605" s="370" t="s">
        <v>975</v>
      </c>
      <c r="AG605" s="374" t="s">
        <v>975</v>
      </c>
      <c r="AH605" s="374" t="s">
        <v>2318</v>
      </c>
      <c r="AI605" s="374">
        <v>10000</v>
      </c>
      <c r="AJ605" s="374">
        <v>1000</v>
      </c>
      <c r="AK605" s="374">
        <v>10000</v>
      </c>
      <c r="AL605" s="369">
        <v>1.6E-2</v>
      </c>
      <c r="AM605" s="369">
        <v>0.2</v>
      </c>
      <c r="AN605" s="369" t="s">
        <v>2330</v>
      </c>
      <c r="AO605" s="367" t="s">
        <v>1326</v>
      </c>
      <c r="AP605" s="370" t="s">
        <v>13</v>
      </c>
      <c r="AQ605" s="376" t="s">
        <v>670</v>
      </c>
      <c r="AR605" s="369">
        <v>3.1999999999999997E-3</v>
      </c>
      <c r="AS605" s="369">
        <v>3.1999999999999997E-3</v>
      </c>
      <c r="AT605" s="369"/>
      <c r="AX605" s="711"/>
      <c r="AY605" s="712"/>
      <c r="AZ605" s="712"/>
      <c r="BA605" s="712"/>
      <c r="BB605" s="713"/>
      <c r="BC605" s="712"/>
      <c r="BD605" s="712"/>
      <c r="BE605" s="712"/>
      <c r="BF605" s="712"/>
      <c r="BG605" s="713"/>
      <c r="BH605" s="713"/>
      <c r="BI605" s="714"/>
      <c r="BJ605" s="714"/>
      <c r="BK605" s="714"/>
      <c r="BL605" s="713"/>
      <c r="BM605" s="713"/>
      <c r="BN605" s="713"/>
      <c r="BO605" s="713"/>
      <c r="BP605" s="713"/>
      <c r="BQ605" s="713"/>
      <c r="BR605" s="713"/>
      <c r="BS605" s="713"/>
      <c r="BT605" s="716"/>
      <c r="BU605" s="717"/>
      <c r="BV605" s="715"/>
      <c r="BW605" s="718"/>
    </row>
    <row r="606" spans="2:75" ht="15.75" customHeight="1">
      <c r="B606" s="363" t="s">
        <v>25</v>
      </c>
      <c r="C606" s="364">
        <v>38954217000103</v>
      </c>
      <c r="D606" s="365" t="s">
        <v>14</v>
      </c>
      <c r="E606" s="365" t="s">
        <v>614</v>
      </c>
      <c r="F606" s="365"/>
      <c r="G606" s="366"/>
      <c r="H606" s="366" t="s">
        <v>1340</v>
      </c>
      <c r="I606" s="366" t="s">
        <v>34</v>
      </c>
      <c r="J606" s="366" t="s">
        <v>608</v>
      </c>
      <c r="K606" s="367" t="s">
        <v>48</v>
      </c>
      <c r="L606" s="368" t="s">
        <v>1341</v>
      </c>
      <c r="M606" s="368" t="s">
        <v>34</v>
      </c>
      <c r="N606" s="367">
        <v>558958</v>
      </c>
      <c r="O606" s="367" t="s">
        <v>1323</v>
      </c>
      <c r="P606" s="371">
        <v>44134</v>
      </c>
      <c r="Q606" s="372">
        <v>113915525.48999999</v>
      </c>
      <c r="R606" s="372">
        <v>131745544.59190477</v>
      </c>
      <c r="S606" s="367">
        <v>32</v>
      </c>
      <c r="T606" s="369">
        <v>9.9095753851614621E-2</v>
      </c>
      <c r="U606" s="369">
        <v>1.2810301516846239</v>
      </c>
      <c r="V606" s="369">
        <v>-7.4712548951456292E-2</v>
      </c>
      <c r="W606" s="369">
        <v>-0.73243279871103373</v>
      </c>
      <c r="X606" s="369" t="s">
        <v>1424</v>
      </c>
      <c r="Y606" s="369" t="s">
        <v>1424</v>
      </c>
      <c r="Z606" s="369" t="s">
        <v>1424</v>
      </c>
      <c r="AA606" s="369" t="s">
        <v>1424</v>
      </c>
      <c r="AB606" s="369">
        <v>0.20534153784388451</v>
      </c>
      <c r="AC606" s="373">
        <v>-0.74894530881111809</v>
      </c>
      <c r="AD606" s="575">
        <v>38948845000186</v>
      </c>
      <c r="AE606" s="370" t="s">
        <v>2477</v>
      </c>
      <c r="AF606" s="370" t="s">
        <v>2317</v>
      </c>
      <c r="AG606" s="374" t="s">
        <v>1458</v>
      </c>
      <c r="AH606" s="374" t="s">
        <v>2321</v>
      </c>
      <c r="AI606" s="374">
        <v>1000</v>
      </c>
      <c r="AJ606" s="374">
        <v>0</v>
      </c>
      <c r="AK606" s="374">
        <v>1000</v>
      </c>
      <c r="AL606" s="369">
        <v>1.8500000000000003E-2</v>
      </c>
      <c r="AM606" s="369">
        <v>0.2</v>
      </c>
      <c r="AN606" s="369" t="s">
        <v>34</v>
      </c>
      <c r="AO606" s="367" t="s">
        <v>1326</v>
      </c>
      <c r="AP606" s="370" t="s">
        <v>13</v>
      </c>
      <c r="AQ606" s="376" t="s">
        <v>670</v>
      </c>
      <c r="AR606" s="369">
        <v>4.933333333333333E-3</v>
      </c>
      <c r="AS606" s="369">
        <v>4.933333333333333E-3</v>
      </c>
      <c r="AT606" s="369"/>
      <c r="AX606" s="711"/>
      <c r="AY606" s="712"/>
      <c r="AZ606" s="712"/>
      <c r="BA606" s="712"/>
      <c r="BB606" s="713"/>
      <c r="BC606" s="712"/>
      <c r="BD606" s="712"/>
      <c r="BE606" s="712"/>
      <c r="BF606" s="712"/>
      <c r="BG606" s="713"/>
      <c r="BH606" s="713"/>
      <c r="BI606" s="714"/>
      <c r="BJ606" s="714"/>
      <c r="BK606" s="714"/>
      <c r="BL606" s="713"/>
      <c r="BM606" s="713"/>
      <c r="BN606" s="713"/>
      <c r="BO606" s="713"/>
      <c r="BP606" s="713"/>
      <c r="BQ606" s="713"/>
      <c r="BR606" s="713"/>
      <c r="BS606" s="713"/>
      <c r="BT606" s="716"/>
      <c r="BU606" s="717"/>
      <c r="BV606" s="715"/>
      <c r="BW606" s="718"/>
    </row>
    <row r="607" spans="2:75" ht="15.75" customHeight="1">
      <c r="B607" s="363" t="s">
        <v>224</v>
      </c>
      <c r="C607" s="364">
        <v>22922145000182</v>
      </c>
      <c r="D607" s="365" t="s">
        <v>11</v>
      </c>
      <c r="E607" s="365" t="s">
        <v>620</v>
      </c>
      <c r="F607" s="365" t="s">
        <v>665</v>
      </c>
      <c r="G607" s="366" t="s">
        <v>740</v>
      </c>
      <c r="H607" s="366" t="s">
        <v>34</v>
      </c>
      <c r="I607" s="366" t="s">
        <v>1306</v>
      </c>
      <c r="J607" s="366"/>
      <c r="K607" s="367" t="s">
        <v>48</v>
      </c>
      <c r="L607" s="368"/>
      <c r="M607" s="368" t="s">
        <v>34</v>
      </c>
      <c r="N607" s="367">
        <v>417122</v>
      </c>
      <c r="O607" s="367" t="s">
        <v>1323</v>
      </c>
      <c r="P607" s="371">
        <v>42230</v>
      </c>
      <c r="Q607" s="372">
        <v>28344597.379999999</v>
      </c>
      <c r="R607" s="372">
        <v>27403483.957698416</v>
      </c>
      <c r="S607" s="367">
        <v>361</v>
      </c>
      <c r="T607" s="369">
        <v>9.5030492086422225E-2</v>
      </c>
      <c r="U607" s="369">
        <v>1.2284777193826291</v>
      </c>
      <c r="V607" s="369">
        <v>0.13543475425673268</v>
      </c>
      <c r="W607" s="369">
        <v>1.3277134496836929</v>
      </c>
      <c r="X607" s="369">
        <v>0.3626374639238148</v>
      </c>
      <c r="Y607" s="369">
        <v>2.7499457658553981</v>
      </c>
      <c r="Z607" s="369">
        <v>0.60088515399541276</v>
      </c>
      <c r="AA607" s="369">
        <v>3.4156260152239168</v>
      </c>
      <c r="AB607" s="369">
        <v>5.0084351505620156E-2</v>
      </c>
      <c r="AC607" s="373">
        <v>0.62186450106745217</v>
      </c>
      <c r="AD607" s="575">
        <v>0</v>
      </c>
      <c r="AE607" s="370" t="s">
        <v>2478</v>
      </c>
      <c r="AF607" s="370" t="s">
        <v>975</v>
      </c>
      <c r="AG607" s="374" t="s">
        <v>975</v>
      </c>
      <c r="AH607" s="374" t="s">
        <v>2318</v>
      </c>
      <c r="AI607" s="374">
        <v>1000</v>
      </c>
      <c r="AJ607" s="374">
        <v>1000</v>
      </c>
      <c r="AK607" s="374">
        <v>1000</v>
      </c>
      <c r="AL607" s="369">
        <v>5.0000000000000001E-3</v>
      </c>
      <c r="AM607" s="369">
        <v>0.35</v>
      </c>
      <c r="AN607" s="369" t="s">
        <v>64</v>
      </c>
      <c r="AO607" s="367" t="s">
        <v>1326</v>
      </c>
      <c r="AP607" s="370" t="s">
        <v>13</v>
      </c>
      <c r="AQ607" s="376" t="s">
        <v>700</v>
      </c>
      <c r="AR607" s="369">
        <v>1.6666666666666666E-3</v>
      </c>
      <c r="AS607" s="369">
        <v>1.6666666666666666E-3</v>
      </c>
      <c r="AT607" s="369"/>
      <c r="AX607" s="711"/>
      <c r="AY607" s="712"/>
      <c r="AZ607" s="712"/>
      <c r="BA607" s="712"/>
      <c r="BB607" s="713"/>
      <c r="BC607" s="712"/>
      <c r="BD607" s="712"/>
      <c r="BE607" s="712"/>
      <c r="BF607" s="712"/>
      <c r="BG607" s="713"/>
      <c r="BH607" s="713"/>
      <c r="BI607" s="714"/>
      <c r="BJ607" s="714"/>
      <c r="BK607" s="714"/>
      <c r="BL607" s="713"/>
      <c r="BM607" s="713"/>
      <c r="BN607" s="713"/>
      <c r="BO607" s="713"/>
      <c r="BP607" s="713"/>
      <c r="BQ607" s="713"/>
      <c r="BR607" s="713"/>
      <c r="BS607" s="713"/>
      <c r="BT607" s="716"/>
      <c r="BU607" s="717"/>
      <c r="BV607" s="715"/>
      <c r="BW607" s="718"/>
    </row>
    <row r="608" spans="2:75" ht="15.75" customHeight="1">
      <c r="B608" s="363" t="s">
        <v>976</v>
      </c>
      <c r="C608" s="364">
        <v>7317588000150</v>
      </c>
      <c r="D608" s="365" t="s">
        <v>14</v>
      </c>
      <c r="E608" s="365" t="s">
        <v>607</v>
      </c>
      <c r="F608" s="365"/>
      <c r="G608" s="366"/>
      <c r="H608" s="366" t="s">
        <v>34</v>
      </c>
      <c r="I608" s="366" t="s">
        <v>34</v>
      </c>
      <c r="J608" s="366" t="s">
        <v>608</v>
      </c>
      <c r="K608" s="367" t="s">
        <v>48</v>
      </c>
      <c r="L608" s="368"/>
      <c r="M608" s="368" t="s">
        <v>34</v>
      </c>
      <c r="N608" s="367">
        <v>323950</v>
      </c>
      <c r="O608" s="367" t="s">
        <v>1323</v>
      </c>
      <c r="P608" s="371">
        <v>41145</v>
      </c>
      <c r="Q608" s="372">
        <v>285237160.08999997</v>
      </c>
      <c r="R608" s="372">
        <v>357984434.92186469</v>
      </c>
      <c r="S608" s="367">
        <v>61</v>
      </c>
      <c r="T608" s="369">
        <v>-0.1265348690764071</v>
      </c>
      <c r="U608" s="369">
        <v>-1.635740949799563</v>
      </c>
      <c r="V608" s="369">
        <v>-0.24594664543922684</v>
      </c>
      <c r="W608" s="369">
        <v>-2.4110995057829832</v>
      </c>
      <c r="X608" s="369">
        <v>-0.15468411966263962</v>
      </c>
      <c r="Y608" s="369">
        <v>-1.1729977794040349</v>
      </c>
      <c r="Z608" s="369">
        <v>5.3997348987493643E-2</v>
      </c>
      <c r="AA608" s="369">
        <v>0.30693843695165768</v>
      </c>
      <c r="AB608" s="369">
        <v>0.25938507450878401</v>
      </c>
      <c r="AC608" s="373">
        <v>-1.332796896120785</v>
      </c>
      <c r="AD608" s="575">
        <v>28767201000138</v>
      </c>
      <c r="AE608" s="370" t="s">
        <v>2479</v>
      </c>
      <c r="AF608" s="370" t="s">
        <v>2326</v>
      </c>
      <c r="AG608" s="374" t="s">
        <v>1459</v>
      </c>
      <c r="AH608" s="374" t="s">
        <v>2318</v>
      </c>
      <c r="AI608" s="374">
        <v>1000</v>
      </c>
      <c r="AJ608" s="374">
        <v>100</v>
      </c>
      <c r="AK608" s="374">
        <v>1000</v>
      </c>
      <c r="AL608" s="369">
        <v>1.9400000000000001E-2</v>
      </c>
      <c r="AM608" s="369">
        <v>0.2</v>
      </c>
      <c r="AN608" s="369" t="s">
        <v>2349</v>
      </c>
      <c r="AO608" s="367" t="s">
        <v>1326</v>
      </c>
      <c r="AP608" s="370" t="s">
        <v>718</v>
      </c>
      <c r="AQ608" s="376" t="s">
        <v>661</v>
      </c>
      <c r="AR608" s="369">
        <v>5.8199999999999997E-3</v>
      </c>
      <c r="AS608" s="369">
        <v>5.8199999999999997E-3</v>
      </c>
      <c r="AT608" s="369"/>
      <c r="AX608" s="711"/>
      <c r="AY608" s="712"/>
      <c r="AZ608" s="712"/>
      <c r="BA608" s="712"/>
      <c r="BB608" s="713"/>
      <c r="BC608" s="712"/>
      <c r="BD608" s="712"/>
      <c r="BE608" s="712"/>
      <c r="BF608" s="712"/>
      <c r="BG608" s="713"/>
      <c r="BH608" s="713"/>
      <c r="BI608" s="714"/>
      <c r="BJ608" s="714"/>
      <c r="BK608" s="714"/>
      <c r="BL608" s="713"/>
      <c r="BM608" s="713"/>
      <c r="BN608" s="713"/>
      <c r="BO608" s="713"/>
      <c r="BP608" s="713"/>
      <c r="BQ608" s="713"/>
      <c r="BR608" s="713"/>
      <c r="BS608" s="713"/>
      <c r="BT608" s="716"/>
      <c r="BU608" s="717"/>
      <c r="BV608" s="715"/>
      <c r="BW608" s="718"/>
    </row>
    <row r="609" spans="2:75" ht="15.75" customHeight="1">
      <c r="B609" s="363" t="s">
        <v>977</v>
      </c>
      <c r="C609" s="364">
        <v>22662135000155</v>
      </c>
      <c r="D609" s="365" t="s">
        <v>14</v>
      </c>
      <c r="E609" s="365" t="s">
        <v>607</v>
      </c>
      <c r="F609" s="365"/>
      <c r="G609" s="366"/>
      <c r="H609" s="366" t="s">
        <v>34</v>
      </c>
      <c r="I609" s="366" t="s">
        <v>34</v>
      </c>
      <c r="J609" s="366" t="s">
        <v>608</v>
      </c>
      <c r="K609" s="367" t="s">
        <v>48</v>
      </c>
      <c r="L609" s="368"/>
      <c r="M609" s="368" t="s">
        <v>34</v>
      </c>
      <c r="N609" s="367">
        <v>407496</v>
      </c>
      <c r="O609" s="367" t="s">
        <v>1323</v>
      </c>
      <c r="P609" s="371">
        <v>42311</v>
      </c>
      <c r="Q609" s="372">
        <v>401693093.39999998</v>
      </c>
      <c r="R609" s="372">
        <v>444879007.71825415</v>
      </c>
      <c r="S609" s="367">
        <v>62</v>
      </c>
      <c r="T609" s="369">
        <v>-0.11552435913012138</v>
      </c>
      <c r="U609" s="369">
        <v>-1.4934059386775336</v>
      </c>
      <c r="V609" s="369">
        <v>-0.2377067672924027</v>
      </c>
      <c r="W609" s="369">
        <v>-2.3303211479727368</v>
      </c>
      <c r="X609" s="369">
        <v>-0.15797201661969218</v>
      </c>
      <c r="Y609" s="369">
        <v>-1.1979304993105335</v>
      </c>
      <c r="Z609" s="369">
        <v>8.1130989629599082E-2</v>
      </c>
      <c r="AA609" s="369">
        <v>0.46117484676919801</v>
      </c>
      <c r="AB609" s="369">
        <v>0.25914839652916127</v>
      </c>
      <c r="AC609" s="373">
        <v>-1.2923486445454688</v>
      </c>
      <c r="AD609" s="575">
        <v>35939458000195</v>
      </c>
      <c r="AE609" s="370" t="s">
        <v>2479</v>
      </c>
      <c r="AF609" s="370" t="s">
        <v>2326</v>
      </c>
      <c r="AG609" s="374" t="s">
        <v>1459</v>
      </c>
      <c r="AH609" s="374" t="s">
        <v>2321</v>
      </c>
      <c r="AI609" s="374">
        <v>1000</v>
      </c>
      <c r="AJ609" s="374">
        <v>100</v>
      </c>
      <c r="AK609" s="374">
        <v>1000</v>
      </c>
      <c r="AL609" s="369">
        <v>1.9400000000000001E-2</v>
      </c>
      <c r="AM609" s="369">
        <v>0.2</v>
      </c>
      <c r="AN609" s="369" t="s">
        <v>668</v>
      </c>
      <c r="AO609" s="367" t="s">
        <v>1326</v>
      </c>
      <c r="AP609" s="370" t="s">
        <v>718</v>
      </c>
      <c r="AQ609" s="376" t="s">
        <v>661</v>
      </c>
      <c r="AR609" s="369">
        <v>4.0000000000000001E-3</v>
      </c>
      <c r="AS609" s="369">
        <v>4.0000000000000001E-3</v>
      </c>
      <c r="AT609" s="369"/>
      <c r="AX609" s="711"/>
      <c r="AY609" s="712"/>
      <c r="AZ609" s="712"/>
      <c r="BA609" s="712"/>
      <c r="BB609" s="713"/>
      <c r="BC609" s="712"/>
      <c r="BD609" s="712"/>
      <c r="BE609" s="712"/>
      <c r="BF609" s="712"/>
      <c r="BG609" s="713"/>
      <c r="BH609" s="713"/>
      <c r="BI609" s="714"/>
      <c r="BJ609" s="714"/>
      <c r="BK609" s="714"/>
      <c r="BL609" s="713"/>
      <c r="BM609" s="713"/>
      <c r="BN609" s="713"/>
      <c r="BO609" s="713"/>
      <c r="BP609" s="713"/>
      <c r="BQ609" s="713"/>
      <c r="BR609" s="713"/>
      <c r="BS609" s="713"/>
      <c r="BT609" s="716"/>
      <c r="BU609" s="717"/>
      <c r="BV609" s="715"/>
      <c r="BW609" s="718"/>
    </row>
    <row r="610" spans="2:75" ht="15.75" customHeight="1">
      <c r="B610" s="363" t="s">
        <v>518</v>
      </c>
      <c r="C610" s="364">
        <v>27500576000174</v>
      </c>
      <c r="D610" s="365" t="s">
        <v>11</v>
      </c>
      <c r="E610" s="365" t="s">
        <v>620</v>
      </c>
      <c r="F610" s="365" t="s">
        <v>687</v>
      </c>
      <c r="G610" s="366" t="s">
        <v>740</v>
      </c>
      <c r="H610" s="366" t="s">
        <v>34</v>
      </c>
      <c r="I610" s="366" t="s">
        <v>1321</v>
      </c>
      <c r="J610" s="366" t="s">
        <v>608</v>
      </c>
      <c r="K610" s="367" t="s">
        <v>48</v>
      </c>
      <c r="L610" s="368"/>
      <c r="M610" s="368" t="s">
        <v>34</v>
      </c>
      <c r="N610" s="367">
        <v>458406</v>
      </c>
      <c r="O610" s="367" t="s">
        <v>1323</v>
      </c>
      <c r="P610" s="371">
        <v>43109</v>
      </c>
      <c r="Q610" s="372">
        <v>323711437.73000002</v>
      </c>
      <c r="R610" s="372">
        <v>288832276.99718255</v>
      </c>
      <c r="S610" s="367">
        <v>270</v>
      </c>
      <c r="T610" s="369">
        <v>0.10414106466887363</v>
      </c>
      <c r="U610" s="369">
        <v>1.3462518693699983</v>
      </c>
      <c r="V610" s="369">
        <v>0.14248647371165757</v>
      </c>
      <c r="W610" s="369">
        <v>1.3968438794251747</v>
      </c>
      <c r="X610" s="369">
        <v>0.20450480501390444</v>
      </c>
      <c r="Y610" s="369">
        <v>1.5507970868757732</v>
      </c>
      <c r="Z610" s="369">
        <v>0.27096020750607264</v>
      </c>
      <c r="AA610" s="369">
        <v>1.5402256615833745</v>
      </c>
      <c r="AB610" s="369">
        <v>3.4582688338758443E-3</v>
      </c>
      <c r="AC610" s="373">
        <v>10.437620917766653</v>
      </c>
      <c r="AD610" s="575">
        <v>0</v>
      </c>
      <c r="AE610" s="370" t="s">
        <v>2480</v>
      </c>
      <c r="AF610" s="370" t="s">
        <v>2481</v>
      </c>
      <c r="AG610" s="374" t="s">
        <v>1460</v>
      </c>
      <c r="AH610" s="374" t="s">
        <v>728</v>
      </c>
      <c r="AI610" s="374">
        <v>1000</v>
      </c>
      <c r="AJ610" s="374">
        <v>1000</v>
      </c>
      <c r="AK610" s="374">
        <v>1000</v>
      </c>
      <c r="AL610" s="369">
        <v>1.1000000000000001E-3</v>
      </c>
      <c r="AM610" s="369">
        <v>0.2</v>
      </c>
      <c r="AN610" s="369" t="s">
        <v>64</v>
      </c>
      <c r="AO610" s="367" t="s">
        <v>1326</v>
      </c>
      <c r="AP610" s="370" t="s">
        <v>13</v>
      </c>
      <c r="AQ610" s="376" t="s">
        <v>670</v>
      </c>
      <c r="AR610" s="369">
        <v>3.8800000000000002E-3</v>
      </c>
      <c r="AS610" s="369">
        <v>3.8800000000000002E-3</v>
      </c>
      <c r="AT610" s="369"/>
      <c r="AX610" s="711"/>
      <c r="AY610" s="712"/>
      <c r="AZ610" s="712"/>
      <c r="BA610" s="712"/>
      <c r="BB610" s="713"/>
      <c r="BC610" s="712"/>
      <c r="BD610" s="712"/>
      <c r="BE610" s="712"/>
      <c r="BF610" s="712"/>
      <c r="BG610" s="713"/>
      <c r="BH610" s="713"/>
      <c r="BI610" s="714"/>
      <c r="BJ610" s="714"/>
      <c r="BK610" s="714"/>
      <c r="BL610" s="713"/>
      <c r="BM610" s="713"/>
      <c r="BN610" s="713"/>
      <c r="BO610" s="713"/>
      <c r="BP610" s="713"/>
      <c r="BQ610" s="713"/>
      <c r="BR610" s="713"/>
      <c r="BS610" s="713"/>
      <c r="BT610" s="716"/>
      <c r="BU610" s="717"/>
      <c r="BV610" s="715"/>
      <c r="BW610" s="718"/>
    </row>
    <row r="611" spans="2:75" ht="15.75" customHeight="1">
      <c r="B611" s="363" t="s">
        <v>528</v>
      </c>
      <c r="C611" s="364">
        <v>27500387000100</v>
      </c>
      <c r="D611" s="365" t="s">
        <v>13</v>
      </c>
      <c r="E611" s="365" t="s">
        <v>616</v>
      </c>
      <c r="F611" s="365" t="s">
        <v>619</v>
      </c>
      <c r="G611" s="366" t="s">
        <v>34</v>
      </c>
      <c r="H611" s="366" t="s">
        <v>1340</v>
      </c>
      <c r="I611" s="366" t="s">
        <v>34</v>
      </c>
      <c r="J611" s="366" t="s">
        <v>611</v>
      </c>
      <c r="K611" s="367" t="s">
        <v>48</v>
      </c>
      <c r="L611" s="368"/>
      <c r="M611" s="368" t="s">
        <v>1421</v>
      </c>
      <c r="N611" s="367">
        <v>443311</v>
      </c>
      <c r="O611" s="367" t="s">
        <v>1323</v>
      </c>
      <c r="P611" s="371">
        <v>42886</v>
      </c>
      <c r="Q611" s="372">
        <v>35752537.539999999</v>
      </c>
      <c r="R611" s="372">
        <v>27092421.406111117</v>
      </c>
      <c r="S611" s="367">
        <v>30</v>
      </c>
      <c r="T611" s="369">
        <v>0.11350999590294064</v>
      </c>
      <c r="U611" s="369">
        <v>1.4673658720735978</v>
      </c>
      <c r="V611" s="369">
        <v>0.13325075646313445</v>
      </c>
      <c r="W611" s="369">
        <v>1.3063029685959278</v>
      </c>
      <c r="X611" s="369">
        <v>0.27277960605910923</v>
      </c>
      <c r="Y611" s="369">
        <v>2.0685373060394632</v>
      </c>
      <c r="Z611" s="369">
        <v>0.28896674041527293</v>
      </c>
      <c r="AA611" s="369">
        <v>1.6425806321458851</v>
      </c>
      <c r="AB611" s="369">
        <v>8.113872675988841E-2</v>
      </c>
      <c r="AC611" s="373">
        <v>0.3851267910746311</v>
      </c>
      <c r="AD611" s="575">
        <v>0</v>
      </c>
      <c r="AE611" s="370" t="s">
        <v>2480</v>
      </c>
      <c r="AF611" s="370" t="s">
        <v>978</v>
      </c>
      <c r="AG611" s="374" t="s">
        <v>978</v>
      </c>
      <c r="AH611" s="374" t="s">
        <v>2321</v>
      </c>
      <c r="AI611" s="374">
        <v>5000</v>
      </c>
      <c r="AJ611" s="374">
        <v>5000</v>
      </c>
      <c r="AK611" s="374">
        <v>5000</v>
      </c>
      <c r="AL611" s="369">
        <v>1.106E-2</v>
      </c>
      <c r="AM611" s="369">
        <v>0.2</v>
      </c>
      <c r="AN611" s="369" t="s">
        <v>64</v>
      </c>
      <c r="AO611" s="367" t="s">
        <v>1326</v>
      </c>
      <c r="AP611" s="370" t="s">
        <v>13</v>
      </c>
      <c r="AQ611" s="376" t="s">
        <v>670</v>
      </c>
      <c r="AR611" s="369">
        <v>2.2200000000000002E-3</v>
      </c>
      <c r="AS611" s="369">
        <v>2.2200000000000002E-3</v>
      </c>
      <c r="AT611" s="369"/>
      <c r="AX611" s="711"/>
      <c r="AY611" s="712"/>
      <c r="AZ611" s="712"/>
      <c r="BA611" s="712"/>
      <c r="BB611" s="713"/>
      <c r="BC611" s="712"/>
      <c r="BD611" s="712"/>
      <c r="BE611" s="712"/>
      <c r="BF611" s="712"/>
      <c r="BG611" s="713"/>
      <c r="BH611" s="713"/>
      <c r="BI611" s="714"/>
      <c r="BJ611" s="714"/>
      <c r="BK611" s="714"/>
      <c r="BL611" s="713"/>
      <c r="BM611" s="713"/>
      <c r="BN611" s="713"/>
      <c r="BO611" s="713"/>
      <c r="BP611" s="713"/>
      <c r="BQ611" s="713"/>
      <c r="BR611" s="713"/>
      <c r="BS611" s="713"/>
      <c r="BT611" s="716"/>
      <c r="BU611" s="717"/>
      <c r="BV611" s="715"/>
      <c r="BW611" s="718"/>
    </row>
    <row r="612" spans="2:75" ht="15.75" customHeight="1">
      <c r="B612" s="363" t="s">
        <v>487</v>
      </c>
      <c r="C612" s="364">
        <v>34867354000150</v>
      </c>
      <c r="D612" s="365" t="s">
        <v>11</v>
      </c>
      <c r="E612" s="365" t="s">
        <v>620</v>
      </c>
      <c r="F612" s="365" t="s">
        <v>687</v>
      </c>
      <c r="G612" s="366" t="s">
        <v>740</v>
      </c>
      <c r="H612" s="366" t="s">
        <v>34</v>
      </c>
      <c r="I612" s="366" t="s">
        <v>1321</v>
      </c>
      <c r="J612" s="366" t="s">
        <v>608</v>
      </c>
      <c r="K612" s="367" t="s">
        <v>48</v>
      </c>
      <c r="L612" s="368"/>
      <c r="M612" s="368" t="s">
        <v>34</v>
      </c>
      <c r="N612" s="367">
        <v>523453</v>
      </c>
      <c r="O612" s="367" t="s">
        <v>1323</v>
      </c>
      <c r="P612" s="371">
        <v>43844</v>
      </c>
      <c r="Q612" s="372">
        <v>339925921.83999997</v>
      </c>
      <c r="R612" s="372">
        <v>184075942.26718265</v>
      </c>
      <c r="S612" s="367">
        <v>0</v>
      </c>
      <c r="T612" s="369">
        <v>0.13496956904973101</v>
      </c>
      <c r="U612" s="369">
        <v>1.7447779626510007</v>
      </c>
      <c r="V612" s="369">
        <v>0.16500565453311955</v>
      </c>
      <c r="W612" s="369">
        <v>1.6176071496551854</v>
      </c>
      <c r="X612" s="369">
        <v>0.26727721280994565</v>
      </c>
      <c r="Y612" s="369">
        <v>2.0268116584632723</v>
      </c>
      <c r="Z612" s="369" t="s">
        <v>1424</v>
      </c>
      <c r="AA612" s="369" t="s">
        <v>1424</v>
      </c>
      <c r="AB612" s="369">
        <v>0.11555699566124844</v>
      </c>
      <c r="AC612" s="373">
        <v>0.53869449052346408</v>
      </c>
      <c r="AD612" s="575">
        <v>0</v>
      </c>
      <c r="AE612" s="370" t="s">
        <v>2480</v>
      </c>
      <c r="AF612" s="370" t="s">
        <v>978</v>
      </c>
      <c r="AG612" s="374" t="s">
        <v>978</v>
      </c>
      <c r="AH612" s="374" t="s">
        <v>728</v>
      </c>
      <c r="AI612" s="374">
        <v>1000</v>
      </c>
      <c r="AJ612" s="374">
        <v>1000</v>
      </c>
      <c r="AK612" s="374">
        <v>1000</v>
      </c>
      <c r="AL612" s="369">
        <v>3.0000000000000001E-5</v>
      </c>
      <c r="AM612" s="369">
        <v>0.3</v>
      </c>
      <c r="AN612" s="369" t="s">
        <v>64</v>
      </c>
      <c r="AO612" s="367" t="s">
        <v>1326</v>
      </c>
      <c r="AP612" s="370" t="s">
        <v>13</v>
      </c>
      <c r="AQ612" s="376" t="s">
        <v>681</v>
      </c>
      <c r="AR612" s="369">
        <v>2E-3</v>
      </c>
      <c r="AS612" s="369">
        <v>2E-3</v>
      </c>
      <c r="AT612" s="369"/>
      <c r="AW612" s="711"/>
      <c r="AX612" s="711"/>
      <c r="AY612" s="712"/>
      <c r="AZ612" s="712"/>
      <c r="BA612" s="712"/>
      <c r="BB612" s="713"/>
      <c r="BC612" s="712"/>
      <c r="BD612" s="712"/>
      <c r="BE612" s="712"/>
      <c r="BF612" s="712"/>
      <c r="BG612" s="713"/>
      <c r="BH612" s="713"/>
      <c r="BI612" s="714"/>
      <c r="BJ612" s="714"/>
      <c r="BK612" s="714"/>
      <c r="BL612" s="218"/>
      <c r="BM612" s="713"/>
      <c r="BN612" s="713"/>
      <c r="BO612" s="713"/>
      <c r="BP612" s="713"/>
      <c r="BQ612" s="713"/>
      <c r="BR612" s="713"/>
      <c r="BS612" s="713"/>
      <c r="BT612" s="716"/>
      <c r="BU612" s="717"/>
      <c r="BV612" s="715"/>
      <c r="BW612" s="718"/>
    </row>
    <row r="613" spans="2:75" ht="15.75" customHeight="1">
      <c r="B613" s="363" t="s">
        <v>488</v>
      </c>
      <c r="C613" s="364">
        <v>37121216000115</v>
      </c>
      <c r="D613" s="365" t="s">
        <v>11</v>
      </c>
      <c r="E613" s="365" t="s">
        <v>620</v>
      </c>
      <c r="F613" s="365" t="s">
        <v>687</v>
      </c>
      <c r="G613" s="366" t="s">
        <v>740</v>
      </c>
      <c r="H613" s="366" t="s">
        <v>34</v>
      </c>
      <c r="I613" s="366" t="s">
        <v>1321</v>
      </c>
      <c r="J613" s="366" t="s">
        <v>608</v>
      </c>
      <c r="K613" s="367" t="s">
        <v>48</v>
      </c>
      <c r="L613" s="368"/>
      <c r="M613" s="368" t="s">
        <v>34</v>
      </c>
      <c r="N613" s="367">
        <v>553174</v>
      </c>
      <c r="O613" s="367" t="s">
        <v>1323</v>
      </c>
      <c r="P613" s="371">
        <v>44056</v>
      </c>
      <c r="Q613" s="372">
        <v>115565999.5</v>
      </c>
      <c r="R613" s="372">
        <v>89882909.21047622</v>
      </c>
      <c r="S613" s="367">
        <v>32</v>
      </c>
      <c r="T613" s="369">
        <v>0.14110679938666881</v>
      </c>
      <c r="U613" s="369">
        <v>1.8241151370896087</v>
      </c>
      <c r="V613" s="369">
        <v>0.19950011417450297</v>
      </c>
      <c r="W613" s="369">
        <v>1.9557681944828602</v>
      </c>
      <c r="X613" s="369">
        <v>0.38028944560909794</v>
      </c>
      <c r="Y613" s="369">
        <v>2.8838039496436001</v>
      </c>
      <c r="Z613" s="369" t="s">
        <v>1424</v>
      </c>
      <c r="AA613" s="369" t="s">
        <v>1424</v>
      </c>
      <c r="AB613" s="369">
        <v>5.3146218911845684E-2</v>
      </c>
      <c r="AC613" s="373">
        <v>1.6219590729359978</v>
      </c>
      <c r="AD613" s="575">
        <v>0</v>
      </c>
      <c r="AE613" s="370" t="s">
        <v>2480</v>
      </c>
      <c r="AF613" s="370" t="s">
        <v>930</v>
      </c>
      <c r="AG613" s="374" t="s">
        <v>930</v>
      </c>
      <c r="AH613" s="374" t="s">
        <v>728</v>
      </c>
      <c r="AI613" s="374">
        <v>1000</v>
      </c>
      <c r="AJ613" s="374">
        <v>0</v>
      </c>
      <c r="AK613" s="374">
        <v>0</v>
      </c>
      <c r="AL613" s="369">
        <v>0.01</v>
      </c>
      <c r="AM613" s="369">
        <v>0.3</v>
      </c>
      <c r="AN613" s="369" t="s">
        <v>64</v>
      </c>
      <c r="AO613" s="367" t="s">
        <v>1326</v>
      </c>
      <c r="AP613" s="370" t="s">
        <v>13</v>
      </c>
      <c r="AQ613" s="376" t="s">
        <v>681</v>
      </c>
      <c r="AR613" s="369">
        <v>1.6666666666666666E-3</v>
      </c>
      <c r="AS613" s="369">
        <v>1.6666666666666666E-3</v>
      </c>
      <c r="AT613" s="369"/>
      <c r="AW613" s="711"/>
      <c r="AX613" s="711"/>
      <c r="AY613" s="712"/>
      <c r="AZ613" s="712"/>
      <c r="BA613" s="712"/>
      <c r="BB613" s="713"/>
      <c r="BC613" s="712"/>
      <c r="BD613" s="712"/>
      <c r="BE613" s="712"/>
      <c r="BF613" s="712"/>
      <c r="BG613" s="713"/>
      <c r="BH613" s="713"/>
      <c r="BI613" s="714"/>
      <c r="BJ613" s="714"/>
      <c r="BK613" s="714"/>
      <c r="BL613" s="218"/>
      <c r="BM613" s="713"/>
      <c r="BN613" s="713"/>
      <c r="BO613" s="713"/>
      <c r="BP613" s="713"/>
      <c r="BQ613" s="713"/>
      <c r="BR613" s="713"/>
      <c r="BS613" s="713"/>
      <c r="BT613" s="716"/>
      <c r="BU613" s="717"/>
      <c r="BV613" s="715"/>
      <c r="BW613" s="718"/>
    </row>
    <row r="614" spans="2:75" ht="15.75" customHeight="1">
      <c r="B614" s="363" t="s">
        <v>225</v>
      </c>
      <c r="C614" s="364">
        <v>6170653000103</v>
      </c>
      <c r="D614" s="365" t="s">
        <v>13</v>
      </c>
      <c r="E614" s="365" t="s">
        <v>615</v>
      </c>
      <c r="F614" s="365" t="s">
        <v>619</v>
      </c>
      <c r="G614" s="366" t="s">
        <v>34</v>
      </c>
      <c r="H614" s="366" t="s">
        <v>1340</v>
      </c>
      <c r="I614" s="366" t="s">
        <v>34</v>
      </c>
      <c r="J614" s="366"/>
      <c r="K614" s="367" t="s">
        <v>48</v>
      </c>
      <c r="L614" s="368"/>
      <c r="M614" s="368" t="s">
        <v>34</v>
      </c>
      <c r="N614" s="367">
        <v>132500</v>
      </c>
      <c r="O614" s="367" t="s">
        <v>1326</v>
      </c>
      <c r="P614" s="371">
        <v>38279</v>
      </c>
      <c r="Q614" s="372">
        <v>16354400.18</v>
      </c>
      <c r="R614" s="372">
        <v>23583605.828492075</v>
      </c>
      <c r="S614" s="367">
        <v>30</v>
      </c>
      <c r="T614" s="369">
        <v>-5.8670249081657522E-2</v>
      </c>
      <c r="U614" s="369">
        <v>-0.7584417612180645</v>
      </c>
      <c r="V614" s="369">
        <v>-9.5850595688133255E-2</v>
      </c>
      <c r="W614" s="369">
        <v>-0.93965633676336735</v>
      </c>
      <c r="X614" s="369">
        <v>-1.7311860986642058E-2</v>
      </c>
      <c r="Y614" s="369">
        <v>-0.13127898674389335</v>
      </c>
      <c r="Z614" s="369">
        <v>0.15744126749386389</v>
      </c>
      <c r="AA614" s="369">
        <v>0.89494720504606518</v>
      </c>
      <c r="AB614" s="369">
        <v>0.10218916153230279</v>
      </c>
      <c r="AC614" s="373">
        <v>-1.8856639504643267</v>
      </c>
      <c r="AD614" s="575">
        <v>0</v>
      </c>
      <c r="AE614" s="370" t="s">
        <v>2472</v>
      </c>
      <c r="AF614" s="370" t="s">
        <v>2326</v>
      </c>
      <c r="AG614" s="374" t="s">
        <v>1459</v>
      </c>
      <c r="AH614" s="374" t="s">
        <v>2321</v>
      </c>
      <c r="AI614" s="374">
        <v>5000</v>
      </c>
      <c r="AJ614" s="374">
        <v>1000</v>
      </c>
      <c r="AK614" s="374">
        <v>5000</v>
      </c>
      <c r="AL614" s="369">
        <v>0.02</v>
      </c>
      <c r="AM614" s="369">
        <v>0.2</v>
      </c>
      <c r="AN614" s="369" t="s">
        <v>64</v>
      </c>
      <c r="AO614" s="367" t="s">
        <v>1326</v>
      </c>
      <c r="AP614" s="370" t="s">
        <v>13</v>
      </c>
      <c r="AQ614" s="376" t="s">
        <v>676</v>
      </c>
      <c r="AR614" s="369">
        <v>5.3333333333333332E-3</v>
      </c>
      <c r="AS614" s="369">
        <v>5.3333333333333332E-3</v>
      </c>
      <c r="AT614" s="369"/>
      <c r="AW614" s="711"/>
      <c r="AX614" s="711"/>
      <c r="AY614" s="712"/>
      <c r="AZ614" s="712"/>
      <c r="BA614" s="712"/>
      <c r="BB614" s="713"/>
      <c r="BC614" s="712"/>
      <c r="BD614" s="712"/>
      <c r="BE614" s="712"/>
      <c r="BF614" s="712"/>
      <c r="BG614" s="713"/>
      <c r="BH614" s="713"/>
      <c r="BI614" s="714"/>
      <c r="BJ614" s="714"/>
      <c r="BK614" s="714"/>
      <c r="BL614" s="218"/>
      <c r="BM614" s="713"/>
      <c r="BN614" s="713"/>
      <c r="BO614" s="713"/>
      <c r="BP614" s="713"/>
      <c r="BQ614" s="713"/>
      <c r="BR614" s="713"/>
      <c r="BS614" s="713"/>
      <c r="BT614" s="716"/>
      <c r="BU614" s="717"/>
      <c r="BV614" s="715"/>
      <c r="BW614" s="718"/>
    </row>
    <row r="615" spans="2:75" ht="15.75" customHeight="1">
      <c r="B615" s="363" t="s">
        <v>226</v>
      </c>
      <c r="C615" s="364">
        <v>37069950000182</v>
      </c>
      <c r="D615" s="365" t="s">
        <v>14</v>
      </c>
      <c r="E615" s="365" t="s">
        <v>607</v>
      </c>
      <c r="F615" s="365"/>
      <c r="G615" s="366"/>
      <c r="H615" s="366" t="s">
        <v>34</v>
      </c>
      <c r="I615" s="366" t="s">
        <v>34</v>
      </c>
      <c r="J615" s="366" t="s">
        <v>608</v>
      </c>
      <c r="K615" s="367" t="s">
        <v>48</v>
      </c>
      <c r="L615" s="368"/>
      <c r="M615" s="368" t="s">
        <v>1421</v>
      </c>
      <c r="N615" s="367">
        <v>545661</v>
      </c>
      <c r="O615" s="367" t="s">
        <v>1323</v>
      </c>
      <c r="P615" s="371">
        <v>44046</v>
      </c>
      <c r="Q615" s="372">
        <v>1450139.48</v>
      </c>
      <c r="R615" s="372">
        <v>1452597.9788095229</v>
      </c>
      <c r="S615" s="367">
        <v>32</v>
      </c>
      <c r="T615" s="369">
        <v>-4.0105910200296413E-2</v>
      </c>
      <c r="U615" s="369">
        <v>-0.51845692908565022</v>
      </c>
      <c r="V615" s="369">
        <v>-0.17255444796656227</v>
      </c>
      <c r="W615" s="369">
        <v>-1.6916105664699472</v>
      </c>
      <c r="X615" s="369">
        <v>-8.304329350030859E-2</v>
      </c>
      <c r="Y615" s="369">
        <v>-0.62973238030320278</v>
      </c>
      <c r="Z615" s="369" t="s">
        <v>1424</v>
      </c>
      <c r="AA615" s="369" t="s">
        <v>1424</v>
      </c>
      <c r="AB615" s="369">
        <v>0.20534918846612848</v>
      </c>
      <c r="AC615" s="373">
        <v>-1.2928035334096726</v>
      </c>
      <c r="AD615" s="575">
        <v>0</v>
      </c>
      <c r="AE615" s="370" t="s">
        <v>2472</v>
      </c>
      <c r="AF615" s="370" t="s">
        <v>2326</v>
      </c>
      <c r="AG615" s="374" t="s">
        <v>1459</v>
      </c>
      <c r="AH615" s="374" t="s">
        <v>2321</v>
      </c>
      <c r="AI615" s="374">
        <v>5000</v>
      </c>
      <c r="AJ615" s="374">
        <v>1000</v>
      </c>
      <c r="AK615" s="374">
        <v>5000</v>
      </c>
      <c r="AL615" s="369">
        <v>1.4999999999999999E-2</v>
      </c>
      <c r="AM615" s="369">
        <v>0.2</v>
      </c>
      <c r="AN615" s="369" t="s">
        <v>2335</v>
      </c>
      <c r="AO615" s="367" t="s">
        <v>1326</v>
      </c>
      <c r="AP615" s="370" t="s">
        <v>13</v>
      </c>
      <c r="AQ615" s="376" t="s">
        <v>676</v>
      </c>
      <c r="AR615" s="369">
        <v>2.9999999999999996E-3</v>
      </c>
      <c r="AS615" s="369">
        <v>2.9999999999999996E-3</v>
      </c>
      <c r="AT615" s="369"/>
      <c r="AW615" s="711"/>
      <c r="AX615" s="711"/>
      <c r="AY615" s="712"/>
      <c r="AZ615" s="712"/>
      <c r="BA615" s="712"/>
      <c r="BB615" s="713"/>
      <c r="BC615" s="712"/>
      <c r="BD615" s="712"/>
      <c r="BE615" s="712"/>
      <c r="BF615" s="712"/>
      <c r="BG615" s="713"/>
      <c r="BH615" s="713"/>
      <c r="BI615" s="714"/>
      <c r="BJ615" s="714"/>
      <c r="BK615" s="714"/>
      <c r="BL615" s="218"/>
      <c r="BM615" s="713"/>
      <c r="BN615" s="713"/>
      <c r="BO615" s="713"/>
      <c r="BP615" s="713"/>
      <c r="BQ615" s="713"/>
      <c r="BR615" s="713"/>
      <c r="BS615" s="713"/>
      <c r="BT615" s="716"/>
      <c r="BU615" s="717"/>
      <c r="BV615" s="715"/>
      <c r="BW615" s="718"/>
    </row>
    <row r="616" spans="2:75" ht="15.75" customHeight="1">
      <c r="B616" s="363" t="s">
        <v>19</v>
      </c>
      <c r="C616" s="364">
        <v>37310657000165</v>
      </c>
      <c r="D616" s="365" t="s">
        <v>11</v>
      </c>
      <c r="E616" s="365" t="s">
        <v>620</v>
      </c>
      <c r="F616" s="365" t="s">
        <v>665</v>
      </c>
      <c r="G616" s="366" t="s">
        <v>740</v>
      </c>
      <c r="H616" s="366" t="s">
        <v>34</v>
      </c>
      <c r="I616" s="366"/>
      <c r="J616" s="366" t="s">
        <v>608</v>
      </c>
      <c r="K616" s="367" t="s">
        <v>48</v>
      </c>
      <c r="L616" s="368" t="s">
        <v>1341</v>
      </c>
      <c r="M616" s="368" t="s">
        <v>34</v>
      </c>
      <c r="N616" s="367">
        <v>546887</v>
      </c>
      <c r="O616" s="367" t="s">
        <v>1323</v>
      </c>
      <c r="P616" s="371">
        <v>44043</v>
      </c>
      <c r="Q616" s="372">
        <v>1208126598.1800001</v>
      </c>
      <c r="R616" s="372">
        <v>958319360.59654725</v>
      </c>
      <c r="S616" s="367">
        <v>31</v>
      </c>
      <c r="T616" s="369">
        <v>8.418814540306796E-2</v>
      </c>
      <c r="U616" s="369">
        <v>1.0883165875828502</v>
      </c>
      <c r="V616" s="369">
        <v>0.11618289351949596</v>
      </c>
      <c r="W616" s="369">
        <v>1.138980841332569</v>
      </c>
      <c r="X616" s="369">
        <v>0.20154067573080225</v>
      </c>
      <c r="Y616" s="369">
        <v>1.5283195560566538</v>
      </c>
      <c r="Z616" s="369" t="s">
        <v>1424</v>
      </c>
      <c r="AA616" s="369" t="s">
        <v>1424</v>
      </c>
      <c r="AB616" s="369">
        <v>4.9303520050811653E-3</v>
      </c>
      <c r="AC616" s="373">
        <v>2.595906998936198</v>
      </c>
      <c r="AD616" s="575">
        <v>37322048000126</v>
      </c>
      <c r="AE616" s="370" t="s">
        <v>2482</v>
      </c>
      <c r="AF616" s="370" t="s">
        <v>2323</v>
      </c>
      <c r="AG616" s="374" t="s">
        <v>721</v>
      </c>
      <c r="AH616" s="374" t="s">
        <v>2321</v>
      </c>
      <c r="AI616" s="374">
        <v>1000</v>
      </c>
      <c r="AJ616" s="374">
        <v>100</v>
      </c>
      <c r="AK616" s="374">
        <v>1000</v>
      </c>
      <c r="AL616" s="369">
        <v>7.5749999999999993E-3</v>
      </c>
      <c r="AM616" s="369">
        <v>0.2</v>
      </c>
      <c r="AN616" s="369" t="s">
        <v>64</v>
      </c>
      <c r="AO616" s="367" t="s">
        <v>1326</v>
      </c>
      <c r="AP616" s="370" t="s">
        <v>13</v>
      </c>
      <c r="AQ616" s="376" t="s">
        <v>690</v>
      </c>
      <c r="AR616" s="369">
        <v>1.5529333333333332E-3</v>
      </c>
      <c r="AS616" s="369">
        <v>1.5529333333333332E-3</v>
      </c>
      <c r="AT616" s="369"/>
      <c r="AX616" s="711"/>
      <c r="AY616" s="712"/>
      <c r="AZ616" s="712"/>
      <c r="BA616" s="712"/>
      <c r="BB616" s="713"/>
      <c r="BC616" s="712"/>
      <c r="BD616" s="712"/>
      <c r="BE616" s="712"/>
      <c r="BF616" s="712"/>
      <c r="BG616" s="713"/>
      <c r="BH616" s="713"/>
      <c r="BI616" s="714"/>
      <c r="BJ616" s="714"/>
      <c r="BK616" s="714"/>
      <c r="BL616" s="713"/>
      <c r="BM616" s="713"/>
      <c r="BN616" s="713"/>
      <c r="BO616" s="713"/>
      <c r="BP616" s="713"/>
      <c r="BQ616" s="713"/>
      <c r="BR616" s="713"/>
      <c r="BS616" s="713"/>
      <c r="BT616" s="716"/>
      <c r="BU616" s="717"/>
      <c r="BV616" s="715"/>
      <c r="BW616" s="718"/>
    </row>
    <row r="617" spans="2:75" ht="15.75" customHeight="1">
      <c r="B617" s="363" t="s">
        <v>228</v>
      </c>
      <c r="C617" s="364">
        <v>26243348000101</v>
      </c>
      <c r="D617" s="365" t="s">
        <v>14</v>
      </c>
      <c r="E617" s="365" t="s">
        <v>607</v>
      </c>
      <c r="F617" s="365"/>
      <c r="G617" s="366"/>
      <c r="H617" s="366" t="s">
        <v>34</v>
      </c>
      <c r="I617" s="366" t="s">
        <v>34</v>
      </c>
      <c r="J617" s="366" t="s">
        <v>608</v>
      </c>
      <c r="K617" s="367" t="s">
        <v>48</v>
      </c>
      <c r="L617" s="368"/>
      <c r="M617" s="368" t="s">
        <v>34</v>
      </c>
      <c r="N617" s="367">
        <v>432814</v>
      </c>
      <c r="O617" s="367" t="s">
        <v>1323</v>
      </c>
      <c r="P617" s="371">
        <v>42754</v>
      </c>
      <c r="Q617" s="372">
        <v>136698094.31</v>
      </c>
      <c r="R617" s="372">
        <v>70369151.532103211</v>
      </c>
      <c r="S617" s="367">
        <v>32</v>
      </c>
      <c r="T617" s="369">
        <v>0.15839559621264754</v>
      </c>
      <c r="U617" s="369">
        <v>2.0476107881100516</v>
      </c>
      <c r="V617" s="369">
        <v>4.9391072690208038E-3</v>
      </c>
      <c r="W617" s="369">
        <v>4.8419766303695419E-2</v>
      </c>
      <c r="X617" s="369">
        <v>0.14034325206530318</v>
      </c>
      <c r="Y617" s="369">
        <v>1.0642483752435388</v>
      </c>
      <c r="Z617" s="369">
        <v>0.22925957968549193</v>
      </c>
      <c r="AA617" s="369">
        <v>1.3031857741971187</v>
      </c>
      <c r="AB617" s="369">
        <v>0.20634978018392336</v>
      </c>
      <c r="AC617" s="373">
        <v>-0.34390493187669874</v>
      </c>
      <c r="AD617" s="575">
        <v>13396819000161</v>
      </c>
      <c r="AE617" s="370" t="s">
        <v>2482</v>
      </c>
      <c r="AF617" s="370" t="s">
        <v>2323</v>
      </c>
      <c r="AG617" s="374" t="s">
        <v>721</v>
      </c>
      <c r="AH617" s="374" t="s">
        <v>2321</v>
      </c>
      <c r="AI617" s="374">
        <v>20000</v>
      </c>
      <c r="AJ617" s="374">
        <v>10000</v>
      </c>
      <c r="AK617" s="374">
        <v>20000</v>
      </c>
      <c r="AL617" s="369">
        <v>1.9574999999999999E-2</v>
      </c>
      <c r="AM617" s="369">
        <v>0.2</v>
      </c>
      <c r="AN617" s="369" t="s">
        <v>2368</v>
      </c>
      <c r="AO617" s="367" t="s">
        <v>1326</v>
      </c>
      <c r="AP617" s="370" t="s">
        <v>718</v>
      </c>
      <c r="AQ617" s="376" t="s">
        <v>661</v>
      </c>
      <c r="AR617" s="369">
        <v>4.8937499999999997E-3</v>
      </c>
      <c r="AS617" s="369">
        <v>4.8937499999999997E-3</v>
      </c>
      <c r="AT617" s="369"/>
      <c r="AX617" s="711"/>
      <c r="AY617" s="712"/>
      <c r="AZ617" s="712"/>
      <c r="BA617" s="712"/>
      <c r="BB617" s="713"/>
      <c r="BC617" s="712"/>
      <c r="BD617" s="712"/>
      <c r="BE617" s="712"/>
      <c r="BF617" s="712"/>
      <c r="BG617" s="713"/>
      <c r="BH617" s="713"/>
      <c r="BI617" s="714"/>
      <c r="BJ617" s="714"/>
      <c r="BK617" s="714"/>
      <c r="BL617" s="713"/>
      <c r="BM617" s="713"/>
      <c r="BN617" s="713"/>
      <c r="BO617" s="713"/>
      <c r="BP617" s="713"/>
      <c r="BQ617" s="713"/>
      <c r="BR617" s="713"/>
      <c r="BS617" s="713"/>
      <c r="BT617" s="716"/>
      <c r="BU617" s="717"/>
      <c r="BV617" s="715"/>
      <c r="BW617" s="718"/>
    </row>
    <row r="618" spans="2:75" ht="15.75" customHeight="1">
      <c r="B618" s="363" t="s">
        <v>229</v>
      </c>
      <c r="C618" s="364">
        <v>13401715000106</v>
      </c>
      <c r="D618" s="365" t="s">
        <v>14</v>
      </c>
      <c r="E618" s="365" t="s">
        <v>607</v>
      </c>
      <c r="F618" s="365"/>
      <c r="G618" s="366"/>
      <c r="H618" s="366" t="s">
        <v>34</v>
      </c>
      <c r="I618" s="366" t="s">
        <v>34</v>
      </c>
      <c r="J618" s="366" t="s">
        <v>608</v>
      </c>
      <c r="K618" s="367" t="s">
        <v>48</v>
      </c>
      <c r="L618" s="368"/>
      <c r="M618" s="368" t="s">
        <v>34</v>
      </c>
      <c r="N618" s="367">
        <v>282219</v>
      </c>
      <c r="O618" s="367" t="s">
        <v>1326</v>
      </c>
      <c r="P618" s="371">
        <v>40753</v>
      </c>
      <c r="Q618" s="372">
        <v>48458102.740000002</v>
      </c>
      <c r="R618" s="372">
        <v>63771633.811071411</v>
      </c>
      <c r="S618" s="367">
        <v>3</v>
      </c>
      <c r="T618" s="369">
        <v>0.162679513486645</v>
      </c>
      <c r="U618" s="369">
        <v>2.1029898228518507</v>
      </c>
      <c r="V618" s="369">
        <v>6.5977127884668807E-3</v>
      </c>
      <c r="W618" s="369">
        <v>6.4679646332079579E-2</v>
      </c>
      <c r="X618" s="369">
        <v>0.14420580514038361</v>
      </c>
      <c r="Y618" s="369">
        <v>1.0935388168853895</v>
      </c>
      <c r="Z618" s="369">
        <v>0.23785500208241328</v>
      </c>
      <c r="AA618" s="369">
        <v>1.3520449416362712</v>
      </c>
      <c r="AB618" s="369">
        <v>0.20792887118283743</v>
      </c>
      <c r="AC618" s="373">
        <v>-0.33179371144479564</v>
      </c>
      <c r="AD618" s="575">
        <v>13396819000161</v>
      </c>
      <c r="AE618" s="370" t="s">
        <v>2482</v>
      </c>
      <c r="AF618" s="370" t="s">
        <v>2323</v>
      </c>
      <c r="AG618" s="374" t="s">
        <v>721</v>
      </c>
      <c r="AH618" s="374" t="s">
        <v>2321</v>
      </c>
      <c r="AI618" s="374">
        <v>30000</v>
      </c>
      <c r="AJ618" s="374">
        <v>10000</v>
      </c>
      <c r="AK618" s="374">
        <v>30000</v>
      </c>
      <c r="AL618" s="369">
        <v>1.9574999999999999E-2</v>
      </c>
      <c r="AM618" s="369">
        <v>0.2</v>
      </c>
      <c r="AN618" s="369" t="s">
        <v>2368</v>
      </c>
      <c r="AO618" s="367" t="s">
        <v>1326</v>
      </c>
      <c r="AP618" s="370" t="s">
        <v>718</v>
      </c>
      <c r="AQ618" s="376" t="s">
        <v>661</v>
      </c>
      <c r="AR618" s="369">
        <v>4.5022500000000002E-3</v>
      </c>
      <c r="AS618" s="369">
        <v>4.5022500000000002E-3</v>
      </c>
      <c r="AT618" s="369"/>
      <c r="AW618" s="711"/>
      <c r="AX618" s="711"/>
      <c r="AY618" s="712"/>
      <c r="AZ618" s="712"/>
      <c r="BA618" s="712"/>
      <c r="BB618" s="712"/>
      <c r="BC618" s="712"/>
      <c r="BD618" s="712"/>
      <c r="BE618" s="712"/>
      <c r="BF618" s="712"/>
      <c r="BG618" s="713"/>
      <c r="BH618" s="713"/>
      <c r="BI618" s="714"/>
      <c r="BJ618" s="714"/>
      <c r="BK618" s="714"/>
      <c r="BL618" s="218"/>
      <c r="BM618" s="713"/>
      <c r="BN618" s="713"/>
      <c r="BO618" s="713"/>
      <c r="BP618" s="713"/>
      <c r="BQ618" s="713"/>
      <c r="BR618" s="713"/>
      <c r="BS618" s="713"/>
      <c r="BT618" s="713"/>
      <c r="BU618" s="713"/>
      <c r="BV618" s="715"/>
      <c r="BW618" s="712"/>
    </row>
    <row r="619" spans="2:75" ht="15.75" customHeight="1">
      <c r="B619" s="363" t="s">
        <v>230</v>
      </c>
      <c r="C619" s="364">
        <v>12154412000165</v>
      </c>
      <c r="D619" s="365" t="s">
        <v>13</v>
      </c>
      <c r="E619" s="365" t="s">
        <v>615</v>
      </c>
      <c r="F619" s="365" t="s">
        <v>619</v>
      </c>
      <c r="G619" s="366" t="s">
        <v>34</v>
      </c>
      <c r="H619" s="366" t="s">
        <v>1339</v>
      </c>
      <c r="I619" s="366" t="s">
        <v>34</v>
      </c>
      <c r="J619" s="366" t="s">
        <v>611</v>
      </c>
      <c r="K619" s="367" t="s">
        <v>48</v>
      </c>
      <c r="L619" s="368"/>
      <c r="M619" s="368" t="s">
        <v>34</v>
      </c>
      <c r="N619" s="367">
        <v>260088</v>
      </c>
      <c r="O619" s="367" t="s">
        <v>1323</v>
      </c>
      <c r="P619" s="371">
        <v>40480</v>
      </c>
      <c r="Q619" s="372">
        <v>2273441103.48</v>
      </c>
      <c r="R619" s="372">
        <v>1715980845.0591278</v>
      </c>
      <c r="S619" s="367">
        <v>31</v>
      </c>
      <c r="T619" s="369">
        <v>0.12349120532702984</v>
      </c>
      <c r="U619" s="369">
        <v>1.5963949144449088</v>
      </c>
      <c r="V619" s="369">
        <v>0.18312933453283819</v>
      </c>
      <c r="W619" s="369">
        <v>1.795279814440883</v>
      </c>
      <c r="X619" s="369">
        <v>0.21971988420663946</v>
      </c>
      <c r="Y619" s="369">
        <v>1.6661757963739359</v>
      </c>
      <c r="Z619" s="369">
        <v>0.36851110177488455</v>
      </c>
      <c r="AA619" s="369">
        <v>2.0947365694622126</v>
      </c>
      <c r="AB619" s="369">
        <v>4.2285034075144765E-2</v>
      </c>
      <c r="AC619" s="373">
        <v>1.70174687293729</v>
      </c>
      <c r="AD619" s="575">
        <v>12124089000187</v>
      </c>
      <c r="AE619" s="370" t="s">
        <v>2482</v>
      </c>
      <c r="AF619" s="370" t="s">
        <v>2323</v>
      </c>
      <c r="AG619" s="374" t="s">
        <v>721</v>
      </c>
      <c r="AH619" s="374" t="s">
        <v>2321</v>
      </c>
      <c r="AI619" s="374">
        <v>50000</v>
      </c>
      <c r="AJ619" s="374">
        <v>10000</v>
      </c>
      <c r="AK619" s="374">
        <v>10000</v>
      </c>
      <c r="AL619" s="369">
        <v>1.9574999999999999E-2</v>
      </c>
      <c r="AM619" s="369">
        <v>0.2</v>
      </c>
      <c r="AN619" s="369" t="s">
        <v>64</v>
      </c>
      <c r="AO619" s="367" t="s">
        <v>1326</v>
      </c>
      <c r="AP619" s="370" t="s">
        <v>13</v>
      </c>
      <c r="AQ619" s="376" t="s">
        <v>666</v>
      </c>
      <c r="AR619" s="369">
        <v>4.8937499999999997E-3</v>
      </c>
      <c r="AS619" s="369">
        <v>4.8937499999999997E-3</v>
      </c>
      <c r="AT619" s="369"/>
      <c r="AW619" s="711"/>
      <c r="AX619" s="711"/>
      <c r="AY619" s="712"/>
      <c r="AZ619" s="712"/>
      <c r="BA619" s="712"/>
      <c r="BB619" s="712"/>
      <c r="BC619" s="712"/>
      <c r="BD619" s="712"/>
      <c r="BE619" s="712"/>
      <c r="BF619" s="712"/>
      <c r="BG619" s="713"/>
      <c r="BH619" s="713"/>
      <c r="BI619" s="714"/>
      <c r="BJ619" s="714"/>
      <c r="BK619" s="714"/>
      <c r="BL619" s="218"/>
      <c r="BM619" s="713"/>
      <c r="BN619" s="713"/>
      <c r="BO619" s="713"/>
      <c r="BP619" s="713"/>
      <c r="BQ619" s="713"/>
      <c r="BR619" s="713"/>
      <c r="BS619" s="713"/>
      <c r="BT619" s="713"/>
      <c r="BU619" s="713"/>
      <c r="BV619" s="715"/>
      <c r="BW619" s="712"/>
    </row>
    <row r="620" spans="2:75" ht="15.75" customHeight="1">
      <c r="B620" s="363" t="s">
        <v>41</v>
      </c>
      <c r="C620" s="364">
        <v>15799713000134</v>
      </c>
      <c r="D620" s="365" t="s">
        <v>13</v>
      </c>
      <c r="E620" s="365" t="s">
        <v>615</v>
      </c>
      <c r="F620" s="365" t="s">
        <v>619</v>
      </c>
      <c r="G620" s="366" t="s">
        <v>34</v>
      </c>
      <c r="H620" s="366" t="s">
        <v>867</v>
      </c>
      <c r="I620" s="366" t="s">
        <v>34</v>
      </c>
      <c r="J620" s="366" t="s">
        <v>611</v>
      </c>
      <c r="K620" s="367" t="s">
        <v>48</v>
      </c>
      <c r="L620" s="368" t="s">
        <v>717</v>
      </c>
      <c r="M620" s="368" t="s">
        <v>34</v>
      </c>
      <c r="N620" s="367">
        <v>320153</v>
      </c>
      <c r="O620" s="367" t="s">
        <v>1326</v>
      </c>
      <c r="P620" s="371">
        <v>41243</v>
      </c>
      <c r="Q620" s="372">
        <v>5291496714.5299997</v>
      </c>
      <c r="R620" s="372">
        <v>4797593551.9763498</v>
      </c>
      <c r="S620" s="367">
        <v>31</v>
      </c>
      <c r="T620" s="369">
        <v>0.15461213676850361</v>
      </c>
      <c r="U620" s="369">
        <v>1.9987012694148127</v>
      </c>
      <c r="V620" s="369">
        <v>0.23581554571592966</v>
      </c>
      <c r="W620" s="369">
        <v>2.3117808527789689</v>
      </c>
      <c r="X620" s="369">
        <v>0.28694003176797622</v>
      </c>
      <c r="Y620" s="369">
        <v>2.1759183865805229</v>
      </c>
      <c r="Z620" s="369">
        <v>0.54268822199224309</v>
      </c>
      <c r="AA620" s="369">
        <v>3.0848157869556361</v>
      </c>
      <c r="AB620" s="369">
        <v>6.3119575765374705E-2</v>
      </c>
      <c r="AC620" s="373">
        <v>1.8481729631444674</v>
      </c>
      <c r="AD620" s="575">
        <v>15487918000184</v>
      </c>
      <c r="AE620" s="370" t="s">
        <v>2482</v>
      </c>
      <c r="AF620" s="370" t="s">
        <v>2323</v>
      </c>
      <c r="AG620" s="374" t="s">
        <v>721</v>
      </c>
      <c r="AH620" s="374" t="s">
        <v>2321</v>
      </c>
      <c r="AI620" s="374">
        <v>5000</v>
      </c>
      <c r="AJ620" s="374">
        <v>1000</v>
      </c>
      <c r="AK620" s="374">
        <v>5000</v>
      </c>
      <c r="AL620" s="369">
        <v>1.9574999999999999E-2</v>
      </c>
      <c r="AM620" s="369">
        <v>0.2</v>
      </c>
      <c r="AN620" s="369" t="s">
        <v>64</v>
      </c>
      <c r="AO620" s="367" t="s">
        <v>1326</v>
      </c>
      <c r="AP620" s="370" t="s">
        <v>13</v>
      </c>
      <c r="AQ620" s="376" t="s">
        <v>666</v>
      </c>
      <c r="AR620" s="369">
        <v>4.8937499999999997E-3</v>
      </c>
      <c r="AS620" s="369">
        <v>4.8937499999999997E-3</v>
      </c>
      <c r="AT620" s="369"/>
      <c r="AW620" s="711"/>
      <c r="AX620" s="711"/>
      <c r="AY620" s="712"/>
      <c r="AZ620" s="712"/>
      <c r="BA620" s="712"/>
      <c r="BB620" s="712"/>
      <c r="BC620" s="712"/>
      <c r="BD620" s="712"/>
      <c r="BE620" s="712"/>
      <c r="BF620" s="712"/>
      <c r="BG620" s="713"/>
      <c r="BH620" s="713"/>
      <c r="BI620" s="714"/>
      <c r="BJ620" s="714"/>
      <c r="BK620" s="714"/>
      <c r="BL620" s="218"/>
      <c r="BM620" s="713"/>
      <c r="BN620" s="713"/>
      <c r="BO620" s="713"/>
      <c r="BP620" s="713"/>
      <c r="BQ620" s="713"/>
      <c r="BR620" s="713"/>
      <c r="BS620" s="713"/>
      <c r="BT620" s="713"/>
      <c r="BU620" s="713"/>
      <c r="BV620" s="715"/>
      <c r="BW620" s="712"/>
    </row>
    <row r="621" spans="2:75" ht="15.75" customHeight="1">
      <c r="B621" s="363" t="s">
        <v>979</v>
      </c>
      <c r="C621" s="364">
        <v>26822047000124</v>
      </c>
      <c r="D621" s="365" t="s">
        <v>13</v>
      </c>
      <c r="E621" s="365" t="s">
        <v>615</v>
      </c>
      <c r="F621" s="365" t="s">
        <v>619</v>
      </c>
      <c r="G621" s="366" t="s">
        <v>34</v>
      </c>
      <c r="H621" s="366" t="s">
        <v>867</v>
      </c>
      <c r="I621" s="366" t="s">
        <v>34</v>
      </c>
      <c r="J621" s="366" t="s">
        <v>611</v>
      </c>
      <c r="K621" s="367" t="s">
        <v>48</v>
      </c>
      <c r="L621" s="368"/>
      <c r="M621" s="368" t="s">
        <v>34</v>
      </c>
      <c r="N621" s="367">
        <v>438091</v>
      </c>
      <c r="O621" s="367" t="s">
        <v>1326</v>
      </c>
      <c r="P621" s="371">
        <v>42836</v>
      </c>
      <c r="Q621" s="372">
        <v>448144901.63</v>
      </c>
      <c r="R621" s="372">
        <v>346695447.1742065</v>
      </c>
      <c r="S621" s="367">
        <v>31</v>
      </c>
      <c r="T621" s="369">
        <v>0.15366928983321326</v>
      </c>
      <c r="U621" s="369">
        <v>1.9865129030561599</v>
      </c>
      <c r="V621" s="369">
        <v>0.23348078887004653</v>
      </c>
      <c r="W621" s="369">
        <v>2.2888924288804477</v>
      </c>
      <c r="X621" s="369">
        <v>0.28407558190922533</v>
      </c>
      <c r="Y621" s="369">
        <v>2.154196742944078</v>
      </c>
      <c r="Z621" s="369">
        <v>0.53726361579084703</v>
      </c>
      <c r="AA621" s="369">
        <v>3.0539805667132418</v>
      </c>
      <c r="AB621" s="369">
        <v>6.2969753074730683E-2</v>
      </c>
      <c r="AC621" s="373">
        <v>1.8223656745264656</v>
      </c>
      <c r="AD621" s="575">
        <v>0</v>
      </c>
      <c r="AE621" s="370" t="s">
        <v>2331</v>
      </c>
      <c r="AF621" s="370" t="s">
        <v>2317</v>
      </c>
      <c r="AG621" s="374" t="s">
        <v>1458</v>
      </c>
      <c r="AH621" s="374" t="s">
        <v>2321</v>
      </c>
      <c r="AI621" s="374">
        <v>5000</v>
      </c>
      <c r="AJ621" s="374">
        <v>1000</v>
      </c>
      <c r="AK621" s="374">
        <v>5000</v>
      </c>
      <c r="AL621" s="369">
        <v>0</v>
      </c>
      <c r="AM621" s="369" t="s">
        <v>34</v>
      </c>
      <c r="AN621" s="369" t="s">
        <v>34</v>
      </c>
      <c r="AO621" s="367" t="s">
        <v>1326</v>
      </c>
      <c r="AP621" s="370" t="s">
        <v>13</v>
      </c>
      <c r="AQ621" s="376" t="s">
        <v>666</v>
      </c>
      <c r="AR621" s="369">
        <v>4.8999999999999998E-3</v>
      </c>
      <c r="AS621" s="369">
        <v>4.8999999999999998E-3</v>
      </c>
      <c r="AT621" s="369"/>
      <c r="AW621" s="711"/>
      <c r="AX621" s="711"/>
      <c r="AY621" s="712"/>
      <c r="AZ621" s="712"/>
      <c r="BA621" s="712"/>
      <c r="BB621" s="712"/>
      <c r="BC621" s="712"/>
      <c r="BD621" s="712"/>
      <c r="BE621" s="712"/>
      <c r="BF621" s="712"/>
      <c r="BG621" s="713"/>
      <c r="BH621" s="713"/>
      <c r="BI621" s="714"/>
      <c r="BJ621" s="714"/>
      <c r="BK621" s="714"/>
      <c r="BL621" s="218"/>
      <c r="BM621" s="713"/>
      <c r="BN621" s="713"/>
      <c r="BO621" s="713"/>
      <c r="BP621" s="713"/>
      <c r="BQ621" s="713"/>
      <c r="BR621" s="713"/>
      <c r="BS621" s="713"/>
      <c r="BT621" s="713"/>
      <c r="BU621" s="713"/>
      <c r="BV621" s="715"/>
      <c r="BW621" s="712"/>
    </row>
    <row r="622" spans="2:75" ht="15.75" customHeight="1">
      <c r="B622" s="363" t="s">
        <v>231</v>
      </c>
      <c r="C622" s="364">
        <v>17554200000199</v>
      </c>
      <c r="D622" s="365" t="s">
        <v>14</v>
      </c>
      <c r="E622" s="365" t="s">
        <v>614</v>
      </c>
      <c r="F622" s="365"/>
      <c r="G622" s="366"/>
      <c r="H622" s="366" t="s">
        <v>867</v>
      </c>
      <c r="I622" s="366" t="s">
        <v>34</v>
      </c>
      <c r="J622" s="366" t="s">
        <v>608</v>
      </c>
      <c r="K622" s="367" t="s">
        <v>48</v>
      </c>
      <c r="L622" s="368"/>
      <c r="M622" s="368" t="s">
        <v>34</v>
      </c>
      <c r="N622" s="367">
        <v>337250</v>
      </c>
      <c r="O622" s="367" t="s">
        <v>1323</v>
      </c>
      <c r="P622" s="371">
        <v>41414</v>
      </c>
      <c r="Q622" s="372">
        <v>193633092.33000001</v>
      </c>
      <c r="R622" s="372">
        <v>221980518.01424617</v>
      </c>
      <c r="S622" s="367">
        <v>32</v>
      </c>
      <c r="T622" s="369">
        <v>0.16211841339280064</v>
      </c>
      <c r="U622" s="369">
        <v>2.0957363724224409</v>
      </c>
      <c r="V622" s="369">
        <v>7.7932232791253719E-2</v>
      </c>
      <c r="W622" s="369">
        <v>0.76399646611153604</v>
      </c>
      <c r="X622" s="369">
        <v>0.2760709709814666</v>
      </c>
      <c r="Y622" s="369">
        <v>2.0934963241568609</v>
      </c>
      <c r="Z622" s="369">
        <v>0.35817195358974341</v>
      </c>
      <c r="AA622" s="369">
        <v>2.0359654993473852</v>
      </c>
      <c r="AB622" s="369">
        <v>0.17277087458405732</v>
      </c>
      <c r="AC622" s="373">
        <v>-4.1616961376276462E-2</v>
      </c>
      <c r="AD622" s="575">
        <v>17554210000124</v>
      </c>
      <c r="AE622" s="370" t="s">
        <v>2482</v>
      </c>
      <c r="AF622" s="370" t="s">
        <v>2323</v>
      </c>
      <c r="AG622" s="374" t="s">
        <v>721</v>
      </c>
      <c r="AH622" s="374" t="s">
        <v>2321</v>
      </c>
      <c r="AI622" s="374">
        <v>20000</v>
      </c>
      <c r="AJ622" s="374">
        <v>10000</v>
      </c>
      <c r="AK622" s="374">
        <v>30000</v>
      </c>
      <c r="AL622" s="369">
        <v>1.9574999999999999E-2</v>
      </c>
      <c r="AM622" s="369">
        <v>0.2</v>
      </c>
      <c r="AN622" s="369" t="s">
        <v>2330</v>
      </c>
      <c r="AO622" s="367" t="s">
        <v>1326</v>
      </c>
      <c r="AP622" s="370" t="s">
        <v>13</v>
      </c>
      <c r="AQ622" s="376" t="s">
        <v>670</v>
      </c>
      <c r="AR622" s="369">
        <v>4.8937499999999997E-3</v>
      </c>
      <c r="AS622" s="369">
        <v>4.8937499999999997E-3</v>
      </c>
      <c r="AT622" s="369"/>
      <c r="AX622" s="711"/>
      <c r="AY622" s="712"/>
      <c r="AZ622" s="712"/>
      <c r="BA622" s="712"/>
      <c r="BB622" s="713"/>
      <c r="BC622" s="712"/>
      <c r="BD622" s="712"/>
      <c r="BE622" s="712"/>
      <c r="BF622" s="712"/>
      <c r="BG622" s="713"/>
      <c r="BH622" s="713"/>
      <c r="BI622" s="714"/>
      <c r="BJ622" s="714"/>
      <c r="BK622" s="714"/>
      <c r="BL622" s="713"/>
      <c r="BM622" s="713"/>
      <c r="BN622" s="713"/>
      <c r="BO622" s="713"/>
      <c r="BP622" s="713"/>
      <c r="BQ622" s="713"/>
      <c r="BR622" s="713"/>
      <c r="BS622" s="713"/>
      <c r="BT622" s="716"/>
      <c r="BU622" s="717"/>
      <c r="BV622" s="715"/>
      <c r="BW622" s="718"/>
    </row>
    <row r="623" spans="2:75" ht="15.75" customHeight="1">
      <c r="B623" s="363" t="s">
        <v>232</v>
      </c>
      <c r="C623" s="364">
        <v>18391138000124</v>
      </c>
      <c r="D623" s="365" t="s">
        <v>13</v>
      </c>
      <c r="E623" s="365" t="s">
        <v>616</v>
      </c>
      <c r="F623" s="365" t="s">
        <v>617</v>
      </c>
      <c r="G623" s="366" t="s">
        <v>34</v>
      </c>
      <c r="H623" s="366" t="s">
        <v>1340</v>
      </c>
      <c r="I623" s="366" t="s">
        <v>34</v>
      </c>
      <c r="J623" s="366" t="s">
        <v>608</v>
      </c>
      <c r="K623" s="367" t="s">
        <v>48</v>
      </c>
      <c r="L623" s="368"/>
      <c r="M623" s="368" t="s">
        <v>34</v>
      </c>
      <c r="N623" s="367">
        <v>342092</v>
      </c>
      <c r="O623" s="367" t="s">
        <v>1326</v>
      </c>
      <c r="P623" s="371">
        <v>41486</v>
      </c>
      <c r="Q623" s="372">
        <v>794935679.66999996</v>
      </c>
      <c r="R623" s="372">
        <v>602799095.22761869</v>
      </c>
      <c r="S623" s="367">
        <v>31</v>
      </c>
      <c r="T623" s="369">
        <v>0.21466615079981533</v>
      </c>
      <c r="U623" s="369">
        <v>2.7750312302221931</v>
      </c>
      <c r="V623" s="369">
        <v>0.21046411082595928</v>
      </c>
      <c r="W623" s="369">
        <v>2.0632520223696882</v>
      </c>
      <c r="X623" s="369">
        <v>0.2705632399552651</v>
      </c>
      <c r="Y623" s="369">
        <v>2.0517301992477281</v>
      </c>
      <c r="Z623" s="369">
        <v>0.41323740718778756</v>
      </c>
      <c r="AA623" s="369">
        <v>2.3489753891723897</v>
      </c>
      <c r="AB623" s="369">
        <v>9.6858857909488047E-2</v>
      </c>
      <c r="AC623" s="373">
        <v>1.0179631278398089</v>
      </c>
      <c r="AD623" s="575">
        <v>13962959000150</v>
      </c>
      <c r="AE623" s="370" t="s">
        <v>2482</v>
      </c>
      <c r="AF623" s="370" t="s">
        <v>2323</v>
      </c>
      <c r="AG623" s="374" t="s">
        <v>721</v>
      </c>
      <c r="AH623" s="374" t="s">
        <v>2321</v>
      </c>
      <c r="AI623" s="374">
        <v>1000</v>
      </c>
      <c r="AJ623" s="374">
        <v>100</v>
      </c>
      <c r="AK623" s="374">
        <v>1000</v>
      </c>
      <c r="AL623" s="369">
        <v>1.9574999999999999E-2</v>
      </c>
      <c r="AM623" s="369">
        <v>0.2</v>
      </c>
      <c r="AN623" s="369" t="s">
        <v>64</v>
      </c>
      <c r="AO623" s="367" t="s">
        <v>1326</v>
      </c>
      <c r="AP623" s="370" t="s">
        <v>13</v>
      </c>
      <c r="AQ623" s="376" t="s">
        <v>693</v>
      </c>
      <c r="AR623" s="369">
        <v>4.8937499999999997E-3</v>
      </c>
      <c r="AS623" s="369">
        <v>4.8937499999999997E-3</v>
      </c>
      <c r="AT623" s="369"/>
      <c r="AX623" s="711"/>
      <c r="AY623" s="712"/>
      <c r="AZ623" s="712"/>
      <c r="BA623" s="712"/>
      <c r="BB623" s="713"/>
      <c r="BC623" s="712"/>
      <c r="BD623" s="712"/>
      <c r="BE623" s="712"/>
      <c r="BF623" s="712"/>
      <c r="BG623" s="713"/>
      <c r="BH623" s="713"/>
      <c r="BI623" s="714"/>
      <c r="BJ623" s="714"/>
      <c r="BK623" s="714"/>
      <c r="BL623" s="713"/>
      <c r="BM623" s="713"/>
      <c r="BN623" s="713"/>
      <c r="BO623" s="713"/>
      <c r="BP623" s="713"/>
      <c r="BQ623" s="713"/>
      <c r="BR623" s="713"/>
      <c r="BS623" s="713"/>
      <c r="BT623" s="716"/>
      <c r="BU623" s="717"/>
      <c r="BV623" s="715"/>
      <c r="BW623" s="718"/>
    </row>
    <row r="624" spans="2:75" ht="15.75" customHeight="1">
      <c r="B624" s="363" t="s">
        <v>606</v>
      </c>
      <c r="C624" s="364">
        <v>41545099000194</v>
      </c>
      <c r="D624" s="365" t="s">
        <v>11</v>
      </c>
      <c r="E624" s="365" t="s">
        <v>620</v>
      </c>
      <c r="F624" s="365" t="s">
        <v>665</v>
      </c>
      <c r="G624" s="366" t="s">
        <v>740</v>
      </c>
      <c r="H624" s="366" t="s">
        <v>34</v>
      </c>
      <c r="I624" s="366"/>
      <c r="J624" s="366" t="s">
        <v>608</v>
      </c>
      <c r="K624" s="367" t="s">
        <v>48</v>
      </c>
      <c r="L624" s="368" t="s">
        <v>1341</v>
      </c>
      <c r="M624" s="368" t="s">
        <v>34</v>
      </c>
      <c r="N624" s="367">
        <v>591572</v>
      </c>
      <c r="O624" s="367" t="s">
        <v>1323</v>
      </c>
      <c r="P624" s="371">
        <v>44347</v>
      </c>
      <c r="Q624" s="372">
        <v>168603426</v>
      </c>
      <c r="R624" s="372">
        <v>116651389.36654758</v>
      </c>
      <c r="S624" s="367">
        <v>121</v>
      </c>
      <c r="T624" s="369">
        <v>8.4438975362377766E-2</v>
      </c>
      <c r="U624" s="369">
        <v>1.0915591154241826</v>
      </c>
      <c r="V624" s="369">
        <v>0.11973554738585568</v>
      </c>
      <c r="W624" s="369">
        <v>1.1738087283570113</v>
      </c>
      <c r="X624" s="369" t="s">
        <v>1424</v>
      </c>
      <c r="Y624" s="369" t="s">
        <v>1424</v>
      </c>
      <c r="Z624" s="369" t="s">
        <v>1424</v>
      </c>
      <c r="AA624" s="369" t="s">
        <v>1424</v>
      </c>
      <c r="AB624" s="369">
        <v>9.9404167330734653E-3</v>
      </c>
      <c r="AC624" s="373">
        <v>1.6111020365758408</v>
      </c>
      <c r="AD624" s="575">
        <v>41545043000130</v>
      </c>
      <c r="AE624" s="370" t="s">
        <v>2482</v>
      </c>
      <c r="AF624" s="370" t="s">
        <v>2323</v>
      </c>
      <c r="AG624" s="374" t="s">
        <v>721</v>
      </c>
      <c r="AH624" s="374" t="s">
        <v>2318</v>
      </c>
      <c r="AI624" s="374">
        <v>5000</v>
      </c>
      <c r="AJ624" s="374">
        <v>1000</v>
      </c>
      <c r="AK624" s="374">
        <v>5000</v>
      </c>
      <c r="AL624" s="369">
        <v>1.1575E-2</v>
      </c>
      <c r="AM624" s="369">
        <v>0.2</v>
      </c>
      <c r="AN624" s="369" t="s">
        <v>64</v>
      </c>
      <c r="AO624" s="367" t="s">
        <v>1326</v>
      </c>
      <c r="AP624" s="370" t="s">
        <v>13</v>
      </c>
      <c r="AQ624" s="376" t="s">
        <v>690</v>
      </c>
      <c r="AR624" s="369">
        <v>2.3702666666666661E-3</v>
      </c>
      <c r="AS624" s="369">
        <v>2.3702666666666661E-3</v>
      </c>
      <c r="AT624" s="369"/>
      <c r="AX624" s="711"/>
      <c r="AY624" s="712"/>
      <c r="AZ624" s="712"/>
      <c r="BA624" s="712"/>
      <c r="BB624" s="713"/>
      <c r="BC624" s="712"/>
      <c r="BD624" s="712"/>
      <c r="BE624" s="712"/>
      <c r="BF624" s="712"/>
      <c r="BG624" s="713"/>
      <c r="BH624" s="713"/>
      <c r="BI624" s="714"/>
      <c r="BJ624" s="714"/>
      <c r="BK624" s="714"/>
      <c r="BL624" s="713"/>
      <c r="BM624" s="713"/>
      <c r="BN624" s="713"/>
      <c r="BO624" s="713"/>
      <c r="BP624" s="713"/>
      <c r="BQ624" s="713"/>
      <c r="BR624" s="713"/>
      <c r="BS624" s="713"/>
      <c r="BT624" s="716"/>
      <c r="BU624" s="717"/>
      <c r="BV624" s="715"/>
      <c r="BW624" s="718"/>
    </row>
    <row r="625" spans="2:75" ht="15.75" customHeight="1">
      <c r="B625" s="363" t="s">
        <v>980</v>
      </c>
      <c r="C625" s="364">
        <v>7900255000150</v>
      </c>
      <c r="D625" s="365" t="s">
        <v>11</v>
      </c>
      <c r="E625" s="365" t="s">
        <v>620</v>
      </c>
      <c r="F625" s="365" t="s">
        <v>665</v>
      </c>
      <c r="G625" s="366" t="s">
        <v>740</v>
      </c>
      <c r="H625" s="366" t="s">
        <v>34</v>
      </c>
      <c r="I625" s="366"/>
      <c r="J625" s="366" t="s">
        <v>608</v>
      </c>
      <c r="K625" s="367" t="s">
        <v>48</v>
      </c>
      <c r="L625" s="368" t="s">
        <v>1341</v>
      </c>
      <c r="M625" s="368" t="s">
        <v>1421</v>
      </c>
      <c r="N625" s="367">
        <v>157491</v>
      </c>
      <c r="O625" s="367" t="s">
        <v>1326</v>
      </c>
      <c r="P625" s="371">
        <v>38854</v>
      </c>
      <c r="Q625" s="372">
        <v>1037792907.62</v>
      </c>
      <c r="R625" s="372">
        <v>1183620477.5614674</v>
      </c>
      <c r="S625" s="367">
        <v>1</v>
      </c>
      <c r="T625" s="369">
        <v>8.4909727543412972E-2</v>
      </c>
      <c r="U625" s="369">
        <v>1.0976446207504795</v>
      </c>
      <c r="V625" s="369">
        <v>0.11423852942272417</v>
      </c>
      <c r="W625" s="369">
        <v>1.1199195717453527</v>
      </c>
      <c r="X625" s="369">
        <v>0.16299355719399977</v>
      </c>
      <c r="Y625" s="369">
        <v>1.2360097537013301</v>
      </c>
      <c r="Z625" s="369">
        <v>0.20874488370445654</v>
      </c>
      <c r="AA625" s="369">
        <v>1.1865735916172693</v>
      </c>
      <c r="AB625" s="369">
        <v>1.8117111119863283E-3</v>
      </c>
      <c r="AC625" s="373">
        <v>6.0959056980937669</v>
      </c>
      <c r="AD625" s="575">
        <v>0</v>
      </c>
      <c r="AE625" s="370" t="s">
        <v>2483</v>
      </c>
      <c r="AF625" s="370" t="s">
        <v>2323</v>
      </c>
      <c r="AG625" s="374" t="s">
        <v>721</v>
      </c>
      <c r="AH625" s="374" t="s">
        <v>2321</v>
      </c>
      <c r="AI625" s="374">
        <v>500</v>
      </c>
      <c r="AJ625" s="374">
        <v>500</v>
      </c>
      <c r="AK625" s="374">
        <v>500</v>
      </c>
      <c r="AL625" s="369">
        <v>3.4999999999999996E-3</v>
      </c>
      <c r="AM625" s="369">
        <v>0.2</v>
      </c>
      <c r="AN625" s="369" t="s">
        <v>64</v>
      </c>
      <c r="AO625" s="367" t="s">
        <v>1326</v>
      </c>
      <c r="AP625" s="370" t="s">
        <v>11</v>
      </c>
      <c r="AQ625" s="376" t="s">
        <v>679</v>
      </c>
      <c r="AR625" s="369">
        <v>8.7500000000000002E-4</v>
      </c>
      <c r="AS625" s="369">
        <v>8.7500000000000002E-4</v>
      </c>
      <c r="AT625" s="369"/>
      <c r="AX625" s="711"/>
      <c r="AY625" s="712"/>
      <c r="AZ625" s="712"/>
      <c r="BA625" s="712"/>
      <c r="BB625" s="713"/>
      <c r="BC625" s="712"/>
      <c r="BD625" s="712"/>
      <c r="BE625" s="712"/>
      <c r="BF625" s="712"/>
      <c r="BG625" s="713"/>
      <c r="BH625" s="713"/>
      <c r="BI625" s="714"/>
      <c r="BJ625" s="714"/>
      <c r="BK625" s="714"/>
      <c r="BL625" s="713"/>
      <c r="BM625" s="713"/>
      <c r="BN625" s="713"/>
      <c r="BO625" s="713"/>
      <c r="BP625" s="713"/>
      <c r="BQ625" s="713"/>
      <c r="BR625" s="713"/>
      <c r="BS625" s="713"/>
      <c r="BT625" s="716"/>
      <c r="BU625" s="717"/>
      <c r="BV625" s="715"/>
      <c r="BW625" s="718"/>
    </row>
    <row r="626" spans="2:75" ht="15.75" customHeight="1">
      <c r="B626" s="363" t="s">
        <v>233</v>
      </c>
      <c r="C626" s="364">
        <v>32760042000117</v>
      </c>
      <c r="D626" s="365" t="s">
        <v>11</v>
      </c>
      <c r="E626" s="365" t="s">
        <v>620</v>
      </c>
      <c r="F626" s="365" t="s">
        <v>665</v>
      </c>
      <c r="G626" s="366" t="s">
        <v>740</v>
      </c>
      <c r="H626" s="366" t="s">
        <v>34</v>
      </c>
      <c r="I626" s="366"/>
      <c r="J626" s="366" t="s">
        <v>608</v>
      </c>
      <c r="K626" s="367" t="s">
        <v>48</v>
      </c>
      <c r="L626" s="368"/>
      <c r="M626" s="368" t="s">
        <v>1421</v>
      </c>
      <c r="N626" s="367">
        <v>498599</v>
      </c>
      <c r="O626" s="367" t="s">
        <v>1323</v>
      </c>
      <c r="P626" s="371">
        <v>43633</v>
      </c>
      <c r="Q626" s="372">
        <v>478035915.61000001</v>
      </c>
      <c r="R626" s="372">
        <v>387890119.18400812</v>
      </c>
      <c r="S626" s="367">
        <v>46</v>
      </c>
      <c r="T626" s="369">
        <v>0.10022205886331292</v>
      </c>
      <c r="U626" s="369">
        <v>1.2955901164046006</v>
      </c>
      <c r="V626" s="369">
        <v>0.13850762381368265</v>
      </c>
      <c r="W626" s="369">
        <v>1.3578378462041911</v>
      </c>
      <c r="X626" s="369">
        <v>0.21320595150830135</v>
      </c>
      <c r="Y626" s="369">
        <v>1.6167794613978419</v>
      </c>
      <c r="Z626" s="369">
        <v>0.2941244909945917</v>
      </c>
      <c r="AA626" s="369">
        <v>1.6718989585209314</v>
      </c>
      <c r="AB626" s="369">
        <v>7.8444026362367025E-3</v>
      </c>
      <c r="AC626" s="373">
        <v>4.1596834707088242</v>
      </c>
      <c r="AD626" s="575">
        <v>32760072000123</v>
      </c>
      <c r="AE626" s="370" t="s">
        <v>2483</v>
      </c>
      <c r="AF626" s="370" t="s">
        <v>2323</v>
      </c>
      <c r="AG626" s="374" t="s">
        <v>721</v>
      </c>
      <c r="AH626" s="374" t="s">
        <v>2318</v>
      </c>
      <c r="AI626" s="374">
        <v>20000</v>
      </c>
      <c r="AJ626" s="374">
        <v>5000</v>
      </c>
      <c r="AK626" s="374">
        <v>20000</v>
      </c>
      <c r="AL626" s="369">
        <v>5.0000000000000001E-3</v>
      </c>
      <c r="AM626" s="369">
        <v>0.2</v>
      </c>
      <c r="AN626" s="369" t="s">
        <v>2330</v>
      </c>
      <c r="AO626" s="367" t="s">
        <v>1326</v>
      </c>
      <c r="AP626" s="370" t="s">
        <v>11</v>
      </c>
      <c r="AQ626" s="376" t="s">
        <v>677</v>
      </c>
      <c r="AR626" s="369" t="s">
        <v>34</v>
      </c>
      <c r="AS626" s="369" t="s">
        <v>34</v>
      </c>
      <c r="AT626" s="369"/>
      <c r="AX626" s="711"/>
      <c r="AY626" s="712"/>
      <c r="AZ626" s="712"/>
      <c r="BA626" s="712"/>
      <c r="BB626" s="713"/>
      <c r="BC626" s="712"/>
      <c r="BD626" s="712"/>
      <c r="BE626" s="712"/>
      <c r="BF626" s="712"/>
      <c r="BG626" s="713"/>
      <c r="BH626" s="713"/>
      <c r="BI626" s="714"/>
      <c r="BJ626" s="714"/>
      <c r="BK626" s="714"/>
      <c r="BL626" s="713"/>
      <c r="BM626" s="713"/>
      <c r="BN626" s="713"/>
      <c r="BO626" s="713"/>
      <c r="BP626" s="713"/>
      <c r="BQ626" s="713"/>
      <c r="BR626" s="713"/>
      <c r="BS626" s="713"/>
      <c r="BT626" s="716"/>
      <c r="BU626" s="717"/>
      <c r="BV626" s="715"/>
      <c r="BW626" s="718"/>
    </row>
    <row r="627" spans="2:75" ht="15.75" customHeight="1">
      <c r="B627" s="363" t="s">
        <v>234</v>
      </c>
      <c r="C627" s="364">
        <v>8279304000141</v>
      </c>
      <c r="D627" s="365" t="s">
        <v>14</v>
      </c>
      <c r="E627" s="365" t="s">
        <v>607</v>
      </c>
      <c r="F627" s="365"/>
      <c r="G627" s="366"/>
      <c r="H627" s="366" t="s">
        <v>34</v>
      </c>
      <c r="I627" s="366" t="s">
        <v>34</v>
      </c>
      <c r="J627" s="366" t="s">
        <v>608</v>
      </c>
      <c r="K627" s="367" t="s">
        <v>48</v>
      </c>
      <c r="L627" s="368"/>
      <c r="M627" s="368" t="s">
        <v>34</v>
      </c>
      <c r="N627" s="367">
        <v>173126</v>
      </c>
      <c r="O627" s="367" t="s">
        <v>1323</v>
      </c>
      <c r="P627" s="371">
        <v>39014</v>
      </c>
      <c r="Q627" s="372">
        <v>957886346.38999999</v>
      </c>
      <c r="R627" s="372">
        <v>1013217244.2058729</v>
      </c>
      <c r="S627" s="367">
        <v>3</v>
      </c>
      <c r="T627" s="369">
        <v>4.4035713299779289E-2</v>
      </c>
      <c r="U627" s="369">
        <v>0.56925826077701036</v>
      </c>
      <c r="V627" s="369">
        <v>-0.10444403393760271</v>
      </c>
      <c r="W627" s="369">
        <v>-1.0239007657909314</v>
      </c>
      <c r="X627" s="369">
        <v>-5.040938983950527E-2</v>
      </c>
      <c r="Y627" s="369">
        <v>-0.3822635605504468</v>
      </c>
      <c r="Z627" s="369">
        <v>-0.11414043519340589</v>
      </c>
      <c r="AA627" s="369">
        <v>-0.6488112366286769</v>
      </c>
      <c r="AB627" s="369">
        <v>0.18742149322663448</v>
      </c>
      <c r="AC627" s="373">
        <v>-1.0131706287694835</v>
      </c>
      <c r="AD627" s="575">
        <v>0</v>
      </c>
      <c r="AE627" s="370" t="s">
        <v>2483</v>
      </c>
      <c r="AF627" s="370" t="s">
        <v>2323</v>
      </c>
      <c r="AG627" s="374" t="s">
        <v>721</v>
      </c>
      <c r="AH627" s="374" t="s">
        <v>2321</v>
      </c>
      <c r="AI627" s="374">
        <v>500</v>
      </c>
      <c r="AJ627" s="374">
        <v>500</v>
      </c>
      <c r="AK627" s="374">
        <v>500</v>
      </c>
      <c r="AL627" s="369">
        <v>0.02</v>
      </c>
      <c r="AM627" s="369" t="s">
        <v>34</v>
      </c>
      <c r="AN627" s="369" t="s">
        <v>2330</v>
      </c>
      <c r="AO627" s="367" t="s">
        <v>1326</v>
      </c>
      <c r="AP627" s="370" t="s">
        <v>718</v>
      </c>
      <c r="AQ627" s="376" t="s">
        <v>669</v>
      </c>
      <c r="AR627" s="369">
        <v>5.0000000000000001E-3</v>
      </c>
      <c r="AS627" s="369">
        <v>5.0000000000000001E-3</v>
      </c>
      <c r="AT627" s="369"/>
      <c r="AX627" s="711"/>
      <c r="AY627" s="712"/>
      <c r="AZ627" s="712"/>
      <c r="BA627" s="712"/>
      <c r="BB627" s="713"/>
      <c r="BC627" s="712"/>
      <c r="BD627" s="712"/>
      <c r="BE627" s="712"/>
      <c r="BF627" s="712"/>
      <c r="BG627" s="713"/>
      <c r="BH627" s="713"/>
      <c r="BI627" s="714"/>
      <c r="BJ627" s="714"/>
      <c r="BK627" s="714"/>
      <c r="BL627" s="713"/>
      <c r="BM627" s="713"/>
      <c r="BN627" s="713"/>
      <c r="BO627" s="713"/>
      <c r="BP627" s="713"/>
      <c r="BQ627" s="713"/>
      <c r="BR627" s="713"/>
      <c r="BS627" s="713"/>
      <c r="BT627" s="716"/>
      <c r="BU627" s="717"/>
      <c r="BV627" s="715"/>
      <c r="BW627" s="718"/>
    </row>
    <row r="628" spans="2:75" ht="15.75" customHeight="1">
      <c r="B628" s="363" t="s">
        <v>981</v>
      </c>
      <c r="C628" s="364">
        <v>32745560000161</v>
      </c>
      <c r="D628" s="365" t="s">
        <v>14</v>
      </c>
      <c r="E628" s="365" t="s">
        <v>15</v>
      </c>
      <c r="F628" s="365" t="s">
        <v>17</v>
      </c>
      <c r="G628" s="366"/>
      <c r="H628" s="366" t="s">
        <v>34</v>
      </c>
      <c r="I628" s="366" t="s">
        <v>34</v>
      </c>
      <c r="J628" s="366" t="s">
        <v>611</v>
      </c>
      <c r="K628" s="367" t="s">
        <v>49</v>
      </c>
      <c r="L628" s="368"/>
      <c r="M628" s="368" t="s">
        <v>1421</v>
      </c>
      <c r="N628" s="367">
        <v>494976</v>
      </c>
      <c r="O628" s="367" t="s">
        <v>1323</v>
      </c>
      <c r="P628" s="371">
        <v>43585</v>
      </c>
      <c r="Q628" s="372">
        <v>3162455.99</v>
      </c>
      <c r="R628" s="372">
        <v>9174557.1683730111</v>
      </c>
      <c r="S628" s="367">
        <v>1</v>
      </c>
      <c r="T628" s="369">
        <v>-5.7531137092417639E-2</v>
      </c>
      <c r="U628" s="369">
        <v>-0.74371623819972421</v>
      </c>
      <c r="V628" s="369">
        <v>1.4712810745604044E-2</v>
      </c>
      <c r="W628" s="369">
        <v>0.14423474105146955</v>
      </c>
      <c r="X628" s="369">
        <v>-1.8907305904531047E-2</v>
      </c>
      <c r="Y628" s="369">
        <v>-0.14337753538564665</v>
      </c>
      <c r="Z628" s="369">
        <v>0.27189320237731818</v>
      </c>
      <c r="AA628" s="369">
        <v>1.5455291068975203</v>
      </c>
      <c r="AB628" s="369">
        <v>0.1621114474147643</v>
      </c>
      <c r="AC628" s="373">
        <v>-0.42863312223261657</v>
      </c>
      <c r="AD628" s="575">
        <v>0</v>
      </c>
      <c r="AE628" s="370" t="s">
        <v>2483</v>
      </c>
      <c r="AF628" s="370" t="s">
        <v>2323</v>
      </c>
      <c r="AG628" s="374" t="s">
        <v>721</v>
      </c>
      <c r="AH628" s="374" t="s">
        <v>2321</v>
      </c>
      <c r="AI628" s="374">
        <v>500</v>
      </c>
      <c r="AJ628" s="374">
        <v>500</v>
      </c>
      <c r="AK628" s="374">
        <v>500</v>
      </c>
      <c r="AL628" s="369">
        <v>2.2300000000000002E-3</v>
      </c>
      <c r="AM628" s="369" t="s">
        <v>34</v>
      </c>
      <c r="AN628" s="369" t="s">
        <v>2402</v>
      </c>
      <c r="AO628" s="367" t="s">
        <v>1326</v>
      </c>
      <c r="AP628" s="370" t="s">
        <v>17</v>
      </c>
      <c r="AQ628" s="376" t="s">
        <v>17</v>
      </c>
      <c r="AR628" s="369">
        <v>1.4866666666666668E-4</v>
      </c>
      <c r="AS628" s="369">
        <v>1.4866666666666668E-4</v>
      </c>
      <c r="AT628" s="369"/>
      <c r="AX628" s="711"/>
      <c r="AY628" s="712"/>
      <c r="AZ628" s="712"/>
      <c r="BA628" s="712"/>
      <c r="BB628" s="713"/>
      <c r="BC628" s="712"/>
      <c r="BD628" s="712"/>
      <c r="BE628" s="712"/>
      <c r="BF628" s="712"/>
      <c r="BG628" s="713"/>
      <c r="BH628" s="713"/>
      <c r="BI628" s="714"/>
      <c r="BJ628" s="714"/>
      <c r="BK628" s="714"/>
      <c r="BL628" s="713"/>
      <c r="BM628" s="713"/>
      <c r="BN628" s="713"/>
      <c r="BO628" s="713"/>
      <c r="BP628" s="713"/>
      <c r="BQ628" s="713"/>
      <c r="BR628" s="713"/>
      <c r="BS628" s="713"/>
      <c r="BT628" s="716"/>
      <c r="BU628" s="717"/>
      <c r="BV628" s="715"/>
      <c r="BW628" s="718"/>
    </row>
    <row r="629" spans="2:75" ht="15.75" customHeight="1">
      <c r="B629" s="363" t="s">
        <v>982</v>
      </c>
      <c r="C629" s="364">
        <v>19719727000151</v>
      </c>
      <c r="D629" s="365" t="s">
        <v>11</v>
      </c>
      <c r="E629" s="365" t="s">
        <v>621</v>
      </c>
      <c r="F629" s="365" t="s">
        <v>674</v>
      </c>
      <c r="G629" s="366" t="s">
        <v>740</v>
      </c>
      <c r="H629" s="366" t="s">
        <v>34</v>
      </c>
      <c r="I629" s="366"/>
      <c r="J629" s="366" t="s">
        <v>608</v>
      </c>
      <c r="K629" s="367" t="s">
        <v>48</v>
      </c>
      <c r="L629" s="368"/>
      <c r="M629" s="368" t="s">
        <v>1421</v>
      </c>
      <c r="N629" s="367">
        <v>367354</v>
      </c>
      <c r="O629" s="367" t="s">
        <v>1323</v>
      </c>
      <c r="P629" s="371">
        <v>41754</v>
      </c>
      <c r="Q629" s="372">
        <v>853429348.91999996</v>
      </c>
      <c r="R629" s="372">
        <v>990819277.07980216</v>
      </c>
      <c r="S629" s="367">
        <v>6</v>
      </c>
      <c r="T629" s="369">
        <v>7.4976989183257681E-2</v>
      </c>
      <c r="U629" s="369">
        <v>0.96924217328329076</v>
      </c>
      <c r="V629" s="369">
        <v>0.10153738244470722</v>
      </c>
      <c r="W629" s="369">
        <v>0.99540586208737425</v>
      </c>
      <c r="X629" s="369">
        <v>0.1687089777046582</v>
      </c>
      <c r="Y629" s="369">
        <v>1.2793508257000858</v>
      </c>
      <c r="Z629" s="369">
        <v>0.25742255504842571</v>
      </c>
      <c r="AA629" s="369">
        <v>1.463273256266082</v>
      </c>
      <c r="AB629" s="369">
        <v>3.9453290013497871E-2</v>
      </c>
      <c r="AC629" s="373">
        <v>8.8302815717133214E-3</v>
      </c>
      <c r="AD629" s="575">
        <v>0</v>
      </c>
      <c r="AE629" s="370" t="s">
        <v>2483</v>
      </c>
      <c r="AF629" s="370" t="s">
        <v>2323</v>
      </c>
      <c r="AG629" s="374" t="s">
        <v>721</v>
      </c>
      <c r="AH629" s="374" t="s">
        <v>2321</v>
      </c>
      <c r="AI629" s="374">
        <v>500</v>
      </c>
      <c r="AJ629" s="374">
        <v>500</v>
      </c>
      <c r="AK629" s="374">
        <v>500</v>
      </c>
      <c r="AL629" s="369">
        <v>4.0000000000000001E-3</v>
      </c>
      <c r="AM629" s="369">
        <v>0.2</v>
      </c>
      <c r="AN629" s="369" t="s">
        <v>2330</v>
      </c>
      <c r="AO629" s="367" t="s">
        <v>1326</v>
      </c>
      <c r="AP629" s="370" t="s">
        <v>11</v>
      </c>
      <c r="AQ629" s="376" t="s">
        <v>671</v>
      </c>
      <c r="AR629" s="369">
        <v>6.6666666666666664E-4</v>
      </c>
      <c r="AS629" s="369">
        <v>6.6666666666666664E-4</v>
      </c>
      <c r="AT629" s="369"/>
      <c r="AX629" s="711"/>
      <c r="AY629" s="712"/>
      <c r="AZ629" s="712"/>
      <c r="BA629" s="712"/>
      <c r="BB629" s="713"/>
      <c r="BC629" s="712"/>
      <c r="BD629" s="712"/>
      <c r="BE629" s="712"/>
      <c r="BF629" s="712"/>
      <c r="BG629" s="713"/>
      <c r="BH629" s="713"/>
      <c r="BI629" s="714"/>
      <c r="BJ629" s="714"/>
      <c r="BK629" s="714"/>
      <c r="BL629" s="713"/>
      <c r="BM629" s="713"/>
      <c r="BN629" s="713"/>
      <c r="BO629" s="713"/>
      <c r="BP629" s="713"/>
      <c r="BQ629" s="713"/>
      <c r="BR629" s="713"/>
      <c r="BS629" s="713"/>
      <c r="BT629" s="716"/>
      <c r="BU629" s="717"/>
      <c r="BV629" s="715"/>
      <c r="BW629" s="718"/>
    </row>
    <row r="630" spans="2:75" ht="15.75" customHeight="1">
      <c r="B630" s="363" t="s">
        <v>1386</v>
      </c>
      <c r="C630" s="364">
        <v>12682783000110</v>
      </c>
      <c r="D630" s="365" t="s">
        <v>11</v>
      </c>
      <c r="E630" s="365" t="s">
        <v>621</v>
      </c>
      <c r="F630" s="365" t="s">
        <v>674</v>
      </c>
      <c r="G630" s="366" t="s">
        <v>740</v>
      </c>
      <c r="H630" s="366" t="s">
        <v>34</v>
      </c>
      <c r="I630" s="366"/>
      <c r="J630" s="366" t="s">
        <v>608</v>
      </c>
      <c r="K630" s="367" t="s">
        <v>48</v>
      </c>
      <c r="L630" s="368"/>
      <c r="M630" s="368" t="s">
        <v>34</v>
      </c>
      <c r="N630" s="367">
        <v>263109</v>
      </c>
      <c r="O630" s="367" t="s">
        <v>1323</v>
      </c>
      <c r="P630" s="371">
        <v>40514</v>
      </c>
      <c r="Q630" s="372">
        <v>189581655.38</v>
      </c>
      <c r="R630" s="372">
        <v>215810693.79575399</v>
      </c>
      <c r="S630" s="367">
        <v>1</v>
      </c>
      <c r="T630" s="369">
        <v>6.1221303584819475E-2</v>
      </c>
      <c r="U630" s="369">
        <v>0.79141974069874688</v>
      </c>
      <c r="V630" s="369">
        <v>9.0768855083891875E-2</v>
      </c>
      <c r="W630" s="369">
        <v>0.88983828684639332</v>
      </c>
      <c r="X630" s="369">
        <v>0.13094036261536068</v>
      </c>
      <c r="Y630" s="369">
        <v>0.99294455641055679</v>
      </c>
      <c r="Z630" s="369">
        <v>0.22757404252176383</v>
      </c>
      <c r="AA630" s="369">
        <v>1.2936046345271237</v>
      </c>
      <c r="AB630" s="369">
        <v>2.6443610123613383E-2</v>
      </c>
      <c r="AC630" s="373">
        <v>-0.37461555941825242</v>
      </c>
      <c r="AD630" s="575">
        <v>10922432000103</v>
      </c>
      <c r="AE630" s="370" t="s">
        <v>2483</v>
      </c>
      <c r="AF630" s="370" t="s">
        <v>2323</v>
      </c>
      <c r="AG630" s="374" t="s">
        <v>721</v>
      </c>
      <c r="AH630" s="374" t="s">
        <v>2321</v>
      </c>
      <c r="AI630" s="374">
        <v>500</v>
      </c>
      <c r="AJ630" s="374">
        <v>500</v>
      </c>
      <c r="AK630" s="374">
        <v>500</v>
      </c>
      <c r="AL630" s="369">
        <v>5.0000000000000001E-3</v>
      </c>
      <c r="AM630" s="369" t="s">
        <v>34</v>
      </c>
      <c r="AN630" s="369" t="s">
        <v>636</v>
      </c>
      <c r="AO630" s="367" t="s">
        <v>1326</v>
      </c>
      <c r="AP630" s="370" t="s">
        <v>11</v>
      </c>
      <c r="AQ630" s="376" t="s">
        <v>671</v>
      </c>
      <c r="AR630" s="369">
        <v>1.25E-3</v>
      </c>
      <c r="AS630" s="369">
        <v>1.25E-3</v>
      </c>
      <c r="AT630" s="369"/>
      <c r="AX630" s="711"/>
      <c r="AY630" s="712"/>
      <c r="AZ630" s="712"/>
      <c r="BA630" s="712"/>
      <c r="BB630" s="713"/>
      <c r="BC630" s="712"/>
      <c r="BD630" s="712"/>
      <c r="BE630" s="712"/>
      <c r="BF630" s="712"/>
      <c r="BG630" s="713"/>
      <c r="BH630" s="713"/>
      <c r="BI630" s="714"/>
      <c r="BJ630" s="714"/>
      <c r="BK630" s="714"/>
      <c r="BL630" s="713"/>
      <c r="BM630" s="713"/>
      <c r="BN630" s="713"/>
      <c r="BO630" s="713"/>
      <c r="BP630" s="713"/>
      <c r="BQ630" s="713"/>
      <c r="BR630" s="713"/>
      <c r="BS630" s="713"/>
      <c r="BT630" s="716"/>
      <c r="BU630" s="717"/>
      <c r="BV630" s="715"/>
      <c r="BW630" s="718"/>
    </row>
    <row r="631" spans="2:75" ht="15.75" customHeight="1">
      <c r="B631" s="363" t="s">
        <v>1387</v>
      </c>
      <c r="C631" s="364">
        <v>7400556000114</v>
      </c>
      <c r="D631" s="365" t="s">
        <v>11</v>
      </c>
      <c r="E631" s="365" t="s">
        <v>621</v>
      </c>
      <c r="F631" s="365" t="s">
        <v>674</v>
      </c>
      <c r="G631" s="366" t="s">
        <v>868</v>
      </c>
      <c r="H631" s="366" t="s">
        <v>34</v>
      </c>
      <c r="I631" s="366"/>
      <c r="J631" s="366" t="s">
        <v>608</v>
      </c>
      <c r="K631" s="367" t="s">
        <v>48</v>
      </c>
      <c r="L631" s="368"/>
      <c r="M631" s="368" t="s">
        <v>34</v>
      </c>
      <c r="N631" s="367">
        <v>148342</v>
      </c>
      <c r="O631" s="367" t="s">
        <v>1323</v>
      </c>
      <c r="P631" s="371">
        <v>38534</v>
      </c>
      <c r="Q631" s="372">
        <v>96685221.709999993</v>
      </c>
      <c r="R631" s="372">
        <v>153154707.12698421</v>
      </c>
      <c r="S631" s="367">
        <v>1</v>
      </c>
      <c r="T631" s="369">
        <v>2.1154608151037202E-2</v>
      </c>
      <c r="U631" s="369">
        <v>0.27346974855381673</v>
      </c>
      <c r="V631" s="369">
        <v>5.804290968479231E-3</v>
      </c>
      <c r="W631" s="369">
        <v>5.6901459503658845E-2</v>
      </c>
      <c r="X631" s="369">
        <v>6.7201111294035165E-3</v>
      </c>
      <c r="Y631" s="369">
        <v>5.095982347335002E-2</v>
      </c>
      <c r="Z631" s="369">
        <v>6.2975490566236303E-2</v>
      </c>
      <c r="AA631" s="369">
        <v>0.35797310429334916</v>
      </c>
      <c r="AB631" s="369">
        <v>8.8085616630768998E-2</v>
      </c>
      <c r="AC631" s="373">
        <v>-0.99354084505585483</v>
      </c>
      <c r="AD631" s="575">
        <v>10756541000106</v>
      </c>
      <c r="AE631" s="370" t="s">
        <v>2483</v>
      </c>
      <c r="AF631" s="370" t="s">
        <v>2323</v>
      </c>
      <c r="AG631" s="374" t="s">
        <v>721</v>
      </c>
      <c r="AH631" s="374" t="s">
        <v>2321</v>
      </c>
      <c r="AI631" s="374">
        <v>500</v>
      </c>
      <c r="AJ631" s="374">
        <v>500</v>
      </c>
      <c r="AK631" s="374">
        <v>500</v>
      </c>
      <c r="AL631" s="369">
        <v>5.0000000000000001E-3</v>
      </c>
      <c r="AM631" s="369" t="s">
        <v>34</v>
      </c>
      <c r="AN631" s="369" t="s">
        <v>635</v>
      </c>
      <c r="AO631" s="367" t="s">
        <v>1326</v>
      </c>
      <c r="AP631" s="370" t="s">
        <v>11</v>
      </c>
      <c r="AQ631" s="376" t="s">
        <v>1377</v>
      </c>
      <c r="AR631" s="369">
        <v>1.25E-3</v>
      </c>
      <c r="AS631" s="369">
        <v>1.25E-3</v>
      </c>
      <c r="AT631" s="369"/>
      <c r="AX631" s="711"/>
      <c r="AY631" s="712"/>
      <c r="AZ631" s="712"/>
      <c r="BA631" s="712"/>
      <c r="BB631" s="713"/>
      <c r="BC631" s="712"/>
      <c r="BD631" s="712"/>
      <c r="BE631" s="712"/>
      <c r="BF631" s="712"/>
      <c r="BG631" s="713"/>
      <c r="BH631" s="713"/>
      <c r="BI631" s="714"/>
      <c r="BJ631" s="714"/>
      <c r="BK631" s="714"/>
      <c r="BL631" s="713"/>
      <c r="BM631" s="713"/>
      <c r="BN631" s="713"/>
      <c r="BO631" s="713"/>
      <c r="BP631" s="713"/>
      <c r="BQ631" s="713"/>
      <c r="BR631" s="713"/>
      <c r="BS631" s="713"/>
      <c r="BT631" s="716"/>
      <c r="BU631" s="717"/>
      <c r="BV631" s="715"/>
      <c r="BW631" s="718"/>
    </row>
    <row r="632" spans="2:75" ht="15.75" customHeight="1">
      <c r="B632" s="363" t="s">
        <v>983</v>
      </c>
      <c r="C632" s="364">
        <v>22504092000180</v>
      </c>
      <c r="D632" s="365" t="s">
        <v>13</v>
      </c>
      <c r="E632" s="365" t="s">
        <v>615</v>
      </c>
      <c r="F632" s="365" t="s">
        <v>619</v>
      </c>
      <c r="G632" s="366" t="s">
        <v>34</v>
      </c>
      <c r="H632" s="366" t="s">
        <v>1339</v>
      </c>
      <c r="I632" s="366" t="s">
        <v>34</v>
      </c>
      <c r="J632" s="366"/>
      <c r="K632" s="367" t="s">
        <v>48</v>
      </c>
      <c r="L632" s="368"/>
      <c r="M632" s="368" t="s">
        <v>1421</v>
      </c>
      <c r="N632" s="367">
        <v>402354</v>
      </c>
      <c r="O632" s="367" t="s">
        <v>1323</v>
      </c>
      <c r="P632" s="371">
        <v>42237</v>
      </c>
      <c r="Q632" s="372">
        <v>89777530.439999998</v>
      </c>
      <c r="R632" s="372">
        <v>113899150.89571418</v>
      </c>
      <c r="S632" s="367">
        <v>2</v>
      </c>
      <c r="T632" s="369">
        <v>8.5689926305503983E-2</v>
      </c>
      <c r="U632" s="369">
        <v>1.1077304024282917</v>
      </c>
      <c r="V632" s="369">
        <v>0.12512873229305388</v>
      </c>
      <c r="W632" s="369">
        <v>1.2266799738302698</v>
      </c>
      <c r="X632" s="369">
        <v>0.15087985010365013</v>
      </c>
      <c r="Y632" s="369">
        <v>1.1441493122525175</v>
      </c>
      <c r="Z632" s="369">
        <v>0.19463239011052447</v>
      </c>
      <c r="AA632" s="369">
        <v>1.1063536029245826</v>
      </c>
      <c r="AB632" s="369">
        <v>2.1639529309446223E-2</v>
      </c>
      <c r="AC632" s="373">
        <v>0.9707275082387633</v>
      </c>
      <c r="AD632" s="575">
        <v>0</v>
      </c>
      <c r="AE632" s="370" t="s">
        <v>2483</v>
      </c>
      <c r="AF632" s="370" t="s">
        <v>2323</v>
      </c>
      <c r="AG632" s="374" t="s">
        <v>721</v>
      </c>
      <c r="AH632" s="374" t="s">
        <v>2321</v>
      </c>
      <c r="AI632" s="374">
        <v>500</v>
      </c>
      <c r="AJ632" s="374">
        <v>500</v>
      </c>
      <c r="AK632" s="374">
        <v>500</v>
      </c>
      <c r="AL632" s="369">
        <v>1.4999999999999999E-2</v>
      </c>
      <c r="AM632" s="369">
        <v>0.2</v>
      </c>
      <c r="AN632" s="369" t="s">
        <v>64</v>
      </c>
      <c r="AO632" s="367" t="s">
        <v>1326</v>
      </c>
      <c r="AP632" s="370" t="s">
        <v>13</v>
      </c>
      <c r="AQ632" s="376" t="s">
        <v>666</v>
      </c>
      <c r="AR632" s="369">
        <v>2.9999999999999996E-3</v>
      </c>
      <c r="AS632" s="369">
        <v>2.9999999999999996E-3</v>
      </c>
      <c r="AT632" s="369"/>
      <c r="AX632" s="711"/>
      <c r="AY632" s="712"/>
      <c r="AZ632" s="712"/>
      <c r="BA632" s="712"/>
      <c r="BB632" s="713"/>
      <c r="BC632" s="712"/>
      <c r="BD632" s="712"/>
      <c r="BE632" s="712"/>
      <c r="BF632" s="712"/>
      <c r="BG632" s="713"/>
      <c r="BH632" s="713"/>
      <c r="BI632" s="714"/>
      <c r="BJ632" s="714"/>
      <c r="BK632" s="714"/>
      <c r="BL632" s="713"/>
      <c r="BM632" s="713"/>
      <c r="BN632" s="713"/>
      <c r="BO632" s="713"/>
      <c r="BP632" s="713"/>
      <c r="BQ632" s="713"/>
      <c r="BR632" s="713"/>
      <c r="BS632" s="713"/>
      <c r="BT632" s="716"/>
      <c r="BU632" s="717"/>
      <c r="BV632" s="715"/>
      <c r="BW632" s="718"/>
    </row>
    <row r="633" spans="2:75" ht="15.75" customHeight="1">
      <c r="B633" s="363" t="s">
        <v>984</v>
      </c>
      <c r="C633" s="364">
        <v>19418031000195</v>
      </c>
      <c r="D633" s="365" t="s">
        <v>11</v>
      </c>
      <c r="E633" s="365" t="s">
        <v>663</v>
      </c>
      <c r="F633" s="365" t="s">
        <v>674</v>
      </c>
      <c r="G633" s="366" t="s">
        <v>868</v>
      </c>
      <c r="H633" s="366" t="s">
        <v>34</v>
      </c>
      <c r="I633" s="366"/>
      <c r="J633" s="366" t="s">
        <v>608</v>
      </c>
      <c r="K633" s="367" t="s">
        <v>48</v>
      </c>
      <c r="L633" s="368"/>
      <c r="M633" s="368" t="s">
        <v>1421</v>
      </c>
      <c r="N633" s="367">
        <v>366153</v>
      </c>
      <c r="O633" s="367" t="s">
        <v>1323</v>
      </c>
      <c r="P633" s="371">
        <v>41740</v>
      </c>
      <c r="Q633" s="372">
        <v>99989929.400000006</v>
      </c>
      <c r="R633" s="372">
        <v>149422745.09769836</v>
      </c>
      <c r="S633" s="367">
        <v>1</v>
      </c>
      <c r="T633" s="369">
        <v>3.3209013846595692E-2</v>
      </c>
      <c r="U633" s="369">
        <v>0.42929940377569564</v>
      </c>
      <c r="V633" s="369">
        <v>2.8030925226411485E-2</v>
      </c>
      <c r="W633" s="369">
        <v>0.2747967952128087</v>
      </c>
      <c r="X633" s="369">
        <v>-4.0333556376846214E-2</v>
      </c>
      <c r="Y633" s="369">
        <v>-0.30585668502165564</v>
      </c>
      <c r="Z633" s="369">
        <v>7.2983191248894741E-2</v>
      </c>
      <c r="AA633" s="369">
        <v>0.41486011935267492</v>
      </c>
      <c r="AB633" s="369">
        <v>8.658167804094867E-2</v>
      </c>
      <c r="AC633" s="373">
        <v>-0.75959654404466881</v>
      </c>
      <c r="AD633" s="575">
        <v>0</v>
      </c>
      <c r="AE633" s="370" t="s">
        <v>2483</v>
      </c>
      <c r="AF633" s="370" t="s">
        <v>2323</v>
      </c>
      <c r="AG633" s="374" t="s">
        <v>721</v>
      </c>
      <c r="AH633" s="374" t="s">
        <v>2321</v>
      </c>
      <c r="AI633" s="374">
        <v>500</v>
      </c>
      <c r="AJ633" s="374">
        <v>500</v>
      </c>
      <c r="AK633" s="374">
        <v>500</v>
      </c>
      <c r="AL633" s="369">
        <v>3.0000000000000001E-3</v>
      </c>
      <c r="AM633" s="369">
        <v>0.2</v>
      </c>
      <c r="AN633" s="369" t="s">
        <v>633</v>
      </c>
      <c r="AO633" s="367" t="s">
        <v>1326</v>
      </c>
      <c r="AP633" s="370" t="s">
        <v>11</v>
      </c>
      <c r="AQ633" s="376" t="s">
        <v>675</v>
      </c>
      <c r="AR633" s="369">
        <v>7.5000000000000002E-4</v>
      </c>
      <c r="AS633" s="369">
        <v>7.5000000000000002E-4</v>
      </c>
      <c r="AT633" s="369"/>
      <c r="AX633" s="711"/>
      <c r="AY633" s="712"/>
      <c r="AZ633" s="712"/>
      <c r="BA633" s="712"/>
      <c r="BB633" s="713"/>
      <c r="BC633" s="712"/>
      <c r="BD633" s="712"/>
      <c r="BE633" s="712"/>
      <c r="BF633" s="712"/>
      <c r="BG633" s="713"/>
      <c r="BH633" s="713"/>
      <c r="BI633" s="714"/>
      <c r="BJ633" s="714"/>
      <c r="BK633" s="714"/>
      <c r="BL633" s="713"/>
      <c r="BM633" s="713"/>
      <c r="BN633" s="713"/>
      <c r="BO633" s="713"/>
      <c r="BP633" s="713"/>
      <c r="BQ633" s="713"/>
      <c r="BR633" s="713"/>
      <c r="BS633" s="713"/>
      <c r="BT633" s="716"/>
      <c r="BU633" s="717"/>
      <c r="BV633" s="715"/>
      <c r="BW633" s="718"/>
    </row>
    <row r="634" spans="2:75" ht="15.75" customHeight="1">
      <c r="B634" s="363" t="s">
        <v>985</v>
      </c>
      <c r="C634" s="364">
        <v>8140054000164</v>
      </c>
      <c r="D634" s="365" t="s">
        <v>14</v>
      </c>
      <c r="E634" s="365" t="s">
        <v>607</v>
      </c>
      <c r="F634" s="365"/>
      <c r="G634" s="366"/>
      <c r="H634" s="366" t="s">
        <v>34</v>
      </c>
      <c r="I634" s="366" t="s">
        <v>34</v>
      </c>
      <c r="J634" s="366" t="s">
        <v>608</v>
      </c>
      <c r="K634" s="367" t="s">
        <v>48</v>
      </c>
      <c r="L634" s="368"/>
      <c r="M634" s="368" t="s">
        <v>34</v>
      </c>
      <c r="N634" s="367">
        <v>171751</v>
      </c>
      <c r="O634" s="367" t="s">
        <v>1323</v>
      </c>
      <c r="P634" s="371">
        <v>38989</v>
      </c>
      <c r="Q634" s="372">
        <v>94697227.439999998</v>
      </c>
      <c r="R634" s="372">
        <v>104236003.17710321</v>
      </c>
      <c r="S634" s="367">
        <v>4</v>
      </c>
      <c r="T634" s="369">
        <v>1.5317927777944718E-3</v>
      </c>
      <c r="U634" s="369">
        <v>1.9801784215959028E-2</v>
      </c>
      <c r="V634" s="369">
        <v>-0.15806569529141179</v>
      </c>
      <c r="W634" s="369">
        <v>-1.5495723436998006</v>
      </c>
      <c r="X634" s="369">
        <v>1.2393823807989035E-2</v>
      </c>
      <c r="Y634" s="369">
        <v>9.3984617404829163E-2</v>
      </c>
      <c r="Z634" s="369">
        <v>0.31937775522826883</v>
      </c>
      <c r="AA634" s="369">
        <v>1.8154466992370046</v>
      </c>
      <c r="AB634" s="369">
        <v>0.24350769212291512</v>
      </c>
      <c r="AC634" s="373">
        <v>-0.98367537585425269</v>
      </c>
      <c r="AD634" s="575">
        <v>0</v>
      </c>
      <c r="AE634" s="370" t="s">
        <v>2484</v>
      </c>
      <c r="AF634" s="370" t="s">
        <v>738</v>
      </c>
      <c r="AG634" s="374" t="s">
        <v>738</v>
      </c>
      <c r="AH634" s="374" t="s">
        <v>2321</v>
      </c>
      <c r="AI634" s="374">
        <v>5000</v>
      </c>
      <c r="AJ634" s="374">
        <v>1000</v>
      </c>
      <c r="AK634" s="374">
        <v>1000</v>
      </c>
      <c r="AL634" s="369">
        <v>0.02</v>
      </c>
      <c r="AM634" s="369">
        <v>0.2</v>
      </c>
      <c r="AN634" s="369" t="s">
        <v>668</v>
      </c>
      <c r="AO634" s="367" t="s">
        <v>1326</v>
      </c>
      <c r="AP634" s="370" t="s">
        <v>718</v>
      </c>
      <c r="AQ634" s="376" t="s">
        <v>661</v>
      </c>
      <c r="AR634" s="369">
        <v>4.0000000000000001E-3</v>
      </c>
      <c r="AS634" s="369">
        <v>4.0000000000000001E-3</v>
      </c>
      <c r="AT634" s="369"/>
      <c r="AX634" s="711"/>
      <c r="AY634" s="712"/>
      <c r="AZ634" s="712"/>
      <c r="BA634" s="712"/>
      <c r="BB634" s="713"/>
      <c r="BC634" s="712"/>
      <c r="BD634" s="712"/>
      <c r="BE634" s="712"/>
      <c r="BF634" s="712"/>
      <c r="BG634" s="713"/>
      <c r="BH634" s="713"/>
      <c r="BI634" s="714"/>
      <c r="BJ634" s="714"/>
      <c r="BK634" s="714"/>
      <c r="BL634" s="713"/>
      <c r="BM634" s="713"/>
      <c r="BN634" s="713"/>
      <c r="BO634" s="713"/>
      <c r="BP634" s="713"/>
      <c r="BQ634" s="713"/>
      <c r="BR634" s="713"/>
      <c r="BS634" s="713"/>
      <c r="BT634" s="716"/>
      <c r="BU634" s="717"/>
      <c r="BV634" s="715"/>
      <c r="BW634" s="718"/>
    </row>
    <row r="635" spans="2:75" ht="15.75" customHeight="1">
      <c r="B635" s="363" t="s">
        <v>557</v>
      </c>
      <c r="C635" s="364">
        <v>35646163000120</v>
      </c>
      <c r="D635" s="365" t="s">
        <v>14</v>
      </c>
      <c r="E635" s="365" t="s">
        <v>607</v>
      </c>
      <c r="F635" s="365"/>
      <c r="G635" s="366"/>
      <c r="H635" s="366" t="s">
        <v>34</v>
      </c>
      <c r="I635" s="366" t="s">
        <v>34</v>
      </c>
      <c r="J635" s="366" t="s">
        <v>608</v>
      </c>
      <c r="K635" s="367" t="s">
        <v>48</v>
      </c>
      <c r="L635" s="368"/>
      <c r="M635" s="368" t="s">
        <v>34</v>
      </c>
      <c r="N635" s="367">
        <v>518204</v>
      </c>
      <c r="O635" s="367" t="s">
        <v>1323</v>
      </c>
      <c r="P635" s="371">
        <v>43826</v>
      </c>
      <c r="Q635" s="372">
        <v>7056778.9699999997</v>
      </c>
      <c r="R635" s="372">
        <v>10986053.775436513</v>
      </c>
      <c r="S635" s="367">
        <v>32</v>
      </c>
      <c r="T635" s="369">
        <v>-0.13951400148622994</v>
      </c>
      <c r="U635" s="369">
        <v>-1.8035247277461623</v>
      </c>
      <c r="V635" s="369">
        <v>-0.3215962707340142</v>
      </c>
      <c r="W635" s="369">
        <v>-3.152718785993903</v>
      </c>
      <c r="X635" s="369">
        <v>-0.29104503801889514</v>
      </c>
      <c r="Y635" s="369">
        <v>-2.2070473946989337</v>
      </c>
      <c r="Z635" s="369" t="s">
        <v>1424</v>
      </c>
      <c r="AA635" s="369" t="s">
        <v>1424</v>
      </c>
      <c r="AB635" s="369">
        <v>0.29157564633009447</v>
      </c>
      <c r="AC635" s="373">
        <v>-1.5171690844161985</v>
      </c>
      <c r="AD635" s="575">
        <v>35646113000143</v>
      </c>
      <c r="AE635" s="370" t="s">
        <v>2485</v>
      </c>
      <c r="AF635" s="370" t="s">
        <v>2317</v>
      </c>
      <c r="AG635" s="374" t="s">
        <v>1458</v>
      </c>
      <c r="AH635" s="374" t="s">
        <v>2318</v>
      </c>
      <c r="AI635" s="374">
        <v>5000</v>
      </c>
      <c r="AJ635" s="374">
        <v>1000</v>
      </c>
      <c r="AK635" s="374">
        <v>1000</v>
      </c>
      <c r="AL635" s="369">
        <v>1.34E-2</v>
      </c>
      <c r="AM635" s="369">
        <v>0.2</v>
      </c>
      <c r="AN635" s="369" t="s">
        <v>636</v>
      </c>
      <c r="AO635" s="367" t="s">
        <v>1326</v>
      </c>
      <c r="AP635" s="370" t="s">
        <v>718</v>
      </c>
      <c r="AQ635" s="376" t="s">
        <v>661</v>
      </c>
      <c r="AR635" s="369">
        <v>4.0003466666666664E-3</v>
      </c>
      <c r="AS635" s="369">
        <v>4.0003466666666664E-3</v>
      </c>
      <c r="AT635" s="369"/>
      <c r="AW635" s="711"/>
      <c r="AX635" s="711"/>
      <c r="AY635" s="712"/>
      <c r="AZ635" s="712"/>
      <c r="BA635" s="712"/>
      <c r="BB635" s="713"/>
      <c r="BC635" s="712"/>
      <c r="BD635" s="712"/>
      <c r="BE635" s="712"/>
      <c r="BF635" s="712"/>
      <c r="BG635" s="713"/>
      <c r="BH635" s="713"/>
      <c r="BI635" s="714"/>
      <c r="BJ635" s="714"/>
      <c r="BK635" s="714"/>
      <c r="BL635" s="218"/>
      <c r="BM635" s="713"/>
      <c r="BN635" s="713"/>
      <c r="BO635" s="713"/>
      <c r="BP635" s="713"/>
      <c r="BQ635" s="713"/>
      <c r="BR635" s="713"/>
      <c r="BS635" s="713"/>
      <c r="BT635" s="716"/>
      <c r="BU635" s="717"/>
      <c r="BV635" s="715"/>
      <c r="BW635" s="718"/>
    </row>
    <row r="636" spans="2:75" ht="15.75" customHeight="1">
      <c r="B636" s="363" t="s">
        <v>235</v>
      </c>
      <c r="C636" s="364">
        <v>17335646000122</v>
      </c>
      <c r="D636" s="365" t="s">
        <v>14</v>
      </c>
      <c r="E636" s="365" t="s">
        <v>607</v>
      </c>
      <c r="F636" s="365"/>
      <c r="G636" s="366"/>
      <c r="H636" s="366" t="s">
        <v>34</v>
      </c>
      <c r="I636" s="366" t="s">
        <v>34</v>
      </c>
      <c r="J636" s="366" t="s">
        <v>608</v>
      </c>
      <c r="K636" s="367" t="s">
        <v>48</v>
      </c>
      <c r="L636" s="368"/>
      <c r="M636" s="368" t="s">
        <v>34</v>
      </c>
      <c r="N636" s="367">
        <v>325325</v>
      </c>
      <c r="O636" s="367" t="s">
        <v>1323</v>
      </c>
      <c r="P636" s="371">
        <v>41271</v>
      </c>
      <c r="Q636" s="372">
        <v>553693988.28999996</v>
      </c>
      <c r="R636" s="372">
        <v>863639162.65071452</v>
      </c>
      <c r="S636" s="367">
        <v>32</v>
      </c>
      <c r="T636" s="369">
        <v>-0.11714005836567554</v>
      </c>
      <c r="U636" s="369">
        <v>-1.5142923980499292</v>
      </c>
      <c r="V636" s="369">
        <v>-0.30205578909539654</v>
      </c>
      <c r="W636" s="369">
        <v>-2.9611567277373516</v>
      </c>
      <c r="X636" s="369">
        <v>-0.25591177005701615</v>
      </c>
      <c r="Y636" s="369">
        <v>-1.9406254414152277</v>
      </c>
      <c r="Z636" s="369">
        <v>-0.11046252298079373</v>
      </c>
      <c r="AA636" s="369">
        <v>-0.62790479127621979</v>
      </c>
      <c r="AB636" s="369">
        <v>0.28954347398099922</v>
      </c>
      <c r="AC636" s="373">
        <v>-1.431895472424296</v>
      </c>
      <c r="AD636" s="575">
        <v>17335645000188</v>
      </c>
      <c r="AE636" s="370" t="s">
        <v>2485</v>
      </c>
      <c r="AF636" s="370" t="s">
        <v>2317</v>
      </c>
      <c r="AG636" s="374" t="s">
        <v>1458</v>
      </c>
      <c r="AH636" s="374" t="s">
        <v>2321</v>
      </c>
      <c r="AI636" s="374">
        <v>5000</v>
      </c>
      <c r="AJ636" s="374">
        <v>1000</v>
      </c>
      <c r="AK636" s="374">
        <v>1000</v>
      </c>
      <c r="AL636" s="369">
        <v>1.34E-2</v>
      </c>
      <c r="AM636" s="369">
        <v>0.2</v>
      </c>
      <c r="AN636" s="369" t="s">
        <v>2368</v>
      </c>
      <c r="AO636" s="367" t="s">
        <v>1326</v>
      </c>
      <c r="AP636" s="370" t="s">
        <v>718</v>
      </c>
      <c r="AQ636" s="376" t="s">
        <v>661</v>
      </c>
      <c r="AR636" s="369">
        <v>4.6899999999999997E-3</v>
      </c>
      <c r="AS636" s="369">
        <v>4.6899999999999997E-3</v>
      </c>
      <c r="AT636" s="369"/>
      <c r="AW636" s="711"/>
      <c r="AX636" s="711"/>
      <c r="AY636" s="712"/>
      <c r="AZ636" s="712"/>
      <c r="BA636" s="712"/>
      <c r="BB636" s="713"/>
      <c r="BC636" s="712"/>
      <c r="BD636" s="712"/>
      <c r="BE636" s="712"/>
      <c r="BF636" s="712"/>
      <c r="BG636" s="713"/>
      <c r="BH636" s="713"/>
      <c r="BI636" s="714"/>
      <c r="BJ636" s="714"/>
      <c r="BK636" s="714"/>
      <c r="BL636" s="218"/>
      <c r="BM636" s="713"/>
      <c r="BN636" s="713"/>
      <c r="BO636" s="713"/>
      <c r="BP636" s="713"/>
      <c r="BQ636" s="713"/>
      <c r="BR636" s="713"/>
      <c r="BS636" s="713"/>
      <c r="BT636" s="716"/>
      <c r="BU636" s="717"/>
      <c r="BV636" s="715"/>
      <c r="BW636" s="718"/>
    </row>
    <row r="637" spans="2:75" ht="15.75" customHeight="1">
      <c r="B637" s="363" t="s">
        <v>1644</v>
      </c>
      <c r="C637" s="364">
        <v>39992349000192</v>
      </c>
      <c r="D637" s="365" t="s">
        <v>14</v>
      </c>
      <c r="E637" s="365" t="s">
        <v>607</v>
      </c>
      <c r="F637" s="365"/>
      <c r="G637" s="366"/>
      <c r="H637" s="366" t="s">
        <v>34</v>
      </c>
      <c r="I637" s="366" t="s">
        <v>34</v>
      </c>
      <c r="J637" s="366" t="s">
        <v>608</v>
      </c>
      <c r="K637" s="367" t="s">
        <v>48</v>
      </c>
      <c r="L637" s="368"/>
      <c r="M637" s="368"/>
      <c r="N637" s="367">
        <v>567876</v>
      </c>
      <c r="O637" s="367" t="s">
        <v>1323</v>
      </c>
      <c r="P637" s="371">
        <v>44193</v>
      </c>
      <c r="Q637" s="372">
        <v>71679886.040000007</v>
      </c>
      <c r="R637" s="372">
        <v>99811188.182063445</v>
      </c>
      <c r="S637" s="367">
        <v>47</v>
      </c>
      <c r="T637" s="369">
        <v>-0.10644250702417157</v>
      </c>
      <c r="U637" s="369">
        <v>-1.1972561140810489</v>
      </c>
      <c r="V637" s="369">
        <v>-0.27651878361697835</v>
      </c>
      <c r="W637" s="369">
        <v>-2.5378087665120956</v>
      </c>
      <c r="X637" s="369" t="s">
        <v>1424</v>
      </c>
      <c r="Y637" s="369" t="s">
        <v>1424</v>
      </c>
      <c r="Z637" s="369" t="s">
        <v>1424</v>
      </c>
      <c r="AA637" s="369" t="s">
        <v>1424</v>
      </c>
      <c r="AB637" s="369">
        <v>0.31886384511291449</v>
      </c>
      <c r="AC637" s="373">
        <v>-1.1792316963348048</v>
      </c>
      <c r="AD637" s="575">
        <v>40040288000142</v>
      </c>
      <c r="AE637" s="370" t="s">
        <v>2485</v>
      </c>
      <c r="AF637" s="370" t="s">
        <v>2317</v>
      </c>
      <c r="AG637" s="374" t="s">
        <v>1458</v>
      </c>
      <c r="AH637" s="374" t="s">
        <v>2321</v>
      </c>
      <c r="AI637" s="374">
        <v>5000</v>
      </c>
      <c r="AJ637" s="374">
        <v>1000</v>
      </c>
      <c r="AK637" s="374">
        <v>1000</v>
      </c>
      <c r="AL637" s="369">
        <v>1.4999999999999999E-2</v>
      </c>
      <c r="AM637" s="369">
        <v>0.2</v>
      </c>
      <c r="AN637" s="369" t="s">
        <v>34</v>
      </c>
      <c r="AO637" s="367" t="s">
        <v>1326</v>
      </c>
      <c r="AP637" s="370" t="s">
        <v>718</v>
      </c>
      <c r="AQ637" s="376" t="s">
        <v>661</v>
      </c>
      <c r="AR637" s="369" t="s">
        <v>34</v>
      </c>
      <c r="AS637" s="369" t="s">
        <v>34</v>
      </c>
      <c r="AT637" s="369"/>
      <c r="AW637" s="711"/>
      <c r="AX637" s="711"/>
      <c r="AY637" s="712"/>
      <c r="AZ637" s="712"/>
      <c r="BA637" s="712"/>
      <c r="BB637" s="713"/>
      <c r="BC637" s="712"/>
      <c r="BD637" s="712"/>
      <c r="BE637" s="712"/>
      <c r="BF637" s="712"/>
      <c r="BG637" s="713"/>
      <c r="BH637" s="713"/>
      <c r="BI637" s="714"/>
      <c r="BJ637" s="714"/>
      <c r="BK637" s="714"/>
      <c r="BL637" s="218"/>
      <c r="BM637" s="713"/>
      <c r="BN637" s="713"/>
      <c r="BO637" s="713"/>
      <c r="BP637" s="713"/>
      <c r="BQ637" s="713"/>
      <c r="BR637" s="713"/>
      <c r="BS637" s="713"/>
      <c r="BT637" s="716"/>
      <c r="BU637" s="717"/>
      <c r="BV637" s="715"/>
      <c r="BW637" s="718"/>
    </row>
    <row r="638" spans="2:75" ht="15.75" customHeight="1">
      <c r="B638" s="363" t="s">
        <v>236</v>
      </c>
      <c r="C638" s="364">
        <v>39363151000140</v>
      </c>
      <c r="D638" s="365" t="s">
        <v>14</v>
      </c>
      <c r="E638" s="365" t="s">
        <v>607</v>
      </c>
      <c r="F638" s="365"/>
      <c r="G638" s="366"/>
      <c r="H638" s="366" t="s">
        <v>34</v>
      </c>
      <c r="I638" s="366" t="s">
        <v>34</v>
      </c>
      <c r="J638" s="366" t="s">
        <v>608</v>
      </c>
      <c r="K638" s="367" t="s">
        <v>48</v>
      </c>
      <c r="L638" s="368"/>
      <c r="M638" s="368" t="s">
        <v>1421</v>
      </c>
      <c r="N638" s="367">
        <v>559989</v>
      </c>
      <c r="O638" s="367" t="s">
        <v>1323</v>
      </c>
      <c r="P638" s="371">
        <v>44141</v>
      </c>
      <c r="Q638" s="372">
        <v>5728353.7400000002</v>
      </c>
      <c r="R638" s="372">
        <v>8828728.7333730236</v>
      </c>
      <c r="S638" s="367">
        <v>62</v>
      </c>
      <c r="T638" s="369">
        <v>-0.25065611880999672</v>
      </c>
      <c r="U638" s="369">
        <v>-3.2402805712609992</v>
      </c>
      <c r="V638" s="369">
        <v>-0.32556387333827397</v>
      </c>
      <c r="W638" s="369">
        <v>-3.1916145581285051</v>
      </c>
      <c r="X638" s="369" t="s">
        <v>1424</v>
      </c>
      <c r="Y638" s="369" t="s">
        <v>1424</v>
      </c>
      <c r="Z638" s="369" t="s">
        <v>1424</v>
      </c>
      <c r="AA638" s="369" t="s">
        <v>1424</v>
      </c>
      <c r="AB638" s="369">
        <v>0.3320744163153182</v>
      </c>
      <c r="AC638" s="373">
        <v>-1.3117101819752368</v>
      </c>
      <c r="AD638" s="575">
        <v>0</v>
      </c>
      <c r="AE638" s="370" t="s">
        <v>2485</v>
      </c>
      <c r="AF638" s="370" t="s">
        <v>2317</v>
      </c>
      <c r="AG638" s="374" t="s">
        <v>1458</v>
      </c>
      <c r="AH638" s="374" t="s">
        <v>2318</v>
      </c>
      <c r="AI638" s="374">
        <v>50000</v>
      </c>
      <c r="AJ638" s="374">
        <v>10000</v>
      </c>
      <c r="AK638" s="374">
        <v>10000</v>
      </c>
      <c r="AL638" s="369">
        <v>5.0000000000000001E-3</v>
      </c>
      <c r="AM638" s="369">
        <v>0.25</v>
      </c>
      <c r="AN638" s="369" t="s">
        <v>34</v>
      </c>
      <c r="AO638" s="367" t="s">
        <v>1326</v>
      </c>
      <c r="AP638" s="370" t="s">
        <v>718</v>
      </c>
      <c r="AQ638" s="376" t="s">
        <v>661</v>
      </c>
      <c r="AR638" s="369" t="s">
        <v>34</v>
      </c>
      <c r="AS638" s="369" t="s">
        <v>34</v>
      </c>
      <c r="AT638" s="369"/>
      <c r="AW638" s="711"/>
      <c r="AX638" s="711"/>
      <c r="AY638" s="712"/>
      <c r="AZ638" s="712"/>
      <c r="BA638" s="712"/>
      <c r="BB638" s="713"/>
      <c r="BC638" s="712"/>
      <c r="BD638" s="712"/>
      <c r="BE638" s="712"/>
      <c r="BF638" s="712"/>
      <c r="BG638" s="713"/>
      <c r="BH638" s="713"/>
      <c r="BI638" s="714"/>
      <c r="BJ638" s="714"/>
      <c r="BK638" s="714"/>
      <c r="BL638" s="218"/>
      <c r="BM638" s="713"/>
      <c r="BN638" s="713"/>
      <c r="BO638" s="713"/>
      <c r="BP638" s="713"/>
      <c r="BQ638" s="713"/>
      <c r="BR638" s="713"/>
      <c r="BS638" s="713"/>
      <c r="BT638" s="716"/>
      <c r="BU638" s="717"/>
      <c r="BV638" s="715"/>
      <c r="BW638" s="718"/>
    </row>
    <row r="639" spans="2:75" ht="15.75" customHeight="1">
      <c r="B639" s="363" t="s">
        <v>237</v>
      </c>
      <c r="C639" s="364">
        <v>40982906000173</v>
      </c>
      <c r="D639" s="365" t="s">
        <v>14</v>
      </c>
      <c r="E639" s="365" t="s">
        <v>607</v>
      </c>
      <c r="F639" s="365"/>
      <c r="G639" s="366"/>
      <c r="H639" s="366" t="s">
        <v>34</v>
      </c>
      <c r="I639" s="366" t="s">
        <v>34</v>
      </c>
      <c r="J639" s="366" t="s">
        <v>608</v>
      </c>
      <c r="K639" s="367" t="s">
        <v>48</v>
      </c>
      <c r="L639" s="368"/>
      <c r="M639" s="368" t="s">
        <v>1421</v>
      </c>
      <c r="N639" s="367">
        <v>633860</v>
      </c>
      <c r="O639" s="367" t="s">
        <v>1326</v>
      </c>
      <c r="P639" s="371">
        <v>44295</v>
      </c>
      <c r="Q639" s="372">
        <v>2591337.65</v>
      </c>
      <c r="R639" s="372">
        <v>4175060.9538888903</v>
      </c>
      <c r="S639" s="367">
        <v>92</v>
      </c>
      <c r="T639" s="369">
        <v>-0.57656242620077958</v>
      </c>
      <c r="U639" s="369">
        <v>-7.4533350177405717</v>
      </c>
      <c r="V639" s="369">
        <v>-0.64755950082088098</v>
      </c>
      <c r="W639" s="369">
        <v>-6.3482483756018722</v>
      </c>
      <c r="X639" s="369" t="s">
        <v>1424</v>
      </c>
      <c r="Y639" s="369" t="s">
        <v>1424</v>
      </c>
      <c r="Z639" s="369" t="s">
        <v>1424</v>
      </c>
      <c r="AA639" s="369" t="s">
        <v>1424</v>
      </c>
      <c r="AB639" s="369">
        <v>0.88863867812428132</v>
      </c>
      <c r="AC639" s="373">
        <v>-0.85800313543835038</v>
      </c>
      <c r="AD639" s="575">
        <v>0</v>
      </c>
      <c r="AE639" s="370" t="s">
        <v>2485</v>
      </c>
      <c r="AF639" s="370" t="s">
        <v>2317</v>
      </c>
      <c r="AG639" s="374" t="s">
        <v>1458</v>
      </c>
      <c r="AH639" s="374" t="s">
        <v>2318</v>
      </c>
      <c r="AI639" s="374">
        <v>50000</v>
      </c>
      <c r="AJ639" s="374">
        <v>10000</v>
      </c>
      <c r="AK639" s="374">
        <v>10000</v>
      </c>
      <c r="AL639" s="369">
        <v>5.0000000000000001E-3</v>
      </c>
      <c r="AM639" s="369">
        <v>0.2</v>
      </c>
      <c r="AN639" s="369" t="s">
        <v>2349</v>
      </c>
      <c r="AO639" s="367" t="s">
        <v>1326</v>
      </c>
      <c r="AP639" s="370" t="s">
        <v>718</v>
      </c>
      <c r="AQ639" s="376" t="s">
        <v>661</v>
      </c>
      <c r="AR639" s="369" t="s">
        <v>34</v>
      </c>
      <c r="AS639" s="369" t="s">
        <v>34</v>
      </c>
      <c r="AT639" s="369"/>
      <c r="AW639" s="711"/>
      <c r="AX639" s="711"/>
      <c r="AY639" s="712"/>
      <c r="AZ639" s="712"/>
      <c r="BA639" s="712"/>
      <c r="BB639" s="713"/>
      <c r="BC639" s="712"/>
      <c r="BD639" s="712"/>
      <c r="BE639" s="712"/>
      <c r="BF639" s="712"/>
      <c r="BG639" s="713"/>
      <c r="BH639" s="713"/>
      <c r="BI639" s="714"/>
      <c r="BJ639" s="714"/>
      <c r="BK639" s="714"/>
      <c r="BL639" s="218"/>
      <c r="BM639" s="713"/>
      <c r="BN639" s="713"/>
      <c r="BO639" s="713"/>
      <c r="BP639" s="713"/>
      <c r="BQ639" s="713"/>
      <c r="BR639" s="713"/>
      <c r="BS639" s="713"/>
      <c r="BT639" s="716"/>
      <c r="BU639" s="717"/>
      <c r="BV639" s="715"/>
      <c r="BW639" s="718"/>
    </row>
    <row r="640" spans="2:75" ht="15.75" customHeight="1">
      <c r="B640" s="363" t="s">
        <v>238</v>
      </c>
      <c r="C640" s="364">
        <v>41673186000127</v>
      </c>
      <c r="D640" s="365" t="s">
        <v>14</v>
      </c>
      <c r="E640" s="365" t="s">
        <v>607</v>
      </c>
      <c r="F640" s="365"/>
      <c r="G640" s="366"/>
      <c r="H640" s="366" t="s">
        <v>34</v>
      </c>
      <c r="I640" s="366" t="s">
        <v>34</v>
      </c>
      <c r="J640" s="366" t="s">
        <v>608</v>
      </c>
      <c r="K640" s="367" t="s">
        <v>48</v>
      </c>
      <c r="L640" s="368"/>
      <c r="M640" s="368" t="s">
        <v>1421</v>
      </c>
      <c r="N640" s="367">
        <v>589438</v>
      </c>
      <c r="O640" s="367" t="s">
        <v>1323</v>
      </c>
      <c r="P640" s="371">
        <v>44330</v>
      </c>
      <c r="Q640" s="372">
        <v>3915066.86</v>
      </c>
      <c r="R640" s="372">
        <v>7429838.2403571401</v>
      </c>
      <c r="S640" s="367">
        <v>92</v>
      </c>
      <c r="T640" s="369">
        <v>-0.47686784880404254</v>
      </c>
      <c r="U640" s="369">
        <v>-6.1645637572089518</v>
      </c>
      <c r="V640" s="369">
        <v>-0.83492058256825086</v>
      </c>
      <c r="W640" s="369">
        <v>-8.185013462587678</v>
      </c>
      <c r="X640" s="369" t="s">
        <v>1424</v>
      </c>
      <c r="Y640" s="369" t="s">
        <v>1424</v>
      </c>
      <c r="Z640" s="369" t="s">
        <v>1424</v>
      </c>
      <c r="AA640" s="369" t="s">
        <v>1424</v>
      </c>
      <c r="AB640" s="369">
        <v>0.73664033258883832</v>
      </c>
      <c r="AC640" s="373">
        <v>-2.2055186080232105</v>
      </c>
      <c r="AD640" s="575">
        <v>0</v>
      </c>
      <c r="AE640" s="370" t="s">
        <v>2485</v>
      </c>
      <c r="AF640" s="370" t="s">
        <v>2317</v>
      </c>
      <c r="AG640" s="374" t="s">
        <v>1458</v>
      </c>
      <c r="AH640" s="374" t="s">
        <v>2318</v>
      </c>
      <c r="AI640" s="374">
        <v>50000</v>
      </c>
      <c r="AJ640" s="374">
        <v>10000</v>
      </c>
      <c r="AK640" s="374">
        <v>10000</v>
      </c>
      <c r="AL640" s="369">
        <v>5.0000000000000001E-3</v>
      </c>
      <c r="AM640" s="369">
        <v>0.2</v>
      </c>
      <c r="AN640" s="369" t="s">
        <v>2349</v>
      </c>
      <c r="AO640" s="367" t="s">
        <v>1326</v>
      </c>
      <c r="AP640" s="370" t="s">
        <v>718</v>
      </c>
      <c r="AQ640" s="376" t="s">
        <v>661</v>
      </c>
      <c r="AR640" s="369" t="s">
        <v>34</v>
      </c>
      <c r="AS640" s="369" t="s">
        <v>34</v>
      </c>
      <c r="AT640" s="369"/>
      <c r="AX640" s="711"/>
      <c r="AY640" s="712"/>
      <c r="AZ640" s="712"/>
      <c r="BA640" s="712"/>
      <c r="BB640" s="713"/>
      <c r="BC640" s="712"/>
      <c r="BD640" s="712"/>
      <c r="BE640" s="712"/>
      <c r="BF640" s="712"/>
      <c r="BG640" s="713"/>
      <c r="BH640" s="713"/>
      <c r="BI640" s="714"/>
      <c r="BJ640" s="714"/>
      <c r="BK640" s="714"/>
      <c r="BL640" s="713"/>
      <c r="BM640" s="713"/>
      <c r="BN640" s="713"/>
      <c r="BO640" s="713"/>
      <c r="BP640" s="713"/>
      <c r="BQ640" s="713"/>
      <c r="BR640" s="713"/>
      <c r="BS640" s="713"/>
      <c r="BT640" s="716"/>
      <c r="BU640" s="717"/>
      <c r="BV640" s="715"/>
      <c r="BW640" s="718"/>
    </row>
    <row r="641" spans="2:75" ht="15.75" customHeight="1">
      <c r="B641" s="363" t="s">
        <v>1645</v>
      </c>
      <c r="C641" s="364">
        <v>15174629000125</v>
      </c>
      <c r="D641" s="365" t="s">
        <v>11</v>
      </c>
      <c r="E641" s="365" t="s">
        <v>620</v>
      </c>
      <c r="F641" s="365" t="s">
        <v>665</v>
      </c>
      <c r="G641" s="366" t="s">
        <v>740</v>
      </c>
      <c r="H641" s="366" t="s">
        <v>34</v>
      </c>
      <c r="I641" s="366"/>
      <c r="J641" s="366" t="s">
        <v>608</v>
      </c>
      <c r="K641" s="367" t="s">
        <v>48</v>
      </c>
      <c r="L641" s="368"/>
      <c r="M641" s="368"/>
      <c r="N641" s="367">
        <v>332208</v>
      </c>
      <c r="O641" s="367" t="s">
        <v>1323</v>
      </c>
      <c r="P641" s="371">
        <v>41023</v>
      </c>
      <c r="Q641" s="372">
        <v>40648430.880000003</v>
      </c>
      <c r="R641" s="372">
        <v>31279864.617658727</v>
      </c>
      <c r="S641" s="367">
        <v>30</v>
      </c>
      <c r="T641" s="369">
        <v>0.10090395283178011</v>
      </c>
      <c r="U641" s="369">
        <v>1.1349589354876879</v>
      </c>
      <c r="V641" s="369">
        <v>0.12322146700120196</v>
      </c>
      <c r="W641" s="369">
        <v>1.1308906942513057</v>
      </c>
      <c r="X641" s="369">
        <v>0.19108505715043034</v>
      </c>
      <c r="Y641" s="369">
        <v>1.3436700797804746</v>
      </c>
      <c r="Z641" s="369">
        <v>0.23442448048380271</v>
      </c>
      <c r="AA641" s="369">
        <v>1.2810275038416523</v>
      </c>
      <c r="AB641" s="369">
        <v>2.8531626172822585E-3</v>
      </c>
      <c r="AC641" s="373">
        <v>4.4817723709143742</v>
      </c>
      <c r="AD641" s="575">
        <v>0</v>
      </c>
      <c r="AE641" s="370" t="s">
        <v>2486</v>
      </c>
      <c r="AF641" s="370" t="s">
        <v>2317</v>
      </c>
      <c r="AG641" s="374" t="s">
        <v>1458</v>
      </c>
      <c r="AH641" s="374" t="s">
        <v>2321</v>
      </c>
      <c r="AI641" s="374">
        <v>1000</v>
      </c>
      <c r="AJ641" s="374">
        <v>1000</v>
      </c>
      <c r="AK641" s="374">
        <v>1000</v>
      </c>
      <c r="AL641" s="369">
        <v>7.4999999999999997E-3</v>
      </c>
      <c r="AM641" s="369" t="s">
        <v>34</v>
      </c>
      <c r="AN641" s="369" t="s">
        <v>34</v>
      </c>
      <c r="AO641" s="367" t="s">
        <v>1326</v>
      </c>
      <c r="AP641" s="370" t="s">
        <v>11</v>
      </c>
      <c r="AQ641" s="376" t="s">
        <v>671</v>
      </c>
      <c r="AR641" s="369">
        <v>2.9999999999999996E-3</v>
      </c>
      <c r="AS641" s="369">
        <v>2.9999999999999996E-3</v>
      </c>
      <c r="AT641" s="369"/>
      <c r="AX641" s="711"/>
      <c r="AY641" s="712"/>
      <c r="AZ641" s="712"/>
      <c r="BA641" s="712"/>
      <c r="BB641" s="713"/>
      <c r="BC641" s="712"/>
      <c r="BD641" s="712"/>
      <c r="BE641" s="712"/>
      <c r="BF641" s="712"/>
      <c r="BG641" s="713"/>
      <c r="BH641" s="713"/>
      <c r="BI641" s="714"/>
      <c r="BJ641" s="714"/>
      <c r="BK641" s="714"/>
      <c r="BL641" s="713"/>
      <c r="BM641" s="713"/>
      <c r="BN641" s="713"/>
      <c r="BO641" s="713"/>
      <c r="BP641" s="713"/>
      <c r="BQ641" s="713"/>
      <c r="BR641" s="713"/>
      <c r="BS641" s="713"/>
      <c r="BT641" s="716"/>
      <c r="BU641" s="717"/>
      <c r="BV641" s="715"/>
      <c r="BW641" s="718"/>
    </row>
    <row r="642" spans="2:75" ht="15.75" customHeight="1">
      <c r="B642" s="363" t="s">
        <v>986</v>
      </c>
      <c r="C642" s="364">
        <v>37227745000106</v>
      </c>
      <c r="D642" s="365" t="s">
        <v>11</v>
      </c>
      <c r="E642" s="365" t="s">
        <v>620</v>
      </c>
      <c r="F642" s="365" t="s">
        <v>665</v>
      </c>
      <c r="G642" s="366" t="s">
        <v>740</v>
      </c>
      <c r="H642" s="366" t="s">
        <v>34</v>
      </c>
      <c r="I642" s="366"/>
      <c r="J642" s="366" t="s">
        <v>608</v>
      </c>
      <c r="K642" s="367" t="s">
        <v>48</v>
      </c>
      <c r="L642" s="368"/>
      <c r="M642" s="368" t="s">
        <v>34</v>
      </c>
      <c r="N642" s="367">
        <v>541753</v>
      </c>
      <c r="O642" s="367" t="s">
        <v>1323</v>
      </c>
      <c r="P642" s="371">
        <v>44008</v>
      </c>
      <c r="Q642" s="372">
        <v>23208532.449999999</v>
      </c>
      <c r="R642" s="372">
        <v>25098284.245079353</v>
      </c>
      <c r="S642" s="367">
        <v>61</v>
      </c>
      <c r="T642" s="369">
        <v>9.3144907085031203E-2</v>
      </c>
      <c r="U642" s="369">
        <v>1.2041023940385871</v>
      </c>
      <c r="V642" s="369">
        <v>0.12706224005431377</v>
      </c>
      <c r="W642" s="369">
        <v>1.2456348150287575</v>
      </c>
      <c r="X642" s="369">
        <v>0.18914215458185057</v>
      </c>
      <c r="Y642" s="369">
        <v>1.4342993178619834</v>
      </c>
      <c r="Z642" s="369" t="s">
        <v>1424</v>
      </c>
      <c r="AA642" s="369" t="s">
        <v>1424</v>
      </c>
      <c r="AB642" s="369">
        <v>4.4773206822099369E-3</v>
      </c>
      <c r="AC642" s="373">
        <v>5.0254969344460054</v>
      </c>
      <c r="AD642" s="575">
        <v>0</v>
      </c>
      <c r="AE642" s="370" t="s">
        <v>2486</v>
      </c>
      <c r="AF642" s="370" t="s">
        <v>2317</v>
      </c>
      <c r="AG642" s="374" t="s">
        <v>1458</v>
      </c>
      <c r="AH642" s="374" t="s">
        <v>2318</v>
      </c>
      <c r="AI642" s="374">
        <v>1000</v>
      </c>
      <c r="AJ642" s="374">
        <v>1000</v>
      </c>
      <c r="AK642" s="374">
        <v>1000</v>
      </c>
      <c r="AL642" s="369">
        <v>4.0000000000000001E-3</v>
      </c>
      <c r="AM642" s="369">
        <v>0.15</v>
      </c>
      <c r="AN642" s="369" t="s">
        <v>34</v>
      </c>
      <c r="AO642" s="367" t="s">
        <v>1326</v>
      </c>
      <c r="AP642" s="370" t="s">
        <v>11</v>
      </c>
      <c r="AQ642" s="376" t="s">
        <v>677</v>
      </c>
      <c r="AR642" s="369">
        <v>1.6000000000000001E-3</v>
      </c>
      <c r="AS642" s="369">
        <v>1.6000000000000001E-3</v>
      </c>
      <c r="AT642" s="369"/>
      <c r="AW642" s="711"/>
      <c r="AX642" s="711"/>
      <c r="AY642" s="712"/>
      <c r="AZ642" s="712"/>
      <c r="BA642" s="712"/>
      <c r="BB642" s="712"/>
      <c r="BC642" s="712"/>
      <c r="BD642" s="712"/>
      <c r="BE642" s="712"/>
      <c r="BF642" s="712"/>
      <c r="BG642" s="713"/>
      <c r="BH642" s="713"/>
      <c r="BI642" s="714"/>
      <c r="BJ642" s="714"/>
      <c r="BK642" s="714"/>
      <c r="BL642" s="218"/>
      <c r="BM642" s="713"/>
      <c r="BN642" s="713"/>
      <c r="BO642" s="713"/>
      <c r="BP642" s="713"/>
      <c r="BQ642" s="713"/>
      <c r="BR642" s="713"/>
      <c r="BS642" s="713"/>
      <c r="BT642" s="713"/>
      <c r="BU642" s="713"/>
      <c r="BV642" s="715"/>
      <c r="BW642" s="712"/>
    </row>
    <row r="643" spans="2:75" ht="15.75" customHeight="1">
      <c r="B643" s="363" t="s">
        <v>987</v>
      </c>
      <c r="C643" s="364">
        <v>20879578000177</v>
      </c>
      <c r="D643" s="365" t="s">
        <v>11</v>
      </c>
      <c r="E643" s="365" t="s">
        <v>620</v>
      </c>
      <c r="F643" s="365" t="s">
        <v>665</v>
      </c>
      <c r="G643" s="366" t="s">
        <v>740</v>
      </c>
      <c r="H643" s="366" t="s">
        <v>34</v>
      </c>
      <c r="I643" s="366"/>
      <c r="J643" s="366" t="s">
        <v>608</v>
      </c>
      <c r="K643" s="367" t="s">
        <v>48</v>
      </c>
      <c r="L643" s="368"/>
      <c r="M643" s="368" t="s">
        <v>34</v>
      </c>
      <c r="N643" s="367">
        <v>387444</v>
      </c>
      <c r="O643" s="367" t="s">
        <v>1323</v>
      </c>
      <c r="P643" s="371">
        <v>42034</v>
      </c>
      <c r="Q643" s="372">
        <v>1197980249.77</v>
      </c>
      <c r="R643" s="372">
        <v>542667184.17476165</v>
      </c>
      <c r="S643" s="367">
        <v>1</v>
      </c>
      <c r="T643" s="369">
        <v>8.6943226516678518E-2</v>
      </c>
      <c r="U643" s="369">
        <v>1.1239320588789947</v>
      </c>
      <c r="V643" s="369">
        <v>0.12882364377044753</v>
      </c>
      <c r="W643" s="369">
        <v>1.2629024611146391</v>
      </c>
      <c r="X643" s="369">
        <v>0.16762286363087697</v>
      </c>
      <c r="Y643" s="369">
        <v>1.2711146253745229</v>
      </c>
      <c r="Z643" s="369">
        <v>0.15687408056775287</v>
      </c>
      <c r="AA643" s="369">
        <v>0.89172313068270614</v>
      </c>
      <c r="AB643" s="369">
        <v>7.1659042756956537E-3</v>
      </c>
      <c r="AC643" s="373">
        <v>3.3601643171341418</v>
      </c>
      <c r="AD643" s="575">
        <v>0</v>
      </c>
      <c r="AE643" s="370" t="s">
        <v>2487</v>
      </c>
      <c r="AF643" s="370" t="s">
        <v>2317</v>
      </c>
      <c r="AG643" s="374" t="s">
        <v>1458</v>
      </c>
      <c r="AH643" s="374" t="s">
        <v>2321</v>
      </c>
      <c r="AI643" s="374">
        <v>500</v>
      </c>
      <c r="AJ643" s="374">
        <v>100</v>
      </c>
      <c r="AK643" s="374">
        <v>500</v>
      </c>
      <c r="AL643" s="369">
        <v>5.0000000000000001E-3</v>
      </c>
      <c r="AM643" s="369" t="s">
        <v>34</v>
      </c>
      <c r="AN643" s="369" t="s">
        <v>64</v>
      </c>
      <c r="AO643" s="367" t="s">
        <v>1326</v>
      </c>
      <c r="AP643" s="370" t="s">
        <v>11</v>
      </c>
      <c r="AQ643" s="376" t="s">
        <v>677</v>
      </c>
      <c r="AR643" s="369">
        <v>1.5E-3</v>
      </c>
      <c r="AS643" s="369">
        <v>1.5E-3</v>
      </c>
      <c r="AT643" s="369"/>
      <c r="AW643" s="711"/>
      <c r="AX643" s="711"/>
      <c r="AY643" s="712"/>
      <c r="AZ643" s="712"/>
      <c r="BA643" s="712"/>
      <c r="BB643" s="712"/>
      <c r="BC643" s="712"/>
      <c r="BD643" s="712"/>
      <c r="BE643" s="712"/>
      <c r="BF643" s="712"/>
      <c r="BG643" s="713"/>
      <c r="BH643" s="713"/>
      <c r="BI643" s="714"/>
      <c r="BJ643" s="714"/>
      <c r="BK643" s="714"/>
      <c r="BL643" s="218"/>
      <c r="BM643" s="713"/>
      <c r="BN643" s="713"/>
      <c r="BO643" s="713"/>
      <c r="BP643" s="713"/>
      <c r="BQ643" s="713"/>
      <c r="BR643" s="713"/>
      <c r="BS643" s="713"/>
      <c r="BT643" s="713"/>
      <c r="BU643" s="713"/>
      <c r="BV643" s="715"/>
      <c r="BW643" s="712"/>
    </row>
    <row r="644" spans="2:75" ht="15.75" customHeight="1">
      <c r="B644" s="363" t="s">
        <v>988</v>
      </c>
      <c r="C644" s="364">
        <v>9720710000160</v>
      </c>
      <c r="D644" s="365" t="s">
        <v>11</v>
      </c>
      <c r="E644" s="365" t="s">
        <v>620</v>
      </c>
      <c r="F644" s="365" t="s">
        <v>665</v>
      </c>
      <c r="G644" s="366" t="s">
        <v>740</v>
      </c>
      <c r="H644" s="366" t="s">
        <v>34</v>
      </c>
      <c r="I644" s="366"/>
      <c r="J644" s="366" t="s">
        <v>608</v>
      </c>
      <c r="K644" s="367" t="s">
        <v>48</v>
      </c>
      <c r="L644" s="368"/>
      <c r="M644" s="368" t="s">
        <v>34</v>
      </c>
      <c r="N644" s="367">
        <v>217913</v>
      </c>
      <c r="O644" s="367" t="s">
        <v>1323</v>
      </c>
      <c r="P644" s="371">
        <v>39720</v>
      </c>
      <c r="Q644" s="372">
        <v>277370412.95999998</v>
      </c>
      <c r="R644" s="372">
        <v>193207404.05670646</v>
      </c>
      <c r="S644" s="367">
        <v>1</v>
      </c>
      <c r="T644" s="369">
        <v>8.390704599104315E-2</v>
      </c>
      <c r="U644" s="369">
        <v>1.0846827606182377</v>
      </c>
      <c r="V644" s="369">
        <v>0.11558738627840337</v>
      </c>
      <c r="W644" s="369">
        <v>1.1331428791512825</v>
      </c>
      <c r="X644" s="369">
        <v>0.15208771011383093</v>
      </c>
      <c r="Y644" s="369">
        <v>1.1533087341302322</v>
      </c>
      <c r="Z644" s="369">
        <v>0.16900110529935586</v>
      </c>
      <c r="AA644" s="369">
        <v>0.96065707069621364</v>
      </c>
      <c r="AB644" s="369">
        <v>3.1760000930810745E-3</v>
      </c>
      <c r="AC644" s="373">
        <v>3.8594958533754338</v>
      </c>
      <c r="AD644" s="575">
        <v>0</v>
      </c>
      <c r="AE644" s="370" t="s">
        <v>2487</v>
      </c>
      <c r="AF644" s="370" t="s">
        <v>2317</v>
      </c>
      <c r="AG644" s="374" t="s">
        <v>1458</v>
      </c>
      <c r="AH644" s="374" t="s">
        <v>2321</v>
      </c>
      <c r="AI644" s="374">
        <v>1</v>
      </c>
      <c r="AJ644" s="374">
        <v>1</v>
      </c>
      <c r="AK644" s="374">
        <v>1</v>
      </c>
      <c r="AL644" s="369">
        <v>8.0000000000000002E-3</v>
      </c>
      <c r="AM644" s="369">
        <v>0.2</v>
      </c>
      <c r="AN644" s="369" t="s">
        <v>64</v>
      </c>
      <c r="AO644" s="367" t="s">
        <v>1326</v>
      </c>
      <c r="AP644" s="370" t="s">
        <v>11</v>
      </c>
      <c r="AQ644" s="376" t="s">
        <v>677</v>
      </c>
      <c r="AR644" s="369">
        <v>2.3999999999999998E-3</v>
      </c>
      <c r="AS644" s="369">
        <v>2.3999999999999998E-3</v>
      </c>
      <c r="AT644" s="369"/>
      <c r="AW644" s="711"/>
      <c r="AX644" s="711"/>
      <c r="AY644" s="712"/>
      <c r="AZ644" s="712"/>
      <c r="BA644" s="712"/>
      <c r="BB644" s="712"/>
      <c r="BC644" s="712"/>
      <c r="BD644" s="712"/>
      <c r="BE644" s="712"/>
      <c r="BF644" s="712"/>
      <c r="BG644" s="713"/>
      <c r="BH644" s="713"/>
      <c r="BI644" s="714"/>
      <c r="BJ644" s="714"/>
      <c r="BK644" s="714"/>
      <c r="BL644" s="218"/>
      <c r="BM644" s="713"/>
      <c r="BN644" s="713"/>
      <c r="BO644" s="713"/>
      <c r="BP644" s="713"/>
      <c r="BQ644" s="713"/>
      <c r="BR644" s="713"/>
      <c r="BS644" s="713"/>
      <c r="BT644" s="713"/>
      <c r="BU644" s="713"/>
      <c r="BV644" s="715"/>
      <c r="BW644" s="712"/>
    </row>
    <row r="645" spans="2:75" ht="15.75" customHeight="1">
      <c r="B645" s="363" t="s">
        <v>989</v>
      </c>
      <c r="C645" s="364">
        <v>27826059000190</v>
      </c>
      <c r="D645" s="365" t="s">
        <v>11</v>
      </c>
      <c r="E645" s="365" t="s">
        <v>620</v>
      </c>
      <c r="F645" s="365" t="s">
        <v>665</v>
      </c>
      <c r="G645" s="366" t="s">
        <v>740</v>
      </c>
      <c r="H645" s="366" t="s">
        <v>34</v>
      </c>
      <c r="I645" s="366"/>
      <c r="J645" s="366" t="s">
        <v>608</v>
      </c>
      <c r="K645" s="367" t="s">
        <v>48</v>
      </c>
      <c r="L645" s="368"/>
      <c r="M645" s="368" t="s">
        <v>34</v>
      </c>
      <c r="N645" s="367">
        <v>451703</v>
      </c>
      <c r="O645" s="367" t="s">
        <v>1323</v>
      </c>
      <c r="P645" s="371">
        <v>43039</v>
      </c>
      <c r="Q645" s="372">
        <v>285870599.62</v>
      </c>
      <c r="R645" s="372">
        <v>201595926.65801588</v>
      </c>
      <c r="S645" s="367">
        <v>15</v>
      </c>
      <c r="T645" s="369">
        <v>8.9148642531748923E-2</v>
      </c>
      <c r="U645" s="369">
        <v>1.1524419021619248</v>
      </c>
      <c r="V645" s="369">
        <v>0.13203273930126125</v>
      </c>
      <c r="W645" s="369">
        <v>1.2943623276825988</v>
      </c>
      <c r="X645" s="369">
        <v>0.18617651980953265</v>
      </c>
      <c r="Y645" s="369">
        <v>1.411810370644653</v>
      </c>
      <c r="Z645" s="369">
        <v>0.16208718692553248</v>
      </c>
      <c r="AA645" s="369">
        <v>0.92135611724821731</v>
      </c>
      <c r="AB645" s="369">
        <v>7.2841136790539147E-3</v>
      </c>
      <c r="AC645" s="373">
        <v>3.6956690339351201</v>
      </c>
      <c r="AD645" s="575">
        <v>0</v>
      </c>
      <c r="AE645" s="370" t="s">
        <v>2487</v>
      </c>
      <c r="AF645" s="370" t="s">
        <v>2317</v>
      </c>
      <c r="AG645" s="374" t="s">
        <v>1458</v>
      </c>
      <c r="AH645" s="374" t="s">
        <v>2321</v>
      </c>
      <c r="AI645" s="374">
        <v>500</v>
      </c>
      <c r="AJ645" s="374">
        <v>100</v>
      </c>
      <c r="AK645" s="374">
        <v>500</v>
      </c>
      <c r="AL645" s="369">
        <v>6.0000000000000001E-3</v>
      </c>
      <c r="AM645" s="369">
        <v>0.2</v>
      </c>
      <c r="AN645" s="369" t="s">
        <v>64</v>
      </c>
      <c r="AO645" s="367" t="s">
        <v>1326</v>
      </c>
      <c r="AP645" s="370" t="s">
        <v>11</v>
      </c>
      <c r="AQ645" s="376" t="s">
        <v>677</v>
      </c>
      <c r="AR645" s="369">
        <v>1.8E-3</v>
      </c>
      <c r="AS645" s="369">
        <v>1.8E-3</v>
      </c>
      <c r="AT645" s="369"/>
      <c r="AX645" s="711"/>
      <c r="AY645" s="712"/>
      <c r="AZ645" s="712"/>
      <c r="BA645" s="712"/>
      <c r="BB645" s="713"/>
      <c r="BC645" s="712"/>
      <c r="BD645" s="712"/>
      <c r="BE645" s="712"/>
      <c r="BF645" s="712"/>
      <c r="BG645" s="713"/>
      <c r="BH645" s="713"/>
      <c r="BI645" s="714"/>
      <c r="BJ645" s="714"/>
      <c r="BK645" s="714"/>
      <c r="BL645" s="713"/>
      <c r="BM645" s="713"/>
      <c r="BN645" s="713"/>
      <c r="BO645" s="713"/>
      <c r="BP645" s="713"/>
      <c r="BQ645" s="713"/>
      <c r="BR645" s="713"/>
      <c r="BS645" s="713"/>
      <c r="BT645" s="716"/>
      <c r="BU645" s="717"/>
      <c r="BV645" s="715"/>
      <c r="BW645" s="718"/>
    </row>
    <row r="646" spans="2:75" ht="15.75" customHeight="1">
      <c r="B646" s="363" t="s">
        <v>990</v>
      </c>
      <c r="C646" s="364">
        <v>33784218000133</v>
      </c>
      <c r="D646" s="365" t="s">
        <v>11</v>
      </c>
      <c r="E646" s="365" t="s">
        <v>663</v>
      </c>
      <c r="F646" s="365" t="s">
        <v>665</v>
      </c>
      <c r="G646" s="366"/>
      <c r="H646" s="366" t="s">
        <v>34</v>
      </c>
      <c r="I646" s="366"/>
      <c r="J646" s="366" t="s">
        <v>611</v>
      </c>
      <c r="K646" s="367" t="s">
        <v>48</v>
      </c>
      <c r="L646" s="368"/>
      <c r="M646" s="368" t="s">
        <v>34</v>
      </c>
      <c r="N646" s="367">
        <v>505161</v>
      </c>
      <c r="O646" s="367" t="s">
        <v>1323</v>
      </c>
      <c r="P646" s="371">
        <v>43707</v>
      </c>
      <c r="Q646" s="372">
        <v>69941888.400000006</v>
      </c>
      <c r="R646" s="372">
        <v>76976053.260515943</v>
      </c>
      <c r="S646" s="367">
        <v>30</v>
      </c>
      <c r="T646" s="369">
        <v>7.8287324655591739E-2</v>
      </c>
      <c r="U646" s="369">
        <v>1.0120355260499592</v>
      </c>
      <c r="V646" s="369">
        <v>9.8508753582846831E-2</v>
      </c>
      <c r="W646" s="369">
        <v>0.96571517230792736</v>
      </c>
      <c r="X646" s="369">
        <v>0.17917928378003678</v>
      </c>
      <c r="Y646" s="369">
        <v>1.358749058711241</v>
      </c>
      <c r="Z646" s="369" t="s">
        <v>1424</v>
      </c>
      <c r="AA646" s="369" t="s">
        <v>1424</v>
      </c>
      <c r="AB646" s="369">
        <v>2.0797008604863228E-2</v>
      </c>
      <c r="AC646" s="373">
        <v>-0.14260054711444872</v>
      </c>
      <c r="AD646" s="575">
        <v>0</v>
      </c>
      <c r="AE646" s="370" t="s">
        <v>2487</v>
      </c>
      <c r="AF646" s="370" t="s">
        <v>2317</v>
      </c>
      <c r="AG646" s="374" t="s">
        <v>1458</v>
      </c>
      <c r="AH646" s="374" t="s">
        <v>2318</v>
      </c>
      <c r="AI646" s="374">
        <v>5000</v>
      </c>
      <c r="AJ646" s="374">
        <v>1000</v>
      </c>
      <c r="AK646" s="374">
        <v>5000</v>
      </c>
      <c r="AL646" s="369">
        <v>0.01</v>
      </c>
      <c r="AM646" s="369">
        <v>0.15</v>
      </c>
      <c r="AN646" s="369" t="s">
        <v>64</v>
      </c>
      <c r="AO646" s="367" t="s">
        <v>1326</v>
      </c>
      <c r="AP646" s="370" t="s">
        <v>13</v>
      </c>
      <c r="AQ646" s="376" t="s">
        <v>690</v>
      </c>
      <c r="AR646" s="369">
        <v>2.3333333333333331E-3</v>
      </c>
      <c r="AS646" s="369">
        <v>2.3333333333333331E-3</v>
      </c>
      <c r="AT646" s="369"/>
      <c r="AX646" s="711"/>
      <c r="AY646" s="712"/>
      <c r="AZ646" s="712"/>
      <c r="BA646" s="712"/>
      <c r="BB646" s="713"/>
      <c r="BC646" s="712"/>
      <c r="BD646" s="712"/>
      <c r="BE646" s="712"/>
      <c r="BF646" s="712"/>
      <c r="BG646" s="713"/>
      <c r="BH646" s="713"/>
      <c r="BI646" s="714"/>
      <c r="BJ646" s="714"/>
      <c r="BK646" s="714"/>
      <c r="BL646" s="713"/>
      <c r="BM646" s="713"/>
      <c r="BN646" s="713"/>
      <c r="BO646" s="713"/>
      <c r="BP646" s="713"/>
      <c r="BQ646" s="713"/>
      <c r="BR646" s="713"/>
      <c r="BS646" s="713"/>
      <c r="BT646" s="716"/>
      <c r="BU646" s="717"/>
      <c r="BV646" s="715"/>
      <c r="BW646" s="718"/>
    </row>
    <row r="647" spans="2:75" ht="15.75" customHeight="1">
      <c r="B647" s="363" t="s">
        <v>991</v>
      </c>
      <c r="C647" s="364">
        <v>24874367000100</v>
      </c>
      <c r="D647" s="365" t="s">
        <v>14</v>
      </c>
      <c r="E647" s="365" t="s">
        <v>607</v>
      </c>
      <c r="F647" s="365"/>
      <c r="G647" s="366"/>
      <c r="H647" s="366" t="s">
        <v>34</v>
      </c>
      <c r="I647" s="366" t="s">
        <v>34</v>
      </c>
      <c r="J647" s="366" t="s">
        <v>608</v>
      </c>
      <c r="K647" s="367" t="s">
        <v>48</v>
      </c>
      <c r="L647" s="368"/>
      <c r="M647" s="368" t="s">
        <v>34</v>
      </c>
      <c r="N647" s="367">
        <v>430595</v>
      </c>
      <c r="O647" s="367" t="s">
        <v>1323</v>
      </c>
      <c r="P647" s="371">
        <v>42587</v>
      </c>
      <c r="Q647" s="372">
        <v>55652344.060000002</v>
      </c>
      <c r="R647" s="372">
        <v>122836327.00376986</v>
      </c>
      <c r="S647" s="367">
        <v>5</v>
      </c>
      <c r="T647" s="369">
        <v>-0.37330869743285633</v>
      </c>
      <c r="U647" s="369">
        <v>-4.8258343946167921</v>
      </c>
      <c r="V647" s="369">
        <v>-0.64755180874070806</v>
      </c>
      <c r="W647" s="369">
        <v>-6.3481729674958975</v>
      </c>
      <c r="X647" s="369">
        <v>-0.53693052030025479</v>
      </c>
      <c r="Y647" s="369">
        <v>-4.0716416745304072</v>
      </c>
      <c r="Z647" s="369">
        <v>-0.11676263955958366</v>
      </c>
      <c r="AA647" s="369">
        <v>-0.66371669633390851</v>
      </c>
      <c r="AB647" s="369">
        <v>0.51435515431246126</v>
      </c>
      <c r="AC647" s="373">
        <v>-1.9555243426319839</v>
      </c>
      <c r="AD647" s="575">
        <v>0</v>
      </c>
      <c r="AE647" s="370" t="s">
        <v>2488</v>
      </c>
      <c r="AF647" s="370" t="s">
        <v>2481</v>
      </c>
      <c r="AG647" s="374" t="s">
        <v>1460</v>
      </c>
      <c r="AH647" s="374" t="s">
        <v>2321</v>
      </c>
      <c r="AI647" s="374">
        <v>10000</v>
      </c>
      <c r="AJ647" s="374">
        <v>0</v>
      </c>
      <c r="AK647" s="374">
        <v>5000</v>
      </c>
      <c r="AL647" s="369">
        <v>2.5150000000000002E-2</v>
      </c>
      <c r="AM647" s="369">
        <v>0.2</v>
      </c>
      <c r="AN647" s="369" t="s">
        <v>668</v>
      </c>
      <c r="AO647" s="367" t="s">
        <v>1326</v>
      </c>
      <c r="AP647" s="370" t="s">
        <v>718</v>
      </c>
      <c r="AQ647" s="376" t="s">
        <v>672</v>
      </c>
      <c r="AR647" s="369">
        <v>6.7200000000000003E-3</v>
      </c>
      <c r="AS647" s="369">
        <v>6.7200000000000003E-3</v>
      </c>
      <c r="AT647" s="369"/>
      <c r="AX647" s="711"/>
      <c r="AY647" s="712"/>
      <c r="AZ647" s="712"/>
      <c r="BA647" s="712"/>
      <c r="BB647" s="713"/>
      <c r="BC647" s="712"/>
      <c r="BD647" s="712"/>
      <c r="BE647" s="712"/>
      <c r="BF647" s="712"/>
      <c r="BG647" s="713"/>
      <c r="BH647" s="713"/>
      <c r="BI647" s="714"/>
      <c r="BJ647" s="714"/>
      <c r="BK647" s="714"/>
      <c r="BL647" s="713"/>
      <c r="BM647" s="713"/>
      <c r="BN647" s="713"/>
      <c r="BO647" s="713"/>
      <c r="BP647" s="713"/>
      <c r="BQ647" s="713"/>
      <c r="BR647" s="713"/>
      <c r="BS647" s="713"/>
      <c r="BT647" s="716"/>
      <c r="BU647" s="717"/>
      <c r="BV647" s="715"/>
      <c r="BW647" s="718"/>
    </row>
    <row r="648" spans="2:75" ht="15.75" customHeight="1">
      <c r="B648" s="363" t="s">
        <v>494</v>
      </c>
      <c r="C648" s="364">
        <v>37608764000174</v>
      </c>
      <c r="D648" s="365" t="s">
        <v>11</v>
      </c>
      <c r="E648" s="365" t="s">
        <v>663</v>
      </c>
      <c r="F648" s="365"/>
      <c r="G648" s="366"/>
      <c r="H648" s="366" t="s">
        <v>34</v>
      </c>
      <c r="I648" s="366" t="s">
        <v>34</v>
      </c>
      <c r="J648" s="366" t="s">
        <v>611</v>
      </c>
      <c r="K648" s="367" t="s">
        <v>48</v>
      </c>
      <c r="L648" s="368"/>
      <c r="M648" s="368" t="s">
        <v>34</v>
      </c>
      <c r="N648" s="367">
        <v>559199</v>
      </c>
      <c r="O648" s="367" t="s">
        <v>1323</v>
      </c>
      <c r="P648" s="371">
        <v>44124</v>
      </c>
      <c r="Q648" s="372">
        <v>11063356.74</v>
      </c>
      <c r="R648" s="372">
        <v>13980419.353055554</v>
      </c>
      <c r="S648" s="367">
        <v>20</v>
      </c>
      <c r="T648" s="369">
        <v>-0.22129780221734086</v>
      </c>
      <c r="U648" s="369">
        <v>-2.8607598824713416</v>
      </c>
      <c r="V648" s="369">
        <v>-0.26432354666680313</v>
      </c>
      <c r="W648" s="369">
        <v>-2.5912545853064421</v>
      </c>
      <c r="X648" s="369" t="s">
        <v>1424</v>
      </c>
      <c r="Y648" s="369" t="s">
        <v>1424</v>
      </c>
      <c r="Z648" s="369" t="s">
        <v>1424</v>
      </c>
      <c r="AA648" s="369" t="s">
        <v>1424</v>
      </c>
      <c r="AB648" s="369">
        <v>0.213715400369141</v>
      </c>
      <c r="AC648" s="373">
        <v>-1.7836390816942076</v>
      </c>
      <c r="AD648" s="575">
        <v>0</v>
      </c>
      <c r="AE648" s="370" t="s">
        <v>2489</v>
      </c>
      <c r="AF648" s="370" t="s">
        <v>978</v>
      </c>
      <c r="AG648" s="374" t="s">
        <v>978</v>
      </c>
      <c r="AH648" s="374" t="s">
        <v>728</v>
      </c>
      <c r="AI648" s="374">
        <v>1000</v>
      </c>
      <c r="AJ648" s="374">
        <v>100</v>
      </c>
      <c r="AK648" s="374">
        <v>1000</v>
      </c>
      <c r="AL648" s="369">
        <v>1.15E-2</v>
      </c>
      <c r="AM648" s="369">
        <v>0.2</v>
      </c>
      <c r="AN648" s="369" t="s">
        <v>64</v>
      </c>
      <c r="AO648" s="367" t="s">
        <v>1326</v>
      </c>
      <c r="AP648" s="370" t="s">
        <v>13</v>
      </c>
      <c r="AQ648" s="376" t="s">
        <v>681</v>
      </c>
      <c r="AR648" s="369">
        <v>2.3E-3</v>
      </c>
      <c r="AS648" s="369">
        <v>2.3E-3</v>
      </c>
      <c r="AT648" s="369"/>
      <c r="AW648" s="711"/>
      <c r="AX648" s="711"/>
      <c r="AY648" s="712"/>
      <c r="AZ648" s="712"/>
      <c r="BA648" s="712"/>
      <c r="BB648" s="713"/>
      <c r="BC648" s="712"/>
      <c r="BD648" s="712"/>
      <c r="BE648" s="712"/>
      <c r="BF648" s="712"/>
      <c r="BG648" s="713"/>
      <c r="BH648" s="713"/>
      <c r="BI648" s="714"/>
      <c r="BJ648" s="714"/>
      <c r="BK648" s="714"/>
      <c r="BL648" s="218"/>
      <c r="BM648" s="713"/>
      <c r="BN648" s="713"/>
      <c r="BO648" s="713"/>
      <c r="BP648" s="713"/>
      <c r="BQ648" s="713"/>
      <c r="BR648" s="713"/>
      <c r="BS648" s="713"/>
      <c r="BT648" s="716"/>
      <c r="BU648" s="717"/>
      <c r="BV648" s="715"/>
      <c r="BW648" s="718"/>
    </row>
    <row r="649" spans="2:75" ht="15.75" customHeight="1">
      <c r="B649" s="363" t="s">
        <v>582</v>
      </c>
      <c r="C649" s="364">
        <v>41063334000191</v>
      </c>
      <c r="D649" s="365" t="s">
        <v>14</v>
      </c>
      <c r="E649" s="365" t="s">
        <v>607</v>
      </c>
      <c r="F649" s="365" t="s">
        <v>674</v>
      </c>
      <c r="G649" s="366"/>
      <c r="H649" s="366" t="s">
        <v>34</v>
      </c>
      <c r="I649" s="366" t="s">
        <v>34</v>
      </c>
      <c r="J649" s="366" t="s">
        <v>612</v>
      </c>
      <c r="K649" s="367" t="s">
        <v>49</v>
      </c>
      <c r="L649" s="368" t="s">
        <v>1341</v>
      </c>
      <c r="M649" s="368" t="s">
        <v>34</v>
      </c>
      <c r="N649" s="367">
        <v>596949</v>
      </c>
      <c r="O649" s="367" t="s">
        <v>1323</v>
      </c>
      <c r="P649" s="371">
        <v>44364</v>
      </c>
      <c r="Q649" s="372">
        <v>3844360.77</v>
      </c>
      <c r="R649" s="372">
        <v>5154163.9840476168</v>
      </c>
      <c r="S649" s="367">
        <v>5</v>
      </c>
      <c r="T649" s="369">
        <v>-0.28188919407933</v>
      </c>
      <c r="U649" s="369">
        <v>-3.6440366313820287</v>
      </c>
      <c r="V649" s="369">
        <v>-0.27701843912327317</v>
      </c>
      <c r="W649" s="369">
        <v>-2.7157069797397968</v>
      </c>
      <c r="X649" s="369" t="s">
        <v>1424</v>
      </c>
      <c r="Y649" s="369" t="s">
        <v>1424</v>
      </c>
      <c r="Z649" s="369" t="s">
        <v>1424</v>
      </c>
      <c r="AA649" s="369" t="s">
        <v>1424</v>
      </c>
      <c r="AB649" s="369">
        <v>0.26575314072592493</v>
      </c>
      <c r="AC649" s="373">
        <v>-1.4533319642242652</v>
      </c>
      <c r="AD649" s="575">
        <v>42115133000153</v>
      </c>
      <c r="AE649" s="370" t="s">
        <v>2352</v>
      </c>
      <c r="AF649" s="370" t="s">
        <v>2317</v>
      </c>
      <c r="AG649" s="374" t="s">
        <v>1458</v>
      </c>
      <c r="AH649" s="374" t="s">
        <v>2318</v>
      </c>
      <c r="AI649" s="374">
        <v>5000</v>
      </c>
      <c r="AJ649" s="374">
        <v>5000</v>
      </c>
      <c r="AK649" s="374">
        <v>5000</v>
      </c>
      <c r="AL649" s="369">
        <v>0.01</v>
      </c>
      <c r="AM649" s="369" t="s">
        <v>34</v>
      </c>
      <c r="AN649" s="369" t="s">
        <v>34</v>
      </c>
      <c r="AO649" s="367" t="s">
        <v>1326</v>
      </c>
      <c r="AP649" s="370" t="s">
        <v>718</v>
      </c>
      <c r="AQ649" s="376" t="s">
        <v>689</v>
      </c>
      <c r="AR649" s="369">
        <v>8.0000000000000002E-3</v>
      </c>
      <c r="AS649" s="369">
        <v>8.0000000000000002E-3</v>
      </c>
      <c r="AT649" s="369"/>
      <c r="AW649" s="711"/>
      <c r="AX649" s="711"/>
      <c r="AY649" s="712"/>
      <c r="AZ649" s="712"/>
      <c r="BA649" s="712"/>
      <c r="BB649" s="713"/>
      <c r="BC649" s="712"/>
      <c r="BD649" s="712"/>
      <c r="BE649" s="712"/>
      <c r="BF649" s="712"/>
      <c r="BG649" s="713"/>
      <c r="BH649" s="713"/>
      <c r="BI649" s="714"/>
      <c r="BJ649" s="714"/>
      <c r="BK649" s="714"/>
      <c r="BL649" s="218"/>
      <c r="BM649" s="713"/>
      <c r="BN649" s="713"/>
      <c r="BO649" s="713"/>
      <c r="BP649" s="713"/>
      <c r="BQ649" s="713"/>
      <c r="BR649" s="713"/>
      <c r="BS649" s="713"/>
      <c r="BT649" s="716"/>
      <c r="BU649" s="717"/>
      <c r="BV649" s="715"/>
      <c r="BW649" s="718"/>
    </row>
    <row r="650" spans="2:75" ht="15.75" customHeight="1">
      <c r="B650" s="363" t="s">
        <v>1646</v>
      </c>
      <c r="C650" s="364">
        <v>44347000000138</v>
      </c>
      <c r="D650" s="365" t="s">
        <v>14</v>
      </c>
      <c r="E650" s="365" t="s">
        <v>614</v>
      </c>
      <c r="F650" s="365"/>
      <c r="G650" s="366"/>
      <c r="H650" s="366" t="s">
        <v>1340</v>
      </c>
      <c r="I650" s="366"/>
      <c r="J650" s="366" t="s">
        <v>692</v>
      </c>
      <c r="K650" s="367" t="s">
        <v>48</v>
      </c>
      <c r="L650" s="368"/>
      <c r="M650" s="368"/>
      <c r="N650" s="367">
        <v>627674</v>
      </c>
      <c r="O650" s="367" t="s">
        <v>1323</v>
      </c>
      <c r="P650" s="371">
        <v>44551</v>
      </c>
      <c r="Q650" s="372" t="s">
        <v>1396</v>
      </c>
      <c r="R650" s="372" t="s">
        <v>1424</v>
      </c>
      <c r="S650" s="367">
        <v>9</v>
      </c>
      <c r="T650" s="369" t="s">
        <v>1424</v>
      </c>
      <c r="U650" s="369" t="s">
        <v>1424</v>
      </c>
      <c r="V650" s="369" t="s">
        <v>1424</v>
      </c>
      <c r="W650" s="369" t="s">
        <v>1424</v>
      </c>
      <c r="X650" s="369" t="s">
        <v>1424</v>
      </c>
      <c r="Y650" s="369" t="s">
        <v>1424</v>
      </c>
      <c r="Z650" s="369" t="s">
        <v>1424</v>
      </c>
      <c r="AA650" s="369" t="s">
        <v>1424</v>
      </c>
      <c r="AB650" s="369" t="s">
        <v>1424</v>
      </c>
      <c r="AC650" s="373" t="s">
        <v>1424</v>
      </c>
      <c r="AD650" s="575">
        <v>44347468000122</v>
      </c>
      <c r="AE650" s="370" t="s">
        <v>2488</v>
      </c>
      <c r="AF650" s="370" t="s">
        <v>2317</v>
      </c>
      <c r="AG650" s="374" t="s">
        <v>1458</v>
      </c>
      <c r="AH650" s="374" t="s">
        <v>2321</v>
      </c>
      <c r="AI650" s="374">
        <v>1000</v>
      </c>
      <c r="AJ650" s="374">
        <v>1000</v>
      </c>
      <c r="AK650" s="374">
        <v>1000</v>
      </c>
      <c r="AL650" s="369">
        <v>0.01</v>
      </c>
      <c r="AM650" s="369">
        <v>0.2</v>
      </c>
      <c r="AN650" s="369" t="s">
        <v>2335</v>
      </c>
      <c r="AO650" s="367" t="s">
        <v>1326</v>
      </c>
      <c r="AP650" s="370" t="s">
        <v>718</v>
      </c>
      <c r="AQ650" s="376" t="s">
        <v>661</v>
      </c>
      <c r="AR650" s="369">
        <v>2.6670000000000001E-3</v>
      </c>
      <c r="AS650" s="369">
        <v>2.6670000000000001E-3</v>
      </c>
      <c r="AT650" s="369"/>
      <c r="AX650" s="711"/>
      <c r="AY650" s="712"/>
      <c r="AZ650" s="712"/>
      <c r="BA650" s="712"/>
      <c r="BB650" s="713"/>
      <c r="BC650" s="712"/>
      <c r="BD650" s="712"/>
      <c r="BE650" s="712"/>
      <c r="BF650" s="712"/>
      <c r="BG650" s="713"/>
      <c r="BH650" s="713"/>
      <c r="BI650" s="714"/>
      <c r="BJ650" s="714"/>
      <c r="BK650" s="714"/>
      <c r="BL650" s="713"/>
      <c r="BM650" s="713"/>
      <c r="BN650" s="713"/>
      <c r="BO650" s="713"/>
      <c r="BP650" s="713"/>
      <c r="BQ650" s="713"/>
      <c r="BR650" s="713"/>
      <c r="BS650" s="713"/>
      <c r="BT650" s="716"/>
      <c r="BU650" s="717"/>
      <c r="BV650" s="715"/>
      <c r="BW650" s="718"/>
    </row>
    <row r="651" spans="2:75" ht="15.75" customHeight="1">
      <c r="B651" s="363" t="s">
        <v>992</v>
      </c>
      <c r="C651" s="364">
        <v>35939847000110</v>
      </c>
      <c r="D651" s="365" t="s">
        <v>14</v>
      </c>
      <c r="E651" s="365" t="s">
        <v>607</v>
      </c>
      <c r="F651" s="365"/>
      <c r="G651" s="366"/>
      <c r="H651" s="366" t="s">
        <v>34</v>
      </c>
      <c r="I651" s="366" t="s">
        <v>34</v>
      </c>
      <c r="J651" s="366" t="s">
        <v>611</v>
      </c>
      <c r="K651" s="367" t="s">
        <v>49</v>
      </c>
      <c r="L651" s="368" t="s">
        <v>1341</v>
      </c>
      <c r="M651" s="368" t="s">
        <v>1421</v>
      </c>
      <c r="N651" s="367">
        <v>532010</v>
      </c>
      <c r="O651" s="367" t="s">
        <v>1323</v>
      </c>
      <c r="P651" s="371">
        <v>43917</v>
      </c>
      <c r="Q651" s="372">
        <v>92386784.010000005</v>
      </c>
      <c r="R651" s="372">
        <v>124699445.48670623</v>
      </c>
      <c r="S651" s="367">
        <v>14</v>
      </c>
      <c r="T651" s="369">
        <v>-0.33888412531413825</v>
      </c>
      <c r="U651" s="369">
        <v>-4.3808212318030435</v>
      </c>
      <c r="V651" s="369">
        <v>-0.31483277922620223</v>
      </c>
      <c r="W651" s="369">
        <v>-3.0864139538920869</v>
      </c>
      <c r="X651" s="369">
        <v>-0.13765406222466225</v>
      </c>
      <c r="Y651" s="369">
        <v>-1.0438557601622536</v>
      </c>
      <c r="Z651" s="369" t="s">
        <v>1424</v>
      </c>
      <c r="AA651" s="369" t="s">
        <v>1424</v>
      </c>
      <c r="AB651" s="369">
        <v>0.27584177023310663</v>
      </c>
      <c r="AC651" s="373">
        <v>-1.5842089333781253</v>
      </c>
      <c r="AD651" s="575">
        <v>35916505000185</v>
      </c>
      <c r="AE651" s="370" t="s">
        <v>2490</v>
      </c>
      <c r="AF651" s="370" t="s">
        <v>2326</v>
      </c>
      <c r="AG651" s="374" t="s">
        <v>1459</v>
      </c>
      <c r="AH651" s="374" t="s">
        <v>2321</v>
      </c>
      <c r="AI651" s="374">
        <v>20000</v>
      </c>
      <c r="AJ651" s="374">
        <v>5000</v>
      </c>
      <c r="AK651" s="374">
        <v>0</v>
      </c>
      <c r="AL651" s="369">
        <v>1.4999999999999999E-2</v>
      </c>
      <c r="AM651" s="369">
        <v>0.15</v>
      </c>
      <c r="AN651" s="369" t="s">
        <v>34</v>
      </c>
      <c r="AO651" s="367" t="s">
        <v>1326</v>
      </c>
      <c r="AP651" s="370" t="s">
        <v>718</v>
      </c>
      <c r="AQ651" s="376" t="s">
        <v>661</v>
      </c>
      <c r="AR651" s="369">
        <v>2.4999999999999996E-3</v>
      </c>
      <c r="AS651" s="369">
        <v>2.4999999999999996E-3</v>
      </c>
      <c r="AT651" s="369"/>
      <c r="AX651" s="711"/>
      <c r="AY651" s="712"/>
      <c r="AZ651" s="712"/>
      <c r="BA651" s="712"/>
      <c r="BB651" s="713"/>
      <c r="BC651" s="712"/>
      <c r="BD651" s="712"/>
      <c r="BE651" s="712"/>
      <c r="BF651" s="712"/>
      <c r="BG651" s="713"/>
      <c r="BH651" s="713"/>
      <c r="BI651" s="714"/>
      <c r="BJ651" s="714"/>
      <c r="BK651" s="714"/>
      <c r="BL651" s="713"/>
      <c r="BM651" s="713"/>
      <c r="BN651" s="713"/>
      <c r="BO651" s="713"/>
      <c r="BP651" s="713"/>
      <c r="BQ651" s="713"/>
      <c r="BR651" s="713"/>
      <c r="BS651" s="713"/>
      <c r="BT651" s="716"/>
      <c r="BU651" s="717"/>
      <c r="BV651" s="715"/>
      <c r="BW651" s="718"/>
    </row>
    <row r="652" spans="2:75" ht="15.75" customHeight="1">
      <c r="B652" s="363" t="s">
        <v>993</v>
      </c>
      <c r="C652" s="364">
        <v>29544764000120</v>
      </c>
      <c r="D652" s="365" t="s">
        <v>14</v>
      </c>
      <c r="E652" s="365" t="s">
        <v>607</v>
      </c>
      <c r="F652" s="365"/>
      <c r="G652" s="366"/>
      <c r="H652" s="366" t="s">
        <v>34</v>
      </c>
      <c r="I652" s="366" t="s">
        <v>34</v>
      </c>
      <c r="J652" s="366" t="s">
        <v>611</v>
      </c>
      <c r="K652" s="367" t="s">
        <v>48</v>
      </c>
      <c r="L652" s="368" t="s">
        <v>1341</v>
      </c>
      <c r="M652" s="368" t="s">
        <v>1421</v>
      </c>
      <c r="N652" s="367">
        <v>5193</v>
      </c>
      <c r="O652" s="367" t="s">
        <v>1323</v>
      </c>
      <c r="P652" s="371">
        <v>33057</v>
      </c>
      <c r="Q652" s="372">
        <v>414737901.98000002</v>
      </c>
      <c r="R652" s="372">
        <v>520221268.86321473</v>
      </c>
      <c r="S652" s="367">
        <v>32</v>
      </c>
      <c r="T652" s="369">
        <v>-0.23184698250786928</v>
      </c>
      <c r="U652" s="369">
        <v>-2.9971311950904429</v>
      </c>
      <c r="V652" s="369">
        <v>-0.25899622175713122</v>
      </c>
      <c r="W652" s="369">
        <v>-2.5390289880273396</v>
      </c>
      <c r="X652" s="369">
        <v>-0.11999409528352445</v>
      </c>
      <c r="Y652" s="369">
        <v>-0.90993702272829979</v>
      </c>
      <c r="Z652" s="369">
        <v>0.18404449020464853</v>
      </c>
      <c r="AA652" s="369">
        <v>1.0461685473867106</v>
      </c>
      <c r="AB652" s="369">
        <v>0.23640248373527464</v>
      </c>
      <c r="AC652" s="373">
        <v>-1.5600155008449339</v>
      </c>
      <c r="AD652" s="575">
        <v>11435298000189</v>
      </c>
      <c r="AE652" s="370" t="s">
        <v>2490</v>
      </c>
      <c r="AF652" s="370" t="s">
        <v>2326</v>
      </c>
      <c r="AG652" s="374" t="s">
        <v>1459</v>
      </c>
      <c r="AH652" s="374" t="s">
        <v>2318</v>
      </c>
      <c r="AI652" s="374">
        <v>20000</v>
      </c>
      <c r="AJ652" s="374">
        <v>5000</v>
      </c>
      <c r="AK652" s="374">
        <v>0</v>
      </c>
      <c r="AL652" s="369">
        <v>0.02</v>
      </c>
      <c r="AM652" s="369">
        <v>0.2</v>
      </c>
      <c r="AN652" s="369" t="s">
        <v>2349</v>
      </c>
      <c r="AO652" s="367" t="s">
        <v>1326</v>
      </c>
      <c r="AP652" s="370" t="s">
        <v>718</v>
      </c>
      <c r="AQ652" s="376" t="s">
        <v>661</v>
      </c>
      <c r="AR652" s="369">
        <v>3.3339999999999997E-3</v>
      </c>
      <c r="AS652" s="369">
        <v>3.3339999999999997E-3</v>
      </c>
      <c r="AT652" s="369"/>
      <c r="AX652" s="711"/>
      <c r="AY652" s="712"/>
      <c r="AZ652" s="712"/>
      <c r="BA652" s="712"/>
      <c r="BB652" s="713"/>
      <c r="BC652" s="712"/>
      <c r="BD652" s="712"/>
      <c r="BE652" s="712"/>
      <c r="BF652" s="712"/>
      <c r="BG652" s="713"/>
      <c r="BH652" s="713"/>
      <c r="BI652" s="714"/>
      <c r="BJ652" s="714"/>
      <c r="BK652" s="714"/>
      <c r="BL652" s="713"/>
      <c r="BM652" s="713"/>
      <c r="BN652" s="713"/>
      <c r="BO652" s="713"/>
      <c r="BP652" s="713"/>
      <c r="BQ652" s="713"/>
      <c r="BR652" s="713"/>
      <c r="BS652" s="713"/>
      <c r="BT652" s="716"/>
      <c r="BU652" s="717"/>
      <c r="BV652" s="715"/>
      <c r="BW652" s="718"/>
    </row>
    <row r="653" spans="2:75" ht="15.75" customHeight="1">
      <c r="B653" s="363" t="s">
        <v>994</v>
      </c>
      <c r="C653" s="364">
        <v>12082452000149</v>
      </c>
      <c r="D653" s="365" t="s">
        <v>11</v>
      </c>
      <c r="E653" s="365" t="s">
        <v>620</v>
      </c>
      <c r="F653" s="365" t="s">
        <v>665</v>
      </c>
      <c r="G653" s="366" t="s">
        <v>740</v>
      </c>
      <c r="H653" s="366" t="s">
        <v>34</v>
      </c>
      <c r="I653" s="366"/>
      <c r="J653" s="366" t="s">
        <v>611</v>
      </c>
      <c r="K653" s="367" t="s">
        <v>48</v>
      </c>
      <c r="L653" s="368"/>
      <c r="M653" s="368" t="s">
        <v>34</v>
      </c>
      <c r="N653" s="367">
        <v>253200</v>
      </c>
      <c r="O653" s="367" t="s">
        <v>1323</v>
      </c>
      <c r="P653" s="371">
        <v>40375</v>
      </c>
      <c r="Q653" s="372">
        <v>572764233.51999998</v>
      </c>
      <c r="R653" s="372">
        <v>798694482.36726224</v>
      </c>
      <c r="S653" s="367">
        <v>32</v>
      </c>
      <c r="T653" s="369">
        <v>-0.23269274904216819</v>
      </c>
      <c r="U653" s="369">
        <v>-3.0080645841571942</v>
      </c>
      <c r="V653" s="369">
        <v>-0.26830518442745499</v>
      </c>
      <c r="W653" s="369">
        <v>-2.6302879489035349</v>
      </c>
      <c r="X653" s="369">
        <v>-0.13005254324195425</v>
      </c>
      <c r="Y653" s="369">
        <v>-0.98621206082026025</v>
      </c>
      <c r="Z653" s="369">
        <v>0.18333990564336355</v>
      </c>
      <c r="AA653" s="369">
        <v>1.0421634603223222</v>
      </c>
      <c r="AB653" s="369">
        <v>0.2365923419306418</v>
      </c>
      <c r="AC653" s="373">
        <v>-1.611974754264663</v>
      </c>
      <c r="AD653" s="575">
        <v>28246609000164</v>
      </c>
      <c r="AE653" s="370" t="s">
        <v>2490</v>
      </c>
      <c r="AF653" s="370" t="s">
        <v>2326</v>
      </c>
      <c r="AG653" s="374" t="s">
        <v>1459</v>
      </c>
      <c r="AH653" s="374" t="s">
        <v>2321</v>
      </c>
      <c r="AI653" s="374">
        <v>20000</v>
      </c>
      <c r="AJ653" s="374">
        <v>5000</v>
      </c>
      <c r="AK653" s="374">
        <v>0</v>
      </c>
      <c r="AL653" s="369">
        <v>0.02</v>
      </c>
      <c r="AM653" s="369">
        <v>0.2</v>
      </c>
      <c r="AN653" s="369" t="s">
        <v>2368</v>
      </c>
      <c r="AO653" s="367" t="s">
        <v>1326</v>
      </c>
      <c r="AP653" s="370" t="s">
        <v>718</v>
      </c>
      <c r="AQ653" s="376" t="s">
        <v>661</v>
      </c>
      <c r="AR653" s="369">
        <v>5.0000000000000001E-3</v>
      </c>
      <c r="AS653" s="369">
        <v>5.0000000000000001E-3</v>
      </c>
      <c r="AT653" s="369"/>
      <c r="AX653" s="711"/>
      <c r="AY653" s="712"/>
      <c r="AZ653" s="712"/>
      <c r="BA653" s="712"/>
      <c r="BB653" s="713"/>
      <c r="BC653" s="712"/>
      <c r="BD653" s="712"/>
      <c r="BE653" s="712"/>
      <c r="BF653" s="712"/>
      <c r="BG653" s="713"/>
      <c r="BH653" s="713"/>
      <c r="BI653" s="714"/>
      <c r="BJ653" s="714"/>
      <c r="BK653" s="714"/>
      <c r="BL653" s="713"/>
      <c r="BM653" s="713"/>
      <c r="BN653" s="713"/>
      <c r="BO653" s="713"/>
      <c r="BP653" s="713"/>
      <c r="BQ653" s="713"/>
      <c r="BR653" s="713"/>
      <c r="BS653" s="713"/>
      <c r="BT653" s="716"/>
      <c r="BU653" s="717"/>
      <c r="BV653" s="715"/>
      <c r="BW653" s="718"/>
    </row>
    <row r="654" spans="2:75" ht="15.75" customHeight="1">
      <c r="B654" s="363" t="s">
        <v>995</v>
      </c>
      <c r="C654" s="364">
        <v>5936530000160</v>
      </c>
      <c r="D654" s="365" t="s">
        <v>13</v>
      </c>
      <c r="E654" s="365" t="s">
        <v>616</v>
      </c>
      <c r="F654" s="365" t="s">
        <v>617</v>
      </c>
      <c r="G654" s="366" t="s">
        <v>34</v>
      </c>
      <c r="H654" s="366" t="s">
        <v>1340</v>
      </c>
      <c r="I654" s="366" t="s">
        <v>34</v>
      </c>
      <c r="J654" s="366" t="s">
        <v>608</v>
      </c>
      <c r="K654" s="367" t="s">
        <v>48</v>
      </c>
      <c r="L654" s="368"/>
      <c r="M654" s="368" t="s">
        <v>1421</v>
      </c>
      <c r="N654" s="367">
        <v>167029</v>
      </c>
      <c r="O654" s="367" t="s">
        <v>1323</v>
      </c>
      <c r="P654" s="371">
        <v>37917</v>
      </c>
      <c r="Q654" s="372">
        <v>667902622.25</v>
      </c>
      <c r="R654" s="372">
        <v>881455206.95999968</v>
      </c>
      <c r="S654" s="367">
        <v>32</v>
      </c>
      <c r="T654" s="369">
        <v>-8.1073314634165339E-2</v>
      </c>
      <c r="U654" s="369">
        <v>-1.0480505622763154</v>
      </c>
      <c r="V654" s="369">
        <v>-9.5840211017189092E-2</v>
      </c>
      <c r="W654" s="369">
        <v>-0.93955453226452379</v>
      </c>
      <c r="X654" s="369">
        <v>2.3040135628617842E-2</v>
      </c>
      <c r="Y654" s="369">
        <v>0.17471753395551715</v>
      </c>
      <c r="Z654" s="369">
        <v>0.20969859307122007</v>
      </c>
      <c r="AA654" s="369">
        <v>1.1919947848393357</v>
      </c>
      <c r="AB654" s="369">
        <v>0.12208094108129536</v>
      </c>
      <c r="AC654" s="373">
        <v>-1.559974603452343</v>
      </c>
      <c r="AD654" s="575">
        <v>11456177000113</v>
      </c>
      <c r="AE654" s="370" t="s">
        <v>2490</v>
      </c>
      <c r="AF654" s="370" t="s">
        <v>2326</v>
      </c>
      <c r="AG654" s="374" t="s">
        <v>1459</v>
      </c>
      <c r="AH654" s="374" t="s">
        <v>2318</v>
      </c>
      <c r="AI654" s="374">
        <v>20000</v>
      </c>
      <c r="AJ654" s="374">
        <v>5000</v>
      </c>
      <c r="AK654" s="374">
        <v>0</v>
      </c>
      <c r="AL654" s="369">
        <v>0.02</v>
      </c>
      <c r="AM654" s="369">
        <v>0.2</v>
      </c>
      <c r="AN654" s="369" t="s">
        <v>64</v>
      </c>
      <c r="AO654" s="367" t="s">
        <v>1326</v>
      </c>
      <c r="AP654" s="370" t="s">
        <v>13</v>
      </c>
      <c r="AQ654" s="376" t="s">
        <v>681</v>
      </c>
      <c r="AR654" s="369">
        <v>2.7000000000000001E-3</v>
      </c>
      <c r="AS654" s="369">
        <v>2.7000000000000001E-3</v>
      </c>
      <c r="AT654" s="369"/>
      <c r="AX654" s="711"/>
      <c r="AY654" s="712"/>
      <c r="AZ654" s="712"/>
      <c r="BA654" s="712"/>
      <c r="BB654" s="713"/>
      <c r="BC654" s="712"/>
      <c r="BD654" s="712"/>
      <c r="BE654" s="712"/>
      <c r="BF654" s="712"/>
      <c r="BG654" s="713"/>
      <c r="BH654" s="713"/>
      <c r="BI654" s="714"/>
      <c r="BJ654" s="714"/>
      <c r="BK654" s="714"/>
      <c r="BL654" s="713"/>
      <c r="BM654" s="713"/>
      <c r="BN654" s="713"/>
      <c r="BO654" s="713"/>
      <c r="BP654" s="713"/>
      <c r="BQ654" s="713"/>
      <c r="BR654" s="713"/>
      <c r="BS654" s="713"/>
      <c r="BT654" s="716"/>
      <c r="BU654" s="717"/>
      <c r="BV654" s="715"/>
      <c r="BW654" s="718"/>
    </row>
    <row r="655" spans="2:75" ht="15.75" customHeight="1">
      <c r="B655" s="363" t="s">
        <v>239</v>
      </c>
      <c r="C655" s="364">
        <v>26978438000132</v>
      </c>
      <c r="D655" s="365" t="s">
        <v>11</v>
      </c>
      <c r="E655" s="365" t="s">
        <v>620</v>
      </c>
      <c r="F655" s="365" t="s">
        <v>665</v>
      </c>
      <c r="G655" s="366" t="s">
        <v>740</v>
      </c>
      <c r="H655" s="366" t="s">
        <v>34</v>
      </c>
      <c r="I655" s="366"/>
      <c r="J655" s="366" t="s">
        <v>608</v>
      </c>
      <c r="K655" s="367" t="s">
        <v>48</v>
      </c>
      <c r="L655" s="368"/>
      <c r="M655" s="368" t="s">
        <v>34</v>
      </c>
      <c r="N655" s="367">
        <v>456497</v>
      </c>
      <c r="O655" s="367" t="s">
        <v>1323</v>
      </c>
      <c r="P655" s="371">
        <v>43047</v>
      </c>
      <c r="Q655" s="372">
        <v>2217380204.5900002</v>
      </c>
      <c r="R655" s="372">
        <v>1134157373.3624208</v>
      </c>
      <c r="S655" s="367">
        <v>1</v>
      </c>
      <c r="T655" s="369">
        <v>8.7695265885642915E-2</v>
      </c>
      <c r="U655" s="369">
        <v>1.1336538185856702</v>
      </c>
      <c r="V655" s="369">
        <v>0.12169453943694153</v>
      </c>
      <c r="W655" s="369">
        <v>1.1930134008085127</v>
      </c>
      <c r="X655" s="369">
        <v>0.17312031243344728</v>
      </c>
      <c r="Y655" s="369">
        <v>1.3128027783139862</v>
      </c>
      <c r="Z655" s="369">
        <v>0.16992127553756675</v>
      </c>
      <c r="AA655" s="369">
        <v>0.96588761663859501</v>
      </c>
      <c r="AB655" s="369">
        <v>2.6340404169740684E-3</v>
      </c>
      <c r="AC655" s="373">
        <v>6.7265771468244688</v>
      </c>
      <c r="AD655" s="575">
        <v>0</v>
      </c>
      <c r="AE655" s="370" t="s">
        <v>2491</v>
      </c>
      <c r="AF655" s="370" t="s">
        <v>2326</v>
      </c>
      <c r="AG655" s="374" t="s">
        <v>1459</v>
      </c>
      <c r="AH655" s="374" t="s">
        <v>2321</v>
      </c>
      <c r="AI655" s="374">
        <v>500</v>
      </c>
      <c r="AJ655" s="374">
        <v>100</v>
      </c>
      <c r="AK655" s="374">
        <v>500</v>
      </c>
      <c r="AL655" s="369">
        <v>4.0000000000000001E-3</v>
      </c>
      <c r="AM655" s="369">
        <v>0.1</v>
      </c>
      <c r="AN655" s="369" t="s">
        <v>64</v>
      </c>
      <c r="AO655" s="367" t="s">
        <v>1326</v>
      </c>
      <c r="AP655" s="370" t="s">
        <v>11</v>
      </c>
      <c r="AQ655" s="376" t="s">
        <v>671</v>
      </c>
      <c r="AR655" s="369">
        <v>1.4E-3</v>
      </c>
      <c r="AS655" s="369">
        <v>1.4E-3</v>
      </c>
      <c r="AT655" s="369"/>
      <c r="AX655" s="711"/>
      <c r="AY655" s="712"/>
      <c r="AZ655" s="712"/>
      <c r="BA655" s="712"/>
      <c r="BB655" s="713"/>
      <c r="BC655" s="712"/>
      <c r="BD655" s="712"/>
      <c r="BE655" s="712"/>
      <c r="BF655" s="712"/>
      <c r="BG655" s="713"/>
      <c r="BH655" s="713"/>
      <c r="BI655" s="714"/>
      <c r="BJ655" s="714"/>
      <c r="BK655" s="714"/>
      <c r="BL655" s="713"/>
      <c r="BM655" s="713"/>
      <c r="BN655" s="713"/>
      <c r="BO655" s="713"/>
      <c r="BP655" s="713"/>
      <c r="BQ655" s="713"/>
      <c r="BR655" s="713"/>
      <c r="BS655" s="713"/>
      <c r="BT655" s="716"/>
      <c r="BU655" s="717"/>
      <c r="BV655" s="715"/>
      <c r="BW655" s="718"/>
    </row>
    <row r="656" spans="2:75" ht="15.75" customHeight="1">
      <c r="B656" s="363" t="s">
        <v>996</v>
      </c>
      <c r="C656" s="364">
        <v>28259415000101</v>
      </c>
      <c r="D656" s="365" t="s">
        <v>11</v>
      </c>
      <c r="E656" s="365" t="s">
        <v>620</v>
      </c>
      <c r="F656" s="365" t="s">
        <v>665</v>
      </c>
      <c r="G656" s="366" t="s">
        <v>740</v>
      </c>
      <c r="H656" s="366" t="s">
        <v>34</v>
      </c>
      <c r="I656" s="366"/>
      <c r="J656" s="366" t="s">
        <v>608</v>
      </c>
      <c r="K656" s="367" t="s">
        <v>48</v>
      </c>
      <c r="L656" s="368"/>
      <c r="M656" s="368" t="s">
        <v>34</v>
      </c>
      <c r="N656" s="367">
        <v>452734</v>
      </c>
      <c r="O656" s="367" t="s">
        <v>1323</v>
      </c>
      <c r="P656" s="371">
        <v>43047</v>
      </c>
      <c r="Q656" s="372">
        <v>149509878.13</v>
      </c>
      <c r="R656" s="372">
        <v>126106745.80932537</v>
      </c>
      <c r="S656" s="367">
        <v>31</v>
      </c>
      <c r="T656" s="369">
        <v>7.9760816382139277E-2</v>
      </c>
      <c r="U656" s="369">
        <v>1.0310836411971702</v>
      </c>
      <c r="V656" s="369">
        <v>0.11961314774848475</v>
      </c>
      <c r="W656" s="369">
        <v>1.1726088026387889</v>
      </c>
      <c r="X656" s="369">
        <v>0.20147185630092235</v>
      </c>
      <c r="Y656" s="369">
        <v>1.527797685818099</v>
      </c>
      <c r="Z656" s="369">
        <v>0.18291062254815271</v>
      </c>
      <c r="AA656" s="369">
        <v>1.039723276040603</v>
      </c>
      <c r="AB656" s="369">
        <v>1.1669725868610979E-2</v>
      </c>
      <c r="AC656" s="373">
        <v>1.3645776896265343</v>
      </c>
      <c r="AD656" s="575">
        <v>0</v>
      </c>
      <c r="AE656" s="370" t="s">
        <v>2491</v>
      </c>
      <c r="AF656" s="370" t="s">
        <v>2326</v>
      </c>
      <c r="AG656" s="374" t="s">
        <v>1459</v>
      </c>
      <c r="AH656" s="374" t="s">
        <v>2318</v>
      </c>
      <c r="AI656" s="374">
        <v>500</v>
      </c>
      <c r="AJ656" s="374">
        <v>100</v>
      </c>
      <c r="AK656" s="374">
        <v>500</v>
      </c>
      <c r="AL656" s="369">
        <v>6.9999999999999993E-3</v>
      </c>
      <c r="AM656" s="369">
        <v>0.2</v>
      </c>
      <c r="AN656" s="369" t="s">
        <v>64</v>
      </c>
      <c r="AO656" s="367" t="s">
        <v>1326</v>
      </c>
      <c r="AP656" s="370" t="s">
        <v>11</v>
      </c>
      <c r="AQ656" s="376" t="s">
        <v>677</v>
      </c>
      <c r="AR656" s="369">
        <v>2.4499999999999999E-3</v>
      </c>
      <c r="AS656" s="369">
        <v>2.4499999999999999E-3</v>
      </c>
      <c r="AT656" s="369"/>
      <c r="AX656" s="711"/>
      <c r="AY656" s="712"/>
      <c r="AZ656" s="712"/>
      <c r="BA656" s="712"/>
      <c r="BB656" s="713"/>
      <c r="BC656" s="712"/>
      <c r="BD656" s="712"/>
      <c r="BE656" s="712"/>
      <c r="BF656" s="712"/>
      <c r="BG656" s="713"/>
      <c r="BH656" s="713"/>
      <c r="BI656" s="714"/>
      <c r="BJ656" s="714"/>
      <c r="BK656" s="714"/>
      <c r="BL656" s="713"/>
      <c r="BM656" s="713"/>
      <c r="BN656" s="713"/>
      <c r="BO656" s="713"/>
      <c r="BP656" s="713"/>
      <c r="BQ656" s="713"/>
      <c r="BR656" s="713"/>
      <c r="BS656" s="713"/>
      <c r="BT656" s="716"/>
      <c r="BU656" s="717"/>
      <c r="BV656" s="715"/>
      <c r="BW656" s="718"/>
    </row>
    <row r="657" spans="2:75" ht="15.75" customHeight="1">
      <c r="B657" s="363" t="s">
        <v>997</v>
      </c>
      <c r="C657" s="364">
        <v>39990463000183</v>
      </c>
      <c r="D657" s="365" t="s">
        <v>14</v>
      </c>
      <c r="E657" s="365" t="s">
        <v>607</v>
      </c>
      <c r="F657" s="365"/>
      <c r="G657" s="366"/>
      <c r="H657" s="366" t="s">
        <v>34</v>
      </c>
      <c r="I657" s="366" t="s">
        <v>34</v>
      </c>
      <c r="J657" s="366" t="s">
        <v>608</v>
      </c>
      <c r="K657" s="367" t="s">
        <v>48</v>
      </c>
      <c r="L657" s="368"/>
      <c r="M657" s="368" t="s">
        <v>34</v>
      </c>
      <c r="N657" s="367">
        <v>574767</v>
      </c>
      <c r="O657" s="367" t="s">
        <v>1326</v>
      </c>
      <c r="P657" s="371">
        <v>44229</v>
      </c>
      <c r="Q657" s="372">
        <v>15790701.09</v>
      </c>
      <c r="R657" s="372">
        <v>29316833.578333355</v>
      </c>
      <c r="S657" s="367">
        <v>23</v>
      </c>
      <c r="T657" s="369">
        <v>-3.6874363603383364E-2</v>
      </c>
      <c r="U657" s="369">
        <v>-0.47668209548966967</v>
      </c>
      <c r="V657" s="369">
        <v>-0.19010800575931819</v>
      </c>
      <c r="W657" s="369">
        <v>-1.8636941272896654</v>
      </c>
      <c r="X657" s="369" t="s">
        <v>1424</v>
      </c>
      <c r="Y657" s="369" t="s">
        <v>1424</v>
      </c>
      <c r="Z657" s="369" t="s">
        <v>1424</v>
      </c>
      <c r="AA657" s="369" t="s">
        <v>1424</v>
      </c>
      <c r="AB657" s="369">
        <v>0.21913566309323318</v>
      </c>
      <c r="AC657" s="373">
        <v>-1.2954012205130774</v>
      </c>
      <c r="AD657" s="575">
        <v>35492558000116</v>
      </c>
      <c r="AE657" s="370" t="s">
        <v>59</v>
      </c>
      <c r="AF657" s="370" t="s">
        <v>2320</v>
      </c>
      <c r="AG657" s="374" t="s">
        <v>59</v>
      </c>
      <c r="AH657" s="374" t="s">
        <v>2318</v>
      </c>
      <c r="AI657" s="374">
        <v>100</v>
      </c>
      <c r="AJ657" s="374">
        <v>1</v>
      </c>
      <c r="AK657" s="374">
        <v>100</v>
      </c>
      <c r="AL657" s="369">
        <v>0.02</v>
      </c>
      <c r="AM657" s="369">
        <v>0.2</v>
      </c>
      <c r="AN657" s="369" t="s">
        <v>668</v>
      </c>
      <c r="AO657" s="367" t="s">
        <v>1326</v>
      </c>
      <c r="AP657" s="370" t="s">
        <v>718</v>
      </c>
      <c r="AQ657" s="376" t="s">
        <v>661</v>
      </c>
      <c r="AR657" s="369">
        <v>4.6666666666666662E-3</v>
      </c>
      <c r="AS657" s="369">
        <v>4.6666666666666662E-3</v>
      </c>
      <c r="AT657" s="369"/>
      <c r="AX657" s="711"/>
      <c r="AY657" s="712"/>
      <c r="AZ657" s="712"/>
      <c r="BA657" s="712"/>
      <c r="BB657" s="713"/>
      <c r="BC657" s="712"/>
      <c r="BD657" s="712"/>
      <c r="BE657" s="712"/>
      <c r="BF657" s="712"/>
      <c r="BG657" s="713"/>
      <c r="BH657" s="713"/>
      <c r="BI657" s="714"/>
      <c r="BJ657" s="714"/>
      <c r="BK657" s="714"/>
      <c r="BL657" s="713"/>
      <c r="BM657" s="713"/>
      <c r="BN657" s="713"/>
      <c r="BO657" s="713"/>
      <c r="BP657" s="713"/>
      <c r="BQ657" s="713"/>
      <c r="BR657" s="713"/>
      <c r="BS657" s="713"/>
      <c r="BT657" s="716"/>
      <c r="BU657" s="717"/>
      <c r="BV657" s="715"/>
      <c r="BW657" s="718"/>
    </row>
    <row r="658" spans="2:75" ht="15.75" customHeight="1">
      <c r="B658" s="363" t="s">
        <v>998</v>
      </c>
      <c r="C658" s="364">
        <v>41484468000186</v>
      </c>
      <c r="D658" s="365" t="s">
        <v>14</v>
      </c>
      <c r="E658" s="365" t="s">
        <v>607</v>
      </c>
      <c r="F658" s="365"/>
      <c r="G658" s="366"/>
      <c r="H658" s="366" t="s">
        <v>34</v>
      </c>
      <c r="I658" s="366" t="s">
        <v>34</v>
      </c>
      <c r="J658" s="366" t="s">
        <v>698</v>
      </c>
      <c r="K658" s="367"/>
      <c r="L658" s="368"/>
      <c r="M658" s="368" t="s">
        <v>1421</v>
      </c>
      <c r="N658" s="367">
        <v>594326</v>
      </c>
      <c r="O658" s="367" t="s">
        <v>1323</v>
      </c>
      <c r="P658" s="371">
        <v>44343</v>
      </c>
      <c r="Q658" s="372">
        <v>1296211.8999999999</v>
      </c>
      <c r="R658" s="372">
        <v>2441577.487420633</v>
      </c>
      <c r="S658" s="367">
        <v>5</v>
      </c>
      <c r="T658" s="369">
        <v>-0.23409499166021752</v>
      </c>
      <c r="U658" s="369">
        <v>-3.0261916481723503</v>
      </c>
      <c r="V658" s="369">
        <v>-0.20681649592489082</v>
      </c>
      <c r="W658" s="369">
        <v>-2.0274931996805372</v>
      </c>
      <c r="X658" s="369" t="s">
        <v>1424</v>
      </c>
      <c r="Y658" s="369" t="s">
        <v>1424</v>
      </c>
      <c r="Z658" s="369" t="s">
        <v>1424</v>
      </c>
      <c r="AA658" s="369" t="s">
        <v>1424</v>
      </c>
      <c r="AB658" s="369">
        <v>0.20209473364825217</v>
      </c>
      <c r="AC658" s="373">
        <v>-1.526215886020869</v>
      </c>
      <c r="AD658" s="575">
        <v>35412313000131</v>
      </c>
      <c r="AE658" s="370" t="s">
        <v>59</v>
      </c>
      <c r="AF658" s="370" t="s">
        <v>2320</v>
      </c>
      <c r="AG658" s="374" t="s">
        <v>59</v>
      </c>
      <c r="AH658" s="374" t="s">
        <v>2318</v>
      </c>
      <c r="AI658" s="374">
        <v>100</v>
      </c>
      <c r="AJ658" s="374" t="s">
        <v>1436</v>
      </c>
      <c r="AK658" s="374" t="s">
        <v>1436</v>
      </c>
      <c r="AL658" s="369">
        <v>8.0000000000000002E-3</v>
      </c>
      <c r="AM658" s="369" t="s">
        <v>34</v>
      </c>
      <c r="AN658" s="369" t="s">
        <v>2330</v>
      </c>
      <c r="AO658" s="367" t="s">
        <v>1326</v>
      </c>
      <c r="AP658" s="370" t="s">
        <v>718</v>
      </c>
      <c r="AQ658" s="376" t="s">
        <v>689</v>
      </c>
      <c r="AR658" s="369">
        <v>1.8666666666666664E-3</v>
      </c>
      <c r="AS658" s="369">
        <v>1.8666666666666664E-3</v>
      </c>
      <c r="AT658" s="369"/>
      <c r="AX658" s="711"/>
      <c r="AY658" s="712"/>
      <c r="AZ658" s="712"/>
      <c r="BA658" s="712"/>
      <c r="BB658" s="713"/>
      <c r="BC658" s="712"/>
      <c r="BD658" s="712"/>
      <c r="BE658" s="712"/>
      <c r="BF658" s="712"/>
      <c r="BG658" s="713"/>
      <c r="BH658" s="713"/>
      <c r="BI658" s="714"/>
      <c r="BJ658" s="714"/>
      <c r="BK658" s="714"/>
      <c r="BL658" s="713"/>
      <c r="BM658" s="713"/>
      <c r="BN658" s="713"/>
      <c r="BO658" s="713"/>
      <c r="BP658" s="713"/>
      <c r="BQ658" s="713"/>
      <c r="BR658" s="713"/>
      <c r="BS658" s="713"/>
      <c r="BT658" s="716"/>
      <c r="BU658" s="717"/>
      <c r="BV658" s="715"/>
      <c r="BW658" s="718"/>
    </row>
    <row r="659" spans="2:75" ht="15.75" customHeight="1">
      <c r="B659" s="363" t="s">
        <v>999</v>
      </c>
      <c r="C659" s="364">
        <v>41559595000105</v>
      </c>
      <c r="D659" s="365" t="s">
        <v>14</v>
      </c>
      <c r="E659" s="365" t="s">
        <v>607</v>
      </c>
      <c r="F659" s="365"/>
      <c r="G659" s="366"/>
      <c r="H659" s="366" t="s">
        <v>34</v>
      </c>
      <c r="I659" s="366" t="s">
        <v>34</v>
      </c>
      <c r="J659" s="366" t="s">
        <v>613</v>
      </c>
      <c r="K659" s="367"/>
      <c r="L659" s="368"/>
      <c r="M659" s="368" t="s">
        <v>1421</v>
      </c>
      <c r="N659" s="367">
        <v>595543</v>
      </c>
      <c r="O659" s="367" t="s">
        <v>1323</v>
      </c>
      <c r="P659" s="371">
        <v>44343</v>
      </c>
      <c r="Q659" s="372">
        <v>1098425.4099999999</v>
      </c>
      <c r="R659" s="372">
        <v>3259925.7390079387</v>
      </c>
      <c r="S659" s="367">
        <v>5</v>
      </c>
      <c r="T659" s="369">
        <v>-0.31043040286794543</v>
      </c>
      <c r="U659" s="369">
        <v>-4.0129944081046371</v>
      </c>
      <c r="V659" s="369">
        <v>-0.26391365997221639</v>
      </c>
      <c r="W659" s="369">
        <v>-2.5872363251468853</v>
      </c>
      <c r="X659" s="369" t="s">
        <v>1424</v>
      </c>
      <c r="Y659" s="369" t="s">
        <v>1424</v>
      </c>
      <c r="Z659" s="369" t="s">
        <v>1424</v>
      </c>
      <c r="AA659" s="369" t="s">
        <v>1424</v>
      </c>
      <c r="AB659" s="369">
        <v>0.25403434864407365</v>
      </c>
      <c r="AC659" s="373">
        <v>-1.4615061929309472</v>
      </c>
      <c r="AD659" s="575">
        <v>35416040000101</v>
      </c>
      <c r="AE659" s="370" t="s">
        <v>59</v>
      </c>
      <c r="AF659" s="370" t="s">
        <v>2320</v>
      </c>
      <c r="AG659" s="374" t="s">
        <v>59</v>
      </c>
      <c r="AH659" s="374" t="s">
        <v>2318</v>
      </c>
      <c r="AI659" s="374">
        <v>100</v>
      </c>
      <c r="AJ659" s="374" t="s">
        <v>1436</v>
      </c>
      <c r="AK659" s="374" t="s">
        <v>1436</v>
      </c>
      <c r="AL659" s="369">
        <v>8.0000000000000002E-3</v>
      </c>
      <c r="AM659" s="369" t="s">
        <v>34</v>
      </c>
      <c r="AN659" s="369" t="s">
        <v>668</v>
      </c>
      <c r="AO659" s="367" t="s">
        <v>1326</v>
      </c>
      <c r="AP659" s="370" t="s">
        <v>718</v>
      </c>
      <c r="AQ659" s="376" t="s">
        <v>689</v>
      </c>
      <c r="AR659" s="369">
        <v>1.8666666666666664E-3</v>
      </c>
      <c r="AS659" s="369">
        <v>1.8666666666666664E-3</v>
      </c>
      <c r="AT659" s="369"/>
      <c r="AW659" s="711"/>
      <c r="AX659" s="711"/>
      <c r="AY659" s="712"/>
      <c r="AZ659" s="712"/>
      <c r="BA659" s="712"/>
      <c r="BB659" s="713"/>
      <c r="BC659" s="712"/>
      <c r="BD659" s="712"/>
      <c r="BE659" s="712"/>
      <c r="BF659" s="712"/>
      <c r="BG659" s="713"/>
      <c r="BH659" s="713"/>
      <c r="BI659" s="714"/>
      <c r="BJ659" s="714"/>
      <c r="BK659" s="714"/>
      <c r="BL659" s="218"/>
      <c r="BM659" s="713"/>
      <c r="BN659" s="713"/>
      <c r="BO659" s="713"/>
      <c r="BP659" s="713"/>
      <c r="BQ659" s="713"/>
      <c r="BR659" s="713"/>
      <c r="BS659" s="713"/>
      <c r="BT659" s="716"/>
      <c r="BU659" s="717"/>
      <c r="BV659" s="715"/>
      <c r="BW659" s="718"/>
    </row>
    <row r="660" spans="2:75" ht="15.75" customHeight="1">
      <c r="B660" s="363" t="s">
        <v>1000</v>
      </c>
      <c r="C660" s="364">
        <v>42826922000100</v>
      </c>
      <c r="D660" s="365" t="s">
        <v>11</v>
      </c>
      <c r="E660" s="365" t="s">
        <v>621</v>
      </c>
      <c r="F660" s="365" t="s">
        <v>694</v>
      </c>
      <c r="G660" s="366" t="s">
        <v>867</v>
      </c>
      <c r="H660" s="366" t="s">
        <v>34</v>
      </c>
      <c r="I660" s="366"/>
      <c r="J660" s="366" t="s">
        <v>608</v>
      </c>
      <c r="K660" s="367" t="s">
        <v>48</v>
      </c>
      <c r="L660" s="368"/>
      <c r="M660" s="368" t="s">
        <v>34</v>
      </c>
      <c r="N660" s="367">
        <v>645923</v>
      </c>
      <c r="O660" s="367" t="s">
        <v>1323</v>
      </c>
      <c r="P660" s="371">
        <v>44659</v>
      </c>
      <c r="Q660" s="372">
        <v>3094449.64</v>
      </c>
      <c r="R660" s="372" t="s">
        <v>1424</v>
      </c>
      <c r="S660" s="367">
        <v>22</v>
      </c>
      <c r="T660" s="369" t="s">
        <v>1424</v>
      </c>
      <c r="U660" s="369" t="s">
        <v>1424</v>
      </c>
      <c r="V660" s="369" t="s">
        <v>1424</v>
      </c>
      <c r="W660" s="369" t="s">
        <v>1424</v>
      </c>
      <c r="X660" s="369" t="s">
        <v>1424</v>
      </c>
      <c r="Y660" s="369" t="s">
        <v>1424</v>
      </c>
      <c r="Z660" s="369" t="s">
        <v>1424</v>
      </c>
      <c r="AA660" s="369" t="s">
        <v>1424</v>
      </c>
      <c r="AB660" s="369" t="s">
        <v>1424</v>
      </c>
      <c r="AC660" s="373" t="s">
        <v>1424</v>
      </c>
      <c r="AD660" s="575">
        <v>42378579000170</v>
      </c>
      <c r="AE660" s="370" t="s">
        <v>2492</v>
      </c>
      <c r="AF660" s="370" t="s">
        <v>2320</v>
      </c>
      <c r="AG660" s="374" t="s">
        <v>59</v>
      </c>
      <c r="AH660" s="374" t="s">
        <v>2321</v>
      </c>
      <c r="AI660" s="374">
        <v>0</v>
      </c>
      <c r="AJ660" s="374">
        <v>0</v>
      </c>
      <c r="AK660" s="374">
        <v>0</v>
      </c>
      <c r="AL660" s="369">
        <v>8.5000000000000006E-3</v>
      </c>
      <c r="AM660" s="369">
        <v>0.2</v>
      </c>
      <c r="AN660" s="369" t="s">
        <v>635</v>
      </c>
      <c r="AO660" s="367" t="s">
        <v>1326</v>
      </c>
      <c r="AP660" s="370" t="s">
        <v>11</v>
      </c>
      <c r="AQ660" s="376" t="s">
        <v>677</v>
      </c>
      <c r="AR660" s="369">
        <v>1.9833333333333335E-3</v>
      </c>
      <c r="AS660" s="369">
        <v>1.9833333333333335E-3</v>
      </c>
      <c r="AT660" s="369"/>
      <c r="AW660" s="711"/>
      <c r="AX660" s="711"/>
      <c r="AY660" s="712"/>
      <c r="AZ660" s="712"/>
      <c r="BA660" s="712"/>
      <c r="BB660" s="713"/>
      <c r="BC660" s="712"/>
      <c r="BD660" s="712"/>
      <c r="BE660" s="712"/>
      <c r="BF660" s="712"/>
      <c r="BG660" s="713"/>
      <c r="BH660" s="713"/>
      <c r="BI660" s="714"/>
      <c r="BJ660" s="714"/>
      <c r="BK660" s="714"/>
      <c r="BL660" s="218"/>
      <c r="BM660" s="713"/>
      <c r="BN660" s="713"/>
      <c r="BO660" s="713"/>
      <c r="BP660" s="713"/>
      <c r="BQ660" s="713"/>
      <c r="BR660" s="713"/>
      <c r="BS660" s="713"/>
      <c r="BT660" s="716"/>
      <c r="BU660" s="717"/>
      <c r="BV660" s="715"/>
      <c r="BW660" s="718"/>
    </row>
    <row r="661" spans="2:75" ht="15.75" customHeight="1">
      <c r="B661" s="363" t="s">
        <v>1001</v>
      </c>
      <c r="C661" s="364">
        <v>29993583000180</v>
      </c>
      <c r="D661" s="365" t="s">
        <v>13</v>
      </c>
      <c r="E661" s="365" t="s">
        <v>615</v>
      </c>
      <c r="F661" s="365" t="s">
        <v>619</v>
      </c>
      <c r="G661" s="366" t="s">
        <v>34</v>
      </c>
      <c r="H661" s="366" t="s">
        <v>1339</v>
      </c>
      <c r="I661" s="366" t="s">
        <v>34</v>
      </c>
      <c r="J661" s="366" t="s">
        <v>611</v>
      </c>
      <c r="K661" s="367" t="s">
        <v>48</v>
      </c>
      <c r="L661" s="368" t="s">
        <v>717</v>
      </c>
      <c r="M661" s="368" t="s">
        <v>34</v>
      </c>
      <c r="N661" s="367">
        <v>469068</v>
      </c>
      <c r="O661" s="367" t="s">
        <v>1326</v>
      </c>
      <c r="P661" s="371">
        <v>43280</v>
      </c>
      <c r="Q661" s="372">
        <v>209514898.55000001</v>
      </c>
      <c r="R661" s="372">
        <v>226969790.20222238</v>
      </c>
      <c r="S661" s="367">
        <v>43</v>
      </c>
      <c r="T661" s="369">
        <v>9.9680976539747501E-2</v>
      </c>
      <c r="U661" s="369">
        <v>1.2885954395986825</v>
      </c>
      <c r="V661" s="369">
        <v>0.11982181140402681</v>
      </c>
      <c r="W661" s="369">
        <v>1.1746544041791305</v>
      </c>
      <c r="X661" s="369">
        <v>0.13795117316526961</v>
      </c>
      <c r="Y661" s="369">
        <v>1.046108806398216</v>
      </c>
      <c r="Z661" s="369">
        <v>0.42657817472667592</v>
      </c>
      <c r="AA661" s="369">
        <v>2.4248086367836792</v>
      </c>
      <c r="AB661" s="369">
        <v>4.5438564218148243E-2</v>
      </c>
      <c r="AC661" s="373">
        <v>0.37565087327515378</v>
      </c>
      <c r="AD661" s="575">
        <v>11419627000106</v>
      </c>
      <c r="AE661" s="370" t="s">
        <v>2492</v>
      </c>
      <c r="AF661" s="370" t="s">
        <v>2320</v>
      </c>
      <c r="AG661" s="374" t="s">
        <v>59</v>
      </c>
      <c r="AH661" s="374" t="s">
        <v>2321</v>
      </c>
      <c r="AI661" s="374">
        <v>10000</v>
      </c>
      <c r="AJ661" s="374">
        <v>0</v>
      </c>
      <c r="AK661" s="374">
        <v>10000</v>
      </c>
      <c r="AL661" s="369">
        <v>0.02</v>
      </c>
      <c r="AM661" s="369">
        <v>0.2</v>
      </c>
      <c r="AN661" s="369" t="s">
        <v>64</v>
      </c>
      <c r="AO661" s="367" t="s">
        <v>1326</v>
      </c>
      <c r="AP661" s="370" t="s">
        <v>13</v>
      </c>
      <c r="AQ661" s="376" t="s">
        <v>670</v>
      </c>
      <c r="AR661" s="369">
        <v>4.6666666666666662E-3</v>
      </c>
      <c r="AS661" s="369">
        <v>4.6666666666666662E-3</v>
      </c>
      <c r="AT661" s="369"/>
      <c r="AW661" s="711"/>
      <c r="AX661" s="711"/>
      <c r="AY661" s="712"/>
      <c r="AZ661" s="712"/>
      <c r="BA661" s="712"/>
      <c r="BB661" s="713"/>
      <c r="BC661" s="712"/>
      <c r="BD661" s="712"/>
      <c r="BE661" s="712"/>
      <c r="BF661" s="712"/>
      <c r="BG661" s="713"/>
      <c r="BH661" s="713"/>
      <c r="BI661" s="714"/>
      <c r="BJ661" s="714"/>
      <c r="BK661" s="714"/>
      <c r="BL661" s="218"/>
      <c r="BM661" s="713"/>
      <c r="BN661" s="713"/>
      <c r="BO661" s="713"/>
      <c r="BP661" s="713"/>
      <c r="BQ661" s="713"/>
      <c r="BR661" s="713"/>
      <c r="BS661" s="713"/>
      <c r="BT661" s="716"/>
      <c r="BU661" s="717"/>
      <c r="BV661" s="715"/>
      <c r="BW661" s="718"/>
    </row>
    <row r="662" spans="2:75" ht="15.75" customHeight="1">
      <c r="B662" s="363" t="s">
        <v>1002</v>
      </c>
      <c r="C662" s="364">
        <v>37567415000151</v>
      </c>
      <c r="D662" s="365" t="s">
        <v>14</v>
      </c>
      <c r="E662" s="365" t="s">
        <v>607</v>
      </c>
      <c r="F662" s="365"/>
      <c r="G662" s="366"/>
      <c r="H662" s="366" t="s">
        <v>34</v>
      </c>
      <c r="I662" s="366" t="s">
        <v>34</v>
      </c>
      <c r="J662" s="366" t="s">
        <v>608</v>
      </c>
      <c r="K662" s="367" t="s">
        <v>48</v>
      </c>
      <c r="L662" s="368"/>
      <c r="M662" s="368" t="s">
        <v>34</v>
      </c>
      <c r="N662" s="367">
        <v>555411</v>
      </c>
      <c r="O662" s="367" t="s">
        <v>1323</v>
      </c>
      <c r="P662" s="371">
        <v>44102</v>
      </c>
      <c r="Q662" s="372">
        <v>1712626.9</v>
      </c>
      <c r="R662" s="372">
        <v>2407194.2803968238</v>
      </c>
      <c r="S662" s="367">
        <v>23</v>
      </c>
      <c r="T662" s="369">
        <v>6.9536622516722657E-2</v>
      </c>
      <c r="U662" s="369">
        <v>0.89891349152678401</v>
      </c>
      <c r="V662" s="369">
        <v>-6.2872681418182919E-2</v>
      </c>
      <c r="W662" s="369">
        <v>-0.61636250750201871</v>
      </c>
      <c r="X662" s="369" t="s">
        <v>1424</v>
      </c>
      <c r="Y662" s="369" t="s">
        <v>1424</v>
      </c>
      <c r="Z662" s="369" t="s">
        <v>1424</v>
      </c>
      <c r="AA662" s="369" t="s">
        <v>1424</v>
      </c>
      <c r="AB662" s="369">
        <v>0.17563885298479354</v>
      </c>
      <c r="AC662" s="373">
        <v>-0.83512349601586278</v>
      </c>
      <c r="AD662" s="575">
        <v>35495676000188</v>
      </c>
      <c r="AE662" s="370" t="s">
        <v>59</v>
      </c>
      <c r="AF662" s="370" t="s">
        <v>2320</v>
      </c>
      <c r="AG662" s="374" t="s">
        <v>59</v>
      </c>
      <c r="AH662" s="374" t="s">
        <v>2318</v>
      </c>
      <c r="AI662" s="374">
        <v>100</v>
      </c>
      <c r="AJ662" s="374">
        <v>0</v>
      </c>
      <c r="AK662" s="374">
        <v>1</v>
      </c>
      <c r="AL662" s="369">
        <v>0.02</v>
      </c>
      <c r="AM662" s="369">
        <v>0.2</v>
      </c>
      <c r="AN662" s="369" t="s">
        <v>2330</v>
      </c>
      <c r="AO662" s="367" t="s">
        <v>1326</v>
      </c>
      <c r="AP662" s="370" t="s">
        <v>718</v>
      </c>
      <c r="AQ662" s="376" t="s">
        <v>661</v>
      </c>
      <c r="AR662" s="369">
        <v>4.6666666666666662E-3</v>
      </c>
      <c r="AS662" s="369">
        <v>4.6666666666666662E-3</v>
      </c>
      <c r="AT662" s="369"/>
      <c r="AW662" s="711"/>
      <c r="AX662" s="711"/>
      <c r="AY662" s="712"/>
      <c r="AZ662" s="712"/>
      <c r="BA662" s="712"/>
      <c r="BB662" s="713"/>
      <c r="BC662" s="712"/>
      <c r="BD662" s="712"/>
      <c r="BE662" s="712"/>
      <c r="BF662" s="712"/>
      <c r="BG662" s="713"/>
      <c r="BH662" s="713"/>
      <c r="BI662" s="714"/>
      <c r="BJ662" s="714"/>
      <c r="BK662" s="714"/>
      <c r="BL662" s="218"/>
      <c r="BM662" s="713"/>
      <c r="BN662" s="713"/>
      <c r="BO662" s="713"/>
      <c r="BP662" s="713"/>
      <c r="BQ662" s="713"/>
      <c r="BR662" s="713"/>
      <c r="BS662" s="713"/>
      <c r="BT662" s="716"/>
      <c r="BU662" s="717"/>
      <c r="BV662" s="715"/>
      <c r="BW662" s="718"/>
    </row>
    <row r="663" spans="2:75" ht="15.75" customHeight="1">
      <c r="B663" s="363" t="s">
        <v>1003</v>
      </c>
      <c r="C663" s="364">
        <v>29993579000112</v>
      </c>
      <c r="D663" s="365" t="s">
        <v>13</v>
      </c>
      <c r="E663" s="365" t="s">
        <v>615</v>
      </c>
      <c r="F663" s="365" t="s">
        <v>619</v>
      </c>
      <c r="G663" s="366" t="s">
        <v>34</v>
      </c>
      <c r="H663" s="366" t="s">
        <v>1339</v>
      </c>
      <c r="I663" s="366" t="s">
        <v>34</v>
      </c>
      <c r="J663" s="366" t="s">
        <v>611</v>
      </c>
      <c r="K663" s="367" t="s">
        <v>48</v>
      </c>
      <c r="L663" s="368" t="s">
        <v>1341</v>
      </c>
      <c r="M663" s="368" t="s">
        <v>34</v>
      </c>
      <c r="N663" s="367">
        <v>487465</v>
      </c>
      <c r="O663" s="367" t="s">
        <v>1323</v>
      </c>
      <c r="P663" s="371">
        <v>43481</v>
      </c>
      <c r="Q663" s="372">
        <v>7643670.0199999996</v>
      </c>
      <c r="R663" s="372">
        <v>10814859.958650792</v>
      </c>
      <c r="S663" s="367">
        <v>22</v>
      </c>
      <c r="T663" s="369">
        <v>0.11407616397026832</v>
      </c>
      <c r="U663" s="369">
        <v>1.4746848371854007</v>
      </c>
      <c r="V663" s="369">
        <v>0.13499091292802246</v>
      </c>
      <c r="W663" s="369">
        <v>1.3233623205744174</v>
      </c>
      <c r="X663" s="369">
        <v>0.17124819105218791</v>
      </c>
      <c r="Y663" s="369">
        <v>1.2986061417892967</v>
      </c>
      <c r="Z663" s="369">
        <v>0.24353837856651617</v>
      </c>
      <c r="AA663" s="369">
        <v>1.3843510960558592</v>
      </c>
      <c r="AB663" s="369">
        <v>2.369648151278422E-2</v>
      </c>
      <c r="AC663" s="373">
        <v>1.2568914080021292</v>
      </c>
      <c r="AD663" s="575">
        <v>35825021000120</v>
      </c>
      <c r="AE663" s="370" t="s">
        <v>59</v>
      </c>
      <c r="AF663" s="370" t="s">
        <v>2320</v>
      </c>
      <c r="AG663" s="374" t="s">
        <v>59</v>
      </c>
      <c r="AH663" s="374" t="s">
        <v>2321</v>
      </c>
      <c r="AI663" s="374">
        <v>500</v>
      </c>
      <c r="AJ663" s="374">
        <v>1</v>
      </c>
      <c r="AK663" s="374">
        <v>500</v>
      </c>
      <c r="AL663" s="369">
        <v>0.02</v>
      </c>
      <c r="AM663" s="369">
        <v>0.2</v>
      </c>
      <c r="AN663" s="369" t="s">
        <v>64</v>
      </c>
      <c r="AO663" s="367" t="s">
        <v>1326</v>
      </c>
      <c r="AP663" s="370" t="s">
        <v>13</v>
      </c>
      <c r="AQ663" s="376" t="s">
        <v>688</v>
      </c>
      <c r="AR663" s="369">
        <v>4.6666666666666662E-3</v>
      </c>
      <c r="AS663" s="369">
        <v>4.6666666666666662E-3</v>
      </c>
      <c r="AT663" s="369"/>
      <c r="AX663" s="711"/>
      <c r="AY663" s="712"/>
      <c r="AZ663" s="712"/>
      <c r="BA663" s="712"/>
      <c r="BB663" s="713"/>
      <c r="BC663" s="712"/>
      <c r="BD663" s="712"/>
      <c r="BE663" s="712"/>
      <c r="BF663" s="712"/>
      <c r="BG663" s="713"/>
      <c r="BH663" s="713"/>
      <c r="BI663" s="714"/>
      <c r="BJ663" s="714"/>
      <c r="BK663" s="714"/>
      <c r="BL663" s="713"/>
      <c r="BM663" s="713"/>
      <c r="BN663" s="713"/>
      <c r="BO663" s="713"/>
      <c r="BP663" s="713"/>
      <c r="BQ663" s="713"/>
      <c r="BR663" s="713"/>
      <c r="BS663" s="713"/>
      <c r="BT663" s="716"/>
      <c r="BU663" s="717"/>
      <c r="BV663" s="715"/>
      <c r="BW663" s="718"/>
    </row>
    <row r="664" spans="2:75" ht="15.75" customHeight="1">
      <c r="B664" s="363" t="s">
        <v>1004</v>
      </c>
      <c r="C664" s="364">
        <v>37567202000120</v>
      </c>
      <c r="D664" s="365" t="s">
        <v>14</v>
      </c>
      <c r="E664" s="365" t="s">
        <v>614</v>
      </c>
      <c r="F664" s="365"/>
      <c r="G664" s="366"/>
      <c r="H664" s="366" t="s">
        <v>1339</v>
      </c>
      <c r="I664" s="366" t="s">
        <v>34</v>
      </c>
      <c r="J664" s="366" t="s">
        <v>608</v>
      </c>
      <c r="K664" s="367" t="s">
        <v>48</v>
      </c>
      <c r="L664" s="368" t="s">
        <v>1341</v>
      </c>
      <c r="M664" s="368" t="s">
        <v>34</v>
      </c>
      <c r="N664" s="367">
        <v>548219</v>
      </c>
      <c r="O664" s="367" t="s">
        <v>1323</v>
      </c>
      <c r="P664" s="371">
        <v>44042</v>
      </c>
      <c r="Q664" s="372">
        <v>39792661.630000003</v>
      </c>
      <c r="R664" s="372">
        <v>28856545.302738119</v>
      </c>
      <c r="S664" s="367">
        <v>23</v>
      </c>
      <c r="T664" s="369">
        <v>7.657415390332889E-2</v>
      </c>
      <c r="U664" s="369">
        <v>0.98988903335644629</v>
      </c>
      <c r="V664" s="369">
        <v>7.2613047581924883E-2</v>
      </c>
      <c r="W664" s="369">
        <v>0.71185066511279882</v>
      </c>
      <c r="X664" s="369">
        <v>0.19853325805537159</v>
      </c>
      <c r="Y664" s="369">
        <v>1.5055137614947143</v>
      </c>
      <c r="Z664" s="369" t="s">
        <v>1424</v>
      </c>
      <c r="AA664" s="369" t="s">
        <v>1424</v>
      </c>
      <c r="AB664" s="369">
        <v>3.34358131005561E-2</v>
      </c>
      <c r="AC664" s="373">
        <v>-0.79218195587246043</v>
      </c>
      <c r="AD664" s="575">
        <v>37347996000116</v>
      </c>
      <c r="AE664" s="370" t="s">
        <v>59</v>
      </c>
      <c r="AF664" s="370" t="s">
        <v>2320</v>
      </c>
      <c r="AG664" s="374" t="s">
        <v>59</v>
      </c>
      <c r="AH664" s="374" t="s">
        <v>2318</v>
      </c>
      <c r="AI664" s="374">
        <v>100</v>
      </c>
      <c r="AJ664" s="374" t="s">
        <v>1436</v>
      </c>
      <c r="AK664" s="374" t="s">
        <v>1436</v>
      </c>
      <c r="AL664" s="369">
        <v>0.02</v>
      </c>
      <c r="AM664" s="369">
        <v>0.2</v>
      </c>
      <c r="AN664" s="369" t="s">
        <v>2330</v>
      </c>
      <c r="AO664" s="367" t="s">
        <v>1326</v>
      </c>
      <c r="AP664" s="370" t="s">
        <v>13</v>
      </c>
      <c r="AQ664" s="376" t="s">
        <v>670</v>
      </c>
      <c r="AR664" s="369">
        <v>4.6666666666666662E-3</v>
      </c>
      <c r="AS664" s="369">
        <v>4.6666666666666662E-3</v>
      </c>
      <c r="AT664" s="369"/>
      <c r="AX664" s="711"/>
      <c r="AY664" s="712"/>
      <c r="AZ664" s="712"/>
      <c r="BA664" s="712"/>
      <c r="BB664" s="713"/>
      <c r="BC664" s="712"/>
      <c r="BD664" s="712"/>
      <c r="BE664" s="712"/>
      <c r="BF664" s="712"/>
      <c r="BG664" s="713"/>
      <c r="BH664" s="713"/>
      <c r="BI664" s="714"/>
      <c r="BJ664" s="714"/>
      <c r="BK664" s="714"/>
      <c r="BL664" s="713"/>
      <c r="BM664" s="713"/>
      <c r="BN664" s="713"/>
      <c r="BO664" s="713"/>
      <c r="BP664" s="713"/>
      <c r="BQ664" s="713"/>
      <c r="BR664" s="713"/>
      <c r="BS664" s="713"/>
      <c r="BT664" s="716"/>
      <c r="BU664" s="717"/>
      <c r="BV664" s="715"/>
      <c r="BW664" s="718"/>
    </row>
    <row r="665" spans="2:75" ht="15.75" customHeight="1">
      <c r="B665" s="363" t="s">
        <v>1005</v>
      </c>
      <c r="C665" s="364">
        <v>30630299000129</v>
      </c>
      <c r="D665" s="365" t="s">
        <v>14</v>
      </c>
      <c r="E665" s="365" t="s">
        <v>614</v>
      </c>
      <c r="F665" s="365"/>
      <c r="G665" s="366"/>
      <c r="H665" s="366" t="s">
        <v>867</v>
      </c>
      <c r="I665" s="366" t="s">
        <v>34</v>
      </c>
      <c r="J665" s="366" t="s">
        <v>608</v>
      </c>
      <c r="K665" s="367" t="s">
        <v>48</v>
      </c>
      <c r="L665" s="368"/>
      <c r="M665" s="368" t="s">
        <v>34</v>
      </c>
      <c r="N665" s="367">
        <v>474282</v>
      </c>
      <c r="O665" s="367" t="s">
        <v>1323</v>
      </c>
      <c r="P665" s="371">
        <v>43334</v>
      </c>
      <c r="Q665" s="372">
        <v>1082844.58</v>
      </c>
      <c r="R665" s="372">
        <v>1368184.8454761901</v>
      </c>
      <c r="S665" s="367">
        <v>23</v>
      </c>
      <c r="T665" s="369">
        <v>-1.5590392101059836E-2</v>
      </c>
      <c r="U665" s="369">
        <v>-0.20154004164445871</v>
      </c>
      <c r="V665" s="369">
        <v>-0.12382623012826177</v>
      </c>
      <c r="W665" s="369">
        <v>-1.2139110973928495</v>
      </c>
      <c r="X665" s="369">
        <v>-3.9687002617196043E-2</v>
      </c>
      <c r="Y665" s="369">
        <v>-0.30095375040891686</v>
      </c>
      <c r="Z665" s="369">
        <v>-0.2265836447215519</v>
      </c>
      <c r="AA665" s="369">
        <v>-1.2879748923553773</v>
      </c>
      <c r="AB665" s="369">
        <v>0.1080497076176602</v>
      </c>
      <c r="AC665" s="373">
        <v>-2.0683388999257963</v>
      </c>
      <c r="AD665" s="575">
        <v>29259435000137</v>
      </c>
      <c r="AE665" s="370" t="s">
        <v>59</v>
      </c>
      <c r="AF665" s="370" t="s">
        <v>2320</v>
      </c>
      <c r="AG665" s="374" t="s">
        <v>59</v>
      </c>
      <c r="AH665" s="374" t="s">
        <v>2318</v>
      </c>
      <c r="AI665" s="374">
        <v>100</v>
      </c>
      <c r="AJ665" s="374">
        <v>1</v>
      </c>
      <c r="AK665" s="374">
        <v>1</v>
      </c>
      <c r="AL665" s="369">
        <v>0.02</v>
      </c>
      <c r="AM665" s="369">
        <v>0.2</v>
      </c>
      <c r="AN665" s="369" t="s">
        <v>668</v>
      </c>
      <c r="AO665" s="367" t="s">
        <v>1326</v>
      </c>
      <c r="AP665" s="370" t="s">
        <v>718</v>
      </c>
      <c r="AQ665" s="376" t="s">
        <v>661</v>
      </c>
      <c r="AR665" s="369">
        <v>4.6666666666666662E-3</v>
      </c>
      <c r="AS665" s="369">
        <v>4.6666666666666662E-3</v>
      </c>
      <c r="AT665" s="369"/>
      <c r="AX665" s="711"/>
      <c r="AY665" s="712"/>
      <c r="AZ665" s="712"/>
      <c r="BA665" s="712"/>
      <c r="BB665" s="713"/>
      <c r="BC665" s="712"/>
      <c r="BD665" s="712"/>
      <c r="BE665" s="712"/>
      <c r="BF665" s="712"/>
      <c r="BG665" s="713"/>
      <c r="BH665" s="713"/>
      <c r="BI665" s="714"/>
      <c r="BJ665" s="714"/>
      <c r="BK665" s="714"/>
      <c r="BL665" s="713"/>
      <c r="BM665" s="713"/>
      <c r="BN665" s="713"/>
      <c r="BO665" s="713"/>
      <c r="BP665" s="713"/>
      <c r="BQ665" s="713"/>
      <c r="BR665" s="713"/>
      <c r="BS665" s="713"/>
      <c r="BT665" s="716"/>
      <c r="BU665" s="717"/>
      <c r="BV665" s="715"/>
      <c r="BW665" s="718"/>
    </row>
    <row r="666" spans="2:75" ht="15.75" customHeight="1">
      <c r="B666" s="363" t="s">
        <v>1297</v>
      </c>
      <c r="C666" s="364">
        <v>39773639000145</v>
      </c>
      <c r="D666" s="365" t="s">
        <v>11</v>
      </c>
      <c r="E666" s="365" t="s">
        <v>620</v>
      </c>
      <c r="F666" s="365" t="s">
        <v>619</v>
      </c>
      <c r="G666" s="366" t="s">
        <v>740</v>
      </c>
      <c r="H666" s="366" t="s">
        <v>34</v>
      </c>
      <c r="I666" s="366"/>
      <c r="J666" s="366" t="s">
        <v>608</v>
      </c>
      <c r="K666" s="367" t="s">
        <v>48</v>
      </c>
      <c r="L666" s="368"/>
      <c r="M666" s="368" t="s">
        <v>34</v>
      </c>
      <c r="N666" s="367">
        <v>657638</v>
      </c>
      <c r="O666" s="367" t="s">
        <v>1323</v>
      </c>
      <c r="P666" s="371">
        <v>44712</v>
      </c>
      <c r="Q666" s="372">
        <v>5199392.3899999997</v>
      </c>
      <c r="R666" s="372" t="s">
        <v>1424</v>
      </c>
      <c r="S666" s="367">
        <v>1</v>
      </c>
      <c r="T666" s="369" t="s">
        <v>1424</v>
      </c>
      <c r="U666" s="369" t="s">
        <v>1424</v>
      </c>
      <c r="V666" s="369" t="s">
        <v>1424</v>
      </c>
      <c r="W666" s="369" t="s">
        <v>1424</v>
      </c>
      <c r="X666" s="369" t="s">
        <v>1424</v>
      </c>
      <c r="Y666" s="369" t="s">
        <v>1424</v>
      </c>
      <c r="Z666" s="369" t="s">
        <v>1424</v>
      </c>
      <c r="AA666" s="369" t="s">
        <v>1424</v>
      </c>
      <c r="AB666" s="369" t="s">
        <v>1424</v>
      </c>
      <c r="AC666" s="373" t="s">
        <v>1424</v>
      </c>
      <c r="AD666" s="575">
        <v>0</v>
      </c>
      <c r="AE666" s="370" t="s">
        <v>59</v>
      </c>
      <c r="AF666" s="370" t="s">
        <v>2320</v>
      </c>
      <c r="AG666" s="374" t="s">
        <v>59</v>
      </c>
      <c r="AH666" s="374" t="s">
        <v>2321</v>
      </c>
      <c r="AI666" s="374">
        <v>100</v>
      </c>
      <c r="AJ666" s="374">
        <v>1</v>
      </c>
      <c r="AK666" s="374">
        <v>100</v>
      </c>
      <c r="AL666" s="369">
        <v>9.0000000000000011E-3</v>
      </c>
      <c r="AM666" s="369">
        <v>0.2</v>
      </c>
      <c r="AN666" s="369" t="s">
        <v>64</v>
      </c>
      <c r="AO666" s="367" t="s">
        <v>1326</v>
      </c>
      <c r="AP666" s="370" t="s">
        <v>11</v>
      </c>
      <c r="AQ666" s="376" t="s">
        <v>671</v>
      </c>
      <c r="AR666" s="369">
        <v>2.0999999999999994E-3</v>
      </c>
      <c r="AS666" s="369">
        <v>2.0999999999999994E-3</v>
      </c>
      <c r="AT666" s="369"/>
      <c r="AX666" s="711"/>
      <c r="AY666" s="712"/>
      <c r="AZ666" s="712"/>
      <c r="BA666" s="712"/>
      <c r="BB666" s="713"/>
      <c r="BC666" s="712"/>
      <c r="BD666" s="712"/>
      <c r="BE666" s="712"/>
      <c r="BF666" s="712"/>
      <c r="BG666" s="713"/>
      <c r="BH666" s="713"/>
      <c r="BI666" s="714"/>
      <c r="BJ666" s="714"/>
      <c r="BK666" s="714"/>
      <c r="BL666" s="713"/>
      <c r="BM666" s="713"/>
      <c r="BN666" s="713"/>
      <c r="BO666" s="713"/>
      <c r="BP666" s="713"/>
      <c r="BQ666" s="713"/>
      <c r="BR666" s="713"/>
      <c r="BS666" s="713"/>
      <c r="BT666" s="716"/>
      <c r="BU666" s="717"/>
      <c r="BV666" s="715"/>
      <c r="BW666" s="718"/>
    </row>
    <row r="667" spans="2:75" ht="15.75" customHeight="1">
      <c r="B667" s="363" t="s">
        <v>477</v>
      </c>
      <c r="C667" s="364">
        <v>41993440000174</v>
      </c>
      <c r="D667" s="365" t="s">
        <v>11</v>
      </c>
      <c r="E667" s="365" t="s">
        <v>620</v>
      </c>
      <c r="F667" s="365" t="s">
        <v>665</v>
      </c>
      <c r="G667" s="366" t="s">
        <v>740</v>
      </c>
      <c r="H667" s="366" t="s">
        <v>34</v>
      </c>
      <c r="I667" s="366"/>
      <c r="J667" s="366" t="s">
        <v>608</v>
      </c>
      <c r="K667" s="367" t="s">
        <v>48</v>
      </c>
      <c r="L667" s="368"/>
      <c r="M667" s="368" t="s">
        <v>34</v>
      </c>
      <c r="N667" s="367">
        <v>627372</v>
      </c>
      <c r="O667" s="367" t="s">
        <v>1323</v>
      </c>
      <c r="P667" s="371">
        <v>44439</v>
      </c>
      <c r="Q667" s="372">
        <v>99208994.569999993</v>
      </c>
      <c r="R667" s="372">
        <v>49569223.182182521</v>
      </c>
      <c r="S667" s="367">
        <v>1</v>
      </c>
      <c r="T667" s="369">
        <v>6.6557278197399317E-2</v>
      </c>
      <c r="U667" s="369">
        <v>0.86039892599839107</v>
      </c>
      <c r="V667" s="369">
        <v>0.10321338000000013</v>
      </c>
      <c r="W667" s="369">
        <v>1.0118362422214213</v>
      </c>
      <c r="X667" s="369" t="s">
        <v>1424</v>
      </c>
      <c r="Y667" s="369" t="s">
        <v>1424</v>
      </c>
      <c r="Z667" s="369" t="s">
        <v>1424</v>
      </c>
      <c r="AA667" s="369" t="s">
        <v>1424</v>
      </c>
      <c r="AB667" s="369">
        <v>2.0698908575775412E-2</v>
      </c>
      <c r="AC667" s="373">
        <v>6.316421023533926E-2</v>
      </c>
      <c r="AD667" s="575">
        <v>29197090000134</v>
      </c>
      <c r="AE667" s="370" t="s">
        <v>59</v>
      </c>
      <c r="AF667" s="370" t="s">
        <v>2320</v>
      </c>
      <c r="AG667" s="374" t="s">
        <v>59</v>
      </c>
      <c r="AH667" s="374" t="s">
        <v>2321</v>
      </c>
      <c r="AI667" s="374">
        <v>100</v>
      </c>
      <c r="AJ667" s="374">
        <v>1</v>
      </c>
      <c r="AK667" s="374">
        <v>100</v>
      </c>
      <c r="AL667" s="369">
        <v>9.0000000000000011E-3</v>
      </c>
      <c r="AM667" s="369">
        <v>0.2</v>
      </c>
      <c r="AN667" s="369" t="s">
        <v>64</v>
      </c>
      <c r="AO667" s="367" t="s">
        <v>1326</v>
      </c>
      <c r="AP667" s="370" t="s">
        <v>11</v>
      </c>
      <c r="AQ667" s="376" t="s">
        <v>671</v>
      </c>
      <c r="AR667" s="369">
        <v>2.0996999999999999E-3</v>
      </c>
      <c r="AS667" s="369">
        <v>2.0996999999999999E-3</v>
      </c>
      <c r="AT667" s="369"/>
      <c r="AW667" s="711"/>
      <c r="AX667" s="711"/>
      <c r="AY667" s="712"/>
      <c r="AZ667" s="712"/>
      <c r="BA667" s="712"/>
      <c r="BB667" s="712"/>
      <c r="BC667" s="712"/>
      <c r="BD667" s="712"/>
      <c r="BE667" s="712"/>
      <c r="BF667" s="712"/>
      <c r="BG667" s="713"/>
      <c r="BH667" s="713"/>
      <c r="BI667" s="714"/>
      <c r="BJ667" s="714"/>
      <c r="BK667" s="714"/>
      <c r="BL667" s="218"/>
      <c r="BM667" s="713"/>
      <c r="BN667" s="713"/>
      <c r="BO667" s="713"/>
      <c r="BP667" s="713"/>
      <c r="BQ667" s="713"/>
      <c r="BR667" s="713"/>
      <c r="BS667" s="713"/>
      <c r="BT667" s="713"/>
      <c r="BU667" s="713"/>
      <c r="BV667" s="715"/>
      <c r="BW667" s="712"/>
    </row>
    <row r="668" spans="2:75" ht="15.75" customHeight="1">
      <c r="B668" s="363" t="s">
        <v>1647</v>
      </c>
      <c r="C668" s="364">
        <v>40498539000137</v>
      </c>
      <c r="D668" s="365" t="s">
        <v>11</v>
      </c>
      <c r="E668" s="365" t="s">
        <v>620</v>
      </c>
      <c r="F668" s="365" t="s">
        <v>665</v>
      </c>
      <c r="G668" s="366" t="s">
        <v>740</v>
      </c>
      <c r="H668" s="366" t="s">
        <v>34</v>
      </c>
      <c r="I668" s="366"/>
      <c r="J668" s="366"/>
      <c r="K668" s="367" t="s">
        <v>48</v>
      </c>
      <c r="L668" s="368" t="s">
        <v>717</v>
      </c>
      <c r="M668" s="368"/>
      <c r="N668" s="367">
        <v>581453</v>
      </c>
      <c r="O668" s="367" t="s">
        <v>1326</v>
      </c>
      <c r="P668" s="371">
        <v>44286</v>
      </c>
      <c r="Q668" s="372">
        <v>8282775559.2299995</v>
      </c>
      <c r="R668" s="372">
        <v>5816953377.5001192</v>
      </c>
      <c r="S668" s="367">
        <v>1</v>
      </c>
      <c r="T668" s="369">
        <v>0.12094538732365967</v>
      </c>
      <c r="U668" s="369">
        <v>1.360383257510738</v>
      </c>
      <c r="V668" s="369">
        <v>0.15473103508086083</v>
      </c>
      <c r="W668" s="369">
        <v>1.4200763222784143</v>
      </c>
      <c r="X668" s="369" t="s">
        <v>1424</v>
      </c>
      <c r="Y668" s="369" t="s">
        <v>1424</v>
      </c>
      <c r="Z668" s="369" t="s">
        <v>1424</v>
      </c>
      <c r="AA668" s="369" t="s">
        <v>1424</v>
      </c>
      <c r="AB668" s="369">
        <v>1.1810745226373482E-2</v>
      </c>
      <c r="AC668" s="373">
        <v>3.4319129899704208</v>
      </c>
      <c r="AD668" s="575">
        <v>40668849000152</v>
      </c>
      <c r="AE668" s="370" t="s">
        <v>2492</v>
      </c>
      <c r="AF668" s="370" t="s">
        <v>59</v>
      </c>
      <c r="AG668" s="374" t="s">
        <v>59</v>
      </c>
      <c r="AH668" s="374" t="s">
        <v>2321</v>
      </c>
      <c r="AI668" s="374">
        <v>1</v>
      </c>
      <c r="AJ668" s="374">
        <v>1</v>
      </c>
      <c r="AK668" s="374">
        <v>1</v>
      </c>
      <c r="AL668" s="369">
        <v>9.0000000000000011E-3</v>
      </c>
      <c r="AM668" s="369">
        <v>0.2</v>
      </c>
      <c r="AN668" s="369" t="s">
        <v>64</v>
      </c>
      <c r="AO668" s="367" t="s">
        <v>1326</v>
      </c>
      <c r="AP668" s="370" t="s">
        <v>11</v>
      </c>
      <c r="AQ668" s="376" t="s">
        <v>671</v>
      </c>
      <c r="AR668" s="369" t="s">
        <v>34</v>
      </c>
      <c r="AS668" s="369" t="s">
        <v>34</v>
      </c>
      <c r="AT668" s="369"/>
      <c r="AW668" s="711"/>
      <c r="AX668" s="711"/>
      <c r="AY668" s="712"/>
      <c r="AZ668" s="712"/>
      <c r="BA668" s="712"/>
      <c r="BB668" s="712"/>
      <c r="BC668" s="712"/>
      <c r="BD668" s="712"/>
      <c r="BE668" s="712"/>
      <c r="BF668" s="712"/>
      <c r="BG668" s="713"/>
      <c r="BH668" s="713"/>
      <c r="BI668" s="714"/>
      <c r="BJ668" s="714"/>
      <c r="BK668" s="714"/>
      <c r="BL668" s="218"/>
      <c r="BM668" s="713"/>
      <c r="BN668" s="713"/>
      <c r="BO668" s="713"/>
      <c r="BP668" s="713"/>
      <c r="BQ668" s="713"/>
      <c r="BR668" s="713"/>
      <c r="BS668" s="713"/>
      <c r="BT668" s="713"/>
      <c r="BU668" s="713"/>
      <c r="BV668" s="715"/>
      <c r="BW668" s="712"/>
    </row>
    <row r="669" spans="2:75" ht="15.75" customHeight="1">
      <c r="B669" s="363" t="s">
        <v>1382</v>
      </c>
      <c r="C669" s="364">
        <v>32892819000105</v>
      </c>
      <c r="D669" s="365" t="s">
        <v>11</v>
      </c>
      <c r="E669" s="365" t="s">
        <v>620</v>
      </c>
      <c r="F669" s="365" t="s">
        <v>665</v>
      </c>
      <c r="G669" s="366" t="s">
        <v>740</v>
      </c>
      <c r="H669" s="366" t="s">
        <v>34</v>
      </c>
      <c r="I669" s="366"/>
      <c r="J669" s="366"/>
      <c r="K669" s="367" t="s">
        <v>48</v>
      </c>
      <c r="L669" s="368" t="s">
        <v>717</v>
      </c>
      <c r="M669" s="368" t="s">
        <v>34</v>
      </c>
      <c r="N669" s="367">
        <v>627089</v>
      </c>
      <c r="O669" s="367" t="s">
        <v>1326</v>
      </c>
      <c r="P669" s="371">
        <v>44544</v>
      </c>
      <c r="Q669" s="372">
        <v>60904193.789999999</v>
      </c>
      <c r="R669" s="372" t="s">
        <v>1424</v>
      </c>
      <c r="S669" s="367">
        <v>1</v>
      </c>
      <c r="T669" s="369">
        <v>0.10478977227424879</v>
      </c>
      <c r="U669" s="369">
        <v>1.3546378392003209</v>
      </c>
      <c r="V669" s="369" t="s">
        <v>1424</v>
      </c>
      <c r="W669" s="369" t="s">
        <v>1424</v>
      </c>
      <c r="X669" s="369" t="s">
        <v>1424</v>
      </c>
      <c r="Y669" s="369" t="s">
        <v>1424</v>
      </c>
      <c r="Z669" s="369" t="s">
        <v>1424</v>
      </c>
      <c r="AA669" s="369" t="s">
        <v>1424</v>
      </c>
      <c r="AB669" s="369" t="s">
        <v>1424</v>
      </c>
      <c r="AC669" s="373" t="s">
        <v>1424</v>
      </c>
      <c r="AD669" s="575">
        <v>40668849000152</v>
      </c>
      <c r="AE669" s="370" t="s">
        <v>59</v>
      </c>
      <c r="AF669" s="370" t="s">
        <v>2320</v>
      </c>
      <c r="AG669" s="374" t="s">
        <v>59</v>
      </c>
      <c r="AH669" s="374" t="s">
        <v>2321</v>
      </c>
      <c r="AI669" s="374">
        <v>100</v>
      </c>
      <c r="AJ669" s="374">
        <v>1</v>
      </c>
      <c r="AK669" s="374">
        <v>100</v>
      </c>
      <c r="AL669" s="369">
        <v>9.0000000000000011E-3</v>
      </c>
      <c r="AM669" s="369">
        <v>0.2</v>
      </c>
      <c r="AN669" s="369" t="s">
        <v>64</v>
      </c>
      <c r="AO669" s="367" t="s">
        <v>1326</v>
      </c>
      <c r="AP669" s="370" t="s">
        <v>11</v>
      </c>
      <c r="AQ669" s="376" t="s">
        <v>671</v>
      </c>
      <c r="AR669" s="369">
        <v>2.0999999999999994E-3</v>
      </c>
      <c r="AS669" s="369">
        <v>2.0999999999999994E-3</v>
      </c>
      <c r="AT669" s="369"/>
      <c r="AW669" s="711"/>
      <c r="AX669" s="711"/>
      <c r="AY669" s="712"/>
      <c r="AZ669" s="712"/>
      <c r="BA669" s="712"/>
      <c r="BB669" s="712"/>
      <c r="BC669" s="712"/>
      <c r="BD669" s="712"/>
      <c r="BE669" s="712"/>
      <c r="BF669" s="712"/>
      <c r="BG669" s="713"/>
      <c r="BH669" s="713"/>
      <c r="BI669" s="714"/>
      <c r="BJ669" s="714"/>
      <c r="BK669" s="714"/>
      <c r="BL669" s="218"/>
      <c r="BM669" s="713"/>
      <c r="BN669" s="713"/>
      <c r="BO669" s="713"/>
      <c r="BP669" s="713"/>
      <c r="BQ669" s="713"/>
      <c r="BR669" s="713"/>
      <c r="BS669" s="713"/>
      <c r="BT669" s="713"/>
      <c r="BU669" s="713"/>
      <c r="BV669" s="715"/>
      <c r="BW669" s="712"/>
    </row>
    <row r="670" spans="2:75" ht="15.75" customHeight="1">
      <c r="B670" s="363" t="s">
        <v>240</v>
      </c>
      <c r="C670" s="364">
        <v>35727276000150</v>
      </c>
      <c r="D670" s="365" t="s">
        <v>13</v>
      </c>
      <c r="E670" s="365" t="s">
        <v>615</v>
      </c>
      <c r="F670" s="365" t="s">
        <v>619</v>
      </c>
      <c r="G670" s="366"/>
      <c r="H670" s="366" t="s">
        <v>1339</v>
      </c>
      <c r="I670" s="366" t="s">
        <v>34</v>
      </c>
      <c r="J670" s="366" t="s">
        <v>608</v>
      </c>
      <c r="K670" s="367" t="s">
        <v>48</v>
      </c>
      <c r="L670" s="368"/>
      <c r="M670" s="368" t="s">
        <v>34</v>
      </c>
      <c r="N670" s="367">
        <v>592293</v>
      </c>
      <c r="O670" s="367" t="s">
        <v>1323</v>
      </c>
      <c r="P670" s="371">
        <v>44316</v>
      </c>
      <c r="Q670" s="372">
        <v>151792795.94</v>
      </c>
      <c r="R670" s="372">
        <v>100900091.06603168</v>
      </c>
      <c r="S670" s="367">
        <v>22</v>
      </c>
      <c r="T670" s="369">
        <v>0.14165406768726774</v>
      </c>
      <c r="U670" s="369">
        <v>1.8311897812280267</v>
      </c>
      <c r="V670" s="369">
        <v>0.22729452945541717</v>
      </c>
      <c r="W670" s="369">
        <v>2.2282464014031436</v>
      </c>
      <c r="X670" s="369" t="s">
        <v>1424</v>
      </c>
      <c r="Y670" s="369" t="s">
        <v>1424</v>
      </c>
      <c r="Z670" s="369" t="s">
        <v>1424</v>
      </c>
      <c r="AA670" s="369" t="s">
        <v>1424</v>
      </c>
      <c r="AB670" s="369">
        <v>3.0762877652949314E-2</v>
      </c>
      <c r="AC670" s="373">
        <v>3.5176857581464653</v>
      </c>
      <c r="AD670" s="575">
        <v>40671799000162</v>
      </c>
      <c r="AE670" s="370" t="s">
        <v>59</v>
      </c>
      <c r="AF670" s="370" t="s">
        <v>2320</v>
      </c>
      <c r="AG670" s="374" t="s">
        <v>59</v>
      </c>
      <c r="AH670" s="374" t="s">
        <v>2321</v>
      </c>
      <c r="AI670" s="374">
        <v>100</v>
      </c>
      <c r="AJ670" s="374">
        <v>1</v>
      </c>
      <c r="AK670" s="374">
        <v>100</v>
      </c>
      <c r="AL670" s="369">
        <v>0.02</v>
      </c>
      <c r="AM670" s="369">
        <v>0.2</v>
      </c>
      <c r="AN670" s="369" t="s">
        <v>64</v>
      </c>
      <c r="AO670" s="367" t="s">
        <v>1326</v>
      </c>
      <c r="AP670" s="370" t="s">
        <v>13</v>
      </c>
      <c r="AQ670" s="376" t="s">
        <v>670</v>
      </c>
      <c r="AR670" s="369">
        <v>4.6666666666666662E-3</v>
      </c>
      <c r="AS670" s="369">
        <v>4.6666666666666662E-3</v>
      </c>
      <c r="AT670" s="369"/>
      <c r="AW670" s="711"/>
      <c r="AX670" s="711"/>
      <c r="AY670" s="712"/>
      <c r="AZ670" s="712"/>
      <c r="BA670" s="712"/>
      <c r="BB670" s="712"/>
      <c r="BC670" s="712"/>
      <c r="BD670" s="712"/>
      <c r="BE670" s="712"/>
      <c r="BF670" s="712"/>
      <c r="BG670" s="713"/>
      <c r="BH670" s="713"/>
      <c r="BI670" s="714"/>
      <c r="BJ670" s="714"/>
      <c r="BK670" s="714"/>
      <c r="BL670" s="218"/>
      <c r="BM670" s="713"/>
      <c r="BN670" s="713"/>
      <c r="BO670" s="713"/>
      <c r="BP670" s="713"/>
      <c r="BQ670" s="713"/>
      <c r="BR670" s="713"/>
      <c r="BS670" s="713"/>
      <c r="BT670" s="713"/>
      <c r="BU670" s="713"/>
      <c r="BV670" s="715"/>
      <c r="BW670" s="712"/>
    </row>
    <row r="671" spans="2:75" ht="15.75" customHeight="1">
      <c r="B671" s="363" t="s">
        <v>1412</v>
      </c>
      <c r="C671" s="364">
        <v>42449356000157</v>
      </c>
      <c r="D671" s="365" t="s">
        <v>11</v>
      </c>
      <c r="E671" s="365" t="s">
        <v>620</v>
      </c>
      <c r="F671" s="365" t="s">
        <v>665</v>
      </c>
      <c r="G671" s="366"/>
      <c r="H671" s="366" t="s">
        <v>34</v>
      </c>
      <c r="I671" s="366" t="s">
        <v>1306</v>
      </c>
      <c r="J671" s="366" t="s">
        <v>608</v>
      </c>
      <c r="K671" s="367" t="s">
        <v>48</v>
      </c>
      <c r="L671" s="368"/>
      <c r="M671" s="368" t="s">
        <v>1421</v>
      </c>
      <c r="N671" s="367">
        <v>667218</v>
      </c>
      <c r="O671" s="367" t="s">
        <v>1323</v>
      </c>
      <c r="P671" s="371">
        <v>44753</v>
      </c>
      <c r="Q671" s="372">
        <v>9459972.5999999996</v>
      </c>
      <c r="R671" s="372" t="s">
        <v>1424</v>
      </c>
      <c r="S671" s="367">
        <v>22</v>
      </c>
      <c r="T671" s="369" t="s">
        <v>1424</v>
      </c>
      <c r="U671" s="369" t="s">
        <v>1424</v>
      </c>
      <c r="V671" s="369" t="s">
        <v>1424</v>
      </c>
      <c r="W671" s="369" t="s">
        <v>1424</v>
      </c>
      <c r="X671" s="369" t="s">
        <v>1424</v>
      </c>
      <c r="Y671" s="369" t="s">
        <v>1424</v>
      </c>
      <c r="Z671" s="369" t="s">
        <v>1424</v>
      </c>
      <c r="AA671" s="369" t="s">
        <v>1424</v>
      </c>
      <c r="AB671" s="369" t="s">
        <v>1424</v>
      </c>
      <c r="AC671" s="373" t="s">
        <v>1424</v>
      </c>
      <c r="AD671" s="575">
        <v>28840203000105</v>
      </c>
      <c r="AE671" s="370" t="s">
        <v>2492</v>
      </c>
      <c r="AF671" s="370" t="s">
        <v>2320</v>
      </c>
      <c r="AG671" s="374" t="s">
        <v>59</v>
      </c>
      <c r="AH671" s="374" t="s">
        <v>2318</v>
      </c>
      <c r="AI671" s="374">
        <v>0</v>
      </c>
      <c r="AJ671" s="374">
        <v>0</v>
      </c>
      <c r="AK671" s="374">
        <v>0</v>
      </c>
      <c r="AL671" s="369">
        <v>6.0000000000000001E-3</v>
      </c>
      <c r="AM671" s="369">
        <v>0.2</v>
      </c>
      <c r="AN671" s="369" t="s">
        <v>64</v>
      </c>
      <c r="AO671" s="367" t="s">
        <v>1326</v>
      </c>
      <c r="AP671" s="370" t="s">
        <v>13</v>
      </c>
      <c r="AQ671" s="376" t="s">
        <v>670</v>
      </c>
      <c r="AR671" s="369" t="s">
        <v>34</v>
      </c>
      <c r="AS671" s="369" t="s">
        <v>34</v>
      </c>
      <c r="AT671" s="369"/>
      <c r="AW671" s="711"/>
      <c r="AX671" s="711"/>
      <c r="AY671" s="712"/>
      <c r="AZ671" s="712"/>
      <c r="BA671" s="712"/>
      <c r="BB671" s="712"/>
      <c r="BC671" s="712"/>
      <c r="BD671" s="712"/>
      <c r="BE671" s="712"/>
      <c r="BF671" s="712"/>
      <c r="BG671" s="713"/>
      <c r="BH671" s="713"/>
      <c r="BI671" s="714"/>
      <c r="BJ671" s="714"/>
      <c r="BK671" s="714"/>
      <c r="BL671" s="218"/>
      <c r="BM671" s="713"/>
      <c r="BN671" s="713"/>
      <c r="BO671" s="713"/>
      <c r="BP671" s="713"/>
      <c r="BQ671" s="713"/>
      <c r="BR671" s="713"/>
      <c r="BS671" s="713"/>
      <c r="BT671" s="713"/>
      <c r="BU671" s="713"/>
      <c r="BV671" s="715"/>
      <c r="BW671" s="712"/>
    </row>
    <row r="672" spans="2:75" ht="15.75" customHeight="1">
      <c r="B672" s="363" t="s">
        <v>1006</v>
      </c>
      <c r="C672" s="364">
        <v>41745741000189</v>
      </c>
      <c r="D672" s="365" t="s">
        <v>11</v>
      </c>
      <c r="E672" s="365" t="s">
        <v>620</v>
      </c>
      <c r="F672" s="365" t="s">
        <v>674</v>
      </c>
      <c r="G672" s="366" t="s">
        <v>740</v>
      </c>
      <c r="H672" s="366" t="s">
        <v>34</v>
      </c>
      <c r="I672" s="366" t="s">
        <v>1306</v>
      </c>
      <c r="J672" s="366"/>
      <c r="K672" s="367" t="s">
        <v>48</v>
      </c>
      <c r="L672" s="368"/>
      <c r="M672" s="368" t="s">
        <v>1421</v>
      </c>
      <c r="N672" s="367">
        <v>627402</v>
      </c>
      <c r="O672" s="367" t="s">
        <v>1323</v>
      </c>
      <c r="P672" s="371">
        <v>44498</v>
      </c>
      <c r="Q672" s="372">
        <v>197533506.69</v>
      </c>
      <c r="R672" s="372" t="s">
        <v>1424</v>
      </c>
      <c r="S672" s="367">
        <v>0</v>
      </c>
      <c r="T672" s="369">
        <v>8.2304469324841145E-2</v>
      </c>
      <c r="U672" s="369">
        <v>1.0639659392611382</v>
      </c>
      <c r="V672" s="369" t="s">
        <v>1424</v>
      </c>
      <c r="W672" s="369" t="s">
        <v>1424</v>
      </c>
      <c r="X672" s="369" t="s">
        <v>1424</v>
      </c>
      <c r="Y672" s="369" t="s">
        <v>1424</v>
      </c>
      <c r="Z672" s="369" t="s">
        <v>1424</v>
      </c>
      <c r="AA672" s="369" t="s">
        <v>1424</v>
      </c>
      <c r="AB672" s="369" t="s">
        <v>1424</v>
      </c>
      <c r="AC672" s="373" t="s">
        <v>1424</v>
      </c>
      <c r="AD672" s="575">
        <v>0</v>
      </c>
      <c r="AE672" s="370" t="s">
        <v>2492</v>
      </c>
      <c r="AF672" s="370" t="s">
        <v>2320</v>
      </c>
      <c r="AG672" s="374" t="s">
        <v>59</v>
      </c>
      <c r="AH672" s="374" t="s">
        <v>2321</v>
      </c>
      <c r="AI672" s="374">
        <v>1</v>
      </c>
      <c r="AJ672" s="374">
        <v>1</v>
      </c>
      <c r="AK672" s="374">
        <v>1</v>
      </c>
      <c r="AL672" s="369">
        <v>3.0000000000000001E-3</v>
      </c>
      <c r="AM672" s="369" t="s">
        <v>34</v>
      </c>
      <c r="AN672" s="369" t="s">
        <v>64</v>
      </c>
      <c r="AO672" s="367" t="s">
        <v>1326</v>
      </c>
      <c r="AP672" s="370" t="s">
        <v>11</v>
      </c>
      <c r="AQ672" s="376" t="s">
        <v>664</v>
      </c>
      <c r="AR672" s="369">
        <v>6.9999999999999999E-4</v>
      </c>
      <c r="AS672" s="369">
        <v>6.9999999999999999E-4</v>
      </c>
      <c r="AT672" s="369"/>
      <c r="AW672" s="711"/>
      <c r="AX672" s="711"/>
      <c r="AY672" s="712"/>
      <c r="AZ672" s="712"/>
      <c r="BA672" s="712"/>
      <c r="BB672" s="712"/>
      <c r="BC672" s="712"/>
      <c r="BD672" s="712"/>
      <c r="BE672" s="712"/>
      <c r="BF672" s="712"/>
      <c r="BG672" s="713"/>
      <c r="BH672" s="713"/>
      <c r="BI672" s="714"/>
      <c r="BJ672" s="714"/>
      <c r="BK672" s="714"/>
      <c r="BL672" s="218"/>
      <c r="BM672" s="713"/>
      <c r="BN672" s="713"/>
      <c r="BO672" s="713"/>
      <c r="BP672" s="713"/>
      <c r="BQ672" s="713"/>
      <c r="BR672" s="713"/>
      <c r="BS672" s="713"/>
      <c r="BT672" s="713"/>
      <c r="BU672" s="713"/>
      <c r="BV672" s="715"/>
      <c r="BW672" s="712"/>
    </row>
    <row r="673" spans="2:75" ht="15.75" customHeight="1">
      <c r="B673" s="363" t="s">
        <v>1648</v>
      </c>
      <c r="C673" s="364">
        <v>10388050000141</v>
      </c>
      <c r="D673" s="365" t="s">
        <v>11</v>
      </c>
      <c r="E673" s="365" t="s">
        <v>620</v>
      </c>
      <c r="F673" s="365" t="s">
        <v>674</v>
      </c>
      <c r="G673" s="366" t="s">
        <v>740</v>
      </c>
      <c r="H673" s="366" t="s">
        <v>34</v>
      </c>
      <c r="I673" s="366" t="s">
        <v>1306</v>
      </c>
      <c r="J673" s="366" t="s">
        <v>608</v>
      </c>
      <c r="K673" s="367" t="s">
        <v>48</v>
      </c>
      <c r="L673" s="368"/>
      <c r="M673" s="368"/>
      <c r="N673" s="367">
        <v>222585</v>
      </c>
      <c r="O673" s="367" t="s">
        <v>1323</v>
      </c>
      <c r="P673" s="371">
        <v>39829</v>
      </c>
      <c r="Q673" s="372">
        <v>46039474.189999998</v>
      </c>
      <c r="R673" s="372">
        <v>54502906.735992044</v>
      </c>
      <c r="S673" s="367">
        <v>0</v>
      </c>
      <c r="T673" s="369">
        <v>8.7199914243692112E-2</v>
      </c>
      <c r="U673" s="369">
        <v>0.9808170945456558</v>
      </c>
      <c r="V673" s="369">
        <v>0.10688929658608259</v>
      </c>
      <c r="W673" s="369">
        <v>0.98099879644420696</v>
      </c>
      <c r="X673" s="369">
        <v>0.13733546812875153</v>
      </c>
      <c r="Y673" s="369">
        <v>0.96571423307043669</v>
      </c>
      <c r="Z673" s="369">
        <v>0.17302336155145626</v>
      </c>
      <c r="AA673" s="369">
        <v>0.94549717886595996</v>
      </c>
      <c r="AB673" s="369">
        <v>1.3792051714657028E-3</v>
      </c>
      <c r="AC673" s="373">
        <v>-1.355440704666939</v>
      </c>
      <c r="AD673" s="575">
        <v>35823433000121</v>
      </c>
      <c r="AE673" s="370" t="s">
        <v>59</v>
      </c>
      <c r="AF673" s="370" t="s">
        <v>59</v>
      </c>
      <c r="AG673" s="374" t="s">
        <v>59</v>
      </c>
      <c r="AH673" s="374" t="s">
        <v>2321</v>
      </c>
      <c r="AI673" s="374">
        <v>1000</v>
      </c>
      <c r="AJ673" s="374">
        <v>1000</v>
      </c>
      <c r="AK673" s="374">
        <v>1000</v>
      </c>
      <c r="AL673" s="369">
        <v>3.0000000000000001E-3</v>
      </c>
      <c r="AM673" s="369" t="s">
        <v>34</v>
      </c>
      <c r="AN673" s="369" t="s">
        <v>64</v>
      </c>
      <c r="AO673" s="367" t="s">
        <v>1326</v>
      </c>
      <c r="AP673" s="370" t="s">
        <v>11</v>
      </c>
      <c r="AQ673" s="376" t="s">
        <v>1552</v>
      </c>
      <c r="AR673" s="369" t="s">
        <v>34</v>
      </c>
      <c r="AS673" s="369" t="s">
        <v>34</v>
      </c>
      <c r="AT673" s="369"/>
      <c r="AX673" s="711"/>
      <c r="AY673" s="712"/>
      <c r="AZ673" s="712"/>
      <c r="BA673" s="712"/>
      <c r="BB673" s="713"/>
      <c r="BC673" s="712"/>
      <c r="BD673" s="712"/>
      <c r="BE673" s="712"/>
      <c r="BF673" s="712"/>
      <c r="BG673" s="713"/>
      <c r="BH673" s="713"/>
      <c r="BI673" s="714"/>
      <c r="BJ673" s="714"/>
      <c r="BK673" s="714"/>
      <c r="BL673" s="713"/>
      <c r="BM673" s="713"/>
      <c r="BN673" s="713"/>
      <c r="BO673" s="713"/>
      <c r="BP673" s="713"/>
      <c r="BQ673" s="713"/>
      <c r="BR673" s="713"/>
      <c r="BS673" s="713"/>
      <c r="BT673" s="716"/>
      <c r="BU673" s="717"/>
      <c r="BV673" s="715"/>
      <c r="BW673" s="718"/>
    </row>
    <row r="674" spans="2:75" ht="15.75" customHeight="1">
      <c r="B674" s="363" t="s">
        <v>1007</v>
      </c>
      <c r="C674" s="364">
        <v>41483966000104</v>
      </c>
      <c r="D674" s="365" t="s">
        <v>14</v>
      </c>
      <c r="E674" s="365" t="s">
        <v>607</v>
      </c>
      <c r="F674" s="365"/>
      <c r="G674" s="366" t="s">
        <v>868</v>
      </c>
      <c r="H674" s="366" t="s">
        <v>34</v>
      </c>
      <c r="I674" s="366" t="s">
        <v>34</v>
      </c>
      <c r="J674" s="366" t="s">
        <v>692</v>
      </c>
      <c r="K674" s="367"/>
      <c r="L674" s="368"/>
      <c r="M674" s="368" t="s">
        <v>1421</v>
      </c>
      <c r="N674" s="367">
        <v>604801</v>
      </c>
      <c r="O674" s="367" t="s">
        <v>1323</v>
      </c>
      <c r="P674" s="371">
        <v>44343</v>
      </c>
      <c r="Q674" s="372">
        <v>11681651.17</v>
      </c>
      <c r="R674" s="372">
        <v>22185001.68511904</v>
      </c>
      <c r="S674" s="367">
        <v>6</v>
      </c>
      <c r="T674" s="369">
        <v>-0.23002359254764659</v>
      </c>
      <c r="U674" s="369">
        <v>-2.9735598771828977</v>
      </c>
      <c r="V674" s="369">
        <v>-0.1994612252827731</v>
      </c>
      <c r="W674" s="369">
        <v>-1.9553869533097477</v>
      </c>
      <c r="X674" s="369" t="s">
        <v>1424</v>
      </c>
      <c r="Y674" s="369" t="s">
        <v>1424</v>
      </c>
      <c r="Z674" s="369" t="s">
        <v>1424</v>
      </c>
      <c r="AA674" s="369" t="s">
        <v>1424</v>
      </c>
      <c r="AB674" s="369">
        <v>0.33448311715696388</v>
      </c>
      <c r="AC674" s="373">
        <v>-0.78841004505260481</v>
      </c>
      <c r="AD674" s="575">
        <v>29152373000160</v>
      </c>
      <c r="AE674" s="370" t="s">
        <v>59</v>
      </c>
      <c r="AF674" s="370" t="s">
        <v>2320</v>
      </c>
      <c r="AG674" s="374" t="s">
        <v>59</v>
      </c>
      <c r="AH674" s="374" t="s">
        <v>2318</v>
      </c>
      <c r="AI674" s="374">
        <v>100</v>
      </c>
      <c r="AJ674" s="374" t="s">
        <v>1436</v>
      </c>
      <c r="AK674" s="374" t="s">
        <v>1436</v>
      </c>
      <c r="AL674" s="369">
        <v>8.0000000000000002E-3</v>
      </c>
      <c r="AM674" s="369" t="s">
        <v>34</v>
      </c>
      <c r="AN674" s="369" t="s">
        <v>668</v>
      </c>
      <c r="AO674" s="367" t="s">
        <v>1326</v>
      </c>
      <c r="AP674" s="370" t="s">
        <v>718</v>
      </c>
      <c r="AQ674" s="376" t="s">
        <v>689</v>
      </c>
      <c r="AR674" s="369" t="s">
        <v>34</v>
      </c>
      <c r="AS674" s="369" t="s">
        <v>34</v>
      </c>
      <c r="AT674" s="369"/>
      <c r="AW674" s="711"/>
      <c r="AX674" s="711"/>
      <c r="AY674" s="712"/>
      <c r="AZ674" s="712"/>
      <c r="BA674" s="712"/>
      <c r="BB674" s="713"/>
      <c r="BC674" s="712"/>
      <c r="BD674" s="712"/>
      <c r="BE674" s="712"/>
      <c r="BF674" s="712"/>
      <c r="BG674" s="713"/>
      <c r="BH674" s="713"/>
      <c r="BI674" s="714"/>
      <c r="BJ674" s="714"/>
      <c r="BK674" s="714"/>
      <c r="BL674" s="218"/>
      <c r="BM674" s="713"/>
      <c r="BN674" s="713"/>
      <c r="BO674" s="713"/>
      <c r="BP674" s="713"/>
      <c r="BQ674" s="713"/>
      <c r="BR674" s="713"/>
      <c r="BS674" s="713"/>
      <c r="BT674" s="716"/>
      <c r="BU674" s="717"/>
      <c r="BV674" s="715"/>
      <c r="BW674" s="718"/>
    </row>
    <row r="675" spans="2:75" ht="15.75" customHeight="1">
      <c r="B675" s="363" t="s">
        <v>1008</v>
      </c>
      <c r="C675" s="364">
        <v>19628842000110</v>
      </c>
      <c r="D675" s="365" t="s">
        <v>14</v>
      </c>
      <c r="E675" s="365" t="s">
        <v>614</v>
      </c>
      <c r="F675" s="365"/>
      <c r="G675" s="366"/>
      <c r="H675" s="366" t="s">
        <v>1340</v>
      </c>
      <c r="I675" s="366" t="s">
        <v>34</v>
      </c>
      <c r="J675" s="366" t="s">
        <v>611</v>
      </c>
      <c r="K675" s="367" t="s">
        <v>48</v>
      </c>
      <c r="L675" s="368"/>
      <c r="M675" s="368" t="s">
        <v>34</v>
      </c>
      <c r="N675" s="367">
        <v>374296</v>
      </c>
      <c r="O675" s="367" t="s">
        <v>1323</v>
      </c>
      <c r="P675" s="371">
        <v>41739</v>
      </c>
      <c r="Q675" s="372">
        <v>163765640.47</v>
      </c>
      <c r="R675" s="372">
        <v>181108552.00809506</v>
      </c>
      <c r="S675" s="367">
        <v>32</v>
      </c>
      <c r="T675" s="369">
        <v>-6.6502767482635394E-2</v>
      </c>
      <c r="U675" s="369">
        <v>-0.859694255349162</v>
      </c>
      <c r="V675" s="369">
        <v>-0.18027352355299309</v>
      </c>
      <c r="W675" s="369">
        <v>-1.7672833177624372</v>
      </c>
      <c r="X675" s="369">
        <v>-0.14577174702054407</v>
      </c>
      <c r="Y675" s="369">
        <v>-1.1054136386325093</v>
      </c>
      <c r="Z675" s="369">
        <v>5.7937695465212435E-2</v>
      </c>
      <c r="AA675" s="369">
        <v>0.32933664374508925</v>
      </c>
      <c r="AB675" s="369">
        <v>0.25216649986797479</v>
      </c>
      <c r="AC675" s="373">
        <v>-1.0475063357566277</v>
      </c>
      <c r="AD675" s="575">
        <v>19601993000185</v>
      </c>
      <c r="AE675" s="370" t="s">
        <v>2493</v>
      </c>
      <c r="AF675" s="370" t="s">
        <v>2326</v>
      </c>
      <c r="AG675" s="374" t="s">
        <v>1459</v>
      </c>
      <c r="AH675" s="374" t="s">
        <v>2318</v>
      </c>
      <c r="AI675" s="374">
        <v>20000</v>
      </c>
      <c r="AJ675" s="374">
        <v>10000</v>
      </c>
      <c r="AK675" s="374">
        <v>20000</v>
      </c>
      <c r="AL675" s="369">
        <v>0.02</v>
      </c>
      <c r="AM675" s="369">
        <v>0.2</v>
      </c>
      <c r="AN675" s="369" t="s">
        <v>668</v>
      </c>
      <c r="AO675" s="367" t="s">
        <v>1326</v>
      </c>
      <c r="AP675" s="370" t="s">
        <v>718</v>
      </c>
      <c r="AQ675" s="376" t="s">
        <v>661</v>
      </c>
      <c r="AR675" s="369">
        <v>5.3333333333333332E-3</v>
      </c>
      <c r="AS675" s="369">
        <v>5.3333333333333332E-3</v>
      </c>
      <c r="AT675" s="369"/>
      <c r="AX675" s="711"/>
      <c r="AY675" s="712"/>
      <c r="AZ675" s="712"/>
      <c r="BA675" s="712"/>
      <c r="BB675" s="713"/>
      <c r="BC675" s="712"/>
      <c r="BD675" s="712"/>
      <c r="BE675" s="712"/>
      <c r="BF675" s="712"/>
      <c r="BG675" s="713"/>
      <c r="BH675" s="713"/>
      <c r="BI675" s="714"/>
      <c r="BJ675" s="714"/>
      <c r="BK675" s="714"/>
      <c r="BL675" s="713"/>
      <c r="BM675" s="713"/>
      <c r="BN675" s="713"/>
      <c r="BO675" s="713"/>
      <c r="BP675" s="713"/>
      <c r="BQ675" s="713"/>
      <c r="BR675" s="713"/>
      <c r="BS675" s="713"/>
      <c r="BT675" s="716"/>
      <c r="BU675" s="717"/>
      <c r="BV675" s="715"/>
      <c r="BW675" s="718"/>
    </row>
    <row r="676" spans="2:75" ht="15.75" customHeight="1">
      <c r="B676" s="363" t="s">
        <v>227</v>
      </c>
      <c r="C676" s="364">
        <v>29319740000177</v>
      </c>
      <c r="D676" s="365" t="s">
        <v>13</v>
      </c>
      <c r="E676" s="365" t="s">
        <v>616</v>
      </c>
      <c r="F676" s="365" t="s">
        <v>610</v>
      </c>
      <c r="G676" s="366" t="s">
        <v>34</v>
      </c>
      <c r="H676" s="366" t="s">
        <v>1339</v>
      </c>
      <c r="I676" s="366" t="s">
        <v>34</v>
      </c>
      <c r="J676" s="366"/>
      <c r="K676" s="367" t="s">
        <v>48</v>
      </c>
      <c r="L676" s="368"/>
      <c r="M676" s="368" t="s">
        <v>34</v>
      </c>
      <c r="N676" s="367">
        <v>475467</v>
      </c>
      <c r="O676" s="367" t="s">
        <v>1326</v>
      </c>
      <c r="P676" s="371">
        <v>43348</v>
      </c>
      <c r="Q676" s="372">
        <v>4336395.29</v>
      </c>
      <c r="R676" s="372">
        <v>5715584.0055555543</v>
      </c>
      <c r="S676" s="367">
        <v>16</v>
      </c>
      <c r="T676" s="369">
        <v>3.5159892455188135E-2</v>
      </c>
      <c r="U676" s="369">
        <v>0.45451879232412579</v>
      </c>
      <c r="V676" s="369">
        <v>7.4344842966207914E-2</v>
      </c>
      <c r="W676" s="369">
        <v>0.72882805054411925</v>
      </c>
      <c r="X676" s="369">
        <v>3.2217895901203164E-2</v>
      </c>
      <c r="Y676" s="369">
        <v>0.24431415733950959</v>
      </c>
      <c r="Z676" s="369">
        <v>0.10997860328975007</v>
      </c>
      <c r="AA676" s="369">
        <v>0.62515403487124377</v>
      </c>
      <c r="AB676" s="369">
        <v>3.4611901482732049E-2</v>
      </c>
      <c r="AC676" s="373">
        <v>-0.71751983878921655</v>
      </c>
      <c r="AD676" s="575">
        <v>0</v>
      </c>
      <c r="AE676" s="370" t="s">
        <v>2494</v>
      </c>
      <c r="AF676" s="370" t="s">
        <v>2435</v>
      </c>
      <c r="AG676" s="374" t="s">
        <v>1460</v>
      </c>
      <c r="AH676" s="374" t="s">
        <v>2321</v>
      </c>
      <c r="AI676" s="374">
        <v>1000</v>
      </c>
      <c r="AJ676" s="374">
        <v>1000</v>
      </c>
      <c r="AK676" s="374">
        <v>1000</v>
      </c>
      <c r="AL676" s="369">
        <v>0.02</v>
      </c>
      <c r="AM676" s="369">
        <v>0.2</v>
      </c>
      <c r="AN676" s="369" t="s">
        <v>64</v>
      </c>
      <c r="AO676" s="367" t="s">
        <v>1326</v>
      </c>
      <c r="AP676" s="370" t="s">
        <v>13</v>
      </c>
      <c r="AQ676" s="376" t="s">
        <v>670</v>
      </c>
      <c r="AR676" s="369">
        <v>4.0000000000000001E-3</v>
      </c>
      <c r="AS676" s="369">
        <v>4.0000000000000001E-3</v>
      </c>
      <c r="AT676" s="369"/>
      <c r="AX676" s="711"/>
      <c r="AY676" s="712"/>
      <c r="AZ676" s="712"/>
      <c r="BA676" s="712"/>
      <c r="BB676" s="713"/>
      <c r="BC676" s="712"/>
      <c r="BD676" s="712"/>
      <c r="BE676" s="712"/>
      <c r="BF676" s="712"/>
      <c r="BG676" s="713"/>
      <c r="BH676" s="713"/>
      <c r="BI676" s="714"/>
      <c r="BJ676" s="714"/>
      <c r="BK676" s="714"/>
      <c r="BL676" s="713"/>
      <c r="BM676" s="713"/>
      <c r="BN676" s="713"/>
      <c r="BO676" s="713"/>
      <c r="BP676" s="713"/>
      <c r="BQ676" s="713"/>
      <c r="BR676" s="713"/>
      <c r="BS676" s="713"/>
      <c r="BT676" s="716"/>
      <c r="BU676" s="717"/>
      <c r="BV676" s="715"/>
      <c r="BW676" s="718"/>
    </row>
    <row r="677" spans="2:75" ht="15.75" customHeight="1">
      <c r="B677" s="363" t="s">
        <v>241</v>
      </c>
      <c r="C677" s="364">
        <v>38318178000158</v>
      </c>
      <c r="D677" s="365" t="s">
        <v>14</v>
      </c>
      <c r="E677" s="365" t="s">
        <v>607</v>
      </c>
      <c r="F677" s="365"/>
      <c r="G677" s="366" t="s">
        <v>868</v>
      </c>
      <c r="H677" s="366" t="s">
        <v>34</v>
      </c>
      <c r="I677" s="366" t="s">
        <v>34</v>
      </c>
      <c r="J677" s="366" t="s">
        <v>611</v>
      </c>
      <c r="K677" s="367"/>
      <c r="L677" s="368"/>
      <c r="M677" s="368" t="s">
        <v>34</v>
      </c>
      <c r="N677" s="367">
        <v>582883</v>
      </c>
      <c r="O677" s="367" t="s">
        <v>1323</v>
      </c>
      <c r="P677" s="371">
        <v>44293</v>
      </c>
      <c r="Q677" s="372">
        <v>1192581.31</v>
      </c>
      <c r="R677" s="372">
        <v>1886302.8751587293</v>
      </c>
      <c r="S677" s="367">
        <v>5</v>
      </c>
      <c r="T677" s="369">
        <v>-0.32778975093994112</v>
      </c>
      <c r="U677" s="369">
        <v>-4.2374020888526296</v>
      </c>
      <c r="V677" s="369">
        <v>-0.26993298622158857</v>
      </c>
      <c r="W677" s="369">
        <v>-2.646245849424353</v>
      </c>
      <c r="X677" s="369" t="s">
        <v>1424</v>
      </c>
      <c r="Y677" s="369" t="s">
        <v>1424</v>
      </c>
      <c r="Z677" s="369" t="s">
        <v>1424</v>
      </c>
      <c r="AA677" s="369" t="s">
        <v>1424</v>
      </c>
      <c r="AB677" s="369">
        <v>0.26212528444425692</v>
      </c>
      <c r="AC677" s="373">
        <v>-1.4393185467319234</v>
      </c>
      <c r="AD677" s="575">
        <v>38427986000153</v>
      </c>
      <c r="AE677" s="370" t="s">
        <v>2352</v>
      </c>
      <c r="AF677" s="370" t="s">
        <v>2317</v>
      </c>
      <c r="AG677" s="374" t="s">
        <v>1458</v>
      </c>
      <c r="AH677" s="374" t="s">
        <v>2318</v>
      </c>
      <c r="AI677" s="374">
        <v>5000</v>
      </c>
      <c r="AJ677" s="374">
        <v>5000</v>
      </c>
      <c r="AK677" s="374">
        <v>5000</v>
      </c>
      <c r="AL677" s="369">
        <v>0.01</v>
      </c>
      <c r="AM677" s="369" t="s">
        <v>34</v>
      </c>
      <c r="AN677" s="369" t="s">
        <v>34</v>
      </c>
      <c r="AO677" s="367" t="s">
        <v>1326</v>
      </c>
      <c r="AP677" s="370" t="s">
        <v>718</v>
      </c>
      <c r="AQ677" s="376" t="s">
        <v>689</v>
      </c>
      <c r="AR677" s="369">
        <v>6.6669999999999993E-3</v>
      </c>
      <c r="AS677" s="369">
        <v>6.6669999999999993E-3</v>
      </c>
      <c r="AT677" s="369"/>
      <c r="AX677" s="711"/>
      <c r="AY677" s="712"/>
      <c r="AZ677" s="712"/>
      <c r="BA677" s="712"/>
      <c r="BB677" s="713"/>
      <c r="BC677" s="712"/>
      <c r="BD677" s="712"/>
      <c r="BE677" s="712"/>
      <c r="BF677" s="712"/>
      <c r="BG677" s="713"/>
      <c r="BH677" s="713"/>
      <c r="BI677" s="714"/>
      <c r="BJ677" s="714"/>
      <c r="BK677" s="714"/>
      <c r="BL677" s="713"/>
      <c r="BM677" s="713"/>
      <c r="BN677" s="713"/>
      <c r="BO677" s="713"/>
      <c r="BP677" s="713"/>
      <c r="BQ677" s="713"/>
      <c r="BR677" s="713"/>
      <c r="BS677" s="713"/>
      <c r="BT677" s="716"/>
      <c r="BU677" s="717"/>
      <c r="BV677" s="715"/>
      <c r="BW677" s="718"/>
    </row>
    <row r="678" spans="2:75" ht="15.75" customHeight="1">
      <c r="B678" s="363" t="s">
        <v>242</v>
      </c>
      <c r="C678" s="364">
        <v>7266253000150</v>
      </c>
      <c r="D678" s="365" t="s">
        <v>14</v>
      </c>
      <c r="E678" s="365" t="s">
        <v>607</v>
      </c>
      <c r="F678" s="365"/>
      <c r="G678" s="366"/>
      <c r="H678" s="366" t="s">
        <v>34</v>
      </c>
      <c r="I678" s="366" t="s">
        <v>34</v>
      </c>
      <c r="J678" s="366" t="s">
        <v>608</v>
      </c>
      <c r="K678" s="367" t="s">
        <v>48</v>
      </c>
      <c r="L678" s="368"/>
      <c r="M678" s="368" t="s">
        <v>34</v>
      </c>
      <c r="N678" s="367">
        <v>156981</v>
      </c>
      <c r="O678" s="367" t="s">
        <v>1323</v>
      </c>
      <c r="P678" s="371">
        <v>38611</v>
      </c>
      <c r="Q678" s="372">
        <v>21827155.710000001</v>
      </c>
      <c r="R678" s="372">
        <v>24975840.935515858</v>
      </c>
      <c r="S678" s="367">
        <v>14</v>
      </c>
      <c r="T678" s="369">
        <v>-8.8241307723799345E-2</v>
      </c>
      <c r="U678" s="369">
        <v>-1.1407126080047114</v>
      </c>
      <c r="V678" s="369">
        <v>-0.22467290518009486</v>
      </c>
      <c r="W678" s="369">
        <v>-2.2025457174873706</v>
      </c>
      <c r="X678" s="369">
        <v>-0.17010072424250267</v>
      </c>
      <c r="Y678" s="369">
        <v>-1.2899046925220019</v>
      </c>
      <c r="Z678" s="369">
        <v>-0.1060948538230293</v>
      </c>
      <c r="AA678" s="369">
        <v>-0.60307754383641166</v>
      </c>
      <c r="AB678" s="369">
        <v>0.23873749317710669</v>
      </c>
      <c r="AC678" s="373">
        <v>-1.353033837981648</v>
      </c>
      <c r="AD678" s="575">
        <v>11361527000168</v>
      </c>
      <c r="AE678" s="370" t="s">
        <v>2495</v>
      </c>
      <c r="AF678" s="370" t="s">
        <v>2317</v>
      </c>
      <c r="AG678" s="374" t="s">
        <v>1458</v>
      </c>
      <c r="AH678" s="374" t="s">
        <v>2321</v>
      </c>
      <c r="AI678" s="374">
        <v>1000</v>
      </c>
      <c r="AJ678" s="374">
        <v>1000</v>
      </c>
      <c r="AK678" s="374">
        <v>1000</v>
      </c>
      <c r="AL678" s="369">
        <v>0.02</v>
      </c>
      <c r="AM678" s="369">
        <v>0.2</v>
      </c>
      <c r="AN678" s="369" t="s">
        <v>34</v>
      </c>
      <c r="AO678" s="367" t="s">
        <v>1326</v>
      </c>
      <c r="AP678" s="370" t="s">
        <v>718</v>
      </c>
      <c r="AQ678" s="376" t="s">
        <v>661</v>
      </c>
      <c r="AR678" s="369">
        <v>4.6666666666666662E-3</v>
      </c>
      <c r="AS678" s="369">
        <v>4.6666666666666662E-3</v>
      </c>
      <c r="AT678" s="369"/>
      <c r="AX678" s="711"/>
      <c r="AY678" s="712"/>
      <c r="AZ678" s="712"/>
      <c r="BA678" s="712"/>
      <c r="BB678" s="713"/>
      <c r="BC678" s="712"/>
      <c r="BD678" s="712"/>
      <c r="BE678" s="712"/>
      <c r="BF678" s="712"/>
      <c r="BG678" s="713"/>
      <c r="BH678" s="713"/>
      <c r="BI678" s="714"/>
      <c r="BJ678" s="714"/>
      <c r="BK678" s="714"/>
      <c r="BL678" s="713"/>
      <c r="BM678" s="713"/>
      <c r="BN678" s="713"/>
      <c r="BO678" s="713"/>
      <c r="BP678" s="713"/>
      <c r="BQ678" s="713"/>
      <c r="BR678" s="713"/>
      <c r="BS678" s="713"/>
      <c r="BT678" s="716"/>
      <c r="BU678" s="717"/>
      <c r="BV678" s="715"/>
      <c r="BW678" s="718"/>
    </row>
    <row r="679" spans="2:75" ht="15.75" customHeight="1">
      <c r="B679" s="363" t="s">
        <v>1649</v>
      </c>
      <c r="C679" s="364">
        <v>38075290000105</v>
      </c>
      <c r="D679" s="365" t="s">
        <v>13</v>
      </c>
      <c r="E679" s="365" t="s">
        <v>615</v>
      </c>
      <c r="F679" s="365" t="s">
        <v>619</v>
      </c>
      <c r="G679" s="366" t="s">
        <v>34</v>
      </c>
      <c r="H679" s="366" t="s">
        <v>1339</v>
      </c>
      <c r="I679" s="366" t="s">
        <v>34</v>
      </c>
      <c r="J679" s="366" t="s">
        <v>611</v>
      </c>
      <c r="K679" s="367" t="s">
        <v>48</v>
      </c>
      <c r="L679" s="368"/>
      <c r="M679" s="368"/>
      <c r="N679" s="367">
        <v>564461</v>
      </c>
      <c r="O679" s="367" t="s">
        <v>1323</v>
      </c>
      <c r="P679" s="371">
        <v>44167</v>
      </c>
      <c r="Q679" s="372">
        <v>52332885.119999997</v>
      </c>
      <c r="R679" s="372">
        <v>67283887.010634959</v>
      </c>
      <c r="S679" s="367">
        <v>3</v>
      </c>
      <c r="T679" s="369">
        <v>0.11068492536294339</v>
      </c>
      <c r="U679" s="369">
        <v>1.2449744686800315</v>
      </c>
      <c r="V679" s="369">
        <v>0.10151266815900639</v>
      </c>
      <c r="W679" s="369">
        <v>0.93165366850015963</v>
      </c>
      <c r="X679" s="369" t="s">
        <v>1424</v>
      </c>
      <c r="Y679" s="369" t="s">
        <v>1424</v>
      </c>
      <c r="Z679" s="369" t="s">
        <v>1424</v>
      </c>
      <c r="AA679" s="369" t="s">
        <v>1424</v>
      </c>
      <c r="AB679" s="369">
        <v>3.1862115500958396E-2</v>
      </c>
      <c r="AC679" s="373">
        <v>-0.19571625690090483</v>
      </c>
      <c r="AD679" s="575">
        <v>36977246000165</v>
      </c>
      <c r="AE679" s="370" t="s">
        <v>2496</v>
      </c>
      <c r="AF679" s="370" t="s">
        <v>2497</v>
      </c>
      <c r="AG679" s="374" t="s">
        <v>721</v>
      </c>
      <c r="AH679" s="374" t="s">
        <v>2327</v>
      </c>
      <c r="AI679" s="374" t="s">
        <v>1436</v>
      </c>
      <c r="AJ679" s="374" t="s">
        <v>1436</v>
      </c>
      <c r="AK679" s="374" t="s">
        <v>1436</v>
      </c>
      <c r="AL679" s="369">
        <v>0.02</v>
      </c>
      <c r="AM679" s="369" t="s">
        <v>34</v>
      </c>
      <c r="AN679" s="369" t="s">
        <v>64</v>
      </c>
      <c r="AO679" s="367" t="s">
        <v>1323</v>
      </c>
      <c r="AP679" s="370" t="s">
        <v>13</v>
      </c>
      <c r="AQ679" s="376" t="s">
        <v>2385</v>
      </c>
      <c r="AR679" s="369" t="s">
        <v>34</v>
      </c>
      <c r="AS679" s="369" t="s">
        <v>34</v>
      </c>
      <c r="AT679" s="369"/>
      <c r="AX679" s="711"/>
      <c r="AY679" s="712"/>
      <c r="AZ679" s="712"/>
      <c r="BA679" s="712"/>
      <c r="BB679" s="713"/>
      <c r="BC679" s="712"/>
      <c r="BD679" s="712"/>
      <c r="BE679" s="712"/>
      <c r="BF679" s="712"/>
      <c r="BG679" s="713"/>
      <c r="BH679" s="713"/>
      <c r="BI679" s="714"/>
      <c r="BJ679" s="714"/>
      <c r="BK679" s="714"/>
      <c r="BL679" s="713"/>
      <c r="BM679" s="713"/>
      <c r="BN679" s="713"/>
      <c r="BO679" s="713"/>
      <c r="BP679" s="713"/>
      <c r="BQ679" s="713"/>
      <c r="BR679" s="713"/>
      <c r="BS679" s="713"/>
      <c r="BT679" s="716"/>
      <c r="BU679" s="717"/>
      <c r="BV679" s="715"/>
      <c r="BW679" s="718"/>
    </row>
    <row r="680" spans="2:75" ht="15.75" customHeight="1">
      <c r="B680" s="363" t="s">
        <v>1009</v>
      </c>
      <c r="C680" s="364">
        <v>20824446000148</v>
      </c>
      <c r="D680" s="365" t="s">
        <v>11</v>
      </c>
      <c r="E680" s="365" t="s">
        <v>620</v>
      </c>
      <c r="F680" s="365" t="s">
        <v>665</v>
      </c>
      <c r="G680" s="366" t="s">
        <v>740</v>
      </c>
      <c r="H680" s="366" t="s">
        <v>34</v>
      </c>
      <c r="I680" s="366"/>
      <c r="J680" s="366" t="s">
        <v>608</v>
      </c>
      <c r="K680" s="367" t="s">
        <v>48</v>
      </c>
      <c r="L680" s="368" t="s">
        <v>1341</v>
      </c>
      <c r="M680" s="368" t="s">
        <v>1421</v>
      </c>
      <c r="N680" s="367">
        <v>391573</v>
      </c>
      <c r="O680" s="367" t="s">
        <v>1323</v>
      </c>
      <c r="P680" s="371">
        <v>41992</v>
      </c>
      <c r="Q680" s="372">
        <v>518922013.56</v>
      </c>
      <c r="R680" s="372">
        <v>412054359.66285706</v>
      </c>
      <c r="S680" s="367">
        <v>46</v>
      </c>
      <c r="T680" s="369">
        <v>8.9523050704364726E-2</v>
      </c>
      <c r="U680" s="369">
        <v>1.1572819496868285</v>
      </c>
      <c r="V680" s="369">
        <v>0.11934750908759062</v>
      </c>
      <c r="W680" s="369">
        <v>1.1700046555366608</v>
      </c>
      <c r="X680" s="369">
        <v>0.19846732306651016</v>
      </c>
      <c r="Y680" s="369">
        <v>1.5050137644963919</v>
      </c>
      <c r="Z680" s="369">
        <v>0.20845394106567805</v>
      </c>
      <c r="AA680" s="369">
        <v>1.1849197793382638</v>
      </c>
      <c r="AB680" s="369">
        <v>1.9747977527039308E-3</v>
      </c>
      <c r="AC680" s="373">
        <v>7.9101918840779772</v>
      </c>
      <c r="AD680" s="575">
        <v>20833920000106</v>
      </c>
      <c r="AE680" s="370" t="s">
        <v>2496</v>
      </c>
      <c r="AF680" s="370" t="s">
        <v>2326</v>
      </c>
      <c r="AG680" s="374" t="s">
        <v>1459</v>
      </c>
      <c r="AH680" s="374" t="s">
        <v>2321</v>
      </c>
      <c r="AI680" s="374">
        <v>100000</v>
      </c>
      <c r="AJ680" s="374">
        <v>50000</v>
      </c>
      <c r="AK680" s="374">
        <v>100000</v>
      </c>
      <c r="AL680" s="369">
        <v>6.0000000000000001E-3</v>
      </c>
      <c r="AM680" s="369">
        <v>0.2</v>
      </c>
      <c r="AN680" s="369" t="s">
        <v>2335</v>
      </c>
      <c r="AO680" s="367" t="s">
        <v>1326</v>
      </c>
      <c r="AP680" s="370" t="s">
        <v>11</v>
      </c>
      <c r="AQ680" s="376" t="s">
        <v>677</v>
      </c>
      <c r="AR680" s="369" t="s">
        <v>34</v>
      </c>
      <c r="AS680" s="369" t="s">
        <v>34</v>
      </c>
      <c r="AT680" s="369"/>
      <c r="AX680" s="711"/>
      <c r="AY680" s="712"/>
      <c r="AZ680" s="712"/>
      <c r="BA680" s="712"/>
      <c r="BB680" s="713"/>
      <c r="BC680" s="712"/>
      <c r="BD680" s="712"/>
      <c r="BE680" s="712"/>
      <c r="BF680" s="712"/>
      <c r="BG680" s="713"/>
      <c r="BH680" s="713"/>
      <c r="BI680" s="714"/>
      <c r="BJ680" s="714"/>
      <c r="BK680" s="714"/>
      <c r="BL680" s="713"/>
      <c r="BM680" s="713"/>
      <c r="BN680" s="713"/>
      <c r="BO680" s="713"/>
      <c r="BP680" s="713"/>
      <c r="BQ680" s="713"/>
      <c r="BR680" s="713"/>
      <c r="BS680" s="713"/>
      <c r="BT680" s="716"/>
      <c r="BU680" s="717"/>
      <c r="BV680" s="715"/>
      <c r="BW680" s="718"/>
    </row>
    <row r="681" spans="2:75" ht="15.75" customHeight="1">
      <c r="B681" s="363" t="s">
        <v>243</v>
      </c>
      <c r="C681" s="364">
        <v>19488866000111</v>
      </c>
      <c r="D681" s="365" t="s">
        <v>11</v>
      </c>
      <c r="E681" s="365" t="s">
        <v>620</v>
      </c>
      <c r="F681" s="365" t="s">
        <v>665</v>
      </c>
      <c r="G681" s="366" t="s">
        <v>740</v>
      </c>
      <c r="H681" s="366" t="s">
        <v>34</v>
      </c>
      <c r="I681" s="366"/>
      <c r="J681" s="366" t="s">
        <v>608</v>
      </c>
      <c r="K681" s="367" t="s">
        <v>48</v>
      </c>
      <c r="L681" s="368" t="s">
        <v>1341</v>
      </c>
      <c r="M681" s="368" t="s">
        <v>34</v>
      </c>
      <c r="N681" s="367">
        <v>425338</v>
      </c>
      <c r="O681" s="367" t="s">
        <v>1323</v>
      </c>
      <c r="P681" s="371">
        <v>42551</v>
      </c>
      <c r="Q681" s="372">
        <v>576336343</v>
      </c>
      <c r="R681" s="372">
        <v>414029785.15519845</v>
      </c>
      <c r="S681" s="367">
        <v>76</v>
      </c>
      <c r="T681" s="369">
        <v>9.0146879912603062E-2</v>
      </c>
      <c r="U681" s="369">
        <v>1.1653463116215637</v>
      </c>
      <c r="V681" s="369">
        <v>0.1189423656208386</v>
      </c>
      <c r="W681" s="369">
        <v>1.1660328948699825</v>
      </c>
      <c r="X681" s="369">
        <v>0.21258817921009343</v>
      </c>
      <c r="Y681" s="369">
        <v>1.6120947818356759</v>
      </c>
      <c r="Z681" s="369">
        <v>0.19866145666730595</v>
      </c>
      <c r="AA681" s="369">
        <v>1.1292561234094147</v>
      </c>
      <c r="AB681" s="369">
        <v>2.8312156416509982E-3</v>
      </c>
      <c r="AC681" s="373">
        <v>5.3902304817843829</v>
      </c>
      <c r="AD681" s="575">
        <v>18990334000115</v>
      </c>
      <c r="AE681" s="370" t="s">
        <v>2496</v>
      </c>
      <c r="AF681" s="370" t="s">
        <v>2326</v>
      </c>
      <c r="AG681" s="374" t="s">
        <v>1459</v>
      </c>
      <c r="AH681" s="374" t="s">
        <v>2321</v>
      </c>
      <c r="AI681" s="374">
        <v>100000</v>
      </c>
      <c r="AJ681" s="374">
        <v>50000</v>
      </c>
      <c r="AK681" s="374">
        <v>100000</v>
      </c>
      <c r="AL681" s="369">
        <v>7.4999999999999997E-3</v>
      </c>
      <c r="AM681" s="369">
        <v>0.2</v>
      </c>
      <c r="AN681" s="369" t="s">
        <v>64</v>
      </c>
      <c r="AO681" s="367" t="s">
        <v>1326</v>
      </c>
      <c r="AP681" s="370" t="s">
        <v>13</v>
      </c>
      <c r="AQ681" s="376" t="s">
        <v>673</v>
      </c>
      <c r="AR681" s="369">
        <v>1E-3</v>
      </c>
      <c r="AS681" s="369">
        <v>1E-3</v>
      </c>
      <c r="AT681" s="369"/>
      <c r="AX681" s="711"/>
      <c r="AY681" s="712"/>
      <c r="AZ681" s="712"/>
      <c r="BA681" s="712"/>
      <c r="BB681" s="713"/>
      <c r="BC681" s="712"/>
      <c r="BD681" s="712"/>
      <c r="BE681" s="712"/>
      <c r="BF681" s="712"/>
      <c r="BG681" s="713"/>
      <c r="BH681" s="713"/>
      <c r="BI681" s="714"/>
      <c r="BJ681" s="714"/>
      <c r="BK681" s="714"/>
      <c r="BL681" s="713"/>
      <c r="BM681" s="713"/>
      <c r="BN681" s="713"/>
      <c r="BO681" s="713"/>
      <c r="BP681" s="713"/>
      <c r="BQ681" s="713"/>
      <c r="BR681" s="713"/>
      <c r="BS681" s="713"/>
      <c r="BT681" s="716"/>
      <c r="BU681" s="717"/>
      <c r="BV681" s="715"/>
      <c r="BW681" s="718"/>
    </row>
    <row r="682" spans="2:75" ht="15.75" customHeight="1">
      <c r="B682" s="363" t="s">
        <v>1010</v>
      </c>
      <c r="C682" s="364">
        <v>38281372000106</v>
      </c>
      <c r="D682" s="365" t="s">
        <v>11</v>
      </c>
      <c r="E682" s="365" t="s">
        <v>620</v>
      </c>
      <c r="F682" s="365" t="s">
        <v>665</v>
      </c>
      <c r="G682" s="366" t="s">
        <v>740</v>
      </c>
      <c r="H682" s="366" t="s">
        <v>34</v>
      </c>
      <c r="I682" s="366"/>
      <c r="J682" s="366" t="s">
        <v>608</v>
      </c>
      <c r="K682" s="367" t="s">
        <v>48</v>
      </c>
      <c r="L682" s="368"/>
      <c r="M682" s="368" t="s">
        <v>34</v>
      </c>
      <c r="N682" s="367">
        <v>559806</v>
      </c>
      <c r="O682" s="367" t="s">
        <v>1323</v>
      </c>
      <c r="P682" s="371">
        <v>44138</v>
      </c>
      <c r="Q682" s="372">
        <v>72069233.599999994</v>
      </c>
      <c r="R682" s="372">
        <v>62863739.442579351</v>
      </c>
      <c r="S682" s="367">
        <v>181</v>
      </c>
      <c r="T682" s="369">
        <v>9.9027880538314683E-2</v>
      </c>
      <c r="U682" s="369">
        <v>1.2801527401159893</v>
      </c>
      <c r="V682" s="369">
        <v>0.1238376740881908</v>
      </c>
      <c r="W682" s="369">
        <v>1.2140232864657265</v>
      </c>
      <c r="X682" s="369" t="s">
        <v>1424</v>
      </c>
      <c r="Y682" s="369" t="s">
        <v>1424</v>
      </c>
      <c r="Z682" s="369" t="s">
        <v>1424</v>
      </c>
      <c r="AA682" s="369" t="s">
        <v>1424</v>
      </c>
      <c r="AB682" s="369">
        <v>5.8899082017287519E-3</v>
      </c>
      <c r="AC682" s="373">
        <v>3.3347824389126237</v>
      </c>
      <c r="AD682" s="575">
        <v>38230040000100</v>
      </c>
      <c r="AE682" s="370" t="s">
        <v>2496</v>
      </c>
      <c r="AF682" s="370" t="s">
        <v>2326</v>
      </c>
      <c r="AG682" s="374" t="s">
        <v>1459</v>
      </c>
      <c r="AH682" s="374" t="s">
        <v>2318</v>
      </c>
      <c r="AI682" s="374">
        <v>100000</v>
      </c>
      <c r="AJ682" s="374" t="s">
        <v>1436</v>
      </c>
      <c r="AK682" s="374">
        <v>100000</v>
      </c>
      <c r="AL682" s="369">
        <v>6.0000000000000001E-3</v>
      </c>
      <c r="AM682" s="369">
        <v>0.2</v>
      </c>
      <c r="AN682" s="369" t="s">
        <v>34</v>
      </c>
      <c r="AO682" s="367" t="s">
        <v>1326</v>
      </c>
      <c r="AP682" s="370" t="s">
        <v>13</v>
      </c>
      <c r="AQ682" s="376" t="s">
        <v>673</v>
      </c>
      <c r="AR682" s="369">
        <v>6.0000000000000006E-4</v>
      </c>
      <c r="AS682" s="369">
        <v>6.0000000000000006E-4</v>
      </c>
      <c r="AT682" s="369"/>
      <c r="AX682" s="711"/>
      <c r="AY682" s="712"/>
      <c r="AZ682" s="712"/>
      <c r="BA682" s="712"/>
      <c r="BB682" s="713"/>
      <c r="BC682" s="712"/>
      <c r="BD682" s="712"/>
      <c r="BE682" s="712"/>
      <c r="BF682" s="712"/>
      <c r="BG682" s="713"/>
      <c r="BH682" s="713"/>
      <c r="BI682" s="714"/>
      <c r="BJ682" s="714"/>
      <c r="BK682" s="714"/>
      <c r="BL682" s="713"/>
      <c r="BM682" s="713"/>
      <c r="BN682" s="713"/>
      <c r="BO682" s="713"/>
      <c r="BP682" s="713"/>
      <c r="BQ682" s="713"/>
      <c r="BR682" s="713"/>
      <c r="BS682" s="713"/>
      <c r="BT682" s="716"/>
      <c r="BU682" s="717"/>
      <c r="BV682" s="715"/>
      <c r="BW682" s="718"/>
    </row>
    <row r="683" spans="2:75" ht="15.75" customHeight="1">
      <c r="B683" s="363" t="s">
        <v>1011</v>
      </c>
      <c r="C683" s="364">
        <v>32227355000104</v>
      </c>
      <c r="D683" s="365" t="s">
        <v>11</v>
      </c>
      <c r="E683" s="365" t="s">
        <v>620</v>
      </c>
      <c r="F683" s="365" t="s">
        <v>694</v>
      </c>
      <c r="G683" s="366" t="s">
        <v>740</v>
      </c>
      <c r="H683" s="366" t="s">
        <v>34</v>
      </c>
      <c r="I683" s="366"/>
      <c r="J683" s="366" t="s">
        <v>608</v>
      </c>
      <c r="K683" s="367" t="s">
        <v>48</v>
      </c>
      <c r="L683" s="368" t="s">
        <v>1341</v>
      </c>
      <c r="M683" s="368" t="s">
        <v>34</v>
      </c>
      <c r="N683" s="367">
        <v>491055</v>
      </c>
      <c r="O683" s="367" t="s">
        <v>1323</v>
      </c>
      <c r="P683" s="371">
        <v>43544</v>
      </c>
      <c r="Q683" s="372">
        <v>12841027.01</v>
      </c>
      <c r="R683" s="372">
        <v>17629264.52198413</v>
      </c>
      <c r="S683" s="367">
        <v>46</v>
      </c>
      <c r="T683" s="369">
        <v>8.1237216933496281E-2</v>
      </c>
      <c r="U683" s="369">
        <v>1.0501693592904415</v>
      </c>
      <c r="V683" s="369">
        <v>0.10375414827778906</v>
      </c>
      <c r="W683" s="369">
        <v>1.0171375795297286</v>
      </c>
      <c r="X683" s="369">
        <v>0.17685302435552219</v>
      </c>
      <c r="Y683" s="369">
        <v>1.3411086109055805</v>
      </c>
      <c r="Z683" s="369">
        <v>0.19147794303784749</v>
      </c>
      <c r="AA683" s="369">
        <v>1.0884227031287712</v>
      </c>
      <c r="AB683" s="369">
        <v>1.661501355203817E-2</v>
      </c>
      <c r="AC683" s="373">
        <v>0.10363574369455647</v>
      </c>
      <c r="AD683" s="575">
        <v>32227954000128</v>
      </c>
      <c r="AE683" s="370" t="s">
        <v>2496</v>
      </c>
      <c r="AF683" s="370" t="s">
        <v>2326</v>
      </c>
      <c r="AG683" s="374" t="s">
        <v>1459</v>
      </c>
      <c r="AH683" s="374" t="s">
        <v>2318</v>
      </c>
      <c r="AI683" s="374">
        <v>50000</v>
      </c>
      <c r="AJ683" s="374">
        <v>10000</v>
      </c>
      <c r="AK683" s="374">
        <v>50000</v>
      </c>
      <c r="AL683" s="369">
        <v>4.5000000000000005E-3</v>
      </c>
      <c r="AM683" s="369">
        <v>0.2</v>
      </c>
      <c r="AN683" s="369" t="s">
        <v>64</v>
      </c>
      <c r="AO683" s="367" t="s">
        <v>1326</v>
      </c>
      <c r="AP683" s="370" t="s">
        <v>11</v>
      </c>
      <c r="AQ683" s="376" t="s">
        <v>677</v>
      </c>
      <c r="AR683" s="369">
        <v>8.1809999999999988E-4</v>
      </c>
      <c r="AS683" s="369">
        <v>8.1809999999999988E-4</v>
      </c>
      <c r="AT683" s="369"/>
      <c r="AX683" s="711"/>
      <c r="AY683" s="712"/>
      <c r="AZ683" s="712"/>
      <c r="BA683" s="712"/>
      <c r="BB683" s="713"/>
      <c r="BC683" s="712"/>
      <c r="BD683" s="712"/>
      <c r="BE683" s="712"/>
      <c r="BF683" s="712"/>
      <c r="BG683" s="713"/>
      <c r="BH683" s="713"/>
      <c r="BI683" s="714"/>
      <c r="BJ683" s="714"/>
      <c r="BK683" s="714"/>
      <c r="BL683" s="713"/>
      <c r="BM683" s="713"/>
      <c r="BN683" s="713"/>
      <c r="BO683" s="713"/>
      <c r="BP683" s="713"/>
      <c r="BQ683" s="713"/>
      <c r="BR683" s="713"/>
      <c r="BS683" s="713"/>
      <c r="BT683" s="716"/>
      <c r="BU683" s="717"/>
      <c r="BV683" s="715"/>
      <c r="BW683" s="718"/>
    </row>
    <row r="684" spans="2:75" ht="15.75" customHeight="1">
      <c r="B684" s="363" t="s">
        <v>1012</v>
      </c>
      <c r="C684" s="364">
        <v>41594333000173</v>
      </c>
      <c r="D684" s="365" t="s">
        <v>11</v>
      </c>
      <c r="E684" s="365" t="s">
        <v>621</v>
      </c>
      <c r="F684" s="365" t="s">
        <v>694</v>
      </c>
      <c r="G684" s="366" t="s">
        <v>740</v>
      </c>
      <c r="H684" s="366" t="s">
        <v>34</v>
      </c>
      <c r="I684" s="366"/>
      <c r="J684" s="366" t="s">
        <v>608</v>
      </c>
      <c r="K684" s="367" t="s">
        <v>48</v>
      </c>
      <c r="L684" s="368" t="s">
        <v>1341</v>
      </c>
      <c r="M684" s="368" t="s">
        <v>34</v>
      </c>
      <c r="N684" s="367">
        <v>602957</v>
      </c>
      <c r="O684" s="367" t="s">
        <v>1323</v>
      </c>
      <c r="P684" s="371">
        <v>44397</v>
      </c>
      <c r="Q684" s="372">
        <v>28813276.780000001</v>
      </c>
      <c r="R684" s="372">
        <v>10009424.587420633</v>
      </c>
      <c r="S684" s="367">
        <v>31</v>
      </c>
      <c r="T684" s="369">
        <v>8.5050741417316722E-2</v>
      </c>
      <c r="U684" s="369">
        <v>1.099467534621714</v>
      </c>
      <c r="V684" s="369">
        <v>0.12374967406443305</v>
      </c>
      <c r="W684" s="369">
        <v>1.2131605919841155</v>
      </c>
      <c r="X684" s="369" t="s">
        <v>1424</v>
      </c>
      <c r="Y684" s="369" t="s">
        <v>1424</v>
      </c>
      <c r="Z684" s="369" t="s">
        <v>1424</v>
      </c>
      <c r="AA684" s="369" t="s">
        <v>1424</v>
      </c>
      <c r="AB684" s="369">
        <v>2.8413242239103808E-2</v>
      </c>
      <c r="AC684" s="373">
        <v>0.70204697702281293</v>
      </c>
      <c r="AD684" s="575">
        <v>41594289000100</v>
      </c>
      <c r="AE684" s="370" t="s">
        <v>2496</v>
      </c>
      <c r="AF684" s="370" t="s">
        <v>2326</v>
      </c>
      <c r="AG684" s="374" t="s">
        <v>1459</v>
      </c>
      <c r="AH684" s="374" t="s">
        <v>2321</v>
      </c>
      <c r="AI684" s="374">
        <v>50000</v>
      </c>
      <c r="AJ684" s="374">
        <v>10000</v>
      </c>
      <c r="AK684" s="374">
        <v>50000</v>
      </c>
      <c r="AL684" s="369">
        <v>8.5000000000000006E-3</v>
      </c>
      <c r="AM684" s="369">
        <v>0.2</v>
      </c>
      <c r="AN684" s="369" t="s">
        <v>2426</v>
      </c>
      <c r="AO684" s="367" t="s">
        <v>1326</v>
      </c>
      <c r="AP684" s="370" t="s">
        <v>13</v>
      </c>
      <c r="AQ684" s="376" t="s">
        <v>670</v>
      </c>
      <c r="AR684" s="369">
        <v>2.2669500000000002E-3</v>
      </c>
      <c r="AS684" s="369">
        <v>2.2669500000000002E-3</v>
      </c>
      <c r="AT684" s="369"/>
      <c r="AW684" s="711"/>
      <c r="AX684" s="711"/>
      <c r="AY684" s="712"/>
      <c r="AZ684" s="712"/>
      <c r="BA684" s="712"/>
      <c r="BB684" s="712"/>
      <c r="BC684" s="712"/>
      <c r="BD684" s="712"/>
      <c r="BE684" s="712"/>
      <c r="BF684" s="712"/>
      <c r="BG684" s="713"/>
      <c r="BH684" s="713"/>
      <c r="BI684" s="714"/>
      <c r="BJ684" s="714"/>
      <c r="BK684" s="714"/>
      <c r="BL684" s="218"/>
      <c r="BM684" s="713"/>
      <c r="BN684" s="713"/>
      <c r="BO684" s="713"/>
      <c r="BP684" s="713"/>
      <c r="BQ684" s="713"/>
      <c r="BR684" s="713"/>
      <c r="BS684" s="713"/>
      <c r="BT684" s="713"/>
      <c r="BU684" s="713"/>
      <c r="BV684" s="715"/>
      <c r="BW684" s="712"/>
    </row>
    <row r="685" spans="2:75" ht="15.75" customHeight="1">
      <c r="B685" s="363" t="s">
        <v>1013</v>
      </c>
      <c r="C685" s="364">
        <v>13106980000153</v>
      </c>
      <c r="D685" s="365" t="s">
        <v>14</v>
      </c>
      <c r="E685" s="365" t="s">
        <v>607</v>
      </c>
      <c r="F685" s="365"/>
      <c r="G685" s="366"/>
      <c r="H685" s="366" t="s">
        <v>34</v>
      </c>
      <c r="I685" s="366" t="s">
        <v>34</v>
      </c>
      <c r="J685" s="366" t="s">
        <v>608</v>
      </c>
      <c r="K685" s="367" t="s">
        <v>48</v>
      </c>
      <c r="L685" s="368"/>
      <c r="M685" s="368" t="s">
        <v>1421</v>
      </c>
      <c r="N685" s="367">
        <v>271012</v>
      </c>
      <c r="O685" s="367" t="s">
        <v>1323</v>
      </c>
      <c r="P685" s="371">
        <v>40633</v>
      </c>
      <c r="Q685" s="372">
        <v>111106900.06999999</v>
      </c>
      <c r="R685" s="372">
        <v>133314124.32376979</v>
      </c>
      <c r="S685" s="367">
        <v>32</v>
      </c>
      <c r="T685" s="369">
        <v>-1.2605202711515773E-2</v>
      </c>
      <c r="U685" s="369">
        <v>-0.16294991575247378</v>
      </c>
      <c r="V685" s="369">
        <v>-0.15638023423583103</v>
      </c>
      <c r="W685" s="369">
        <v>-1.5330491896194924</v>
      </c>
      <c r="X685" s="369">
        <v>-3.7577481285791525E-2</v>
      </c>
      <c r="Y685" s="369">
        <v>-0.28495686693607136</v>
      </c>
      <c r="Z685" s="369">
        <v>0.1246581502498203</v>
      </c>
      <c r="AA685" s="369">
        <v>0.70859733872910513</v>
      </c>
      <c r="AB685" s="369">
        <v>0.23681512695351406</v>
      </c>
      <c r="AC685" s="373">
        <v>-1.0099009611013892</v>
      </c>
      <c r="AD685" s="575">
        <v>13136966000100</v>
      </c>
      <c r="AE685" s="370" t="s">
        <v>2496</v>
      </c>
      <c r="AF685" s="370" t="s">
        <v>2326</v>
      </c>
      <c r="AG685" s="374" t="s">
        <v>1459</v>
      </c>
      <c r="AH685" s="374" t="s">
        <v>2318</v>
      </c>
      <c r="AI685" s="374">
        <v>100000</v>
      </c>
      <c r="AJ685" s="374">
        <v>50000</v>
      </c>
      <c r="AK685" s="374">
        <v>100000</v>
      </c>
      <c r="AL685" s="369">
        <v>1.8500000000000003E-2</v>
      </c>
      <c r="AM685" s="369">
        <v>0.2</v>
      </c>
      <c r="AN685" s="369" t="s">
        <v>2349</v>
      </c>
      <c r="AO685" s="367" t="s">
        <v>1326</v>
      </c>
      <c r="AP685" s="370" t="s">
        <v>718</v>
      </c>
      <c r="AQ685" s="376" t="s">
        <v>661</v>
      </c>
      <c r="AR685" s="369">
        <v>2.4666666666666665E-3</v>
      </c>
      <c r="AS685" s="369">
        <v>2.4666666666666665E-3</v>
      </c>
      <c r="AT685" s="369"/>
      <c r="AW685" s="711"/>
      <c r="AX685" s="711"/>
      <c r="AY685" s="712"/>
      <c r="AZ685" s="712"/>
      <c r="BA685" s="712"/>
      <c r="BB685" s="712"/>
      <c r="BC685" s="712"/>
      <c r="BD685" s="712"/>
      <c r="BE685" s="712"/>
      <c r="BF685" s="712"/>
      <c r="BG685" s="713"/>
      <c r="BH685" s="713"/>
      <c r="BI685" s="714"/>
      <c r="BJ685" s="714"/>
      <c r="BK685" s="714"/>
      <c r="BL685" s="218"/>
      <c r="BM685" s="713"/>
      <c r="BN685" s="713"/>
      <c r="BO685" s="713"/>
      <c r="BP685" s="713"/>
      <c r="BQ685" s="713"/>
      <c r="BR685" s="713"/>
      <c r="BS685" s="713"/>
      <c r="BT685" s="713"/>
      <c r="BU685" s="713"/>
      <c r="BV685" s="715"/>
      <c r="BW685" s="712"/>
    </row>
    <row r="686" spans="2:75" ht="15.75" customHeight="1">
      <c r="B686" s="363" t="s">
        <v>244</v>
      </c>
      <c r="C686" s="364">
        <v>9143318000104</v>
      </c>
      <c r="D686" s="365" t="s">
        <v>14</v>
      </c>
      <c r="E686" s="365" t="s">
        <v>614</v>
      </c>
      <c r="F686" s="365"/>
      <c r="G686" s="366"/>
      <c r="H686" s="366" t="s">
        <v>1340</v>
      </c>
      <c r="I686" s="366" t="s">
        <v>34</v>
      </c>
      <c r="J686" s="366" t="s">
        <v>608</v>
      </c>
      <c r="K686" s="367" t="s">
        <v>48</v>
      </c>
      <c r="L686" s="368"/>
      <c r="M686" s="368" t="s">
        <v>1421</v>
      </c>
      <c r="N686" s="367">
        <v>211958</v>
      </c>
      <c r="O686" s="367" t="s">
        <v>1323</v>
      </c>
      <c r="P686" s="371">
        <v>39598</v>
      </c>
      <c r="Q686" s="372">
        <v>426283237.69999999</v>
      </c>
      <c r="R686" s="372">
        <v>496236336.11380929</v>
      </c>
      <c r="S686" s="367">
        <v>33</v>
      </c>
      <c r="T686" s="369">
        <v>-1.2189663721921429E-2</v>
      </c>
      <c r="U686" s="369">
        <v>-0.15757816212851924</v>
      </c>
      <c r="V686" s="369">
        <v>-0.15595808219680485</v>
      </c>
      <c r="W686" s="369">
        <v>-1.528910688072364</v>
      </c>
      <c r="X686" s="369">
        <v>-3.8473010072266112E-2</v>
      </c>
      <c r="Y686" s="369">
        <v>-0.29174782440615993</v>
      </c>
      <c r="Z686" s="369">
        <v>0.12112535406919633</v>
      </c>
      <c r="AA686" s="369">
        <v>0.68851577994738322</v>
      </c>
      <c r="AB686" s="369">
        <v>0.2370192060313861</v>
      </c>
      <c r="AC686" s="373">
        <v>-1.0067176921398353</v>
      </c>
      <c r="AD686" s="575">
        <v>9271730000100</v>
      </c>
      <c r="AE686" s="370" t="s">
        <v>2496</v>
      </c>
      <c r="AF686" s="370" t="s">
        <v>2326</v>
      </c>
      <c r="AG686" s="374" t="s">
        <v>1459</v>
      </c>
      <c r="AH686" s="374" t="s">
        <v>2321</v>
      </c>
      <c r="AI686" s="374">
        <v>100000</v>
      </c>
      <c r="AJ686" s="374">
        <v>50000</v>
      </c>
      <c r="AK686" s="374">
        <v>100000</v>
      </c>
      <c r="AL686" s="369">
        <v>1.8500000000000003E-2</v>
      </c>
      <c r="AM686" s="369">
        <v>0.2</v>
      </c>
      <c r="AN686" s="369" t="s">
        <v>2349</v>
      </c>
      <c r="AO686" s="367" t="s">
        <v>1326</v>
      </c>
      <c r="AP686" s="370" t="s">
        <v>13</v>
      </c>
      <c r="AQ686" s="376" t="s">
        <v>673</v>
      </c>
      <c r="AR686" s="369">
        <v>2.4666666666666665E-3</v>
      </c>
      <c r="AS686" s="369">
        <v>2.4666666666666665E-3</v>
      </c>
      <c r="AT686" s="369"/>
      <c r="AW686" s="711"/>
      <c r="AX686" s="711"/>
      <c r="AY686" s="712"/>
      <c r="AZ686" s="712"/>
      <c r="BA686" s="712"/>
      <c r="BB686" s="712"/>
      <c r="BC686" s="712"/>
      <c r="BD686" s="712"/>
      <c r="BE686" s="712"/>
      <c r="BF686" s="712"/>
      <c r="BG686" s="713"/>
      <c r="BH686" s="713"/>
      <c r="BI686" s="714"/>
      <c r="BJ686" s="714"/>
      <c r="BK686" s="714"/>
      <c r="BL686" s="218"/>
      <c r="BM686" s="713"/>
      <c r="BN686" s="713"/>
      <c r="BO686" s="713"/>
      <c r="BP686" s="713"/>
      <c r="BQ686" s="713"/>
      <c r="BR686" s="713"/>
      <c r="BS686" s="713"/>
      <c r="BT686" s="713"/>
      <c r="BU686" s="713"/>
      <c r="BV686" s="715"/>
      <c r="BW686" s="712"/>
    </row>
    <row r="687" spans="2:75" ht="15.75" customHeight="1">
      <c r="B687" s="363" t="s">
        <v>245</v>
      </c>
      <c r="C687" s="364">
        <v>35956906000169</v>
      </c>
      <c r="D687" s="365" t="s">
        <v>14</v>
      </c>
      <c r="E687" s="365" t="s">
        <v>607</v>
      </c>
      <c r="F687" s="365"/>
      <c r="G687" s="366"/>
      <c r="H687" s="366" t="s">
        <v>34</v>
      </c>
      <c r="I687" s="366" t="s">
        <v>34</v>
      </c>
      <c r="J687" s="366" t="s">
        <v>608</v>
      </c>
      <c r="K687" s="367" t="s">
        <v>48</v>
      </c>
      <c r="L687" s="368"/>
      <c r="M687" s="368" t="s">
        <v>1421</v>
      </c>
      <c r="N687" s="367">
        <v>535818</v>
      </c>
      <c r="O687" s="367" t="s">
        <v>1323</v>
      </c>
      <c r="P687" s="371">
        <v>43957</v>
      </c>
      <c r="Q687" s="372">
        <v>12995439.09</v>
      </c>
      <c r="R687" s="372">
        <v>29650488.771031778</v>
      </c>
      <c r="S687" s="367">
        <v>32</v>
      </c>
      <c r="T687" s="369">
        <v>-5.82663913805892E-2</v>
      </c>
      <c r="U687" s="369">
        <v>-0.75322101389085572</v>
      </c>
      <c r="V687" s="369">
        <v>-0.20546142285599911</v>
      </c>
      <c r="W687" s="369">
        <v>-2.0142089525997533</v>
      </c>
      <c r="X687" s="369">
        <v>-0.10069391404327099</v>
      </c>
      <c r="Y687" s="369">
        <v>-0.76358024230192056</v>
      </c>
      <c r="Z687" s="369" t="s">
        <v>1424</v>
      </c>
      <c r="AA687" s="369" t="s">
        <v>1424</v>
      </c>
      <c r="AB687" s="369">
        <v>0.23278069842650817</v>
      </c>
      <c r="AC687" s="373">
        <v>-1.2889670534823185</v>
      </c>
      <c r="AD687" s="575">
        <v>35400868000163</v>
      </c>
      <c r="AE687" s="370" t="s">
        <v>2496</v>
      </c>
      <c r="AF687" s="370" t="s">
        <v>2326</v>
      </c>
      <c r="AG687" s="374" t="s">
        <v>1459</v>
      </c>
      <c r="AH687" s="374" t="s">
        <v>2321</v>
      </c>
      <c r="AI687" s="374">
        <v>100000</v>
      </c>
      <c r="AJ687" s="374">
        <v>50000</v>
      </c>
      <c r="AK687" s="374">
        <v>100000</v>
      </c>
      <c r="AL687" s="369">
        <v>1.8500000000000003E-2</v>
      </c>
      <c r="AM687" s="369">
        <v>0.2</v>
      </c>
      <c r="AN687" s="369" t="s">
        <v>34</v>
      </c>
      <c r="AO687" s="367" t="s">
        <v>1326</v>
      </c>
      <c r="AP687" s="370" t="s">
        <v>718</v>
      </c>
      <c r="AQ687" s="376" t="s">
        <v>684</v>
      </c>
      <c r="AR687" s="369">
        <v>2.4666666666666665E-3</v>
      </c>
      <c r="AS687" s="369">
        <v>2.4666666666666665E-3</v>
      </c>
      <c r="AT687" s="369"/>
      <c r="AW687" s="711"/>
      <c r="AX687" s="711"/>
      <c r="AY687" s="712"/>
      <c r="AZ687" s="712"/>
      <c r="BA687" s="712"/>
      <c r="BB687" s="712"/>
      <c r="BC687" s="712"/>
      <c r="BD687" s="712"/>
      <c r="BE687" s="712"/>
      <c r="BF687" s="712"/>
      <c r="BG687" s="713"/>
      <c r="BH687" s="713"/>
      <c r="BI687" s="714"/>
      <c r="BJ687" s="714"/>
      <c r="BK687" s="714"/>
      <c r="BL687" s="218"/>
      <c r="BM687" s="713"/>
      <c r="BN687" s="713"/>
      <c r="BO687" s="713"/>
      <c r="BP687" s="713"/>
      <c r="BQ687" s="713"/>
      <c r="BR687" s="713"/>
      <c r="BS687" s="713"/>
      <c r="BT687" s="713"/>
      <c r="BU687" s="713"/>
      <c r="BV687" s="715"/>
      <c r="BW687" s="712"/>
    </row>
    <row r="688" spans="2:75" ht="15.75" customHeight="1">
      <c r="B688" s="363" t="s">
        <v>1014</v>
      </c>
      <c r="C688" s="364">
        <v>37888003000113</v>
      </c>
      <c r="D688" s="365" t="s">
        <v>14</v>
      </c>
      <c r="E688" s="365" t="s">
        <v>607</v>
      </c>
      <c r="F688" s="365"/>
      <c r="G688" s="366"/>
      <c r="H688" s="366" t="s">
        <v>34</v>
      </c>
      <c r="I688" s="366" t="s">
        <v>34</v>
      </c>
      <c r="J688" s="366" t="s">
        <v>608</v>
      </c>
      <c r="K688" s="367" t="s">
        <v>48</v>
      </c>
      <c r="L688" s="368"/>
      <c r="M688" s="368" t="s">
        <v>1421</v>
      </c>
      <c r="N688" s="367">
        <v>552704</v>
      </c>
      <c r="O688" s="367" t="s">
        <v>1323</v>
      </c>
      <c r="P688" s="371">
        <v>44095</v>
      </c>
      <c r="Q688" s="372">
        <v>3043985.91</v>
      </c>
      <c r="R688" s="372">
        <v>3626693.6547619007</v>
      </c>
      <c r="S688" s="367">
        <v>32</v>
      </c>
      <c r="T688" s="369">
        <v>-6.4198574444582324E-2</v>
      </c>
      <c r="U688" s="369">
        <v>-0.82990750221070064</v>
      </c>
      <c r="V688" s="369">
        <v>-0.2155086358981726</v>
      </c>
      <c r="W688" s="369">
        <v>-2.1127052356338991</v>
      </c>
      <c r="X688" s="369" t="s">
        <v>1424</v>
      </c>
      <c r="Y688" s="369" t="s">
        <v>1424</v>
      </c>
      <c r="Z688" s="369" t="s">
        <v>1424</v>
      </c>
      <c r="AA688" s="369" t="s">
        <v>1424</v>
      </c>
      <c r="AB688" s="369">
        <v>0.2327190184225178</v>
      </c>
      <c r="AC688" s="373">
        <v>-1.3440018504105755</v>
      </c>
      <c r="AD688" s="575">
        <v>36352709000101</v>
      </c>
      <c r="AE688" s="370" t="s">
        <v>2496</v>
      </c>
      <c r="AF688" s="370" t="s">
        <v>2326</v>
      </c>
      <c r="AG688" s="374" t="s">
        <v>1459</v>
      </c>
      <c r="AH688" s="374" t="s">
        <v>2321</v>
      </c>
      <c r="AI688" s="374">
        <v>100000</v>
      </c>
      <c r="AJ688" s="374">
        <v>50000</v>
      </c>
      <c r="AK688" s="374">
        <v>100000</v>
      </c>
      <c r="AL688" s="369">
        <v>1.8500000000000003E-2</v>
      </c>
      <c r="AM688" s="369">
        <v>0.2</v>
      </c>
      <c r="AN688" s="369" t="s">
        <v>34</v>
      </c>
      <c r="AO688" s="367" t="s">
        <v>1326</v>
      </c>
      <c r="AP688" s="370" t="s">
        <v>718</v>
      </c>
      <c r="AQ688" s="376" t="s">
        <v>684</v>
      </c>
      <c r="AR688" s="369">
        <v>2.4666666666666665E-3</v>
      </c>
      <c r="AS688" s="369">
        <v>2.4666666666666665E-3</v>
      </c>
      <c r="AT688" s="369"/>
      <c r="AX688" s="711"/>
      <c r="AY688" s="712"/>
      <c r="AZ688" s="712"/>
      <c r="BA688" s="712"/>
      <c r="BB688" s="713"/>
      <c r="BC688" s="712"/>
      <c r="BD688" s="712"/>
      <c r="BE688" s="712"/>
      <c r="BF688" s="712"/>
      <c r="BG688" s="713"/>
      <c r="BH688" s="713"/>
      <c r="BI688" s="714"/>
      <c r="BJ688" s="714"/>
      <c r="BK688" s="714"/>
      <c r="BL688" s="713"/>
      <c r="BM688" s="713"/>
      <c r="BN688" s="713"/>
      <c r="BO688" s="713"/>
      <c r="BP688" s="713"/>
      <c r="BQ688" s="713"/>
      <c r="BR688" s="713"/>
      <c r="BS688" s="713"/>
      <c r="BT688" s="716"/>
      <c r="BU688" s="717"/>
      <c r="BV688" s="715"/>
      <c r="BW688" s="718"/>
    </row>
    <row r="689" spans="2:75" ht="15.75" customHeight="1">
      <c r="B689" s="363" t="s">
        <v>1015</v>
      </c>
      <c r="C689" s="364">
        <v>18628905000176</v>
      </c>
      <c r="D689" s="365" t="s">
        <v>14</v>
      </c>
      <c r="E689" s="365" t="s">
        <v>607</v>
      </c>
      <c r="F689" s="365" t="s">
        <v>862</v>
      </c>
      <c r="G689" s="366"/>
      <c r="H689" s="366" t="s">
        <v>34</v>
      </c>
      <c r="I689" s="366" t="s">
        <v>34</v>
      </c>
      <c r="J689" s="366" t="s">
        <v>611</v>
      </c>
      <c r="K689" s="367"/>
      <c r="L689" s="368"/>
      <c r="M689" s="368" t="s">
        <v>1421</v>
      </c>
      <c r="N689" s="367">
        <v>416703</v>
      </c>
      <c r="O689" s="367" t="s">
        <v>1323</v>
      </c>
      <c r="P689" s="371">
        <v>42457</v>
      </c>
      <c r="Q689" s="372">
        <v>25957530.280000001</v>
      </c>
      <c r="R689" s="372">
        <v>30717548.242063507</v>
      </c>
      <c r="S689" s="367">
        <v>65</v>
      </c>
      <c r="T689" s="369">
        <v>-0.21396861270573442</v>
      </c>
      <c r="U689" s="369">
        <v>-2.7660140191335696</v>
      </c>
      <c r="V689" s="369">
        <v>-0.17856254719504505</v>
      </c>
      <c r="W689" s="369">
        <v>-1.750510028402513</v>
      </c>
      <c r="X689" s="369">
        <v>-5.601129737640187E-2</v>
      </c>
      <c r="Y689" s="369">
        <v>-0.42474384304833734</v>
      </c>
      <c r="Z689" s="369">
        <v>0.52214393896979838</v>
      </c>
      <c r="AA689" s="369">
        <v>2.9680354220406442</v>
      </c>
      <c r="AB689" s="369">
        <v>0.24061904932273381</v>
      </c>
      <c r="AC689" s="373">
        <v>-1.1011965194560152</v>
      </c>
      <c r="AD689" s="575">
        <v>23668075000140</v>
      </c>
      <c r="AE689" s="370" t="s">
        <v>2496</v>
      </c>
      <c r="AF689" s="370" t="s">
        <v>2326</v>
      </c>
      <c r="AG689" s="374" t="s">
        <v>1459</v>
      </c>
      <c r="AH689" s="374" t="s">
        <v>2318</v>
      </c>
      <c r="AI689" s="374">
        <v>100000</v>
      </c>
      <c r="AJ689" s="374">
        <v>50000</v>
      </c>
      <c r="AK689" s="374">
        <v>100000</v>
      </c>
      <c r="AL689" s="369">
        <v>1.7500000000000002E-2</v>
      </c>
      <c r="AM689" s="369" t="s">
        <v>34</v>
      </c>
      <c r="AN689" s="369" t="s">
        <v>2335</v>
      </c>
      <c r="AO689" s="367" t="s">
        <v>1326</v>
      </c>
      <c r="AP689" s="370" t="s">
        <v>718</v>
      </c>
      <c r="AQ689" s="376" t="s">
        <v>689</v>
      </c>
      <c r="AR689" s="369">
        <v>3.5000000000000005E-3</v>
      </c>
      <c r="AS689" s="369">
        <v>3.5000000000000005E-3</v>
      </c>
      <c r="AT689" s="369"/>
      <c r="AX689" s="711"/>
      <c r="AY689" s="712"/>
      <c r="AZ689" s="712"/>
      <c r="BA689" s="712"/>
      <c r="BB689" s="713"/>
      <c r="BC689" s="712"/>
      <c r="BD689" s="712"/>
      <c r="BE689" s="712"/>
      <c r="BF689" s="712"/>
      <c r="BG689" s="713"/>
      <c r="BH689" s="713"/>
      <c r="BI689" s="714"/>
      <c r="BJ689" s="714"/>
      <c r="BK689" s="714"/>
      <c r="BL689" s="713"/>
      <c r="BM689" s="713"/>
      <c r="BN689" s="713"/>
      <c r="BO689" s="713"/>
      <c r="BP689" s="713"/>
      <c r="BQ689" s="713"/>
      <c r="BR689" s="713"/>
      <c r="BS689" s="713"/>
      <c r="BT689" s="716"/>
      <c r="BU689" s="717"/>
      <c r="BV689" s="715"/>
      <c r="BW689" s="718"/>
    </row>
    <row r="690" spans="2:75" ht="15.75" customHeight="1">
      <c r="B690" s="363" t="s">
        <v>246</v>
      </c>
      <c r="C690" s="364">
        <v>3119883000141</v>
      </c>
      <c r="D690" s="365" t="s">
        <v>13</v>
      </c>
      <c r="E690" s="365" t="s">
        <v>615</v>
      </c>
      <c r="F690" s="365" t="s">
        <v>619</v>
      </c>
      <c r="G690" s="366" t="s">
        <v>34</v>
      </c>
      <c r="H690" s="366" t="s">
        <v>1339</v>
      </c>
      <c r="I690" s="366" t="s">
        <v>34</v>
      </c>
      <c r="J690" s="366" t="s">
        <v>611</v>
      </c>
      <c r="K690" s="367" t="s">
        <v>48</v>
      </c>
      <c r="L690" s="368"/>
      <c r="M690" s="368" t="s">
        <v>1421</v>
      </c>
      <c r="N690" s="367">
        <v>73652</v>
      </c>
      <c r="O690" s="367" t="s">
        <v>1323</v>
      </c>
      <c r="P690" s="371">
        <v>36342</v>
      </c>
      <c r="Q690" s="372">
        <v>55815222.079999998</v>
      </c>
      <c r="R690" s="372">
        <v>54770027.610555544</v>
      </c>
      <c r="S690" s="367">
        <v>1</v>
      </c>
      <c r="T690" s="369">
        <v>8.337735731448026E-2</v>
      </c>
      <c r="U690" s="369">
        <v>1.0778353717109488</v>
      </c>
      <c r="V690" s="369">
        <v>0.10499784679546553</v>
      </c>
      <c r="W690" s="369">
        <v>1.0293299836015855</v>
      </c>
      <c r="X690" s="369">
        <v>0.11691266623525998</v>
      </c>
      <c r="Y690" s="369">
        <v>0.88656998648121488</v>
      </c>
      <c r="Z690" s="369">
        <v>0.18331949790886282</v>
      </c>
      <c r="AA690" s="369">
        <v>1.0420474561434721</v>
      </c>
      <c r="AB690" s="369">
        <v>8.6988946298215981E-3</v>
      </c>
      <c r="AC690" s="373">
        <v>0.31599051597447658</v>
      </c>
      <c r="AD690" s="575">
        <v>10841389000151</v>
      </c>
      <c r="AE690" s="370" t="s">
        <v>2496</v>
      </c>
      <c r="AF690" s="370" t="s">
        <v>2326</v>
      </c>
      <c r="AG690" s="374" t="s">
        <v>1459</v>
      </c>
      <c r="AH690" s="374" t="s">
        <v>2321</v>
      </c>
      <c r="AI690" s="374">
        <v>50000</v>
      </c>
      <c r="AJ690" s="374">
        <v>10000</v>
      </c>
      <c r="AK690" s="374">
        <v>50000</v>
      </c>
      <c r="AL690" s="369">
        <v>1.3500000000000002E-2</v>
      </c>
      <c r="AM690" s="369">
        <v>0.2</v>
      </c>
      <c r="AN690" s="369" t="s">
        <v>64</v>
      </c>
      <c r="AO690" s="367" t="s">
        <v>1326</v>
      </c>
      <c r="AP690" s="370" t="s">
        <v>13</v>
      </c>
      <c r="AQ690" s="376" t="s">
        <v>670</v>
      </c>
      <c r="AR690" s="369">
        <v>2.6999999999999997E-3</v>
      </c>
      <c r="AS690" s="369">
        <v>2.6999999999999997E-3</v>
      </c>
      <c r="AT690" s="369"/>
      <c r="AX690" s="711"/>
      <c r="AY690" s="712"/>
      <c r="AZ690" s="712"/>
      <c r="BA690" s="712"/>
      <c r="BB690" s="713"/>
      <c r="BC690" s="712"/>
      <c r="BD690" s="712"/>
      <c r="BE690" s="712"/>
      <c r="BF690" s="712"/>
      <c r="BG690" s="713"/>
      <c r="BH690" s="713"/>
      <c r="BI690" s="714"/>
      <c r="BJ690" s="714"/>
      <c r="BK690" s="714"/>
      <c r="BL690" s="713"/>
      <c r="BM690" s="713"/>
      <c r="BN690" s="713"/>
      <c r="BO690" s="713"/>
      <c r="BP690" s="713"/>
      <c r="BQ690" s="713"/>
      <c r="BR690" s="713"/>
      <c r="BS690" s="713"/>
      <c r="BT690" s="716"/>
      <c r="BU690" s="717"/>
      <c r="BV690" s="715"/>
      <c r="BW690" s="718"/>
    </row>
    <row r="691" spans="2:75" ht="15.75" customHeight="1">
      <c r="B691" s="363" t="s">
        <v>247</v>
      </c>
      <c r="C691" s="364">
        <v>11228311000129</v>
      </c>
      <c r="D691" s="365" t="s">
        <v>14</v>
      </c>
      <c r="E691" s="365" t="s">
        <v>607</v>
      </c>
      <c r="F691" s="365"/>
      <c r="G691" s="366"/>
      <c r="H691" s="366" t="s">
        <v>34</v>
      </c>
      <c r="I691" s="366" t="s">
        <v>34</v>
      </c>
      <c r="J691" s="366" t="s">
        <v>608</v>
      </c>
      <c r="K691" s="367" t="s">
        <v>48</v>
      </c>
      <c r="L691" s="368" t="s">
        <v>1341</v>
      </c>
      <c r="M691" s="368" t="s">
        <v>34</v>
      </c>
      <c r="N691" s="367">
        <v>241474</v>
      </c>
      <c r="O691" s="367" t="s">
        <v>1323</v>
      </c>
      <c r="P691" s="371">
        <v>40147</v>
      </c>
      <c r="Q691" s="372">
        <v>74540441.890000001</v>
      </c>
      <c r="R691" s="372">
        <v>93104303.508055508</v>
      </c>
      <c r="S691" s="367">
        <v>32</v>
      </c>
      <c r="T691" s="369">
        <v>-3.8411846663696125E-2</v>
      </c>
      <c r="U691" s="369">
        <v>-0.49655743909837974</v>
      </c>
      <c r="V691" s="369">
        <v>-0.19306201039753179</v>
      </c>
      <c r="W691" s="369">
        <v>-1.8926532501537232</v>
      </c>
      <c r="X691" s="369">
        <v>-7.5341292227378287E-2</v>
      </c>
      <c r="Y691" s="369">
        <v>-0.57132670550078568</v>
      </c>
      <c r="Z691" s="369">
        <v>0.10043324414943022</v>
      </c>
      <c r="AA691" s="369">
        <v>0.57089511902427192</v>
      </c>
      <c r="AB691" s="369">
        <v>0.24839376536553978</v>
      </c>
      <c r="AC691" s="373">
        <v>-1.1303733076942106</v>
      </c>
      <c r="AD691" s="575">
        <v>11228490000102</v>
      </c>
      <c r="AE691" s="370" t="s">
        <v>2496</v>
      </c>
      <c r="AF691" s="370" t="s">
        <v>2326</v>
      </c>
      <c r="AG691" s="374" t="s">
        <v>1459</v>
      </c>
      <c r="AH691" s="374" t="s">
        <v>2321</v>
      </c>
      <c r="AI691" s="374">
        <v>100000</v>
      </c>
      <c r="AJ691" s="374">
        <v>50000</v>
      </c>
      <c r="AK691" s="374">
        <v>100000</v>
      </c>
      <c r="AL691" s="369">
        <v>2.6000000000000002E-2</v>
      </c>
      <c r="AM691" s="369" t="s">
        <v>34</v>
      </c>
      <c r="AN691" s="369" t="s">
        <v>2335</v>
      </c>
      <c r="AO691" s="367" t="s">
        <v>1326</v>
      </c>
      <c r="AP691" s="370" t="s">
        <v>718</v>
      </c>
      <c r="AQ691" s="376" t="s">
        <v>661</v>
      </c>
      <c r="AR691" s="369">
        <v>5.1999999999999998E-3</v>
      </c>
      <c r="AS691" s="369">
        <v>5.1999999999999998E-3</v>
      </c>
      <c r="AT691" s="369"/>
      <c r="AX691" s="711"/>
      <c r="AY691" s="712"/>
      <c r="AZ691" s="712"/>
      <c r="BA691" s="712"/>
      <c r="BB691" s="713"/>
      <c r="BC691" s="712"/>
      <c r="BD691" s="712"/>
      <c r="BE691" s="712"/>
      <c r="BF691" s="712"/>
      <c r="BG691" s="713"/>
      <c r="BH691" s="713"/>
      <c r="BI691" s="714"/>
      <c r="BJ691" s="714"/>
      <c r="BK691" s="714"/>
      <c r="BL691" s="713"/>
      <c r="BM691" s="713"/>
      <c r="BN691" s="713"/>
      <c r="BO691" s="713"/>
      <c r="BP691" s="713"/>
      <c r="BQ691" s="713"/>
      <c r="BR691" s="713"/>
      <c r="BS691" s="713"/>
      <c r="BT691" s="716"/>
      <c r="BU691" s="717"/>
      <c r="BV691" s="715"/>
      <c r="BW691" s="718"/>
    </row>
    <row r="692" spans="2:75" ht="15.75" customHeight="1">
      <c r="B692" s="363" t="s">
        <v>1016</v>
      </c>
      <c r="C692" s="364">
        <v>11175745000108</v>
      </c>
      <c r="D692" s="365" t="s">
        <v>14</v>
      </c>
      <c r="E692" s="365" t="s">
        <v>607</v>
      </c>
      <c r="F692" s="365"/>
      <c r="G692" s="366"/>
      <c r="H692" s="366" t="s">
        <v>34</v>
      </c>
      <c r="I692" s="366" t="s">
        <v>34</v>
      </c>
      <c r="J692" s="366" t="s">
        <v>608</v>
      </c>
      <c r="K692" s="367" t="s">
        <v>48</v>
      </c>
      <c r="L692" s="368"/>
      <c r="M692" s="368" t="s">
        <v>34</v>
      </c>
      <c r="N692" s="367">
        <v>249181</v>
      </c>
      <c r="O692" s="367" t="s">
        <v>1323</v>
      </c>
      <c r="P692" s="371">
        <v>40323</v>
      </c>
      <c r="Q692" s="372">
        <v>28423130.43</v>
      </c>
      <c r="R692" s="372">
        <v>74591020.194682494</v>
      </c>
      <c r="S692" s="367">
        <v>32</v>
      </c>
      <c r="T692" s="369">
        <v>-5.1689705589786805E-2</v>
      </c>
      <c r="U692" s="369">
        <v>-0.66820291302662349</v>
      </c>
      <c r="V692" s="369">
        <v>-0.23418956084548925</v>
      </c>
      <c r="W692" s="369">
        <v>-2.2958407641856557</v>
      </c>
      <c r="X692" s="369">
        <v>-0.15333655630135035</v>
      </c>
      <c r="Y692" s="369">
        <v>-1.1627789616362771</v>
      </c>
      <c r="Z692" s="369">
        <v>-3.0610334867038458E-2</v>
      </c>
      <c r="AA692" s="369">
        <v>-0.17399906689551939</v>
      </c>
      <c r="AB692" s="369">
        <v>0.24961265939353142</v>
      </c>
      <c r="AC692" s="373">
        <v>-1.3330308950174119</v>
      </c>
      <c r="AD692" s="575">
        <v>0</v>
      </c>
      <c r="AE692" s="370" t="s">
        <v>2496</v>
      </c>
      <c r="AF692" s="370" t="s">
        <v>2326</v>
      </c>
      <c r="AG692" s="374" t="s">
        <v>1459</v>
      </c>
      <c r="AH692" s="374" t="s">
        <v>2418</v>
      </c>
      <c r="AI692" s="374">
        <v>100000</v>
      </c>
      <c r="AJ692" s="374">
        <v>50000</v>
      </c>
      <c r="AK692" s="374">
        <v>100000</v>
      </c>
      <c r="AL692" s="369">
        <v>2.75E-2</v>
      </c>
      <c r="AM692" s="369" t="s">
        <v>34</v>
      </c>
      <c r="AN692" s="369" t="s">
        <v>34</v>
      </c>
      <c r="AO692" s="367" t="s">
        <v>1326</v>
      </c>
      <c r="AP692" s="370" t="s">
        <v>718</v>
      </c>
      <c r="AQ692" s="376" t="s">
        <v>661</v>
      </c>
      <c r="AR692" s="369">
        <v>5.4999999999999997E-3</v>
      </c>
      <c r="AS692" s="369">
        <v>5.4999999999999997E-3</v>
      </c>
      <c r="AT692" s="369"/>
      <c r="AW692" s="711"/>
      <c r="AX692" s="711"/>
      <c r="AY692" s="712"/>
      <c r="AZ692" s="712"/>
      <c r="BA692" s="712"/>
      <c r="BB692" s="713"/>
      <c r="BC692" s="712"/>
      <c r="BD692" s="712"/>
      <c r="BE692" s="712"/>
      <c r="BF692" s="712"/>
      <c r="BG692" s="713"/>
      <c r="BH692" s="713"/>
      <c r="BI692" s="714"/>
      <c r="BJ692" s="714"/>
      <c r="BK692" s="714"/>
      <c r="BL692" s="218"/>
      <c r="BM692" s="713"/>
      <c r="BN692" s="713"/>
      <c r="BO692" s="713"/>
      <c r="BP692" s="713"/>
      <c r="BQ692" s="713"/>
      <c r="BR692" s="713"/>
      <c r="BS692" s="713"/>
      <c r="BT692" s="716"/>
      <c r="BU692" s="717"/>
      <c r="BV692" s="715"/>
      <c r="BW692" s="718"/>
    </row>
    <row r="693" spans="2:75" ht="15.75" customHeight="1">
      <c r="B693" s="363" t="s">
        <v>1017</v>
      </c>
      <c r="C693" s="364">
        <v>8912591000185</v>
      </c>
      <c r="D693" s="365" t="s">
        <v>13</v>
      </c>
      <c r="E693" s="365" t="s">
        <v>615</v>
      </c>
      <c r="F693" s="365" t="s">
        <v>619</v>
      </c>
      <c r="G693" s="366" t="s">
        <v>34</v>
      </c>
      <c r="H693" s="366" t="s">
        <v>1339</v>
      </c>
      <c r="I693" s="366" t="s">
        <v>34</v>
      </c>
      <c r="J693" s="366" t="s">
        <v>611</v>
      </c>
      <c r="K693" s="367" t="s">
        <v>48</v>
      </c>
      <c r="L693" s="368"/>
      <c r="M693" s="368" t="s">
        <v>1421</v>
      </c>
      <c r="N693" s="367">
        <v>191663</v>
      </c>
      <c r="O693" s="367" t="s">
        <v>1323</v>
      </c>
      <c r="P693" s="371">
        <v>39295</v>
      </c>
      <c r="Q693" s="372">
        <v>131757957.26000001</v>
      </c>
      <c r="R693" s="372">
        <v>154511866.11880958</v>
      </c>
      <c r="S693" s="367">
        <v>16</v>
      </c>
      <c r="T693" s="369">
        <v>9.1252080966770954E-2</v>
      </c>
      <c r="U693" s="369">
        <v>1.1796334613634458</v>
      </c>
      <c r="V693" s="369">
        <v>0.11329642169628196</v>
      </c>
      <c r="W693" s="369">
        <v>1.1106837658673643</v>
      </c>
      <c r="X693" s="369">
        <v>0.12046859122314624</v>
      </c>
      <c r="Y693" s="369">
        <v>0.91353521163564511</v>
      </c>
      <c r="Z693" s="369">
        <v>0.21138509092811453</v>
      </c>
      <c r="AA693" s="369">
        <v>1.2015813854007336</v>
      </c>
      <c r="AB693" s="369">
        <v>1.3411062146122445E-2</v>
      </c>
      <c r="AC693" s="373">
        <v>0.7669554758301601</v>
      </c>
      <c r="AD693" s="575">
        <v>10756521000127</v>
      </c>
      <c r="AE693" s="370" t="s">
        <v>2496</v>
      </c>
      <c r="AF693" s="370" t="s">
        <v>2326</v>
      </c>
      <c r="AG693" s="374" t="s">
        <v>1459</v>
      </c>
      <c r="AH693" s="374" t="s">
        <v>2321</v>
      </c>
      <c r="AI693" s="374">
        <v>100000</v>
      </c>
      <c r="AJ693" s="374">
        <v>50000</v>
      </c>
      <c r="AK693" s="374">
        <v>100000</v>
      </c>
      <c r="AL693" s="369">
        <v>1.8500000000000003E-2</v>
      </c>
      <c r="AM693" s="369">
        <v>0.2</v>
      </c>
      <c r="AN693" s="369" t="s">
        <v>64</v>
      </c>
      <c r="AO693" s="367" t="s">
        <v>1326</v>
      </c>
      <c r="AP693" s="370" t="s">
        <v>13</v>
      </c>
      <c r="AQ693" s="376" t="s">
        <v>670</v>
      </c>
      <c r="AR693" s="369">
        <v>2.4666666666666665E-3</v>
      </c>
      <c r="AS693" s="369">
        <v>2.4666666666666665E-3</v>
      </c>
      <c r="AT693" s="369"/>
      <c r="AW693" s="711"/>
      <c r="AX693" s="711"/>
      <c r="AY693" s="712"/>
      <c r="AZ693" s="712"/>
      <c r="BA693" s="712"/>
      <c r="BB693" s="713"/>
      <c r="BC693" s="712"/>
      <c r="BD693" s="712"/>
      <c r="BE693" s="712"/>
      <c r="BF693" s="712"/>
      <c r="BG693" s="713"/>
      <c r="BH693" s="713"/>
      <c r="BI693" s="714"/>
      <c r="BJ693" s="714"/>
      <c r="BK693" s="714"/>
      <c r="BL693" s="218"/>
      <c r="BM693" s="713"/>
      <c r="BN693" s="713"/>
      <c r="BO693" s="713"/>
      <c r="BP693" s="713"/>
      <c r="BQ693" s="713"/>
      <c r="BR693" s="713"/>
      <c r="BS693" s="713"/>
      <c r="BT693" s="716"/>
      <c r="BU693" s="717"/>
      <c r="BV693" s="715"/>
      <c r="BW693" s="718"/>
    </row>
    <row r="694" spans="2:75" ht="15.75" customHeight="1">
      <c r="B694" s="363" t="s">
        <v>248</v>
      </c>
      <c r="C694" s="364">
        <v>30005655000113</v>
      </c>
      <c r="D694" s="365" t="s">
        <v>13</v>
      </c>
      <c r="E694" s="365" t="s">
        <v>615</v>
      </c>
      <c r="F694" s="365" t="s">
        <v>619</v>
      </c>
      <c r="G694" s="366" t="s">
        <v>34</v>
      </c>
      <c r="H694" s="366" t="s">
        <v>1339</v>
      </c>
      <c r="I694" s="366" t="s">
        <v>34</v>
      </c>
      <c r="J694" s="366" t="s">
        <v>611</v>
      </c>
      <c r="K694" s="367" t="s">
        <v>48</v>
      </c>
      <c r="L694" s="368"/>
      <c r="M694" s="368" t="s">
        <v>1421</v>
      </c>
      <c r="N694" s="367">
        <v>471941</v>
      </c>
      <c r="O694" s="367" t="s">
        <v>1323</v>
      </c>
      <c r="P694" s="371">
        <v>43318</v>
      </c>
      <c r="Q694" s="372">
        <v>41711271.340000004</v>
      </c>
      <c r="R694" s="372">
        <v>55641808.347023815</v>
      </c>
      <c r="S694" s="367">
        <v>16</v>
      </c>
      <c r="T694" s="369">
        <v>9.0994066105640536E-2</v>
      </c>
      <c r="U694" s="369">
        <v>1.1762980528939193</v>
      </c>
      <c r="V694" s="369">
        <v>0.11303419423821826</v>
      </c>
      <c r="W694" s="369">
        <v>1.1081130599591338</v>
      </c>
      <c r="X694" s="369">
        <v>0.12019297272363327</v>
      </c>
      <c r="Y694" s="369">
        <v>0.9114451464848301</v>
      </c>
      <c r="Z694" s="369">
        <v>0.21021852238906802</v>
      </c>
      <c r="AA694" s="369">
        <v>1.1949502316369656</v>
      </c>
      <c r="AB694" s="369">
        <v>1.3275293001467977E-2</v>
      </c>
      <c r="AC694" s="373">
        <v>0.75691096729291907</v>
      </c>
      <c r="AD694" s="575">
        <v>10756521000127</v>
      </c>
      <c r="AE694" s="370" t="s">
        <v>2496</v>
      </c>
      <c r="AF694" s="370" t="s">
        <v>2326</v>
      </c>
      <c r="AG694" s="374" t="s">
        <v>1459</v>
      </c>
      <c r="AH694" s="374" t="s">
        <v>2321</v>
      </c>
      <c r="AI694" s="374">
        <v>20000</v>
      </c>
      <c r="AJ694" s="374">
        <v>1000</v>
      </c>
      <c r="AK694" s="374">
        <v>5000</v>
      </c>
      <c r="AL694" s="369">
        <v>1.8500000000000003E-2</v>
      </c>
      <c r="AM694" s="369">
        <v>0.2</v>
      </c>
      <c r="AN694" s="369" t="s">
        <v>64</v>
      </c>
      <c r="AO694" s="367" t="s">
        <v>1326</v>
      </c>
      <c r="AP694" s="370" t="s">
        <v>13</v>
      </c>
      <c r="AQ694" s="376" t="s">
        <v>670</v>
      </c>
      <c r="AR694" s="369">
        <v>2.4666666666666665E-3</v>
      </c>
      <c r="AS694" s="369">
        <v>2.4666666666666665E-3</v>
      </c>
      <c r="AT694" s="369"/>
      <c r="AW694" s="711"/>
      <c r="AX694" s="711"/>
      <c r="AY694" s="712"/>
      <c r="AZ694" s="712"/>
      <c r="BA694" s="712"/>
      <c r="BB694" s="713"/>
      <c r="BC694" s="712"/>
      <c r="BD694" s="712"/>
      <c r="BE694" s="712"/>
      <c r="BF694" s="712"/>
      <c r="BG694" s="713"/>
      <c r="BH694" s="713"/>
      <c r="BI694" s="714"/>
      <c r="BJ694" s="714"/>
      <c r="BK694" s="714"/>
      <c r="BL694" s="218"/>
      <c r="BM694" s="713"/>
      <c r="BN694" s="713"/>
      <c r="BO694" s="713"/>
      <c r="BP694" s="713"/>
      <c r="BQ694" s="713"/>
      <c r="BR694" s="713"/>
      <c r="BS694" s="713"/>
      <c r="BT694" s="716"/>
      <c r="BU694" s="717"/>
      <c r="BV694" s="715"/>
      <c r="BW694" s="718"/>
    </row>
    <row r="695" spans="2:75" ht="15.75" customHeight="1">
      <c r="B695" s="363" t="s">
        <v>249</v>
      </c>
      <c r="C695" s="364">
        <v>21946695000179</v>
      </c>
      <c r="D695" s="365" t="s">
        <v>11</v>
      </c>
      <c r="E695" s="365" t="s">
        <v>620</v>
      </c>
      <c r="F695" s="365" t="s">
        <v>665</v>
      </c>
      <c r="G695" s="366" t="s">
        <v>740</v>
      </c>
      <c r="H695" s="366" t="s">
        <v>34</v>
      </c>
      <c r="I695" s="366"/>
      <c r="J695" s="366" t="s">
        <v>608</v>
      </c>
      <c r="K695" s="367" t="s">
        <v>48</v>
      </c>
      <c r="L695" s="368" t="s">
        <v>1341</v>
      </c>
      <c r="M695" s="368" t="s">
        <v>34</v>
      </c>
      <c r="N695" s="367">
        <v>393185</v>
      </c>
      <c r="O695" s="367" t="s">
        <v>1323</v>
      </c>
      <c r="P695" s="371">
        <v>42118</v>
      </c>
      <c r="Q695" s="372">
        <v>327919925.73000002</v>
      </c>
      <c r="R695" s="372">
        <v>342931780.14373022</v>
      </c>
      <c r="S695" s="367">
        <v>76</v>
      </c>
      <c r="T695" s="369">
        <v>8.7314327036811967E-2</v>
      </c>
      <c r="U695" s="369">
        <v>1.1287293477346669</v>
      </c>
      <c r="V695" s="369">
        <v>0.11049730768022203</v>
      </c>
      <c r="W695" s="369">
        <v>1.0832430890136524</v>
      </c>
      <c r="X695" s="369">
        <v>0.22309032086324643</v>
      </c>
      <c r="Y695" s="369">
        <v>1.6917344298163628</v>
      </c>
      <c r="Z695" s="369">
        <v>0.17917301327133872</v>
      </c>
      <c r="AA695" s="369">
        <v>1.0184774932221352</v>
      </c>
      <c r="AB695" s="369">
        <v>6.7166321318470647E-3</v>
      </c>
      <c r="AC695" s="373">
        <v>1.1464267141977618</v>
      </c>
      <c r="AD695" s="575">
        <v>21762085000115</v>
      </c>
      <c r="AE695" s="370" t="s">
        <v>2496</v>
      </c>
      <c r="AF695" s="370" t="s">
        <v>2326</v>
      </c>
      <c r="AG695" s="374" t="s">
        <v>1459</v>
      </c>
      <c r="AH695" s="374" t="s">
        <v>2321</v>
      </c>
      <c r="AI695" s="374">
        <v>100000</v>
      </c>
      <c r="AJ695" s="374">
        <v>50000</v>
      </c>
      <c r="AK695" s="374">
        <v>100000</v>
      </c>
      <c r="AL695" s="369">
        <v>8.5000000000000006E-3</v>
      </c>
      <c r="AM695" s="369">
        <v>0.2</v>
      </c>
      <c r="AN695" s="369" t="s">
        <v>64</v>
      </c>
      <c r="AO695" s="367" t="s">
        <v>1326</v>
      </c>
      <c r="AP695" s="370" t="s">
        <v>13</v>
      </c>
      <c r="AQ695" s="376" t="s">
        <v>673</v>
      </c>
      <c r="AR695" s="369">
        <v>1.6665666666666665E-3</v>
      </c>
      <c r="AS695" s="369">
        <v>1.6665666666666665E-3</v>
      </c>
      <c r="AT695" s="369"/>
      <c r="AW695" s="711"/>
      <c r="AX695" s="711"/>
      <c r="AY695" s="712"/>
      <c r="AZ695" s="712"/>
      <c r="BA695" s="712"/>
      <c r="BB695" s="713"/>
      <c r="BC695" s="712"/>
      <c r="BD695" s="712"/>
      <c r="BE695" s="712"/>
      <c r="BF695" s="712"/>
      <c r="BG695" s="713"/>
      <c r="BH695" s="713"/>
      <c r="BI695" s="714"/>
      <c r="BJ695" s="714"/>
      <c r="BK695" s="714"/>
      <c r="BL695" s="218"/>
      <c r="BM695" s="713"/>
      <c r="BN695" s="713"/>
      <c r="BO695" s="713"/>
      <c r="BP695" s="713"/>
      <c r="BQ695" s="713"/>
      <c r="BR695" s="713"/>
      <c r="BS695" s="713"/>
      <c r="BT695" s="716"/>
      <c r="BU695" s="717"/>
      <c r="BV695" s="715"/>
      <c r="BW695" s="718"/>
    </row>
    <row r="696" spans="2:75" ht="15.75" customHeight="1">
      <c r="B696" s="363" t="s">
        <v>1018</v>
      </c>
      <c r="C696" s="364">
        <v>26525450000191</v>
      </c>
      <c r="D696" s="365" t="s">
        <v>11</v>
      </c>
      <c r="E696" s="365" t="s">
        <v>620</v>
      </c>
      <c r="F696" s="365" t="s">
        <v>665</v>
      </c>
      <c r="G696" s="366" t="s">
        <v>740</v>
      </c>
      <c r="H696" s="366" t="s">
        <v>34</v>
      </c>
      <c r="I696" s="366"/>
      <c r="J696" s="366" t="s">
        <v>611</v>
      </c>
      <c r="K696" s="367" t="s">
        <v>48</v>
      </c>
      <c r="L696" s="368" t="s">
        <v>1341</v>
      </c>
      <c r="M696" s="368" t="s">
        <v>34</v>
      </c>
      <c r="N696" s="367">
        <v>444456</v>
      </c>
      <c r="O696" s="367" t="s">
        <v>1323</v>
      </c>
      <c r="P696" s="371">
        <v>42754</v>
      </c>
      <c r="Q696" s="372">
        <v>123214972.52</v>
      </c>
      <c r="R696" s="372">
        <v>140474322.83630961</v>
      </c>
      <c r="S696" s="367">
        <v>76</v>
      </c>
      <c r="T696" s="369">
        <v>8.1994216607156556E-2</v>
      </c>
      <c r="U696" s="369">
        <v>1.0599552418240799</v>
      </c>
      <c r="V696" s="369">
        <v>9.7303882433552813E-2</v>
      </c>
      <c r="W696" s="369">
        <v>0.95390340627466053</v>
      </c>
      <c r="X696" s="369">
        <v>0.23360340470767627</v>
      </c>
      <c r="Y696" s="369">
        <v>1.7714570544212667</v>
      </c>
      <c r="Z696" s="369">
        <v>0.14736897421939466</v>
      </c>
      <c r="AA696" s="369">
        <v>0.83769302475472673</v>
      </c>
      <c r="AB696" s="369">
        <v>1.3080325510591198E-2</v>
      </c>
      <c r="AC696" s="373">
        <v>-0.32060437788296559</v>
      </c>
      <c r="AD696" s="575">
        <v>0</v>
      </c>
      <c r="AE696" s="370" t="s">
        <v>2496</v>
      </c>
      <c r="AF696" s="370" t="s">
        <v>2326</v>
      </c>
      <c r="AG696" s="374" t="s">
        <v>1459</v>
      </c>
      <c r="AH696" s="374" t="s">
        <v>728</v>
      </c>
      <c r="AI696" s="374">
        <v>100000</v>
      </c>
      <c r="AJ696" s="374">
        <v>50000</v>
      </c>
      <c r="AK696" s="374">
        <v>100000</v>
      </c>
      <c r="AL696" s="369">
        <v>1.3000000000000001E-2</v>
      </c>
      <c r="AM696" s="369">
        <v>0.2</v>
      </c>
      <c r="AN696" s="369" t="s">
        <v>64</v>
      </c>
      <c r="AO696" s="367" t="s">
        <v>1326</v>
      </c>
      <c r="AP696" s="370" t="s">
        <v>13</v>
      </c>
      <c r="AQ696" s="376" t="s">
        <v>681</v>
      </c>
      <c r="AR696" s="369">
        <v>2.0002666666666664E-3</v>
      </c>
      <c r="AS696" s="369">
        <v>2.0002666666666664E-3</v>
      </c>
      <c r="AT696" s="369"/>
      <c r="AW696" s="711"/>
      <c r="AX696" s="711"/>
      <c r="AY696" s="712"/>
      <c r="AZ696" s="712"/>
      <c r="BA696" s="712"/>
      <c r="BB696" s="713"/>
      <c r="BC696" s="712"/>
      <c r="BD696" s="712"/>
      <c r="BE696" s="712"/>
      <c r="BF696" s="712"/>
      <c r="BG696" s="713"/>
      <c r="BH696" s="713"/>
      <c r="BI696" s="714"/>
      <c r="BJ696" s="714"/>
      <c r="BK696" s="714"/>
      <c r="BL696" s="218"/>
      <c r="BM696" s="713"/>
      <c r="BN696" s="713"/>
      <c r="BO696" s="713"/>
      <c r="BP696" s="713"/>
      <c r="BQ696" s="713"/>
      <c r="BR696" s="713"/>
      <c r="BS696" s="713"/>
      <c r="BT696" s="716"/>
      <c r="BU696" s="717"/>
      <c r="BV696" s="715"/>
      <c r="BW696" s="718"/>
    </row>
    <row r="697" spans="2:75" ht="15.75" customHeight="1">
      <c r="B697" s="363" t="s">
        <v>1019</v>
      </c>
      <c r="C697" s="364">
        <v>32300350000160</v>
      </c>
      <c r="D697" s="365" t="s">
        <v>13</v>
      </c>
      <c r="E697" s="365" t="s">
        <v>615</v>
      </c>
      <c r="F697" s="365" t="s">
        <v>619</v>
      </c>
      <c r="G697" s="366" t="s">
        <v>34</v>
      </c>
      <c r="H697" s="366" t="s">
        <v>1339</v>
      </c>
      <c r="I697" s="366" t="s">
        <v>34</v>
      </c>
      <c r="J697" s="366"/>
      <c r="K697" s="367" t="s">
        <v>48</v>
      </c>
      <c r="L697" s="368" t="s">
        <v>1341</v>
      </c>
      <c r="M697" s="368" t="s">
        <v>1421</v>
      </c>
      <c r="N697" s="367">
        <v>487181</v>
      </c>
      <c r="O697" s="367" t="s">
        <v>1323</v>
      </c>
      <c r="P697" s="371">
        <v>43507</v>
      </c>
      <c r="Q697" s="372">
        <v>442774382.04000002</v>
      </c>
      <c r="R697" s="372">
        <v>531189169.50011903</v>
      </c>
      <c r="S697" s="367">
        <v>31</v>
      </c>
      <c r="T697" s="369">
        <v>0.11151668030511774</v>
      </c>
      <c r="U697" s="369">
        <v>1.4415978922824759</v>
      </c>
      <c r="V697" s="369">
        <v>0.13729620325482594</v>
      </c>
      <c r="W697" s="369">
        <v>1.3459618740577179</v>
      </c>
      <c r="X697" s="369">
        <v>0.13296055031130605</v>
      </c>
      <c r="Y697" s="369">
        <v>1.0082640066973183</v>
      </c>
      <c r="Z697" s="369">
        <v>0.25304832119480647</v>
      </c>
      <c r="AA697" s="369">
        <v>1.4384086929668376</v>
      </c>
      <c r="AB697" s="369">
        <v>2.1639840918209353E-2</v>
      </c>
      <c r="AC697" s="373">
        <v>1.4680139239131555</v>
      </c>
      <c r="AD697" s="575">
        <v>0</v>
      </c>
      <c r="AE697" s="370" t="s">
        <v>2331</v>
      </c>
      <c r="AF697" s="370" t="s">
        <v>2317</v>
      </c>
      <c r="AG697" s="374" t="s">
        <v>1458</v>
      </c>
      <c r="AH697" s="374" t="s">
        <v>2321</v>
      </c>
      <c r="AI697" s="374">
        <v>20000</v>
      </c>
      <c r="AJ697" s="374">
        <v>20000</v>
      </c>
      <c r="AK697" s="374">
        <v>20000</v>
      </c>
      <c r="AL697" s="369">
        <v>0</v>
      </c>
      <c r="AM697" s="369" t="s">
        <v>34</v>
      </c>
      <c r="AN697" s="369" t="s">
        <v>34</v>
      </c>
      <c r="AO697" s="367" t="s">
        <v>1326</v>
      </c>
      <c r="AP697" s="370" t="s">
        <v>13</v>
      </c>
      <c r="AQ697" s="376" t="s">
        <v>670</v>
      </c>
      <c r="AR697" s="369">
        <v>2.6666666666666666E-3</v>
      </c>
      <c r="AS697" s="369">
        <v>2.6666666666666666E-3</v>
      </c>
      <c r="AT697" s="369"/>
      <c r="AW697" s="711"/>
      <c r="AX697" s="711"/>
      <c r="AY697" s="712"/>
      <c r="AZ697" s="712"/>
      <c r="BA697" s="712"/>
      <c r="BB697" s="713"/>
      <c r="BC697" s="712"/>
      <c r="BD697" s="712"/>
      <c r="BE697" s="712"/>
      <c r="BF697" s="712"/>
      <c r="BG697" s="713"/>
      <c r="BH697" s="713"/>
      <c r="BI697" s="714"/>
      <c r="BJ697" s="714"/>
      <c r="BK697" s="714"/>
      <c r="BL697" s="218"/>
      <c r="BM697" s="713"/>
      <c r="BN697" s="713"/>
      <c r="BO697" s="713"/>
      <c r="BP697" s="713"/>
      <c r="BQ697" s="713"/>
      <c r="BR697" s="713"/>
      <c r="BS697" s="713"/>
      <c r="BT697" s="716"/>
      <c r="BU697" s="717"/>
      <c r="BV697" s="715"/>
      <c r="BW697" s="718"/>
    </row>
    <row r="698" spans="2:75" ht="15.75" customHeight="1">
      <c r="B698" s="363" t="s">
        <v>250</v>
      </c>
      <c r="C698" s="364">
        <v>13812165000100</v>
      </c>
      <c r="D698" s="365" t="s">
        <v>13</v>
      </c>
      <c r="E698" s="365" t="s">
        <v>615</v>
      </c>
      <c r="F698" s="365" t="s">
        <v>619</v>
      </c>
      <c r="G698" s="366" t="s">
        <v>34</v>
      </c>
      <c r="H698" s="366" t="s">
        <v>1339</v>
      </c>
      <c r="I698" s="366" t="s">
        <v>34</v>
      </c>
      <c r="J698" s="366" t="s">
        <v>611</v>
      </c>
      <c r="K698" s="367" t="s">
        <v>48</v>
      </c>
      <c r="L698" s="368" t="s">
        <v>1341</v>
      </c>
      <c r="M698" s="368" t="s">
        <v>1421</v>
      </c>
      <c r="N698" s="367">
        <v>285560</v>
      </c>
      <c r="O698" s="367" t="s">
        <v>1323</v>
      </c>
      <c r="P698" s="371">
        <v>40786</v>
      </c>
      <c r="Q698" s="372">
        <v>981840733.99000001</v>
      </c>
      <c r="R698" s="372">
        <v>1240869610.4779761</v>
      </c>
      <c r="S698" s="367">
        <v>31</v>
      </c>
      <c r="T698" s="369">
        <v>0.11349327743886461</v>
      </c>
      <c r="U698" s="369">
        <v>1.4671497492253542</v>
      </c>
      <c r="V698" s="369">
        <v>0.13939063471765878</v>
      </c>
      <c r="W698" s="369">
        <v>1.3664943056178809</v>
      </c>
      <c r="X698" s="369">
        <v>0.13500569158453679</v>
      </c>
      <c r="Y698" s="369">
        <v>1.0237726844937152</v>
      </c>
      <c r="Z698" s="369">
        <v>0.25652614711336552</v>
      </c>
      <c r="AA698" s="369">
        <v>1.4581777829582689</v>
      </c>
      <c r="AB698" s="369">
        <v>2.2534416247466101E-2</v>
      </c>
      <c r="AC698" s="373">
        <v>1.4922993140595402</v>
      </c>
      <c r="AD698" s="575">
        <v>97548167000123</v>
      </c>
      <c r="AE698" s="370" t="s">
        <v>2496</v>
      </c>
      <c r="AF698" s="370" t="s">
        <v>2326</v>
      </c>
      <c r="AG698" s="374" t="s">
        <v>1459</v>
      </c>
      <c r="AH698" s="374" t="s">
        <v>2321</v>
      </c>
      <c r="AI698" s="374">
        <v>100000</v>
      </c>
      <c r="AJ698" s="374">
        <v>50000</v>
      </c>
      <c r="AK698" s="374">
        <v>100000</v>
      </c>
      <c r="AL698" s="369">
        <v>1.8500000000000003E-2</v>
      </c>
      <c r="AM698" s="369">
        <v>0.2</v>
      </c>
      <c r="AN698" s="369" t="s">
        <v>64</v>
      </c>
      <c r="AO698" s="367" t="s">
        <v>1326</v>
      </c>
      <c r="AP698" s="370" t="s">
        <v>13</v>
      </c>
      <c r="AQ698" s="376" t="s">
        <v>670</v>
      </c>
      <c r="AR698" s="369">
        <v>2.4666666666666665E-3</v>
      </c>
      <c r="AS698" s="369">
        <v>2.4666666666666665E-3</v>
      </c>
      <c r="AT698" s="369"/>
      <c r="AX698" s="711"/>
      <c r="AY698" s="712"/>
      <c r="AZ698" s="712"/>
      <c r="BA698" s="712"/>
      <c r="BB698" s="713"/>
      <c r="BC698" s="712"/>
      <c r="BD698" s="712"/>
      <c r="BE698" s="712"/>
      <c r="BF698" s="712"/>
      <c r="BG698" s="713"/>
      <c r="BH698" s="713"/>
      <c r="BI698" s="714"/>
      <c r="BJ698" s="714"/>
      <c r="BK698" s="714"/>
      <c r="BL698" s="713"/>
      <c r="BM698" s="713"/>
      <c r="BN698" s="713"/>
      <c r="BO698" s="713"/>
      <c r="BP698" s="713"/>
      <c r="BQ698" s="713"/>
      <c r="BR698" s="713"/>
      <c r="BS698" s="713"/>
      <c r="BT698" s="716"/>
      <c r="BU698" s="717"/>
      <c r="BV698" s="715"/>
      <c r="BW698" s="718"/>
    </row>
    <row r="699" spans="2:75" ht="15.75" customHeight="1">
      <c r="B699" s="363" t="s">
        <v>558</v>
      </c>
      <c r="C699" s="364">
        <v>41956196000170</v>
      </c>
      <c r="D699" s="365" t="s">
        <v>14</v>
      </c>
      <c r="E699" s="365" t="s">
        <v>607</v>
      </c>
      <c r="F699" s="365"/>
      <c r="G699" s="366"/>
      <c r="H699" s="366" t="s">
        <v>34</v>
      </c>
      <c r="I699" s="366" t="s">
        <v>34</v>
      </c>
      <c r="J699" s="366" t="s">
        <v>608</v>
      </c>
      <c r="K699" s="367" t="s">
        <v>48</v>
      </c>
      <c r="L699" s="368"/>
      <c r="M699" s="368" t="s">
        <v>1421</v>
      </c>
      <c r="N699" s="367">
        <v>624489</v>
      </c>
      <c r="O699" s="367" t="s">
        <v>1323</v>
      </c>
      <c r="P699" s="371">
        <v>44497</v>
      </c>
      <c r="Q699" s="372">
        <v>108864359.34999999</v>
      </c>
      <c r="R699" s="372" t="s">
        <v>1424</v>
      </c>
      <c r="S699" s="367">
        <v>4</v>
      </c>
      <c r="T699" s="369">
        <v>-0.16372640698569108</v>
      </c>
      <c r="U699" s="369">
        <v>-2.1165232194481249</v>
      </c>
      <c r="V699" s="369" t="s">
        <v>1424</v>
      </c>
      <c r="W699" s="369" t="s">
        <v>1424</v>
      </c>
      <c r="X699" s="369" t="s">
        <v>1424</v>
      </c>
      <c r="Y699" s="369" t="s">
        <v>1424</v>
      </c>
      <c r="Z699" s="369" t="s">
        <v>1424</v>
      </c>
      <c r="AA699" s="369" t="s">
        <v>1424</v>
      </c>
      <c r="AB699" s="369" t="s">
        <v>1424</v>
      </c>
      <c r="AC699" s="373" t="s">
        <v>1424</v>
      </c>
      <c r="AD699" s="575">
        <v>42196278000126</v>
      </c>
      <c r="AE699" s="370" t="s">
        <v>2498</v>
      </c>
      <c r="AF699" s="370" t="s">
        <v>930</v>
      </c>
      <c r="AG699" s="374" t="s">
        <v>930</v>
      </c>
      <c r="AH699" s="374" t="s">
        <v>2321</v>
      </c>
      <c r="AI699" s="374">
        <v>0</v>
      </c>
      <c r="AJ699" s="374">
        <v>0</v>
      </c>
      <c r="AK699" s="374">
        <v>0</v>
      </c>
      <c r="AL699" s="369">
        <v>1.3500000000000002E-2</v>
      </c>
      <c r="AM699" s="369">
        <v>0.2</v>
      </c>
      <c r="AN699" s="369" t="s">
        <v>668</v>
      </c>
      <c r="AO699" s="367" t="s">
        <v>1326</v>
      </c>
      <c r="AP699" s="370" t="s">
        <v>718</v>
      </c>
      <c r="AQ699" s="376" t="s">
        <v>661</v>
      </c>
      <c r="AR699" s="369">
        <v>3.1499999999999996E-3</v>
      </c>
      <c r="AS699" s="369">
        <v>3.1499999999999996E-3</v>
      </c>
      <c r="AT699" s="369"/>
      <c r="AW699" s="711"/>
      <c r="AX699" s="711"/>
      <c r="AY699" s="712"/>
      <c r="AZ699" s="712"/>
      <c r="BA699" s="712"/>
      <c r="BB699" s="713"/>
      <c r="BC699" s="712"/>
      <c r="BD699" s="712"/>
      <c r="BE699" s="712"/>
      <c r="BF699" s="712"/>
      <c r="BG699" s="713"/>
      <c r="BH699" s="713"/>
      <c r="BI699" s="714"/>
      <c r="BJ699" s="714"/>
      <c r="BK699" s="714"/>
      <c r="BL699" s="218"/>
      <c r="BM699" s="713"/>
      <c r="BN699" s="713"/>
      <c r="BO699" s="713"/>
      <c r="BP699" s="713"/>
      <c r="BQ699" s="713"/>
      <c r="BR699" s="713"/>
      <c r="BS699" s="713"/>
      <c r="BT699" s="716"/>
      <c r="BU699" s="717"/>
      <c r="BV699" s="715"/>
      <c r="BW699" s="718"/>
    </row>
    <row r="700" spans="2:75" ht="15.75" customHeight="1">
      <c r="B700" s="363" t="s">
        <v>1020</v>
      </c>
      <c r="C700" s="364">
        <v>31120420000135</v>
      </c>
      <c r="D700" s="365" t="s">
        <v>11</v>
      </c>
      <c r="E700" s="365" t="s">
        <v>620</v>
      </c>
      <c r="F700" s="365" t="s">
        <v>694</v>
      </c>
      <c r="G700" s="366" t="s">
        <v>740</v>
      </c>
      <c r="H700" s="366" t="s">
        <v>34</v>
      </c>
      <c r="I700" s="366"/>
      <c r="J700" s="366" t="s">
        <v>608</v>
      </c>
      <c r="K700" s="367" t="s">
        <v>48</v>
      </c>
      <c r="L700" s="368"/>
      <c r="M700" s="368" t="s">
        <v>34</v>
      </c>
      <c r="N700" s="367">
        <v>480967</v>
      </c>
      <c r="O700" s="367" t="s">
        <v>1323</v>
      </c>
      <c r="P700" s="371">
        <v>43433</v>
      </c>
      <c r="Q700" s="372">
        <v>52881638.200000003</v>
      </c>
      <c r="R700" s="372">
        <v>49828005.442301601</v>
      </c>
      <c r="S700" s="367">
        <v>30</v>
      </c>
      <c r="T700" s="369">
        <v>6.5456635382463713E-2</v>
      </c>
      <c r="U700" s="369">
        <v>0.84617070150474827</v>
      </c>
      <c r="V700" s="369">
        <v>9.2694673028961949E-2</v>
      </c>
      <c r="W700" s="369">
        <v>0.90871774213351098</v>
      </c>
      <c r="X700" s="369">
        <v>0.159539677761382</v>
      </c>
      <c r="Y700" s="369">
        <v>1.2098183585301525</v>
      </c>
      <c r="Z700" s="369">
        <v>0.15189101373100544</v>
      </c>
      <c r="AA700" s="369">
        <v>0.86339776333085438</v>
      </c>
      <c r="AB700" s="369">
        <v>2.2215482434344524E-2</v>
      </c>
      <c r="AC700" s="373">
        <v>-0.37109752619401992</v>
      </c>
      <c r="AD700" s="575">
        <v>0</v>
      </c>
      <c r="AE700" s="370" t="s">
        <v>2499</v>
      </c>
      <c r="AF700" s="370" t="s">
        <v>2317</v>
      </c>
      <c r="AG700" s="374" t="s">
        <v>1458</v>
      </c>
      <c r="AH700" s="374" t="s">
        <v>2321</v>
      </c>
      <c r="AI700" s="374">
        <v>500</v>
      </c>
      <c r="AJ700" s="374">
        <v>100</v>
      </c>
      <c r="AK700" s="374">
        <v>100</v>
      </c>
      <c r="AL700" s="369">
        <v>0.01</v>
      </c>
      <c r="AM700" s="369" t="s">
        <v>34</v>
      </c>
      <c r="AN700" s="369" t="s">
        <v>34</v>
      </c>
      <c r="AO700" s="367" t="s">
        <v>1326</v>
      </c>
      <c r="AP700" s="370" t="s">
        <v>11</v>
      </c>
      <c r="AQ700" s="376" t="s">
        <v>2408</v>
      </c>
      <c r="AR700" s="369">
        <v>3.0000000000000001E-3</v>
      </c>
      <c r="AS700" s="369">
        <v>3.0000000000000001E-3</v>
      </c>
      <c r="AT700" s="369"/>
      <c r="AX700" s="711"/>
      <c r="AY700" s="712"/>
      <c r="AZ700" s="712"/>
      <c r="BA700" s="712"/>
      <c r="BB700" s="713"/>
      <c r="BC700" s="712"/>
      <c r="BD700" s="712"/>
      <c r="BE700" s="712"/>
      <c r="BF700" s="712"/>
      <c r="BG700" s="713"/>
      <c r="BH700" s="713"/>
      <c r="BI700" s="714"/>
      <c r="BJ700" s="714"/>
      <c r="BK700" s="714"/>
      <c r="BL700" s="713"/>
      <c r="BM700" s="713"/>
      <c r="BN700" s="713"/>
      <c r="BO700" s="713"/>
      <c r="BP700" s="713"/>
      <c r="BQ700" s="713"/>
      <c r="BR700" s="713"/>
      <c r="BS700" s="713"/>
      <c r="BT700" s="716"/>
      <c r="BU700" s="717"/>
      <c r="BV700" s="715"/>
      <c r="BW700" s="718"/>
    </row>
    <row r="701" spans="2:75" ht="15.75" customHeight="1">
      <c r="B701" s="363" t="s">
        <v>471</v>
      </c>
      <c r="C701" s="364">
        <v>41088594000111</v>
      </c>
      <c r="D701" s="365" t="s">
        <v>11</v>
      </c>
      <c r="E701" s="365" t="s">
        <v>621</v>
      </c>
      <c r="F701" s="365" t="s">
        <v>694</v>
      </c>
      <c r="G701" s="366" t="s">
        <v>740</v>
      </c>
      <c r="H701" s="366" t="s">
        <v>34</v>
      </c>
      <c r="I701" s="366"/>
      <c r="J701" s="366" t="s">
        <v>608</v>
      </c>
      <c r="K701" s="367" t="s">
        <v>48</v>
      </c>
      <c r="L701" s="368"/>
      <c r="M701" s="368" t="s">
        <v>34</v>
      </c>
      <c r="N701" s="367">
        <v>635685</v>
      </c>
      <c r="O701" s="367" t="s">
        <v>1323</v>
      </c>
      <c r="P701" s="371">
        <v>44287</v>
      </c>
      <c r="Q701" s="372">
        <v>3322791.94</v>
      </c>
      <c r="R701" s="372">
        <v>3289942.5839285692</v>
      </c>
      <c r="S701" s="367">
        <v>31</v>
      </c>
      <c r="T701" s="369">
        <v>4.5397866403447118E-2</v>
      </c>
      <c r="U701" s="369">
        <v>0.58686707981503061</v>
      </c>
      <c r="V701" s="369">
        <v>7.57290517683058E-2</v>
      </c>
      <c r="W701" s="369">
        <v>0.74239792523250303</v>
      </c>
      <c r="X701" s="369" t="s">
        <v>1424</v>
      </c>
      <c r="Y701" s="369" t="s">
        <v>1424</v>
      </c>
      <c r="Z701" s="369" t="s">
        <v>1424</v>
      </c>
      <c r="AA701" s="369" t="s">
        <v>1424</v>
      </c>
      <c r="AB701" s="369">
        <v>3.4508719649502931E-2</v>
      </c>
      <c r="AC701" s="373">
        <v>-0.68244819902252085</v>
      </c>
      <c r="AD701" s="575">
        <v>34706691000165</v>
      </c>
      <c r="AE701" s="370" t="s">
        <v>2499</v>
      </c>
      <c r="AF701" s="370" t="s">
        <v>2317</v>
      </c>
      <c r="AG701" s="374" t="s">
        <v>1458</v>
      </c>
      <c r="AH701" s="374" t="s">
        <v>2321</v>
      </c>
      <c r="AI701" s="374">
        <v>500</v>
      </c>
      <c r="AJ701" s="374">
        <v>100</v>
      </c>
      <c r="AK701" s="374">
        <v>100</v>
      </c>
      <c r="AL701" s="369">
        <v>8.0000000000000002E-3</v>
      </c>
      <c r="AM701" s="369">
        <v>0.2</v>
      </c>
      <c r="AN701" s="369" t="s">
        <v>34</v>
      </c>
      <c r="AO701" s="367" t="s">
        <v>1326</v>
      </c>
      <c r="AP701" s="370" t="s">
        <v>11</v>
      </c>
      <c r="AQ701" s="376" t="s">
        <v>677</v>
      </c>
      <c r="AR701" s="369">
        <v>1.8664E-3</v>
      </c>
      <c r="AS701" s="369">
        <v>1.8664E-3</v>
      </c>
      <c r="AT701" s="369"/>
      <c r="AX701" s="711"/>
      <c r="AY701" s="712"/>
      <c r="AZ701" s="712"/>
      <c r="BA701" s="712"/>
      <c r="BB701" s="713"/>
      <c r="BC701" s="712"/>
      <c r="BD701" s="712"/>
      <c r="BE701" s="712"/>
      <c r="BF701" s="712"/>
      <c r="BG701" s="713"/>
      <c r="BH701" s="713"/>
      <c r="BI701" s="714"/>
      <c r="BJ701" s="714"/>
      <c r="BK701" s="714"/>
      <c r="BL701" s="713"/>
      <c r="BM701" s="713"/>
      <c r="BN701" s="713"/>
      <c r="BO701" s="713"/>
      <c r="BP701" s="713"/>
      <c r="BQ701" s="713"/>
      <c r="BR701" s="713"/>
      <c r="BS701" s="713"/>
      <c r="BT701" s="716"/>
      <c r="BU701" s="717"/>
      <c r="BV701" s="715"/>
      <c r="BW701" s="718"/>
    </row>
    <row r="702" spans="2:75" ht="15.75" customHeight="1">
      <c r="B702" s="363" t="s">
        <v>1021</v>
      </c>
      <c r="C702" s="364">
        <v>24454718000116</v>
      </c>
      <c r="D702" s="365" t="s">
        <v>13</v>
      </c>
      <c r="E702" s="365" t="s">
        <v>615</v>
      </c>
      <c r="F702" s="365" t="s">
        <v>619</v>
      </c>
      <c r="G702" s="366" t="s">
        <v>34</v>
      </c>
      <c r="H702" s="366" t="s">
        <v>1340</v>
      </c>
      <c r="I702" s="366" t="s">
        <v>34</v>
      </c>
      <c r="J702" s="366" t="s">
        <v>611</v>
      </c>
      <c r="K702" s="367" t="s">
        <v>49</v>
      </c>
      <c r="L702" s="368"/>
      <c r="M702" s="368" t="s">
        <v>34</v>
      </c>
      <c r="N702" s="367">
        <v>419761</v>
      </c>
      <c r="O702" s="367" t="s">
        <v>1323</v>
      </c>
      <c r="P702" s="371">
        <v>42507</v>
      </c>
      <c r="Q702" s="372">
        <v>317731322.10000002</v>
      </c>
      <c r="R702" s="372">
        <v>447266059.92456347</v>
      </c>
      <c r="S702" s="367">
        <v>5</v>
      </c>
      <c r="T702" s="369">
        <v>-0.164808158542467</v>
      </c>
      <c r="U702" s="369">
        <v>-2.1305072329603156</v>
      </c>
      <c r="V702" s="369">
        <v>-0.10350709806739378</v>
      </c>
      <c r="W702" s="369">
        <v>-1.0147156613973471</v>
      </c>
      <c r="X702" s="369">
        <v>-5.5920395719560867E-2</v>
      </c>
      <c r="Y702" s="369">
        <v>-0.42405451927126708</v>
      </c>
      <c r="Z702" s="369">
        <v>0.28865549472169461</v>
      </c>
      <c r="AA702" s="369">
        <v>1.6408114107213854</v>
      </c>
      <c r="AB702" s="369">
        <v>0.16533522004868925</v>
      </c>
      <c r="AC702" s="373">
        <v>-1.166097446215469</v>
      </c>
      <c r="AD702" s="575">
        <v>0</v>
      </c>
      <c r="AE702" s="370" t="s">
        <v>2500</v>
      </c>
      <c r="AF702" s="370" t="s">
        <v>2326</v>
      </c>
      <c r="AG702" s="374" t="s">
        <v>1459</v>
      </c>
      <c r="AH702" s="374" t="s">
        <v>2318</v>
      </c>
      <c r="AI702" s="374">
        <v>5000</v>
      </c>
      <c r="AJ702" s="374">
        <v>1000</v>
      </c>
      <c r="AK702" s="374">
        <v>1000</v>
      </c>
      <c r="AL702" s="369">
        <v>1.3999999999999999E-2</v>
      </c>
      <c r="AM702" s="369" t="s">
        <v>34</v>
      </c>
      <c r="AN702" s="369" t="s">
        <v>2330</v>
      </c>
      <c r="AO702" s="367" t="s">
        <v>1326</v>
      </c>
      <c r="AP702" s="370" t="s">
        <v>13</v>
      </c>
      <c r="AQ702" s="376" t="s">
        <v>681</v>
      </c>
      <c r="AR702" s="369">
        <v>7.4666666666666666E-3</v>
      </c>
      <c r="AS702" s="369">
        <v>7.4666666666666666E-3</v>
      </c>
      <c r="AT702" s="369"/>
      <c r="AX702" s="711"/>
      <c r="AY702" s="712"/>
      <c r="AZ702" s="712"/>
      <c r="BA702" s="712"/>
      <c r="BB702" s="713"/>
      <c r="BC702" s="712"/>
      <c r="BD702" s="712"/>
      <c r="BE702" s="712"/>
      <c r="BF702" s="712"/>
      <c r="BG702" s="713"/>
      <c r="BH702" s="713"/>
      <c r="BI702" s="714"/>
      <c r="BJ702" s="714"/>
      <c r="BK702" s="714"/>
      <c r="BL702" s="713"/>
      <c r="BM702" s="713"/>
      <c r="BN702" s="713"/>
      <c r="BO702" s="713"/>
      <c r="BP702" s="713"/>
      <c r="BQ702" s="713"/>
      <c r="BR702" s="713"/>
      <c r="BS702" s="713"/>
      <c r="BT702" s="716"/>
      <c r="BU702" s="717"/>
      <c r="BV702" s="715"/>
      <c r="BW702" s="718"/>
    </row>
    <row r="703" spans="2:75" ht="15.75" customHeight="1">
      <c r="B703" s="363" t="s">
        <v>1022</v>
      </c>
      <c r="C703" s="364">
        <v>29587389000103</v>
      </c>
      <c r="D703" s="365" t="s">
        <v>11</v>
      </c>
      <c r="E703" s="365" t="s">
        <v>663</v>
      </c>
      <c r="F703" s="365"/>
      <c r="G703" s="366"/>
      <c r="H703" s="366" t="s">
        <v>34</v>
      </c>
      <c r="I703" s="366" t="s">
        <v>34</v>
      </c>
      <c r="J703" s="366" t="s">
        <v>611</v>
      </c>
      <c r="K703" s="367" t="s">
        <v>48</v>
      </c>
      <c r="L703" s="368"/>
      <c r="M703" s="368" t="s">
        <v>34</v>
      </c>
      <c r="N703" s="367">
        <v>465429</v>
      </c>
      <c r="O703" s="367" t="s">
        <v>1323</v>
      </c>
      <c r="P703" s="371">
        <v>43234</v>
      </c>
      <c r="Q703" s="372">
        <v>16633954.960000001</v>
      </c>
      <c r="R703" s="372">
        <v>28201335.272619057</v>
      </c>
      <c r="S703" s="367">
        <v>5</v>
      </c>
      <c r="T703" s="369">
        <v>-1.6902375105175005E-2</v>
      </c>
      <c r="U703" s="369">
        <v>-0.21850030201329307</v>
      </c>
      <c r="V703" s="369">
        <v>-1.0934974650148588E-3</v>
      </c>
      <c r="W703" s="369">
        <v>-1.0719931523212238E-2</v>
      </c>
      <c r="X703" s="369">
        <v>5.8150651679799825E-2</v>
      </c>
      <c r="Y703" s="369">
        <v>0.44096695536728325</v>
      </c>
      <c r="Z703" s="369">
        <v>9.0182895678318387E-2</v>
      </c>
      <c r="AA703" s="369">
        <v>0.51262881527181214</v>
      </c>
      <c r="AB703" s="369">
        <v>3.9172006009712337E-2</v>
      </c>
      <c r="AC703" s="373">
        <v>-2.4885440676063157</v>
      </c>
      <c r="AD703" s="575">
        <v>29574911000104</v>
      </c>
      <c r="AE703" s="370" t="s">
        <v>2500</v>
      </c>
      <c r="AF703" s="370" t="s">
        <v>2326</v>
      </c>
      <c r="AG703" s="374" t="s">
        <v>1459</v>
      </c>
      <c r="AH703" s="374" t="s">
        <v>2318</v>
      </c>
      <c r="AI703" s="374">
        <v>10000</v>
      </c>
      <c r="AJ703" s="374">
        <v>1000</v>
      </c>
      <c r="AK703" s="374">
        <v>1000</v>
      </c>
      <c r="AL703" s="369">
        <v>9.0000000000000011E-3</v>
      </c>
      <c r="AM703" s="369" t="s">
        <v>34</v>
      </c>
      <c r="AN703" s="369" t="s">
        <v>34</v>
      </c>
      <c r="AO703" s="367" t="s">
        <v>1326</v>
      </c>
      <c r="AP703" s="370" t="s">
        <v>13</v>
      </c>
      <c r="AQ703" s="376" t="s">
        <v>681</v>
      </c>
      <c r="AR703" s="369">
        <v>4.7999999999999996E-3</v>
      </c>
      <c r="AS703" s="369">
        <v>4.7999999999999996E-3</v>
      </c>
      <c r="AT703" s="369"/>
      <c r="AX703" s="711"/>
      <c r="AY703" s="712"/>
      <c r="AZ703" s="712"/>
      <c r="BA703" s="712"/>
      <c r="BB703" s="713"/>
      <c r="BC703" s="712"/>
      <c r="BD703" s="712"/>
      <c r="BE703" s="712"/>
      <c r="BF703" s="712"/>
      <c r="BG703" s="713"/>
      <c r="BH703" s="713"/>
      <c r="BI703" s="714"/>
      <c r="BJ703" s="714"/>
      <c r="BK703" s="714"/>
      <c r="BL703" s="713"/>
      <c r="BM703" s="713"/>
      <c r="BN703" s="713"/>
      <c r="BO703" s="713"/>
      <c r="BP703" s="713"/>
      <c r="BQ703" s="713"/>
      <c r="BR703" s="713"/>
      <c r="BS703" s="713"/>
      <c r="BT703" s="716"/>
      <c r="BU703" s="717"/>
      <c r="BV703" s="715"/>
      <c r="BW703" s="718"/>
    </row>
    <row r="704" spans="2:75" ht="15.75" customHeight="1">
      <c r="B704" s="363" t="s">
        <v>1023</v>
      </c>
      <c r="C704" s="364">
        <v>26112046000196</v>
      </c>
      <c r="D704" s="365" t="s">
        <v>11</v>
      </c>
      <c r="E704" s="365" t="s">
        <v>663</v>
      </c>
      <c r="F704" s="365"/>
      <c r="G704" s="366"/>
      <c r="H704" s="366" t="s">
        <v>34</v>
      </c>
      <c r="I704" s="366" t="s">
        <v>34</v>
      </c>
      <c r="J704" s="366" t="s">
        <v>611</v>
      </c>
      <c r="K704" s="367"/>
      <c r="L704" s="368"/>
      <c r="M704" s="368" t="s">
        <v>34</v>
      </c>
      <c r="N704" s="367">
        <v>454281</v>
      </c>
      <c r="O704" s="367" t="s">
        <v>1323</v>
      </c>
      <c r="P704" s="371">
        <v>43048</v>
      </c>
      <c r="Q704" s="372">
        <v>78392054.930000007</v>
      </c>
      <c r="R704" s="372">
        <v>153638254.18884921</v>
      </c>
      <c r="S704" s="367">
        <v>5</v>
      </c>
      <c r="T704" s="369">
        <v>-5.5262007005642988E-2</v>
      </c>
      <c r="U704" s="369">
        <v>-0.71438275067607371</v>
      </c>
      <c r="V704" s="369">
        <v>-2.3543301698411012E-2</v>
      </c>
      <c r="W704" s="369">
        <v>-0.23080307921323162</v>
      </c>
      <c r="X704" s="369">
        <v>0.13147986208798912</v>
      </c>
      <c r="Y704" s="369">
        <v>0.99703567891726907</v>
      </c>
      <c r="Z704" s="369">
        <v>0.12182705292800966</v>
      </c>
      <c r="AA704" s="369">
        <v>0.69250446374341201</v>
      </c>
      <c r="AB704" s="369">
        <v>7.786138003203999E-2</v>
      </c>
      <c r="AC704" s="373">
        <v>-1.5148444704167596</v>
      </c>
      <c r="AD704" s="575">
        <v>26112022000137</v>
      </c>
      <c r="AE704" s="370" t="s">
        <v>2500</v>
      </c>
      <c r="AF704" s="370" t="s">
        <v>2326</v>
      </c>
      <c r="AG704" s="374" t="s">
        <v>1459</v>
      </c>
      <c r="AH704" s="374" t="s">
        <v>2318</v>
      </c>
      <c r="AI704" s="374">
        <v>10000</v>
      </c>
      <c r="AJ704" s="374">
        <v>1000</v>
      </c>
      <c r="AK704" s="374">
        <v>1000</v>
      </c>
      <c r="AL704" s="369">
        <v>9.0000000000000011E-3</v>
      </c>
      <c r="AM704" s="369" t="s">
        <v>34</v>
      </c>
      <c r="AN704" s="369" t="s">
        <v>34</v>
      </c>
      <c r="AO704" s="367" t="s">
        <v>1326</v>
      </c>
      <c r="AP704" s="370" t="s">
        <v>13</v>
      </c>
      <c r="AQ704" s="376" t="s">
        <v>681</v>
      </c>
      <c r="AR704" s="369">
        <v>4.7999999999999996E-3</v>
      </c>
      <c r="AS704" s="369">
        <v>4.7999999999999996E-3</v>
      </c>
      <c r="AT704" s="369"/>
      <c r="AX704" s="711"/>
      <c r="AY704" s="712"/>
      <c r="AZ704" s="712"/>
      <c r="BA704" s="712"/>
      <c r="BB704" s="713"/>
      <c r="BC704" s="712"/>
      <c r="BD704" s="712"/>
      <c r="BE704" s="712"/>
      <c r="BF704" s="712"/>
      <c r="BG704" s="713"/>
      <c r="BH704" s="713"/>
      <c r="BI704" s="714"/>
      <c r="BJ704" s="714"/>
      <c r="BK704" s="714"/>
      <c r="BL704" s="713"/>
      <c r="BM704" s="713"/>
      <c r="BN704" s="713"/>
      <c r="BO704" s="713"/>
      <c r="BP704" s="713"/>
      <c r="BQ704" s="713"/>
      <c r="BR704" s="713"/>
      <c r="BS704" s="713"/>
      <c r="BT704" s="716"/>
      <c r="BU704" s="717"/>
      <c r="BV704" s="715"/>
      <c r="BW704" s="718"/>
    </row>
    <row r="705" spans="2:75" ht="15.75" customHeight="1">
      <c r="B705" s="363" t="s">
        <v>1024</v>
      </c>
      <c r="C705" s="364">
        <v>19821469000110</v>
      </c>
      <c r="D705" s="365" t="s">
        <v>13</v>
      </c>
      <c r="E705" s="365" t="s">
        <v>615</v>
      </c>
      <c r="F705" s="365" t="s">
        <v>619</v>
      </c>
      <c r="G705" s="366" t="s">
        <v>34</v>
      </c>
      <c r="H705" s="366" t="s">
        <v>867</v>
      </c>
      <c r="I705" s="366" t="s">
        <v>34</v>
      </c>
      <c r="J705" s="366" t="s">
        <v>611</v>
      </c>
      <c r="K705" s="367" t="s">
        <v>48</v>
      </c>
      <c r="L705" s="368"/>
      <c r="M705" s="368" t="s">
        <v>34</v>
      </c>
      <c r="N705" s="367">
        <v>405396</v>
      </c>
      <c r="O705" s="367" t="s">
        <v>1323</v>
      </c>
      <c r="P705" s="371">
        <v>42278</v>
      </c>
      <c r="Q705" s="372">
        <v>141407282.68000001</v>
      </c>
      <c r="R705" s="372">
        <v>305718147.38376975</v>
      </c>
      <c r="S705" s="367">
        <v>5</v>
      </c>
      <c r="T705" s="369">
        <v>-4.7418961286600392E-2</v>
      </c>
      <c r="U705" s="369">
        <v>-0.61299416784961724</v>
      </c>
      <c r="V705" s="369">
        <v>-3.0633695315779308E-2</v>
      </c>
      <c r="W705" s="369">
        <v>-0.30031264506282085</v>
      </c>
      <c r="X705" s="369">
        <v>7.9819700652395742E-2</v>
      </c>
      <c r="Y705" s="369">
        <v>0.60528729013783023</v>
      </c>
      <c r="Z705" s="369">
        <v>0.15170635879501715</v>
      </c>
      <c r="AA705" s="369">
        <v>0.86234812481173406</v>
      </c>
      <c r="AB705" s="369">
        <v>6.0989216688994832E-2</v>
      </c>
      <c r="AC705" s="373">
        <v>-2.072635455927208</v>
      </c>
      <c r="AD705" s="575">
        <v>26094770000134</v>
      </c>
      <c r="AE705" s="370" t="s">
        <v>2500</v>
      </c>
      <c r="AF705" s="370" t="s">
        <v>2326</v>
      </c>
      <c r="AG705" s="374" t="s">
        <v>1459</v>
      </c>
      <c r="AH705" s="374" t="s">
        <v>2318</v>
      </c>
      <c r="AI705" s="374">
        <v>10000</v>
      </c>
      <c r="AJ705" s="374">
        <v>1000</v>
      </c>
      <c r="AK705" s="374">
        <v>1000</v>
      </c>
      <c r="AL705" s="369">
        <v>1.2500000000000001E-2</v>
      </c>
      <c r="AM705" s="369" t="s">
        <v>34</v>
      </c>
      <c r="AN705" s="369" t="s">
        <v>34</v>
      </c>
      <c r="AO705" s="367" t="s">
        <v>1326</v>
      </c>
      <c r="AP705" s="370" t="s">
        <v>13</v>
      </c>
      <c r="AQ705" s="376" t="s">
        <v>681</v>
      </c>
      <c r="AR705" s="369">
        <v>6.6666666666666671E-3</v>
      </c>
      <c r="AS705" s="369">
        <v>6.6666666666666671E-3</v>
      </c>
      <c r="AT705" s="369"/>
      <c r="AX705" s="711"/>
      <c r="AY705" s="712"/>
      <c r="AZ705" s="712"/>
      <c r="BA705" s="712"/>
      <c r="BB705" s="713"/>
      <c r="BC705" s="712"/>
      <c r="BD705" s="712"/>
      <c r="BE705" s="712"/>
      <c r="BF705" s="712"/>
      <c r="BG705" s="713"/>
      <c r="BH705" s="713"/>
      <c r="BI705" s="714"/>
      <c r="BJ705" s="714"/>
      <c r="BK705" s="714"/>
      <c r="BL705" s="713"/>
      <c r="BM705" s="713"/>
      <c r="BN705" s="713"/>
      <c r="BO705" s="713"/>
      <c r="BP705" s="713"/>
      <c r="BQ705" s="713"/>
      <c r="BR705" s="713"/>
      <c r="BS705" s="713"/>
      <c r="BT705" s="716"/>
      <c r="BU705" s="717"/>
      <c r="BV705" s="715"/>
      <c r="BW705" s="718"/>
    </row>
    <row r="706" spans="2:75" ht="15.75" customHeight="1">
      <c r="B706" s="363" t="s">
        <v>1025</v>
      </c>
      <c r="C706" s="364">
        <v>17340392000130</v>
      </c>
      <c r="D706" s="365" t="s">
        <v>14</v>
      </c>
      <c r="E706" s="365" t="s">
        <v>607</v>
      </c>
      <c r="F706" s="365"/>
      <c r="G706" s="366"/>
      <c r="H706" s="366" t="s">
        <v>34</v>
      </c>
      <c r="I706" s="366" t="s">
        <v>34</v>
      </c>
      <c r="J706" s="366" t="s">
        <v>611</v>
      </c>
      <c r="K706" s="367"/>
      <c r="L706" s="368"/>
      <c r="M706" s="368" t="s">
        <v>1421</v>
      </c>
      <c r="N706" s="367">
        <v>363103</v>
      </c>
      <c r="O706" s="367" t="s">
        <v>1323</v>
      </c>
      <c r="P706" s="371">
        <v>41710</v>
      </c>
      <c r="Q706" s="372">
        <v>155551592.44</v>
      </c>
      <c r="R706" s="372">
        <v>262108916.75615093</v>
      </c>
      <c r="S706" s="367">
        <v>5</v>
      </c>
      <c r="T706" s="369">
        <v>-0.22117424444027989</v>
      </c>
      <c r="U706" s="369">
        <v>-2.8591626269710986</v>
      </c>
      <c r="V706" s="369">
        <v>-0.12727297579614227</v>
      </c>
      <c r="W706" s="369">
        <v>-1.2477007299432141</v>
      </c>
      <c r="X706" s="369">
        <v>7.6697900227140625E-2</v>
      </c>
      <c r="Y706" s="369">
        <v>0.58161411040513877</v>
      </c>
      <c r="Z706" s="369">
        <v>0.64787936554309833</v>
      </c>
      <c r="AA706" s="369">
        <v>3.6827563486327475</v>
      </c>
      <c r="AB706" s="369">
        <v>0.20716573346819978</v>
      </c>
      <c r="AC706" s="373">
        <v>-1.0224094944280286</v>
      </c>
      <c r="AD706" s="575">
        <v>0</v>
      </c>
      <c r="AE706" s="370" t="s">
        <v>2500</v>
      </c>
      <c r="AF706" s="370" t="s">
        <v>730</v>
      </c>
      <c r="AG706" s="374" t="s">
        <v>730</v>
      </c>
      <c r="AH706" s="374" t="s">
        <v>2318</v>
      </c>
      <c r="AI706" s="374">
        <v>10000</v>
      </c>
      <c r="AJ706" s="374">
        <v>1000</v>
      </c>
      <c r="AK706" s="374">
        <v>1000</v>
      </c>
      <c r="AL706" s="369">
        <v>3.0000000000000001E-3</v>
      </c>
      <c r="AM706" s="369" t="s">
        <v>34</v>
      </c>
      <c r="AN706" s="369" t="s">
        <v>2330</v>
      </c>
      <c r="AO706" s="367" t="s">
        <v>1326</v>
      </c>
      <c r="AP706" s="370" t="s">
        <v>718</v>
      </c>
      <c r="AQ706" s="376" t="s">
        <v>689</v>
      </c>
      <c r="AR706" s="369" t="s">
        <v>34</v>
      </c>
      <c r="AS706" s="369" t="s">
        <v>34</v>
      </c>
      <c r="AT706" s="369"/>
      <c r="AX706" s="711"/>
      <c r="AY706" s="712"/>
      <c r="AZ706" s="712"/>
      <c r="BA706" s="712"/>
      <c r="BB706" s="713"/>
      <c r="BC706" s="712"/>
      <c r="BD706" s="712"/>
      <c r="BE706" s="712"/>
      <c r="BF706" s="712"/>
      <c r="BG706" s="713"/>
      <c r="BH706" s="713"/>
      <c r="BI706" s="714"/>
      <c r="BJ706" s="714"/>
      <c r="BK706" s="714"/>
      <c r="BL706" s="713"/>
      <c r="BM706" s="713"/>
      <c r="BN706" s="713"/>
      <c r="BO706" s="713"/>
      <c r="BP706" s="713"/>
      <c r="BQ706" s="713"/>
      <c r="BR706" s="713"/>
      <c r="BS706" s="713"/>
      <c r="BT706" s="716"/>
      <c r="BU706" s="717"/>
      <c r="BV706" s="715"/>
      <c r="BW706" s="718"/>
    </row>
    <row r="707" spans="2:75" ht="15.75" customHeight="1">
      <c r="B707" s="363" t="s">
        <v>519</v>
      </c>
      <c r="C707" s="364">
        <v>39469191000170</v>
      </c>
      <c r="D707" s="365" t="s">
        <v>11</v>
      </c>
      <c r="E707" s="365" t="s">
        <v>620</v>
      </c>
      <c r="F707" s="365" t="s">
        <v>687</v>
      </c>
      <c r="G707" s="366" t="s">
        <v>740</v>
      </c>
      <c r="H707" s="366" t="s">
        <v>34</v>
      </c>
      <c r="I707" s="366" t="s">
        <v>1321</v>
      </c>
      <c r="J707" s="366" t="s">
        <v>608</v>
      </c>
      <c r="K707" s="367" t="s">
        <v>48</v>
      </c>
      <c r="L707" s="368" t="s">
        <v>1341</v>
      </c>
      <c r="M707" s="368" t="s">
        <v>34</v>
      </c>
      <c r="N707" s="367">
        <v>579610</v>
      </c>
      <c r="O707" s="367" t="s">
        <v>1323</v>
      </c>
      <c r="P707" s="371">
        <v>44252</v>
      </c>
      <c r="Q707" s="372">
        <v>49267296.009999998</v>
      </c>
      <c r="R707" s="372">
        <v>42848325.929126993</v>
      </c>
      <c r="S707" s="367">
        <v>151</v>
      </c>
      <c r="T707" s="369">
        <v>9.937898078414098E-2</v>
      </c>
      <c r="U707" s="369">
        <v>1.2846914815220123</v>
      </c>
      <c r="V707" s="369">
        <v>0.1381031590094588</v>
      </c>
      <c r="W707" s="369">
        <v>1.3538727386995566</v>
      </c>
      <c r="X707" s="369" t="s">
        <v>1424</v>
      </c>
      <c r="Y707" s="369" t="s">
        <v>1424</v>
      </c>
      <c r="Z707" s="369" t="s">
        <v>1424</v>
      </c>
      <c r="AA707" s="369" t="s">
        <v>1424</v>
      </c>
      <c r="AB707" s="369">
        <v>9.0952244771324176E-3</v>
      </c>
      <c r="AC707" s="373">
        <v>3.5496845160417316</v>
      </c>
      <c r="AD707" s="575">
        <v>0</v>
      </c>
      <c r="AE707" s="370" t="s">
        <v>2443</v>
      </c>
      <c r="AF707" s="370" t="s">
        <v>2317</v>
      </c>
      <c r="AG707" s="374" t="s">
        <v>1458</v>
      </c>
      <c r="AH707" s="374" t="s">
        <v>2318</v>
      </c>
      <c r="AI707" s="374">
        <v>5000</v>
      </c>
      <c r="AJ707" s="374">
        <v>5000</v>
      </c>
      <c r="AK707" s="374">
        <v>5000</v>
      </c>
      <c r="AL707" s="369">
        <v>1.95E-2</v>
      </c>
      <c r="AM707" s="369">
        <v>0.2</v>
      </c>
      <c r="AN707" s="369" t="s">
        <v>64</v>
      </c>
      <c r="AO707" s="367" t="s">
        <v>1326</v>
      </c>
      <c r="AP707" s="370" t="s">
        <v>13</v>
      </c>
      <c r="AQ707" s="376" t="s">
        <v>670</v>
      </c>
      <c r="AR707" s="369">
        <v>6.4999999999999997E-3</v>
      </c>
      <c r="AS707" s="369">
        <v>6.4999999999999997E-3</v>
      </c>
      <c r="AT707" s="369"/>
      <c r="AX707" s="711"/>
      <c r="AY707" s="712"/>
      <c r="AZ707" s="712"/>
      <c r="BA707" s="712"/>
      <c r="BB707" s="713"/>
      <c r="BC707" s="712"/>
      <c r="BD707" s="712"/>
      <c r="BE707" s="712"/>
      <c r="BF707" s="712"/>
      <c r="BG707" s="713"/>
      <c r="BH707" s="713"/>
      <c r="BI707" s="714"/>
      <c r="BJ707" s="714"/>
      <c r="BK707" s="714"/>
      <c r="BL707" s="713"/>
      <c r="BM707" s="713"/>
      <c r="BN707" s="713"/>
      <c r="BO707" s="713"/>
      <c r="BP707" s="713"/>
      <c r="BQ707" s="713"/>
      <c r="BR707" s="713"/>
      <c r="BS707" s="713"/>
      <c r="BT707" s="716"/>
      <c r="BU707" s="717"/>
      <c r="BV707" s="715"/>
      <c r="BW707" s="718"/>
    </row>
    <row r="708" spans="2:75" ht="15.75" customHeight="1">
      <c r="B708" s="363" t="s">
        <v>1395</v>
      </c>
      <c r="C708" s="364">
        <v>43778868000120</v>
      </c>
      <c r="D708" s="365" t="s">
        <v>11</v>
      </c>
      <c r="E708" s="365" t="s">
        <v>621</v>
      </c>
      <c r="F708" s="365" t="s">
        <v>674</v>
      </c>
      <c r="G708" s="366" t="s">
        <v>868</v>
      </c>
      <c r="H708" s="366" t="s">
        <v>34</v>
      </c>
      <c r="I708" s="366"/>
      <c r="J708" s="366" t="s">
        <v>608</v>
      </c>
      <c r="K708" s="367" t="s">
        <v>48</v>
      </c>
      <c r="L708" s="368"/>
      <c r="M708" s="368" t="s">
        <v>34</v>
      </c>
      <c r="N708" s="367">
        <v>639011</v>
      </c>
      <c r="O708" s="367" t="s">
        <v>1323</v>
      </c>
      <c r="P708" s="371">
        <v>44543</v>
      </c>
      <c r="Q708" s="372">
        <v>60440781.579999998</v>
      </c>
      <c r="R708" s="372" t="s">
        <v>1424</v>
      </c>
      <c r="S708" s="367">
        <v>6</v>
      </c>
      <c r="T708" s="369">
        <v>2.3315395805235894E-2</v>
      </c>
      <c r="U708" s="369">
        <v>0.30140267230513357</v>
      </c>
      <c r="V708" s="369" t="s">
        <v>1424</v>
      </c>
      <c r="W708" s="369" t="s">
        <v>1424</v>
      </c>
      <c r="X708" s="369" t="s">
        <v>1424</v>
      </c>
      <c r="Y708" s="369" t="s">
        <v>1424</v>
      </c>
      <c r="Z708" s="369" t="s">
        <v>1424</v>
      </c>
      <c r="AA708" s="369" t="s">
        <v>1424</v>
      </c>
      <c r="AB708" s="369" t="s">
        <v>1424</v>
      </c>
      <c r="AC708" s="373" t="s">
        <v>1424</v>
      </c>
      <c r="AD708" s="575">
        <v>43774619000166</v>
      </c>
      <c r="AE708" s="370" t="s">
        <v>2501</v>
      </c>
      <c r="AF708" s="370" t="s">
        <v>2326</v>
      </c>
      <c r="AG708" s="374" t="s">
        <v>1459</v>
      </c>
      <c r="AH708" s="374" t="s">
        <v>2321</v>
      </c>
      <c r="AI708" s="374">
        <v>20000</v>
      </c>
      <c r="AJ708" s="374">
        <v>5000</v>
      </c>
      <c r="AK708" s="374">
        <v>20000</v>
      </c>
      <c r="AL708" s="369">
        <v>7.4999999999999997E-3</v>
      </c>
      <c r="AM708" s="369">
        <v>0.2</v>
      </c>
      <c r="AN708" s="369" t="s">
        <v>636</v>
      </c>
      <c r="AO708" s="367" t="s">
        <v>1326</v>
      </c>
      <c r="AP708" s="370" t="s">
        <v>11</v>
      </c>
      <c r="AQ708" s="376" t="s">
        <v>685</v>
      </c>
      <c r="AR708" s="369">
        <v>2.0002499999999999E-3</v>
      </c>
      <c r="AS708" s="369">
        <v>2.0002499999999999E-3</v>
      </c>
      <c r="AT708" s="369"/>
      <c r="AX708" s="711"/>
      <c r="AY708" s="712"/>
      <c r="AZ708" s="712"/>
      <c r="BA708" s="712"/>
      <c r="BB708" s="713"/>
      <c r="BC708" s="712"/>
      <c r="BD708" s="712"/>
      <c r="BE708" s="712"/>
      <c r="BF708" s="712"/>
      <c r="BG708" s="713"/>
      <c r="BH708" s="713"/>
      <c r="BI708" s="714"/>
      <c r="BJ708" s="714"/>
      <c r="BK708" s="714"/>
      <c r="BL708" s="713"/>
      <c r="BM708" s="713"/>
      <c r="BN708" s="713"/>
      <c r="BO708" s="713"/>
      <c r="BP708" s="713"/>
      <c r="BQ708" s="713"/>
      <c r="BR708" s="713"/>
      <c r="BS708" s="713"/>
      <c r="BT708" s="716"/>
      <c r="BU708" s="717"/>
      <c r="BV708" s="715"/>
      <c r="BW708" s="718"/>
    </row>
    <row r="709" spans="2:75" ht="15.75" customHeight="1">
      <c r="B709" s="363" t="s">
        <v>251</v>
      </c>
      <c r="C709" s="364">
        <v>12845796000162</v>
      </c>
      <c r="D709" s="365" t="s">
        <v>14</v>
      </c>
      <c r="E709" s="365" t="s">
        <v>607</v>
      </c>
      <c r="F709" s="365"/>
      <c r="G709" s="366"/>
      <c r="H709" s="366" t="s">
        <v>34</v>
      </c>
      <c r="I709" s="366" t="s">
        <v>34</v>
      </c>
      <c r="J709" s="366" t="s">
        <v>608</v>
      </c>
      <c r="K709" s="367" t="s">
        <v>48</v>
      </c>
      <c r="L709" s="368"/>
      <c r="M709" s="368" t="s">
        <v>34</v>
      </c>
      <c r="N709" s="367">
        <v>263435</v>
      </c>
      <c r="O709" s="367" t="s">
        <v>1323</v>
      </c>
      <c r="P709" s="371">
        <v>40529</v>
      </c>
      <c r="Q709" s="372">
        <v>72126670.840000004</v>
      </c>
      <c r="R709" s="372">
        <v>55473766.686468281</v>
      </c>
      <c r="S709" s="367">
        <v>7</v>
      </c>
      <c r="T709" s="369">
        <v>1.7075515105593242E-2</v>
      </c>
      <c r="U709" s="369">
        <v>0.22073851659240176</v>
      </c>
      <c r="V709" s="369">
        <v>-8.8555633204365658E-2</v>
      </c>
      <c r="W709" s="369">
        <v>-0.86814131199892652</v>
      </c>
      <c r="X709" s="369">
        <v>0.23850726843444181</v>
      </c>
      <c r="Y709" s="369">
        <v>1.8086439438999111</v>
      </c>
      <c r="Z709" s="369">
        <v>0.34753077412538658</v>
      </c>
      <c r="AA709" s="369">
        <v>1.9754775855265003</v>
      </c>
      <c r="AB709" s="369">
        <v>0.16749571958597026</v>
      </c>
      <c r="AC709" s="373">
        <v>-1.0497297650642801</v>
      </c>
      <c r="AD709" s="575">
        <v>12807182000196</v>
      </c>
      <c r="AE709" s="370" t="s">
        <v>2501</v>
      </c>
      <c r="AF709" s="370" t="s">
        <v>2317</v>
      </c>
      <c r="AG709" s="374" t="s">
        <v>1458</v>
      </c>
      <c r="AH709" s="374" t="s">
        <v>2321</v>
      </c>
      <c r="AI709" s="374">
        <v>500</v>
      </c>
      <c r="AJ709" s="374">
        <v>500</v>
      </c>
      <c r="AK709" s="374">
        <v>500</v>
      </c>
      <c r="AL709" s="369">
        <v>1.3500000000000002E-2</v>
      </c>
      <c r="AM709" s="369">
        <v>0.2</v>
      </c>
      <c r="AN709" s="369" t="s">
        <v>668</v>
      </c>
      <c r="AO709" s="367" t="s">
        <v>1326</v>
      </c>
      <c r="AP709" s="370" t="s">
        <v>718</v>
      </c>
      <c r="AQ709" s="376" t="s">
        <v>661</v>
      </c>
      <c r="AR709" s="369">
        <v>5.3333333333333332E-3</v>
      </c>
      <c r="AS709" s="369">
        <v>5.3333333333333332E-3</v>
      </c>
      <c r="AT709" s="369"/>
      <c r="AW709" s="711"/>
      <c r="AX709" s="711"/>
      <c r="AY709" s="712"/>
      <c r="AZ709" s="712"/>
      <c r="BA709" s="712"/>
      <c r="BB709" s="713"/>
      <c r="BC709" s="712"/>
      <c r="BD709" s="712"/>
      <c r="BE709" s="712"/>
      <c r="BF709" s="712"/>
      <c r="BG709" s="713"/>
      <c r="BH709" s="713"/>
      <c r="BI709" s="714"/>
      <c r="BJ709" s="714"/>
      <c r="BK709" s="714"/>
      <c r="BL709" s="218"/>
      <c r="BM709" s="713"/>
      <c r="BN709" s="713"/>
      <c r="BO709" s="713"/>
      <c r="BP709" s="713"/>
      <c r="BQ709" s="713"/>
      <c r="BR709" s="713"/>
      <c r="BS709" s="713"/>
      <c r="BT709" s="716"/>
      <c r="BU709" s="717"/>
      <c r="BV709" s="715"/>
      <c r="BW709" s="718"/>
    </row>
    <row r="710" spans="2:75" ht="15.75" customHeight="1">
      <c r="B710" s="363" t="s">
        <v>1026</v>
      </c>
      <c r="C710" s="364">
        <v>8773805000180</v>
      </c>
      <c r="D710" s="365" t="s">
        <v>13</v>
      </c>
      <c r="E710" s="365" t="s">
        <v>616</v>
      </c>
      <c r="F710" s="365" t="s">
        <v>610</v>
      </c>
      <c r="G710" s="366" t="s">
        <v>34</v>
      </c>
      <c r="H710" s="366" t="s">
        <v>1339</v>
      </c>
      <c r="I710" s="366" t="s">
        <v>34</v>
      </c>
      <c r="J710" s="366"/>
      <c r="K710" s="367" t="s">
        <v>48</v>
      </c>
      <c r="L710" s="368"/>
      <c r="M710" s="368" t="s">
        <v>34</v>
      </c>
      <c r="N710" s="367">
        <v>184519</v>
      </c>
      <c r="O710" s="367" t="s">
        <v>1326</v>
      </c>
      <c r="P710" s="371">
        <v>39213</v>
      </c>
      <c r="Q710" s="372">
        <v>26054413.399999999</v>
      </c>
      <c r="R710" s="372">
        <v>42539272.284285694</v>
      </c>
      <c r="S710" s="367">
        <v>1</v>
      </c>
      <c r="T710" s="369">
        <v>3.8066329617901351E-2</v>
      </c>
      <c r="U710" s="369">
        <v>0.49209087280890101</v>
      </c>
      <c r="V710" s="369">
        <v>6.0530094856687588E-2</v>
      </c>
      <c r="W710" s="369">
        <v>0.59339732621000185</v>
      </c>
      <c r="X710" s="369">
        <v>8.1645728023381769E-2</v>
      </c>
      <c r="Y710" s="369">
        <v>0.61913438740915361</v>
      </c>
      <c r="Z710" s="369">
        <v>0.16926719564738057</v>
      </c>
      <c r="AA710" s="369">
        <v>0.96216961449775362</v>
      </c>
      <c r="AB710" s="369">
        <v>3.4703023739013322E-2</v>
      </c>
      <c r="AC710" s="373">
        <v>-1.0885969659981016</v>
      </c>
      <c r="AD710" s="575">
        <v>9412694000149</v>
      </c>
      <c r="AE710" s="370" t="s">
        <v>2501</v>
      </c>
      <c r="AF710" s="370" t="s">
        <v>2326</v>
      </c>
      <c r="AG710" s="374" t="s">
        <v>1459</v>
      </c>
      <c r="AH710" s="374" t="s">
        <v>2321</v>
      </c>
      <c r="AI710" s="374">
        <v>50000</v>
      </c>
      <c r="AJ710" s="374">
        <v>5000</v>
      </c>
      <c r="AK710" s="374">
        <v>25000</v>
      </c>
      <c r="AL710" s="369">
        <v>0.02</v>
      </c>
      <c r="AM710" s="369">
        <v>0.2</v>
      </c>
      <c r="AN710" s="369" t="s">
        <v>64</v>
      </c>
      <c r="AO710" s="367" t="s">
        <v>1326</v>
      </c>
      <c r="AP710" s="370" t="s">
        <v>13</v>
      </c>
      <c r="AQ710" s="376" t="s">
        <v>670</v>
      </c>
      <c r="AR710" s="369">
        <v>5.3333333333333332E-3</v>
      </c>
      <c r="AS710" s="369">
        <v>5.3333333333333332E-3</v>
      </c>
      <c r="AT710" s="369"/>
      <c r="AW710" s="711"/>
      <c r="AX710" s="711"/>
      <c r="AY710" s="712"/>
      <c r="AZ710" s="712"/>
      <c r="BA710" s="712"/>
      <c r="BB710" s="713"/>
      <c r="BC710" s="712"/>
      <c r="BD710" s="712"/>
      <c r="BE710" s="712"/>
      <c r="BF710" s="712"/>
      <c r="BG710" s="713"/>
      <c r="BH710" s="713"/>
      <c r="BI710" s="714"/>
      <c r="BJ710" s="714"/>
      <c r="BK710" s="714"/>
      <c r="BL710" s="218"/>
      <c r="BM710" s="713"/>
      <c r="BN710" s="713"/>
      <c r="BO710" s="713"/>
      <c r="BP710" s="713"/>
      <c r="BQ710" s="713"/>
      <c r="BR710" s="713"/>
      <c r="BS710" s="713"/>
      <c r="BT710" s="716"/>
      <c r="BU710" s="717"/>
      <c r="BV710" s="715"/>
      <c r="BW710" s="718"/>
    </row>
    <row r="711" spans="2:75" ht="15.75" customHeight="1">
      <c r="B711" s="363" t="s">
        <v>1027</v>
      </c>
      <c r="C711" s="364">
        <v>14146496000110</v>
      </c>
      <c r="D711" s="365" t="s">
        <v>13</v>
      </c>
      <c r="E711" s="365" t="s">
        <v>616</v>
      </c>
      <c r="F711" s="365" t="s">
        <v>610</v>
      </c>
      <c r="G711" s="366" t="s">
        <v>34</v>
      </c>
      <c r="H711" s="366" t="s">
        <v>867</v>
      </c>
      <c r="I711" s="366" t="s">
        <v>34</v>
      </c>
      <c r="J711" s="366"/>
      <c r="K711" s="367" t="s">
        <v>48</v>
      </c>
      <c r="L711" s="368"/>
      <c r="M711" s="368" t="s">
        <v>34</v>
      </c>
      <c r="N711" s="367">
        <v>299677</v>
      </c>
      <c r="O711" s="367" t="s">
        <v>1323</v>
      </c>
      <c r="P711" s="371">
        <v>40991</v>
      </c>
      <c r="Q711" s="372">
        <v>1056528380</v>
      </c>
      <c r="R711" s="372">
        <v>1322599544.0523806</v>
      </c>
      <c r="S711" s="367">
        <v>11</v>
      </c>
      <c r="T711" s="369">
        <v>1.9259853718576858E-2</v>
      </c>
      <c r="U711" s="369">
        <v>0.24897588818463967</v>
      </c>
      <c r="V711" s="369">
        <v>3.5043262733119862E-2</v>
      </c>
      <c r="W711" s="369">
        <v>0.3435411501789587</v>
      </c>
      <c r="X711" s="369">
        <v>5.4795436755154192E-2</v>
      </c>
      <c r="Y711" s="369">
        <v>0.41552375108350714</v>
      </c>
      <c r="Z711" s="369">
        <v>0.16981433422685055</v>
      </c>
      <c r="AA711" s="369">
        <v>0.96527972755936642</v>
      </c>
      <c r="AB711" s="369">
        <v>6.5805260894973544E-2</v>
      </c>
      <c r="AC711" s="373">
        <v>-0.92021564546215495</v>
      </c>
      <c r="AD711" s="575">
        <v>43761843000113</v>
      </c>
      <c r="AE711" s="370" t="s">
        <v>2501</v>
      </c>
      <c r="AF711" s="370" t="s">
        <v>2326</v>
      </c>
      <c r="AG711" s="374" t="s">
        <v>1459</v>
      </c>
      <c r="AH711" s="374" t="s">
        <v>2318</v>
      </c>
      <c r="AI711" s="374">
        <v>100000</v>
      </c>
      <c r="AJ711" s="374">
        <v>50000</v>
      </c>
      <c r="AK711" s="374">
        <v>100000</v>
      </c>
      <c r="AL711" s="369">
        <v>0.02</v>
      </c>
      <c r="AM711" s="369">
        <v>0.2</v>
      </c>
      <c r="AN711" s="369" t="s">
        <v>2335</v>
      </c>
      <c r="AO711" s="367" t="s">
        <v>1326</v>
      </c>
      <c r="AP711" s="370" t="s">
        <v>13</v>
      </c>
      <c r="AQ711" s="376" t="s">
        <v>670</v>
      </c>
      <c r="AR711" s="369">
        <v>5.3333333333333332E-3</v>
      </c>
      <c r="AS711" s="369">
        <v>5.3333333333333332E-3</v>
      </c>
      <c r="AT711" s="369"/>
      <c r="AW711" s="711"/>
      <c r="AX711" s="711"/>
      <c r="AY711" s="712"/>
      <c r="AZ711" s="712"/>
      <c r="BA711" s="712"/>
      <c r="BB711" s="713"/>
      <c r="BC711" s="712"/>
      <c r="BD711" s="712"/>
      <c r="BE711" s="712"/>
      <c r="BF711" s="712"/>
      <c r="BG711" s="713"/>
      <c r="BH711" s="713"/>
      <c r="BI711" s="714"/>
      <c r="BJ711" s="714"/>
      <c r="BK711" s="714"/>
      <c r="BL711" s="218"/>
      <c r="BM711" s="713"/>
      <c r="BN711" s="713"/>
      <c r="BO711" s="713"/>
      <c r="BP711" s="713"/>
      <c r="BQ711" s="713"/>
      <c r="BR711" s="713"/>
      <c r="BS711" s="713"/>
      <c r="BT711" s="716"/>
      <c r="BU711" s="717"/>
      <c r="BV711" s="715"/>
      <c r="BW711" s="718"/>
    </row>
    <row r="712" spans="2:75" ht="15.75" customHeight="1">
      <c r="B712" s="363" t="s">
        <v>252</v>
      </c>
      <c r="C712" s="364">
        <v>9441308000147</v>
      </c>
      <c r="D712" s="365" t="s">
        <v>13</v>
      </c>
      <c r="E712" s="365" t="s">
        <v>616</v>
      </c>
      <c r="F712" s="365" t="s">
        <v>610</v>
      </c>
      <c r="G712" s="366" t="s">
        <v>34</v>
      </c>
      <c r="H712" s="366" t="s">
        <v>1339</v>
      </c>
      <c r="I712" s="366" t="s">
        <v>34</v>
      </c>
      <c r="J712" s="366"/>
      <c r="K712" s="367" t="s">
        <v>48</v>
      </c>
      <c r="L712" s="368"/>
      <c r="M712" s="368" t="s">
        <v>34</v>
      </c>
      <c r="N712" s="367">
        <v>208809</v>
      </c>
      <c r="O712" s="367" t="s">
        <v>1323</v>
      </c>
      <c r="P712" s="371">
        <v>39568</v>
      </c>
      <c r="Q712" s="372">
        <v>422127651.25</v>
      </c>
      <c r="R712" s="372">
        <v>526045439.29523808</v>
      </c>
      <c r="S712" s="367">
        <v>11</v>
      </c>
      <c r="T712" s="369">
        <v>3.8478302527927166E-2</v>
      </c>
      <c r="U712" s="369">
        <v>0.4974165270262409</v>
      </c>
      <c r="V712" s="369">
        <v>6.1045472361618724E-2</v>
      </c>
      <c r="W712" s="369">
        <v>0.59844974904427939</v>
      </c>
      <c r="X712" s="369">
        <v>8.2253343278160695E-2</v>
      </c>
      <c r="Y712" s="369">
        <v>0.62374204426586355</v>
      </c>
      <c r="Z712" s="369">
        <v>0.16896003682773331</v>
      </c>
      <c r="AA712" s="369">
        <v>0.96042362418959459</v>
      </c>
      <c r="AB712" s="369">
        <v>3.4262004912184126E-2</v>
      </c>
      <c r="AC712" s="373">
        <v>-1.088866192674067</v>
      </c>
      <c r="AD712" s="575">
        <v>9412694000149</v>
      </c>
      <c r="AE712" s="370" t="s">
        <v>2501</v>
      </c>
      <c r="AF712" s="370" t="s">
        <v>2326</v>
      </c>
      <c r="AG712" s="374" t="s">
        <v>1459</v>
      </c>
      <c r="AH712" s="374" t="s">
        <v>2321</v>
      </c>
      <c r="AI712" s="374">
        <v>20000</v>
      </c>
      <c r="AJ712" s="374">
        <v>1000</v>
      </c>
      <c r="AK712" s="374">
        <v>20000</v>
      </c>
      <c r="AL712" s="369">
        <v>0.02</v>
      </c>
      <c r="AM712" s="369">
        <v>0.2</v>
      </c>
      <c r="AN712" s="369" t="s">
        <v>64</v>
      </c>
      <c r="AO712" s="367" t="s">
        <v>1326</v>
      </c>
      <c r="AP712" s="370" t="s">
        <v>13</v>
      </c>
      <c r="AQ712" s="376" t="s">
        <v>670</v>
      </c>
      <c r="AR712" s="369">
        <v>5.3333333333333332E-3</v>
      </c>
      <c r="AS712" s="369">
        <v>5.3333333333333332E-3</v>
      </c>
      <c r="AT712" s="369"/>
      <c r="AW712" s="711"/>
      <c r="AX712" s="711"/>
      <c r="AY712" s="712"/>
      <c r="AZ712" s="712"/>
      <c r="BA712" s="712"/>
      <c r="BB712" s="713"/>
      <c r="BC712" s="712"/>
      <c r="BD712" s="712"/>
      <c r="BE712" s="712"/>
      <c r="BF712" s="712"/>
      <c r="BG712" s="713"/>
      <c r="BH712" s="713"/>
      <c r="BI712" s="714"/>
      <c r="BJ712" s="714"/>
      <c r="BK712" s="714"/>
      <c r="BL712" s="218"/>
      <c r="BM712" s="713"/>
      <c r="BN712" s="713"/>
      <c r="BO712" s="713"/>
      <c r="BP712" s="713"/>
      <c r="BQ712" s="713"/>
      <c r="BR712" s="713"/>
      <c r="BS712" s="713"/>
      <c r="BT712" s="716"/>
      <c r="BU712" s="717"/>
      <c r="BV712" s="715"/>
      <c r="BW712" s="718"/>
    </row>
    <row r="713" spans="2:75" ht="15.75" customHeight="1">
      <c r="B713" s="363" t="s">
        <v>567</v>
      </c>
      <c r="C713" s="364">
        <v>33378392000186</v>
      </c>
      <c r="D713" s="365" t="s">
        <v>14</v>
      </c>
      <c r="E713" s="365" t="s">
        <v>614</v>
      </c>
      <c r="F713" s="365"/>
      <c r="G713" s="366"/>
      <c r="H713" s="366" t="s">
        <v>867</v>
      </c>
      <c r="I713" s="366" t="s">
        <v>34</v>
      </c>
      <c r="J713" s="366" t="s">
        <v>608</v>
      </c>
      <c r="K713" s="367" t="s">
        <v>48</v>
      </c>
      <c r="L713" s="368"/>
      <c r="M713" s="368" t="s">
        <v>34</v>
      </c>
      <c r="N713" s="367">
        <v>505307</v>
      </c>
      <c r="O713" s="367" t="s">
        <v>1323</v>
      </c>
      <c r="P713" s="371">
        <v>43703</v>
      </c>
      <c r="Q713" s="372">
        <v>37030660.82</v>
      </c>
      <c r="R713" s="372">
        <v>42439117.729285702</v>
      </c>
      <c r="S713" s="367">
        <v>12</v>
      </c>
      <c r="T713" s="369">
        <v>4.1567395529460427E-3</v>
      </c>
      <c r="U713" s="369">
        <v>5.3734983519045931E-2</v>
      </c>
      <c r="V713" s="369">
        <v>-3.0704270361027852E-2</v>
      </c>
      <c r="W713" s="369">
        <v>-0.30100451649052617</v>
      </c>
      <c r="X713" s="369">
        <v>0.24430167356173538</v>
      </c>
      <c r="Y713" s="369">
        <v>1.852583970595</v>
      </c>
      <c r="Z713" s="369">
        <v>0.40507186285480445</v>
      </c>
      <c r="AA713" s="369">
        <v>2.3025597880100848</v>
      </c>
      <c r="AB713" s="369">
        <v>0.13129046541406419</v>
      </c>
      <c r="AC713" s="373">
        <v>-0.91189855070935333</v>
      </c>
      <c r="AD713" s="575">
        <v>0</v>
      </c>
      <c r="AE713" s="370" t="s">
        <v>2501</v>
      </c>
      <c r="AF713" s="370" t="s">
        <v>2326</v>
      </c>
      <c r="AG713" s="374" t="s">
        <v>1459</v>
      </c>
      <c r="AH713" s="374" t="s">
        <v>2321</v>
      </c>
      <c r="AI713" s="374">
        <v>20000</v>
      </c>
      <c r="AJ713" s="374">
        <v>5000</v>
      </c>
      <c r="AK713" s="374">
        <v>20000</v>
      </c>
      <c r="AL713" s="369">
        <v>1.7500000000000002E-2</v>
      </c>
      <c r="AM713" s="369">
        <v>0.2</v>
      </c>
      <c r="AN713" s="369" t="s">
        <v>64</v>
      </c>
      <c r="AO713" s="367" t="s">
        <v>1326</v>
      </c>
      <c r="AP713" s="370" t="s">
        <v>13</v>
      </c>
      <c r="AQ713" s="376" t="s">
        <v>670</v>
      </c>
      <c r="AR713" s="369">
        <v>4.6666666666666671E-3</v>
      </c>
      <c r="AS713" s="369">
        <v>4.6666666666666671E-3</v>
      </c>
      <c r="AT713" s="369"/>
      <c r="AX713" s="711"/>
      <c r="AY713" s="712"/>
      <c r="AZ713" s="712"/>
      <c r="BA713" s="712"/>
      <c r="BB713" s="713"/>
      <c r="BC713" s="712"/>
      <c r="BD713" s="712"/>
      <c r="BE713" s="712"/>
      <c r="BF713" s="712"/>
      <c r="BG713" s="713"/>
      <c r="BH713" s="713"/>
      <c r="BI713" s="714"/>
      <c r="BJ713" s="714"/>
      <c r="BK713" s="714"/>
      <c r="BL713" s="713"/>
      <c r="BM713" s="713"/>
      <c r="BN713" s="713"/>
      <c r="BO713" s="713"/>
      <c r="BP713" s="713"/>
      <c r="BQ713" s="713"/>
      <c r="BR713" s="713"/>
      <c r="BS713" s="713"/>
      <c r="BT713" s="716"/>
      <c r="BU713" s="717"/>
      <c r="BV713" s="715"/>
      <c r="BW713" s="718"/>
    </row>
    <row r="714" spans="2:75" ht="15.75" customHeight="1">
      <c r="B714" s="363" t="s">
        <v>1028</v>
      </c>
      <c r="C714" s="364">
        <v>31455960000170</v>
      </c>
      <c r="D714" s="365" t="s">
        <v>13</v>
      </c>
      <c r="E714" s="365" t="s">
        <v>616</v>
      </c>
      <c r="F714" s="365" t="s">
        <v>617</v>
      </c>
      <c r="G714" s="366" t="s">
        <v>34</v>
      </c>
      <c r="H714" s="366" t="s">
        <v>1339</v>
      </c>
      <c r="I714" s="366" t="s">
        <v>34</v>
      </c>
      <c r="J714" s="366" t="s">
        <v>608</v>
      </c>
      <c r="K714" s="367" t="s">
        <v>48</v>
      </c>
      <c r="L714" s="368"/>
      <c r="M714" s="368" t="s">
        <v>34</v>
      </c>
      <c r="N714" s="367">
        <v>482986</v>
      </c>
      <c r="O714" s="367" t="s">
        <v>1323</v>
      </c>
      <c r="P714" s="371">
        <v>43410</v>
      </c>
      <c r="Q714" s="372">
        <v>196532702.44</v>
      </c>
      <c r="R714" s="372">
        <v>174958483.54134923</v>
      </c>
      <c r="S714" s="367">
        <v>12</v>
      </c>
      <c r="T714" s="369">
        <v>5.2700110434273917E-2</v>
      </c>
      <c r="U714" s="369">
        <v>0.68126461366350821</v>
      </c>
      <c r="V714" s="369">
        <v>7.1013409990320575E-2</v>
      </c>
      <c r="W714" s="369">
        <v>0.69616886795040545</v>
      </c>
      <c r="X714" s="369">
        <v>0.1490802578976218</v>
      </c>
      <c r="Y714" s="369">
        <v>1.130502677639295</v>
      </c>
      <c r="Z714" s="369">
        <v>0.28835957699149994</v>
      </c>
      <c r="AA714" s="369">
        <v>1.6391293184099043</v>
      </c>
      <c r="AB714" s="369">
        <v>4.9635227693667502E-2</v>
      </c>
      <c r="AC714" s="373">
        <v>-0.55023792290035178</v>
      </c>
      <c r="AD714" s="575">
        <v>43761784000183</v>
      </c>
      <c r="AE714" s="370" t="s">
        <v>2501</v>
      </c>
      <c r="AF714" s="370" t="s">
        <v>2326</v>
      </c>
      <c r="AG714" s="374" t="s">
        <v>1459</v>
      </c>
      <c r="AH714" s="374" t="s">
        <v>2318</v>
      </c>
      <c r="AI714" s="374">
        <v>100000</v>
      </c>
      <c r="AJ714" s="374">
        <v>500</v>
      </c>
      <c r="AK714" s="374">
        <v>100000</v>
      </c>
      <c r="AL714" s="369">
        <v>0.02</v>
      </c>
      <c r="AM714" s="369">
        <v>0.2</v>
      </c>
      <c r="AN714" s="369" t="s">
        <v>2335</v>
      </c>
      <c r="AO714" s="367" t="s">
        <v>1326</v>
      </c>
      <c r="AP714" s="370" t="s">
        <v>718</v>
      </c>
      <c r="AQ714" s="376" t="s">
        <v>661</v>
      </c>
      <c r="AR714" s="369">
        <v>5.3333333333333332E-3</v>
      </c>
      <c r="AS714" s="369">
        <v>5.3333333333333332E-3</v>
      </c>
      <c r="AT714" s="369"/>
      <c r="AX714" s="711"/>
      <c r="AY714" s="712"/>
      <c r="AZ714" s="712"/>
      <c r="BA714" s="712"/>
      <c r="BB714" s="713"/>
      <c r="BC714" s="712"/>
      <c r="BD714" s="712"/>
      <c r="BE714" s="712"/>
      <c r="BF714" s="712"/>
      <c r="BG714" s="713"/>
      <c r="BH714" s="713"/>
      <c r="BI714" s="714"/>
      <c r="BJ714" s="714"/>
      <c r="BK714" s="714"/>
      <c r="BL714" s="713"/>
      <c r="BM714" s="713"/>
      <c r="BN714" s="713"/>
      <c r="BO714" s="713"/>
      <c r="BP714" s="713"/>
      <c r="BQ714" s="713"/>
      <c r="BR714" s="713"/>
      <c r="BS714" s="713"/>
      <c r="BT714" s="716"/>
      <c r="BU714" s="717"/>
      <c r="BV714" s="715"/>
      <c r="BW714" s="718"/>
    </row>
    <row r="715" spans="2:75" ht="15.75" customHeight="1">
      <c r="B715" s="363" t="s">
        <v>1650</v>
      </c>
      <c r="C715" s="364">
        <v>34979876000143</v>
      </c>
      <c r="D715" s="365" t="s">
        <v>13</v>
      </c>
      <c r="E715" s="365" t="s">
        <v>616</v>
      </c>
      <c r="F715" s="365" t="s">
        <v>617</v>
      </c>
      <c r="G715" s="366" t="s">
        <v>34</v>
      </c>
      <c r="H715" s="366" t="s">
        <v>1339</v>
      </c>
      <c r="I715" s="366" t="s">
        <v>34</v>
      </c>
      <c r="J715" s="366" t="s">
        <v>608</v>
      </c>
      <c r="K715" s="367" t="s">
        <v>48</v>
      </c>
      <c r="L715" s="368"/>
      <c r="M715" s="368"/>
      <c r="N715" s="367">
        <v>536474</v>
      </c>
      <c r="O715" s="367" t="s">
        <v>1323</v>
      </c>
      <c r="P715" s="371">
        <v>43966</v>
      </c>
      <c r="Q715" s="372">
        <v>100928778.90000001</v>
      </c>
      <c r="R715" s="372">
        <v>114713752.58694442</v>
      </c>
      <c r="S715" s="367">
        <v>7</v>
      </c>
      <c r="T715" s="369">
        <v>4.8418643316860965E-2</v>
      </c>
      <c r="U715" s="369">
        <v>0.54460871288438606</v>
      </c>
      <c r="V715" s="369">
        <v>8.4910650507639351E-2</v>
      </c>
      <c r="W715" s="369">
        <v>0.77928519144296171</v>
      </c>
      <c r="X715" s="369">
        <v>0.20367604327307176</v>
      </c>
      <c r="Y715" s="369">
        <v>1.4322072557387484</v>
      </c>
      <c r="Z715" s="369" t="s">
        <v>1424</v>
      </c>
      <c r="AA715" s="369" t="s">
        <v>1424</v>
      </c>
      <c r="AB715" s="369">
        <v>3.8985298980494659E-2</v>
      </c>
      <c r="AC715" s="373">
        <v>-0.54320756682320437</v>
      </c>
      <c r="AD715" s="575">
        <v>0</v>
      </c>
      <c r="AE715" s="370" t="s">
        <v>2501</v>
      </c>
      <c r="AF715" s="370" t="s">
        <v>2317</v>
      </c>
      <c r="AG715" s="374" t="s">
        <v>1458</v>
      </c>
      <c r="AH715" s="374" t="s">
        <v>2327</v>
      </c>
      <c r="AI715" s="374">
        <v>0</v>
      </c>
      <c r="AJ715" s="374">
        <v>0</v>
      </c>
      <c r="AK715" s="374">
        <v>0</v>
      </c>
      <c r="AL715" s="369">
        <v>0.01</v>
      </c>
      <c r="AM715" s="369">
        <v>0.2</v>
      </c>
      <c r="AN715" s="369" t="s">
        <v>34</v>
      </c>
      <c r="AO715" s="367" t="s">
        <v>1323</v>
      </c>
      <c r="AP715" s="370" t="s">
        <v>13</v>
      </c>
      <c r="AQ715" s="376" t="s">
        <v>2385</v>
      </c>
      <c r="AR715" s="369" t="s">
        <v>34</v>
      </c>
      <c r="AS715" s="369" t="s">
        <v>34</v>
      </c>
      <c r="AT715" s="369"/>
      <c r="AW715" s="711"/>
      <c r="AX715" s="711"/>
      <c r="AY715" s="712"/>
      <c r="AZ715" s="712"/>
      <c r="BA715" s="712"/>
      <c r="BB715" s="713"/>
      <c r="BC715" s="712"/>
      <c r="BD715" s="712"/>
      <c r="BE715" s="712"/>
      <c r="BF715" s="712"/>
      <c r="BG715" s="713"/>
      <c r="BH715" s="713"/>
      <c r="BI715" s="714"/>
      <c r="BJ715" s="714"/>
      <c r="BK715" s="714"/>
      <c r="BL715" s="218"/>
      <c r="BM715" s="713"/>
      <c r="BN715" s="713"/>
      <c r="BO715" s="713"/>
      <c r="BP715" s="713"/>
      <c r="BQ715" s="713"/>
      <c r="BR715" s="713"/>
      <c r="BS715" s="713"/>
      <c r="BT715" s="716"/>
      <c r="BU715" s="717"/>
      <c r="BV715" s="715"/>
      <c r="BW715" s="718"/>
    </row>
    <row r="716" spans="2:75" ht="15.75" customHeight="1">
      <c r="B716" s="363" t="s">
        <v>253</v>
      </c>
      <c r="C716" s="364">
        <v>31923761000149</v>
      </c>
      <c r="D716" s="365" t="s">
        <v>13</v>
      </c>
      <c r="E716" s="365" t="s">
        <v>616</v>
      </c>
      <c r="F716" s="365" t="s">
        <v>610</v>
      </c>
      <c r="G716" s="366"/>
      <c r="H716" s="366" t="s">
        <v>1340</v>
      </c>
      <c r="I716" s="366" t="s">
        <v>34</v>
      </c>
      <c r="J716" s="366" t="s">
        <v>608</v>
      </c>
      <c r="K716" s="367" t="s">
        <v>48</v>
      </c>
      <c r="L716" s="368"/>
      <c r="M716" s="368" t="s">
        <v>34</v>
      </c>
      <c r="N716" s="367">
        <v>484032</v>
      </c>
      <c r="O716" s="367" t="s">
        <v>1323</v>
      </c>
      <c r="P716" s="371">
        <v>43467</v>
      </c>
      <c r="Q716" s="372">
        <v>47207298.670000002</v>
      </c>
      <c r="R716" s="372">
        <v>39355776.027460314</v>
      </c>
      <c r="S716" s="367">
        <v>11</v>
      </c>
      <c r="T716" s="369">
        <v>3.4510110392894422E-2</v>
      </c>
      <c r="U716" s="369">
        <v>0.44611893277950315</v>
      </c>
      <c r="V716" s="369">
        <v>0.12414345595700937</v>
      </c>
      <c r="W716" s="369">
        <v>1.2170209712337754</v>
      </c>
      <c r="X716" s="369">
        <v>0.1372573879948249</v>
      </c>
      <c r="Y716" s="369">
        <v>1.0408477074173381</v>
      </c>
      <c r="Z716" s="369">
        <v>0.21667591277490961</v>
      </c>
      <c r="AA716" s="369">
        <v>1.2316561320002581</v>
      </c>
      <c r="AB716" s="369">
        <v>7.8557925511239746E-2</v>
      </c>
      <c r="AC716" s="373">
        <v>0.29227955131829036</v>
      </c>
      <c r="AD716" s="575">
        <v>0</v>
      </c>
      <c r="AE716" s="370" t="s">
        <v>2501</v>
      </c>
      <c r="AF716" s="370" t="s">
        <v>2326</v>
      </c>
      <c r="AG716" s="374" t="s">
        <v>1459</v>
      </c>
      <c r="AH716" s="374" t="s">
        <v>2321</v>
      </c>
      <c r="AI716" s="374">
        <v>5000</v>
      </c>
      <c r="AJ716" s="374">
        <v>1000</v>
      </c>
      <c r="AK716" s="374">
        <v>5000</v>
      </c>
      <c r="AL716" s="369">
        <v>0.02</v>
      </c>
      <c r="AM716" s="369">
        <v>0.2</v>
      </c>
      <c r="AN716" s="369" t="s">
        <v>64</v>
      </c>
      <c r="AO716" s="367" t="s">
        <v>1326</v>
      </c>
      <c r="AP716" s="370" t="s">
        <v>13</v>
      </c>
      <c r="AQ716" s="376" t="s">
        <v>670</v>
      </c>
      <c r="AR716" s="369">
        <v>6.6666666666666662E-3</v>
      </c>
      <c r="AS716" s="369">
        <v>6.6666666666666662E-3</v>
      </c>
      <c r="AT716" s="369"/>
      <c r="AX716" s="711"/>
      <c r="AY716" s="712"/>
      <c r="AZ716" s="712"/>
      <c r="BA716" s="712"/>
      <c r="BB716" s="713"/>
      <c r="BC716" s="712"/>
      <c r="BD716" s="712"/>
      <c r="BE716" s="712"/>
      <c r="BF716" s="712"/>
      <c r="BG716" s="713"/>
      <c r="BH716" s="713"/>
      <c r="BI716" s="714"/>
      <c r="BJ716" s="714"/>
      <c r="BK716" s="714"/>
      <c r="BL716" s="713"/>
      <c r="BM716" s="713"/>
      <c r="BN716" s="713"/>
      <c r="BO716" s="713"/>
      <c r="BP716" s="713"/>
      <c r="BQ716" s="713"/>
      <c r="BR716" s="713"/>
      <c r="BS716" s="713"/>
      <c r="BT716" s="716"/>
      <c r="BU716" s="717"/>
      <c r="BV716" s="715"/>
      <c r="BW716" s="718"/>
    </row>
    <row r="717" spans="2:75" ht="15.75" customHeight="1">
      <c r="B717" s="363" t="s">
        <v>1029</v>
      </c>
      <c r="C717" s="364">
        <v>32754593000178</v>
      </c>
      <c r="D717" s="365" t="s">
        <v>13</v>
      </c>
      <c r="E717" s="365" t="s">
        <v>615</v>
      </c>
      <c r="F717" s="365" t="s">
        <v>619</v>
      </c>
      <c r="G717" s="366" t="s">
        <v>34</v>
      </c>
      <c r="H717" s="366" t="s">
        <v>1340</v>
      </c>
      <c r="I717" s="366" t="s">
        <v>34</v>
      </c>
      <c r="J717" s="366" t="s">
        <v>611</v>
      </c>
      <c r="K717" s="367" t="s">
        <v>48</v>
      </c>
      <c r="L717" s="368"/>
      <c r="M717" s="368" t="s">
        <v>34</v>
      </c>
      <c r="N717" s="367">
        <v>494429</v>
      </c>
      <c r="O717" s="367" t="s">
        <v>1323</v>
      </c>
      <c r="P717" s="371">
        <v>43585</v>
      </c>
      <c r="Q717" s="372">
        <v>755326.17</v>
      </c>
      <c r="R717" s="372">
        <v>809233.07436507905</v>
      </c>
      <c r="S717" s="367">
        <v>31</v>
      </c>
      <c r="T717" s="369">
        <v>0.18948019795087911</v>
      </c>
      <c r="U717" s="369">
        <v>2.4494475019152628</v>
      </c>
      <c r="V717" s="369">
        <v>0.16966865158158106</v>
      </c>
      <c r="W717" s="369">
        <v>1.6633201125579105</v>
      </c>
      <c r="X717" s="369">
        <v>0.2056667482960608</v>
      </c>
      <c r="Y717" s="369">
        <v>1.5596083138636205</v>
      </c>
      <c r="Z717" s="369">
        <v>0.26947665491834605</v>
      </c>
      <c r="AA717" s="369">
        <v>1.5317926677244009</v>
      </c>
      <c r="AB717" s="369">
        <v>7.0242582529867786E-2</v>
      </c>
      <c r="AC717" s="373">
        <v>0.88373740251397115</v>
      </c>
      <c r="AD717" s="575">
        <v>32318799000155</v>
      </c>
      <c r="AE717" s="370" t="s">
        <v>2331</v>
      </c>
      <c r="AF717" s="370" t="s">
        <v>2317</v>
      </c>
      <c r="AG717" s="374" t="s">
        <v>1458</v>
      </c>
      <c r="AH717" s="374" t="s">
        <v>2321</v>
      </c>
      <c r="AI717" s="374">
        <v>500</v>
      </c>
      <c r="AJ717" s="374">
        <v>500</v>
      </c>
      <c r="AK717" s="374">
        <v>0</v>
      </c>
      <c r="AL717" s="369">
        <v>0</v>
      </c>
      <c r="AM717" s="369" t="s">
        <v>34</v>
      </c>
      <c r="AN717" s="369" t="s">
        <v>34</v>
      </c>
      <c r="AO717" s="367" t="s">
        <v>1326</v>
      </c>
      <c r="AP717" s="370" t="s">
        <v>13</v>
      </c>
      <c r="AQ717" s="376" t="s">
        <v>666</v>
      </c>
      <c r="AR717" s="369">
        <v>3.8E-3</v>
      </c>
      <c r="AS717" s="369">
        <v>3.8E-3</v>
      </c>
      <c r="AT717" s="369"/>
      <c r="AX717" s="711"/>
      <c r="AY717" s="712"/>
      <c r="AZ717" s="712"/>
      <c r="BA717" s="712"/>
      <c r="BB717" s="713"/>
      <c r="BC717" s="712"/>
      <c r="BD717" s="712"/>
      <c r="BE717" s="712"/>
      <c r="BF717" s="712"/>
      <c r="BG717" s="713"/>
      <c r="BH717" s="713"/>
      <c r="BI717" s="714"/>
      <c r="BJ717" s="714"/>
      <c r="BK717" s="714"/>
      <c r="BL717" s="713"/>
      <c r="BM717" s="713"/>
      <c r="BN717" s="713"/>
      <c r="BO717" s="713"/>
      <c r="BP717" s="713"/>
      <c r="BQ717" s="713"/>
      <c r="BR717" s="713"/>
      <c r="BS717" s="713"/>
      <c r="BT717" s="716"/>
      <c r="BU717" s="717"/>
      <c r="BV717" s="715"/>
      <c r="BW717" s="718"/>
    </row>
    <row r="718" spans="2:75" ht="15.75" customHeight="1">
      <c r="B718" s="363" t="s">
        <v>254</v>
      </c>
      <c r="C718" s="364">
        <v>28558421000151</v>
      </c>
      <c r="D718" s="365" t="s">
        <v>13</v>
      </c>
      <c r="E718" s="365" t="s">
        <v>616</v>
      </c>
      <c r="F718" s="365" t="s">
        <v>619</v>
      </c>
      <c r="G718" s="366" t="s">
        <v>34</v>
      </c>
      <c r="H718" s="366" t="s">
        <v>867</v>
      </c>
      <c r="I718" s="366" t="s">
        <v>34</v>
      </c>
      <c r="J718" s="366" t="s">
        <v>611</v>
      </c>
      <c r="K718" s="367" t="s">
        <v>48</v>
      </c>
      <c r="L718" s="368" t="s">
        <v>717</v>
      </c>
      <c r="M718" s="368" t="s">
        <v>34</v>
      </c>
      <c r="N718" s="367">
        <v>452750</v>
      </c>
      <c r="O718" s="367" t="s">
        <v>1323</v>
      </c>
      <c r="P718" s="371">
        <v>43046</v>
      </c>
      <c r="Q718" s="372">
        <v>46255540.969999999</v>
      </c>
      <c r="R718" s="372">
        <v>28344445.303928573</v>
      </c>
      <c r="S718" s="367">
        <v>31</v>
      </c>
      <c r="T718" s="369">
        <v>0.21553637273549286</v>
      </c>
      <c r="U718" s="369">
        <v>2.7862807590358045</v>
      </c>
      <c r="V718" s="369">
        <v>0.29695507160657719</v>
      </c>
      <c r="W718" s="369">
        <v>2.9111526408978352</v>
      </c>
      <c r="X718" s="369">
        <v>0.37821993677668075</v>
      </c>
      <c r="Y718" s="369">
        <v>2.8681104882192678</v>
      </c>
      <c r="Z718" s="369">
        <v>0.42153506888747483</v>
      </c>
      <c r="AA718" s="369">
        <v>2.3961419882779409</v>
      </c>
      <c r="AB718" s="369">
        <v>5.4920380560658046E-2</v>
      </c>
      <c r="AC718" s="373">
        <v>2.9953216635933537</v>
      </c>
      <c r="AD718" s="575">
        <v>0</v>
      </c>
      <c r="AE718" s="370" t="s">
        <v>2502</v>
      </c>
      <c r="AF718" s="370" t="s">
        <v>2323</v>
      </c>
      <c r="AG718" s="374" t="s">
        <v>721</v>
      </c>
      <c r="AH718" s="374" t="s">
        <v>2318</v>
      </c>
      <c r="AI718" s="374">
        <v>50000</v>
      </c>
      <c r="AJ718" s="374">
        <v>10000</v>
      </c>
      <c r="AK718" s="374">
        <v>20000</v>
      </c>
      <c r="AL718" s="369">
        <v>0.02</v>
      </c>
      <c r="AM718" s="369">
        <v>0.2</v>
      </c>
      <c r="AN718" s="369" t="s">
        <v>64</v>
      </c>
      <c r="AO718" s="367" t="s">
        <v>1326</v>
      </c>
      <c r="AP718" s="370" t="s">
        <v>13</v>
      </c>
      <c r="AQ718" s="376" t="s">
        <v>666</v>
      </c>
      <c r="AR718" s="369">
        <v>4.0000000000000001E-3</v>
      </c>
      <c r="AS718" s="369">
        <v>4.0000000000000001E-3</v>
      </c>
      <c r="AT718" s="369"/>
      <c r="AX718" s="711"/>
      <c r="AY718" s="712"/>
      <c r="AZ718" s="712"/>
      <c r="BA718" s="712"/>
      <c r="BB718" s="713"/>
      <c r="BC718" s="712"/>
      <c r="BD718" s="712"/>
      <c r="BE718" s="712"/>
      <c r="BF718" s="712"/>
      <c r="BG718" s="713"/>
      <c r="BH718" s="713"/>
      <c r="BI718" s="714"/>
      <c r="BJ718" s="714"/>
      <c r="BK718" s="714"/>
      <c r="BL718" s="713"/>
      <c r="BM718" s="713"/>
      <c r="BN718" s="713"/>
      <c r="BO718" s="713"/>
      <c r="BP718" s="713"/>
      <c r="BQ718" s="713"/>
      <c r="BR718" s="713"/>
      <c r="BS718" s="713"/>
      <c r="BT718" s="716"/>
      <c r="BU718" s="717"/>
      <c r="BV718" s="715"/>
      <c r="BW718" s="718"/>
    </row>
    <row r="719" spans="2:75" ht="15.75" customHeight="1">
      <c r="B719" s="363" t="s">
        <v>255</v>
      </c>
      <c r="C719" s="364">
        <v>36521802000194</v>
      </c>
      <c r="D719" s="365" t="s">
        <v>13</v>
      </c>
      <c r="E719" s="365" t="s">
        <v>616</v>
      </c>
      <c r="F719" s="365" t="s">
        <v>610</v>
      </c>
      <c r="G719" s="366" t="s">
        <v>34</v>
      </c>
      <c r="H719" s="366" t="s">
        <v>1340</v>
      </c>
      <c r="I719" s="366" t="s">
        <v>34</v>
      </c>
      <c r="J719" s="366"/>
      <c r="K719" s="367" t="s">
        <v>48</v>
      </c>
      <c r="L719" s="368"/>
      <c r="M719" s="368" t="s">
        <v>34</v>
      </c>
      <c r="N719" s="367">
        <v>539457</v>
      </c>
      <c r="O719" s="367" t="s">
        <v>1323</v>
      </c>
      <c r="P719" s="371">
        <v>43980</v>
      </c>
      <c r="Q719" s="372">
        <v>8438436.1899999995</v>
      </c>
      <c r="R719" s="372">
        <v>5741659.0566269848</v>
      </c>
      <c r="S719" s="367">
        <v>31</v>
      </c>
      <c r="T719" s="369">
        <v>0.25925545394651794</v>
      </c>
      <c r="U719" s="369">
        <v>3.3514458550008048</v>
      </c>
      <c r="V719" s="369">
        <v>0.19224861906932178</v>
      </c>
      <c r="W719" s="369">
        <v>1.884679295371974</v>
      </c>
      <c r="X719" s="369">
        <v>0.18190708962337276</v>
      </c>
      <c r="Y719" s="369">
        <v>1.3794345059559672</v>
      </c>
      <c r="Z719" s="369" t="s">
        <v>1424</v>
      </c>
      <c r="AA719" s="369" t="s">
        <v>1424</v>
      </c>
      <c r="AB719" s="369">
        <v>0.10666567426682524</v>
      </c>
      <c r="AC719" s="373">
        <v>0.79105947699474599</v>
      </c>
      <c r="AD719" s="575">
        <v>36521795000120</v>
      </c>
      <c r="AE719" s="370" t="s">
        <v>2502</v>
      </c>
      <c r="AF719" s="370" t="s">
        <v>2323</v>
      </c>
      <c r="AG719" s="374" t="s">
        <v>721</v>
      </c>
      <c r="AH719" s="374" t="s">
        <v>2318</v>
      </c>
      <c r="AI719" s="374">
        <v>50000</v>
      </c>
      <c r="AJ719" s="374">
        <v>10000</v>
      </c>
      <c r="AK719" s="374">
        <v>20000</v>
      </c>
      <c r="AL719" s="369">
        <v>1.4999999999999999E-2</v>
      </c>
      <c r="AM719" s="369">
        <v>0.2</v>
      </c>
      <c r="AN719" s="369" t="s">
        <v>64</v>
      </c>
      <c r="AO719" s="367" t="s">
        <v>1326</v>
      </c>
      <c r="AP719" s="370" t="s">
        <v>13</v>
      </c>
      <c r="AQ719" s="376" t="s">
        <v>666</v>
      </c>
      <c r="AR719" s="369">
        <v>4.0000000000000001E-3</v>
      </c>
      <c r="AS719" s="369">
        <v>4.0000000000000001E-3</v>
      </c>
      <c r="AT719" s="369"/>
      <c r="AX719" s="711"/>
      <c r="AY719" s="712"/>
      <c r="AZ719" s="712"/>
      <c r="BA719" s="712"/>
      <c r="BB719" s="713"/>
      <c r="BC719" s="712"/>
      <c r="BD719" s="712"/>
      <c r="BE719" s="712"/>
      <c r="BF719" s="712"/>
      <c r="BG719" s="713"/>
      <c r="BH719" s="713"/>
      <c r="BI719" s="714"/>
      <c r="BJ719" s="714"/>
      <c r="BK719" s="714"/>
      <c r="BL719" s="713"/>
      <c r="BM719" s="713"/>
      <c r="BN719" s="713"/>
      <c r="BO719" s="713"/>
      <c r="BP719" s="713"/>
      <c r="BQ719" s="713"/>
      <c r="BR719" s="713"/>
      <c r="BS719" s="713"/>
      <c r="BT719" s="716"/>
      <c r="BU719" s="717"/>
      <c r="BV719" s="715"/>
      <c r="BW719" s="718"/>
    </row>
    <row r="720" spans="2:75" ht="15.75" customHeight="1">
      <c r="B720" s="363" t="s">
        <v>256</v>
      </c>
      <c r="C720" s="364">
        <v>29726133000121</v>
      </c>
      <c r="D720" s="365" t="s">
        <v>13</v>
      </c>
      <c r="E720" s="365" t="s">
        <v>615</v>
      </c>
      <c r="F720" s="365" t="s">
        <v>619</v>
      </c>
      <c r="G720" s="366" t="s">
        <v>34</v>
      </c>
      <c r="H720" s="366" t="s">
        <v>867</v>
      </c>
      <c r="I720" s="366" t="s">
        <v>34</v>
      </c>
      <c r="J720" s="366" t="s">
        <v>611</v>
      </c>
      <c r="K720" s="367" t="s">
        <v>48</v>
      </c>
      <c r="L720" s="368" t="s">
        <v>717</v>
      </c>
      <c r="M720" s="368" t="s">
        <v>34</v>
      </c>
      <c r="N720" s="367">
        <v>465501</v>
      </c>
      <c r="O720" s="367" t="s">
        <v>1323</v>
      </c>
      <c r="P720" s="371">
        <v>43236</v>
      </c>
      <c r="Q720" s="372">
        <v>2342853462.77</v>
      </c>
      <c r="R720" s="372">
        <v>1738077384.6755545</v>
      </c>
      <c r="S720" s="367">
        <v>31</v>
      </c>
      <c r="T720" s="369">
        <v>0.16028525173603114</v>
      </c>
      <c r="U720" s="369">
        <v>2.0720387338863815</v>
      </c>
      <c r="V720" s="369">
        <v>0.23442702828583206</v>
      </c>
      <c r="W720" s="369">
        <v>2.2981687391292764</v>
      </c>
      <c r="X720" s="369">
        <v>0.40957397410747709</v>
      </c>
      <c r="Y720" s="369">
        <v>3.1058738490903597</v>
      </c>
      <c r="Z720" s="369">
        <v>0.60226310000038152</v>
      </c>
      <c r="AA720" s="369">
        <v>3.4234587070300804</v>
      </c>
      <c r="AB720" s="369">
        <v>5.2054524826844618E-2</v>
      </c>
      <c r="AC720" s="373">
        <v>2.2071467056216321</v>
      </c>
      <c r="AD720" s="575">
        <v>29726117000139</v>
      </c>
      <c r="AE720" s="370" t="s">
        <v>2502</v>
      </c>
      <c r="AF720" s="370" t="s">
        <v>2323</v>
      </c>
      <c r="AG720" s="374" t="s">
        <v>721</v>
      </c>
      <c r="AH720" s="374" t="s">
        <v>2321</v>
      </c>
      <c r="AI720" s="374">
        <v>50000</v>
      </c>
      <c r="AJ720" s="374">
        <v>10000</v>
      </c>
      <c r="AK720" s="374">
        <v>20000</v>
      </c>
      <c r="AL720" s="369">
        <v>0.02</v>
      </c>
      <c r="AM720" s="369">
        <v>0.2</v>
      </c>
      <c r="AN720" s="369" t="s">
        <v>64</v>
      </c>
      <c r="AO720" s="367" t="s">
        <v>1326</v>
      </c>
      <c r="AP720" s="370" t="s">
        <v>13</v>
      </c>
      <c r="AQ720" s="376" t="s">
        <v>666</v>
      </c>
      <c r="AR720" s="369">
        <v>4.0000000000000001E-3</v>
      </c>
      <c r="AS720" s="369">
        <v>4.0000000000000001E-3</v>
      </c>
      <c r="AT720" s="369"/>
      <c r="AX720" s="711"/>
      <c r="AY720" s="712"/>
      <c r="AZ720" s="712"/>
      <c r="BA720" s="712"/>
      <c r="BB720" s="713"/>
      <c r="BC720" s="712"/>
      <c r="BD720" s="712"/>
      <c r="BE720" s="712"/>
      <c r="BF720" s="712"/>
      <c r="BG720" s="713"/>
      <c r="BH720" s="713"/>
      <c r="BI720" s="714"/>
      <c r="BJ720" s="714"/>
      <c r="BK720" s="714"/>
      <c r="BL720" s="713"/>
      <c r="BM720" s="713"/>
      <c r="BN720" s="713"/>
      <c r="BO720" s="713"/>
      <c r="BP720" s="713"/>
      <c r="BQ720" s="713"/>
      <c r="BR720" s="713"/>
      <c r="BS720" s="713"/>
      <c r="BT720" s="716"/>
      <c r="BU720" s="717"/>
      <c r="BV720" s="715"/>
      <c r="BW720" s="718"/>
    </row>
    <row r="721" spans="2:75" ht="15.75" customHeight="1">
      <c r="B721" s="363" t="s">
        <v>1651</v>
      </c>
      <c r="C721" s="364">
        <v>41498482000139</v>
      </c>
      <c r="D721" s="365" t="s">
        <v>13</v>
      </c>
      <c r="E721" s="365" t="s">
        <v>615</v>
      </c>
      <c r="F721" s="365" t="s">
        <v>619</v>
      </c>
      <c r="G721" s="366" t="s">
        <v>34</v>
      </c>
      <c r="H721" s="366" t="s">
        <v>1340</v>
      </c>
      <c r="I721" s="366" t="s">
        <v>34</v>
      </c>
      <c r="J721" s="366" t="s">
        <v>611</v>
      </c>
      <c r="K721" s="367" t="s">
        <v>48</v>
      </c>
      <c r="L721" s="368"/>
      <c r="M721" s="368"/>
      <c r="N721" s="367">
        <v>622125</v>
      </c>
      <c r="O721" s="367" t="s">
        <v>1323</v>
      </c>
      <c r="P721" s="371">
        <v>44509</v>
      </c>
      <c r="Q721" s="372">
        <v>283315366.29000002</v>
      </c>
      <c r="R721" s="372" t="s">
        <v>1424</v>
      </c>
      <c r="S721" s="367">
        <v>9</v>
      </c>
      <c r="T721" s="369">
        <v>0.19067061195254964</v>
      </c>
      <c r="U721" s="369">
        <v>2.144646554443947</v>
      </c>
      <c r="V721" s="369" t="s">
        <v>1424</v>
      </c>
      <c r="W721" s="369" t="s">
        <v>1424</v>
      </c>
      <c r="X721" s="369" t="s">
        <v>1424</v>
      </c>
      <c r="Y721" s="369" t="s">
        <v>1424</v>
      </c>
      <c r="Z721" s="369" t="s">
        <v>1424</v>
      </c>
      <c r="AA721" s="369" t="s">
        <v>1424</v>
      </c>
      <c r="AB721" s="369" t="s">
        <v>1424</v>
      </c>
      <c r="AC721" s="373" t="s">
        <v>1424</v>
      </c>
      <c r="AD721" s="575">
        <v>41575707000103</v>
      </c>
      <c r="AE721" s="370" t="s">
        <v>2502</v>
      </c>
      <c r="AF721" s="370" t="s">
        <v>2320</v>
      </c>
      <c r="AG721" s="374" t="s">
        <v>59</v>
      </c>
      <c r="AH721" s="374" t="s">
        <v>2327</v>
      </c>
      <c r="AI721" s="374">
        <v>1</v>
      </c>
      <c r="AJ721" s="374" t="s">
        <v>1436</v>
      </c>
      <c r="AK721" s="374" t="s">
        <v>1436</v>
      </c>
      <c r="AL721" s="369">
        <v>7.4999999999999997E-3</v>
      </c>
      <c r="AM721" s="369" t="s">
        <v>34</v>
      </c>
      <c r="AN721" s="369" t="s">
        <v>64</v>
      </c>
      <c r="AO721" s="367" t="s">
        <v>1323</v>
      </c>
      <c r="AP721" s="370" t="s">
        <v>13</v>
      </c>
      <c r="AQ721" s="376" t="s">
        <v>2385</v>
      </c>
      <c r="AR721" s="369" t="s">
        <v>34</v>
      </c>
      <c r="AS721" s="369" t="s">
        <v>34</v>
      </c>
      <c r="AT721" s="369"/>
      <c r="AX721" s="711"/>
      <c r="AY721" s="712"/>
      <c r="AZ721" s="712"/>
      <c r="BA721" s="712"/>
      <c r="BB721" s="713"/>
      <c r="BC721" s="712"/>
      <c r="BD721" s="712"/>
      <c r="BE721" s="712"/>
      <c r="BF721" s="712"/>
      <c r="BG721" s="713"/>
      <c r="BH721" s="713"/>
      <c r="BI721" s="714"/>
      <c r="BJ721" s="714"/>
      <c r="BK721" s="714"/>
      <c r="BL721" s="713"/>
      <c r="BM721" s="713"/>
      <c r="BN721" s="713"/>
      <c r="BO721" s="713"/>
      <c r="BP721" s="713"/>
      <c r="BQ721" s="713"/>
      <c r="BR721" s="713"/>
      <c r="BS721" s="713"/>
      <c r="BT721" s="716"/>
      <c r="BU721" s="717"/>
      <c r="BV721" s="715"/>
      <c r="BW721" s="718"/>
    </row>
    <row r="722" spans="2:75" ht="15.75" customHeight="1">
      <c r="B722" s="363" t="s">
        <v>1030</v>
      </c>
      <c r="C722" s="364">
        <v>17429959000140</v>
      </c>
      <c r="D722" s="365" t="s">
        <v>13</v>
      </c>
      <c r="E722" s="365" t="s">
        <v>615</v>
      </c>
      <c r="F722" s="365" t="s">
        <v>619</v>
      </c>
      <c r="G722" s="366" t="s">
        <v>34</v>
      </c>
      <c r="H722" s="366" t="s">
        <v>1339</v>
      </c>
      <c r="I722" s="366" t="s">
        <v>34</v>
      </c>
      <c r="J722" s="366" t="s">
        <v>611</v>
      </c>
      <c r="K722" s="367" t="s">
        <v>48</v>
      </c>
      <c r="L722" s="368" t="s">
        <v>1341</v>
      </c>
      <c r="M722" s="368" t="s">
        <v>34</v>
      </c>
      <c r="N722" s="367">
        <v>329118</v>
      </c>
      <c r="O722" s="367" t="s">
        <v>1326</v>
      </c>
      <c r="P722" s="371">
        <v>41332</v>
      </c>
      <c r="Q722" s="372">
        <v>87656429.439999998</v>
      </c>
      <c r="R722" s="372">
        <v>92912135.248412654</v>
      </c>
      <c r="S722" s="367">
        <v>31</v>
      </c>
      <c r="T722" s="369">
        <v>0.11764274862699198</v>
      </c>
      <c r="U722" s="369">
        <v>1.5207907731737398</v>
      </c>
      <c r="V722" s="369">
        <v>0.15547533717782858</v>
      </c>
      <c r="W722" s="369">
        <v>1.5241781727148391</v>
      </c>
      <c r="X722" s="369">
        <v>0.25215376200098016</v>
      </c>
      <c r="Y722" s="369">
        <v>1.9121277836444968</v>
      </c>
      <c r="Z722" s="369">
        <v>0.27538457028682162</v>
      </c>
      <c r="AA722" s="369">
        <v>1.5653751739556341</v>
      </c>
      <c r="AB722" s="369">
        <v>4.1619392075538532E-2</v>
      </c>
      <c r="AC722" s="373">
        <v>1.1596367188600887</v>
      </c>
      <c r="AD722" s="575">
        <v>0</v>
      </c>
      <c r="AE722" s="370" t="s">
        <v>2331</v>
      </c>
      <c r="AF722" s="370" t="s">
        <v>2317</v>
      </c>
      <c r="AG722" s="374" t="s">
        <v>1458</v>
      </c>
      <c r="AH722" s="374" t="s">
        <v>2321</v>
      </c>
      <c r="AI722" s="374">
        <v>10000</v>
      </c>
      <c r="AJ722" s="374">
        <v>10000</v>
      </c>
      <c r="AK722" s="374">
        <v>10000</v>
      </c>
      <c r="AL722" s="369">
        <v>0</v>
      </c>
      <c r="AM722" s="369" t="s">
        <v>34</v>
      </c>
      <c r="AN722" s="369" t="s">
        <v>2335</v>
      </c>
      <c r="AO722" s="367" t="s">
        <v>1326</v>
      </c>
      <c r="AP722" s="370" t="s">
        <v>13</v>
      </c>
      <c r="AQ722" s="376" t="s">
        <v>670</v>
      </c>
      <c r="AR722" s="369">
        <v>4.0000000000000001E-3</v>
      </c>
      <c r="AS722" s="369">
        <v>4.0000000000000001E-3</v>
      </c>
      <c r="AT722" s="369"/>
      <c r="AX722" s="711"/>
      <c r="AY722" s="712"/>
      <c r="AZ722" s="712"/>
      <c r="BA722" s="712"/>
      <c r="BB722" s="713"/>
      <c r="BC722" s="712"/>
      <c r="BD722" s="712"/>
      <c r="BE722" s="712"/>
      <c r="BF722" s="712"/>
      <c r="BG722" s="713"/>
      <c r="BH722" s="713"/>
      <c r="BI722" s="714"/>
      <c r="BJ722" s="714"/>
      <c r="BK722" s="714"/>
      <c r="BL722" s="713"/>
      <c r="BM722" s="713"/>
      <c r="BN722" s="713"/>
      <c r="BO722" s="713"/>
      <c r="BP722" s="713"/>
      <c r="BQ722" s="713"/>
      <c r="BR722" s="713"/>
      <c r="BS722" s="713"/>
      <c r="BT722" s="716"/>
      <c r="BU722" s="717"/>
      <c r="BV722" s="715"/>
      <c r="BW722" s="718"/>
    </row>
    <row r="723" spans="2:75" ht="15.75" customHeight="1">
      <c r="B723" s="363" t="s">
        <v>1031</v>
      </c>
      <c r="C723" s="364">
        <v>29726019000100</v>
      </c>
      <c r="D723" s="365" t="s">
        <v>13</v>
      </c>
      <c r="E723" s="365" t="s">
        <v>615</v>
      </c>
      <c r="F723" s="365" t="s">
        <v>619</v>
      </c>
      <c r="G723" s="366" t="s">
        <v>34</v>
      </c>
      <c r="H723" s="366" t="s">
        <v>1339</v>
      </c>
      <c r="I723" s="366" t="s">
        <v>34</v>
      </c>
      <c r="J723" s="366" t="s">
        <v>611</v>
      </c>
      <c r="K723" s="367" t="s">
        <v>48</v>
      </c>
      <c r="L723" s="368"/>
      <c r="M723" s="368" t="s">
        <v>34</v>
      </c>
      <c r="N723" s="367">
        <v>464661</v>
      </c>
      <c r="O723" s="367" t="s">
        <v>1326</v>
      </c>
      <c r="P723" s="371">
        <v>43228</v>
      </c>
      <c r="Q723" s="372">
        <v>95495404.689999998</v>
      </c>
      <c r="R723" s="372">
        <v>101288513.17035715</v>
      </c>
      <c r="S723" s="367">
        <v>31</v>
      </c>
      <c r="T723" s="369">
        <v>0.11801480235776785</v>
      </c>
      <c r="U723" s="369">
        <v>1.5256003843694355</v>
      </c>
      <c r="V723" s="369">
        <v>0.15613689127623487</v>
      </c>
      <c r="W723" s="369">
        <v>1.5306636149410078</v>
      </c>
      <c r="X723" s="369">
        <v>0.25583118654725823</v>
      </c>
      <c r="Y723" s="369">
        <v>1.9400143620218886</v>
      </c>
      <c r="Z723" s="369">
        <v>0.27620260335531155</v>
      </c>
      <c r="AA723" s="369">
        <v>1.5700251391136499</v>
      </c>
      <c r="AB723" s="369">
        <v>4.2378661749779604E-2</v>
      </c>
      <c r="AC723" s="373">
        <v>1.1531200897855551</v>
      </c>
      <c r="AD723" s="575">
        <v>0</v>
      </c>
      <c r="AE723" s="370" t="s">
        <v>2502</v>
      </c>
      <c r="AF723" s="370" t="s">
        <v>2323</v>
      </c>
      <c r="AG723" s="374" t="s">
        <v>721</v>
      </c>
      <c r="AH723" s="374" t="s">
        <v>2321</v>
      </c>
      <c r="AI723" s="374">
        <v>50000</v>
      </c>
      <c r="AJ723" s="374">
        <v>10000</v>
      </c>
      <c r="AK723" s="374">
        <v>20000</v>
      </c>
      <c r="AL723" s="369">
        <v>0.02</v>
      </c>
      <c r="AM723" s="369">
        <v>0.2</v>
      </c>
      <c r="AN723" s="369" t="s">
        <v>2330</v>
      </c>
      <c r="AO723" s="367" t="s">
        <v>1326</v>
      </c>
      <c r="AP723" s="370" t="s">
        <v>13</v>
      </c>
      <c r="AQ723" s="376" t="s">
        <v>666</v>
      </c>
      <c r="AR723" s="369">
        <v>4.0000000000000001E-3</v>
      </c>
      <c r="AS723" s="369">
        <v>4.0000000000000001E-3</v>
      </c>
      <c r="AT723" s="369"/>
      <c r="AX723" s="711"/>
      <c r="AY723" s="712"/>
      <c r="AZ723" s="712"/>
      <c r="BA723" s="712"/>
      <c r="BB723" s="713"/>
      <c r="BC723" s="712"/>
      <c r="BD723" s="712"/>
      <c r="BE723" s="712"/>
      <c r="BF723" s="712"/>
      <c r="BG723" s="713"/>
      <c r="BH723" s="713"/>
      <c r="BI723" s="714"/>
      <c r="BJ723" s="714"/>
      <c r="BK723" s="714"/>
      <c r="BL723" s="713"/>
      <c r="BM723" s="713"/>
      <c r="BN723" s="713"/>
      <c r="BO723" s="713"/>
      <c r="BP723" s="713"/>
      <c r="BQ723" s="713"/>
      <c r="BR723" s="713"/>
      <c r="BS723" s="713"/>
      <c r="BT723" s="716"/>
      <c r="BU723" s="717"/>
      <c r="BV723" s="715"/>
      <c r="BW723" s="718"/>
    </row>
    <row r="724" spans="2:75" ht="15.75" customHeight="1">
      <c r="B724" s="363" t="s">
        <v>257</v>
      </c>
      <c r="C724" s="364">
        <v>12105940000124</v>
      </c>
      <c r="D724" s="365" t="s">
        <v>13</v>
      </c>
      <c r="E724" s="365" t="s">
        <v>615</v>
      </c>
      <c r="F724" s="365" t="s">
        <v>619</v>
      </c>
      <c r="G724" s="366" t="s">
        <v>34</v>
      </c>
      <c r="H724" s="366" t="s">
        <v>1339</v>
      </c>
      <c r="I724" s="366" t="s">
        <v>34</v>
      </c>
      <c r="J724" s="366" t="s">
        <v>611</v>
      </c>
      <c r="K724" s="367" t="s">
        <v>48</v>
      </c>
      <c r="L724" s="368"/>
      <c r="M724" s="368" t="s">
        <v>34</v>
      </c>
      <c r="N724" s="367">
        <v>256579</v>
      </c>
      <c r="O724" s="367" t="s">
        <v>1326</v>
      </c>
      <c r="P724" s="371">
        <v>40435</v>
      </c>
      <c r="Q724" s="372">
        <v>538554750.89999998</v>
      </c>
      <c r="R724" s="372">
        <v>619628387.82436478</v>
      </c>
      <c r="S724" s="367">
        <v>31</v>
      </c>
      <c r="T724" s="369">
        <v>0.11909943222737751</v>
      </c>
      <c r="U724" s="369">
        <v>1.5396216063934214</v>
      </c>
      <c r="V724" s="369">
        <v>0.15742675492756986</v>
      </c>
      <c r="W724" s="369">
        <v>1.5433085916867049</v>
      </c>
      <c r="X724" s="369">
        <v>0.25706236964646179</v>
      </c>
      <c r="Y724" s="369">
        <v>1.9493506471205482</v>
      </c>
      <c r="Z724" s="369">
        <v>0.27842040372793186</v>
      </c>
      <c r="AA724" s="369">
        <v>1.582631835416473</v>
      </c>
      <c r="AB724" s="369">
        <v>4.252207950218849E-2</v>
      </c>
      <c r="AC724" s="373">
        <v>1.1756110364232297</v>
      </c>
      <c r="AD724" s="575">
        <v>0</v>
      </c>
      <c r="AE724" s="370" t="s">
        <v>2502</v>
      </c>
      <c r="AF724" s="370" t="s">
        <v>2323</v>
      </c>
      <c r="AG724" s="374" t="s">
        <v>721</v>
      </c>
      <c r="AH724" s="374" t="s">
        <v>2321</v>
      </c>
      <c r="AI724" s="374">
        <v>50000</v>
      </c>
      <c r="AJ724" s="374">
        <v>10000</v>
      </c>
      <c r="AK724" s="374">
        <v>20000</v>
      </c>
      <c r="AL724" s="369">
        <v>0.02</v>
      </c>
      <c r="AM724" s="369">
        <v>0.2</v>
      </c>
      <c r="AN724" s="369" t="s">
        <v>64</v>
      </c>
      <c r="AO724" s="367" t="s">
        <v>1326</v>
      </c>
      <c r="AP724" s="370" t="s">
        <v>13</v>
      </c>
      <c r="AQ724" s="376" t="s">
        <v>670</v>
      </c>
      <c r="AR724" s="369">
        <v>4.0000000000000001E-3</v>
      </c>
      <c r="AS724" s="369">
        <v>4.0000000000000001E-3</v>
      </c>
      <c r="AT724" s="369"/>
      <c r="AX724" s="711"/>
      <c r="AY724" s="712"/>
      <c r="AZ724" s="712"/>
      <c r="BA724" s="712"/>
      <c r="BB724" s="713"/>
      <c r="BC724" s="712"/>
      <c r="BD724" s="712"/>
      <c r="BE724" s="712"/>
      <c r="BF724" s="712"/>
      <c r="BG724" s="713"/>
      <c r="BH724" s="713"/>
      <c r="BI724" s="714"/>
      <c r="BJ724" s="714"/>
      <c r="BK724" s="714"/>
      <c r="BL724" s="713"/>
      <c r="BM724" s="713"/>
      <c r="BN724" s="713"/>
      <c r="BO724" s="713"/>
      <c r="BP724" s="713"/>
      <c r="BQ724" s="713"/>
      <c r="BR724" s="713"/>
      <c r="BS724" s="713"/>
      <c r="BT724" s="716"/>
      <c r="BU724" s="717"/>
      <c r="BV724" s="715"/>
      <c r="BW724" s="718"/>
    </row>
    <row r="725" spans="2:75" ht="15.75" customHeight="1">
      <c r="B725" s="363" t="s">
        <v>1032</v>
      </c>
      <c r="C725" s="364">
        <v>28747685000153</v>
      </c>
      <c r="D725" s="365" t="s">
        <v>14</v>
      </c>
      <c r="E725" s="365" t="s">
        <v>607</v>
      </c>
      <c r="F725" s="365"/>
      <c r="G725" s="366"/>
      <c r="H725" s="366" t="s">
        <v>34</v>
      </c>
      <c r="I725" s="366" t="s">
        <v>34</v>
      </c>
      <c r="J725" s="366" t="s">
        <v>608</v>
      </c>
      <c r="K725" s="367" t="s">
        <v>48</v>
      </c>
      <c r="L725" s="368"/>
      <c r="M725" s="368" t="s">
        <v>34</v>
      </c>
      <c r="N725" s="367">
        <v>452637</v>
      </c>
      <c r="O725" s="367" t="s">
        <v>1323</v>
      </c>
      <c r="P725" s="371">
        <v>43045</v>
      </c>
      <c r="Q725" s="372">
        <v>209011885.75999999</v>
      </c>
      <c r="R725" s="372">
        <v>282773213.15853161</v>
      </c>
      <c r="S725" s="367">
        <v>32</v>
      </c>
      <c r="T725" s="369">
        <v>-5.3700310328465672E-2</v>
      </c>
      <c r="U725" s="369">
        <v>-0.69419439291610863</v>
      </c>
      <c r="V725" s="369">
        <v>-0.11738000586178088</v>
      </c>
      <c r="W725" s="369">
        <v>-1.15071654511375</v>
      </c>
      <c r="X725" s="369">
        <v>2.9895884181625698E-2</v>
      </c>
      <c r="Y725" s="369">
        <v>0.22670592065202783</v>
      </c>
      <c r="Z725" s="369">
        <v>3.5871433245764361E-2</v>
      </c>
      <c r="AA725" s="369">
        <v>0.20390485566653926</v>
      </c>
      <c r="AB725" s="369">
        <v>0.22621942878995935</v>
      </c>
      <c r="AC725" s="373">
        <v>-0.86850141679555948</v>
      </c>
      <c r="AD725" s="575">
        <v>28747676000162</v>
      </c>
      <c r="AE725" s="370" t="s">
        <v>2502</v>
      </c>
      <c r="AF725" s="370" t="s">
        <v>2323</v>
      </c>
      <c r="AG725" s="374" t="s">
        <v>721</v>
      </c>
      <c r="AH725" s="374" t="s">
        <v>2318</v>
      </c>
      <c r="AI725" s="374">
        <v>50000</v>
      </c>
      <c r="AJ725" s="374">
        <v>10000</v>
      </c>
      <c r="AK725" s="374">
        <v>20000</v>
      </c>
      <c r="AL725" s="369">
        <v>0.02</v>
      </c>
      <c r="AM725" s="369">
        <v>0.2</v>
      </c>
      <c r="AN725" s="369" t="s">
        <v>668</v>
      </c>
      <c r="AO725" s="367" t="s">
        <v>1326</v>
      </c>
      <c r="AP725" s="370" t="s">
        <v>718</v>
      </c>
      <c r="AQ725" s="376" t="s">
        <v>661</v>
      </c>
      <c r="AR725" s="369">
        <v>4.0000000000000001E-3</v>
      </c>
      <c r="AS725" s="369">
        <v>4.0000000000000001E-3</v>
      </c>
      <c r="AT725" s="369"/>
      <c r="AX725" s="711"/>
      <c r="AY725" s="712"/>
      <c r="AZ725" s="712"/>
      <c r="BA725" s="712"/>
      <c r="BB725" s="713"/>
      <c r="BC725" s="712"/>
      <c r="BD725" s="712"/>
      <c r="BE725" s="712"/>
      <c r="BF725" s="712"/>
      <c r="BG725" s="713"/>
      <c r="BH725" s="713"/>
      <c r="BI725" s="714"/>
      <c r="BJ725" s="714"/>
      <c r="BK725" s="714"/>
      <c r="BL725" s="713"/>
      <c r="BM725" s="713"/>
      <c r="BN725" s="713"/>
      <c r="BO725" s="713"/>
      <c r="BP725" s="713"/>
      <c r="BQ725" s="713"/>
      <c r="BR725" s="713"/>
      <c r="BS725" s="713"/>
      <c r="BT725" s="716"/>
      <c r="BU725" s="717"/>
      <c r="BV725" s="715"/>
      <c r="BW725" s="718"/>
    </row>
    <row r="726" spans="2:75" ht="15.75" customHeight="1">
      <c r="B726" s="363" t="s">
        <v>258</v>
      </c>
      <c r="C726" s="364">
        <v>12105992000109</v>
      </c>
      <c r="D726" s="365" t="s">
        <v>13</v>
      </c>
      <c r="E726" s="365" t="s">
        <v>615</v>
      </c>
      <c r="F726" s="365" t="s">
        <v>619</v>
      </c>
      <c r="G726" s="366" t="s">
        <v>34</v>
      </c>
      <c r="H726" s="366" t="s">
        <v>1340</v>
      </c>
      <c r="I726" s="366" t="s">
        <v>34</v>
      </c>
      <c r="J726" s="366" t="s">
        <v>611</v>
      </c>
      <c r="K726" s="367" t="s">
        <v>48</v>
      </c>
      <c r="L726" s="368" t="s">
        <v>1341</v>
      </c>
      <c r="M726" s="368" t="s">
        <v>1421</v>
      </c>
      <c r="N726" s="367">
        <v>255343</v>
      </c>
      <c r="O726" s="367" t="s">
        <v>1326</v>
      </c>
      <c r="P726" s="371">
        <v>40422</v>
      </c>
      <c r="Q726" s="372">
        <v>2439103580.8200002</v>
      </c>
      <c r="R726" s="372">
        <v>2249387210.3833327</v>
      </c>
      <c r="S726" s="367">
        <v>61</v>
      </c>
      <c r="T726" s="369">
        <v>0.14858742165618377</v>
      </c>
      <c r="U726" s="369">
        <v>1.9208186012457169</v>
      </c>
      <c r="V726" s="369">
        <v>0.1988667507830435</v>
      </c>
      <c r="W726" s="369">
        <v>1.949559115447032</v>
      </c>
      <c r="X726" s="369">
        <v>0.3639277990633436</v>
      </c>
      <c r="Y726" s="369">
        <v>2.759730611621436</v>
      </c>
      <c r="Z726" s="369">
        <v>0.36272818723949052</v>
      </c>
      <c r="AA726" s="369">
        <v>2.0618646084900178</v>
      </c>
      <c r="AB726" s="369">
        <v>7.0854447009592855E-2</v>
      </c>
      <c r="AC726" s="373">
        <v>1.2249019945672033</v>
      </c>
      <c r="AD726" s="575">
        <v>12083748000184</v>
      </c>
      <c r="AE726" s="370" t="s">
        <v>2502</v>
      </c>
      <c r="AF726" s="370" t="s">
        <v>2323</v>
      </c>
      <c r="AG726" s="374" t="s">
        <v>721</v>
      </c>
      <c r="AH726" s="374" t="s">
        <v>2318</v>
      </c>
      <c r="AI726" s="374">
        <v>100000</v>
      </c>
      <c r="AJ726" s="374">
        <v>50000</v>
      </c>
      <c r="AK726" s="374">
        <v>100000</v>
      </c>
      <c r="AL726" s="369">
        <v>0.02</v>
      </c>
      <c r="AM726" s="369">
        <v>0.2</v>
      </c>
      <c r="AN726" s="369" t="s">
        <v>64</v>
      </c>
      <c r="AO726" s="367" t="s">
        <v>1326</v>
      </c>
      <c r="AP726" s="370" t="s">
        <v>13</v>
      </c>
      <c r="AQ726" s="376" t="s">
        <v>670</v>
      </c>
      <c r="AR726" s="369" t="s">
        <v>34</v>
      </c>
      <c r="AS726" s="369" t="s">
        <v>34</v>
      </c>
      <c r="AT726" s="369"/>
      <c r="AX726" s="711"/>
      <c r="AY726" s="712"/>
      <c r="AZ726" s="712"/>
      <c r="BA726" s="712"/>
      <c r="BB726" s="713"/>
      <c r="BC726" s="712"/>
      <c r="BD726" s="712"/>
      <c r="BE726" s="712"/>
      <c r="BF726" s="712"/>
      <c r="BG726" s="713"/>
      <c r="BH726" s="713"/>
      <c r="BI726" s="714"/>
      <c r="BJ726" s="714"/>
      <c r="BK726" s="714"/>
      <c r="BL726" s="713"/>
      <c r="BM726" s="713"/>
      <c r="BN726" s="713"/>
      <c r="BO726" s="713"/>
      <c r="BP726" s="713"/>
      <c r="BQ726" s="713"/>
      <c r="BR726" s="713"/>
      <c r="BS726" s="713"/>
      <c r="BT726" s="716"/>
      <c r="BU726" s="717"/>
      <c r="BV726" s="715"/>
      <c r="BW726" s="718"/>
    </row>
    <row r="727" spans="2:75" ht="15.75" customHeight="1">
      <c r="B727" s="363" t="s">
        <v>1033</v>
      </c>
      <c r="C727" s="364">
        <v>35088117000153</v>
      </c>
      <c r="D727" s="365" t="s">
        <v>13</v>
      </c>
      <c r="E727" s="365" t="s">
        <v>615</v>
      </c>
      <c r="F727" s="365" t="s">
        <v>619</v>
      </c>
      <c r="G727" s="366" t="s">
        <v>34</v>
      </c>
      <c r="H727" s="366" t="s">
        <v>867</v>
      </c>
      <c r="I727" s="366" t="s">
        <v>34</v>
      </c>
      <c r="J727" s="366" t="s">
        <v>611</v>
      </c>
      <c r="K727" s="367" t="s">
        <v>48</v>
      </c>
      <c r="L727" s="368"/>
      <c r="M727" s="368" t="s">
        <v>1421</v>
      </c>
      <c r="N727" s="367">
        <v>519650</v>
      </c>
      <c r="O727" s="367" t="s">
        <v>1326</v>
      </c>
      <c r="P727" s="371">
        <v>43822</v>
      </c>
      <c r="Q727" s="372">
        <v>200916560.03999999</v>
      </c>
      <c r="R727" s="372">
        <v>147020084.92166674</v>
      </c>
      <c r="S727" s="367">
        <v>61</v>
      </c>
      <c r="T727" s="369">
        <v>0.14758328758191275</v>
      </c>
      <c r="U727" s="369">
        <v>1.907837964079353</v>
      </c>
      <c r="V727" s="369">
        <v>0.19704663782874343</v>
      </c>
      <c r="W727" s="369">
        <v>1.9317159225189686</v>
      </c>
      <c r="X727" s="369">
        <v>0.3571170022476613</v>
      </c>
      <c r="Y727" s="369">
        <v>2.7080831021150225</v>
      </c>
      <c r="Z727" s="369" t="s">
        <v>1424</v>
      </c>
      <c r="AA727" s="369" t="s">
        <v>1424</v>
      </c>
      <c r="AB727" s="369">
        <v>6.9794952406872252E-2</v>
      </c>
      <c r="AC727" s="373">
        <v>1.2206500866429597</v>
      </c>
      <c r="AD727" s="575">
        <v>35002571000140</v>
      </c>
      <c r="AE727" s="370" t="s">
        <v>2331</v>
      </c>
      <c r="AF727" s="370" t="s">
        <v>2317</v>
      </c>
      <c r="AG727" s="374" t="s">
        <v>1458</v>
      </c>
      <c r="AH727" s="374" t="s">
        <v>2318</v>
      </c>
      <c r="AI727" s="374">
        <v>10000</v>
      </c>
      <c r="AJ727" s="374">
        <v>10000</v>
      </c>
      <c r="AK727" s="374">
        <v>10000</v>
      </c>
      <c r="AL727" s="369">
        <v>0</v>
      </c>
      <c r="AM727" s="369" t="s">
        <v>34</v>
      </c>
      <c r="AN727" s="369" t="s">
        <v>34</v>
      </c>
      <c r="AO727" s="367" t="s">
        <v>1326</v>
      </c>
      <c r="AP727" s="370" t="s">
        <v>13</v>
      </c>
      <c r="AQ727" s="376" t="s">
        <v>666</v>
      </c>
      <c r="AR727" s="369" t="s">
        <v>34</v>
      </c>
      <c r="AS727" s="369" t="s">
        <v>34</v>
      </c>
      <c r="AT727" s="369"/>
      <c r="AX727" s="711"/>
      <c r="AY727" s="712"/>
      <c r="AZ727" s="712"/>
      <c r="BA727" s="712"/>
      <c r="BB727" s="713"/>
      <c r="BC727" s="712"/>
      <c r="BD727" s="712"/>
      <c r="BE727" s="712"/>
      <c r="BF727" s="712"/>
      <c r="BG727" s="713"/>
      <c r="BH727" s="713"/>
      <c r="BI727" s="714"/>
      <c r="BJ727" s="714"/>
      <c r="BK727" s="714"/>
      <c r="BL727" s="713"/>
      <c r="BM727" s="713"/>
      <c r="BN727" s="713"/>
      <c r="BO727" s="713"/>
      <c r="BP727" s="713"/>
      <c r="BQ727" s="713"/>
      <c r="BR727" s="713"/>
      <c r="BS727" s="713"/>
      <c r="BT727" s="716"/>
      <c r="BU727" s="717"/>
      <c r="BV727" s="715"/>
      <c r="BW727" s="718"/>
    </row>
    <row r="728" spans="2:75" ht="15.75" customHeight="1">
      <c r="B728" s="363" t="s">
        <v>1298</v>
      </c>
      <c r="C728" s="364">
        <v>42831231000197</v>
      </c>
      <c r="D728" s="365" t="s">
        <v>13</v>
      </c>
      <c r="E728" s="365" t="s">
        <v>615</v>
      </c>
      <c r="F728" s="365" t="s">
        <v>619</v>
      </c>
      <c r="G728" s="366" t="s">
        <v>34</v>
      </c>
      <c r="H728" s="366" t="s">
        <v>1340</v>
      </c>
      <c r="I728" s="366" t="s">
        <v>34</v>
      </c>
      <c r="J728" s="366" t="s">
        <v>608</v>
      </c>
      <c r="K728" s="367" t="s">
        <v>48</v>
      </c>
      <c r="L728" s="368"/>
      <c r="M728" s="368" t="s">
        <v>1421</v>
      </c>
      <c r="N728" s="367">
        <v>645605</v>
      </c>
      <c r="O728" s="367" t="s">
        <v>1326</v>
      </c>
      <c r="P728" s="371">
        <v>44676</v>
      </c>
      <c r="Q728" s="372">
        <v>76463014.430000007</v>
      </c>
      <c r="R728" s="372" t="s">
        <v>1424</v>
      </c>
      <c r="S728" s="367">
        <v>62</v>
      </c>
      <c r="T728" s="369" t="s">
        <v>1424</v>
      </c>
      <c r="U728" s="369" t="s">
        <v>1424</v>
      </c>
      <c r="V728" s="369" t="s">
        <v>1424</v>
      </c>
      <c r="W728" s="369" t="s">
        <v>1424</v>
      </c>
      <c r="X728" s="369" t="s">
        <v>1424</v>
      </c>
      <c r="Y728" s="369" t="s">
        <v>1424</v>
      </c>
      <c r="Z728" s="369" t="s">
        <v>1424</v>
      </c>
      <c r="AA728" s="369" t="s">
        <v>1424</v>
      </c>
      <c r="AB728" s="369" t="s">
        <v>1424</v>
      </c>
      <c r="AC728" s="373" t="s">
        <v>1424</v>
      </c>
      <c r="AD728" s="575">
        <v>42831201000180</v>
      </c>
      <c r="AE728" s="370" t="s">
        <v>2502</v>
      </c>
      <c r="AF728" s="370" t="s">
        <v>2323</v>
      </c>
      <c r="AG728" s="374" t="s">
        <v>721</v>
      </c>
      <c r="AH728" s="374" t="s">
        <v>2318</v>
      </c>
      <c r="AI728" s="374">
        <v>100000</v>
      </c>
      <c r="AJ728" s="374">
        <v>50000</v>
      </c>
      <c r="AK728" s="374">
        <v>100000</v>
      </c>
      <c r="AL728" s="369">
        <v>0.02</v>
      </c>
      <c r="AM728" s="369">
        <v>0.2</v>
      </c>
      <c r="AN728" s="369" t="s">
        <v>64</v>
      </c>
      <c r="AO728" s="367" t="s">
        <v>1326</v>
      </c>
      <c r="AP728" s="370" t="s">
        <v>13</v>
      </c>
      <c r="AQ728" s="376" t="s">
        <v>670</v>
      </c>
      <c r="AR728" s="369" t="s">
        <v>34</v>
      </c>
      <c r="AS728" s="369" t="s">
        <v>34</v>
      </c>
      <c r="AT728" s="369"/>
      <c r="AX728" s="711"/>
      <c r="AY728" s="712"/>
      <c r="AZ728" s="712"/>
      <c r="BA728" s="712"/>
      <c r="BB728" s="713"/>
      <c r="BC728" s="712"/>
      <c r="BD728" s="712"/>
      <c r="BE728" s="712"/>
      <c r="BF728" s="712"/>
      <c r="BG728" s="713"/>
      <c r="BH728" s="713"/>
      <c r="BI728" s="714"/>
      <c r="BJ728" s="714"/>
      <c r="BK728" s="714"/>
      <c r="BL728" s="713"/>
      <c r="BM728" s="713"/>
      <c r="BN728" s="713"/>
      <c r="BO728" s="713"/>
      <c r="BP728" s="713"/>
      <c r="BQ728" s="713"/>
      <c r="BR728" s="713"/>
      <c r="BS728" s="713"/>
      <c r="BT728" s="716"/>
      <c r="BU728" s="717"/>
      <c r="BV728" s="715"/>
      <c r="BW728" s="718"/>
    </row>
    <row r="729" spans="2:75" ht="15.75" customHeight="1">
      <c r="B729" s="363" t="s">
        <v>520</v>
      </c>
      <c r="C729" s="364">
        <v>34687662000101</v>
      </c>
      <c r="D729" s="365" t="s">
        <v>13</v>
      </c>
      <c r="E729" s="365" t="s">
        <v>615</v>
      </c>
      <c r="F729" s="365" t="s">
        <v>619</v>
      </c>
      <c r="G729" s="366" t="s">
        <v>34</v>
      </c>
      <c r="H729" s="366" t="s">
        <v>1339</v>
      </c>
      <c r="I729" s="366" t="s">
        <v>34</v>
      </c>
      <c r="J729" s="366" t="s">
        <v>611</v>
      </c>
      <c r="K729" s="367" t="s">
        <v>48</v>
      </c>
      <c r="L729" s="368"/>
      <c r="M729" s="368" t="s">
        <v>1421</v>
      </c>
      <c r="N729" s="367">
        <v>523771</v>
      </c>
      <c r="O729" s="367" t="s">
        <v>1323</v>
      </c>
      <c r="P729" s="371">
        <v>43798</v>
      </c>
      <c r="Q729" s="372">
        <v>905203020.04999995</v>
      </c>
      <c r="R729" s="372">
        <v>720945093.73388875</v>
      </c>
      <c r="S729" s="367">
        <v>1</v>
      </c>
      <c r="T729" s="369">
        <v>8.5279639495282833E-2</v>
      </c>
      <c r="U729" s="369">
        <v>1.1024265447522219</v>
      </c>
      <c r="V729" s="369">
        <v>0.11141509986455689</v>
      </c>
      <c r="W729" s="369">
        <v>1.0922405212742523</v>
      </c>
      <c r="X729" s="369">
        <v>0.14897845683233091</v>
      </c>
      <c r="Y729" s="369">
        <v>1.1297307016679565</v>
      </c>
      <c r="Z729" s="369" t="s">
        <v>1424</v>
      </c>
      <c r="AA729" s="369" t="s">
        <v>1424</v>
      </c>
      <c r="AB729" s="369">
        <v>6.5459065006033762E-3</v>
      </c>
      <c r="AC729" s="373">
        <v>1.3024130472692117</v>
      </c>
      <c r="AD729" s="575">
        <v>34687633000131</v>
      </c>
      <c r="AE729" s="370" t="s">
        <v>2503</v>
      </c>
      <c r="AF729" s="370" t="s">
        <v>2320</v>
      </c>
      <c r="AG729" s="374" t="s">
        <v>59</v>
      </c>
      <c r="AH729" s="374" t="s">
        <v>2321</v>
      </c>
      <c r="AI729" s="374">
        <v>1</v>
      </c>
      <c r="AJ729" s="374">
        <v>1</v>
      </c>
      <c r="AK729" s="374">
        <v>1</v>
      </c>
      <c r="AL729" s="369">
        <v>8.3999999999999995E-3</v>
      </c>
      <c r="AM729" s="369">
        <v>0.25</v>
      </c>
      <c r="AN729" s="369" t="s">
        <v>64</v>
      </c>
      <c r="AO729" s="367" t="s">
        <v>1326</v>
      </c>
      <c r="AP729" s="370" t="s">
        <v>13</v>
      </c>
      <c r="AQ729" s="376" t="s">
        <v>666</v>
      </c>
      <c r="AR729" s="369">
        <v>2.1333333333333334E-3</v>
      </c>
      <c r="AS729" s="369">
        <v>2.1333333333333334E-3</v>
      </c>
      <c r="AT729" s="369"/>
      <c r="AX729" s="711"/>
      <c r="AY729" s="712"/>
      <c r="AZ729" s="712"/>
      <c r="BA729" s="712"/>
      <c r="BB729" s="713"/>
      <c r="BC729" s="712"/>
      <c r="BD729" s="712"/>
      <c r="BE729" s="712"/>
      <c r="BF729" s="712"/>
      <c r="BG729" s="713"/>
      <c r="BH729" s="713"/>
      <c r="BI729" s="714"/>
      <c r="BJ729" s="714"/>
      <c r="BK729" s="714"/>
      <c r="BL729" s="713"/>
      <c r="BM729" s="713"/>
      <c r="BN729" s="713"/>
      <c r="BO729" s="713"/>
      <c r="BP729" s="713"/>
      <c r="BQ729" s="713"/>
      <c r="BR729" s="713"/>
      <c r="BS729" s="713"/>
      <c r="BT729" s="716"/>
      <c r="BU729" s="717"/>
      <c r="BV729" s="715"/>
      <c r="BW729" s="718"/>
    </row>
    <row r="730" spans="2:75" ht="15.75" customHeight="1">
      <c r="B730" s="363" t="s">
        <v>259</v>
      </c>
      <c r="C730" s="364">
        <v>29762315000158</v>
      </c>
      <c r="D730" s="365" t="s">
        <v>13</v>
      </c>
      <c r="E730" s="365" t="s">
        <v>615</v>
      </c>
      <c r="F730" s="365" t="s">
        <v>619</v>
      </c>
      <c r="G730" s="366" t="s">
        <v>34</v>
      </c>
      <c r="H730" s="366" t="s">
        <v>1339</v>
      </c>
      <c r="I730" s="366" t="s">
        <v>34</v>
      </c>
      <c r="J730" s="366" t="s">
        <v>611</v>
      </c>
      <c r="K730" s="367" t="s">
        <v>48</v>
      </c>
      <c r="L730" s="368"/>
      <c r="M730" s="368" t="s">
        <v>34</v>
      </c>
      <c r="N730" s="367">
        <v>469106</v>
      </c>
      <c r="O730" s="367" t="s">
        <v>1323</v>
      </c>
      <c r="P730" s="371">
        <v>43199</v>
      </c>
      <c r="Q730" s="372">
        <v>1991493374.48</v>
      </c>
      <c r="R730" s="372">
        <v>2115905402.9671814</v>
      </c>
      <c r="S730" s="367">
        <v>30</v>
      </c>
      <c r="T730" s="369">
        <v>0.12405656846661972</v>
      </c>
      <c r="U730" s="369">
        <v>1.6037034740987381</v>
      </c>
      <c r="V730" s="369">
        <v>0.15933407918655074</v>
      </c>
      <c r="W730" s="369">
        <v>1.5620067470121575</v>
      </c>
      <c r="X730" s="369">
        <v>0.21378162323729244</v>
      </c>
      <c r="Y730" s="369">
        <v>1.6211448846956242</v>
      </c>
      <c r="Z730" s="369">
        <v>0.27928447250622002</v>
      </c>
      <c r="AA730" s="369">
        <v>1.5875434824732186</v>
      </c>
      <c r="AB730" s="369">
        <v>3.5110726074099992E-2</v>
      </c>
      <c r="AC730" s="373">
        <v>1.4625481745806399</v>
      </c>
      <c r="AD730" s="575">
        <v>0</v>
      </c>
      <c r="AE730" s="370" t="s">
        <v>2503</v>
      </c>
      <c r="AF730" s="370" t="s">
        <v>2320</v>
      </c>
      <c r="AG730" s="374" t="s">
        <v>59</v>
      </c>
      <c r="AH730" s="374" t="s">
        <v>2321</v>
      </c>
      <c r="AI730" s="374">
        <v>1</v>
      </c>
      <c r="AJ730" s="374">
        <v>1</v>
      </c>
      <c r="AK730" s="374">
        <v>1</v>
      </c>
      <c r="AL730" s="369">
        <v>0.02</v>
      </c>
      <c r="AM730" s="369">
        <v>0.2</v>
      </c>
      <c r="AN730" s="369" t="s">
        <v>64</v>
      </c>
      <c r="AO730" s="367" t="s">
        <v>1326</v>
      </c>
      <c r="AP730" s="370" t="s">
        <v>13</v>
      </c>
      <c r="AQ730" s="376" t="s">
        <v>666</v>
      </c>
      <c r="AR730" s="369">
        <v>4.6666666666666662E-3</v>
      </c>
      <c r="AS730" s="369">
        <v>4.6666666666666662E-3</v>
      </c>
      <c r="AT730" s="369"/>
      <c r="AX730" s="711"/>
      <c r="AY730" s="712"/>
      <c r="AZ730" s="712"/>
      <c r="BA730" s="712"/>
      <c r="BB730" s="713"/>
      <c r="BC730" s="712"/>
      <c r="BD730" s="712"/>
      <c r="BE730" s="712"/>
      <c r="BF730" s="712"/>
      <c r="BG730" s="713"/>
      <c r="BH730" s="713"/>
      <c r="BI730" s="714"/>
      <c r="BJ730" s="714"/>
      <c r="BK730" s="714"/>
      <c r="BL730" s="713"/>
      <c r="BM730" s="713"/>
      <c r="BN730" s="713"/>
      <c r="BO730" s="713"/>
      <c r="BP730" s="713"/>
      <c r="BQ730" s="713"/>
      <c r="BR730" s="713"/>
      <c r="BS730" s="713"/>
      <c r="BT730" s="716"/>
      <c r="BU730" s="717"/>
      <c r="BV730" s="715"/>
      <c r="BW730" s="718"/>
    </row>
    <row r="731" spans="2:75" ht="15.75" customHeight="1">
      <c r="B731" s="363" t="s">
        <v>1034</v>
      </c>
      <c r="C731" s="364">
        <v>21624757000126</v>
      </c>
      <c r="D731" s="365" t="s">
        <v>13</v>
      </c>
      <c r="E731" s="365" t="s">
        <v>615</v>
      </c>
      <c r="F731" s="365" t="s">
        <v>619</v>
      </c>
      <c r="G731" s="366" t="s">
        <v>34</v>
      </c>
      <c r="H731" s="366" t="s">
        <v>1339</v>
      </c>
      <c r="I731" s="366" t="s">
        <v>34</v>
      </c>
      <c r="J731" s="366" t="s">
        <v>611</v>
      </c>
      <c r="K731" s="367" t="s">
        <v>48</v>
      </c>
      <c r="L731" s="368"/>
      <c r="M731" s="368" t="s">
        <v>34</v>
      </c>
      <c r="N731" s="367">
        <v>397679</v>
      </c>
      <c r="O731" s="367" t="s">
        <v>1323</v>
      </c>
      <c r="P731" s="371">
        <v>42160</v>
      </c>
      <c r="Q731" s="372">
        <v>3269532065.27</v>
      </c>
      <c r="R731" s="372">
        <v>3585496367.3814301</v>
      </c>
      <c r="S731" s="367">
        <v>6</v>
      </c>
      <c r="T731" s="369">
        <v>0.10255588784207093</v>
      </c>
      <c r="U731" s="369">
        <v>1.3257599791329382</v>
      </c>
      <c r="V731" s="369">
        <v>0.13078899347230499</v>
      </c>
      <c r="W731" s="369">
        <v>1.2821694598020037</v>
      </c>
      <c r="X731" s="369">
        <v>0.17021293897536904</v>
      </c>
      <c r="Y731" s="369">
        <v>1.2907556372263178</v>
      </c>
      <c r="Z731" s="369">
        <v>0.21319619972305115</v>
      </c>
      <c r="AA731" s="369">
        <v>1.2118763149313665</v>
      </c>
      <c r="AB731" s="369">
        <v>2.1926045032874843E-2</v>
      </c>
      <c r="AC731" s="373">
        <v>1.1873077788821149</v>
      </c>
      <c r="AD731" s="575">
        <v>0</v>
      </c>
      <c r="AE731" s="370" t="s">
        <v>2503</v>
      </c>
      <c r="AF731" s="370" t="s">
        <v>2320</v>
      </c>
      <c r="AG731" s="374" t="s">
        <v>59</v>
      </c>
      <c r="AH731" s="374" t="s">
        <v>2321</v>
      </c>
      <c r="AI731" s="374">
        <v>1</v>
      </c>
      <c r="AJ731" s="374">
        <v>1</v>
      </c>
      <c r="AK731" s="374">
        <v>1</v>
      </c>
      <c r="AL731" s="369">
        <v>0.02</v>
      </c>
      <c r="AM731" s="369">
        <v>0.2</v>
      </c>
      <c r="AN731" s="369" t="s">
        <v>64</v>
      </c>
      <c r="AO731" s="367" t="s">
        <v>1326</v>
      </c>
      <c r="AP731" s="370" t="s">
        <v>13</v>
      </c>
      <c r="AQ731" s="376" t="s">
        <v>666</v>
      </c>
      <c r="AR731" s="369">
        <v>4.6666666666666662E-3</v>
      </c>
      <c r="AS731" s="369">
        <v>4.6666666666666662E-3</v>
      </c>
      <c r="AT731" s="369"/>
      <c r="AX731" s="711"/>
      <c r="AY731" s="712"/>
      <c r="AZ731" s="712"/>
      <c r="BA731" s="712"/>
      <c r="BB731" s="713"/>
      <c r="BC731" s="712"/>
      <c r="BD731" s="712"/>
      <c r="BE731" s="712"/>
      <c r="BF731" s="712"/>
      <c r="BG731" s="713"/>
      <c r="BH731" s="713"/>
      <c r="BI731" s="714"/>
      <c r="BJ731" s="714"/>
      <c r="BK731" s="714"/>
      <c r="BL731" s="713"/>
      <c r="BM731" s="713"/>
      <c r="BN731" s="713"/>
      <c r="BO731" s="713"/>
      <c r="BP731" s="713"/>
      <c r="BQ731" s="713"/>
      <c r="BR731" s="713"/>
      <c r="BS731" s="713"/>
      <c r="BT731" s="716"/>
      <c r="BU731" s="717"/>
      <c r="BV731" s="715"/>
      <c r="BW731" s="718"/>
    </row>
    <row r="732" spans="2:75" ht="15.75" customHeight="1">
      <c r="B732" s="363" t="s">
        <v>1035</v>
      </c>
      <c r="C732" s="364">
        <v>35372675000146</v>
      </c>
      <c r="D732" s="365" t="s">
        <v>14</v>
      </c>
      <c r="E732" s="365" t="s">
        <v>607</v>
      </c>
      <c r="F732" s="365"/>
      <c r="G732" s="366"/>
      <c r="H732" s="366" t="s">
        <v>34</v>
      </c>
      <c r="I732" s="366" t="s">
        <v>34</v>
      </c>
      <c r="J732" s="366" t="s">
        <v>608</v>
      </c>
      <c r="K732" s="367" t="s">
        <v>48</v>
      </c>
      <c r="L732" s="368" t="s">
        <v>1341</v>
      </c>
      <c r="M732" s="368" t="s">
        <v>34</v>
      </c>
      <c r="N732" s="367">
        <v>523968</v>
      </c>
      <c r="O732" s="367" t="s">
        <v>1323</v>
      </c>
      <c r="P732" s="371">
        <v>43819</v>
      </c>
      <c r="Q732" s="372">
        <v>371662772.64999998</v>
      </c>
      <c r="R732" s="372">
        <v>406356602.49753946</v>
      </c>
      <c r="S732" s="367">
        <v>17</v>
      </c>
      <c r="T732" s="369">
        <v>7.4974283500874872E-2</v>
      </c>
      <c r="U732" s="369">
        <v>0.96920719639902941</v>
      </c>
      <c r="V732" s="369">
        <v>-7.5103513125582055E-2</v>
      </c>
      <c r="W732" s="369">
        <v>-0.73626555489817358</v>
      </c>
      <c r="X732" s="369">
        <v>0.19168700119111537</v>
      </c>
      <c r="Y732" s="369">
        <v>1.4535973519982728</v>
      </c>
      <c r="Z732" s="369" t="s">
        <v>1424</v>
      </c>
      <c r="AA732" s="369" t="s">
        <v>1424</v>
      </c>
      <c r="AB732" s="369">
        <v>0.20159621067675274</v>
      </c>
      <c r="AC732" s="373">
        <v>-0.76835601775838225</v>
      </c>
      <c r="AD732" s="575">
        <v>35372771000194</v>
      </c>
      <c r="AE732" s="370" t="s">
        <v>2503</v>
      </c>
      <c r="AF732" s="370" t="s">
        <v>2320</v>
      </c>
      <c r="AG732" s="374" t="s">
        <v>59</v>
      </c>
      <c r="AH732" s="374" t="s">
        <v>2321</v>
      </c>
      <c r="AI732" s="374">
        <v>1</v>
      </c>
      <c r="AJ732" s="374">
        <v>1</v>
      </c>
      <c r="AK732" s="374">
        <v>1</v>
      </c>
      <c r="AL732" s="369">
        <v>0.02</v>
      </c>
      <c r="AM732" s="369">
        <v>0.2</v>
      </c>
      <c r="AN732" s="369" t="s">
        <v>668</v>
      </c>
      <c r="AO732" s="367" t="s">
        <v>1326</v>
      </c>
      <c r="AP732" s="370" t="s">
        <v>718</v>
      </c>
      <c r="AQ732" s="376" t="s">
        <v>661</v>
      </c>
      <c r="AR732" s="369">
        <v>4.6666666666666662E-3</v>
      </c>
      <c r="AS732" s="369">
        <v>4.6666666666666662E-3</v>
      </c>
      <c r="AT732" s="369"/>
      <c r="AX732" s="711"/>
      <c r="AY732" s="712"/>
      <c r="AZ732" s="712"/>
      <c r="BA732" s="712"/>
      <c r="BB732" s="713"/>
      <c r="BC732" s="712"/>
      <c r="BD732" s="712"/>
      <c r="BE732" s="712"/>
      <c r="BF732" s="712"/>
      <c r="BG732" s="713"/>
      <c r="BH732" s="713"/>
      <c r="BI732" s="714"/>
      <c r="BJ732" s="714"/>
      <c r="BK732" s="714"/>
      <c r="BL732" s="713"/>
      <c r="BM732" s="713"/>
      <c r="BN732" s="713"/>
      <c r="BO732" s="713"/>
      <c r="BP732" s="713"/>
      <c r="BQ732" s="713"/>
      <c r="BR732" s="713"/>
      <c r="BS732" s="713"/>
      <c r="BT732" s="716"/>
      <c r="BU732" s="717"/>
      <c r="BV732" s="715"/>
      <c r="BW732" s="718"/>
    </row>
    <row r="733" spans="2:75" ht="15.75" customHeight="1">
      <c r="B733" s="363" t="s">
        <v>1299</v>
      </c>
      <c r="C733" s="364">
        <v>38145457000167</v>
      </c>
      <c r="D733" s="365" t="s">
        <v>11</v>
      </c>
      <c r="E733" s="365" t="s">
        <v>621</v>
      </c>
      <c r="F733" s="365" t="s">
        <v>665</v>
      </c>
      <c r="G733" s="366" t="s">
        <v>740</v>
      </c>
      <c r="H733" s="366" t="s">
        <v>34</v>
      </c>
      <c r="I733" s="366"/>
      <c r="J733" s="366" t="s">
        <v>608</v>
      </c>
      <c r="K733" s="367" t="s">
        <v>48</v>
      </c>
      <c r="L733" s="368"/>
      <c r="M733" s="368" t="s">
        <v>34</v>
      </c>
      <c r="N733" s="367">
        <v>562335</v>
      </c>
      <c r="O733" s="367" t="s">
        <v>1323</v>
      </c>
      <c r="P733" s="371">
        <v>44165</v>
      </c>
      <c r="Q733" s="372">
        <v>1817864150.0999999</v>
      </c>
      <c r="R733" s="372">
        <v>1724007961.8055551</v>
      </c>
      <c r="S733" s="367">
        <v>1</v>
      </c>
      <c r="T733" s="369">
        <v>0.10137276045709909</v>
      </c>
      <c r="U733" s="369">
        <v>1.3104654605029857</v>
      </c>
      <c r="V733" s="369">
        <v>0.13828838952626099</v>
      </c>
      <c r="W733" s="369">
        <v>1.3556886171260345</v>
      </c>
      <c r="X733" s="369" t="s">
        <v>1424</v>
      </c>
      <c r="Y733" s="369" t="s">
        <v>1424</v>
      </c>
      <c r="Z733" s="369" t="s">
        <v>1424</v>
      </c>
      <c r="AA733" s="369" t="s">
        <v>1424</v>
      </c>
      <c r="AB733" s="369">
        <v>4.0383068350215191E-2</v>
      </c>
      <c r="AC733" s="373">
        <v>0.82259313423156255</v>
      </c>
      <c r="AD733" s="575">
        <v>39586858000115</v>
      </c>
      <c r="AE733" s="370" t="s">
        <v>2503</v>
      </c>
      <c r="AF733" s="370" t="s">
        <v>2320</v>
      </c>
      <c r="AG733" s="374" t="s">
        <v>59</v>
      </c>
      <c r="AH733" s="374" t="s">
        <v>2321</v>
      </c>
      <c r="AI733" s="374">
        <v>1</v>
      </c>
      <c r="AJ733" s="374">
        <v>1</v>
      </c>
      <c r="AK733" s="374">
        <v>1</v>
      </c>
      <c r="AL733" s="369">
        <v>9.1999999999999998E-3</v>
      </c>
      <c r="AM733" s="369" t="s">
        <v>34</v>
      </c>
      <c r="AN733" s="369" t="s">
        <v>2349</v>
      </c>
      <c r="AO733" s="367" t="s">
        <v>1326</v>
      </c>
      <c r="AP733" s="370" t="s">
        <v>11</v>
      </c>
      <c r="AQ733" s="376" t="s">
        <v>677</v>
      </c>
      <c r="AR733" s="369">
        <v>2.2147466666666664E-3</v>
      </c>
      <c r="AS733" s="369">
        <v>2.2147466666666664E-3</v>
      </c>
      <c r="AT733" s="369"/>
      <c r="AX733" s="711"/>
      <c r="AY733" s="712"/>
      <c r="AZ733" s="712"/>
      <c r="BA733" s="712"/>
      <c r="BB733" s="713"/>
      <c r="BC733" s="712"/>
      <c r="BD733" s="712"/>
      <c r="BE733" s="712"/>
      <c r="BF733" s="712"/>
      <c r="BG733" s="713"/>
      <c r="BH733" s="713"/>
      <c r="BI733" s="714"/>
      <c r="BJ733" s="714"/>
      <c r="BK733" s="714"/>
      <c r="BL733" s="713"/>
      <c r="BM733" s="713"/>
      <c r="BN733" s="713"/>
      <c r="BO733" s="713"/>
      <c r="BP733" s="713"/>
      <c r="BQ733" s="713"/>
      <c r="BR733" s="713"/>
      <c r="BS733" s="713"/>
      <c r="BT733" s="716"/>
      <c r="BU733" s="717"/>
      <c r="BV733" s="715"/>
      <c r="BW733" s="718"/>
    </row>
    <row r="734" spans="2:75" ht="15.75" customHeight="1">
      <c r="B734" s="363" t="s">
        <v>260</v>
      </c>
      <c r="C734" s="364">
        <v>32990051000102</v>
      </c>
      <c r="D734" s="365" t="s">
        <v>11</v>
      </c>
      <c r="E734" s="365" t="s">
        <v>620</v>
      </c>
      <c r="F734" s="365" t="s">
        <v>665</v>
      </c>
      <c r="G734" s="366" t="s">
        <v>740</v>
      </c>
      <c r="H734" s="366" t="s">
        <v>34</v>
      </c>
      <c r="I734" s="366"/>
      <c r="J734" s="366" t="s">
        <v>608</v>
      </c>
      <c r="K734" s="367" t="s">
        <v>48</v>
      </c>
      <c r="L734" s="368"/>
      <c r="M734" s="368" t="s">
        <v>34</v>
      </c>
      <c r="N734" s="367">
        <v>534536</v>
      </c>
      <c r="O734" s="367" t="s">
        <v>1323</v>
      </c>
      <c r="P734" s="371">
        <v>43935</v>
      </c>
      <c r="Q734" s="372">
        <v>109010666.04000001</v>
      </c>
      <c r="R734" s="372">
        <v>100183474.77099207</v>
      </c>
      <c r="S734" s="367">
        <v>91</v>
      </c>
      <c r="T734" s="369">
        <v>8.681078687384991E-2</v>
      </c>
      <c r="U734" s="369">
        <v>1.1222199857663986</v>
      </c>
      <c r="V734" s="369">
        <v>0.11849517471480842</v>
      </c>
      <c r="W734" s="369">
        <v>1.1616489287028715</v>
      </c>
      <c r="X734" s="369">
        <v>0.18339000129421135</v>
      </c>
      <c r="Y734" s="369">
        <v>1.3906796945424857</v>
      </c>
      <c r="Z734" s="369" t="s">
        <v>1424</v>
      </c>
      <c r="AA734" s="369" t="s">
        <v>1424</v>
      </c>
      <c r="AB734" s="369">
        <v>3.7921990229686326E-3</v>
      </c>
      <c r="AC734" s="373">
        <v>3.9196675880639855</v>
      </c>
      <c r="AD734" s="575">
        <v>0</v>
      </c>
      <c r="AE734" s="370" t="s">
        <v>2503</v>
      </c>
      <c r="AF734" s="370" t="s">
        <v>2320</v>
      </c>
      <c r="AG734" s="374" t="s">
        <v>59</v>
      </c>
      <c r="AH734" s="374" t="s">
        <v>2318</v>
      </c>
      <c r="AI734" s="374">
        <v>100</v>
      </c>
      <c r="AJ734" s="374" t="s">
        <v>1436</v>
      </c>
      <c r="AK734" s="374" t="s">
        <v>1436</v>
      </c>
      <c r="AL734" s="369">
        <v>8.0000000000000002E-3</v>
      </c>
      <c r="AM734" s="369" t="s">
        <v>34</v>
      </c>
      <c r="AN734" s="369" t="s">
        <v>64</v>
      </c>
      <c r="AO734" s="367" t="s">
        <v>1326</v>
      </c>
      <c r="AP734" s="370" t="s">
        <v>11</v>
      </c>
      <c r="AQ734" s="376" t="s">
        <v>677</v>
      </c>
      <c r="AR734" s="369">
        <v>1.92E-3</v>
      </c>
      <c r="AS734" s="369">
        <v>1.92E-3</v>
      </c>
      <c r="AT734" s="369"/>
      <c r="AX734" s="711"/>
      <c r="AY734" s="712"/>
      <c r="AZ734" s="712"/>
      <c r="BA734" s="712"/>
      <c r="BB734" s="713"/>
      <c r="BC734" s="712"/>
      <c r="BD734" s="712"/>
      <c r="BE734" s="712"/>
      <c r="BF734" s="712"/>
      <c r="BG734" s="713"/>
      <c r="BH734" s="713"/>
      <c r="BI734" s="714"/>
      <c r="BJ734" s="714"/>
      <c r="BK734" s="714"/>
      <c r="BL734" s="713"/>
      <c r="BM734" s="713"/>
      <c r="BN734" s="713"/>
      <c r="BO734" s="713"/>
      <c r="BP734" s="713"/>
      <c r="BQ734" s="713"/>
      <c r="BR734" s="713"/>
      <c r="BS734" s="713"/>
      <c r="BT734" s="716"/>
      <c r="BU734" s="717"/>
      <c r="BV734" s="715"/>
      <c r="BW734" s="718"/>
    </row>
    <row r="735" spans="2:75" ht="15.75" customHeight="1">
      <c r="B735" s="363" t="s">
        <v>1036</v>
      </c>
      <c r="C735" s="364">
        <v>27945264000174</v>
      </c>
      <c r="D735" s="365" t="s">
        <v>11</v>
      </c>
      <c r="E735" s="365" t="s">
        <v>620</v>
      </c>
      <c r="F735" s="365" t="s">
        <v>665</v>
      </c>
      <c r="G735" s="366" t="s">
        <v>740</v>
      </c>
      <c r="H735" s="366" t="s">
        <v>34</v>
      </c>
      <c r="I735" s="366"/>
      <c r="J735" s="366" t="s">
        <v>608</v>
      </c>
      <c r="K735" s="367" t="s">
        <v>48</v>
      </c>
      <c r="L735" s="368"/>
      <c r="M735" s="368" t="s">
        <v>34</v>
      </c>
      <c r="N735" s="367">
        <v>467286</v>
      </c>
      <c r="O735" s="367" t="s">
        <v>1323</v>
      </c>
      <c r="P735" s="371">
        <v>43131</v>
      </c>
      <c r="Q735" s="372">
        <v>3845445724.0500002</v>
      </c>
      <c r="R735" s="372">
        <v>4335816542.0791273</v>
      </c>
      <c r="S735" s="367">
        <v>1</v>
      </c>
      <c r="T735" s="369">
        <v>8.5000320423177289E-2</v>
      </c>
      <c r="U735" s="369">
        <v>1.0988157325892349</v>
      </c>
      <c r="V735" s="369">
        <v>0.1099392143553255</v>
      </c>
      <c r="W735" s="369">
        <v>1.077771908313319</v>
      </c>
      <c r="X735" s="369">
        <v>0.13857701950606161</v>
      </c>
      <c r="Y735" s="369">
        <v>1.050854712892032</v>
      </c>
      <c r="Z735" s="369">
        <v>0.17488463541923505</v>
      </c>
      <c r="AA735" s="369">
        <v>0.99410096326901343</v>
      </c>
      <c r="AB735" s="369">
        <v>9.0139194576166187E-3</v>
      </c>
      <c r="AC735" s="373">
        <v>0.80045375065401336</v>
      </c>
      <c r="AD735" s="575">
        <v>0</v>
      </c>
      <c r="AE735" s="370" t="s">
        <v>2503</v>
      </c>
      <c r="AF735" s="370" t="s">
        <v>2320</v>
      </c>
      <c r="AG735" s="374" t="s">
        <v>59</v>
      </c>
      <c r="AH735" s="374" t="s">
        <v>2321</v>
      </c>
      <c r="AI735" s="374">
        <v>1</v>
      </c>
      <c r="AJ735" s="374">
        <v>1</v>
      </c>
      <c r="AK735" s="374">
        <v>1</v>
      </c>
      <c r="AL735" s="369">
        <v>8.0000000000000002E-3</v>
      </c>
      <c r="AM735" s="369">
        <v>0.2</v>
      </c>
      <c r="AN735" s="369" t="s">
        <v>64</v>
      </c>
      <c r="AO735" s="367" t="s">
        <v>1326</v>
      </c>
      <c r="AP735" s="370" t="s">
        <v>11</v>
      </c>
      <c r="AQ735" s="376" t="s">
        <v>677</v>
      </c>
      <c r="AR735" s="369">
        <v>1.9258666666666664E-3</v>
      </c>
      <c r="AS735" s="369">
        <v>1.9258666666666664E-3</v>
      </c>
      <c r="AT735" s="369"/>
      <c r="AX735" s="711"/>
      <c r="AY735" s="712"/>
      <c r="AZ735" s="712"/>
      <c r="BA735" s="712"/>
      <c r="BB735" s="713"/>
      <c r="BC735" s="712"/>
      <c r="BD735" s="712"/>
      <c r="BE735" s="712"/>
      <c r="BF735" s="712"/>
      <c r="BG735" s="713"/>
      <c r="BH735" s="713"/>
      <c r="BI735" s="714"/>
      <c r="BJ735" s="714"/>
      <c r="BK735" s="714"/>
      <c r="BL735" s="713"/>
      <c r="BM735" s="713"/>
      <c r="BN735" s="713"/>
      <c r="BO735" s="713"/>
      <c r="BP735" s="713"/>
      <c r="BQ735" s="713"/>
      <c r="BR735" s="713"/>
      <c r="BS735" s="713"/>
      <c r="BT735" s="716"/>
      <c r="BU735" s="717"/>
      <c r="BV735" s="715"/>
      <c r="BW735" s="718"/>
    </row>
    <row r="736" spans="2:75" ht="15.75" customHeight="1">
      <c r="B736" s="363" t="s">
        <v>536</v>
      </c>
      <c r="C736" s="364">
        <v>42731202000153</v>
      </c>
      <c r="D736" s="365" t="s">
        <v>13</v>
      </c>
      <c r="E736" s="365" t="s">
        <v>615</v>
      </c>
      <c r="F736" s="365" t="s">
        <v>619</v>
      </c>
      <c r="G736" s="366" t="s">
        <v>34</v>
      </c>
      <c r="H736" s="366" t="s">
        <v>867</v>
      </c>
      <c r="I736" s="366" t="s">
        <v>34</v>
      </c>
      <c r="J736" s="366"/>
      <c r="K736" s="367" t="s">
        <v>48</v>
      </c>
      <c r="L736" s="368"/>
      <c r="M736" s="368" t="s">
        <v>34</v>
      </c>
      <c r="N736" s="367">
        <v>604811</v>
      </c>
      <c r="O736" s="367" t="s">
        <v>1323</v>
      </c>
      <c r="P736" s="371">
        <v>44413</v>
      </c>
      <c r="Q736" s="372">
        <v>271617774.63</v>
      </c>
      <c r="R736" s="372">
        <v>257670838.56083319</v>
      </c>
      <c r="S736" s="367">
        <v>31</v>
      </c>
      <c r="T736" s="369">
        <v>0.10389907682696498</v>
      </c>
      <c r="U736" s="369">
        <v>1.3431236453061273</v>
      </c>
      <c r="V736" s="369">
        <v>6.9757344488880157E-2</v>
      </c>
      <c r="W736" s="369">
        <v>0.6838552260857419</v>
      </c>
      <c r="X736" s="369" t="s">
        <v>1424</v>
      </c>
      <c r="Y736" s="369" t="s">
        <v>1424</v>
      </c>
      <c r="Z736" s="369" t="s">
        <v>1424</v>
      </c>
      <c r="AA736" s="369" t="s">
        <v>1424</v>
      </c>
      <c r="AB736" s="369">
        <v>6.857691880343815E-2</v>
      </c>
      <c r="AC736" s="373">
        <v>-0.39911430299564277</v>
      </c>
      <c r="AD736" s="575">
        <v>42747387000194</v>
      </c>
      <c r="AE736" s="370" t="s">
        <v>2504</v>
      </c>
      <c r="AF736" s="370" t="s">
        <v>2317</v>
      </c>
      <c r="AG736" s="374" t="s">
        <v>1458</v>
      </c>
      <c r="AH736" s="374" t="s">
        <v>2321</v>
      </c>
      <c r="AI736" s="374">
        <v>5000</v>
      </c>
      <c r="AJ736" s="374">
        <v>1000</v>
      </c>
      <c r="AK736" s="374">
        <v>1000</v>
      </c>
      <c r="AL736" s="369">
        <v>0.02</v>
      </c>
      <c r="AM736" s="369">
        <v>0.2</v>
      </c>
      <c r="AN736" s="369" t="s">
        <v>64</v>
      </c>
      <c r="AO736" s="367" t="s">
        <v>1326</v>
      </c>
      <c r="AP736" s="370" t="s">
        <v>13</v>
      </c>
      <c r="AQ736" s="376" t="s">
        <v>670</v>
      </c>
      <c r="AR736" s="369">
        <v>4.0000000000000001E-3</v>
      </c>
      <c r="AS736" s="369">
        <v>4.0000000000000001E-3</v>
      </c>
      <c r="AT736" s="369"/>
      <c r="AX736" s="711"/>
      <c r="AY736" s="712"/>
      <c r="AZ736" s="712"/>
      <c r="BA736" s="712"/>
      <c r="BB736" s="713"/>
      <c r="BC736" s="712"/>
      <c r="BD736" s="712"/>
      <c r="BE736" s="712"/>
      <c r="BF736" s="712"/>
      <c r="BG736" s="713"/>
      <c r="BH736" s="713"/>
      <c r="BI736" s="714"/>
      <c r="BJ736" s="714"/>
      <c r="BK736" s="714"/>
      <c r="BL736" s="713"/>
      <c r="BM736" s="713"/>
      <c r="BN736" s="713"/>
      <c r="BO736" s="713"/>
      <c r="BP736" s="713"/>
      <c r="BQ736" s="713"/>
      <c r="BR736" s="713"/>
      <c r="BS736" s="713"/>
      <c r="BT736" s="716"/>
      <c r="BU736" s="717"/>
      <c r="BV736" s="715"/>
      <c r="BW736" s="718"/>
    </row>
    <row r="737" spans="2:75" ht="15.75" customHeight="1">
      <c r="B737" s="363" t="s">
        <v>1037</v>
      </c>
      <c r="C737" s="364">
        <v>27749572000124</v>
      </c>
      <c r="D737" s="365" t="s">
        <v>14</v>
      </c>
      <c r="E737" s="365" t="s">
        <v>607</v>
      </c>
      <c r="F737" s="365"/>
      <c r="G737" s="366"/>
      <c r="H737" s="366" t="s">
        <v>34</v>
      </c>
      <c r="I737" s="366" t="s">
        <v>34</v>
      </c>
      <c r="J737" s="366" t="s">
        <v>608</v>
      </c>
      <c r="K737" s="367" t="s">
        <v>48</v>
      </c>
      <c r="L737" s="368"/>
      <c r="M737" s="368" t="s">
        <v>34</v>
      </c>
      <c r="N737" s="367">
        <v>493511</v>
      </c>
      <c r="O737" s="367" t="s">
        <v>1323</v>
      </c>
      <c r="P737" s="371">
        <v>43580</v>
      </c>
      <c r="Q737" s="372">
        <v>41302566.189999998</v>
      </c>
      <c r="R737" s="372">
        <v>46697827.399325423</v>
      </c>
      <c r="S737" s="367">
        <v>5</v>
      </c>
      <c r="T737" s="369">
        <v>-4.8641793593289573E-2</v>
      </c>
      <c r="U737" s="369">
        <v>-0.62880195975227071</v>
      </c>
      <c r="V737" s="369">
        <v>-0.22059771763986946</v>
      </c>
      <c r="W737" s="369">
        <v>-2.1625952532447577</v>
      </c>
      <c r="X737" s="369">
        <v>-8.4378542194879502E-3</v>
      </c>
      <c r="Y737" s="369">
        <v>-6.3985781371614606E-2</v>
      </c>
      <c r="Z737" s="369">
        <v>0.1219716993125235</v>
      </c>
      <c r="AA737" s="369">
        <v>0.69332668068564873</v>
      </c>
      <c r="AB737" s="369">
        <v>0.28822551514432931</v>
      </c>
      <c r="AC737" s="373">
        <v>-1.0574218489188238</v>
      </c>
      <c r="AD737" s="575">
        <v>0</v>
      </c>
      <c r="AE737" s="370" t="s">
        <v>2504</v>
      </c>
      <c r="AF737" s="370" t="s">
        <v>2317</v>
      </c>
      <c r="AG737" s="374" t="s">
        <v>1458</v>
      </c>
      <c r="AH737" s="374" t="s">
        <v>2321</v>
      </c>
      <c r="AI737" s="374">
        <v>1000</v>
      </c>
      <c r="AJ737" s="374">
        <v>1000</v>
      </c>
      <c r="AK737" s="374">
        <v>1000</v>
      </c>
      <c r="AL737" s="369">
        <v>0.02</v>
      </c>
      <c r="AM737" s="369">
        <v>0.2</v>
      </c>
      <c r="AN737" s="369" t="s">
        <v>2335</v>
      </c>
      <c r="AO737" s="367" t="s">
        <v>1326</v>
      </c>
      <c r="AP737" s="370" t="s">
        <v>718</v>
      </c>
      <c r="AQ737" s="376" t="s">
        <v>661</v>
      </c>
      <c r="AR737" s="369">
        <v>4.0000000000000001E-3</v>
      </c>
      <c r="AS737" s="369">
        <v>4.0000000000000001E-3</v>
      </c>
      <c r="AT737" s="369"/>
      <c r="AX737" s="711"/>
      <c r="AY737" s="712"/>
      <c r="AZ737" s="712"/>
      <c r="BA737" s="712"/>
      <c r="BB737" s="713"/>
      <c r="BC737" s="712"/>
      <c r="BD737" s="712"/>
      <c r="BE737" s="712"/>
      <c r="BF737" s="712"/>
      <c r="BG737" s="713"/>
      <c r="BH737" s="713"/>
      <c r="BI737" s="714"/>
      <c r="BJ737" s="714"/>
      <c r="BK737" s="714"/>
      <c r="BL737" s="713"/>
      <c r="BM737" s="713"/>
      <c r="BN737" s="713"/>
      <c r="BO737" s="713"/>
      <c r="BP737" s="713"/>
      <c r="BQ737" s="713"/>
      <c r="BR737" s="713"/>
      <c r="BS737" s="713"/>
      <c r="BT737" s="716"/>
      <c r="BU737" s="717"/>
      <c r="BV737" s="715"/>
      <c r="BW737" s="718"/>
    </row>
    <row r="738" spans="2:75" ht="15.75" customHeight="1">
      <c r="B738" s="363" t="s">
        <v>1038</v>
      </c>
      <c r="C738" s="364">
        <v>13503226000157</v>
      </c>
      <c r="D738" s="365" t="s">
        <v>13</v>
      </c>
      <c r="E738" s="365" t="s">
        <v>615</v>
      </c>
      <c r="F738" s="365" t="s">
        <v>619</v>
      </c>
      <c r="G738" s="366" t="s">
        <v>34</v>
      </c>
      <c r="H738" s="366" t="s">
        <v>1339</v>
      </c>
      <c r="I738" s="366" t="s">
        <v>34</v>
      </c>
      <c r="J738" s="366"/>
      <c r="K738" s="367" t="s">
        <v>48</v>
      </c>
      <c r="L738" s="368"/>
      <c r="M738" s="368" t="s">
        <v>34</v>
      </c>
      <c r="N738" s="367">
        <v>273589</v>
      </c>
      <c r="O738" s="367" t="s">
        <v>1323</v>
      </c>
      <c r="P738" s="371">
        <v>40667</v>
      </c>
      <c r="Q738" s="372">
        <v>39719860.450000003</v>
      </c>
      <c r="R738" s="372">
        <v>38368315.51920636</v>
      </c>
      <c r="S738" s="367">
        <v>5</v>
      </c>
      <c r="T738" s="369">
        <v>7.4864700011950669E-2</v>
      </c>
      <c r="U738" s="369">
        <v>0.96779058924905093</v>
      </c>
      <c r="V738" s="369">
        <v>7.7620000450792315E-2</v>
      </c>
      <c r="W738" s="369">
        <v>0.76093554515271788</v>
      </c>
      <c r="X738" s="369">
        <v>0.12193764459954304</v>
      </c>
      <c r="Y738" s="369">
        <v>0.92467531025790628</v>
      </c>
      <c r="Z738" s="369">
        <v>0.13344291935872277</v>
      </c>
      <c r="AA738" s="369">
        <v>0.75853281426314001</v>
      </c>
      <c r="AB738" s="369">
        <v>2.1940779463558671E-2</v>
      </c>
      <c r="AC738" s="373">
        <v>-1.0093704463084414</v>
      </c>
      <c r="AD738" s="575">
        <v>0</v>
      </c>
      <c r="AE738" s="370" t="s">
        <v>2504</v>
      </c>
      <c r="AF738" s="370" t="s">
        <v>2317</v>
      </c>
      <c r="AG738" s="374" t="s">
        <v>1458</v>
      </c>
      <c r="AH738" s="374" t="s">
        <v>2321</v>
      </c>
      <c r="AI738" s="374">
        <v>5000</v>
      </c>
      <c r="AJ738" s="374">
        <v>1000</v>
      </c>
      <c r="AK738" s="374">
        <v>1000</v>
      </c>
      <c r="AL738" s="369">
        <v>0.02</v>
      </c>
      <c r="AM738" s="369">
        <v>0.2</v>
      </c>
      <c r="AN738" s="369" t="s">
        <v>2335</v>
      </c>
      <c r="AO738" s="367" t="s">
        <v>1326</v>
      </c>
      <c r="AP738" s="370" t="s">
        <v>13</v>
      </c>
      <c r="AQ738" s="376" t="s">
        <v>670</v>
      </c>
      <c r="AR738" s="369">
        <v>4.0000000000000001E-3</v>
      </c>
      <c r="AS738" s="369">
        <v>4.0000000000000001E-3</v>
      </c>
      <c r="AT738" s="369"/>
      <c r="AX738" s="711"/>
      <c r="AY738" s="712"/>
      <c r="AZ738" s="712"/>
      <c r="BA738" s="712"/>
      <c r="BB738" s="713"/>
      <c r="BC738" s="712"/>
      <c r="BD738" s="712"/>
      <c r="BE738" s="712"/>
      <c r="BF738" s="712"/>
      <c r="BG738" s="713"/>
      <c r="BH738" s="713"/>
      <c r="BI738" s="714"/>
      <c r="BJ738" s="714"/>
      <c r="BK738" s="714"/>
      <c r="BL738" s="713"/>
      <c r="BM738" s="713"/>
      <c r="BN738" s="713"/>
      <c r="BO738" s="713"/>
      <c r="BP738" s="713"/>
      <c r="BQ738" s="713"/>
      <c r="BR738" s="713"/>
      <c r="BS738" s="713"/>
      <c r="BT738" s="716"/>
      <c r="BU738" s="717"/>
      <c r="BV738" s="715"/>
      <c r="BW738" s="718"/>
    </row>
    <row r="739" spans="2:75" ht="15.75" customHeight="1">
      <c r="B739" s="363" t="s">
        <v>261</v>
      </c>
      <c r="C739" s="364">
        <v>25213366000170</v>
      </c>
      <c r="D739" s="365" t="s">
        <v>14</v>
      </c>
      <c r="E739" s="365" t="s">
        <v>607</v>
      </c>
      <c r="F739" s="365"/>
      <c r="G739" s="366"/>
      <c r="H739" s="366" t="s">
        <v>34</v>
      </c>
      <c r="I739" s="366" t="s">
        <v>34</v>
      </c>
      <c r="J739" s="366" t="s">
        <v>608</v>
      </c>
      <c r="K739" s="367" t="s">
        <v>48</v>
      </c>
      <c r="L739" s="368"/>
      <c r="M739" s="368" t="s">
        <v>34</v>
      </c>
      <c r="N739" s="367">
        <v>422967</v>
      </c>
      <c r="O739" s="367" t="s">
        <v>1323</v>
      </c>
      <c r="P739" s="371">
        <v>42621</v>
      </c>
      <c r="Q739" s="372">
        <v>376997779.49000001</v>
      </c>
      <c r="R739" s="372">
        <v>509425700.38627011</v>
      </c>
      <c r="S739" s="367">
        <v>32</v>
      </c>
      <c r="T739" s="369">
        <v>4.901623339395722E-2</v>
      </c>
      <c r="U739" s="369">
        <v>0.63364241613917394</v>
      </c>
      <c r="V739" s="369">
        <v>-0.1586348560927231</v>
      </c>
      <c r="W739" s="369">
        <v>-1.5551520226757101</v>
      </c>
      <c r="X739" s="369">
        <v>-0.1105078283184685</v>
      </c>
      <c r="Y739" s="369">
        <v>-0.83800093705180723</v>
      </c>
      <c r="Z739" s="369">
        <v>3.5104854360685112E-2</v>
      </c>
      <c r="AA739" s="369">
        <v>0.19954737276787204</v>
      </c>
      <c r="AB739" s="369">
        <v>0.23020978456494212</v>
      </c>
      <c r="AC739" s="373">
        <v>-1.0571720745312176</v>
      </c>
      <c r="AD739" s="575">
        <v>28408139000198</v>
      </c>
      <c r="AE739" s="370" t="s">
        <v>2505</v>
      </c>
      <c r="AF739" s="370" t="s">
        <v>2326</v>
      </c>
      <c r="AG739" s="374" t="s">
        <v>1459</v>
      </c>
      <c r="AH739" s="374" t="s">
        <v>2318</v>
      </c>
      <c r="AI739" s="374">
        <v>200000</v>
      </c>
      <c r="AJ739" s="374">
        <v>10000</v>
      </c>
      <c r="AK739" s="374">
        <v>10000</v>
      </c>
      <c r="AL739" s="369">
        <v>1.8000000000000002E-2</v>
      </c>
      <c r="AM739" s="369">
        <v>0.2</v>
      </c>
      <c r="AN739" s="369" t="s">
        <v>668</v>
      </c>
      <c r="AO739" s="367" t="s">
        <v>1326</v>
      </c>
      <c r="AP739" s="370" t="s">
        <v>718</v>
      </c>
      <c r="AQ739" s="376" t="s">
        <v>661</v>
      </c>
      <c r="AR739" s="369">
        <v>4.7999999999999996E-3</v>
      </c>
      <c r="AS739" s="369">
        <v>4.7999999999999996E-3</v>
      </c>
      <c r="AT739" s="369"/>
      <c r="AX739" s="711"/>
      <c r="AY739" s="712"/>
      <c r="AZ739" s="712"/>
      <c r="BA739" s="712"/>
      <c r="BB739" s="713"/>
      <c r="BC739" s="712"/>
      <c r="BD739" s="712"/>
      <c r="BE739" s="712"/>
      <c r="BF739" s="712"/>
      <c r="BG739" s="713"/>
      <c r="BH739" s="713"/>
      <c r="BI739" s="714"/>
      <c r="BJ739" s="714"/>
      <c r="BK739" s="714"/>
      <c r="BL739" s="713"/>
      <c r="BM739" s="713"/>
      <c r="BN739" s="713"/>
      <c r="BO739" s="713"/>
      <c r="BP739" s="713"/>
      <c r="BQ739" s="713"/>
      <c r="BR739" s="713"/>
      <c r="BS739" s="713"/>
      <c r="BT739" s="716"/>
      <c r="BU739" s="717"/>
      <c r="BV739" s="715"/>
      <c r="BW739" s="718"/>
    </row>
    <row r="740" spans="2:75" ht="15.75" customHeight="1">
      <c r="B740" s="363" t="s">
        <v>262</v>
      </c>
      <c r="C740" s="364">
        <v>28626275000154</v>
      </c>
      <c r="D740" s="365" t="s">
        <v>14</v>
      </c>
      <c r="E740" s="365" t="s">
        <v>607</v>
      </c>
      <c r="F740" s="365"/>
      <c r="G740" s="366"/>
      <c r="H740" s="366" t="s">
        <v>34</v>
      </c>
      <c r="I740" s="366" t="s">
        <v>34</v>
      </c>
      <c r="J740" s="366" t="s">
        <v>608</v>
      </c>
      <c r="K740" s="367" t="s">
        <v>48</v>
      </c>
      <c r="L740" s="368"/>
      <c r="M740" s="368" t="s">
        <v>34</v>
      </c>
      <c r="N740" s="367">
        <v>452556</v>
      </c>
      <c r="O740" s="367" t="s">
        <v>1323</v>
      </c>
      <c r="P740" s="371">
        <v>43039</v>
      </c>
      <c r="Q740" s="372">
        <v>4520385.67</v>
      </c>
      <c r="R740" s="372">
        <v>11197121.047738096</v>
      </c>
      <c r="S740" s="367">
        <v>32</v>
      </c>
      <c r="T740" s="369">
        <v>4.5734105081980392E-2</v>
      </c>
      <c r="U740" s="369">
        <v>0.59121370283995556</v>
      </c>
      <c r="V740" s="369">
        <v>-0.16170229678233594</v>
      </c>
      <c r="W740" s="369">
        <v>-1.5852231981436091</v>
      </c>
      <c r="X740" s="369">
        <v>-0.12079861482318832</v>
      </c>
      <c r="Y740" s="369">
        <v>-0.91603784054703286</v>
      </c>
      <c r="Z740" s="369">
        <v>1.8601843638579751E-2</v>
      </c>
      <c r="AA740" s="369">
        <v>0.1057389097410544</v>
      </c>
      <c r="AB740" s="369">
        <v>0.22997441780573596</v>
      </c>
      <c r="AC740" s="373">
        <v>-1.0743610099285827</v>
      </c>
      <c r="AD740" s="575">
        <v>28408139000198</v>
      </c>
      <c r="AE740" s="370" t="s">
        <v>2505</v>
      </c>
      <c r="AF740" s="370" t="s">
        <v>2326</v>
      </c>
      <c r="AG740" s="374" t="s">
        <v>1459</v>
      </c>
      <c r="AH740" s="374" t="s">
        <v>2318</v>
      </c>
      <c r="AI740" s="374">
        <v>1000</v>
      </c>
      <c r="AJ740" s="374">
        <v>1000</v>
      </c>
      <c r="AK740" s="374">
        <v>1000</v>
      </c>
      <c r="AL740" s="369">
        <v>1.8000000000000002E-2</v>
      </c>
      <c r="AM740" s="369">
        <v>0.2</v>
      </c>
      <c r="AN740" s="369" t="s">
        <v>64</v>
      </c>
      <c r="AO740" s="367" t="s">
        <v>1326</v>
      </c>
      <c r="AP740" s="370" t="s">
        <v>718</v>
      </c>
      <c r="AQ740" s="376" t="s">
        <v>661</v>
      </c>
      <c r="AR740" s="369">
        <v>4.7999999999999996E-3</v>
      </c>
      <c r="AS740" s="369">
        <v>4.7999999999999996E-3</v>
      </c>
      <c r="AT740" s="369"/>
      <c r="AX740" s="711"/>
      <c r="AY740" s="712"/>
      <c r="AZ740" s="712"/>
      <c r="BA740" s="712"/>
      <c r="BB740" s="713"/>
      <c r="BC740" s="712"/>
      <c r="BD740" s="712"/>
      <c r="BE740" s="712"/>
      <c r="BF740" s="712"/>
      <c r="BG740" s="713"/>
      <c r="BH740" s="713"/>
      <c r="BI740" s="714"/>
      <c r="BJ740" s="714"/>
      <c r="BK740" s="714"/>
      <c r="BL740" s="713"/>
      <c r="BM740" s="713"/>
      <c r="BN740" s="713"/>
      <c r="BO740" s="713"/>
      <c r="BP740" s="713"/>
      <c r="BQ740" s="713"/>
      <c r="BR740" s="713"/>
      <c r="BS740" s="713"/>
      <c r="BT740" s="716"/>
      <c r="BU740" s="717"/>
      <c r="BV740" s="715"/>
      <c r="BW740" s="718"/>
    </row>
    <row r="741" spans="2:75" ht="15.75" customHeight="1">
      <c r="B741" s="363" t="s">
        <v>263</v>
      </c>
      <c r="C741" s="364">
        <v>29054793000103</v>
      </c>
      <c r="D741" s="365" t="s">
        <v>14</v>
      </c>
      <c r="E741" s="365" t="s">
        <v>607</v>
      </c>
      <c r="F741" s="365"/>
      <c r="G741" s="366"/>
      <c r="H741" s="366" t="s">
        <v>34</v>
      </c>
      <c r="I741" s="366" t="s">
        <v>34</v>
      </c>
      <c r="J741" s="366" t="s">
        <v>608</v>
      </c>
      <c r="K741" s="367" t="s">
        <v>48</v>
      </c>
      <c r="L741" s="368"/>
      <c r="M741" s="368" t="s">
        <v>34</v>
      </c>
      <c r="N741" s="367">
        <v>472311</v>
      </c>
      <c r="O741" s="367" t="s">
        <v>1323</v>
      </c>
      <c r="P741" s="371">
        <v>43181</v>
      </c>
      <c r="Q741" s="372">
        <v>50372876.520000003</v>
      </c>
      <c r="R741" s="372">
        <v>80424925.128928512</v>
      </c>
      <c r="S741" s="367">
        <v>32</v>
      </c>
      <c r="T741" s="369">
        <v>9.8200212046626989E-2</v>
      </c>
      <c r="U741" s="369">
        <v>1.269453307978474</v>
      </c>
      <c r="V741" s="369">
        <v>-9.0766614396723067E-2</v>
      </c>
      <c r="W741" s="369">
        <v>-0.88981632061987426</v>
      </c>
      <c r="X741" s="369">
        <v>-5.4524151782824659E-2</v>
      </c>
      <c r="Y741" s="369">
        <v>-0.41346654785655507</v>
      </c>
      <c r="Z741" s="369">
        <v>6.6382177351897775E-2</v>
      </c>
      <c r="AA741" s="369">
        <v>0.37733781639091868</v>
      </c>
      <c r="AB741" s="369">
        <v>0.22985579873074644</v>
      </c>
      <c r="AC741" s="373">
        <v>-0.72184058348348079</v>
      </c>
      <c r="AD741" s="575">
        <v>0</v>
      </c>
      <c r="AE741" s="370" t="s">
        <v>2505</v>
      </c>
      <c r="AF741" s="370" t="s">
        <v>2326</v>
      </c>
      <c r="AG741" s="374" t="s">
        <v>1459</v>
      </c>
      <c r="AH741" s="374" t="s">
        <v>2321</v>
      </c>
      <c r="AI741" s="374">
        <v>200000</v>
      </c>
      <c r="AJ741" s="374">
        <v>10000</v>
      </c>
      <c r="AK741" s="374">
        <v>10000</v>
      </c>
      <c r="AL741" s="369">
        <v>0.02</v>
      </c>
      <c r="AM741" s="369">
        <v>0.2</v>
      </c>
      <c r="AN741" s="369" t="s">
        <v>2368</v>
      </c>
      <c r="AO741" s="367" t="s">
        <v>1326</v>
      </c>
      <c r="AP741" s="370" t="s">
        <v>718</v>
      </c>
      <c r="AQ741" s="376" t="s">
        <v>672</v>
      </c>
      <c r="AR741" s="369">
        <v>5.3333333333333332E-3</v>
      </c>
      <c r="AS741" s="369">
        <v>5.3333333333333332E-3</v>
      </c>
      <c r="AT741" s="369"/>
      <c r="AX741" s="711"/>
      <c r="AY741" s="712"/>
      <c r="AZ741" s="712"/>
      <c r="BA741" s="712"/>
      <c r="BB741" s="713"/>
      <c r="BC741" s="712"/>
      <c r="BD741" s="712"/>
      <c r="BE741" s="712"/>
      <c r="BF741" s="712"/>
      <c r="BG741" s="713"/>
      <c r="BH741" s="713"/>
      <c r="BI741" s="714"/>
      <c r="BJ741" s="714"/>
      <c r="BK741" s="714"/>
      <c r="BL741" s="713"/>
      <c r="BM741" s="713"/>
      <c r="BN741" s="713"/>
      <c r="BO741" s="713"/>
      <c r="BP741" s="713"/>
      <c r="BQ741" s="713"/>
      <c r="BR741" s="713"/>
      <c r="BS741" s="713"/>
      <c r="BT741" s="716"/>
      <c r="BU741" s="717"/>
      <c r="BV741" s="715"/>
      <c r="BW741" s="718"/>
    </row>
    <row r="742" spans="2:75" ht="15.75" customHeight="1">
      <c r="B742" s="363" t="s">
        <v>264</v>
      </c>
      <c r="C742" s="364">
        <v>13429264000107</v>
      </c>
      <c r="D742" s="365" t="s">
        <v>13</v>
      </c>
      <c r="E742" s="365" t="s">
        <v>615</v>
      </c>
      <c r="F742" s="365" t="s">
        <v>619</v>
      </c>
      <c r="G742" s="366" t="s">
        <v>34</v>
      </c>
      <c r="H742" s="366" t="s">
        <v>1339</v>
      </c>
      <c r="I742" s="366" t="s">
        <v>34</v>
      </c>
      <c r="J742" s="366"/>
      <c r="K742" s="367" t="s">
        <v>48</v>
      </c>
      <c r="L742" s="368"/>
      <c r="M742" s="368" t="s">
        <v>1421</v>
      </c>
      <c r="N742" s="367">
        <v>273066</v>
      </c>
      <c r="O742" s="367" t="s">
        <v>1323</v>
      </c>
      <c r="P742" s="371">
        <v>40662</v>
      </c>
      <c r="Q742" s="372">
        <v>34708388.840000004</v>
      </c>
      <c r="R742" s="372">
        <v>33330073.021865103</v>
      </c>
      <c r="S742" s="367">
        <v>31</v>
      </c>
      <c r="T742" s="369">
        <v>7.6253850702061587E-2</v>
      </c>
      <c r="U742" s="369">
        <v>0.98574841135644686</v>
      </c>
      <c r="V742" s="369">
        <v>8.7566017196675006E-2</v>
      </c>
      <c r="W742" s="369">
        <v>0.85843976610958661</v>
      </c>
      <c r="X742" s="369">
        <v>0.10574488497153278</v>
      </c>
      <c r="Y742" s="369">
        <v>0.80188267241308608</v>
      </c>
      <c r="Z742" s="369">
        <v>0.19778089718845893</v>
      </c>
      <c r="AA742" s="369">
        <v>1.1242507378646009</v>
      </c>
      <c r="AB742" s="369">
        <v>1.6483538908186251E-2</v>
      </c>
      <c r="AC742" s="373">
        <v>-0.79234707223299206</v>
      </c>
      <c r="AD742" s="575">
        <v>10295477000103</v>
      </c>
      <c r="AE742" s="370" t="s">
        <v>2506</v>
      </c>
      <c r="AF742" s="370" t="s">
        <v>2323</v>
      </c>
      <c r="AG742" s="374" t="s">
        <v>721</v>
      </c>
      <c r="AH742" s="374" t="s">
        <v>2321</v>
      </c>
      <c r="AI742" s="374">
        <v>50000</v>
      </c>
      <c r="AJ742" s="374">
        <v>10000</v>
      </c>
      <c r="AK742" s="374">
        <v>10000</v>
      </c>
      <c r="AL742" s="369">
        <v>1.9199999999999998E-2</v>
      </c>
      <c r="AM742" s="369">
        <v>0.2</v>
      </c>
      <c r="AN742" s="369" t="s">
        <v>64</v>
      </c>
      <c r="AO742" s="367" t="s">
        <v>1326</v>
      </c>
      <c r="AP742" s="370" t="s">
        <v>13</v>
      </c>
      <c r="AQ742" s="376" t="s">
        <v>666</v>
      </c>
      <c r="AR742" s="369">
        <v>3.2006399999999994E-3</v>
      </c>
      <c r="AS742" s="369">
        <v>3.2006399999999994E-3</v>
      </c>
      <c r="AT742" s="369"/>
      <c r="AX742" s="711"/>
      <c r="AY742" s="712"/>
      <c r="AZ742" s="712"/>
      <c r="BA742" s="712"/>
      <c r="BB742" s="713"/>
      <c r="BC742" s="712"/>
      <c r="BD742" s="712"/>
      <c r="BE742" s="712"/>
      <c r="BF742" s="712"/>
      <c r="BG742" s="713"/>
      <c r="BH742" s="713"/>
      <c r="BI742" s="714"/>
      <c r="BJ742" s="714"/>
      <c r="BK742" s="714"/>
      <c r="BL742" s="713"/>
      <c r="BM742" s="713"/>
      <c r="BN742" s="713"/>
      <c r="BO742" s="713"/>
      <c r="BP742" s="713"/>
      <c r="BQ742" s="713"/>
      <c r="BR742" s="713"/>
      <c r="BS742" s="713"/>
      <c r="BT742" s="716"/>
      <c r="BU742" s="717"/>
      <c r="BV742" s="715"/>
      <c r="BW742" s="718"/>
    </row>
    <row r="743" spans="2:75" ht="15.75" customHeight="1">
      <c r="B743" s="363" t="s">
        <v>1300</v>
      </c>
      <c r="C743" s="364">
        <v>31848144000126</v>
      </c>
      <c r="D743" s="365" t="s">
        <v>14</v>
      </c>
      <c r="E743" s="365" t="s">
        <v>607</v>
      </c>
      <c r="F743" s="365"/>
      <c r="G743" s="366"/>
      <c r="H743" s="366" t="s">
        <v>34</v>
      </c>
      <c r="I743" s="366" t="s">
        <v>34</v>
      </c>
      <c r="J743" s="366" t="s">
        <v>608</v>
      </c>
      <c r="K743" s="367" t="s">
        <v>48</v>
      </c>
      <c r="L743" s="368"/>
      <c r="M743" s="368" t="s">
        <v>34</v>
      </c>
      <c r="N743" s="367">
        <v>490067</v>
      </c>
      <c r="O743" s="367" t="s">
        <v>1323</v>
      </c>
      <c r="P743" s="371">
        <v>43524</v>
      </c>
      <c r="Q743" s="372">
        <v>38400825.039999999</v>
      </c>
      <c r="R743" s="372">
        <v>33868305.694246024</v>
      </c>
      <c r="S743" s="367">
        <v>12</v>
      </c>
      <c r="T743" s="369">
        <v>0.1615775800810435</v>
      </c>
      <c r="U743" s="369">
        <v>2.0887449146407708</v>
      </c>
      <c r="V743" s="369">
        <v>0.31785968655734287</v>
      </c>
      <c r="W743" s="369">
        <v>3.1160877669141369</v>
      </c>
      <c r="X743" s="369">
        <v>0.41400612399407133</v>
      </c>
      <c r="Y743" s="369">
        <v>3.1394836468271894</v>
      </c>
      <c r="Z743" s="369">
        <v>0.47279218557528657</v>
      </c>
      <c r="AA743" s="369">
        <v>2.6875040564870587</v>
      </c>
      <c r="AB743" s="369">
        <v>0.15787420349533279</v>
      </c>
      <c r="AC743" s="373">
        <v>1.2121419153488917</v>
      </c>
      <c r="AD743" s="575">
        <v>0</v>
      </c>
      <c r="AE743" s="370" t="s">
        <v>2507</v>
      </c>
      <c r="AF743" s="370" t="s">
        <v>763</v>
      </c>
      <c r="AG743" s="374" t="s">
        <v>721</v>
      </c>
      <c r="AH743" s="374" t="s">
        <v>2318</v>
      </c>
      <c r="AI743" s="374">
        <v>10000</v>
      </c>
      <c r="AJ743" s="374">
        <v>5000</v>
      </c>
      <c r="AK743" s="374">
        <v>5000</v>
      </c>
      <c r="AL743" s="369">
        <v>0.02</v>
      </c>
      <c r="AM743" s="369">
        <v>0.2</v>
      </c>
      <c r="AN743" s="369" t="s">
        <v>668</v>
      </c>
      <c r="AO743" s="367" t="s">
        <v>1326</v>
      </c>
      <c r="AP743" s="370" t="s">
        <v>718</v>
      </c>
      <c r="AQ743" s="376" t="s">
        <v>661</v>
      </c>
      <c r="AR743" s="369">
        <v>6.6666666666666662E-3</v>
      </c>
      <c r="AS743" s="369">
        <v>6.6666666666666662E-3</v>
      </c>
      <c r="AT743" s="369"/>
      <c r="AX743" s="711"/>
      <c r="AY743" s="712"/>
      <c r="AZ743" s="712"/>
      <c r="BA743" s="712"/>
      <c r="BB743" s="713"/>
      <c r="BC743" s="712"/>
      <c r="BD743" s="712"/>
      <c r="BE743" s="712"/>
      <c r="BF743" s="712"/>
      <c r="BG743" s="713"/>
      <c r="BH743" s="713"/>
      <c r="BI743" s="714"/>
      <c r="BJ743" s="714"/>
      <c r="BK743" s="714"/>
      <c r="BL743" s="713"/>
      <c r="BM743" s="713"/>
      <c r="BN743" s="713"/>
      <c r="BO743" s="713"/>
      <c r="BP743" s="713"/>
      <c r="BQ743" s="713"/>
      <c r="BR743" s="713"/>
      <c r="BS743" s="713"/>
      <c r="BT743" s="716"/>
      <c r="BU743" s="717"/>
      <c r="BV743" s="715"/>
      <c r="BW743" s="718"/>
    </row>
    <row r="744" spans="2:75" ht="15.75" customHeight="1">
      <c r="B744" s="363" t="s">
        <v>265</v>
      </c>
      <c r="C744" s="364">
        <v>38221267000181</v>
      </c>
      <c r="D744" s="365" t="s">
        <v>11</v>
      </c>
      <c r="E744" s="365" t="s">
        <v>620</v>
      </c>
      <c r="F744" s="365" t="s">
        <v>687</v>
      </c>
      <c r="G744" s="366" t="s">
        <v>740</v>
      </c>
      <c r="H744" s="366" t="s">
        <v>34</v>
      </c>
      <c r="I744" s="366" t="s">
        <v>1321</v>
      </c>
      <c r="J744" s="366" t="s">
        <v>608</v>
      </c>
      <c r="K744" s="367" t="s">
        <v>48</v>
      </c>
      <c r="L744" s="368"/>
      <c r="M744" s="368" t="s">
        <v>34</v>
      </c>
      <c r="N744" s="367">
        <v>558842</v>
      </c>
      <c r="O744" s="367" t="s">
        <v>1323</v>
      </c>
      <c r="P744" s="371">
        <v>44134</v>
      </c>
      <c r="Q744" s="372">
        <v>416853357.69</v>
      </c>
      <c r="R744" s="372">
        <v>230246920.75325397</v>
      </c>
      <c r="S744" s="367">
        <v>35</v>
      </c>
      <c r="T744" s="369">
        <v>9.9492148354680676E-2</v>
      </c>
      <c r="U744" s="369">
        <v>1.2861544207945801</v>
      </c>
      <c r="V744" s="369">
        <v>0.138069457653762</v>
      </c>
      <c r="W744" s="369">
        <v>1.3535423527253154</v>
      </c>
      <c r="X744" s="369" t="s">
        <v>1424</v>
      </c>
      <c r="Y744" s="369" t="s">
        <v>1424</v>
      </c>
      <c r="Z744" s="369" t="s">
        <v>1424</v>
      </c>
      <c r="AA744" s="369" t="s">
        <v>1424</v>
      </c>
      <c r="AB744" s="369">
        <v>1.4812567543828719E-3</v>
      </c>
      <c r="AC744" s="373">
        <v>21.748817917683169</v>
      </c>
      <c r="AD744" s="575">
        <v>0</v>
      </c>
      <c r="AE744" s="370" t="s">
        <v>2507</v>
      </c>
      <c r="AF744" s="370" t="s">
        <v>763</v>
      </c>
      <c r="AG744" s="374" t="s">
        <v>721</v>
      </c>
      <c r="AH744" s="374" t="s">
        <v>2318</v>
      </c>
      <c r="AI744" s="374" t="s">
        <v>1436</v>
      </c>
      <c r="AJ744" s="374" t="s">
        <v>1436</v>
      </c>
      <c r="AK744" s="374" t="s">
        <v>1436</v>
      </c>
      <c r="AL744" s="369">
        <v>0.02</v>
      </c>
      <c r="AM744" s="369">
        <v>0.2</v>
      </c>
      <c r="AN744" s="369" t="s">
        <v>64</v>
      </c>
      <c r="AO744" s="367" t="s">
        <v>1326</v>
      </c>
      <c r="AP744" s="370" t="s">
        <v>13</v>
      </c>
      <c r="AQ744" s="376" t="s">
        <v>670</v>
      </c>
      <c r="AR744" s="369">
        <v>6.6666666666666662E-3</v>
      </c>
      <c r="AS744" s="369">
        <v>6.6666666666666662E-3</v>
      </c>
      <c r="AT744" s="369"/>
      <c r="AX744" s="711"/>
      <c r="AY744" s="712"/>
      <c r="AZ744" s="712"/>
      <c r="BA744" s="712"/>
      <c r="BB744" s="713"/>
      <c r="BC744" s="712"/>
      <c r="BD744" s="712"/>
      <c r="BE744" s="712"/>
      <c r="BF744" s="712"/>
      <c r="BG744" s="713"/>
      <c r="BH744" s="713"/>
      <c r="BI744" s="714"/>
      <c r="BJ744" s="714"/>
      <c r="BK744" s="714"/>
      <c r="BL744" s="713"/>
      <c r="BM744" s="713"/>
      <c r="BN744" s="713"/>
      <c r="BO744" s="713"/>
      <c r="BP744" s="713"/>
      <c r="BQ744" s="713"/>
      <c r="BR744" s="713"/>
      <c r="BS744" s="713"/>
      <c r="BT744" s="716"/>
      <c r="BU744" s="717"/>
      <c r="BV744" s="715"/>
      <c r="BW744" s="718"/>
    </row>
    <row r="745" spans="2:75" ht="15.75" customHeight="1">
      <c r="B745" s="363" t="s">
        <v>1039</v>
      </c>
      <c r="C745" s="364">
        <v>28903657000188</v>
      </c>
      <c r="D745" s="365" t="s">
        <v>11</v>
      </c>
      <c r="E745" s="365" t="s">
        <v>620</v>
      </c>
      <c r="F745" s="365" t="s">
        <v>687</v>
      </c>
      <c r="G745" s="366" t="s">
        <v>740</v>
      </c>
      <c r="H745" s="366" t="s">
        <v>34</v>
      </c>
      <c r="I745" s="366" t="s">
        <v>1321</v>
      </c>
      <c r="J745" s="366" t="s">
        <v>608</v>
      </c>
      <c r="K745" s="367" t="s">
        <v>48</v>
      </c>
      <c r="L745" s="368"/>
      <c r="M745" s="368" t="s">
        <v>34</v>
      </c>
      <c r="N745" s="367">
        <v>452599</v>
      </c>
      <c r="O745" s="367" t="s">
        <v>1323</v>
      </c>
      <c r="P745" s="371">
        <v>43042</v>
      </c>
      <c r="Q745" s="372">
        <v>197016133.44</v>
      </c>
      <c r="R745" s="372">
        <v>151296367.33646828</v>
      </c>
      <c r="S745" s="367">
        <v>91</v>
      </c>
      <c r="T745" s="369">
        <v>9.6887938004802443E-2</v>
      </c>
      <c r="U745" s="369">
        <v>1.2524892853083653</v>
      </c>
      <c r="V745" s="369">
        <v>0.13415416591668139</v>
      </c>
      <c r="W745" s="369">
        <v>1.3151594020027617</v>
      </c>
      <c r="X745" s="369">
        <v>0.20497209486916912</v>
      </c>
      <c r="Y745" s="369">
        <v>1.5543406307363774</v>
      </c>
      <c r="Z745" s="369">
        <v>0.28829321290129872</v>
      </c>
      <c r="AA745" s="369">
        <v>1.6387520834067413</v>
      </c>
      <c r="AB745" s="369">
        <v>1.3635364242577793E-3</v>
      </c>
      <c r="AC745" s="373">
        <v>21.097674254454862</v>
      </c>
      <c r="AD745" s="575">
        <v>0</v>
      </c>
      <c r="AE745" s="370" t="s">
        <v>2507</v>
      </c>
      <c r="AF745" s="370" t="s">
        <v>763</v>
      </c>
      <c r="AG745" s="374" t="s">
        <v>721</v>
      </c>
      <c r="AH745" s="374" t="s">
        <v>2318</v>
      </c>
      <c r="AI745" s="374">
        <v>10000</v>
      </c>
      <c r="AJ745" s="374" t="s">
        <v>1436</v>
      </c>
      <c r="AK745" s="374" t="s">
        <v>1436</v>
      </c>
      <c r="AL745" s="369">
        <v>0.02</v>
      </c>
      <c r="AM745" s="369">
        <v>0.2</v>
      </c>
      <c r="AN745" s="369" t="s">
        <v>64</v>
      </c>
      <c r="AO745" s="367" t="s">
        <v>1326</v>
      </c>
      <c r="AP745" s="370" t="s">
        <v>13</v>
      </c>
      <c r="AQ745" s="376" t="s">
        <v>670</v>
      </c>
      <c r="AR745" s="369">
        <v>6.6666666666666662E-3</v>
      </c>
      <c r="AS745" s="369">
        <v>6.6666666666666662E-3</v>
      </c>
      <c r="AT745" s="369"/>
      <c r="AX745" s="711"/>
      <c r="AY745" s="712"/>
      <c r="AZ745" s="712"/>
      <c r="BA745" s="712"/>
      <c r="BB745" s="713"/>
      <c r="BC745" s="712"/>
      <c r="BD745" s="712"/>
      <c r="BE745" s="712"/>
      <c r="BF745" s="712"/>
      <c r="BG745" s="713"/>
      <c r="BH745" s="713"/>
      <c r="BI745" s="714"/>
      <c r="BJ745" s="714"/>
      <c r="BK745" s="714"/>
      <c r="BL745" s="713"/>
      <c r="BM745" s="713"/>
      <c r="BN745" s="713"/>
      <c r="BO745" s="713"/>
      <c r="BP745" s="713"/>
      <c r="BQ745" s="713"/>
      <c r="BR745" s="713"/>
      <c r="BS745" s="713"/>
      <c r="BT745" s="716"/>
      <c r="BU745" s="717"/>
      <c r="BV745" s="715"/>
      <c r="BW745" s="718"/>
    </row>
    <row r="746" spans="2:75" ht="15.75" customHeight="1">
      <c r="B746" s="363" t="s">
        <v>266</v>
      </c>
      <c r="C746" s="364">
        <v>26725138000141</v>
      </c>
      <c r="D746" s="365" t="s">
        <v>13</v>
      </c>
      <c r="E746" s="365" t="s">
        <v>615</v>
      </c>
      <c r="F746" s="365" t="s">
        <v>619</v>
      </c>
      <c r="G746" s="366" t="s">
        <v>34</v>
      </c>
      <c r="H746" s="366" t="s">
        <v>1340</v>
      </c>
      <c r="I746" s="366" t="s">
        <v>34</v>
      </c>
      <c r="J746" s="366"/>
      <c r="K746" s="367" t="s">
        <v>48</v>
      </c>
      <c r="L746" s="368"/>
      <c r="M746" s="368" t="s">
        <v>34</v>
      </c>
      <c r="N746" s="367">
        <v>433543</v>
      </c>
      <c r="O746" s="367" t="s">
        <v>1323</v>
      </c>
      <c r="P746" s="371">
        <v>42762</v>
      </c>
      <c r="Q746" s="372">
        <v>16774329.189999999</v>
      </c>
      <c r="R746" s="372">
        <v>43266160.778333344</v>
      </c>
      <c r="S746" s="367">
        <v>7</v>
      </c>
      <c r="T746" s="369">
        <v>7.3832810831820028E-2</v>
      </c>
      <c r="U746" s="369">
        <v>0.95445115641196032</v>
      </c>
      <c r="V746" s="369">
        <v>6.6135216684566123E-2</v>
      </c>
      <c r="W746" s="369">
        <v>0.64834626216688906</v>
      </c>
      <c r="X746" s="369">
        <v>8.3568878466887098E-2</v>
      </c>
      <c r="Y746" s="369">
        <v>0.63371798658282164</v>
      </c>
      <c r="Z746" s="369">
        <v>0.24338742610550268</v>
      </c>
      <c r="AA746" s="369">
        <v>1.3834930333304425</v>
      </c>
      <c r="AB746" s="369">
        <v>7.8415408164918474E-2</v>
      </c>
      <c r="AC746" s="373">
        <v>-0.38317942308261838</v>
      </c>
      <c r="AD746" s="575">
        <v>26725144000107</v>
      </c>
      <c r="AE746" s="370" t="s">
        <v>2508</v>
      </c>
      <c r="AF746" s="370" t="s">
        <v>2323</v>
      </c>
      <c r="AG746" s="374" t="s">
        <v>721</v>
      </c>
      <c r="AH746" s="374" t="s">
        <v>2321</v>
      </c>
      <c r="AI746" s="374">
        <v>5000</v>
      </c>
      <c r="AJ746" s="374">
        <v>1000</v>
      </c>
      <c r="AK746" s="374">
        <v>4000</v>
      </c>
      <c r="AL746" s="369">
        <v>1.4999999999999999E-2</v>
      </c>
      <c r="AM746" s="369">
        <v>0.2</v>
      </c>
      <c r="AN746" s="369" t="s">
        <v>64</v>
      </c>
      <c r="AO746" s="367" t="s">
        <v>1326</v>
      </c>
      <c r="AP746" s="370" t="s">
        <v>13</v>
      </c>
      <c r="AQ746" s="376" t="s">
        <v>670</v>
      </c>
      <c r="AR746" s="369">
        <v>4.9999999999999992E-3</v>
      </c>
      <c r="AS746" s="369">
        <v>4.9999999999999992E-3</v>
      </c>
      <c r="AT746" s="369"/>
      <c r="AX746" s="711"/>
      <c r="AY746" s="712"/>
      <c r="AZ746" s="712"/>
      <c r="BA746" s="712"/>
      <c r="BB746" s="713"/>
      <c r="BC746" s="712"/>
      <c r="BD746" s="712"/>
      <c r="BE746" s="712"/>
      <c r="BF746" s="712"/>
      <c r="BG746" s="713"/>
      <c r="BH746" s="713"/>
      <c r="BI746" s="714"/>
      <c r="BJ746" s="714"/>
      <c r="BK746" s="714"/>
      <c r="BL746" s="713"/>
      <c r="BM746" s="713"/>
      <c r="BN746" s="713"/>
      <c r="BO746" s="713"/>
      <c r="BP746" s="713"/>
      <c r="BQ746" s="713"/>
      <c r="BR746" s="713"/>
      <c r="BS746" s="713"/>
      <c r="BT746" s="716"/>
      <c r="BU746" s="717"/>
      <c r="BV746" s="715"/>
      <c r="BW746" s="718"/>
    </row>
    <row r="747" spans="2:75" ht="15.75" customHeight="1">
      <c r="B747" s="363" t="s">
        <v>267</v>
      </c>
      <c r="C747" s="364">
        <v>37008385000143</v>
      </c>
      <c r="D747" s="365" t="s">
        <v>13</v>
      </c>
      <c r="E747" s="365" t="s">
        <v>616</v>
      </c>
      <c r="F747" s="365" t="s">
        <v>619</v>
      </c>
      <c r="G747" s="366" t="s">
        <v>34</v>
      </c>
      <c r="H747" s="366" t="s">
        <v>1340</v>
      </c>
      <c r="I747" s="366" t="s">
        <v>34</v>
      </c>
      <c r="J747" s="366" t="s">
        <v>611</v>
      </c>
      <c r="K747" s="367" t="s">
        <v>48</v>
      </c>
      <c r="L747" s="368"/>
      <c r="M747" s="368" t="s">
        <v>34</v>
      </c>
      <c r="N747" s="367">
        <v>537764</v>
      </c>
      <c r="O747" s="367" t="s">
        <v>1323</v>
      </c>
      <c r="P747" s="371">
        <v>43971</v>
      </c>
      <c r="Q747" s="372">
        <v>29626361.210000001</v>
      </c>
      <c r="R747" s="372">
        <v>32820015.829523824</v>
      </c>
      <c r="S747" s="367">
        <v>95</v>
      </c>
      <c r="T747" s="369">
        <v>-4.7027864242204287E-2</v>
      </c>
      <c r="U747" s="369">
        <v>-0.60793838002185263</v>
      </c>
      <c r="V747" s="369">
        <v>4.9528986857509283E-2</v>
      </c>
      <c r="W747" s="369">
        <v>0.48554968302497498</v>
      </c>
      <c r="X747" s="369">
        <v>0.23270704034821099</v>
      </c>
      <c r="Y747" s="369">
        <v>1.764659760649399</v>
      </c>
      <c r="Z747" s="369" t="s">
        <v>1424</v>
      </c>
      <c r="AA747" s="369" t="s">
        <v>1424</v>
      </c>
      <c r="AB747" s="369">
        <v>0.26220568481661172</v>
      </c>
      <c r="AC747" s="373">
        <v>-5.5783764745325856E-2</v>
      </c>
      <c r="AD747" s="575">
        <v>0</v>
      </c>
      <c r="AE747" s="370" t="s">
        <v>2509</v>
      </c>
      <c r="AF747" s="370" t="s">
        <v>2317</v>
      </c>
      <c r="AG747" s="374" t="s">
        <v>1458</v>
      </c>
      <c r="AH747" s="374" t="s">
        <v>2321</v>
      </c>
      <c r="AI747" s="374">
        <v>10000</v>
      </c>
      <c r="AJ747" s="374">
        <v>1000</v>
      </c>
      <c r="AK747" s="374">
        <v>5000</v>
      </c>
      <c r="AL747" s="369">
        <v>1.4999999999999999E-2</v>
      </c>
      <c r="AM747" s="369">
        <v>0.2</v>
      </c>
      <c r="AN747" s="369" t="s">
        <v>64</v>
      </c>
      <c r="AO747" s="367" t="s">
        <v>1326</v>
      </c>
      <c r="AP747" s="370" t="s">
        <v>13</v>
      </c>
      <c r="AQ747" s="376" t="s">
        <v>670</v>
      </c>
      <c r="AR747" s="369">
        <v>4.0000000000000001E-3</v>
      </c>
      <c r="AS747" s="369">
        <v>4.0000000000000001E-3</v>
      </c>
      <c r="AT747" s="369"/>
      <c r="AX747" s="711"/>
      <c r="AY747" s="712"/>
      <c r="AZ747" s="712"/>
      <c r="BA747" s="712"/>
      <c r="BB747" s="713"/>
      <c r="BC747" s="712"/>
      <c r="BD747" s="712"/>
      <c r="BE747" s="712"/>
      <c r="BF747" s="712"/>
      <c r="BG747" s="713"/>
      <c r="BH747" s="713"/>
      <c r="BI747" s="714"/>
      <c r="BJ747" s="714"/>
      <c r="BK747" s="714"/>
      <c r="BL747" s="713"/>
      <c r="BM747" s="713"/>
      <c r="BN747" s="713"/>
      <c r="BO747" s="713"/>
      <c r="BP747" s="713"/>
      <c r="BQ747" s="713"/>
      <c r="BR747" s="713"/>
      <c r="BS747" s="713"/>
      <c r="BT747" s="716"/>
      <c r="BU747" s="717"/>
      <c r="BV747" s="715"/>
      <c r="BW747" s="718"/>
    </row>
    <row r="748" spans="2:75" ht="15.75" customHeight="1">
      <c r="B748" s="363" t="s">
        <v>1652</v>
      </c>
      <c r="C748" s="364">
        <v>35343303000191</v>
      </c>
      <c r="D748" s="365" t="s">
        <v>14</v>
      </c>
      <c r="E748" s="365" t="s">
        <v>607</v>
      </c>
      <c r="F748" s="365"/>
      <c r="G748" s="366"/>
      <c r="H748" s="366" t="s">
        <v>34</v>
      </c>
      <c r="I748" s="366" t="s">
        <v>34</v>
      </c>
      <c r="J748" s="366" t="s">
        <v>611</v>
      </c>
      <c r="K748" s="367" t="s">
        <v>48</v>
      </c>
      <c r="L748" s="368"/>
      <c r="M748" s="368"/>
      <c r="N748" s="367">
        <v>519618</v>
      </c>
      <c r="O748" s="367" t="s">
        <v>1323</v>
      </c>
      <c r="P748" s="371">
        <v>43822</v>
      </c>
      <c r="Q748" s="372" t="s">
        <v>1396</v>
      </c>
      <c r="R748" s="372" t="s">
        <v>1424</v>
      </c>
      <c r="S748" s="367">
        <v>102</v>
      </c>
      <c r="T748" s="369" t="s">
        <v>1424</v>
      </c>
      <c r="U748" s="369" t="s">
        <v>1424</v>
      </c>
      <c r="V748" s="369" t="s">
        <v>1424</v>
      </c>
      <c r="W748" s="369" t="s">
        <v>1424</v>
      </c>
      <c r="X748" s="369" t="s">
        <v>1424</v>
      </c>
      <c r="Y748" s="369" t="s">
        <v>1424</v>
      </c>
      <c r="Z748" s="369" t="s">
        <v>1424</v>
      </c>
      <c r="AA748" s="369" t="s">
        <v>1424</v>
      </c>
      <c r="AB748" s="369" t="s">
        <v>1424</v>
      </c>
      <c r="AC748" s="373" t="s">
        <v>1424</v>
      </c>
      <c r="AD748" s="575">
        <v>35726390000166</v>
      </c>
      <c r="AE748" s="370" t="s">
        <v>2510</v>
      </c>
      <c r="AF748" s="370" t="s">
        <v>2317</v>
      </c>
      <c r="AG748" s="374" t="s">
        <v>1458</v>
      </c>
      <c r="AH748" s="374" t="s">
        <v>728</v>
      </c>
      <c r="AI748" s="374">
        <v>100000</v>
      </c>
      <c r="AJ748" s="374">
        <v>10000</v>
      </c>
      <c r="AK748" s="374">
        <v>100000</v>
      </c>
      <c r="AL748" s="369">
        <v>1.6E-2</v>
      </c>
      <c r="AM748" s="369">
        <v>0.2</v>
      </c>
      <c r="AN748" s="369" t="s">
        <v>34</v>
      </c>
      <c r="AO748" s="367" t="s">
        <v>1326</v>
      </c>
      <c r="AP748" s="370" t="s">
        <v>718</v>
      </c>
      <c r="AQ748" s="376" t="s">
        <v>689</v>
      </c>
      <c r="AR748" s="369">
        <v>3.2000000000000002E-3</v>
      </c>
      <c r="AS748" s="369">
        <v>3.2000000000000002E-3</v>
      </c>
      <c r="AT748" s="369"/>
      <c r="AX748" s="711"/>
      <c r="AY748" s="712"/>
      <c r="AZ748" s="712"/>
      <c r="BA748" s="712"/>
      <c r="BB748" s="713"/>
      <c r="BC748" s="712"/>
      <c r="BD748" s="712"/>
      <c r="BE748" s="712"/>
      <c r="BF748" s="712"/>
      <c r="BG748" s="713"/>
      <c r="BH748" s="713"/>
      <c r="BI748" s="714"/>
      <c r="BJ748" s="714"/>
      <c r="BK748" s="714"/>
      <c r="BL748" s="713"/>
      <c r="BM748" s="713"/>
      <c r="BN748" s="713"/>
      <c r="BO748" s="713"/>
      <c r="BP748" s="713"/>
      <c r="BQ748" s="713"/>
      <c r="BR748" s="713"/>
      <c r="BS748" s="713"/>
      <c r="BT748" s="716"/>
      <c r="BU748" s="717"/>
      <c r="BV748" s="715"/>
      <c r="BW748" s="718"/>
    </row>
    <row r="749" spans="2:75" ht="15.75" customHeight="1">
      <c r="B749" s="363" t="s">
        <v>268</v>
      </c>
      <c r="C749" s="364">
        <v>36828894000150</v>
      </c>
      <c r="D749" s="365" t="s">
        <v>14</v>
      </c>
      <c r="E749" s="365" t="s">
        <v>607</v>
      </c>
      <c r="F749" s="365"/>
      <c r="G749" s="366"/>
      <c r="H749" s="366" t="s">
        <v>34</v>
      </c>
      <c r="I749" s="366" t="s">
        <v>34</v>
      </c>
      <c r="J749" s="366" t="s">
        <v>608</v>
      </c>
      <c r="K749" s="367" t="s">
        <v>48</v>
      </c>
      <c r="L749" s="368"/>
      <c r="M749" s="368" t="s">
        <v>1421</v>
      </c>
      <c r="N749" s="367">
        <v>542385</v>
      </c>
      <c r="O749" s="367" t="s">
        <v>1323</v>
      </c>
      <c r="P749" s="371">
        <v>43986</v>
      </c>
      <c r="Q749" s="372">
        <v>10980366.949999999</v>
      </c>
      <c r="R749" s="372">
        <v>9678767.5700396802</v>
      </c>
      <c r="S749" s="367">
        <v>62</v>
      </c>
      <c r="T749" s="369">
        <v>-0.12801328442625515</v>
      </c>
      <c r="U749" s="369">
        <v>-1.6548527135861792</v>
      </c>
      <c r="V749" s="369">
        <v>-0.19489881276004184</v>
      </c>
      <c r="W749" s="369">
        <v>-1.9106600550872077</v>
      </c>
      <c r="X749" s="369">
        <v>-0.24847509394140854</v>
      </c>
      <c r="Y749" s="369">
        <v>-1.8842317754799027</v>
      </c>
      <c r="Z749" s="369" t="s">
        <v>1424</v>
      </c>
      <c r="AA749" s="369" t="s">
        <v>1424</v>
      </c>
      <c r="AB749" s="369">
        <v>0.26354759892628621</v>
      </c>
      <c r="AC749" s="373">
        <v>-1.0594932706213536</v>
      </c>
      <c r="AD749" s="575">
        <v>18324976000185</v>
      </c>
      <c r="AE749" s="370" t="s">
        <v>2510</v>
      </c>
      <c r="AF749" s="370" t="s">
        <v>2317</v>
      </c>
      <c r="AG749" s="374" t="s">
        <v>1458</v>
      </c>
      <c r="AH749" s="374" t="s">
        <v>2318</v>
      </c>
      <c r="AI749" s="374">
        <v>5000</v>
      </c>
      <c r="AJ749" s="374">
        <v>1000</v>
      </c>
      <c r="AK749" s="374">
        <v>5000</v>
      </c>
      <c r="AL749" s="369">
        <v>0.02</v>
      </c>
      <c r="AM749" s="369">
        <v>0.2</v>
      </c>
      <c r="AN749" s="369" t="s">
        <v>34</v>
      </c>
      <c r="AO749" s="367" t="s">
        <v>1326</v>
      </c>
      <c r="AP749" s="370" t="s">
        <v>718</v>
      </c>
      <c r="AQ749" s="376" t="s">
        <v>661</v>
      </c>
      <c r="AR749" s="369">
        <v>3.5999999999999999E-3</v>
      </c>
      <c r="AS749" s="369">
        <v>3.5999999999999999E-3</v>
      </c>
      <c r="AT749" s="369"/>
      <c r="AX749" s="711"/>
      <c r="AY749" s="712"/>
      <c r="AZ749" s="712"/>
      <c r="BA749" s="712"/>
      <c r="BB749" s="713"/>
      <c r="BC749" s="712"/>
      <c r="BD749" s="712"/>
      <c r="BE749" s="712"/>
      <c r="BF749" s="712"/>
      <c r="BG749" s="713"/>
      <c r="BH749" s="713"/>
      <c r="BI749" s="714"/>
      <c r="BJ749" s="714"/>
      <c r="BK749" s="714"/>
      <c r="BL749" s="713"/>
      <c r="BM749" s="713"/>
      <c r="BN749" s="713"/>
      <c r="BO749" s="713"/>
      <c r="BP749" s="713"/>
      <c r="BQ749" s="713"/>
      <c r="BR749" s="713"/>
      <c r="BS749" s="713"/>
      <c r="BT749" s="716"/>
      <c r="BU749" s="717"/>
      <c r="BV749" s="715"/>
      <c r="BW749" s="718"/>
    </row>
    <row r="750" spans="2:75" ht="15.75" customHeight="1">
      <c r="B750" s="363" t="s">
        <v>559</v>
      </c>
      <c r="C750" s="364">
        <v>41881117000109</v>
      </c>
      <c r="D750" s="365" t="s">
        <v>14</v>
      </c>
      <c r="E750" s="365" t="s">
        <v>607</v>
      </c>
      <c r="F750" s="365"/>
      <c r="G750" s="366"/>
      <c r="H750" s="366" t="s">
        <v>34</v>
      </c>
      <c r="I750" s="366" t="s">
        <v>34</v>
      </c>
      <c r="J750" s="366" t="s">
        <v>608</v>
      </c>
      <c r="K750" s="367" t="s">
        <v>48</v>
      </c>
      <c r="L750" s="368"/>
      <c r="M750" s="368" t="s">
        <v>1421</v>
      </c>
      <c r="N750" s="367">
        <v>592463</v>
      </c>
      <c r="O750" s="367" t="s">
        <v>1326</v>
      </c>
      <c r="P750" s="371">
        <v>44340</v>
      </c>
      <c r="Q750" s="372">
        <v>2846634.01</v>
      </c>
      <c r="R750" s="372">
        <v>4711287.0884126993</v>
      </c>
      <c r="S750" s="367">
        <v>32</v>
      </c>
      <c r="T750" s="369">
        <v>-0.57227629504367683</v>
      </c>
      <c r="U750" s="369">
        <v>-7.397927363699762</v>
      </c>
      <c r="V750" s="369">
        <v>-0.64547639341783891</v>
      </c>
      <c r="W750" s="369">
        <v>-6.3278269576923174</v>
      </c>
      <c r="X750" s="369" t="s">
        <v>1424</v>
      </c>
      <c r="Y750" s="369" t="s">
        <v>1424</v>
      </c>
      <c r="Z750" s="369" t="s">
        <v>1424</v>
      </c>
      <c r="AA750" s="369" t="s">
        <v>1424</v>
      </c>
      <c r="AB750" s="369">
        <v>0.69626415926196461</v>
      </c>
      <c r="AC750" s="373">
        <v>-1.2807900214077801</v>
      </c>
      <c r="AD750" s="575">
        <v>0</v>
      </c>
      <c r="AE750" s="370" t="s">
        <v>2331</v>
      </c>
      <c r="AF750" s="370" t="s">
        <v>2317</v>
      </c>
      <c r="AG750" s="374" t="s">
        <v>1458</v>
      </c>
      <c r="AH750" s="374" t="s">
        <v>2339</v>
      </c>
      <c r="AI750" s="374">
        <v>5000</v>
      </c>
      <c r="AJ750" s="374">
        <v>5000</v>
      </c>
      <c r="AK750" s="374">
        <v>5000</v>
      </c>
      <c r="AL750" s="369">
        <v>1.2999999999999999E-3</v>
      </c>
      <c r="AM750" s="369" t="s">
        <v>34</v>
      </c>
      <c r="AN750" s="369" t="s">
        <v>34</v>
      </c>
      <c r="AO750" s="367" t="s">
        <v>1326</v>
      </c>
      <c r="AP750" s="370" t="s">
        <v>718</v>
      </c>
      <c r="AQ750" s="376" t="s">
        <v>661</v>
      </c>
      <c r="AR750" s="369">
        <v>2.5999999999999998E-4</v>
      </c>
      <c r="AS750" s="369">
        <v>2.5999999999999998E-4</v>
      </c>
      <c r="AT750" s="369"/>
      <c r="AX750" s="711"/>
      <c r="AY750" s="712"/>
      <c r="AZ750" s="712"/>
      <c r="BA750" s="712"/>
      <c r="BB750" s="713"/>
      <c r="BC750" s="712"/>
      <c r="BD750" s="712"/>
      <c r="BE750" s="712"/>
      <c r="BF750" s="712"/>
      <c r="BG750" s="713"/>
      <c r="BH750" s="713"/>
      <c r="BI750" s="714"/>
      <c r="BJ750" s="714"/>
      <c r="BK750" s="714"/>
      <c r="BL750" s="713"/>
      <c r="BM750" s="713"/>
      <c r="BN750" s="713"/>
      <c r="BO750" s="713"/>
      <c r="BP750" s="713"/>
      <c r="BQ750" s="713"/>
      <c r="BR750" s="713"/>
      <c r="BS750" s="713"/>
      <c r="BT750" s="716"/>
      <c r="BU750" s="717"/>
      <c r="BV750" s="715"/>
      <c r="BW750" s="718"/>
    </row>
    <row r="751" spans="2:75" ht="15.75" customHeight="1">
      <c r="B751" s="363" t="s">
        <v>269</v>
      </c>
      <c r="C751" s="364">
        <v>37429375000181</v>
      </c>
      <c r="D751" s="365" t="s">
        <v>14</v>
      </c>
      <c r="E751" s="365" t="s">
        <v>607</v>
      </c>
      <c r="F751" s="365"/>
      <c r="G751" s="366"/>
      <c r="H751" s="366" t="s">
        <v>34</v>
      </c>
      <c r="I751" s="366" t="s">
        <v>34</v>
      </c>
      <c r="J751" s="366" t="s">
        <v>608</v>
      </c>
      <c r="K751" s="367" t="s">
        <v>48</v>
      </c>
      <c r="L751" s="368"/>
      <c r="M751" s="368" t="s">
        <v>1421</v>
      </c>
      <c r="N751" s="367">
        <v>544310</v>
      </c>
      <c r="O751" s="367" t="s">
        <v>1323</v>
      </c>
      <c r="P751" s="371">
        <v>44028</v>
      </c>
      <c r="Q751" s="372">
        <v>14760598.890000001</v>
      </c>
      <c r="R751" s="372">
        <v>18211631.524682537</v>
      </c>
      <c r="S751" s="367">
        <v>32</v>
      </c>
      <c r="T751" s="369">
        <v>-0.39614352892382987</v>
      </c>
      <c r="U751" s="369">
        <v>-5.1210247182342554</v>
      </c>
      <c r="V751" s="369">
        <v>-0.4432010030081347</v>
      </c>
      <c r="W751" s="369">
        <v>-4.34485177631539</v>
      </c>
      <c r="X751" s="369">
        <v>-0.30847700801382372</v>
      </c>
      <c r="Y751" s="369">
        <v>-2.3392371898717323</v>
      </c>
      <c r="Z751" s="369" t="s">
        <v>1424</v>
      </c>
      <c r="AA751" s="369" t="s">
        <v>1424</v>
      </c>
      <c r="AB751" s="369">
        <v>0.43690165474919029</v>
      </c>
      <c r="AC751" s="373">
        <v>-1.3439656797418666</v>
      </c>
      <c r="AD751" s="575">
        <v>0</v>
      </c>
      <c r="AE751" s="370" t="s">
        <v>2511</v>
      </c>
      <c r="AF751" s="370" t="s">
        <v>2317</v>
      </c>
      <c r="AG751" s="374" t="s">
        <v>1458</v>
      </c>
      <c r="AH751" s="374" t="s">
        <v>728</v>
      </c>
      <c r="AI751" s="374">
        <v>50000</v>
      </c>
      <c r="AJ751" s="374">
        <v>1000</v>
      </c>
      <c r="AK751" s="374">
        <v>1000</v>
      </c>
      <c r="AL751" s="369">
        <v>5.0000000000000001E-3</v>
      </c>
      <c r="AM751" s="369">
        <v>0.2</v>
      </c>
      <c r="AN751" s="369" t="s">
        <v>34</v>
      </c>
      <c r="AO751" s="367" t="s">
        <v>1326</v>
      </c>
      <c r="AP751" s="370" t="s">
        <v>718</v>
      </c>
      <c r="AQ751" s="376" t="s">
        <v>689</v>
      </c>
      <c r="AR751" s="369" t="s">
        <v>34</v>
      </c>
      <c r="AS751" s="369" t="s">
        <v>34</v>
      </c>
      <c r="AT751" s="369"/>
      <c r="AX751" s="711"/>
      <c r="AY751" s="712"/>
      <c r="AZ751" s="712"/>
      <c r="BA751" s="712"/>
      <c r="BB751" s="713"/>
      <c r="BC751" s="712"/>
      <c r="BD751" s="712"/>
      <c r="BE751" s="712"/>
      <c r="BF751" s="712"/>
      <c r="BG751" s="713"/>
      <c r="BH751" s="713"/>
      <c r="BI751" s="714"/>
      <c r="BJ751" s="714"/>
      <c r="BK751" s="714"/>
      <c r="BL751" s="713"/>
      <c r="BM751" s="713"/>
      <c r="BN751" s="713"/>
      <c r="BO751" s="713"/>
      <c r="BP751" s="713"/>
      <c r="BQ751" s="713"/>
      <c r="BR751" s="713"/>
      <c r="BS751" s="713"/>
      <c r="BT751" s="716"/>
      <c r="BU751" s="717"/>
      <c r="BV751" s="715"/>
      <c r="BW751" s="718"/>
    </row>
    <row r="752" spans="2:75" ht="15.75" customHeight="1">
      <c r="B752" s="363" t="s">
        <v>270</v>
      </c>
      <c r="C752" s="364">
        <v>10320151000180</v>
      </c>
      <c r="D752" s="365" t="s">
        <v>14</v>
      </c>
      <c r="E752" s="365" t="s">
        <v>607</v>
      </c>
      <c r="F752" s="365"/>
      <c r="G752" s="366"/>
      <c r="H752" s="366" t="s">
        <v>34</v>
      </c>
      <c r="I752" s="366" t="s">
        <v>34</v>
      </c>
      <c r="J752" s="366" t="s">
        <v>608</v>
      </c>
      <c r="K752" s="367" t="s">
        <v>48</v>
      </c>
      <c r="L752" s="368"/>
      <c r="M752" s="368" t="s">
        <v>34</v>
      </c>
      <c r="N752" s="367">
        <v>219118</v>
      </c>
      <c r="O752" s="367" t="s">
        <v>1323</v>
      </c>
      <c r="P752" s="371">
        <v>39721</v>
      </c>
      <c r="Q752" s="372">
        <v>170903818.34</v>
      </c>
      <c r="R752" s="372">
        <v>228866587.57515883</v>
      </c>
      <c r="S752" s="367">
        <v>30</v>
      </c>
      <c r="T752" s="369">
        <v>-7.7891384284855314E-2</v>
      </c>
      <c r="U752" s="369">
        <v>-1.0069171275972661</v>
      </c>
      <c r="V752" s="369">
        <v>-0.24209748211790205</v>
      </c>
      <c r="W752" s="369">
        <v>-2.3733648346507543</v>
      </c>
      <c r="X752" s="369">
        <v>-0.23290888653080344</v>
      </c>
      <c r="Y752" s="369">
        <v>-1.7661903969194861</v>
      </c>
      <c r="Z752" s="369">
        <v>-0.22125286830579749</v>
      </c>
      <c r="AA752" s="369">
        <v>-1.2576730310330855</v>
      </c>
      <c r="AB752" s="369">
        <v>0.24792190067422537</v>
      </c>
      <c r="AC752" s="373">
        <v>-1.3856444353320805</v>
      </c>
      <c r="AD752" s="575">
        <v>37895385000102</v>
      </c>
      <c r="AE752" s="370" t="s">
        <v>2512</v>
      </c>
      <c r="AF752" s="370" t="s">
        <v>2326</v>
      </c>
      <c r="AG752" s="374" t="s">
        <v>1459</v>
      </c>
      <c r="AH752" s="374" t="s">
        <v>2318</v>
      </c>
      <c r="AI752" s="374">
        <v>100000</v>
      </c>
      <c r="AJ752" s="374">
        <v>20000</v>
      </c>
      <c r="AK752" s="374">
        <v>100000</v>
      </c>
      <c r="AL752" s="369">
        <v>0.02</v>
      </c>
      <c r="AM752" s="369">
        <v>0.15</v>
      </c>
      <c r="AN752" s="369" t="s">
        <v>2349</v>
      </c>
      <c r="AO752" s="367" t="s">
        <v>1326</v>
      </c>
      <c r="AP752" s="370" t="s">
        <v>718</v>
      </c>
      <c r="AQ752" s="376" t="s">
        <v>661</v>
      </c>
      <c r="AR752" s="369">
        <v>5.0000000000000001E-3</v>
      </c>
      <c r="AS752" s="369">
        <v>5.0000000000000001E-3</v>
      </c>
      <c r="AT752" s="369"/>
      <c r="AX752" s="711"/>
      <c r="AY752" s="712"/>
      <c r="AZ752" s="712"/>
      <c r="BA752" s="712"/>
      <c r="BB752" s="713"/>
      <c r="BC752" s="712"/>
      <c r="BD752" s="712"/>
      <c r="BE752" s="712"/>
      <c r="BF752" s="712"/>
      <c r="BG752" s="713"/>
      <c r="BH752" s="713"/>
      <c r="BI752" s="714"/>
      <c r="BJ752" s="714"/>
      <c r="BK752" s="714"/>
      <c r="BL752" s="713"/>
      <c r="BM752" s="713"/>
      <c r="BN752" s="713"/>
      <c r="BO752" s="713"/>
      <c r="BP752" s="713"/>
      <c r="BQ752" s="713"/>
      <c r="BR752" s="713"/>
      <c r="BS752" s="713"/>
      <c r="BT752" s="716"/>
      <c r="BU752" s="717"/>
      <c r="BV752" s="715"/>
      <c r="BW752" s="718"/>
    </row>
    <row r="753" spans="2:75" ht="15.75" customHeight="1">
      <c r="B753" s="363" t="s">
        <v>1040</v>
      </c>
      <c r="C753" s="364">
        <v>26768800000140</v>
      </c>
      <c r="D753" s="365" t="s">
        <v>14</v>
      </c>
      <c r="E753" s="365" t="s">
        <v>607</v>
      </c>
      <c r="F753" s="365"/>
      <c r="G753" s="366"/>
      <c r="H753" s="366" t="s">
        <v>34</v>
      </c>
      <c r="I753" s="366" t="s">
        <v>34</v>
      </c>
      <c r="J753" s="366" t="s">
        <v>608</v>
      </c>
      <c r="K753" s="367" t="s">
        <v>48</v>
      </c>
      <c r="L753" s="368"/>
      <c r="M753" s="368" t="s">
        <v>34</v>
      </c>
      <c r="N753" s="367">
        <v>436747</v>
      </c>
      <c r="O753" s="367" t="s">
        <v>1323</v>
      </c>
      <c r="P753" s="371">
        <v>42818</v>
      </c>
      <c r="Q753" s="372">
        <v>472972967.97000003</v>
      </c>
      <c r="R753" s="372">
        <v>660819494.09341276</v>
      </c>
      <c r="S753" s="367">
        <v>30</v>
      </c>
      <c r="T753" s="369">
        <v>5.1488878921368553E-5</v>
      </c>
      <c r="U753" s="369">
        <v>6.6560678748635684E-4</v>
      </c>
      <c r="V753" s="369">
        <v>-0.21293970315194</v>
      </c>
      <c r="W753" s="369">
        <v>-2.0875211048897309</v>
      </c>
      <c r="X753" s="369">
        <v>-0.16336476998624838</v>
      </c>
      <c r="Y753" s="369">
        <v>-1.2388247277396713</v>
      </c>
      <c r="Z753" s="369">
        <v>-0.13951374461497557</v>
      </c>
      <c r="AA753" s="369">
        <v>-0.79304135310997226</v>
      </c>
      <c r="AB753" s="369">
        <v>0.2525733270086386</v>
      </c>
      <c r="AC753" s="373">
        <v>-1.2061261762168345</v>
      </c>
      <c r="AD753" s="575">
        <v>10346018000101</v>
      </c>
      <c r="AE753" s="370" t="s">
        <v>2512</v>
      </c>
      <c r="AF753" s="370" t="s">
        <v>2326</v>
      </c>
      <c r="AG753" s="374" t="s">
        <v>1459</v>
      </c>
      <c r="AH753" s="374" t="s">
        <v>2321</v>
      </c>
      <c r="AI753" s="374">
        <v>1000</v>
      </c>
      <c r="AJ753" s="374">
        <v>1000</v>
      </c>
      <c r="AK753" s="374">
        <v>100</v>
      </c>
      <c r="AL753" s="369">
        <v>0.02</v>
      </c>
      <c r="AM753" s="369">
        <v>0.2</v>
      </c>
      <c r="AN753" s="369" t="s">
        <v>2335</v>
      </c>
      <c r="AO753" s="367" t="s">
        <v>1326</v>
      </c>
      <c r="AP753" s="370" t="s">
        <v>718</v>
      </c>
      <c r="AQ753" s="376" t="s">
        <v>661</v>
      </c>
      <c r="AR753" s="369">
        <v>5.0000000000000001E-3</v>
      </c>
      <c r="AS753" s="369">
        <v>5.0000000000000001E-3</v>
      </c>
      <c r="AT753" s="369"/>
      <c r="AX753" s="711"/>
      <c r="AY753" s="712"/>
      <c r="AZ753" s="712"/>
      <c r="BA753" s="712"/>
      <c r="BB753" s="713"/>
      <c r="BC753" s="712"/>
      <c r="BD753" s="712"/>
      <c r="BE753" s="712"/>
      <c r="BF753" s="712"/>
      <c r="BG753" s="713"/>
      <c r="BH753" s="713"/>
      <c r="BI753" s="714"/>
      <c r="BJ753" s="714"/>
      <c r="BK753" s="714"/>
      <c r="BL753" s="713"/>
      <c r="BM753" s="713"/>
      <c r="BN753" s="713"/>
      <c r="BO753" s="713"/>
      <c r="BP753" s="713"/>
      <c r="BQ753" s="713"/>
      <c r="BR753" s="713"/>
      <c r="BS753" s="713"/>
      <c r="BT753" s="716"/>
      <c r="BU753" s="717"/>
      <c r="BV753" s="715"/>
      <c r="BW753" s="718"/>
    </row>
    <row r="754" spans="2:75" ht="15.75" customHeight="1">
      <c r="B754" s="363" t="s">
        <v>1653</v>
      </c>
      <c r="C754" s="364">
        <v>37829233000101</v>
      </c>
      <c r="D754" s="365" t="s">
        <v>13</v>
      </c>
      <c r="E754" s="365" t="s">
        <v>615</v>
      </c>
      <c r="F754" s="365" t="s">
        <v>619</v>
      </c>
      <c r="G754" s="366" t="s">
        <v>34</v>
      </c>
      <c r="H754" s="366" t="s">
        <v>1339</v>
      </c>
      <c r="I754" s="366" t="s">
        <v>34</v>
      </c>
      <c r="J754" s="366" t="s">
        <v>611</v>
      </c>
      <c r="K754" s="367" t="s">
        <v>48</v>
      </c>
      <c r="L754" s="368"/>
      <c r="M754" s="368"/>
      <c r="N754" s="367">
        <v>587771</v>
      </c>
      <c r="O754" s="367" t="s">
        <v>1323</v>
      </c>
      <c r="P754" s="371">
        <v>44236</v>
      </c>
      <c r="Q754" s="372">
        <v>186625302.77000001</v>
      </c>
      <c r="R754" s="372">
        <v>86640671.4724603</v>
      </c>
      <c r="S754" s="367">
        <v>4</v>
      </c>
      <c r="T754" s="369">
        <v>0.15806177462763982</v>
      </c>
      <c r="U754" s="369">
        <v>1.7778651721578558</v>
      </c>
      <c r="V754" s="369">
        <v>0.17633834883812494</v>
      </c>
      <c r="W754" s="369">
        <v>1.6183819475118799</v>
      </c>
      <c r="X754" s="369" t="s">
        <v>1424</v>
      </c>
      <c r="Y754" s="369" t="s">
        <v>1424</v>
      </c>
      <c r="Z754" s="369" t="s">
        <v>1424</v>
      </c>
      <c r="AA754" s="369" t="s">
        <v>1424</v>
      </c>
      <c r="AB754" s="369">
        <v>4.1343919390951736E-2</v>
      </c>
      <c r="AC754" s="373">
        <v>1.4479800027451046</v>
      </c>
      <c r="AD754" s="575">
        <v>37368165000120</v>
      </c>
      <c r="AE754" s="370" t="s">
        <v>2513</v>
      </c>
      <c r="AF754" s="370" t="s">
        <v>2326</v>
      </c>
      <c r="AG754" s="374" t="s">
        <v>1459</v>
      </c>
      <c r="AH754" s="374" t="s">
        <v>2327</v>
      </c>
      <c r="AI754" s="374">
        <v>500</v>
      </c>
      <c r="AJ754" s="374">
        <v>100</v>
      </c>
      <c r="AK754" s="374">
        <v>100</v>
      </c>
      <c r="AL754" s="369">
        <v>1.95E-2</v>
      </c>
      <c r="AM754" s="369">
        <v>0.2</v>
      </c>
      <c r="AN754" s="369" t="s">
        <v>34</v>
      </c>
      <c r="AO754" s="367" t="s">
        <v>1323</v>
      </c>
      <c r="AP754" s="370" t="s">
        <v>13</v>
      </c>
      <c r="AQ754" s="376" t="s">
        <v>2385</v>
      </c>
      <c r="AR754" s="369" t="s">
        <v>34</v>
      </c>
      <c r="AS754" s="369" t="s">
        <v>34</v>
      </c>
      <c r="AT754" s="369"/>
      <c r="AX754" s="711"/>
      <c r="AY754" s="712"/>
      <c r="AZ754" s="712"/>
      <c r="BA754" s="712"/>
      <c r="BB754" s="713"/>
      <c r="BC754" s="712"/>
      <c r="BD754" s="712"/>
      <c r="BE754" s="712"/>
      <c r="BF754" s="712"/>
      <c r="BG754" s="713"/>
      <c r="BH754" s="713"/>
      <c r="BI754" s="714"/>
      <c r="BJ754" s="714"/>
      <c r="BK754" s="714"/>
      <c r="BL754" s="713"/>
      <c r="BM754" s="713"/>
      <c r="BN754" s="713"/>
      <c r="BO754" s="713"/>
      <c r="BP754" s="713"/>
      <c r="BQ754" s="713"/>
      <c r="BR754" s="713"/>
      <c r="BS754" s="713"/>
      <c r="BT754" s="716"/>
      <c r="BU754" s="717"/>
      <c r="BV754" s="715"/>
      <c r="BW754" s="718"/>
    </row>
    <row r="755" spans="2:75" ht="15.75" customHeight="1">
      <c r="B755" s="363" t="s">
        <v>1041</v>
      </c>
      <c r="C755" s="364">
        <v>39511032000197</v>
      </c>
      <c r="D755" s="365" t="s">
        <v>11</v>
      </c>
      <c r="E755" s="365" t="s">
        <v>620</v>
      </c>
      <c r="F755" s="365" t="s">
        <v>665</v>
      </c>
      <c r="G755" s="366" t="s">
        <v>740</v>
      </c>
      <c r="H755" s="366" t="s">
        <v>34</v>
      </c>
      <c r="I755" s="366"/>
      <c r="J755" s="366"/>
      <c r="K755" s="367" t="s">
        <v>48</v>
      </c>
      <c r="L755" s="368"/>
      <c r="M755" s="368" t="s">
        <v>34</v>
      </c>
      <c r="N755" s="367">
        <v>621749</v>
      </c>
      <c r="O755" s="367" t="s">
        <v>1323</v>
      </c>
      <c r="P755" s="371">
        <v>44509</v>
      </c>
      <c r="Q755" s="372">
        <v>58159377.43</v>
      </c>
      <c r="R755" s="372" t="s">
        <v>1424</v>
      </c>
      <c r="S755" s="367">
        <v>46</v>
      </c>
      <c r="T755" s="369">
        <v>9.1202538599581828E-2</v>
      </c>
      <c r="U755" s="369">
        <v>1.178993017513045</v>
      </c>
      <c r="V755" s="369" t="s">
        <v>1424</v>
      </c>
      <c r="W755" s="369" t="s">
        <v>1424</v>
      </c>
      <c r="X755" s="369" t="s">
        <v>1424</v>
      </c>
      <c r="Y755" s="369" t="s">
        <v>1424</v>
      </c>
      <c r="Z755" s="369" t="s">
        <v>1424</v>
      </c>
      <c r="AA755" s="369" t="s">
        <v>1424</v>
      </c>
      <c r="AB755" s="369" t="s">
        <v>1424</v>
      </c>
      <c r="AC755" s="373" t="s">
        <v>1424</v>
      </c>
      <c r="AD755" s="575">
        <v>39487617000119</v>
      </c>
      <c r="AE755" s="370" t="s">
        <v>2513</v>
      </c>
      <c r="AF755" s="370" t="s">
        <v>738</v>
      </c>
      <c r="AG755" s="374" t="s">
        <v>738</v>
      </c>
      <c r="AH755" s="374" t="s">
        <v>2318</v>
      </c>
      <c r="AI755" s="374">
        <v>1000</v>
      </c>
      <c r="AJ755" s="374" t="s">
        <v>1436</v>
      </c>
      <c r="AK755" s="374" t="s">
        <v>1436</v>
      </c>
      <c r="AL755" s="369">
        <v>6.5000000000000006E-3</v>
      </c>
      <c r="AM755" s="369">
        <v>0.2</v>
      </c>
      <c r="AN755" s="369" t="s">
        <v>64</v>
      </c>
      <c r="AO755" s="367" t="s">
        <v>1326</v>
      </c>
      <c r="AP755" s="370" t="s">
        <v>13</v>
      </c>
      <c r="AQ755" s="376" t="s">
        <v>673</v>
      </c>
      <c r="AR755" s="369">
        <v>1.2999999999999999E-3</v>
      </c>
      <c r="AS755" s="369">
        <v>1.2999999999999999E-3</v>
      </c>
      <c r="AT755" s="369"/>
      <c r="AX755" s="711"/>
      <c r="AY755" s="712"/>
      <c r="AZ755" s="712"/>
      <c r="BA755" s="712"/>
      <c r="BB755" s="713"/>
      <c r="BC755" s="712"/>
      <c r="BD755" s="712"/>
      <c r="BE755" s="712"/>
      <c r="BF755" s="712"/>
      <c r="BG755" s="713"/>
      <c r="BH755" s="713"/>
      <c r="BI755" s="714"/>
      <c r="BJ755" s="714"/>
      <c r="BK755" s="714"/>
      <c r="BL755" s="713"/>
      <c r="BM755" s="713"/>
      <c r="BN755" s="713"/>
      <c r="BO755" s="713"/>
      <c r="BP755" s="713"/>
      <c r="BQ755" s="713"/>
      <c r="BR755" s="713"/>
      <c r="BS755" s="713"/>
      <c r="BT755" s="716"/>
      <c r="BU755" s="717"/>
      <c r="BV755" s="715"/>
      <c r="BW755" s="718"/>
    </row>
    <row r="756" spans="2:75" ht="15.75" customHeight="1">
      <c r="B756" s="363" t="s">
        <v>271</v>
      </c>
      <c r="C756" s="364">
        <v>30586677000114</v>
      </c>
      <c r="D756" s="365" t="s">
        <v>13</v>
      </c>
      <c r="E756" s="365" t="s">
        <v>615</v>
      </c>
      <c r="F756" s="365" t="s">
        <v>619</v>
      </c>
      <c r="G756" s="366" t="s">
        <v>34</v>
      </c>
      <c r="H756" s="366" t="s">
        <v>867</v>
      </c>
      <c r="I756" s="366" t="s">
        <v>34</v>
      </c>
      <c r="J756" s="366" t="s">
        <v>611</v>
      </c>
      <c r="K756" s="367" t="s">
        <v>48</v>
      </c>
      <c r="L756" s="368"/>
      <c r="M756" s="368" t="s">
        <v>34</v>
      </c>
      <c r="N756" s="367">
        <v>468894</v>
      </c>
      <c r="O756" s="367" t="s">
        <v>1323</v>
      </c>
      <c r="P756" s="371">
        <v>43280</v>
      </c>
      <c r="Q756" s="372">
        <v>608496656.04999995</v>
      </c>
      <c r="R756" s="372">
        <v>507896254.31956387</v>
      </c>
      <c r="S756" s="367">
        <v>31</v>
      </c>
      <c r="T756" s="369">
        <v>0.18749795515213852</v>
      </c>
      <c r="U756" s="369">
        <v>2.4238226623590817</v>
      </c>
      <c r="V756" s="369">
        <v>0.23006790105605956</v>
      </c>
      <c r="W756" s="369">
        <v>2.2554347165099409</v>
      </c>
      <c r="X756" s="369">
        <v>0.28191687614776484</v>
      </c>
      <c r="Y756" s="369">
        <v>2.1378268850032476</v>
      </c>
      <c r="Z756" s="369">
        <v>0.41754466210091956</v>
      </c>
      <c r="AA756" s="369">
        <v>2.3734592224601183</v>
      </c>
      <c r="AB756" s="369">
        <v>5.7143569963909256E-2</v>
      </c>
      <c r="AC756" s="373">
        <v>1.9534568441954165</v>
      </c>
      <c r="AD756" s="575">
        <v>29236556000163</v>
      </c>
      <c r="AE756" s="370" t="s">
        <v>2513</v>
      </c>
      <c r="AF756" s="370" t="s">
        <v>2326</v>
      </c>
      <c r="AG756" s="374" t="s">
        <v>1459</v>
      </c>
      <c r="AH756" s="374" t="s">
        <v>2321</v>
      </c>
      <c r="AI756" s="374">
        <v>25000</v>
      </c>
      <c r="AJ756" s="374">
        <v>5000</v>
      </c>
      <c r="AK756" s="374">
        <v>10000</v>
      </c>
      <c r="AL756" s="369">
        <v>1.9E-2</v>
      </c>
      <c r="AM756" s="369">
        <v>0.2</v>
      </c>
      <c r="AN756" s="369" t="s">
        <v>2335</v>
      </c>
      <c r="AO756" s="367" t="s">
        <v>1326</v>
      </c>
      <c r="AP756" s="370" t="s">
        <v>13</v>
      </c>
      <c r="AQ756" s="376" t="s">
        <v>666</v>
      </c>
      <c r="AR756" s="369">
        <v>3.8E-3</v>
      </c>
      <c r="AS756" s="369">
        <v>3.8E-3</v>
      </c>
      <c r="AT756" s="369"/>
      <c r="AX756" s="711"/>
      <c r="AY756" s="712"/>
      <c r="AZ756" s="712"/>
      <c r="BA756" s="712"/>
      <c r="BB756" s="713"/>
      <c r="BC756" s="712"/>
      <c r="BD756" s="712"/>
      <c r="BE756" s="712"/>
      <c r="BF756" s="712"/>
      <c r="BG756" s="713"/>
      <c r="BH756" s="713"/>
      <c r="BI756" s="714"/>
      <c r="BJ756" s="714"/>
      <c r="BK756" s="714"/>
      <c r="BL756" s="713"/>
      <c r="BM756" s="713"/>
      <c r="BN756" s="713"/>
      <c r="BO756" s="713"/>
      <c r="BP756" s="713"/>
      <c r="BQ756" s="713"/>
      <c r="BR756" s="713"/>
      <c r="BS756" s="713"/>
      <c r="BT756" s="716"/>
      <c r="BU756" s="717"/>
      <c r="BV756" s="715"/>
      <c r="BW756" s="718"/>
    </row>
    <row r="757" spans="2:75" ht="15.75" customHeight="1">
      <c r="B757" s="363" t="s">
        <v>1042</v>
      </c>
      <c r="C757" s="364">
        <v>30338679000194</v>
      </c>
      <c r="D757" s="365" t="s">
        <v>13</v>
      </c>
      <c r="E757" s="365" t="s">
        <v>615</v>
      </c>
      <c r="F757" s="365" t="s">
        <v>619</v>
      </c>
      <c r="G757" s="366" t="s">
        <v>34</v>
      </c>
      <c r="H757" s="366" t="s">
        <v>867</v>
      </c>
      <c r="I757" s="366" t="s">
        <v>34</v>
      </c>
      <c r="J757" s="366" t="s">
        <v>611</v>
      </c>
      <c r="K757" s="367" t="s">
        <v>48</v>
      </c>
      <c r="L757" s="368" t="s">
        <v>717</v>
      </c>
      <c r="M757" s="368" t="s">
        <v>34</v>
      </c>
      <c r="N757" s="367">
        <v>469025</v>
      </c>
      <c r="O757" s="367" t="s">
        <v>1323</v>
      </c>
      <c r="P757" s="371">
        <v>43280</v>
      </c>
      <c r="Q757" s="372">
        <v>1260691713.97</v>
      </c>
      <c r="R757" s="372">
        <v>1130030194.8769047</v>
      </c>
      <c r="S757" s="367">
        <v>31</v>
      </c>
      <c r="T757" s="369">
        <v>0.18671399883618767</v>
      </c>
      <c r="U757" s="369">
        <v>2.413688306049119</v>
      </c>
      <c r="V757" s="369">
        <v>0.22913671437342975</v>
      </c>
      <c r="W757" s="369">
        <v>2.2463059733783934</v>
      </c>
      <c r="X757" s="369">
        <v>0.28122751606601581</v>
      </c>
      <c r="Y757" s="369">
        <v>2.1325993422738132</v>
      </c>
      <c r="Z757" s="369">
        <v>0.41553003221724838</v>
      </c>
      <c r="AA757" s="369">
        <v>2.3620074130819697</v>
      </c>
      <c r="AB757" s="369">
        <v>5.6664441823476602E-2</v>
      </c>
      <c r="AC757" s="373">
        <v>1.9561194929519987</v>
      </c>
      <c r="AD757" s="575">
        <v>0</v>
      </c>
      <c r="AE757" s="370" t="s">
        <v>2331</v>
      </c>
      <c r="AF757" s="370" t="s">
        <v>2317</v>
      </c>
      <c r="AG757" s="374" t="s">
        <v>1458</v>
      </c>
      <c r="AH757" s="374" t="s">
        <v>2321</v>
      </c>
      <c r="AI757" s="374">
        <v>100</v>
      </c>
      <c r="AJ757" s="374">
        <v>100</v>
      </c>
      <c r="AK757" s="374">
        <v>100</v>
      </c>
      <c r="AL757" s="369">
        <v>0</v>
      </c>
      <c r="AM757" s="369" t="s">
        <v>34</v>
      </c>
      <c r="AN757" s="369" t="s">
        <v>34</v>
      </c>
      <c r="AO757" s="367" t="s">
        <v>1326</v>
      </c>
      <c r="AP757" s="370" t="s">
        <v>13</v>
      </c>
      <c r="AQ757" s="376" t="s">
        <v>666</v>
      </c>
      <c r="AR757" s="369">
        <v>4.7499999999999999E-3</v>
      </c>
      <c r="AS757" s="369">
        <v>4.7499999999999999E-3</v>
      </c>
      <c r="AT757" s="369"/>
      <c r="AX757" s="711"/>
      <c r="AY757" s="712"/>
      <c r="AZ757" s="712"/>
      <c r="BA757" s="712"/>
      <c r="BB757" s="713"/>
      <c r="BC757" s="712"/>
      <c r="BD757" s="712"/>
      <c r="BE757" s="712"/>
      <c r="BF757" s="712"/>
      <c r="BG757" s="713"/>
      <c r="BH757" s="713"/>
      <c r="BI757" s="714"/>
      <c r="BJ757" s="714"/>
      <c r="BK757" s="714"/>
      <c r="BL757" s="713"/>
      <c r="BM757" s="713"/>
      <c r="BN757" s="713"/>
      <c r="BO757" s="713"/>
      <c r="BP757" s="713"/>
      <c r="BQ757" s="713"/>
      <c r="BR757" s="713"/>
      <c r="BS757" s="713"/>
      <c r="BT757" s="716"/>
      <c r="BU757" s="717"/>
      <c r="BV757" s="715"/>
      <c r="BW757" s="718"/>
    </row>
    <row r="758" spans="2:75" ht="15.75" customHeight="1">
      <c r="B758" s="363" t="s">
        <v>1654</v>
      </c>
      <c r="C758" s="364">
        <v>37367841000141</v>
      </c>
      <c r="D758" s="365" t="s">
        <v>13</v>
      </c>
      <c r="E758" s="365" t="s">
        <v>615</v>
      </c>
      <c r="F758" s="365" t="s">
        <v>619</v>
      </c>
      <c r="G758" s="366" t="s">
        <v>34</v>
      </c>
      <c r="H758" s="366" t="s">
        <v>1339</v>
      </c>
      <c r="I758" s="366" t="s">
        <v>34</v>
      </c>
      <c r="J758" s="366" t="s">
        <v>611</v>
      </c>
      <c r="K758" s="367" t="s">
        <v>48</v>
      </c>
      <c r="L758" s="368"/>
      <c r="M758" s="368"/>
      <c r="N758" s="367">
        <v>562033</v>
      </c>
      <c r="O758" s="367" t="s">
        <v>1323</v>
      </c>
      <c r="P758" s="371">
        <v>44161</v>
      </c>
      <c r="Q758" s="372">
        <v>80069662.159999996</v>
      </c>
      <c r="R758" s="372">
        <v>38431091.079444453</v>
      </c>
      <c r="S758" s="367">
        <v>4</v>
      </c>
      <c r="T758" s="369">
        <v>0.15878443039063583</v>
      </c>
      <c r="U758" s="369">
        <v>1.7859935416862662</v>
      </c>
      <c r="V758" s="369">
        <v>0.17701944636952649</v>
      </c>
      <c r="W758" s="369">
        <v>1.6246328620553014</v>
      </c>
      <c r="X758" s="369" t="s">
        <v>1424</v>
      </c>
      <c r="Y758" s="369" t="s">
        <v>1424</v>
      </c>
      <c r="Z758" s="369" t="s">
        <v>1424</v>
      </c>
      <c r="AA758" s="369" t="s">
        <v>1424</v>
      </c>
      <c r="AB758" s="369">
        <v>4.1891637910041031E-2</v>
      </c>
      <c r="AC758" s="373">
        <v>1.4434155902782912</v>
      </c>
      <c r="AD758" s="575">
        <v>37368165000120</v>
      </c>
      <c r="AE758" s="370" t="s">
        <v>2513</v>
      </c>
      <c r="AF758" s="370" t="s">
        <v>2326</v>
      </c>
      <c r="AG758" s="374" t="s">
        <v>1459</v>
      </c>
      <c r="AH758" s="374" t="s">
        <v>2327</v>
      </c>
      <c r="AI758" s="374">
        <v>500</v>
      </c>
      <c r="AJ758" s="374">
        <v>100</v>
      </c>
      <c r="AK758" s="374">
        <v>100</v>
      </c>
      <c r="AL758" s="369">
        <v>1.95E-2</v>
      </c>
      <c r="AM758" s="369">
        <v>0.2</v>
      </c>
      <c r="AN758" s="369" t="s">
        <v>34</v>
      </c>
      <c r="AO758" s="367" t="s">
        <v>1323</v>
      </c>
      <c r="AP758" s="370" t="s">
        <v>13</v>
      </c>
      <c r="AQ758" s="376" t="s">
        <v>2385</v>
      </c>
      <c r="AR758" s="369" t="s">
        <v>34</v>
      </c>
      <c r="AS758" s="369" t="s">
        <v>34</v>
      </c>
      <c r="AT758" s="369"/>
      <c r="AX758" s="711"/>
      <c r="AY758" s="712"/>
      <c r="AZ758" s="712"/>
      <c r="BA758" s="712"/>
      <c r="BB758" s="713"/>
      <c r="BC758" s="712"/>
      <c r="BD758" s="712"/>
      <c r="BE758" s="712"/>
      <c r="BF758" s="712"/>
      <c r="BG758" s="713"/>
      <c r="BH758" s="713"/>
      <c r="BI758" s="714"/>
      <c r="BJ758" s="714"/>
      <c r="BK758" s="714"/>
      <c r="BL758" s="713"/>
      <c r="BM758" s="713"/>
      <c r="BN758" s="713"/>
      <c r="BO758" s="713"/>
      <c r="BP758" s="713"/>
      <c r="BQ758" s="713"/>
      <c r="BR758" s="713"/>
      <c r="BS758" s="713"/>
      <c r="BT758" s="716"/>
      <c r="BU758" s="717"/>
      <c r="BV758" s="715"/>
      <c r="BW758" s="718"/>
    </row>
    <row r="759" spans="2:75" ht="15.75" customHeight="1">
      <c r="B759" s="363" t="s">
        <v>272</v>
      </c>
      <c r="C759" s="364">
        <v>35711552000192</v>
      </c>
      <c r="D759" s="365" t="s">
        <v>13</v>
      </c>
      <c r="E759" s="365" t="s">
        <v>615</v>
      </c>
      <c r="F759" s="365" t="s">
        <v>619</v>
      </c>
      <c r="G759" s="366" t="s">
        <v>34</v>
      </c>
      <c r="H759" s="366" t="s">
        <v>867</v>
      </c>
      <c r="I759" s="366" t="s">
        <v>34</v>
      </c>
      <c r="J759" s="366" t="s">
        <v>611</v>
      </c>
      <c r="K759" s="367" t="s">
        <v>48</v>
      </c>
      <c r="L759" s="368"/>
      <c r="M759" s="368" t="s">
        <v>1421</v>
      </c>
      <c r="N759" s="367">
        <v>524468</v>
      </c>
      <c r="O759" s="367" t="s">
        <v>1326</v>
      </c>
      <c r="P759" s="371">
        <v>43872</v>
      </c>
      <c r="Q759" s="372">
        <v>323778289.69999999</v>
      </c>
      <c r="R759" s="372">
        <v>352151789.71174592</v>
      </c>
      <c r="S759" s="367">
        <v>61</v>
      </c>
      <c r="T759" s="369">
        <v>0.18466856921992192</v>
      </c>
      <c r="U759" s="369">
        <v>2.3872466381699011</v>
      </c>
      <c r="V759" s="369">
        <v>0.22697693532588881</v>
      </c>
      <c r="W759" s="369">
        <v>2.2251329169830658</v>
      </c>
      <c r="X759" s="369">
        <v>0.27857721265932978</v>
      </c>
      <c r="Y759" s="369">
        <v>2.1125016100853387</v>
      </c>
      <c r="Z759" s="369" t="s">
        <v>1424</v>
      </c>
      <c r="AA759" s="369" t="s">
        <v>1424</v>
      </c>
      <c r="AB759" s="369">
        <v>5.5942837861717769E-2</v>
      </c>
      <c r="AC759" s="373">
        <v>1.9491678448238392</v>
      </c>
      <c r="AD759" s="575">
        <v>29236556000163</v>
      </c>
      <c r="AE759" s="370" t="s">
        <v>2513</v>
      </c>
      <c r="AF759" s="370" t="s">
        <v>2326</v>
      </c>
      <c r="AG759" s="374" t="s">
        <v>1459</v>
      </c>
      <c r="AH759" s="374" t="s">
        <v>2321</v>
      </c>
      <c r="AI759" s="374">
        <v>25000</v>
      </c>
      <c r="AJ759" s="374">
        <v>5000</v>
      </c>
      <c r="AK759" s="374">
        <v>10000</v>
      </c>
      <c r="AL759" s="369">
        <v>1.9E-2</v>
      </c>
      <c r="AM759" s="369">
        <v>0.2</v>
      </c>
      <c r="AN759" s="369" t="s">
        <v>34</v>
      </c>
      <c r="AO759" s="367" t="s">
        <v>1326</v>
      </c>
      <c r="AP759" s="370" t="s">
        <v>13</v>
      </c>
      <c r="AQ759" s="376" t="s">
        <v>666</v>
      </c>
      <c r="AR759" s="369">
        <v>2.5333333333333332E-3</v>
      </c>
      <c r="AS759" s="369">
        <v>2.5333333333333332E-3</v>
      </c>
      <c r="AT759" s="369"/>
      <c r="AX759" s="711"/>
      <c r="AY759" s="712"/>
      <c r="AZ759" s="712"/>
      <c r="BA759" s="712"/>
      <c r="BB759" s="713"/>
      <c r="BC759" s="712"/>
      <c r="BD759" s="712"/>
      <c r="BE759" s="712"/>
      <c r="BF759" s="712"/>
      <c r="BG759" s="713"/>
      <c r="BH759" s="713"/>
      <c r="BI759" s="714"/>
      <c r="BJ759" s="714"/>
      <c r="BK759" s="714"/>
      <c r="BL759" s="713"/>
      <c r="BM759" s="713"/>
      <c r="BN759" s="713"/>
      <c r="BO759" s="713"/>
      <c r="BP759" s="713"/>
      <c r="BQ759" s="713"/>
      <c r="BR759" s="713"/>
      <c r="BS759" s="713"/>
      <c r="BT759" s="716"/>
      <c r="BU759" s="717"/>
      <c r="BV759" s="715"/>
      <c r="BW759" s="718"/>
    </row>
    <row r="760" spans="2:75" ht="15.75" customHeight="1">
      <c r="B760" s="363" t="s">
        <v>273</v>
      </c>
      <c r="C760" s="364">
        <v>33150614000109</v>
      </c>
      <c r="D760" s="365" t="s">
        <v>13</v>
      </c>
      <c r="E760" s="365" t="s">
        <v>615</v>
      </c>
      <c r="F760" s="365" t="s">
        <v>619</v>
      </c>
      <c r="G760" s="366" t="s">
        <v>34</v>
      </c>
      <c r="H760" s="366" t="s">
        <v>867</v>
      </c>
      <c r="I760" s="366" t="s">
        <v>34</v>
      </c>
      <c r="J760" s="366" t="s">
        <v>611</v>
      </c>
      <c r="K760" s="367" t="s">
        <v>48</v>
      </c>
      <c r="L760" s="368"/>
      <c r="M760" s="368" t="s">
        <v>34</v>
      </c>
      <c r="N760" s="367">
        <v>494968</v>
      </c>
      <c r="O760" s="367" t="s">
        <v>1323</v>
      </c>
      <c r="P760" s="371">
        <v>43593</v>
      </c>
      <c r="Q760" s="372">
        <v>1234009952.55</v>
      </c>
      <c r="R760" s="372">
        <v>1048965181.4210318</v>
      </c>
      <c r="S760" s="367">
        <v>31</v>
      </c>
      <c r="T760" s="369">
        <v>0.18688823910539498</v>
      </c>
      <c r="U760" s="369">
        <v>2.4159407440176159</v>
      </c>
      <c r="V760" s="369">
        <v>0.22932441766305978</v>
      </c>
      <c r="W760" s="369">
        <v>2.248146093246882</v>
      </c>
      <c r="X760" s="369">
        <v>0.28182033897722203</v>
      </c>
      <c r="Y760" s="369">
        <v>2.1370948261020262</v>
      </c>
      <c r="Z760" s="369">
        <v>0.41740524704843529</v>
      </c>
      <c r="AA760" s="369">
        <v>2.372666742105074</v>
      </c>
      <c r="AB760" s="369">
        <v>5.6794152262591012E-2</v>
      </c>
      <c r="AC760" s="373">
        <v>1.9544724190658125</v>
      </c>
      <c r="AD760" s="575">
        <v>29236556000163</v>
      </c>
      <c r="AE760" s="370" t="s">
        <v>2513</v>
      </c>
      <c r="AF760" s="370" t="s">
        <v>2317</v>
      </c>
      <c r="AG760" s="374" t="s">
        <v>1458</v>
      </c>
      <c r="AH760" s="374" t="s">
        <v>2321</v>
      </c>
      <c r="AI760" s="374">
        <v>500</v>
      </c>
      <c r="AJ760" s="374">
        <v>100</v>
      </c>
      <c r="AK760" s="374">
        <v>100</v>
      </c>
      <c r="AL760" s="369">
        <v>1.9E-2</v>
      </c>
      <c r="AM760" s="369">
        <v>0.2</v>
      </c>
      <c r="AN760" s="369" t="s">
        <v>64</v>
      </c>
      <c r="AO760" s="367" t="s">
        <v>1326</v>
      </c>
      <c r="AP760" s="370" t="s">
        <v>13</v>
      </c>
      <c r="AQ760" s="376" t="s">
        <v>666</v>
      </c>
      <c r="AR760" s="369">
        <v>4.7499999999999999E-3</v>
      </c>
      <c r="AS760" s="369">
        <v>4.7499999999999999E-3</v>
      </c>
      <c r="AT760" s="369"/>
      <c r="AX760" s="711"/>
      <c r="AY760" s="712"/>
      <c r="AZ760" s="712"/>
      <c r="BA760" s="712"/>
      <c r="BB760" s="713"/>
      <c r="BC760" s="712"/>
      <c r="BD760" s="712"/>
      <c r="BE760" s="712"/>
      <c r="BF760" s="712"/>
      <c r="BG760" s="713"/>
      <c r="BH760" s="713"/>
      <c r="BI760" s="714"/>
      <c r="BJ760" s="714"/>
      <c r="BK760" s="714"/>
      <c r="BL760" s="713"/>
      <c r="BM760" s="713"/>
      <c r="BN760" s="713"/>
      <c r="BO760" s="713"/>
      <c r="BP760" s="713"/>
      <c r="BQ760" s="713"/>
      <c r="BR760" s="713"/>
      <c r="BS760" s="713"/>
      <c r="BT760" s="716"/>
      <c r="BU760" s="717"/>
      <c r="BV760" s="715"/>
      <c r="BW760" s="718"/>
    </row>
    <row r="761" spans="2:75" ht="15.75" customHeight="1">
      <c r="B761" s="363" t="s">
        <v>1043</v>
      </c>
      <c r="C761" s="364">
        <v>26370141000190</v>
      </c>
      <c r="D761" s="365" t="s">
        <v>11</v>
      </c>
      <c r="E761" s="365" t="s">
        <v>663</v>
      </c>
      <c r="F761" s="365"/>
      <c r="G761" s="366"/>
      <c r="H761" s="366" t="s">
        <v>34</v>
      </c>
      <c r="I761" s="366" t="s">
        <v>34</v>
      </c>
      <c r="J761" s="366" t="s">
        <v>611</v>
      </c>
      <c r="K761" s="367" t="s">
        <v>48</v>
      </c>
      <c r="L761" s="368"/>
      <c r="M761" s="368" t="s">
        <v>34</v>
      </c>
      <c r="N761" s="367">
        <v>446467</v>
      </c>
      <c r="O761" s="367" t="s">
        <v>1323</v>
      </c>
      <c r="P761" s="371">
        <v>42958</v>
      </c>
      <c r="Q761" s="372">
        <v>11664673.949999999</v>
      </c>
      <c r="R761" s="372">
        <v>12112342.662857145</v>
      </c>
      <c r="S761" s="367">
        <v>5</v>
      </c>
      <c r="T761" s="369">
        <v>-6.365766869161904E-2</v>
      </c>
      <c r="U761" s="369">
        <v>-0.8229151079674194</v>
      </c>
      <c r="V761" s="369">
        <v>-5.9598849732214187E-2</v>
      </c>
      <c r="W761" s="369">
        <v>-0.58426801015297325</v>
      </c>
      <c r="X761" s="369">
        <v>2.7597576354921216E-2</v>
      </c>
      <c r="Y761" s="369">
        <v>0.2092774348902641</v>
      </c>
      <c r="Z761" s="369">
        <v>-3.7428880286267896E-2</v>
      </c>
      <c r="AA761" s="369">
        <v>-0.21275788955081124</v>
      </c>
      <c r="AB761" s="369">
        <v>4.4929157604724143E-2</v>
      </c>
      <c r="AC761" s="373">
        <v>-3.5074675793128804</v>
      </c>
      <c r="AD761" s="575">
        <v>0</v>
      </c>
      <c r="AE761" s="370" t="s">
        <v>2455</v>
      </c>
      <c r="AF761" s="370" t="s">
        <v>730</v>
      </c>
      <c r="AG761" s="374" t="s">
        <v>730</v>
      </c>
      <c r="AH761" s="374" t="s">
        <v>2318</v>
      </c>
      <c r="AI761" s="374">
        <v>25000</v>
      </c>
      <c r="AJ761" s="374">
        <v>1000</v>
      </c>
      <c r="AK761" s="374">
        <v>1000</v>
      </c>
      <c r="AL761" s="369">
        <v>0.01</v>
      </c>
      <c r="AM761" s="369" t="s">
        <v>34</v>
      </c>
      <c r="AN761" s="369" t="s">
        <v>34</v>
      </c>
      <c r="AO761" s="367" t="s">
        <v>1326</v>
      </c>
      <c r="AP761" s="370" t="s">
        <v>13</v>
      </c>
      <c r="AQ761" s="376" t="s">
        <v>681</v>
      </c>
      <c r="AR761" s="369">
        <v>5.3333333333333332E-3</v>
      </c>
      <c r="AS761" s="369">
        <v>5.3333333333333332E-3</v>
      </c>
      <c r="AT761" s="369"/>
      <c r="AX761" s="711"/>
      <c r="AY761" s="712"/>
      <c r="AZ761" s="712"/>
      <c r="BA761" s="712"/>
      <c r="BB761" s="713"/>
      <c r="BC761" s="712"/>
      <c r="BD761" s="712"/>
      <c r="BE761" s="712"/>
      <c r="BF761" s="712"/>
      <c r="BG761" s="713"/>
      <c r="BH761" s="713"/>
      <c r="BI761" s="714"/>
      <c r="BJ761" s="714"/>
      <c r="BK761" s="714"/>
      <c r="BL761" s="713"/>
      <c r="BM761" s="713"/>
      <c r="BN761" s="713"/>
      <c r="BO761" s="713"/>
      <c r="BP761" s="713"/>
      <c r="BQ761" s="713"/>
      <c r="BR761" s="713"/>
      <c r="BS761" s="713"/>
      <c r="BT761" s="716"/>
      <c r="BU761" s="717"/>
      <c r="BV761" s="715"/>
      <c r="BW761" s="718"/>
    </row>
    <row r="762" spans="2:75" ht="15.75" customHeight="1">
      <c r="B762" s="363" t="s">
        <v>1044</v>
      </c>
      <c r="C762" s="364">
        <v>28320600000156</v>
      </c>
      <c r="D762" s="365" t="s">
        <v>14</v>
      </c>
      <c r="E762" s="365" t="s">
        <v>607</v>
      </c>
      <c r="F762" s="365"/>
      <c r="G762" s="366" t="s">
        <v>868</v>
      </c>
      <c r="H762" s="366" t="s">
        <v>34</v>
      </c>
      <c r="I762" s="366" t="s">
        <v>34</v>
      </c>
      <c r="J762" s="366" t="s">
        <v>692</v>
      </c>
      <c r="K762" s="367"/>
      <c r="L762" s="368"/>
      <c r="M762" s="368" t="s">
        <v>34</v>
      </c>
      <c r="N762" s="367">
        <v>453935</v>
      </c>
      <c r="O762" s="367" t="s">
        <v>1323</v>
      </c>
      <c r="P762" s="371">
        <v>43063</v>
      </c>
      <c r="Q762" s="372">
        <v>157214605.88999999</v>
      </c>
      <c r="R762" s="372">
        <v>297587420.63297611</v>
      </c>
      <c r="S762" s="367">
        <v>5</v>
      </c>
      <c r="T762" s="369">
        <v>-0.24461219367835896</v>
      </c>
      <c r="U762" s="369">
        <v>-3.1621495714227423</v>
      </c>
      <c r="V762" s="369">
        <v>-0.20383577973214961</v>
      </c>
      <c r="W762" s="369">
        <v>-1.9982722142657412</v>
      </c>
      <c r="X762" s="369">
        <v>-3.4266961271267271E-2</v>
      </c>
      <c r="Y762" s="369">
        <v>-0.25985259227504764</v>
      </c>
      <c r="Z762" s="369">
        <v>0.29353623204271129</v>
      </c>
      <c r="AA762" s="369">
        <v>1.6685551039317956</v>
      </c>
      <c r="AB762" s="369">
        <v>0.27452736538774958</v>
      </c>
      <c r="AC762" s="373">
        <v>-1.0464577105035924</v>
      </c>
      <c r="AD762" s="575">
        <v>0</v>
      </c>
      <c r="AE762" s="370" t="s">
        <v>2514</v>
      </c>
      <c r="AF762" s="370" t="s">
        <v>730</v>
      </c>
      <c r="AG762" s="374" t="s">
        <v>730</v>
      </c>
      <c r="AH762" s="374" t="s">
        <v>2318</v>
      </c>
      <c r="AI762" s="374">
        <v>25000</v>
      </c>
      <c r="AJ762" s="374">
        <v>1000</v>
      </c>
      <c r="AK762" s="374">
        <v>1000</v>
      </c>
      <c r="AL762" s="369">
        <v>0.01</v>
      </c>
      <c r="AM762" s="369" t="s">
        <v>34</v>
      </c>
      <c r="AN762" s="369" t="s">
        <v>2330</v>
      </c>
      <c r="AO762" s="367" t="s">
        <v>1326</v>
      </c>
      <c r="AP762" s="370" t="s">
        <v>718</v>
      </c>
      <c r="AQ762" s="376" t="s">
        <v>689</v>
      </c>
      <c r="AR762" s="369">
        <v>5.3333333333333332E-3</v>
      </c>
      <c r="AS762" s="369">
        <v>5.3333333333333332E-3</v>
      </c>
      <c r="AT762" s="369"/>
      <c r="AX762" s="711"/>
      <c r="AY762" s="712"/>
      <c r="AZ762" s="712"/>
      <c r="BA762" s="712"/>
      <c r="BB762" s="713"/>
      <c r="BC762" s="712"/>
      <c r="BD762" s="712"/>
      <c r="BE762" s="712"/>
      <c r="BF762" s="712"/>
      <c r="BG762" s="713"/>
      <c r="BH762" s="713"/>
      <c r="BI762" s="714"/>
      <c r="BJ762" s="714"/>
      <c r="BK762" s="714"/>
      <c r="BL762" s="713"/>
      <c r="BM762" s="713"/>
      <c r="BN762" s="713"/>
      <c r="BO762" s="713"/>
      <c r="BP762" s="713"/>
      <c r="BQ762" s="713"/>
      <c r="BR762" s="713"/>
      <c r="BS762" s="713"/>
      <c r="BT762" s="716"/>
      <c r="BU762" s="717"/>
      <c r="BV762" s="715"/>
      <c r="BW762" s="718"/>
    </row>
    <row r="763" spans="2:75" ht="15.75" customHeight="1">
      <c r="B763" s="363" t="s">
        <v>1045</v>
      </c>
      <c r="C763" s="364">
        <v>26369994000101</v>
      </c>
      <c r="D763" s="365" t="s">
        <v>14</v>
      </c>
      <c r="E763" s="365" t="s">
        <v>607</v>
      </c>
      <c r="F763" s="365"/>
      <c r="G763" s="366"/>
      <c r="H763" s="366" t="s">
        <v>34</v>
      </c>
      <c r="I763" s="366" t="s">
        <v>34</v>
      </c>
      <c r="J763" s="366" t="s">
        <v>611</v>
      </c>
      <c r="K763" s="367"/>
      <c r="L763" s="368"/>
      <c r="M763" s="368" t="s">
        <v>34</v>
      </c>
      <c r="N763" s="367">
        <v>453722</v>
      </c>
      <c r="O763" s="367" t="s">
        <v>1323</v>
      </c>
      <c r="P763" s="371">
        <v>43063</v>
      </c>
      <c r="Q763" s="372">
        <v>12259262.130000001</v>
      </c>
      <c r="R763" s="372">
        <v>17213900.56571427</v>
      </c>
      <c r="S763" s="367">
        <v>5</v>
      </c>
      <c r="T763" s="369">
        <v>-0.26257420866564751</v>
      </c>
      <c r="U763" s="369">
        <v>-3.3943480450140791</v>
      </c>
      <c r="V763" s="369">
        <v>-0.22789513861609634</v>
      </c>
      <c r="W763" s="369">
        <v>-2.2341343794558473</v>
      </c>
      <c r="X763" s="369">
        <v>-9.2902802984548893E-2</v>
      </c>
      <c r="Y763" s="369">
        <v>-0.70449883180611161</v>
      </c>
      <c r="Z763" s="369">
        <v>-0.14814314892054525</v>
      </c>
      <c r="AA763" s="369">
        <v>-0.84209368473441792</v>
      </c>
      <c r="AB763" s="369">
        <v>0.26028322467980658</v>
      </c>
      <c r="AC763" s="373">
        <v>-1.2369509753001935</v>
      </c>
      <c r="AD763" s="575">
        <v>0</v>
      </c>
      <c r="AE763" s="370" t="s">
        <v>2514</v>
      </c>
      <c r="AF763" s="370" t="s">
        <v>730</v>
      </c>
      <c r="AG763" s="374" t="s">
        <v>730</v>
      </c>
      <c r="AH763" s="374" t="s">
        <v>2318</v>
      </c>
      <c r="AI763" s="374">
        <v>25000</v>
      </c>
      <c r="AJ763" s="374">
        <v>1000</v>
      </c>
      <c r="AK763" s="374">
        <v>1000</v>
      </c>
      <c r="AL763" s="369">
        <v>0.01</v>
      </c>
      <c r="AM763" s="369" t="s">
        <v>34</v>
      </c>
      <c r="AN763" s="369" t="s">
        <v>34</v>
      </c>
      <c r="AO763" s="367" t="s">
        <v>1326</v>
      </c>
      <c r="AP763" s="370" t="s">
        <v>718</v>
      </c>
      <c r="AQ763" s="376" t="s">
        <v>689</v>
      </c>
      <c r="AR763" s="369">
        <v>5.3333333333333332E-3</v>
      </c>
      <c r="AS763" s="369">
        <v>5.3333333333333332E-3</v>
      </c>
      <c r="AT763" s="369"/>
      <c r="AX763" s="711"/>
      <c r="AY763" s="712"/>
      <c r="AZ763" s="712"/>
      <c r="BA763" s="712"/>
      <c r="BB763" s="713"/>
      <c r="BC763" s="712"/>
      <c r="BD763" s="712"/>
      <c r="BE763" s="712"/>
      <c r="BF763" s="712"/>
      <c r="BG763" s="713"/>
      <c r="BH763" s="713"/>
      <c r="BI763" s="714"/>
      <c r="BJ763" s="714"/>
      <c r="BK763" s="714"/>
      <c r="BL763" s="713"/>
      <c r="BM763" s="713"/>
      <c r="BN763" s="713"/>
      <c r="BO763" s="713"/>
      <c r="BP763" s="713"/>
      <c r="BQ763" s="713"/>
      <c r="BR763" s="713"/>
      <c r="BS763" s="713"/>
      <c r="BT763" s="716"/>
      <c r="BU763" s="717"/>
      <c r="BV763" s="715"/>
      <c r="BW763" s="718"/>
    </row>
    <row r="764" spans="2:75" ht="15.75" customHeight="1">
      <c r="B764" s="363" t="s">
        <v>1046</v>
      </c>
      <c r="C764" s="364">
        <v>35578945000170</v>
      </c>
      <c r="D764" s="365" t="s">
        <v>14</v>
      </c>
      <c r="E764" s="365" t="s">
        <v>607</v>
      </c>
      <c r="F764" s="365"/>
      <c r="G764" s="366"/>
      <c r="H764" s="366" t="s">
        <v>34</v>
      </c>
      <c r="I764" s="366" t="s">
        <v>34</v>
      </c>
      <c r="J764" s="366" t="s">
        <v>611</v>
      </c>
      <c r="K764" s="367"/>
      <c r="L764" s="368"/>
      <c r="M764" s="368" t="s">
        <v>34</v>
      </c>
      <c r="N764" s="367">
        <v>536636</v>
      </c>
      <c r="O764" s="367" t="s">
        <v>1323</v>
      </c>
      <c r="P764" s="371">
        <v>43964</v>
      </c>
      <c r="Q764" s="372">
        <v>85107870.859999999</v>
      </c>
      <c r="R764" s="372">
        <v>132210005.06206347</v>
      </c>
      <c r="S764" s="367">
        <v>5</v>
      </c>
      <c r="T764" s="369">
        <v>-0.36627370450193242</v>
      </c>
      <c r="U764" s="369">
        <v>-4.7348916678991939</v>
      </c>
      <c r="V764" s="369">
        <v>-0.33583722570641927</v>
      </c>
      <c r="W764" s="369">
        <v>-3.2923277627072203</v>
      </c>
      <c r="X764" s="369">
        <v>-0.20652421129820009</v>
      </c>
      <c r="Y764" s="369">
        <v>-1.5661106115760433</v>
      </c>
      <c r="Z764" s="369" t="s">
        <v>1424</v>
      </c>
      <c r="AA764" s="369" t="s">
        <v>1424</v>
      </c>
      <c r="AB764" s="369">
        <v>0.26796428580311421</v>
      </c>
      <c r="AC764" s="373">
        <v>-1.7551221685876615</v>
      </c>
      <c r="AD764" s="575">
        <v>0</v>
      </c>
      <c r="AE764" s="370" t="s">
        <v>2514</v>
      </c>
      <c r="AF764" s="370" t="s">
        <v>730</v>
      </c>
      <c r="AG764" s="374" t="s">
        <v>730</v>
      </c>
      <c r="AH764" s="374" t="s">
        <v>2318</v>
      </c>
      <c r="AI764" s="374">
        <v>5000</v>
      </c>
      <c r="AJ764" s="374" t="s">
        <v>1436</v>
      </c>
      <c r="AK764" s="374" t="s">
        <v>1436</v>
      </c>
      <c r="AL764" s="369">
        <v>0.01</v>
      </c>
      <c r="AM764" s="369" t="s">
        <v>34</v>
      </c>
      <c r="AN764" s="369" t="s">
        <v>34</v>
      </c>
      <c r="AO764" s="367" t="s">
        <v>1326</v>
      </c>
      <c r="AP764" s="370" t="s">
        <v>718</v>
      </c>
      <c r="AQ764" s="376" t="s">
        <v>689</v>
      </c>
      <c r="AR764" s="369">
        <v>5.3333333333333332E-3</v>
      </c>
      <c r="AS764" s="369">
        <v>5.3333333333333332E-3</v>
      </c>
      <c r="AT764" s="369"/>
      <c r="AX764" s="711"/>
      <c r="AY764" s="712"/>
      <c r="AZ764" s="712"/>
      <c r="BA764" s="712"/>
      <c r="BB764" s="713"/>
      <c r="BC764" s="712"/>
      <c r="BD764" s="712"/>
      <c r="BE764" s="712"/>
      <c r="BF764" s="712"/>
      <c r="BG764" s="713"/>
      <c r="BH764" s="713"/>
      <c r="BI764" s="714"/>
      <c r="BJ764" s="714"/>
      <c r="BK764" s="714"/>
      <c r="BL764" s="713"/>
      <c r="BM764" s="713"/>
      <c r="BN764" s="713"/>
      <c r="BO764" s="713"/>
      <c r="BP764" s="713"/>
      <c r="BQ764" s="713"/>
      <c r="BR764" s="713"/>
      <c r="BS764" s="713"/>
      <c r="BT764" s="716"/>
      <c r="BU764" s="717"/>
      <c r="BV764" s="715"/>
      <c r="BW764" s="718"/>
    </row>
    <row r="765" spans="2:75" ht="15.75" customHeight="1">
      <c r="B765" s="363" t="s">
        <v>1047</v>
      </c>
      <c r="C765" s="364">
        <v>26370126000141</v>
      </c>
      <c r="D765" s="365" t="s">
        <v>14</v>
      </c>
      <c r="E765" s="365" t="s">
        <v>607</v>
      </c>
      <c r="F765" s="365"/>
      <c r="G765" s="366"/>
      <c r="H765" s="366" t="s">
        <v>34</v>
      </c>
      <c r="I765" s="366" t="s">
        <v>34</v>
      </c>
      <c r="J765" s="366" t="s">
        <v>611</v>
      </c>
      <c r="K765" s="367"/>
      <c r="L765" s="368"/>
      <c r="M765" s="368" t="s">
        <v>34</v>
      </c>
      <c r="N765" s="367">
        <v>446742</v>
      </c>
      <c r="O765" s="367" t="s">
        <v>1323</v>
      </c>
      <c r="P765" s="371">
        <v>42958</v>
      </c>
      <c r="Q765" s="372">
        <v>45320439.649999999</v>
      </c>
      <c r="R765" s="372">
        <v>35662465.601785727</v>
      </c>
      <c r="S765" s="367">
        <v>5</v>
      </c>
      <c r="T765" s="369">
        <v>0.17202824219800972</v>
      </c>
      <c r="U765" s="369">
        <v>2.2238426636013218</v>
      </c>
      <c r="V765" s="369">
        <v>0.28162812532680337</v>
      </c>
      <c r="W765" s="369">
        <v>2.7608973181048415</v>
      </c>
      <c r="X765" s="369">
        <v>0.5532616628117204</v>
      </c>
      <c r="Y765" s="369">
        <v>4.1954836949191803</v>
      </c>
      <c r="Z765" s="369">
        <v>0.49846556570051792</v>
      </c>
      <c r="AA765" s="369">
        <v>2.833439872127367</v>
      </c>
      <c r="AB765" s="369">
        <v>0.1299725119394638</v>
      </c>
      <c r="AC765" s="373">
        <v>1.2274529031665966</v>
      </c>
      <c r="AD765" s="575">
        <v>0</v>
      </c>
      <c r="AE765" s="370" t="s">
        <v>2455</v>
      </c>
      <c r="AF765" s="370" t="s">
        <v>730</v>
      </c>
      <c r="AG765" s="374" t="s">
        <v>730</v>
      </c>
      <c r="AH765" s="374" t="s">
        <v>2318</v>
      </c>
      <c r="AI765" s="374">
        <v>25000</v>
      </c>
      <c r="AJ765" s="374">
        <v>1000</v>
      </c>
      <c r="AK765" s="374">
        <v>1000</v>
      </c>
      <c r="AL765" s="369">
        <v>0.01</v>
      </c>
      <c r="AM765" s="369" t="s">
        <v>34</v>
      </c>
      <c r="AN765" s="369" t="s">
        <v>34</v>
      </c>
      <c r="AO765" s="367" t="s">
        <v>1326</v>
      </c>
      <c r="AP765" s="370" t="s">
        <v>718</v>
      </c>
      <c r="AQ765" s="376" t="s">
        <v>689</v>
      </c>
      <c r="AR765" s="369">
        <v>5.3333333333333332E-3</v>
      </c>
      <c r="AS765" s="369">
        <v>5.3333333333333332E-3</v>
      </c>
      <c r="AT765" s="369"/>
      <c r="AX765" s="711"/>
      <c r="AY765" s="712"/>
      <c r="AZ765" s="712"/>
      <c r="BA765" s="712"/>
      <c r="BB765" s="713"/>
      <c r="BC765" s="712"/>
      <c r="BD765" s="712"/>
      <c r="BE765" s="712"/>
      <c r="BF765" s="712"/>
      <c r="BG765" s="713"/>
      <c r="BH765" s="713"/>
      <c r="BI765" s="714"/>
      <c r="BJ765" s="714"/>
      <c r="BK765" s="714"/>
      <c r="BL765" s="713"/>
      <c r="BM765" s="713"/>
      <c r="BN765" s="713"/>
      <c r="BO765" s="713"/>
      <c r="BP765" s="713"/>
      <c r="BQ765" s="713"/>
      <c r="BR765" s="713"/>
      <c r="BS765" s="713"/>
      <c r="BT765" s="716"/>
      <c r="BU765" s="717"/>
      <c r="BV765" s="715"/>
      <c r="BW765" s="718"/>
    </row>
    <row r="766" spans="2:75" ht="15.75" customHeight="1">
      <c r="B766" s="363" t="s">
        <v>1048</v>
      </c>
      <c r="C766" s="364">
        <v>28320626000102</v>
      </c>
      <c r="D766" s="365" t="s">
        <v>14</v>
      </c>
      <c r="E766" s="365" t="s">
        <v>607</v>
      </c>
      <c r="F766" s="365"/>
      <c r="G766" s="366" t="s">
        <v>868</v>
      </c>
      <c r="H766" s="366" t="s">
        <v>34</v>
      </c>
      <c r="I766" s="366" t="s">
        <v>34</v>
      </c>
      <c r="J766" s="366" t="s">
        <v>692</v>
      </c>
      <c r="K766" s="367"/>
      <c r="L766" s="368"/>
      <c r="M766" s="368" t="s">
        <v>34</v>
      </c>
      <c r="N766" s="367">
        <v>453951</v>
      </c>
      <c r="O766" s="367" t="s">
        <v>1323</v>
      </c>
      <c r="P766" s="371">
        <v>43063</v>
      </c>
      <c r="Q766" s="372">
        <v>52223121.719999999</v>
      </c>
      <c r="R766" s="372">
        <v>81827452.962142855</v>
      </c>
      <c r="S766" s="367">
        <v>5</v>
      </c>
      <c r="T766" s="369">
        <v>-0.11825101877419231</v>
      </c>
      <c r="U766" s="369">
        <v>-1.5286540000895978</v>
      </c>
      <c r="V766" s="369">
        <v>-8.5267407573218046E-2</v>
      </c>
      <c r="W766" s="369">
        <v>-0.8359057058575855</v>
      </c>
      <c r="X766" s="369">
        <v>0.49303835536489049</v>
      </c>
      <c r="Y766" s="369">
        <v>3.7387994143507215</v>
      </c>
      <c r="Z766" s="369">
        <v>0.56061344413567182</v>
      </c>
      <c r="AA766" s="369">
        <v>3.186708560765505</v>
      </c>
      <c r="AB766" s="369">
        <v>0.25600143002841236</v>
      </c>
      <c r="AC766" s="373">
        <v>-0.59974231308626702</v>
      </c>
      <c r="AD766" s="575">
        <v>0</v>
      </c>
      <c r="AE766" s="370" t="s">
        <v>2514</v>
      </c>
      <c r="AF766" s="370" t="s">
        <v>730</v>
      </c>
      <c r="AG766" s="374" t="s">
        <v>730</v>
      </c>
      <c r="AH766" s="374" t="s">
        <v>2318</v>
      </c>
      <c r="AI766" s="374">
        <v>25000</v>
      </c>
      <c r="AJ766" s="374">
        <v>1000</v>
      </c>
      <c r="AK766" s="374">
        <v>1000</v>
      </c>
      <c r="AL766" s="369">
        <v>0.01</v>
      </c>
      <c r="AM766" s="369" t="s">
        <v>34</v>
      </c>
      <c r="AN766" s="369" t="s">
        <v>34</v>
      </c>
      <c r="AO766" s="367" t="s">
        <v>1326</v>
      </c>
      <c r="AP766" s="370" t="s">
        <v>718</v>
      </c>
      <c r="AQ766" s="376" t="s">
        <v>689</v>
      </c>
      <c r="AR766" s="369">
        <v>5.3333333333333332E-3</v>
      </c>
      <c r="AS766" s="369">
        <v>5.3333333333333332E-3</v>
      </c>
      <c r="AT766" s="369"/>
      <c r="AX766" s="711"/>
      <c r="AY766" s="712"/>
      <c r="AZ766" s="712"/>
      <c r="BA766" s="712"/>
      <c r="BB766" s="713"/>
      <c r="BC766" s="712"/>
      <c r="BD766" s="712"/>
      <c r="BE766" s="712"/>
      <c r="BF766" s="712"/>
      <c r="BG766" s="713"/>
      <c r="BH766" s="713"/>
      <c r="BI766" s="714"/>
      <c r="BJ766" s="714"/>
      <c r="BK766" s="714"/>
      <c r="BL766" s="713"/>
      <c r="BM766" s="713"/>
      <c r="BN766" s="713"/>
      <c r="BO766" s="713"/>
      <c r="BP766" s="713"/>
      <c r="BQ766" s="713"/>
      <c r="BR766" s="713"/>
      <c r="BS766" s="713"/>
      <c r="BT766" s="716"/>
      <c r="BU766" s="717"/>
      <c r="BV766" s="715"/>
      <c r="BW766" s="718"/>
    </row>
    <row r="767" spans="2:75" ht="15.75" customHeight="1">
      <c r="B767" s="363" t="s">
        <v>560</v>
      </c>
      <c r="C767" s="364">
        <v>41044877000161</v>
      </c>
      <c r="D767" s="365" t="s">
        <v>14</v>
      </c>
      <c r="E767" s="365" t="s">
        <v>607</v>
      </c>
      <c r="F767" s="365"/>
      <c r="G767" s="366"/>
      <c r="H767" s="366" t="s">
        <v>34</v>
      </c>
      <c r="I767" s="366" t="s">
        <v>34</v>
      </c>
      <c r="J767" s="366" t="s">
        <v>608</v>
      </c>
      <c r="K767" s="367" t="s">
        <v>48</v>
      </c>
      <c r="L767" s="368"/>
      <c r="M767" s="368" t="s">
        <v>34</v>
      </c>
      <c r="N767" s="367">
        <v>579971</v>
      </c>
      <c r="O767" s="367" t="s">
        <v>1323</v>
      </c>
      <c r="P767" s="371">
        <v>44277</v>
      </c>
      <c r="Q767" s="372">
        <v>10450338.33</v>
      </c>
      <c r="R767" s="372">
        <v>10542982.106984129</v>
      </c>
      <c r="S767" s="367">
        <v>12</v>
      </c>
      <c r="T767" s="369">
        <v>-1.4359252901287811E-2</v>
      </c>
      <c r="U767" s="369">
        <v>-0.18562486491357252</v>
      </c>
      <c r="V767" s="369">
        <v>-0.13273757950805865</v>
      </c>
      <c r="W767" s="369">
        <v>-1.3012721185082887</v>
      </c>
      <c r="X767" s="369" t="s">
        <v>1424</v>
      </c>
      <c r="Y767" s="369" t="s">
        <v>1424</v>
      </c>
      <c r="Z767" s="369" t="s">
        <v>1424</v>
      </c>
      <c r="AA767" s="369" t="s">
        <v>1424</v>
      </c>
      <c r="AB767" s="369">
        <v>0.14412941911230534</v>
      </c>
      <c r="AC767" s="373">
        <v>-1.5897794547700832</v>
      </c>
      <c r="AD767" s="575">
        <v>40936273000167</v>
      </c>
      <c r="AE767" s="370" t="s">
        <v>2515</v>
      </c>
      <c r="AF767" s="370" t="s">
        <v>2317</v>
      </c>
      <c r="AG767" s="374" t="s">
        <v>1458</v>
      </c>
      <c r="AH767" s="374" t="s">
        <v>2321</v>
      </c>
      <c r="AI767" s="374">
        <v>500</v>
      </c>
      <c r="AJ767" s="374">
        <v>100</v>
      </c>
      <c r="AK767" s="374">
        <v>100</v>
      </c>
      <c r="AL767" s="369">
        <v>1.9E-2</v>
      </c>
      <c r="AM767" s="369">
        <v>0.2</v>
      </c>
      <c r="AN767" s="369" t="s">
        <v>668</v>
      </c>
      <c r="AO767" s="367" t="s">
        <v>1326</v>
      </c>
      <c r="AP767" s="370" t="s">
        <v>718</v>
      </c>
      <c r="AQ767" s="376" t="s">
        <v>661</v>
      </c>
      <c r="AR767" s="369">
        <v>6.3326999999999993E-3</v>
      </c>
      <c r="AS767" s="369">
        <v>6.3326999999999993E-3</v>
      </c>
      <c r="AT767" s="369"/>
      <c r="AX767" s="711"/>
      <c r="AY767" s="712"/>
      <c r="AZ767" s="712"/>
      <c r="BA767" s="712"/>
      <c r="BB767" s="713"/>
      <c r="BC767" s="712"/>
      <c r="BD767" s="712"/>
      <c r="BE767" s="712"/>
      <c r="BF767" s="712"/>
      <c r="BG767" s="713"/>
      <c r="BH767" s="713"/>
      <c r="BI767" s="714"/>
      <c r="BJ767" s="714"/>
      <c r="BK767" s="714"/>
      <c r="BL767" s="713"/>
      <c r="BM767" s="713"/>
      <c r="BN767" s="713"/>
      <c r="BO767" s="713"/>
      <c r="BP767" s="713"/>
      <c r="BQ767" s="713"/>
      <c r="BR767" s="713"/>
      <c r="BS767" s="713"/>
      <c r="BT767" s="716"/>
      <c r="BU767" s="717"/>
      <c r="BV767" s="715"/>
      <c r="BW767" s="718"/>
    </row>
    <row r="768" spans="2:75" ht="15.75" customHeight="1">
      <c r="B768" s="363" t="s">
        <v>1049</v>
      </c>
      <c r="C768" s="364">
        <v>34096240000153</v>
      </c>
      <c r="D768" s="365" t="s">
        <v>11</v>
      </c>
      <c r="E768" s="365" t="s">
        <v>620</v>
      </c>
      <c r="F768" s="365" t="s">
        <v>687</v>
      </c>
      <c r="G768" s="366" t="s">
        <v>740</v>
      </c>
      <c r="H768" s="366" t="s">
        <v>34</v>
      </c>
      <c r="I768" s="366" t="s">
        <v>1321</v>
      </c>
      <c r="J768" s="366" t="s">
        <v>608</v>
      </c>
      <c r="K768" s="367" t="s">
        <v>48</v>
      </c>
      <c r="L768" s="368" t="s">
        <v>1341</v>
      </c>
      <c r="M768" s="368" t="s">
        <v>34</v>
      </c>
      <c r="N768" s="367">
        <v>503843</v>
      </c>
      <c r="O768" s="367" t="s">
        <v>1323</v>
      </c>
      <c r="P768" s="371">
        <v>43682</v>
      </c>
      <c r="Q768" s="372">
        <v>62753784.649999999</v>
      </c>
      <c r="R768" s="372">
        <v>69979582.245873034</v>
      </c>
      <c r="S768" s="367">
        <v>271</v>
      </c>
      <c r="T768" s="369">
        <v>8.8183372652447911E-2</v>
      </c>
      <c r="U768" s="369">
        <v>1.1399636700295048</v>
      </c>
      <c r="V768" s="369">
        <v>0.12453491435592756</v>
      </c>
      <c r="W768" s="369">
        <v>1.2208585724764378</v>
      </c>
      <c r="X768" s="369">
        <v>0.22376752668622513</v>
      </c>
      <c r="Y768" s="369">
        <v>1.6968698045935926</v>
      </c>
      <c r="Z768" s="369">
        <v>0.33400955469299021</v>
      </c>
      <c r="AA768" s="369">
        <v>1.8986185908521256</v>
      </c>
      <c r="AB768" s="369">
        <v>5.491381739765485E-3</v>
      </c>
      <c r="AC768" s="373">
        <v>3.6893794898233097</v>
      </c>
      <c r="AD768" s="575">
        <v>0</v>
      </c>
      <c r="AE768" s="370" t="s">
        <v>2515</v>
      </c>
      <c r="AF768" s="370" t="s">
        <v>2317</v>
      </c>
      <c r="AG768" s="374" t="s">
        <v>1458</v>
      </c>
      <c r="AH768" s="374" t="s">
        <v>2318</v>
      </c>
      <c r="AI768" s="374">
        <v>5000</v>
      </c>
      <c r="AJ768" s="374">
        <v>5000</v>
      </c>
      <c r="AK768" s="374">
        <v>5000</v>
      </c>
      <c r="AL768" s="369">
        <v>0.02</v>
      </c>
      <c r="AM768" s="369">
        <v>0.2</v>
      </c>
      <c r="AN768" s="369" t="s">
        <v>34</v>
      </c>
      <c r="AO768" s="367" t="s">
        <v>1326</v>
      </c>
      <c r="AP768" s="370" t="s">
        <v>13</v>
      </c>
      <c r="AQ768" s="376" t="s">
        <v>670</v>
      </c>
      <c r="AR768" s="369">
        <v>3.3333333333333331E-3</v>
      </c>
      <c r="AS768" s="369">
        <v>3.3333333333333331E-3</v>
      </c>
      <c r="AT768" s="369"/>
      <c r="AX768" s="711"/>
      <c r="AY768" s="712"/>
      <c r="AZ768" s="712"/>
      <c r="BA768" s="712"/>
      <c r="BB768" s="713"/>
      <c r="BC768" s="712"/>
      <c r="BD768" s="712"/>
      <c r="BE768" s="712"/>
      <c r="BF768" s="712"/>
      <c r="BG768" s="713"/>
      <c r="BH768" s="713"/>
      <c r="BI768" s="714"/>
      <c r="BJ768" s="714"/>
      <c r="BK768" s="714"/>
      <c r="BL768" s="713"/>
      <c r="BM768" s="713"/>
      <c r="BN768" s="713"/>
      <c r="BO768" s="713"/>
      <c r="BP768" s="713"/>
      <c r="BQ768" s="713"/>
      <c r="BR768" s="713"/>
      <c r="BS768" s="713"/>
      <c r="BT768" s="716"/>
      <c r="BU768" s="717"/>
      <c r="BV768" s="715"/>
      <c r="BW768" s="718"/>
    </row>
    <row r="769" spans="2:75" ht="15.75" customHeight="1">
      <c r="B769" s="363" t="s">
        <v>1050</v>
      </c>
      <c r="C769" s="364">
        <v>35420451000162</v>
      </c>
      <c r="D769" s="365" t="s">
        <v>11</v>
      </c>
      <c r="E769" s="365" t="s">
        <v>620</v>
      </c>
      <c r="F769" s="365" t="s">
        <v>687</v>
      </c>
      <c r="G769" s="366" t="s">
        <v>740</v>
      </c>
      <c r="H769" s="366" t="s">
        <v>34</v>
      </c>
      <c r="I769" s="366" t="s">
        <v>1321</v>
      </c>
      <c r="J769" s="366" t="s">
        <v>692</v>
      </c>
      <c r="K769" s="367" t="s">
        <v>48</v>
      </c>
      <c r="L769" s="368" t="s">
        <v>1341</v>
      </c>
      <c r="M769" s="368" t="s">
        <v>34</v>
      </c>
      <c r="N769" s="367">
        <v>535133</v>
      </c>
      <c r="O769" s="367" t="s">
        <v>1323</v>
      </c>
      <c r="P769" s="371">
        <v>43871</v>
      </c>
      <c r="Q769" s="372">
        <v>30553039.27</v>
      </c>
      <c r="R769" s="372">
        <v>21799312.630793668</v>
      </c>
      <c r="S769" s="367">
        <v>211</v>
      </c>
      <c r="T769" s="369">
        <v>0.10553165737850656</v>
      </c>
      <c r="U769" s="369">
        <v>1.3642283327452107</v>
      </c>
      <c r="V769" s="369">
        <v>0.18195143453248042</v>
      </c>
      <c r="W769" s="369">
        <v>1.7837324558515739</v>
      </c>
      <c r="X769" s="369">
        <v>0.28127756786304037</v>
      </c>
      <c r="Y769" s="369">
        <v>2.1329788941430876</v>
      </c>
      <c r="Z769" s="369" t="s">
        <v>1424</v>
      </c>
      <c r="AA769" s="369" t="s">
        <v>1424</v>
      </c>
      <c r="AB769" s="369">
        <v>1.250433545981448E-2</v>
      </c>
      <c r="AC769" s="373">
        <v>5.6098634865074795</v>
      </c>
      <c r="AD769" s="575">
        <v>22681938000157</v>
      </c>
      <c r="AE769" s="370" t="s">
        <v>2515</v>
      </c>
      <c r="AF769" s="370" t="s">
        <v>763</v>
      </c>
      <c r="AG769" s="374" t="s">
        <v>763</v>
      </c>
      <c r="AH769" s="374" t="s">
        <v>2318</v>
      </c>
      <c r="AI769" s="374">
        <v>50000</v>
      </c>
      <c r="AJ769" s="374">
        <v>10000</v>
      </c>
      <c r="AK769" s="374">
        <v>30000</v>
      </c>
      <c r="AL769" s="369">
        <v>0.02</v>
      </c>
      <c r="AM769" s="369">
        <v>0.2</v>
      </c>
      <c r="AN769" s="369" t="s">
        <v>64</v>
      </c>
      <c r="AO769" s="367" t="s">
        <v>1326</v>
      </c>
      <c r="AP769" s="370" t="s">
        <v>13</v>
      </c>
      <c r="AQ769" s="376" t="s">
        <v>681</v>
      </c>
      <c r="AR769" s="369">
        <v>5.3333333333333332E-3</v>
      </c>
      <c r="AS769" s="369">
        <v>5.3333333333333332E-3</v>
      </c>
      <c r="AT769" s="369"/>
      <c r="AX769" s="711"/>
      <c r="AY769" s="712"/>
      <c r="AZ769" s="712"/>
      <c r="BA769" s="712"/>
      <c r="BB769" s="713"/>
      <c r="BC769" s="712"/>
      <c r="BD769" s="712"/>
      <c r="BE769" s="712"/>
      <c r="BF769" s="712"/>
      <c r="BG769" s="713"/>
      <c r="BH769" s="713"/>
      <c r="BI769" s="714"/>
      <c r="BJ769" s="714"/>
      <c r="BK769" s="714"/>
      <c r="BL769" s="713"/>
      <c r="BM769" s="713"/>
      <c r="BN769" s="713"/>
      <c r="BO769" s="713"/>
      <c r="BP769" s="713"/>
      <c r="BQ769" s="713"/>
      <c r="BR769" s="713"/>
      <c r="BS769" s="713"/>
      <c r="BT769" s="716"/>
      <c r="BU769" s="717"/>
      <c r="BV769" s="715"/>
      <c r="BW769" s="718"/>
    </row>
    <row r="770" spans="2:75" ht="15.75" customHeight="1">
      <c r="B770" s="363" t="s">
        <v>1655</v>
      </c>
      <c r="C770" s="364">
        <v>44669531000147</v>
      </c>
      <c r="D770" s="365" t="s">
        <v>11</v>
      </c>
      <c r="E770" s="365" t="s">
        <v>620</v>
      </c>
      <c r="F770" s="365" t="s">
        <v>687</v>
      </c>
      <c r="G770" s="366" t="s">
        <v>740</v>
      </c>
      <c r="H770" s="366" t="s">
        <v>34</v>
      </c>
      <c r="I770" s="366" t="s">
        <v>1321</v>
      </c>
      <c r="J770" s="366" t="s">
        <v>608</v>
      </c>
      <c r="K770" s="367" t="s">
        <v>48</v>
      </c>
      <c r="L770" s="368"/>
      <c r="M770" s="368"/>
      <c r="N770" s="367">
        <v>640824</v>
      </c>
      <c r="O770" s="367" t="s">
        <v>1323</v>
      </c>
      <c r="P770" s="371">
        <v>44610</v>
      </c>
      <c r="Q770" s="372">
        <v>1109652.98</v>
      </c>
      <c r="R770" s="372" t="s">
        <v>1424</v>
      </c>
      <c r="S770" s="367">
        <v>102</v>
      </c>
      <c r="T770" s="369" t="s">
        <v>1424</v>
      </c>
      <c r="U770" s="369" t="s">
        <v>1424</v>
      </c>
      <c r="V770" s="369" t="s">
        <v>1424</v>
      </c>
      <c r="W770" s="369" t="s">
        <v>1424</v>
      </c>
      <c r="X770" s="369" t="s">
        <v>1424</v>
      </c>
      <c r="Y770" s="369" t="s">
        <v>1424</v>
      </c>
      <c r="Z770" s="369" t="s">
        <v>1424</v>
      </c>
      <c r="AA770" s="369" t="s">
        <v>1424</v>
      </c>
      <c r="AB770" s="369" t="s">
        <v>1424</v>
      </c>
      <c r="AC770" s="373" t="s">
        <v>1424</v>
      </c>
      <c r="AD770" s="575">
        <v>42592476000109</v>
      </c>
      <c r="AE770" s="370" t="s">
        <v>2515</v>
      </c>
      <c r="AF770" s="370" t="s">
        <v>975</v>
      </c>
      <c r="AG770" s="374" t="s">
        <v>975</v>
      </c>
      <c r="AH770" s="374" t="s">
        <v>2339</v>
      </c>
      <c r="AI770" s="374">
        <v>100000</v>
      </c>
      <c r="AJ770" s="374">
        <v>100000</v>
      </c>
      <c r="AK770" s="374">
        <v>100000</v>
      </c>
      <c r="AL770" s="369">
        <v>5.0000000000000001E-4</v>
      </c>
      <c r="AM770" s="369" t="s">
        <v>34</v>
      </c>
      <c r="AN770" s="369" t="s">
        <v>2330</v>
      </c>
      <c r="AO770" s="367" t="s">
        <v>1326</v>
      </c>
      <c r="AP770" s="370" t="s">
        <v>13</v>
      </c>
      <c r="AQ770" s="376" t="s">
        <v>673</v>
      </c>
      <c r="AR770" s="369" t="s">
        <v>34</v>
      </c>
      <c r="AS770" s="369" t="s">
        <v>34</v>
      </c>
      <c r="AT770" s="369"/>
      <c r="AX770" s="711"/>
      <c r="AY770" s="712"/>
      <c r="AZ770" s="712"/>
      <c r="BA770" s="712"/>
      <c r="BB770" s="713"/>
      <c r="BC770" s="712"/>
      <c r="BD770" s="712"/>
      <c r="BE770" s="712"/>
      <c r="BF770" s="712"/>
      <c r="BG770" s="713"/>
      <c r="BH770" s="713"/>
      <c r="BI770" s="714"/>
      <c r="BJ770" s="714"/>
      <c r="BK770" s="714"/>
      <c r="BL770" s="713"/>
      <c r="BM770" s="713"/>
      <c r="BN770" s="713"/>
      <c r="BO770" s="713"/>
      <c r="BP770" s="713"/>
      <c r="BQ770" s="713"/>
      <c r="BR770" s="713"/>
      <c r="BS770" s="713"/>
      <c r="BT770" s="716"/>
      <c r="BU770" s="717"/>
      <c r="BV770" s="715"/>
      <c r="BW770" s="718"/>
    </row>
    <row r="771" spans="2:75" ht="15.75" customHeight="1">
      <c r="B771" s="363" t="s">
        <v>1051</v>
      </c>
      <c r="C771" s="364">
        <v>30877877000126</v>
      </c>
      <c r="D771" s="365" t="s">
        <v>11</v>
      </c>
      <c r="E771" s="365" t="s">
        <v>620</v>
      </c>
      <c r="F771" s="365" t="s">
        <v>687</v>
      </c>
      <c r="G771" s="366" t="s">
        <v>740</v>
      </c>
      <c r="H771" s="366" t="s">
        <v>34</v>
      </c>
      <c r="I771" s="366" t="s">
        <v>1321</v>
      </c>
      <c r="J771" s="366" t="s">
        <v>608</v>
      </c>
      <c r="K771" s="367" t="s">
        <v>48</v>
      </c>
      <c r="L771" s="368" t="s">
        <v>717</v>
      </c>
      <c r="M771" s="368" t="s">
        <v>34</v>
      </c>
      <c r="N771" s="367">
        <v>471331</v>
      </c>
      <c r="O771" s="367" t="s">
        <v>1323</v>
      </c>
      <c r="P771" s="371">
        <v>43311</v>
      </c>
      <c r="Q771" s="372">
        <v>58841348.590000004</v>
      </c>
      <c r="R771" s="372">
        <v>46958930.899285696</v>
      </c>
      <c r="S771" s="367">
        <v>271</v>
      </c>
      <c r="T771" s="369">
        <v>9.4116528873928962E-2</v>
      </c>
      <c r="U771" s="369">
        <v>1.2166627385461384</v>
      </c>
      <c r="V771" s="369">
        <v>0.14697581971801466</v>
      </c>
      <c r="W771" s="369">
        <v>1.4408544814721584</v>
      </c>
      <c r="X771" s="369">
        <v>0.23379409328674017</v>
      </c>
      <c r="Y771" s="369">
        <v>1.7729030805569004</v>
      </c>
      <c r="Z771" s="369">
        <v>0.30961810397509959</v>
      </c>
      <c r="AA771" s="369">
        <v>1.759969677549609</v>
      </c>
      <c r="AB771" s="369">
        <v>7.7530159421063741E-3</v>
      </c>
      <c r="AC771" s="373">
        <v>5.1649348942836273</v>
      </c>
      <c r="AD771" s="575">
        <v>22672424000135</v>
      </c>
      <c r="AE771" s="370" t="s">
        <v>2331</v>
      </c>
      <c r="AF771" s="370" t="s">
        <v>2317</v>
      </c>
      <c r="AG771" s="374" t="s">
        <v>1458</v>
      </c>
      <c r="AH771" s="374" t="s">
        <v>728</v>
      </c>
      <c r="AI771" s="374">
        <v>50000</v>
      </c>
      <c r="AJ771" s="374">
        <v>50000</v>
      </c>
      <c r="AK771" s="374">
        <v>0</v>
      </c>
      <c r="AL771" s="369">
        <v>0</v>
      </c>
      <c r="AM771" s="369" t="s">
        <v>34</v>
      </c>
      <c r="AN771" s="369" t="s">
        <v>34</v>
      </c>
      <c r="AO771" s="367" t="s">
        <v>1326</v>
      </c>
      <c r="AP771" s="370" t="s">
        <v>13</v>
      </c>
      <c r="AQ771" s="376" t="s">
        <v>681</v>
      </c>
      <c r="AR771" s="369">
        <v>6.6666666666666662E-3</v>
      </c>
      <c r="AS771" s="369">
        <v>6.6666666666666662E-3</v>
      </c>
      <c r="AT771" s="369"/>
      <c r="AX771" s="711"/>
      <c r="AY771" s="712"/>
      <c r="AZ771" s="712"/>
      <c r="BA771" s="712"/>
      <c r="BB771" s="713"/>
      <c r="BC771" s="712"/>
      <c r="BD771" s="712"/>
      <c r="BE771" s="712"/>
      <c r="BF771" s="712"/>
      <c r="BG771" s="713"/>
      <c r="BH771" s="713"/>
      <c r="BI771" s="714"/>
      <c r="BJ771" s="714"/>
      <c r="BK771" s="714"/>
      <c r="BL771" s="713"/>
      <c r="BM771" s="713"/>
      <c r="BN771" s="713"/>
      <c r="BO771" s="713"/>
      <c r="BP771" s="713"/>
      <c r="BQ771" s="713"/>
      <c r="BR771" s="713"/>
      <c r="BS771" s="713"/>
      <c r="BT771" s="716"/>
      <c r="BU771" s="717"/>
      <c r="BV771" s="715"/>
      <c r="BW771" s="718"/>
    </row>
    <row r="772" spans="2:75" ht="15.75" customHeight="1">
      <c r="B772" s="363" t="s">
        <v>645</v>
      </c>
      <c r="C772" s="364">
        <v>22672424000135</v>
      </c>
      <c r="D772" s="365" t="s">
        <v>11</v>
      </c>
      <c r="E772" s="365" t="s">
        <v>620</v>
      </c>
      <c r="F772" s="365" t="s">
        <v>687</v>
      </c>
      <c r="G772" s="366" t="s">
        <v>740</v>
      </c>
      <c r="H772" s="366" t="s">
        <v>34</v>
      </c>
      <c r="I772" s="366" t="s">
        <v>1321</v>
      </c>
      <c r="J772" s="366" t="s">
        <v>608</v>
      </c>
      <c r="K772" s="367" t="s">
        <v>48</v>
      </c>
      <c r="L772" s="368"/>
      <c r="M772" s="368" t="s">
        <v>34</v>
      </c>
      <c r="N772" s="367">
        <v>407410</v>
      </c>
      <c r="O772" s="367" t="s">
        <v>1323</v>
      </c>
      <c r="P772" s="371">
        <v>42276</v>
      </c>
      <c r="Q772" s="372">
        <v>199570797.74000001</v>
      </c>
      <c r="R772" s="372">
        <v>177978751.69452384</v>
      </c>
      <c r="S772" s="367">
        <v>271</v>
      </c>
      <c r="T772" s="369">
        <v>9.4414348984181551E-2</v>
      </c>
      <c r="U772" s="369">
        <v>1.2205127172403103</v>
      </c>
      <c r="V772" s="369">
        <v>0.14783691381239028</v>
      </c>
      <c r="W772" s="369">
        <v>1.4492960828677535</v>
      </c>
      <c r="X772" s="369">
        <v>0.2362619114116753</v>
      </c>
      <c r="Y772" s="369">
        <v>1.7916169937034812</v>
      </c>
      <c r="Z772" s="369">
        <v>0.31327555914223693</v>
      </c>
      <c r="AA772" s="369">
        <v>1.7807598384236532</v>
      </c>
      <c r="AB772" s="369">
        <v>7.8645007926543935E-3</v>
      </c>
      <c r="AC772" s="373">
        <v>5.1873049885537901</v>
      </c>
      <c r="AD772" s="575">
        <v>0</v>
      </c>
      <c r="AE772" s="370" t="s">
        <v>2515</v>
      </c>
      <c r="AF772" s="370" t="s">
        <v>2317</v>
      </c>
      <c r="AG772" s="374" t="s">
        <v>1458</v>
      </c>
      <c r="AH772" s="374" t="s">
        <v>728</v>
      </c>
      <c r="AI772" s="374">
        <v>50000</v>
      </c>
      <c r="AJ772" s="374">
        <v>10000</v>
      </c>
      <c r="AK772" s="374">
        <v>30000</v>
      </c>
      <c r="AL772" s="369">
        <v>0.02</v>
      </c>
      <c r="AM772" s="369">
        <v>0.2</v>
      </c>
      <c r="AN772" s="369" t="s">
        <v>34</v>
      </c>
      <c r="AO772" s="367" t="s">
        <v>1326</v>
      </c>
      <c r="AP772" s="370" t="s">
        <v>13</v>
      </c>
      <c r="AQ772" s="376" t="s">
        <v>681</v>
      </c>
      <c r="AR772" s="369">
        <v>6.6666666666666662E-3</v>
      </c>
      <c r="AS772" s="369">
        <v>6.6666666666666662E-3</v>
      </c>
      <c r="AT772" s="369"/>
      <c r="AX772" s="711"/>
      <c r="AY772" s="712"/>
      <c r="AZ772" s="712"/>
      <c r="BA772" s="712"/>
      <c r="BB772" s="713"/>
      <c r="BC772" s="712"/>
      <c r="BD772" s="712"/>
      <c r="BE772" s="712"/>
      <c r="BF772" s="712"/>
      <c r="BG772" s="713"/>
      <c r="BH772" s="713"/>
      <c r="BI772" s="714"/>
      <c r="BJ772" s="714"/>
      <c r="BK772" s="714"/>
      <c r="BL772" s="713"/>
      <c r="BM772" s="713"/>
      <c r="BN772" s="713"/>
      <c r="BO772" s="713"/>
      <c r="BP772" s="713"/>
      <c r="BQ772" s="713"/>
      <c r="BR772" s="713"/>
      <c r="BS772" s="713"/>
      <c r="BT772" s="716"/>
      <c r="BU772" s="717"/>
      <c r="BV772" s="715"/>
      <c r="BW772" s="718"/>
    </row>
    <row r="773" spans="2:75" ht="15.75" customHeight="1">
      <c r="B773" s="363" t="s">
        <v>529</v>
      </c>
      <c r="C773" s="364">
        <v>21006934000100</v>
      </c>
      <c r="D773" s="365" t="s">
        <v>13</v>
      </c>
      <c r="E773" s="365" t="s">
        <v>616</v>
      </c>
      <c r="F773" s="365" t="s">
        <v>619</v>
      </c>
      <c r="G773" s="366" t="s">
        <v>34</v>
      </c>
      <c r="H773" s="366" t="s">
        <v>1340</v>
      </c>
      <c r="I773" s="366" t="s">
        <v>34</v>
      </c>
      <c r="J773" s="366" t="s">
        <v>611</v>
      </c>
      <c r="K773" s="367" t="s">
        <v>48</v>
      </c>
      <c r="L773" s="368"/>
      <c r="M773" s="368" t="s">
        <v>1421</v>
      </c>
      <c r="N773" s="367">
        <v>384844</v>
      </c>
      <c r="O773" s="367" t="s">
        <v>1323</v>
      </c>
      <c r="P773" s="371">
        <v>41996</v>
      </c>
      <c r="Q773" s="372">
        <v>106751589.41</v>
      </c>
      <c r="R773" s="372">
        <v>113725687.52619043</v>
      </c>
      <c r="S773" s="367">
        <v>35</v>
      </c>
      <c r="T773" s="369">
        <v>-8.9281898943656568E-2</v>
      </c>
      <c r="U773" s="369">
        <v>-1.1541645338078235</v>
      </c>
      <c r="V773" s="369">
        <v>-9.8808053241438265E-2</v>
      </c>
      <c r="W773" s="369">
        <v>-0.96864930974095509</v>
      </c>
      <c r="X773" s="369">
        <v>0.19773604982329096</v>
      </c>
      <c r="Y773" s="369">
        <v>1.4994683866495611</v>
      </c>
      <c r="Z773" s="369">
        <v>0.18495635252882514</v>
      </c>
      <c r="AA773" s="369">
        <v>1.0513518684523928</v>
      </c>
      <c r="AB773" s="369">
        <v>0.11157479735343225</v>
      </c>
      <c r="AC773" s="373">
        <v>-1.7473037794853756</v>
      </c>
      <c r="AD773" s="575">
        <v>0</v>
      </c>
      <c r="AE773" s="370" t="s">
        <v>2515</v>
      </c>
      <c r="AF773" s="370" t="s">
        <v>2317</v>
      </c>
      <c r="AG773" s="374" t="s">
        <v>1458</v>
      </c>
      <c r="AH773" s="374" t="s">
        <v>728</v>
      </c>
      <c r="AI773" s="374">
        <v>250000</v>
      </c>
      <c r="AJ773" s="374">
        <v>50000</v>
      </c>
      <c r="AK773" s="374">
        <v>250000</v>
      </c>
      <c r="AL773" s="369">
        <v>0.02</v>
      </c>
      <c r="AM773" s="369">
        <v>0.2</v>
      </c>
      <c r="AN773" s="369" t="s">
        <v>34</v>
      </c>
      <c r="AO773" s="367" t="s">
        <v>1326</v>
      </c>
      <c r="AP773" s="370" t="s">
        <v>13</v>
      </c>
      <c r="AQ773" s="376" t="s">
        <v>681</v>
      </c>
      <c r="AR773" s="369">
        <v>3.3333333333333331E-3</v>
      </c>
      <c r="AS773" s="369">
        <v>3.3333333333333331E-3</v>
      </c>
      <c r="AT773" s="369"/>
      <c r="AX773" s="711"/>
      <c r="AY773" s="712"/>
      <c r="AZ773" s="712"/>
      <c r="BA773" s="712"/>
      <c r="BB773" s="713"/>
      <c r="BC773" s="712"/>
      <c r="BD773" s="712"/>
      <c r="BE773" s="712"/>
      <c r="BF773" s="712"/>
      <c r="BG773" s="713"/>
      <c r="BH773" s="713"/>
      <c r="BI773" s="714"/>
      <c r="BJ773" s="714"/>
      <c r="BK773" s="714"/>
      <c r="BL773" s="713"/>
      <c r="BM773" s="713"/>
      <c r="BN773" s="713"/>
      <c r="BO773" s="713"/>
      <c r="BP773" s="713"/>
      <c r="BQ773" s="713"/>
      <c r="BR773" s="713"/>
      <c r="BS773" s="713"/>
      <c r="BT773" s="716"/>
      <c r="BU773" s="717"/>
      <c r="BV773" s="715"/>
      <c r="BW773" s="718"/>
    </row>
    <row r="774" spans="2:75" ht="15.75" customHeight="1">
      <c r="B774" s="363" t="s">
        <v>1052</v>
      </c>
      <c r="C774" s="364">
        <v>31146414000157</v>
      </c>
      <c r="D774" s="365" t="s">
        <v>14</v>
      </c>
      <c r="E774" s="365" t="s">
        <v>607</v>
      </c>
      <c r="F774" s="365"/>
      <c r="G774" s="366"/>
      <c r="H774" s="366" t="s">
        <v>34</v>
      </c>
      <c r="I774" s="366" t="s">
        <v>34</v>
      </c>
      <c r="J774" s="366" t="s">
        <v>608</v>
      </c>
      <c r="K774" s="367" t="s">
        <v>48</v>
      </c>
      <c r="L774" s="368"/>
      <c r="M774" s="368" t="s">
        <v>34</v>
      </c>
      <c r="N774" s="367">
        <v>487198</v>
      </c>
      <c r="O774" s="367" t="s">
        <v>1323</v>
      </c>
      <c r="P774" s="371">
        <v>43507</v>
      </c>
      <c r="Q774" s="372">
        <v>6596716.1100000003</v>
      </c>
      <c r="R774" s="372">
        <v>12740588.708253967</v>
      </c>
      <c r="S774" s="367">
        <v>3</v>
      </c>
      <c r="T774" s="369">
        <v>7.3437694274448795E-2</v>
      </c>
      <c r="U774" s="369">
        <v>0.94934340755543223</v>
      </c>
      <c r="V774" s="369">
        <v>-6.3071952805137221E-2</v>
      </c>
      <c r="W774" s="369">
        <v>-0.61831603340494035</v>
      </c>
      <c r="X774" s="369">
        <v>9.4924923343861822E-2</v>
      </c>
      <c r="Y774" s="369">
        <v>0.71983293783027802</v>
      </c>
      <c r="Z774" s="369">
        <v>9.4333161220910622E-2</v>
      </c>
      <c r="AA774" s="369">
        <v>0.53622027008328121</v>
      </c>
      <c r="AB774" s="369">
        <v>0.22410370713038594</v>
      </c>
      <c r="AC774" s="373">
        <v>-0.61209633956931053</v>
      </c>
      <c r="AD774" s="575">
        <v>0</v>
      </c>
      <c r="AE774" s="370" t="s">
        <v>2375</v>
      </c>
      <c r="AF774" s="370" t="s">
        <v>2317</v>
      </c>
      <c r="AG774" s="374" t="s">
        <v>1458</v>
      </c>
      <c r="AH774" s="374" t="s">
        <v>2321</v>
      </c>
      <c r="AI774" s="374">
        <v>1000</v>
      </c>
      <c r="AJ774" s="374">
        <v>0</v>
      </c>
      <c r="AK774" s="374">
        <v>0</v>
      </c>
      <c r="AL774" s="369">
        <v>0.02</v>
      </c>
      <c r="AM774" s="369">
        <v>0.2</v>
      </c>
      <c r="AN774" s="369" t="s">
        <v>34</v>
      </c>
      <c r="AO774" s="367" t="s">
        <v>1326</v>
      </c>
      <c r="AP774" s="370" t="s">
        <v>718</v>
      </c>
      <c r="AQ774" s="376" t="s">
        <v>661</v>
      </c>
      <c r="AR774" s="369">
        <v>5.3333333333333332E-3</v>
      </c>
      <c r="AS774" s="369">
        <v>5.3333333333333332E-3</v>
      </c>
      <c r="AT774" s="369"/>
      <c r="AX774" s="711"/>
      <c r="AY774" s="712"/>
      <c r="AZ774" s="712"/>
      <c r="BA774" s="712"/>
      <c r="BB774" s="713"/>
      <c r="BC774" s="712"/>
      <c r="BD774" s="712"/>
      <c r="BE774" s="712"/>
      <c r="BF774" s="712"/>
      <c r="BG774" s="713"/>
      <c r="BH774" s="713"/>
      <c r="BI774" s="714"/>
      <c r="BJ774" s="714"/>
      <c r="BK774" s="714"/>
      <c r="BL774" s="713"/>
      <c r="BM774" s="713"/>
      <c r="BN774" s="713"/>
      <c r="BO774" s="713"/>
      <c r="BP774" s="713"/>
      <c r="BQ774" s="713"/>
      <c r="BR774" s="713"/>
      <c r="BS774" s="713"/>
      <c r="BT774" s="716"/>
      <c r="BU774" s="717"/>
      <c r="BV774" s="715"/>
      <c r="BW774" s="718"/>
    </row>
    <row r="775" spans="2:75" ht="15.75" customHeight="1">
      <c r="B775" s="363" t="s">
        <v>274</v>
      </c>
      <c r="C775" s="364">
        <v>24325422000103</v>
      </c>
      <c r="D775" s="365" t="s">
        <v>14</v>
      </c>
      <c r="E775" s="365" t="s">
        <v>607</v>
      </c>
      <c r="F775" s="365"/>
      <c r="G775" s="366"/>
      <c r="H775" s="366" t="s">
        <v>34</v>
      </c>
      <c r="I775" s="366" t="s">
        <v>34</v>
      </c>
      <c r="J775" s="366" t="s">
        <v>608</v>
      </c>
      <c r="K775" s="367" t="s">
        <v>48</v>
      </c>
      <c r="L775" s="368"/>
      <c r="M775" s="368" t="s">
        <v>34</v>
      </c>
      <c r="N775" s="367">
        <v>414948</v>
      </c>
      <c r="O775" s="367" t="s">
        <v>1323</v>
      </c>
      <c r="P775" s="371">
        <v>42439</v>
      </c>
      <c r="Q775" s="372">
        <v>249685708.21000001</v>
      </c>
      <c r="R775" s="372">
        <v>257503993.7744841</v>
      </c>
      <c r="S775" s="367">
        <v>30</v>
      </c>
      <c r="T775" s="369">
        <v>-8.2361672559299048E-2</v>
      </c>
      <c r="U775" s="369">
        <v>-1.0647054166379812</v>
      </c>
      <c r="V775" s="369">
        <v>-0.17838881904844994</v>
      </c>
      <c r="W775" s="369">
        <v>-1.7488069116649456</v>
      </c>
      <c r="X775" s="369">
        <v>-2.3281859956924777E-2</v>
      </c>
      <c r="Y775" s="369">
        <v>-0.17655057344884303</v>
      </c>
      <c r="Z775" s="369">
        <v>0.38777045738237415</v>
      </c>
      <c r="AA775" s="369">
        <v>2.2042129903922132</v>
      </c>
      <c r="AB775" s="369">
        <v>0.20018936445052776</v>
      </c>
      <c r="AC775" s="373">
        <v>-1.3663325514923859</v>
      </c>
      <c r="AD775" s="575">
        <v>0</v>
      </c>
      <c r="AE775" s="370" t="s">
        <v>2516</v>
      </c>
      <c r="AF775" s="370" t="s">
        <v>2326</v>
      </c>
      <c r="AG775" s="374" t="s">
        <v>1459</v>
      </c>
      <c r="AH775" s="374" t="s">
        <v>2321</v>
      </c>
      <c r="AI775" s="374">
        <v>100</v>
      </c>
      <c r="AJ775" s="374">
        <v>100</v>
      </c>
      <c r="AK775" s="374">
        <v>100</v>
      </c>
      <c r="AL775" s="369">
        <v>0.02</v>
      </c>
      <c r="AM775" s="369">
        <v>0.2</v>
      </c>
      <c r="AN775" s="369" t="s">
        <v>2368</v>
      </c>
      <c r="AO775" s="367" t="s">
        <v>1326</v>
      </c>
      <c r="AP775" s="370" t="s">
        <v>718</v>
      </c>
      <c r="AQ775" s="376" t="s">
        <v>661</v>
      </c>
      <c r="AR775" s="369">
        <v>7.416666666666666E-3</v>
      </c>
      <c r="AS775" s="369">
        <v>7.416666666666666E-3</v>
      </c>
      <c r="AT775" s="369"/>
      <c r="AX775" s="711"/>
      <c r="AY775" s="712"/>
      <c r="AZ775" s="712"/>
      <c r="BA775" s="712"/>
      <c r="BB775" s="713"/>
      <c r="BC775" s="712"/>
      <c r="BD775" s="712"/>
      <c r="BE775" s="712"/>
      <c r="BF775" s="712"/>
      <c r="BG775" s="713"/>
      <c r="BH775" s="713"/>
      <c r="BI775" s="714"/>
      <c r="BJ775" s="714"/>
      <c r="BK775" s="714"/>
      <c r="BL775" s="713"/>
      <c r="BM775" s="713"/>
      <c r="BN775" s="713"/>
      <c r="BO775" s="713"/>
      <c r="BP775" s="713"/>
      <c r="BQ775" s="713"/>
      <c r="BR775" s="713"/>
      <c r="BS775" s="713"/>
      <c r="BT775" s="716"/>
      <c r="BU775" s="717"/>
      <c r="BV775" s="715"/>
      <c r="BW775" s="718"/>
    </row>
    <row r="776" spans="2:75" ht="15.75" customHeight="1">
      <c r="B776" s="363" t="s">
        <v>1053</v>
      </c>
      <c r="C776" s="364">
        <v>34579122000104</v>
      </c>
      <c r="D776" s="365" t="s">
        <v>14</v>
      </c>
      <c r="E776" s="365" t="s">
        <v>614</v>
      </c>
      <c r="F776" s="365"/>
      <c r="G776" s="366"/>
      <c r="H776" s="366" t="s">
        <v>1340</v>
      </c>
      <c r="I776" s="366" t="s">
        <v>34</v>
      </c>
      <c r="J776" s="366" t="s">
        <v>608</v>
      </c>
      <c r="K776" s="367" t="s">
        <v>48</v>
      </c>
      <c r="L776" s="368"/>
      <c r="M776" s="368" t="s">
        <v>34</v>
      </c>
      <c r="N776" s="367">
        <v>507075</v>
      </c>
      <c r="O776" s="367" t="s">
        <v>1323</v>
      </c>
      <c r="P776" s="371">
        <v>43719</v>
      </c>
      <c r="Q776" s="372">
        <v>101441651.3</v>
      </c>
      <c r="R776" s="372">
        <v>115523452.4132937</v>
      </c>
      <c r="S776" s="367">
        <v>32</v>
      </c>
      <c r="T776" s="369">
        <v>5.3198102621707877E-2</v>
      </c>
      <c r="U776" s="369">
        <v>0.68770225586926337</v>
      </c>
      <c r="V776" s="369">
        <v>-6.276159607833165E-2</v>
      </c>
      <c r="W776" s="369">
        <v>-0.61527349973150491</v>
      </c>
      <c r="X776" s="369">
        <v>4.4228587845435374E-2</v>
      </c>
      <c r="Y776" s="369">
        <v>0.33539341622152574</v>
      </c>
      <c r="Z776" s="369" t="s">
        <v>1424</v>
      </c>
      <c r="AA776" s="369" t="s">
        <v>1424</v>
      </c>
      <c r="AB776" s="369">
        <v>0.30114070586547231</v>
      </c>
      <c r="AC776" s="373">
        <v>-0.38734357577290596</v>
      </c>
      <c r="AD776" s="575">
        <v>34337443000194</v>
      </c>
      <c r="AE776" s="370" t="s">
        <v>2517</v>
      </c>
      <c r="AF776" s="370" t="s">
        <v>2317</v>
      </c>
      <c r="AG776" s="374" t="s">
        <v>1458</v>
      </c>
      <c r="AH776" s="374" t="s">
        <v>2318</v>
      </c>
      <c r="AI776" s="374">
        <v>10000</v>
      </c>
      <c r="AJ776" s="374">
        <v>5000</v>
      </c>
      <c r="AK776" s="374">
        <v>5000</v>
      </c>
      <c r="AL776" s="369">
        <v>1.8700000000000001E-2</v>
      </c>
      <c r="AM776" s="369">
        <v>0.2</v>
      </c>
      <c r="AN776" s="369" t="s">
        <v>34</v>
      </c>
      <c r="AO776" s="367" t="s">
        <v>1326</v>
      </c>
      <c r="AP776" s="370" t="s">
        <v>718</v>
      </c>
      <c r="AQ776" s="376" t="s">
        <v>661</v>
      </c>
      <c r="AR776" s="369">
        <v>3.7399999999999998E-3</v>
      </c>
      <c r="AS776" s="369">
        <v>3.7399999999999998E-3</v>
      </c>
      <c r="AT776" s="369"/>
      <c r="AW776" s="711"/>
      <c r="AX776" s="711"/>
      <c r="AY776" s="712"/>
      <c r="AZ776" s="712"/>
      <c r="BA776" s="712"/>
      <c r="BB776" s="713"/>
      <c r="BC776" s="712"/>
      <c r="BD776" s="712"/>
      <c r="BE776" s="712"/>
      <c r="BF776" s="712"/>
      <c r="BG776" s="713"/>
      <c r="BH776" s="713"/>
      <c r="BI776" s="714"/>
      <c r="BJ776" s="714"/>
      <c r="BK776" s="714"/>
      <c r="BL776" s="218"/>
      <c r="BM776" s="713"/>
      <c r="BN776" s="713"/>
      <c r="BO776" s="713"/>
      <c r="BP776" s="713"/>
      <c r="BQ776" s="713"/>
      <c r="BR776" s="713"/>
      <c r="BS776" s="713"/>
      <c r="BT776" s="716"/>
      <c r="BU776" s="717"/>
      <c r="BV776" s="715"/>
      <c r="BW776" s="718"/>
    </row>
    <row r="777" spans="2:75" ht="15.75" customHeight="1">
      <c r="B777" s="363" t="s">
        <v>275</v>
      </c>
      <c r="C777" s="364">
        <v>32295931000150</v>
      </c>
      <c r="D777" s="365" t="s">
        <v>14</v>
      </c>
      <c r="E777" s="365" t="s">
        <v>614</v>
      </c>
      <c r="F777" s="365"/>
      <c r="G777" s="366"/>
      <c r="H777" s="366" t="s">
        <v>1340</v>
      </c>
      <c r="I777" s="366" t="s">
        <v>34</v>
      </c>
      <c r="J777" s="366" t="s">
        <v>608</v>
      </c>
      <c r="K777" s="367" t="s">
        <v>48</v>
      </c>
      <c r="L777" s="368"/>
      <c r="M777" s="368" t="s">
        <v>34</v>
      </c>
      <c r="N777" s="367">
        <v>483257</v>
      </c>
      <c r="O777" s="367" t="s">
        <v>1323</v>
      </c>
      <c r="P777" s="371">
        <v>43462</v>
      </c>
      <c r="Q777" s="372">
        <v>20968911.5</v>
      </c>
      <c r="R777" s="372">
        <v>21692765.142579358</v>
      </c>
      <c r="S777" s="367">
        <v>32</v>
      </c>
      <c r="T777" s="369">
        <v>5.8103403427203437E-2</v>
      </c>
      <c r="U777" s="369">
        <v>0.75111403680522626</v>
      </c>
      <c r="V777" s="369">
        <v>-6.0103676077090995E-2</v>
      </c>
      <c r="W777" s="369">
        <v>-0.58921699633843228</v>
      </c>
      <c r="X777" s="369">
        <v>4.7207684156321594E-2</v>
      </c>
      <c r="Y777" s="369">
        <v>0.35798444473124996</v>
      </c>
      <c r="Z777" s="369">
        <v>0.28582742438341668</v>
      </c>
      <c r="AA777" s="369">
        <v>1.6247357420914048</v>
      </c>
      <c r="AB777" s="369">
        <v>0.30333834865226789</v>
      </c>
      <c r="AC777" s="373">
        <v>-0.37302329993376115</v>
      </c>
      <c r="AD777" s="575">
        <v>32041670000142</v>
      </c>
      <c r="AE777" s="370" t="s">
        <v>2517</v>
      </c>
      <c r="AF777" s="370" t="s">
        <v>2317</v>
      </c>
      <c r="AG777" s="374" t="s">
        <v>1458</v>
      </c>
      <c r="AH777" s="374" t="s">
        <v>2318</v>
      </c>
      <c r="AI777" s="374">
        <v>10000</v>
      </c>
      <c r="AJ777" s="374">
        <v>5000</v>
      </c>
      <c r="AK777" s="374">
        <v>5000</v>
      </c>
      <c r="AL777" s="369">
        <v>1.8700000000000001E-2</v>
      </c>
      <c r="AM777" s="369">
        <v>0.2</v>
      </c>
      <c r="AN777" s="369" t="s">
        <v>34</v>
      </c>
      <c r="AO777" s="367" t="s">
        <v>1326</v>
      </c>
      <c r="AP777" s="370" t="s">
        <v>13</v>
      </c>
      <c r="AQ777" s="376" t="s">
        <v>670</v>
      </c>
      <c r="AR777" s="369">
        <v>3.7399999999999998E-3</v>
      </c>
      <c r="AS777" s="369">
        <v>3.7399999999999998E-3</v>
      </c>
      <c r="AT777" s="369"/>
      <c r="AX777" s="711"/>
      <c r="AY777" s="712"/>
      <c r="AZ777" s="712"/>
      <c r="BA777" s="712"/>
      <c r="BB777" s="713"/>
      <c r="BC777" s="712"/>
      <c r="BD777" s="712"/>
      <c r="BE777" s="712"/>
      <c r="BF777" s="712"/>
      <c r="BG777" s="713"/>
      <c r="BH777" s="713"/>
      <c r="BI777" s="714"/>
      <c r="BJ777" s="714"/>
      <c r="BK777" s="714"/>
      <c r="BL777" s="713"/>
      <c r="BM777" s="713"/>
      <c r="BN777" s="713"/>
      <c r="BO777" s="713"/>
      <c r="BP777" s="713"/>
      <c r="BQ777" s="713"/>
      <c r="BR777" s="713"/>
      <c r="BS777" s="713"/>
      <c r="BT777" s="716"/>
      <c r="BU777" s="717"/>
      <c r="BV777" s="715"/>
      <c r="BW777" s="718"/>
    </row>
    <row r="778" spans="2:75" ht="15.75" customHeight="1">
      <c r="B778" s="363" t="s">
        <v>276</v>
      </c>
      <c r="C778" s="364">
        <v>11182072000113</v>
      </c>
      <c r="D778" s="365" t="s">
        <v>14</v>
      </c>
      <c r="E778" s="365" t="s">
        <v>614</v>
      </c>
      <c r="F778" s="365"/>
      <c r="G778" s="366"/>
      <c r="H778" s="366" t="s">
        <v>1340</v>
      </c>
      <c r="I778" s="366" t="s">
        <v>34</v>
      </c>
      <c r="J778" s="366" t="s">
        <v>608</v>
      </c>
      <c r="K778" s="367" t="s">
        <v>48</v>
      </c>
      <c r="L778" s="368"/>
      <c r="M778" s="368" t="s">
        <v>34</v>
      </c>
      <c r="N778" s="367">
        <v>304425</v>
      </c>
      <c r="O778" s="367" t="s">
        <v>1323</v>
      </c>
      <c r="P778" s="371">
        <v>40204</v>
      </c>
      <c r="Q778" s="372">
        <v>164788746.68000001</v>
      </c>
      <c r="R778" s="372">
        <v>169105503.35257939</v>
      </c>
      <c r="S778" s="367">
        <v>32</v>
      </c>
      <c r="T778" s="369">
        <v>5.6704094139168104E-2</v>
      </c>
      <c r="U778" s="369">
        <v>0.73302489251969238</v>
      </c>
      <c r="V778" s="369">
        <v>-0.14478058297889684</v>
      </c>
      <c r="W778" s="369">
        <v>-1.4193338211382427</v>
      </c>
      <c r="X778" s="369">
        <v>-2.0591472837334535E-2</v>
      </c>
      <c r="Y778" s="369">
        <v>-0.15614887918378664</v>
      </c>
      <c r="Z778" s="369">
        <v>-3.2607830233526203E-2</v>
      </c>
      <c r="AA778" s="369">
        <v>-0.18535347812318778</v>
      </c>
      <c r="AB778" s="369">
        <v>0.57710350910803176</v>
      </c>
      <c r="AC778" s="373">
        <v>-0.15054553753947747</v>
      </c>
      <c r="AD778" s="575">
        <v>15559384000154</v>
      </c>
      <c r="AE778" s="370" t="s">
        <v>2517</v>
      </c>
      <c r="AF778" s="370" t="s">
        <v>2317</v>
      </c>
      <c r="AG778" s="374" t="s">
        <v>1458</v>
      </c>
      <c r="AH778" s="374" t="s">
        <v>2321</v>
      </c>
      <c r="AI778" s="374">
        <v>10000</v>
      </c>
      <c r="AJ778" s="374">
        <v>1000</v>
      </c>
      <c r="AK778" s="374">
        <v>1000</v>
      </c>
      <c r="AL778" s="369">
        <v>1.8700000000000001E-2</v>
      </c>
      <c r="AM778" s="369">
        <v>0.2</v>
      </c>
      <c r="AN778" s="369" t="s">
        <v>2335</v>
      </c>
      <c r="AO778" s="367" t="s">
        <v>1326</v>
      </c>
      <c r="AP778" s="370" t="s">
        <v>13</v>
      </c>
      <c r="AQ778" s="376" t="s">
        <v>670</v>
      </c>
      <c r="AR778" s="369">
        <v>3.7399999999999998E-3</v>
      </c>
      <c r="AS778" s="369">
        <v>3.7399999999999998E-3</v>
      </c>
      <c r="AT778" s="369"/>
      <c r="AX778" s="711"/>
      <c r="AY778" s="712"/>
      <c r="AZ778" s="712"/>
      <c r="BA778" s="712"/>
      <c r="BB778" s="713"/>
      <c r="BC778" s="712"/>
      <c r="BD778" s="712"/>
      <c r="BE778" s="712"/>
      <c r="BF778" s="712"/>
      <c r="BG778" s="713"/>
      <c r="BH778" s="713"/>
      <c r="BI778" s="714"/>
      <c r="BJ778" s="714"/>
      <c r="BK778" s="714"/>
      <c r="BL778" s="713"/>
      <c r="BM778" s="713"/>
      <c r="BN778" s="713"/>
      <c r="BO778" s="713"/>
      <c r="BP778" s="713"/>
      <c r="BQ778" s="713"/>
      <c r="BR778" s="713"/>
      <c r="BS778" s="713"/>
      <c r="BT778" s="716"/>
      <c r="BU778" s="717"/>
      <c r="BV778" s="715"/>
      <c r="BW778" s="718"/>
    </row>
    <row r="779" spans="2:75" ht="15.75" customHeight="1">
      <c r="B779" s="363" t="s">
        <v>277</v>
      </c>
      <c r="C779" s="364">
        <v>38173750000138</v>
      </c>
      <c r="D779" s="365" t="s">
        <v>14</v>
      </c>
      <c r="E779" s="365" t="s">
        <v>607</v>
      </c>
      <c r="F779" s="365"/>
      <c r="G779" s="366"/>
      <c r="H779" s="366" t="s">
        <v>34</v>
      </c>
      <c r="I779" s="366" t="s">
        <v>34</v>
      </c>
      <c r="J779" s="366" t="s">
        <v>608</v>
      </c>
      <c r="K779" s="367" t="s">
        <v>48</v>
      </c>
      <c r="L779" s="368"/>
      <c r="M779" s="368" t="s">
        <v>1421</v>
      </c>
      <c r="N779" s="367">
        <v>553786</v>
      </c>
      <c r="O779" s="367" t="s">
        <v>1326</v>
      </c>
      <c r="P779" s="371">
        <v>44096</v>
      </c>
      <c r="Q779" s="372">
        <v>11658432.359999999</v>
      </c>
      <c r="R779" s="372">
        <v>11833481.103492068</v>
      </c>
      <c r="S779" s="367">
        <v>6</v>
      </c>
      <c r="T779" s="369">
        <v>1.5944576521285114E-2</v>
      </c>
      <c r="U779" s="369">
        <v>0.20611865277491057</v>
      </c>
      <c r="V779" s="369">
        <v>-0.11569906285288223</v>
      </c>
      <c r="W779" s="369">
        <v>-1.1342376829980789</v>
      </c>
      <c r="X779" s="369" t="s">
        <v>1424</v>
      </c>
      <c r="Y779" s="369" t="s">
        <v>1424</v>
      </c>
      <c r="Z779" s="369" t="s">
        <v>1424</v>
      </c>
      <c r="AA779" s="369" t="s">
        <v>1424</v>
      </c>
      <c r="AB779" s="369">
        <v>0.19081123073651518</v>
      </c>
      <c r="AC779" s="373">
        <v>-1.0576977230607734</v>
      </c>
      <c r="AD779" s="575">
        <v>0</v>
      </c>
      <c r="AE779" s="370" t="s">
        <v>2416</v>
      </c>
      <c r="AF779" s="370" t="s">
        <v>2317</v>
      </c>
      <c r="AG779" s="374" t="s">
        <v>1458</v>
      </c>
      <c r="AH779" s="374" t="s">
        <v>2339</v>
      </c>
      <c r="AI779" s="374">
        <v>0</v>
      </c>
      <c r="AJ779" s="374">
        <v>0</v>
      </c>
      <c r="AK779" s="374">
        <v>0</v>
      </c>
      <c r="AL779" s="369">
        <v>6.0000000000000001E-3</v>
      </c>
      <c r="AM779" s="369" t="s">
        <v>34</v>
      </c>
      <c r="AN779" s="369" t="s">
        <v>34</v>
      </c>
      <c r="AO779" s="367" t="s">
        <v>1326</v>
      </c>
      <c r="AP779" s="370" t="s">
        <v>718</v>
      </c>
      <c r="AQ779" s="376" t="s">
        <v>661</v>
      </c>
      <c r="AR779" s="369">
        <v>2E-3</v>
      </c>
      <c r="AS779" s="369">
        <v>2E-3</v>
      </c>
      <c r="AT779" s="369"/>
      <c r="AX779" s="711"/>
      <c r="AY779" s="712"/>
      <c r="AZ779" s="712"/>
      <c r="BA779" s="712"/>
      <c r="BB779" s="713"/>
      <c r="BC779" s="712"/>
      <c r="BD779" s="712"/>
      <c r="BE779" s="712"/>
      <c r="BF779" s="712"/>
      <c r="BG779" s="713"/>
      <c r="BH779" s="713"/>
      <c r="BI779" s="714"/>
      <c r="BJ779" s="714"/>
      <c r="BK779" s="714"/>
      <c r="BL779" s="713"/>
      <c r="BM779" s="713"/>
      <c r="BN779" s="713"/>
      <c r="BO779" s="713"/>
      <c r="BP779" s="713"/>
      <c r="BQ779" s="713"/>
      <c r="BR779" s="713"/>
      <c r="BS779" s="713"/>
      <c r="BT779" s="716"/>
      <c r="BU779" s="717"/>
      <c r="BV779" s="715"/>
      <c r="BW779" s="718"/>
    </row>
    <row r="780" spans="2:75" ht="15.75" customHeight="1">
      <c r="B780" s="363" t="s">
        <v>1054</v>
      </c>
      <c r="C780" s="364">
        <v>11952816000131</v>
      </c>
      <c r="D780" s="365" t="s">
        <v>14</v>
      </c>
      <c r="E780" s="365" t="s">
        <v>607</v>
      </c>
      <c r="F780" s="365"/>
      <c r="G780" s="366"/>
      <c r="H780" s="366" t="s">
        <v>34</v>
      </c>
      <c r="I780" s="366" t="s">
        <v>34</v>
      </c>
      <c r="J780" s="366" t="s">
        <v>611</v>
      </c>
      <c r="K780" s="367"/>
      <c r="L780" s="368"/>
      <c r="M780" s="368" t="s">
        <v>1421</v>
      </c>
      <c r="N780" s="367">
        <v>354465</v>
      </c>
      <c r="O780" s="367" t="s">
        <v>1323</v>
      </c>
      <c r="P780" s="371">
        <v>40367</v>
      </c>
      <c r="Q780" s="372">
        <v>405444308.88</v>
      </c>
      <c r="R780" s="372">
        <v>431513258.24273807</v>
      </c>
      <c r="S780" s="367">
        <v>3</v>
      </c>
      <c r="T780" s="369">
        <v>-0.16753238816533322</v>
      </c>
      <c r="U780" s="369">
        <v>-2.1657238810139723</v>
      </c>
      <c r="V780" s="369">
        <v>-0.15072479474401901</v>
      </c>
      <c r="W780" s="369">
        <v>-1.4776069723071084</v>
      </c>
      <c r="X780" s="369">
        <v>6.9416379202898337E-2</v>
      </c>
      <c r="Y780" s="369">
        <v>0.52639701371319614</v>
      </c>
      <c r="Z780" s="369">
        <v>0.47367451493342738</v>
      </c>
      <c r="AA780" s="369">
        <v>2.6925195025995525</v>
      </c>
      <c r="AB780" s="369">
        <v>0.15193143847331725</v>
      </c>
      <c r="AC780" s="373">
        <v>-1.6371104176449063</v>
      </c>
      <c r="AD780" s="575">
        <v>46785338000105</v>
      </c>
      <c r="AE780" s="370" t="s">
        <v>2518</v>
      </c>
      <c r="AF780" s="370" t="s">
        <v>2317</v>
      </c>
      <c r="AG780" s="374" t="s">
        <v>1458</v>
      </c>
      <c r="AH780" s="374" t="s">
        <v>728</v>
      </c>
      <c r="AI780" s="374">
        <v>0</v>
      </c>
      <c r="AJ780" s="374">
        <v>0</v>
      </c>
      <c r="AK780" s="374">
        <v>0</v>
      </c>
      <c r="AL780" s="369">
        <v>8.6199999999999992E-3</v>
      </c>
      <c r="AM780" s="369" t="s">
        <v>34</v>
      </c>
      <c r="AN780" s="369" t="s">
        <v>34</v>
      </c>
      <c r="AO780" s="367" t="s">
        <v>1326</v>
      </c>
      <c r="AP780" s="370" t="s">
        <v>718</v>
      </c>
      <c r="AQ780" s="376" t="s">
        <v>689</v>
      </c>
      <c r="AR780" s="369" t="s">
        <v>34</v>
      </c>
      <c r="AS780" s="369" t="s">
        <v>34</v>
      </c>
      <c r="AT780" s="369"/>
      <c r="AW780" s="711"/>
      <c r="AX780" s="711"/>
      <c r="AY780" s="712"/>
      <c r="AZ780" s="712"/>
      <c r="BA780" s="712"/>
      <c r="BB780" s="713"/>
      <c r="BC780" s="712"/>
      <c r="BD780" s="712"/>
      <c r="BE780" s="712"/>
      <c r="BF780" s="712"/>
      <c r="BG780" s="713"/>
      <c r="BH780" s="713"/>
      <c r="BI780" s="714"/>
      <c r="BJ780" s="714"/>
      <c r="BK780" s="714"/>
      <c r="BL780" s="218"/>
      <c r="BM780" s="713"/>
      <c r="BN780" s="713"/>
      <c r="BO780" s="713"/>
      <c r="BP780" s="713"/>
      <c r="BQ780" s="713"/>
      <c r="BR780" s="713"/>
      <c r="BS780" s="713"/>
      <c r="BT780" s="716"/>
      <c r="BU780" s="717"/>
      <c r="BV780" s="715"/>
      <c r="BW780" s="718"/>
    </row>
    <row r="781" spans="2:75" ht="15.75" customHeight="1">
      <c r="B781" s="363" t="s">
        <v>530</v>
      </c>
      <c r="C781" s="364">
        <v>41594603000146</v>
      </c>
      <c r="D781" s="365" t="s">
        <v>13</v>
      </c>
      <c r="E781" s="365" t="s">
        <v>616</v>
      </c>
      <c r="F781" s="365" t="s">
        <v>619</v>
      </c>
      <c r="G781" s="366" t="s">
        <v>34</v>
      </c>
      <c r="H781" s="366" t="s">
        <v>1340</v>
      </c>
      <c r="I781" s="366" t="s">
        <v>34</v>
      </c>
      <c r="J781" s="366" t="s">
        <v>611</v>
      </c>
      <c r="K781" s="367" t="s">
        <v>48</v>
      </c>
      <c r="L781" s="368"/>
      <c r="M781" s="368" t="s">
        <v>1421</v>
      </c>
      <c r="N781" s="367">
        <v>600520</v>
      </c>
      <c r="O781" s="367" t="s">
        <v>1323</v>
      </c>
      <c r="P781" s="371">
        <v>44392</v>
      </c>
      <c r="Q781" s="372">
        <v>10495848.060000001</v>
      </c>
      <c r="R781" s="372">
        <v>15106248.725833343</v>
      </c>
      <c r="S781" s="367">
        <v>6</v>
      </c>
      <c r="T781" s="369">
        <v>-0.10936395614170769</v>
      </c>
      <c r="U781" s="369">
        <v>-1.4137692068504268</v>
      </c>
      <c r="V781" s="369">
        <v>-0.11110837051131306</v>
      </c>
      <c r="W781" s="369">
        <v>-1.0892335479906989</v>
      </c>
      <c r="X781" s="369" t="s">
        <v>1424</v>
      </c>
      <c r="Y781" s="369" t="s">
        <v>1424</v>
      </c>
      <c r="Z781" s="369" t="s">
        <v>1424</v>
      </c>
      <c r="AA781" s="369" t="s">
        <v>1424</v>
      </c>
      <c r="AB781" s="369">
        <v>0.11116913551773647</v>
      </c>
      <c r="AC781" s="373">
        <v>-1.8776553169373618</v>
      </c>
      <c r="AD781" s="575">
        <v>41594622000172</v>
      </c>
      <c r="AE781" s="370" t="s">
        <v>2334</v>
      </c>
      <c r="AF781" s="370" t="s">
        <v>2326</v>
      </c>
      <c r="AG781" s="374" t="s">
        <v>1459</v>
      </c>
      <c r="AH781" s="374" t="s">
        <v>2318</v>
      </c>
      <c r="AI781" s="374">
        <v>500</v>
      </c>
      <c r="AJ781" s="374" t="s">
        <v>1436</v>
      </c>
      <c r="AK781" s="374">
        <v>500</v>
      </c>
      <c r="AL781" s="369">
        <v>5.0000000000000001E-3</v>
      </c>
      <c r="AM781" s="369" t="s">
        <v>34</v>
      </c>
      <c r="AN781" s="369" t="s">
        <v>34</v>
      </c>
      <c r="AO781" s="367" t="s">
        <v>1326</v>
      </c>
      <c r="AP781" s="370" t="s">
        <v>13</v>
      </c>
      <c r="AQ781" s="376" t="s">
        <v>681</v>
      </c>
      <c r="AR781" s="369">
        <v>3.3334999999999997E-3</v>
      </c>
      <c r="AS781" s="369">
        <v>3.3334999999999997E-3</v>
      </c>
      <c r="AT781" s="369"/>
      <c r="AX781" s="711"/>
      <c r="AY781" s="712"/>
      <c r="AZ781" s="712"/>
      <c r="BA781" s="712"/>
      <c r="BB781" s="713"/>
      <c r="BC781" s="712"/>
      <c r="BD781" s="712"/>
      <c r="BE781" s="712"/>
      <c r="BF781" s="712"/>
      <c r="BG781" s="713"/>
      <c r="BH781" s="713"/>
      <c r="BI781" s="714"/>
      <c r="BJ781" s="714"/>
      <c r="BK781" s="714"/>
      <c r="BL781" s="713"/>
      <c r="BM781" s="713"/>
      <c r="BN781" s="713"/>
      <c r="BO781" s="713"/>
      <c r="BP781" s="713"/>
      <c r="BQ781" s="713"/>
      <c r="BR781" s="713"/>
      <c r="BS781" s="713"/>
      <c r="BT781" s="716"/>
      <c r="BU781" s="717"/>
      <c r="BV781" s="715"/>
      <c r="BW781" s="718"/>
    </row>
    <row r="782" spans="2:75" ht="15.75" customHeight="1">
      <c r="B782" s="363" t="s">
        <v>531</v>
      </c>
      <c r="C782" s="364">
        <v>41594555000196</v>
      </c>
      <c r="D782" s="365" t="s">
        <v>13</v>
      </c>
      <c r="E782" s="365" t="s">
        <v>615</v>
      </c>
      <c r="F782" s="365" t="s">
        <v>619</v>
      </c>
      <c r="G782" s="366" t="s">
        <v>34</v>
      </c>
      <c r="H782" s="366" t="s">
        <v>1340</v>
      </c>
      <c r="I782" s="366" t="s">
        <v>34</v>
      </c>
      <c r="J782" s="366"/>
      <c r="K782" s="367" t="s">
        <v>49</v>
      </c>
      <c r="L782" s="368"/>
      <c r="M782" s="368" t="s">
        <v>1421</v>
      </c>
      <c r="N782" s="367">
        <v>600482</v>
      </c>
      <c r="O782" s="367" t="s">
        <v>1323</v>
      </c>
      <c r="P782" s="371">
        <v>44392</v>
      </c>
      <c r="Q782" s="372">
        <v>6812009.3899999997</v>
      </c>
      <c r="R782" s="372">
        <v>9109512.831587296</v>
      </c>
      <c r="S782" s="367">
        <v>6</v>
      </c>
      <c r="T782" s="369">
        <v>-0.20513732126786222</v>
      </c>
      <c r="U782" s="369">
        <v>-2.6518501910126515</v>
      </c>
      <c r="V782" s="369">
        <v>-0.14975915778959337</v>
      </c>
      <c r="W782" s="369">
        <v>-1.4681405013193722</v>
      </c>
      <c r="X782" s="369" t="s">
        <v>1424</v>
      </c>
      <c r="Y782" s="369" t="s">
        <v>1424</v>
      </c>
      <c r="Z782" s="369" t="s">
        <v>1424</v>
      </c>
      <c r="AA782" s="369" t="s">
        <v>1424</v>
      </c>
      <c r="AB782" s="369">
        <v>0.16648694705224459</v>
      </c>
      <c r="AC782" s="373">
        <v>-1.4747353684621403</v>
      </c>
      <c r="AD782" s="575">
        <v>41594569000100</v>
      </c>
      <c r="AE782" s="370" t="s">
        <v>2334</v>
      </c>
      <c r="AF782" s="370" t="s">
        <v>2326</v>
      </c>
      <c r="AG782" s="374" t="s">
        <v>1459</v>
      </c>
      <c r="AH782" s="374" t="s">
        <v>2318</v>
      </c>
      <c r="AI782" s="374">
        <v>500</v>
      </c>
      <c r="AJ782" s="374" t="s">
        <v>1436</v>
      </c>
      <c r="AK782" s="374">
        <v>500</v>
      </c>
      <c r="AL782" s="369">
        <v>5.0000000000000001E-3</v>
      </c>
      <c r="AM782" s="369" t="s">
        <v>34</v>
      </c>
      <c r="AN782" s="369" t="s">
        <v>34</v>
      </c>
      <c r="AO782" s="367" t="s">
        <v>1326</v>
      </c>
      <c r="AP782" s="370" t="s">
        <v>13</v>
      </c>
      <c r="AQ782" s="376" t="s">
        <v>681</v>
      </c>
      <c r="AR782" s="369">
        <v>3.3334999999999997E-3</v>
      </c>
      <c r="AS782" s="369">
        <v>3.3334999999999997E-3</v>
      </c>
      <c r="AT782" s="369"/>
      <c r="AX782" s="711"/>
      <c r="AY782" s="712"/>
      <c r="AZ782" s="712"/>
      <c r="BA782" s="712"/>
      <c r="BB782" s="713"/>
      <c r="BC782" s="712"/>
      <c r="BD782" s="712"/>
      <c r="BE782" s="712"/>
      <c r="BF782" s="712"/>
      <c r="BG782" s="713"/>
      <c r="BH782" s="713"/>
      <c r="BI782" s="714"/>
      <c r="BJ782" s="714"/>
      <c r="BK782" s="714"/>
      <c r="BL782" s="713"/>
      <c r="BM782" s="713"/>
      <c r="BN782" s="713"/>
      <c r="BO782" s="713"/>
      <c r="BP782" s="713"/>
      <c r="BQ782" s="713"/>
      <c r="BR782" s="713"/>
      <c r="BS782" s="713"/>
      <c r="BT782" s="716"/>
      <c r="BU782" s="717"/>
      <c r="BV782" s="715"/>
      <c r="BW782" s="718"/>
    </row>
    <row r="783" spans="2:75" ht="15.75" customHeight="1">
      <c r="B783" s="363" t="s">
        <v>278</v>
      </c>
      <c r="C783" s="364">
        <v>19392834000118</v>
      </c>
      <c r="D783" s="365" t="s">
        <v>11</v>
      </c>
      <c r="E783" s="365" t="s">
        <v>620</v>
      </c>
      <c r="F783" s="365" t="s">
        <v>687</v>
      </c>
      <c r="G783" s="366" t="s">
        <v>740</v>
      </c>
      <c r="H783" s="366" t="s">
        <v>34</v>
      </c>
      <c r="I783" s="366" t="s">
        <v>1321</v>
      </c>
      <c r="J783" s="366" t="s">
        <v>608</v>
      </c>
      <c r="K783" s="367" t="s">
        <v>48</v>
      </c>
      <c r="L783" s="368"/>
      <c r="M783" s="368" t="s">
        <v>34</v>
      </c>
      <c r="N783" s="367">
        <v>367771</v>
      </c>
      <c r="O783" s="367" t="s">
        <v>1323</v>
      </c>
      <c r="P783" s="371">
        <v>41656</v>
      </c>
      <c r="Q783" s="372">
        <v>255651686.40000001</v>
      </c>
      <c r="R783" s="372">
        <v>127848255.0994444</v>
      </c>
      <c r="S783" s="367">
        <v>31</v>
      </c>
      <c r="T783" s="369">
        <v>9.8690170742500083E-2</v>
      </c>
      <c r="U783" s="369">
        <v>1.275787099670834</v>
      </c>
      <c r="V783" s="369">
        <v>0.1351418804872504</v>
      </c>
      <c r="W783" s="369">
        <v>1.324842307450407</v>
      </c>
      <c r="X783" s="369">
        <v>0.20143787937007063</v>
      </c>
      <c r="Y783" s="369">
        <v>1.5275400325791826</v>
      </c>
      <c r="Z783" s="369">
        <v>0.26380143835671421</v>
      </c>
      <c r="AA783" s="369">
        <v>1.4995328969494897</v>
      </c>
      <c r="AB783" s="369">
        <v>1.5135166576491664E-3</v>
      </c>
      <c r="AC783" s="373">
        <v>19.582606857486983</v>
      </c>
      <c r="AD783" s="575">
        <v>0</v>
      </c>
      <c r="AE783" s="370" t="s">
        <v>2519</v>
      </c>
      <c r="AF783" s="370" t="s">
        <v>2317</v>
      </c>
      <c r="AG783" s="374" t="s">
        <v>1458</v>
      </c>
      <c r="AH783" s="374" t="s">
        <v>2318</v>
      </c>
      <c r="AI783" s="374">
        <v>100</v>
      </c>
      <c r="AJ783" s="374">
        <v>100</v>
      </c>
      <c r="AK783" s="374">
        <v>100</v>
      </c>
      <c r="AL783" s="369">
        <v>5.0000000000000001E-3</v>
      </c>
      <c r="AM783" s="369" t="s">
        <v>34</v>
      </c>
      <c r="AN783" s="369" t="s">
        <v>34</v>
      </c>
      <c r="AO783" s="367" t="s">
        <v>1326</v>
      </c>
      <c r="AP783" s="370" t="s">
        <v>13</v>
      </c>
      <c r="AQ783" s="376" t="s">
        <v>673</v>
      </c>
      <c r="AR783" s="369">
        <v>1E-3</v>
      </c>
      <c r="AS783" s="369">
        <v>1E-3</v>
      </c>
      <c r="AT783" s="369"/>
      <c r="AX783" s="711"/>
      <c r="AY783" s="712"/>
      <c r="AZ783" s="712"/>
      <c r="BA783" s="712"/>
      <c r="BB783" s="713"/>
      <c r="BC783" s="712"/>
      <c r="BD783" s="712"/>
      <c r="BE783" s="712"/>
      <c r="BF783" s="712"/>
      <c r="BG783" s="713"/>
      <c r="BH783" s="713"/>
      <c r="BI783" s="714"/>
      <c r="BJ783" s="714"/>
      <c r="BK783" s="714"/>
      <c r="BL783" s="713"/>
      <c r="BM783" s="713"/>
      <c r="BN783" s="713"/>
      <c r="BO783" s="713"/>
      <c r="BP783" s="713"/>
      <c r="BQ783" s="713"/>
      <c r="BR783" s="713"/>
      <c r="BS783" s="713"/>
      <c r="BT783" s="716"/>
      <c r="BU783" s="717"/>
      <c r="BV783" s="715"/>
      <c r="BW783" s="718"/>
    </row>
    <row r="784" spans="2:75" ht="15.75" customHeight="1">
      <c r="B784" s="363" t="s">
        <v>279</v>
      </c>
      <c r="C784" s="364">
        <v>23711364000185</v>
      </c>
      <c r="D784" s="365" t="s">
        <v>11</v>
      </c>
      <c r="E784" s="365" t="s">
        <v>620</v>
      </c>
      <c r="F784" s="365" t="s">
        <v>687</v>
      </c>
      <c r="G784" s="366" t="s">
        <v>740</v>
      </c>
      <c r="H784" s="366" t="s">
        <v>34</v>
      </c>
      <c r="I784" s="366" t="s">
        <v>1321</v>
      </c>
      <c r="J784" s="366" t="s">
        <v>608</v>
      </c>
      <c r="K784" s="367" t="s">
        <v>48</v>
      </c>
      <c r="L784" s="368"/>
      <c r="M784" s="368" t="s">
        <v>34</v>
      </c>
      <c r="N784" s="367">
        <v>421960</v>
      </c>
      <c r="O784" s="367" t="s">
        <v>1323</v>
      </c>
      <c r="P784" s="371">
        <v>42597</v>
      </c>
      <c r="Q784" s="372">
        <v>279350571.41000003</v>
      </c>
      <c r="R784" s="372">
        <v>209373835.29027775</v>
      </c>
      <c r="S784" s="367">
        <v>61</v>
      </c>
      <c r="T784" s="369">
        <v>9.8528430409487777E-2</v>
      </c>
      <c r="U784" s="369">
        <v>1.2736962508172844</v>
      </c>
      <c r="V784" s="369">
        <v>0.135455327258448</v>
      </c>
      <c r="W784" s="369">
        <v>1.327915133891175</v>
      </c>
      <c r="X784" s="369">
        <v>0.20203308203878922</v>
      </c>
      <c r="Y784" s="369">
        <v>1.5320535625409197</v>
      </c>
      <c r="Z784" s="369">
        <v>0.26593983577686209</v>
      </c>
      <c r="AA784" s="369">
        <v>1.5116882411289543</v>
      </c>
      <c r="AB784" s="369">
        <v>1.5003402749485322E-3</v>
      </c>
      <c r="AC784" s="373">
        <v>19.938685505077871</v>
      </c>
      <c r="AD784" s="575">
        <v>0</v>
      </c>
      <c r="AE784" s="370" t="s">
        <v>2519</v>
      </c>
      <c r="AF784" s="370" t="s">
        <v>2317</v>
      </c>
      <c r="AG784" s="374" t="s">
        <v>1458</v>
      </c>
      <c r="AH784" s="374" t="s">
        <v>2318</v>
      </c>
      <c r="AI784" s="374">
        <v>100</v>
      </c>
      <c r="AJ784" s="374">
        <v>100</v>
      </c>
      <c r="AK784" s="374">
        <v>100</v>
      </c>
      <c r="AL784" s="369">
        <v>0.01</v>
      </c>
      <c r="AM784" s="369" t="s">
        <v>34</v>
      </c>
      <c r="AN784" s="369" t="s">
        <v>64</v>
      </c>
      <c r="AO784" s="367" t="s">
        <v>1326</v>
      </c>
      <c r="AP784" s="370" t="s">
        <v>13</v>
      </c>
      <c r="AQ784" s="376" t="s">
        <v>673</v>
      </c>
      <c r="AR784" s="369">
        <v>3.0000000000000001E-3</v>
      </c>
      <c r="AS784" s="369">
        <v>3.0000000000000001E-3</v>
      </c>
      <c r="AT784" s="369"/>
      <c r="AX784" s="711"/>
      <c r="AY784" s="712"/>
      <c r="AZ784" s="712"/>
      <c r="BA784" s="712"/>
      <c r="BB784" s="713"/>
      <c r="BC784" s="712"/>
      <c r="BD784" s="712"/>
      <c r="BE784" s="712"/>
      <c r="BF784" s="712"/>
      <c r="BG784" s="713"/>
      <c r="BH784" s="713"/>
      <c r="BI784" s="714"/>
      <c r="BJ784" s="714"/>
      <c r="BK784" s="714"/>
      <c r="BL784" s="713"/>
      <c r="BM784" s="713"/>
      <c r="BN784" s="713"/>
      <c r="BO784" s="713"/>
      <c r="BP784" s="713"/>
      <c r="BQ784" s="713"/>
      <c r="BR784" s="713"/>
      <c r="BS784" s="713"/>
      <c r="BT784" s="716"/>
      <c r="BU784" s="717"/>
      <c r="BV784" s="715"/>
      <c r="BW784" s="718"/>
    </row>
    <row r="785" spans="2:75" ht="15.75" customHeight="1">
      <c r="B785" s="363" t="s">
        <v>1055</v>
      </c>
      <c r="C785" s="364">
        <v>14796095000106</v>
      </c>
      <c r="D785" s="365" t="s">
        <v>13</v>
      </c>
      <c r="E785" s="365" t="s">
        <v>615</v>
      </c>
      <c r="F785" s="365" t="s">
        <v>619</v>
      </c>
      <c r="G785" s="366" t="s">
        <v>34</v>
      </c>
      <c r="H785" s="366" t="s">
        <v>1339</v>
      </c>
      <c r="I785" s="366" t="s">
        <v>34</v>
      </c>
      <c r="J785" s="366"/>
      <c r="K785" s="367" t="s">
        <v>48</v>
      </c>
      <c r="L785" s="368"/>
      <c r="M785" s="368" t="s">
        <v>1421</v>
      </c>
      <c r="N785" s="367">
        <v>301485</v>
      </c>
      <c r="O785" s="367" t="s">
        <v>1323</v>
      </c>
      <c r="P785" s="371">
        <v>40953</v>
      </c>
      <c r="Q785" s="372">
        <v>62862107.329999998</v>
      </c>
      <c r="R785" s="372">
        <v>74170010.723214269</v>
      </c>
      <c r="S785" s="367">
        <v>31</v>
      </c>
      <c r="T785" s="369">
        <v>0.15608339141434935</v>
      </c>
      <c r="U785" s="369">
        <v>2.0177204653831553</v>
      </c>
      <c r="V785" s="369">
        <v>0.18061289940952219</v>
      </c>
      <c r="W785" s="369">
        <v>1.7706103359394516</v>
      </c>
      <c r="X785" s="369">
        <v>0.23613726994811701</v>
      </c>
      <c r="Y785" s="369">
        <v>1.7906718148428817</v>
      </c>
      <c r="Z785" s="369">
        <v>0.303969443732103</v>
      </c>
      <c r="AA785" s="369">
        <v>1.7278608614990671</v>
      </c>
      <c r="AB785" s="369">
        <v>3.4953833346790808E-2</v>
      </c>
      <c r="AC785" s="373">
        <v>1.9896177449032459</v>
      </c>
      <c r="AD785" s="575">
        <v>0</v>
      </c>
      <c r="AE785" s="370" t="s">
        <v>2520</v>
      </c>
      <c r="AF785" s="370" t="s">
        <v>2317</v>
      </c>
      <c r="AG785" s="374" t="s">
        <v>1458</v>
      </c>
      <c r="AH785" s="374" t="s">
        <v>2318</v>
      </c>
      <c r="AI785" s="374">
        <v>5000</v>
      </c>
      <c r="AJ785" s="374">
        <v>0</v>
      </c>
      <c r="AK785" s="374">
        <v>0</v>
      </c>
      <c r="AL785" s="369">
        <v>6.7000000000000002E-3</v>
      </c>
      <c r="AM785" s="369">
        <v>0.2</v>
      </c>
      <c r="AN785" s="369" t="s">
        <v>2335</v>
      </c>
      <c r="AO785" s="367" t="s">
        <v>1326</v>
      </c>
      <c r="AP785" s="370" t="s">
        <v>13</v>
      </c>
      <c r="AQ785" s="376" t="s">
        <v>688</v>
      </c>
      <c r="AR785" s="369">
        <v>1.34E-3</v>
      </c>
      <c r="AS785" s="369">
        <v>1.34E-3</v>
      </c>
      <c r="AT785" s="369"/>
      <c r="AX785" s="711"/>
      <c r="AY785" s="712"/>
      <c r="AZ785" s="712"/>
      <c r="BA785" s="712"/>
      <c r="BB785" s="713"/>
      <c r="BC785" s="712"/>
      <c r="BD785" s="712"/>
      <c r="BE785" s="712"/>
      <c r="BF785" s="712"/>
      <c r="BG785" s="713"/>
      <c r="BH785" s="713"/>
      <c r="BI785" s="714"/>
      <c r="BJ785" s="714"/>
      <c r="BK785" s="714"/>
      <c r="BL785" s="713"/>
      <c r="BM785" s="713"/>
      <c r="BN785" s="713"/>
      <c r="BO785" s="713"/>
      <c r="BP785" s="713"/>
      <c r="BQ785" s="713"/>
      <c r="BR785" s="713"/>
      <c r="BS785" s="713"/>
      <c r="BT785" s="716"/>
      <c r="BU785" s="717"/>
      <c r="BV785" s="715"/>
      <c r="BW785" s="718"/>
    </row>
    <row r="786" spans="2:75" ht="15.75" customHeight="1">
      <c r="B786" s="363" t="s">
        <v>1056</v>
      </c>
      <c r="C786" s="364">
        <v>30553981000165</v>
      </c>
      <c r="D786" s="365" t="s">
        <v>14</v>
      </c>
      <c r="E786" s="365" t="s">
        <v>607</v>
      </c>
      <c r="F786" s="365"/>
      <c r="G786" s="366"/>
      <c r="H786" s="366" t="s">
        <v>34</v>
      </c>
      <c r="I786" s="366" t="s">
        <v>34</v>
      </c>
      <c r="J786" s="366" t="s">
        <v>611</v>
      </c>
      <c r="K786" s="367"/>
      <c r="L786" s="368"/>
      <c r="M786" s="368" t="s">
        <v>1421</v>
      </c>
      <c r="N786" s="367">
        <v>474274</v>
      </c>
      <c r="O786" s="367" t="s">
        <v>1323</v>
      </c>
      <c r="P786" s="371">
        <v>43327</v>
      </c>
      <c r="Q786" s="372">
        <v>127280551.36</v>
      </c>
      <c r="R786" s="372">
        <v>187533942.3253175</v>
      </c>
      <c r="S786" s="367">
        <v>37</v>
      </c>
      <c r="T786" s="369">
        <v>-0.30549418178787136</v>
      </c>
      <c r="U786" s="369">
        <v>-3.949182914744136</v>
      </c>
      <c r="V786" s="369">
        <v>-0.26185668086550407</v>
      </c>
      <c r="W786" s="369">
        <v>-2.5670710519074684</v>
      </c>
      <c r="X786" s="369">
        <v>-0.11663973224735669</v>
      </c>
      <c r="Y786" s="369">
        <v>-0.88450027846960588</v>
      </c>
      <c r="Z786" s="369">
        <v>0.35797600012891184</v>
      </c>
      <c r="AA786" s="369">
        <v>2.0348516363502065</v>
      </c>
      <c r="AB786" s="369">
        <v>0.19352863432871906</v>
      </c>
      <c r="AC786" s="373">
        <v>-1.9734199415991611</v>
      </c>
      <c r="AD786" s="575">
        <v>17690766000148</v>
      </c>
      <c r="AE786" s="370" t="s">
        <v>2521</v>
      </c>
      <c r="AF786" s="370" t="s">
        <v>2326</v>
      </c>
      <c r="AG786" s="374" t="s">
        <v>1459</v>
      </c>
      <c r="AH786" s="374" t="s">
        <v>2318</v>
      </c>
      <c r="AI786" s="374">
        <v>2000000</v>
      </c>
      <c r="AJ786" s="374">
        <v>25000</v>
      </c>
      <c r="AK786" s="374">
        <v>25000</v>
      </c>
      <c r="AL786" s="369">
        <v>0.01</v>
      </c>
      <c r="AM786" s="369">
        <v>0.1</v>
      </c>
      <c r="AN786" s="369" t="s">
        <v>2330</v>
      </c>
      <c r="AO786" s="367" t="s">
        <v>1326</v>
      </c>
      <c r="AP786" s="370" t="s">
        <v>13</v>
      </c>
      <c r="AQ786" s="376" t="s">
        <v>681</v>
      </c>
      <c r="AR786" s="369">
        <v>1E-3</v>
      </c>
      <c r="AS786" s="369">
        <v>1E-3</v>
      </c>
      <c r="AT786" s="369"/>
      <c r="AX786" s="711"/>
      <c r="AY786" s="712"/>
      <c r="AZ786" s="712"/>
      <c r="BA786" s="712"/>
      <c r="BB786" s="713"/>
      <c r="BC786" s="712"/>
      <c r="BD786" s="712"/>
      <c r="BE786" s="712"/>
      <c r="BF786" s="712"/>
      <c r="BG786" s="713"/>
      <c r="BH786" s="713"/>
      <c r="BI786" s="714"/>
      <c r="BJ786" s="714"/>
      <c r="BK786" s="714"/>
      <c r="BL786" s="713"/>
      <c r="BM786" s="713"/>
      <c r="BN786" s="713"/>
      <c r="BO786" s="713"/>
      <c r="BP786" s="713"/>
      <c r="BQ786" s="713"/>
      <c r="BR786" s="713"/>
      <c r="BS786" s="713"/>
      <c r="BT786" s="716"/>
      <c r="BU786" s="717"/>
      <c r="BV786" s="715"/>
      <c r="BW786" s="718"/>
    </row>
    <row r="787" spans="2:75" ht="15.75" customHeight="1">
      <c r="B787" s="363" t="s">
        <v>1057</v>
      </c>
      <c r="C787" s="364">
        <v>18323970000193</v>
      </c>
      <c r="D787" s="365" t="s">
        <v>14</v>
      </c>
      <c r="E787" s="365" t="s">
        <v>607</v>
      </c>
      <c r="F787" s="365"/>
      <c r="G787" s="366"/>
      <c r="H787" s="366" t="s">
        <v>34</v>
      </c>
      <c r="I787" s="366" t="s">
        <v>34</v>
      </c>
      <c r="J787" s="366" t="s">
        <v>611</v>
      </c>
      <c r="K787" s="367"/>
      <c r="L787" s="368"/>
      <c r="M787" s="368" t="s">
        <v>1421</v>
      </c>
      <c r="N787" s="367">
        <v>344788</v>
      </c>
      <c r="O787" s="367" t="s">
        <v>1326</v>
      </c>
      <c r="P787" s="371">
        <v>41512</v>
      </c>
      <c r="Q787" s="372">
        <v>62250052.469999999</v>
      </c>
      <c r="R787" s="372">
        <v>82771992.757261887</v>
      </c>
      <c r="S787" s="367">
        <v>38</v>
      </c>
      <c r="T787" s="369">
        <v>-0.30430470154698686</v>
      </c>
      <c r="U787" s="369">
        <v>-3.9338062715058415</v>
      </c>
      <c r="V787" s="369">
        <v>-0.26000091282124493</v>
      </c>
      <c r="W787" s="369">
        <v>-2.5488783198766236</v>
      </c>
      <c r="X787" s="369">
        <v>-0.11129409299827464</v>
      </c>
      <c r="Y787" s="369">
        <v>-0.84396332495205117</v>
      </c>
      <c r="Z787" s="369">
        <v>0.37102666699435849</v>
      </c>
      <c r="AA787" s="369">
        <v>2.1090358576864201</v>
      </c>
      <c r="AB787" s="369">
        <v>0.19346991245637288</v>
      </c>
      <c r="AC787" s="373">
        <v>-1.9611153293882853</v>
      </c>
      <c r="AD787" s="575">
        <v>17690766000148</v>
      </c>
      <c r="AE787" s="370" t="s">
        <v>2521</v>
      </c>
      <c r="AF787" s="370" t="s">
        <v>2326</v>
      </c>
      <c r="AG787" s="374" t="s">
        <v>1459</v>
      </c>
      <c r="AH787" s="374" t="s">
        <v>2318</v>
      </c>
      <c r="AI787" s="374">
        <v>25000</v>
      </c>
      <c r="AJ787" s="374">
        <v>25000</v>
      </c>
      <c r="AK787" s="374">
        <v>25000</v>
      </c>
      <c r="AL787" s="369">
        <v>6.9999999999999993E-3</v>
      </c>
      <c r="AM787" s="369">
        <v>0.1</v>
      </c>
      <c r="AN787" s="369" t="s">
        <v>2330</v>
      </c>
      <c r="AO787" s="367" t="s">
        <v>1326</v>
      </c>
      <c r="AP787" s="370" t="s">
        <v>13</v>
      </c>
      <c r="AQ787" s="376" t="s">
        <v>681</v>
      </c>
      <c r="AR787" s="369">
        <v>6.9999999999999999E-4</v>
      </c>
      <c r="AS787" s="369">
        <v>6.9999999999999999E-4</v>
      </c>
      <c r="AT787" s="369"/>
      <c r="AX787" s="711"/>
      <c r="AY787" s="712"/>
      <c r="AZ787" s="712"/>
      <c r="BA787" s="712"/>
      <c r="BB787" s="713"/>
      <c r="BC787" s="712"/>
      <c r="BD787" s="712"/>
      <c r="BE787" s="712"/>
      <c r="BF787" s="712"/>
      <c r="BG787" s="713"/>
      <c r="BH787" s="713"/>
      <c r="BI787" s="714"/>
      <c r="BJ787" s="714"/>
      <c r="BK787" s="714"/>
      <c r="BL787" s="713"/>
      <c r="BM787" s="713"/>
      <c r="BN787" s="713"/>
      <c r="BO787" s="713"/>
      <c r="BP787" s="713"/>
      <c r="BQ787" s="713"/>
      <c r="BR787" s="713"/>
      <c r="BS787" s="713"/>
      <c r="BT787" s="716"/>
      <c r="BU787" s="717"/>
      <c r="BV787" s="715"/>
      <c r="BW787" s="718"/>
    </row>
    <row r="788" spans="2:75" ht="15.75" customHeight="1">
      <c r="B788" s="363" t="s">
        <v>1058</v>
      </c>
      <c r="C788" s="364">
        <v>39958460000162</v>
      </c>
      <c r="D788" s="365" t="s">
        <v>11</v>
      </c>
      <c r="E788" s="365" t="s">
        <v>620</v>
      </c>
      <c r="F788" s="365" t="s">
        <v>687</v>
      </c>
      <c r="G788" s="366" t="s">
        <v>740</v>
      </c>
      <c r="H788" s="366" t="s">
        <v>34</v>
      </c>
      <c r="I788" s="366" t="s">
        <v>1321</v>
      </c>
      <c r="J788" s="366" t="s">
        <v>608</v>
      </c>
      <c r="K788" s="367" t="s">
        <v>48</v>
      </c>
      <c r="L788" s="368"/>
      <c r="M788" s="368" t="s">
        <v>34</v>
      </c>
      <c r="N788" s="367">
        <v>565849</v>
      </c>
      <c r="O788" s="367" t="s">
        <v>1323</v>
      </c>
      <c r="P788" s="371">
        <v>44179</v>
      </c>
      <c r="Q788" s="372">
        <v>104589820.84999999</v>
      </c>
      <c r="R788" s="372">
        <v>82778516.889484122</v>
      </c>
      <c r="S788" s="367">
        <v>32</v>
      </c>
      <c r="T788" s="369">
        <v>8.8881815741650438E-2</v>
      </c>
      <c r="U788" s="369">
        <v>1.1489925801667036</v>
      </c>
      <c r="V788" s="369">
        <v>0.12386771775837491</v>
      </c>
      <c r="W788" s="369">
        <v>1.2143178148916112</v>
      </c>
      <c r="X788" s="369" t="s">
        <v>1424</v>
      </c>
      <c r="Y788" s="369" t="s">
        <v>1424</v>
      </c>
      <c r="Z788" s="369" t="s">
        <v>1424</v>
      </c>
      <c r="AA788" s="369" t="s">
        <v>1424</v>
      </c>
      <c r="AB788" s="369">
        <v>5.081342188749411E-3</v>
      </c>
      <c r="AC788" s="373">
        <v>3.8698234325880634</v>
      </c>
      <c r="AD788" s="575">
        <v>0</v>
      </c>
      <c r="AE788" s="370" t="s">
        <v>2522</v>
      </c>
      <c r="AF788" s="370" t="s">
        <v>2317</v>
      </c>
      <c r="AG788" s="374" t="s">
        <v>1458</v>
      </c>
      <c r="AH788" s="374" t="s">
        <v>2318</v>
      </c>
      <c r="AI788" s="374">
        <v>1000</v>
      </c>
      <c r="AJ788" s="374">
        <v>1000</v>
      </c>
      <c r="AK788" s="374">
        <v>1000</v>
      </c>
      <c r="AL788" s="369">
        <v>0.01</v>
      </c>
      <c r="AM788" s="369">
        <v>0.1</v>
      </c>
      <c r="AN788" s="369" t="s">
        <v>2335</v>
      </c>
      <c r="AO788" s="367" t="s">
        <v>1326</v>
      </c>
      <c r="AP788" s="370" t="s">
        <v>11</v>
      </c>
      <c r="AQ788" s="376" t="s">
        <v>677</v>
      </c>
      <c r="AR788" s="369">
        <v>3.3333333333333331E-3</v>
      </c>
      <c r="AS788" s="369">
        <v>3.3333333333333331E-3</v>
      </c>
      <c r="AT788" s="369"/>
      <c r="AW788" s="711"/>
      <c r="AX788" s="711"/>
      <c r="AY788" s="712"/>
      <c r="AZ788" s="712"/>
      <c r="BA788" s="712"/>
      <c r="BB788" s="713"/>
      <c r="BC788" s="712"/>
      <c r="BD788" s="712"/>
      <c r="BE788" s="712"/>
      <c r="BF788" s="712"/>
      <c r="BG788" s="713"/>
      <c r="BH788" s="713"/>
      <c r="BI788" s="714"/>
      <c r="BJ788" s="714"/>
      <c r="BK788" s="714"/>
      <c r="BL788" s="218"/>
      <c r="BM788" s="713"/>
      <c r="BN788" s="713"/>
      <c r="BO788" s="713"/>
      <c r="BP788" s="713"/>
      <c r="BQ788" s="713"/>
      <c r="BR788" s="713"/>
      <c r="BS788" s="713"/>
      <c r="BT788" s="716"/>
      <c r="BU788" s="717"/>
      <c r="BV788" s="715"/>
      <c r="BW788" s="718"/>
    </row>
    <row r="789" spans="2:75" ht="15.75" customHeight="1">
      <c r="B789" s="363" t="s">
        <v>280</v>
      </c>
      <c r="C789" s="364">
        <v>26841302000186</v>
      </c>
      <c r="D789" s="365" t="s">
        <v>11</v>
      </c>
      <c r="E789" s="365" t="s">
        <v>620</v>
      </c>
      <c r="F789" s="365" t="s">
        <v>687</v>
      </c>
      <c r="G789" s="366" t="s">
        <v>740</v>
      </c>
      <c r="H789" s="366" t="s">
        <v>34</v>
      </c>
      <c r="I789" s="366" t="s">
        <v>1321</v>
      </c>
      <c r="J789" s="366" t="s">
        <v>608</v>
      </c>
      <c r="K789" s="367" t="s">
        <v>48</v>
      </c>
      <c r="L789" s="368"/>
      <c r="M789" s="368" t="s">
        <v>34</v>
      </c>
      <c r="N789" s="367">
        <v>446701</v>
      </c>
      <c r="O789" s="367" t="s">
        <v>1323</v>
      </c>
      <c r="P789" s="371">
        <v>42927</v>
      </c>
      <c r="Q789" s="372">
        <v>251966648.78</v>
      </c>
      <c r="R789" s="372">
        <v>132766470.7224603</v>
      </c>
      <c r="S789" s="367">
        <v>91</v>
      </c>
      <c r="T789" s="369">
        <v>0.10235850682570824</v>
      </c>
      <c r="U789" s="369">
        <v>1.3232083962093211</v>
      </c>
      <c r="V789" s="369">
        <v>0.14063564792668193</v>
      </c>
      <c r="W789" s="369">
        <v>1.3786995980609151</v>
      </c>
      <c r="X789" s="369">
        <v>0.20628573666389816</v>
      </c>
      <c r="Y789" s="369">
        <v>1.5643022151026984</v>
      </c>
      <c r="Z789" s="369">
        <v>0.27100186712140717</v>
      </c>
      <c r="AA789" s="369">
        <v>1.5404624683424943</v>
      </c>
      <c r="AB789" s="369">
        <v>1.5574822873405528E-3</v>
      </c>
      <c r="AC789" s="373">
        <v>22.131352327831799</v>
      </c>
      <c r="AD789" s="575">
        <v>0</v>
      </c>
      <c r="AE789" s="370" t="s">
        <v>2522</v>
      </c>
      <c r="AF789" s="370" t="s">
        <v>2317</v>
      </c>
      <c r="AG789" s="374" t="s">
        <v>1458</v>
      </c>
      <c r="AH789" s="374" t="s">
        <v>2318</v>
      </c>
      <c r="AI789" s="374">
        <v>10000</v>
      </c>
      <c r="AJ789" s="374">
        <v>1000</v>
      </c>
      <c r="AK789" s="374">
        <v>10000</v>
      </c>
      <c r="AL789" s="369">
        <v>9.7000000000000003E-3</v>
      </c>
      <c r="AM789" s="369" t="s">
        <v>34</v>
      </c>
      <c r="AN789" s="369" t="s">
        <v>2335</v>
      </c>
      <c r="AO789" s="367" t="s">
        <v>1326</v>
      </c>
      <c r="AP789" s="370" t="s">
        <v>13</v>
      </c>
      <c r="AQ789" s="376" t="s">
        <v>670</v>
      </c>
      <c r="AR789" s="369">
        <v>3.2333333333333333E-3</v>
      </c>
      <c r="AS789" s="369">
        <v>3.2333333333333333E-3</v>
      </c>
      <c r="AT789" s="369"/>
      <c r="AX789" s="711"/>
      <c r="AY789" s="712"/>
      <c r="AZ789" s="712"/>
      <c r="BA789" s="712"/>
      <c r="BB789" s="713"/>
      <c r="BC789" s="712"/>
      <c r="BD789" s="712"/>
      <c r="BE789" s="712"/>
      <c r="BF789" s="712"/>
      <c r="BG789" s="713"/>
      <c r="BH789" s="713"/>
      <c r="BI789" s="714"/>
      <c r="BJ789" s="714"/>
      <c r="BK789" s="714"/>
      <c r="BL789" s="713"/>
      <c r="BM789" s="713"/>
      <c r="BN789" s="713"/>
      <c r="BO789" s="713"/>
      <c r="BP789" s="713"/>
      <c r="BQ789" s="713"/>
      <c r="BR789" s="713"/>
      <c r="BS789" s="713"/>
      <c r="BT789" s="716"/>
      <c r="BU789" s="717"/>
      <c r="BV789" s="715"/>
      <c r="BW789" s="718"/>
    </row>
    <row r="790" spans="2:75" ht="15.75" customHeight="1">
      <c r="B790" s="363" t="s">
        <v>281</v>
      </c>
      <c r="C790" s="364">
        <v>32300395000134</v>
      </c>
      <c r="D790" s="365" t="s">
        <v>11</v>
      </c>
      <c r="E790" s="365" t="s">
        <v>620</v>
      </c>
      <c r="F790" s="365" t="s">
        <v>687</v>
      </c>
      <c r="G790" s="366" t="s">
        <v>740</v>
      </c>
      <c r="H790" s="366" t="s">
        <v>34</v>
      </c>
      <c r="I790" s="366" t="s">
        <v>1321</v>
      </c>
      <c r="J790" s="366" t="s">
        <v>608</v>
      </c>
      <c r="K790" s="367" t="s">
        <v>48</v>
      </c>
      <c r="L790" s="368"/>
      <c r="M790" s="368" t="s">
        <v>34</v>
      </c>
      <c r="N790" s="367">
        <v>490350</v>
      </c>
      <c r="O790" s="367" t="s">
        <v>1323</v>
      </c>
      <c r="P790" s="371">
        <v>43542</v>
      </c>
      <c r="Q790" s="372">
        <v>85140229.319999993</v>
      </c>
      <c r="R790" s="372">
        <v>61104145.064047664</v>
      </c>
      <c r="S790" s="367">
        <v>361</v>
      </c>
      <c r="T790" s="369">
        <v>0.10296140839706402</v>
      </c>
      <c r="U790" s="369">
        <v>1.3310022224973908</v>
      </c>
      <c r="V790" s="369">
        <v>0.15850605283324315</v>
      </c>
      <c r="W790" s="369">
        <v>1.553889320048802</v>
      </c>
      <c r="X790" s="369">
        <v>0.29881003821891983</v>
      </c>
      <c r="Y790" s="369">
        <v>2.2659308018099273</v>
      </c>
      <c r="Z790" s="369">
        <v>0.41932198325531278</v>
      </c>
      <c r="AA790" s="369">
        <v>2.3835620920883458</v>
      </c>
      <c r="AB790" s="369">
        <v>4.4430799942065642E-3</v>
      </c>
      <c r="AC790" s="373">
        <v>11.260657962221311</v>
      </c>
      <c r="AD790" s="575">
        <v>0</v>
      </c>
      <c r="AE790" s="370" t="s">
        <v>2522</v>
      </c>
      <c r="AF790" s="370" t="s">
        <v>2317</v>
      </c>
      <c r="AG790" s="374" t="s">
        <v>1458</v>
      </c>
      <c r="AH790" s="374" t="s">
        <v>728</v>
      </c>
      <c r="AI790" s="374">
        <v>50000</v>
      </c>
      <c r="AJ790" s="374">
        <v>10000</v>
      </c>
      <c r="AK790" s="374">
        <v>50000</v>
      </c>
      <c r="AL790" s="369">
        <v>0.02</v>
      </c>
      <c r="AM790" s="369">
        <v>0.2</v>
      </c>
      <c r="AN790" s="369" t="s">
        <v>2335</v>
      </c>
      <c r="AO790" s="367" t="s">
        <v>1326</v>
      </c>
      <c r="AP790" s="370" t="s">
        <v>13</v>
      </c>
      <c r="AQ790" s="376" t="s">
        <v>670</v>
      </c>
      <c r="AR790" s="369">
        <v>5.3340000000000002E-3</v>
      </c>
      <c r="AS790" s="369">
        <v>5.3340000000000002E-3</v>
      </c>
      <c r="AT790" s="369"/>
      <c r="AX790" s="711"/>
      <c r="AY790" s="712"/>
      <c r="AZ790" s="712"/>
      <c r="BA790" s="712"/>
      <c r="BB790" s="713"/>
      <c r="BC790" s="712"/>
      <c r="BD790" s="712"/>
      <c r="BE790" s="712"/>
      <c r="BF790" s="712"/>
      <c r="BG790" s="713"/>
      <c r="BH790" s="713"/>
      <c r="BI790" s="714"/>
      <c r="BJ790" s="714"/>
      <c r="BK790" s="714"/>
      <c r="BL790" s="713"/>
      <c r="BM790" s="713"/>
      <c r="BN790" s="713"/>
      <c r="BO790" s="713"/>
      <c r="BP790" s="713"/>
      <c r="BQ790" s="713"/>
      <c r="BR790" s="713"/>
      <c r="BS790" s="713"/>
      <c r="BT790" s="716"/>
      <c r="BU790" s="717"/>
      <c r="BV790" s="715"/>
      <c r="BW790" s="718"/>
    </row>
    <row r="791" spans="2:75" ht="15.75" customHeight="1">
      <c r="B791" s="363" t="s">
        <v>1059</v>
      </c>
      <c r="C791" s="364">
        <v>26374829000148</v>
      </c>
      <c r="D791" s="365" t="s">
        <v>11</v>
      </c>
      <c r="E791" s="365" t="s">
        <v>620</v>
      </c>
      <c r="F791" s="365" t="s">
        <v>665</v>
      </c>
      <c r="G791" s="366" t="s">
        <v>740</v>
      </c>
      <c r="H791" s="366" t="s">
        <v>34</v>
      </c>
      <c r="I791" s="366" t="s">
        <v>1306</v>
      </c>
      <c r="J791" s="366" t="s">
        <v>608</v>
      </c>
      <c r="K791" s="367" t="s">
        <v>48</v>
      </c>
      <c r="L791" s="368"/>
      <c r="M791" s="368" t="s">
        <v>1421</v>
      </c>
      <c r="N791" s="367">
        <v>442984</v>
      </c>
      <c r="O791" s="367" t="s">
        <v>1323</v>
      </c>
      <c r="P791" s="371">
        <v>42832</v>
      </c>
      <c r="Q791" s="372">
        <v>305362937.57999998</v>
      </c>
      <c r="R791" s="372">
        <v>105743172.61587296</v>
      </c>
      <c r="S791" s="367">
        <v>0</v>
      </c>
      <c r="T791" s="369">
        <v>7.6499273807270063E-2</v>
      </c>
      <c r="U791" s="369">
        <v>0.98892104373949419</v>
      </c>
      <c r="V791" s="369">
        <v>0.1011493227918332</v>
      </c>
      <c r="W791" s="369">
        <v>0.99160157992045161</v>
      </c>
      <c r="X791" s="369">
        <v>0.11970395711930104</v>
      </c>
      <c r="Y791" s="369">
        <v>0.90773685232233525</v>
      </c>
      <c r="Z791" s="369">
        <v>0.15964493834154725</v>
      </c>
      <c r="AA791" s="369">
        <v>0.90747358454852045</v>
      </c>
      <c r="AB791" s="369">
        <v>1.7188295231151658E-3</v>
      </c>
      <c r="AC791" s="373">
        <v>-0.45246170166359617</v>
      </c>
      <c r="AD791" s="575">
        <v>0</v>
      </c>
      <c r="AE791" s="370" t="s">
        <v>2522</v>
      </c>
      <c r="AF791" s="370" t="s">
        <v>2317</v>
      </c>
      <c r="AG791" s="374" t="s">
        <v>1458</v>
      </c>
      <c r="AH791" s="374" t="s">
        <v>2318</v>
      </c>
      <c r="AI791" s="374">
        <v>0</v>
      </c>
      <c r="AJ791" s="374">
        <v>0</v>
      </c>
      <c r="AK791" s="374">
        <v>0</v>
      </c>
      <c r="AL791" s="369">
        <v>3.0000000000000001E-3</v>
      </c>
      <c r="AM791" s="369" t="s">
        <v>34</v>
      </c>
      <c r="AN791" s="369" t="s">
        <v>64</v>
      </c>
      <c r="AO791" s="367" t="s">
        <v>1326</v>
      </c>
      <c r="AP791" s="370" t="s">
        <v>11</v>
      </c>
      <c r="AQ791" s="376" t="s">
        <v>682</v>
      </c>
      <c r="AR791" s="369">
        <v>8.0009999999999999E-4</v>
      </c>
      <c r="AS791" s="369">
        <v>8.0009999999999999E-4</v>
      </c>
      <c r="AT791" s="369"/>
      <c r="AX791" s="711"/>
      <c r="AY791" s="712"/>
      <c r="AZ791" s="712"/>
      <c r="BA791" s="712"/>
      <c r="BB791" s="713"/>
      <c r="BC791" s="712"/>
      <c r="BD791" s="712"/>
      <c r="BE791" s="712"/>
      <c r="BF791" s="712"/>
      <c r="BG791" s="713"/>
      <c r="BH791" s="713"/>
      <c r="BI791" s="714"/>
      <c r="BJ791" s="714"/>
      <c r="BK791" s="714"/>
      <c r="BL791" s="713"/>
      <c r="BM791" s="713"/>
      <c r="BN791" s="713"/>
      <c r="BO791" s="713"/>
      <c r="BP791" s="713"/>
      <c r="BQ791" s="713"/>
      <c r="BR791" s="713"/>
      <c r="BS791" s="713"/>
      <c r="BT791" s="716"/>
      <c r="BU791" s="717"/>
      <c r="BV791" s="715"/>
      <c r="BW791" s="718"/>
    </row>
    <row r="792" spans="2:75" ht="15.75" customHeight="1">
      <c r="B792" s="363" t="s">
        <v>282</v>
      </c>
      <c r="C792" s="364">
        <v>32973321000169</v>
      </c>
      <c r="D792" s="365" t="s">
        <v>13</v>
      </c>
      <c r="E792" s="365" t="s">
        <v>615</v>
      </c>
      <c r="F792" s="365" t="s">
        <v>619</v>
      </c>
      <c r="G792" s="366" t="s">
        <v>34</v>
      </c>
      <c r="H792" s="366" t="s">
        <v>867</v>
      </c>
      <c r="I792" s="366" t="s">
        <v>34</v>
      </c>
      <c r="J792" s="366"/>
      <c r="K792" s="367" t="s">
        <v>48</v>
      </c>
      <c r="L792" s="368"/>
      <c r="M792" s="368" t="s">
        <v>34</v>
      </c>
      <c r="N792" s="367">
        <v>505961</v>
      </c>
      <c r="O792" s="367" t="s">
        <v>1323</v>
      </c>
      <c r="P792" s="371">
        <v>43707</v>
      </c>
      <c r="Q792" s="372">
        <v>10738687.460000001</v>
      </c>
      <c r="R792" s="372">
        <v>12539973.887698414</v>
      </c>
      <c r="S792" s="367">
        <v>30</v>
      </c>
      <c r="T792" s="369">
        <v>5.0229444671130885E-2</v>
      </c>
      <c r="U792" s="369">
        <v>0.64932583511543462</v>
      </c>
      <c r="V792" s="369">
        <v>4.4129570927176065E-2</v>
      </c>
      <c r="W792" s="369">
        <v>0.43261735269010138</v>
      </c>
      <c r="X792" s="369">
        <v>2.861631399831932E-2</v>
      </c>
      <c r="Y792" s="369">
        <v>0.21700270750459244</v>
      </c>
      <c r="Z792" s="369" t="s">
        <v>1424</v>
      </c>
      <c r="AA792" s="369" t="s">
        <v>1424</v>
      </c>
      <c r="AB792" s="369">
        <v>5.5340988834899997E-2</v>
      </c>
      <c r="AC792" s="373">
        <v>-0.94757005293092444</v>
      </c>
      <c r="AD792" s="575">
        <v>32905708000188</v>
      </c>
      <c r="AE792" s="370" t="s">
        <v>2523</v>
      </c>
      <c r="AF792" s="370" t="s">
        <v>2320</v>
      </c>
      <c r="AG792" s="374" t="s">
        <v>59</v>
      </c>
      <c r="AH792" s="374" t="s">
        <v>2321</v>
      </c>
      <c r="AI792" s="374">
        <v>5000</v>
      </c>
      <c r="AJ792" s="374">
        <v>1000</v>
      </c>
      <c r="AK792" s="374">
        <v>5000</v>
      </c>
      <c r="AL792" s="369">
        <v>1.8749999999999999E-2</v>
      </c>
      <c r="AM792" s="369">
        <v>0.2</v>
      </c>
      <c r="AN792" s="369" t="s">
        <v>64</v>
      </c>
      <c r="AO792" s="367" t="s">
        <v>1326</v>
      </c>
      <c r="AP792" s="370" t="s">
        <v>13</v>
      </c>
      <c r="AQ792" s="376" t="s">
        <v>666</v>
      </c>
      <c r="AR792" s="369">
        <v>3.7599999999999999E-3</v>
      </c>
      <c r="AS792" s="369">
        <v>3.7599999999999999E-3</v>
      </c>
      <c r="AT792" s="369"/>
      <c r="AX792" s="711"/>
      <c r="AY792" s="712"/>
      <c r="AZ792" s="712"/>
      <c r="BA792" s="712"/>
      <c r="BB792" s="713"/>
      <c r="BC792" s="712"/>
      <c r="BD792" s="712"/>
      <c r="BE792" s="712"/>
      <c r="BF792" s="712"/>
      <c r="BG792" s="713"/>
      <c r="BH792" s="713"/>
      <c r="BI792" s="714"/>
      <c r="BJ792" s="714"/>
      <c r="BK792" s="714"/>
      <c r="BL792" s="713"/>
      <c r="BM792" s="713"/>
      <c r="BN792" s="713"/>
      <c r="BO792" s="713"/>
      <c r="BP792" s="713"/>
      <c r="BQ792" s="713"/>
      <c r="BR792" s="713"/>
      <c r="BS792" s="713"/>
      <c r="BT792" s="716"/>
      <c r="BU792" s="717"/>
      <c r="BV792" s="715"/>
      <c r="BW792" s="718"/>
    </row>
    <row r="793" spans="2:75" ht="15.75" customHeight="1">
      <c r="B793" s="363" t="s">
        <v>1656</v>
      </c>
      <c r="C793" s="364">
        <v>44360367000191</v>
      </c>
      <c r="D793" s="365" t="s">
        <v>14</v>
      </c>
      <c r="E793" s="365"/>
      <c r="F793" s="365"/>
      <c r="G793" s="366"/>
      <c r="H793" s="366" t="s">
        <v>34</v>
      </c>
      <c r="I793" s="366"/>
      <c r="J793" s="366"/>
      <c r="K793" s="367"/>
      <c r="L793" s="368"/>
      <c r="M793" s="368"/>
      <c r="N793" s="367">
        <v>627054</v>
      </c>
      <c r="O793" s="367" t="s">
        <v>1323</v>
      </c>
      <c r="P793" s="371">
        <v>44540</v>
      </c>
      <c r="Q793" s="372">
        <v>28913953.149999999</v>
      </c>
      <c r="R793" s="372" t="s">
        <v>1424</v>
      </c>
      <c r="S793" s="367">
        <v>32</v>
      </c>
      <c r="T793" s="369">
        <v>8.7056419505060045E-2</v>
      </c>
      <c r="U793" s="369">
        <v>0.97920307813464913</v>
      </c>
      <c r="V793" s="369" t="s">
        <v>1424</v>
      </c>
      <c r="W793" s="369" t="s">
        <v>1424</v>
      </c>
      <c r="X793" s="369" t="s">
        <v>1424</v>
      </c>
      <c r="Y793" s="369" t="s">
        <v>1424</v>
      </c>
      <c r="Z793" s="369" t="s">
        <v>1424</v>
      </c>
      <c r="AA793" s="369" t="s">
        <v>1424</v>
      </c>
      <c r="AB793" s="369" t="s">
        <v>1424</v>
      </c>
      <c r="AC793" s="373" t="s">
        <v>1424</v>
      </c>
      <c r="AD793" s="575">
        <v>0</v>
      </c>
      <c r="AE793" s="370" t="s">
        <v>2524</v>
      </c>
      <c r="AF793" s="370" t="s">
        <v>2317</v>
      </c>
      <c r="AG793" s="374" t="s">
        <v>1458</v>
      </c>
      <c r="AH793" s="374" t="s">
        <v>2318</v>
      </c>
      <c r="AI793" s="374">
        <v>5000</v>
      </c>
      <c r="AJ793" s="374">
        <v>5000</v>
      </c>
      <c r="AK793" s="374">
        <v>5000</v>
      </c>
      <c r="AL793" s="369">
        <v>1.8500000000000003E-2</v>
      </c>
      <c r="AM793" s="369">
        <v>0.2</v>
      </c>
      <c r="AN793" s="369" t="s">
        <v>64</v>
      </c>
      <c r="AO793" s="367" t="s">
        <v>1326</v>
      </c>
      <c r="AP793" s="370" t="s">
        <v>718</v>
      </c>
      <c r="AQ793" s="376" t="s">
        <v>661</v>
      </c>
      <c r="AR793" s="369" t="s">
        <v>34</v>
      </c>
      <c r="AS793" s="369" t="s">
        <v>34</v>
      </c>
      <c r="AT793" s="369"/>
      <c r="AX793" s="711"/>
      <c r="AY793" s="712"/>
      <c r="AZ793" s="712"/>
      <c r="BA793" s="712"/>
      <c r="BB793" s="713"/>
      <c r="BC793" s="712"/>
      <c r="BD793" s="712"/>
      <c r="BE793" s="712"/>
      <c r="BF793" s="712"/>
      <c r="BG793" s="713"/>
      <c r="BH793" s="713"/>
      <c r="BI793" s="714"/>
      <c r="BJ793" s="714"/>
      <c r="BK793" s="714"/>
      <c r="BL793" s="713"/>
      <c r="BM793" s="713"/>
      <c r="BN793" s="713"/>
      <c r="BO793" s="713"/>
      <c r="BP793" s="713"/>
      <c r="BQ793" s="713"/>
      <c r="BR793" s="713"/>
      <c r="BS793" s="713"/>
      <c r="BT793" s="716"/>
      <c r="BU793" s="717"/>
      <c r="BV793" s="715"/>
      <c r="BW793" s="718"/>
    </row>
    <row r="794" spans="2:75" ht="15.75" customHeight="1">
      <c r="B794" s="363" t="s">
        <v>1060</v>
      </c>
      <c r="C794" s="364">
        <v>11435287000107</v>
      </c>
      <c r="D794" s="365" t="s">
        <v>11</v>
      </c>
      <c r="E794" s="365" t="s">
        <v>620</v>
      </c>
      <c r="F794" s="365" t="s">
        <v>665</v>
      </c>
      <c r="G794" s="366" t="s">
        <v>740</v>
      </c>
      <c r="H794" s="366" t="s">
        <v>34</v>
      </c>
      <c r="I794" s="366" t="s">
        <v>1306</v>
      </c>
      <c r="J794" s="366" t="s">
        <v>608</v>
      </c>
      <c r="K794" s="367" t="s">
        <v>48</v>
      </c>
      <c r="L794" s="368"/>
      <c r="M794" s="368" t="s">
        <v>34</v>
      </c>
      <c r="N794" s="367">
        <v>256765</v>
      </c>
      <c r="O794" s="367" t="s">
        <v>1323</v>
      </c>
      <c r="P794" s="371">
        <v>40422</v>
      </c>
      <c r="Q794" s="372">
        <v>672431455.71000004</v>
      </c>
      <c r="R794" s="372">
        <v>426302371.62353194</v>
      </c>
      <c r="S794" s="367">
        <v>0</v>
      </c>
      <c r="T794" s="369">
        <v>7.7858592171284435E-2</v>
      </c>
      <c r="U794" s="369">
        <v>1.0064932175447259</v>
      </c>
      <c r="V794" s="369">
        <v>0.10536835299665848</v>
      </c>
      <c r="W794" s="369">
        <v>1.0329621832479376</v>
      </c>
      <c r="X794" s="369">
        <v>0.14076270211285347</v>
      </c>
      <c r="Y794" s="369">
        <v>1.067429141151639</v>
      </c>
      <c r="Z794" s="369">
        <v>0.16944535994665499</v>
      </c>
      <c r="AA794" s="369">
        <v>0.96318235813360409</v>
      </c>
      <c r="AB794" s="369">
        <v>1.8751379563372791E-3</v>
      </c>
      <c r="AC794" s="373">
        <v>1.6255998009156321</v>
      </c>
      <c r="AD794" s="575">
        <v>0</v>
      </c>
      <c r="AE794" s="370" t="s">
        <v>2525</v>
      </c>
      <c r="AF794" s="370" t="s">
        <v>2323</v>
      </c>
      <c r="AG794" s="374" t="s">
        <v>721</v>
      </c>
      <c r="AH794" s="374" t="s">
        <v>2321</v>
      </c>
      <c r="AI794" s="374">
        <v>1000</v>
      </c>
      <c r="AJ794" s="374">
        <v>500</v>
      </c>
      <c r="AK794" s="374">
        <v>0</v>
      </c>
      <c r="AL794" s="369">
        <v>3.0000000000000001E-3</v>
      </c>
      <c r="AM794" s="369" t="s">
        <v>34</v>
      </c>
      <c r="AN794" s="369" t="s">
        <v>64</v>
      </c>
      <c r="AO794" s="367" t="s">
        <v>1326</v>
      </c>
      <c r="AP794" s="370" t="s">
        <v>11</v>
      </c>
      <c r="AQ794" s="376" t="s">
        <v>671</v>
      </c>
      <c r="AR794" s="369">
        <v>1.1999999999999999E-3</v>
      </c>
      <c r="AS794" s="369">
        <v>1.1999999999999999E-3</v>
      </c>
      <c r="AT794" s="369"/>
      <c r="AX794" s="711"/>
      <c r="AY794" s="712"/>
      <c r="AZ794" s="712"/>
      <c r="BA794" s="712"/>
      <c r="BB794" s="713"/>
      <c r="BC794" s="712"/>
      <c r="BD794" s="712"/>
      <c r="BE794" s="712"/>
      <c r="BF794" s="712"/>
      <c r="BG794" s="713"/>
      <c r="BH794" s="713"/>
      <c r="BI794" s="714"/>
      <c r="BJ794" s="714"/>
      <c r="BK794" s="714"/>
      <c r="BL794" s="713"/>
      <c r="BM794" s="713"/>
      <c r="BN794" s="713"/>
      <c r="BO794" s="713"/>
      <c r="BP794" s="713"/>
      <c r="BQ794" s="713"/>
      <c r="BR794" s="713"/>
      <c r="BS794" s="713"/>
      <c r="BT794" s="716"/>
      <c r="BU794" s="717"/>
      <c r="BV794" s="715"/>
      <c r="BW794" s="718"/>
    </row>
    <row r="795" spans="2:75" ht="15.75" customHeight="1">
      <c r="B795" s="363" t="s">
        <v>1061</v>
      </c>
      <c r="C795" s="364">
        <v>19488768000184</v>
      </c>
      <c r="D795" s="365" t="s">
        <v>11</v>
      </c>
      <c r="E795" s="365" t="s">
        <v>620</v>
      </c>
      <c r="F795" s="365" t="s">
        <v>665</v>
      </c>
      <c r="G795" s="366" t="s">
        <v>740</v>
      </c>
      <c r="H795" s="366" t="s">
        <v>34</v>
      </c>
      <c r="I795" s="366"/>
      <c r="J795" s="366" t="s">
        <v>608</v>
      </c>
      <c r="K795" s="367" t="s">
        <v>48</v>
      </c>
      <c r="L795" s="368"/>
      <c r="M795" s="368" t="s">
        <v>34</v>
      </c>
      <c r="N795" s="367">
        <v>378615</v>
      </c>
      <c r="O795" s="367" t="s">
        <v>1323</v>
      </c>
      <c r="P795" s="371">
        <v>41912</v>
      </c>
      <c r="Q795" s="372">
        <v>1167245726.6500001</v>
      </c>
      <c r="R795" s="372">
        <v>812993112.68154812</v>
      </c>
      <c r="S795" s="367">
        <v>1</v>
      </c>
      <c r="T795" s="369">
        <v>8.4841218008667729E-2</v>
      </c>
      <c r="U795" s="369">
        <v>1.096758984623043</v>
      </c>
      <c r="V795" s="369">
        <v>0.11429609524201489</v>
      </c>
      <c r="W795" s="369">
        <v>1.1204839092592636</v>
      </c>
      <c r="X795" s="369">
        <v>0.17254769012368976</v>
      </c>
      <c r="Y795" s="369">
        <v>1.3084604793162111</v>
      </c>
      <c r="Z795" s="369">
        <v>0.16749901758243113</v>
      </c>
      <c r="AA795" s="369">
        <v>0.95211871715400653</v>
      </c>
      <c r="AB795" s="369">
        <v>1.7574770495408295E-3</v>
      </c>
      <c r="AC795" s="373">
        <v>6.3133731623673226</v>
      </c>
      <c r="AD795" s="575">
        <v>0</v>
      </c>
      <c r="AE795" s="370" t="s">
        <v>2525</v>
      </c>
      <c r="AF795" s="370" t="s">
        <v>2323</v>
      </c>
      <c r="AG795" s="374" t="s">
        <v>721</v>
      </c>
      <c r="AH795" s="374" t="s">
        <v>2321</v>
      </c>
      <c r="AI795" s="374">
        <v>1000</v>
      </c>
      <c r="AJ795" s="374">
        <v>0</v>
      </c>
      <c r="AK795" s="374">
        <v>0</v>
      </c>
      <c r="AL795" s="369">
        <v>4.5000000000000005E-3</v>
      </c>
      <c r="AM795" s="369" t="s">
        <v>34</v>
      </c>
      <c r="AN795" s="369" t="s">
        <v>64</v>
      </c>
      <c r="AO795" s="367" t="s">
        <v>1326</v>
      </c>
      <c r="AP795" s="370" t="s">
        <v>11</v>
      </c>
      <c r="AQ795" s="376" t="s">
        <v>671</v>
      </c>
      <c r="AR795" s="369">
        <v>1.6199999999999999E-3</v>
      </c>
      <c r="AS795" s="369">
        <v>1.6199999999999999E-3</v>
      </c>
      <c r="AT795" s="369"/>
      <c r="AX795" s="711"/>
      <c r="AY795" s="712"/>
      <c r="AZ795" s="712"/>
      <c r="BA795" s="712"/>
      <c r="BB795" s="713"/>
      <c r="BC795" s="712"/>
      <c r="BD795" s="712"/>
      <c r="BE795" s="712"/>
      <c r="BF795" s="712"/>
      <c r="BG795" s="713"/>
      <c r="BH795" s="713"/>
      <c r="BI795" s="714"/>
      <c r="BJ795" s="714"/>
      <c r="BK795" s="714"/>
      <c r="BL795" s="713"/>
      <c r="BM795" s="713"/>
      <c r="BN795" s="713"/>
      <c r="BO795" s="713"/>
      <c r="BP795" s="713"/>
      <c r="BQ795" s="713"/>
      <c r="BR795" s="713"/>
      <c r="BS795" s="713"/>
      <c r="BT795" s="716"/>
      <c r="BU795" s="717"/>
      <c r="BV795" s="715"/>
      <c r="BW795" s="718"/>
    </row>
    <row r="796" spans="2:75" ht="15.75" customHeight="1">
      <c r="B796" s="363" t="s">
        <v>1062</v>
      </c>
      <c r="C796" s="364">
        <v>38001966000116</v>
      </c>
      <c r="D796" s="365" t="s">
        <v>14</v>
      </c>
      <c r="E796" s="365" t="s">
        <v>607</v>
      </c>
      <c r="F796" s="365"/>
      <c r="G796" s="366"/>
      <c r="H796" s="366" t="s">
        <v>34</v>
      </c>
      <c r="I796" s="366" t="s">
        <v>34</v>
      </c>
      <c r="J796" s="366" t="s">
        <v>611</v>
      </c>
      <c r="K796" s="367"/>
      <c r="L796" s="368"/>
      <c r="M796" s="368" t="s">
        <v>1421</v>
      </c>
      <c r="N796" s="367">
        <v>555568</v>
      </c>
      <c r="O796" s="367" t="s">
        <v>1323</v>
      </c>
      <c r="P796" s="371">
        <v>44118</v>
      </c>
      <c r="Q796" s="372">
        <v>66694208.93</v>
      </c>
      <c r="R796" s="372">
        <v>84125032.318412706</v>
      </c>
      <c r="S796" s="367">
        <v>4</v>
      </c>
      <c r="T796" s="369">
        <v>-0.38375040352985879</v>
      </c>
      <c r="U796" s="369">
        <v>-4.9608163673592234</v>
      </c>
      <c r="V796" s="369">
        <v>-0.34339413623672743</v>
      </c>
      <c r="W796" s="369">
        <v>-3.3664107542126871</v>
      </c>
      <c r="X796" s="369" t="s">
        <v>1424</v>
      </c>
      <c r="Y796" s="369" t="s">
        <v>1424</v>
      </c>
      <c r="Z796" s="369" t="s">
        <v>1424</v>
      </c>
      <c r="AA796" s="369" t="s">
        <v>1424</v>
      </c>
      <c r="AB796" s="369">
        <v>0.28289934287283935</v>
      </c>
      <c r="AC796" s="373">
        <v>-1.688249244424501</v>
      </c>
      <c r="AD796" s="575">
        <v>38012975000102</v>
      </c>
      <c r="AE796" s="370" t="s">
        <v>2525</v>
      </c>
      <c r="AF796" s="370" t="s">
        <v>2323</v>
      </c>
      <c r="AG796" s="374" t="s">
        <v>721</v>
      </c>
      <c r="AH796" s="374" t="s">
        <v>2318</v>
      </c>
      <c r="AI796" s="374">
        <v>1000</v>
      </c>
      <c r="AJ796" s="374">
        <v>500</v>
      </c>
      <c r="AK796" s="374">
        <v>500</v>
      </c>
      <c r="AL796" s="369">
        <v>6.9999999999999993E-3</v>
      </c>
      <c r="AM796" s="369" t="s">
        <v>34</v>
      </c>
      <c r="AN796" s="369" t="s">
        <v>2330</v>
      </c>
      <c r="AO796" s="367" t="s">
        <v>1326</v>
      </c>
      <c r="AP796" s="370" t="s">
        <v>13</v>
      </c>
      <c r="AQ796" s="376" t="s">
        <v>681</v>
      </c>
      <c r="AR796" s="369">
        <v>1.8666666666666666E-3</v>
      </c>
      <c r="AS796" s="369">
        <v>1.8666666666666666E-3</v>
      </c>
      <c r="AT796" s="369"/>
      <c r="AX796" s="711"/>
      <c r="AY796" s="712"/>
      <c r="AZ796" s="712"/>
      <c r="BA796" s="712"/>
      <c r="BB796" s="713"/>
      <c r="BC796" s="712"/>
      <c r="BD796" s="712"/>
      <c r="BE796" s="712"/>
      <c r="BF796" s="712"/>
      <c r="BG796" s="713"/>
      <c r="BH796" s="713"/>
      <c r="BI796" s="714"/>
      <c r="BJ796" s="714"/>
      <c r="BK796" s="714"/>
      <c r="BL796" s="713"/>
      <c r="BM796" s="713"/>
      <c r="BN796" s="713"/>
      <c r="BO796" s="713"/>
      <c r="BP796" s="713"/>
      <c r="BQ796" s="713"/>
      <c r="BR796" s="713"/>
      <c r="BS796" s="713"/>
      <c r="BT796" s="716"/>
      <c r="BU796" s="717"/>
      <c r="BV796" s="715"/>
      <c r="BW796" s="718"/>
    </row>
    <row r="797" spans="2:75" ht="15.75" customHeight="1">
      <c r="B797" s="363" t="s">
        <v>1063</v>
      </c>
      <c r="C797" s="364">
        <v>18683208000118</v>
      </c>
      <c r="D797" s="365" t="s">
        <v>13</v>
      </c>
      <c r="E797" s="365" t="s">
        <v>615</v>
      </c>
      <c r="F797" s="365" t="s">
        <v>619</v>
      </c>
      <c r="G797" s="366" t="s">
        <v>34</v>
      </c>
      <c r="H797" s="366" t="s">
        <v>1339</v>
      </c>
      <c r="I797" s="366" t="s">
        <v>34</v>
      </c>
      <c r="J797" s="366"/>
      <c r="K797" s="367" t="s">
        <v>48</v>
      </c>
      <c r="L797" s="368"/>
      <c r="M797" s="368" t="s">
        <v>1421</v>
      </c>
      <c r="N797" s="367">
        <v>382485</v>
      </c>
      <c r="O797" s="367" t="s">
        <v>1323</v>
      </c>
      <c r="P797" s="371">
        <v>41961</v>
      </c>
      <c r="Q797" s="372">
        <v>94825003.349999994</v>
      </c>
      <c r="R797" s="372">
        <v>85286486.052103147</v>
      </c>
      <c r="S797" s="367">
        <v>1</v>
      </c>
      <c r="T797" s="369">
        <v>5.3864626941139804E-2</v>
      </c>
      <c r="U797" s="369">
        <v>0.69631854583968844</v>
      </c>
      <c r="V797" s="369">
        <v>6.6249838674594663E-2</v>
      </c>
      <c r="W797" s="369">
        <v>0.64946994093476218</v>
      </c>
      <c r="X797" s="369">
        <v>0.10093704941926318</v>
      </c>
      <c r="Y797" s="369">
        <v>0.76542398202617545</v>
      </c>
      <c r="Z797" s="369">
        <v>0.12515556083230139</v>
      </c>
      <c r="AA797" s="369">
        <v>0.71142478173460022</v>
      </c>
      <c r="AB797" s="369">
        <v>2.3868156463970586E-2</v>
      </c>
      <c r="AC797" s="373">
        <v>-1.3705568734296305</v>
      </c>
      <c r="AD797" s="575">
        <v>0</v>
      </c>
      <c r="AE797" s="370" t="s">
        <v>2525</v>
      </c>
      <c r="AF797" s="370" t="s">
        <v>2326</v>
      </c>
      <c r="AG797" s="374" t="s">
        <v>1459</v>
      </c>
      <c r="AH797" s="374" t="s">
        <v>2321</v>
      </c>
      <c r="AI797" s="374">
        <v>1000</v>
      </c>
      <c r="AJ797" s="374">
        <v>0</v>
      </c>
      <c r="AK797" s="374">
        <v>500</v>
      </c>
      <c r="AL797" s="369">
        <v>3.0000000000000001E-3</v>
      </c>
      <c r="AM797" s="369">
        <v>0.15</v>
      </c>
      <c r="AN797" s="369" t="s">
        <v>64</v>
      </c>
      <c r="AO797" s="367" t="s">
        <v>1326</v>
      </c>
      <c r="AP797" s="370" t="s">
        <v>13</v>
      </c>
      <c r="AQ797" s="376" t="s">
        <v>670</v>
      </c>
      <c r="AR797" s="369">
        <v>8.0009999999999999E-4</v>
      </c>
      <c r="AS797" s="369">
        <v>8.0009999999999999E-4</v>
      </c>
      <c r="AT797" s="369"/>
      <c r="AX797" s="711"/>
      <c r="AY797" s="712"/>
      <c r="AZ797" s="712"/>
      <c r="BA797" s="712"/>
      <c r="BB797" s="713"/>
      <c r="BC797" s="712"/>
      <c r="BD797" s="712"/>
      <c r="BE797" s="712"/>
      <c r="BF797" s="712"/>
      <c r="BG797" s="713"/>
      <c r="BH797" s="713"/>
      <c r="BI797" s="714"/>
      <c r="BJ797" s="714"/>
      <c r="BK797" s="714"/>
      <c r="BL797" s="713"/>
      <c r="BM797" s="713"/>
      <c r="BN797" s="713"/>
      <c r="BO797" s="713"/>
      <c r="BP797" s="713"/>
      <c r="BQ797" s="713"/>
      <c r="BR797" s="713"/>
      <c r="BS797" s="713"/>
      <c r="BT797" s="716"/>
      <c r="BU797" s="717"/>
      <c r="BV797" s="715"/>
      <c r="BW797" s="718"/>
    </row>
    <row r="798" spans="2:75" ht="15.75" customHeight="1">
      <c r="B798" s="363" t="s">
        <v>1064</v>
      </c>
      <c r="C798" s="364">
        <v>29283824000106</v>
      </c>
      <c r="D798" s="365" t="s">
        <v>11</v>
      </c>
      <c r="E798" s="365" t="s">
        <v>620</v>
      </c>
      <c r="F798" s="365" t="s">
        <v>665</v>
      </c>
      <c r="G798" s="366" t="s">
        <v>740</v>
      </c>
      <c r="H798" s="366" t="s">
        <v>34</v>
      </c>
      <c r="I798" s="366"/>
      <c r="J798" s="366" t="s">
        <v>608</v>
      </c>
      <c r="K798" s="367" t="s">
        <v>48</v>
      </c>
      <c r="L798" s="368"/>
      <c r="M798" s="368" t="s">
        <v>34</v>
      </c>
      <c r="N798" s="367">
        <v>471704</v>
      </c>
      <c r="O798" s="367" t="s">
        <v>1323</v>
      </c>
      <c r="P798" s="371">
        <v>43222</v>
      </c>
      <c r="Q798" s="372">
        <v>228938854.43000001</v>
      </c>
      <c r="R798" s="372">
        <v>159526870.80619049</v>
      </c>
      <c r="S798" s="367">
        <v>16</v>
      </c>
      <c r="T798" s="369">
        <v>8.7836165641512531E-2</v>
      </c>
      <c r="U798" s="369">
        <v>1.135475257230804</v>
      </c>
      <c r="V798" s="369">
        <v>0.12355649005699498</v>
      </c>
      <c r="W798" s="369">
        <v>1.2112667427550388</v>
      </c>
      <c r="X798" s="369">
        <v>0.19637495059794774</v>
      </c>
      <c r="Y798" s="369">
        <v>1.4891469239657498</v>
      </c>
      <c r="Z798" s="369">
        <v>0.19203440995819876</v>
      </c>
      <c r="AA798" s="369">
        <v>1.091585841504092</v>
      </c>
      <c r="AB798" s="369">
        <v>4.4666507435057717E-3</v>
      </c>
      <c r="AC798" s="373">
        <v>4.3396899234865334</v>
      </c>
      <c r="AD798" s="575">
        <v>29283779000181</v>
      </c>
      <c r="AE798" s="370" t="s">
        <v>2525</v>
      </c>
      <c r="AF798" s="370" t="s">
        <v>2326</v>
      </c>
      <c r="AG798" s="374" t="s">
        <v>1459</v>
      </c>
      <c r="AH798" s="374" t="s">
        <v>2321</v>
      </c>
      <c r="AI798" s="374">
        <v>3000</v>
      </c>
      <c r="AJ798" s="374">
        <v>1000</v>
      </c>
      <c r="AK798" s="374">
        <v>1000</v>
      </c>
      <c r="AL798" s="369">
        <v>6.5000000000000006E-3</v>
      </c>
      <c r="AM798" s="369" t="s">
        <v>34</v>
      </c>
      <c r="AN798" s="369" t="s">
        <v>64</v>
      </c>
      <c r="AO798" s="367" t="s">
        <v>1326</v>
      </c>
      <c r="AP798" s="370" t="s">
        <v>11</v>
      </c>
      <c r="AQ798" s="376" t="s">
        <v>677</v>
      </c>
      <c r="AR798" s="369">
        <v>2.1666666666666666E-3</v>
      </c>
      <c r="AS798" s="369">
        <v>2.1666666666666666E-3</v>
      </c>
      <c r="AT798" s="369"/>
      <c r="AX798" s="711"/>
      <c r="AY798" s="712"/>
      <c r="AZ798" s="712"/>
      <c r="BA798" s="712"/>
      <c r="BB798" s="713"/>
      <c r="BC798" s="712"/>
      <c r="BD798" s="712"/>
      <c r="BE798" s="712"/>
      <c r="BF798" s="712"/>
      <c r="BG798" s="713"/>
      <c r="BH798" s="713"/>
      <c r="BI798" s="714"/>
      <c r="BJ798" s="714"/>
      <c r="BK798" s="714"/>
      <c r="BL798" s="713"/>
      <c r="BM798" s="713"/>
      <c r="BN798" s="713"/>
      <c r="BO798" s="713"/>
      <c r="BP798" s="713"/>
      <c r="BQ798" s="713"/>
      <c r="BR798" s="713"/>
      <c r="BS798" s="713"/>
      <c r="BT798" s="716"/>
      <c r="BU798" s="717"/>
      <c r="BV798" s="715"/>
      <c r="BW798" s="718"/>
    </row>
    <row r="799" spans="2:75" ht="15.75" customHeight="1">
      <c r="B799" s="363" t="s">
        <v>1065</v>
      </c>
      <c r="C799" s="364">
        <v>32228412000170</v>
      </c>
      <c r="D799" s="365" t="s">
        <v>11</v>
      </c>
      <c r="E799" s="365" t="s">
        <v>620</v>
      </c>
      <c r="F799" s="365" t="s">
        <v>665</v>
      </c>
      <c r="G799" s="366" t="s">
        <v>740</v>
      </c>
      <c r="H799" s="366" t="s">
        <v>34</v>
      </c>
      <c r="I799" s="366"/>
      <c r="J799" s="366" t="s">
        <v>608</v>
      </c>
      <c r="K799" s="367" t="s">
        <v>48</v>
      </c>
      <c r="L799" s="368"/>
      <c r="M799" s="368" t="s">
        <v>34</v>
      </c>
      <c r="N799" s="367">
        <v>496596</v>
      </c>
      <c r="O799" s="367" t="s">
        <v>1323</v>
      </c>
      <c r="P799" s="371">
        <v>43608</v>
      </c>
      <c r="Q799" s="372">
        <v>23973057.91</v>
      </c>
      <c r="R799" s="372">
        <v>23914529.320992079</v>
      </c>
      <c r="S799" s="367">
        <v>61</v>
      </c>
      <c r="T799" s="369">
        <v>8.5013215373873852E-2</v>
      </c>
      <c r="U799" s="369">
        <v>1.0989824281337437</v>
      </c>
      <c r="V799" s="369">
        <v>0.12256772410815753</v>
      </c>
      <c r="W799" s="369">
        <v>1.201573530284832</v>
      </c>
      <c r="X799" s="369">
        <v>0.2018777825836533</v>
      </c>
      <c r="Y799" s="369">
        <v>1.5308758985608395</v>
      </c>
      <c r="Z799" s="369">
        <v>0.22415408050870766</v>
      </c>
      <c r="AA799" s="369">
        <v>1.2741644617333701</v>
      </c>
      <c r="AB799" s="369">
        <v>3.7433786091323066E-3</v>
      </c>
      <c r="AC799" s="373">
        <v>4.9420861864375567</v>
      </c>
      <c r="AD799" s="575">
        <v>32236271000137</v>
      </c>
      <c r="AE799" s="370" t="s">
        <v>2525</v>
      </c>
      <c r="AF799" s="370" t="s">
        <v>2326</v>
      </c>
      <c r="AG799" s="374" t="s">
        <v>1459</v>
      </c>
      <c r="AH799" s="374" t="s">
        <v>2318</v>
      </c>
      <c r="AI799" s="374">
        <v>3000</v>
      </c>
      <c r="AJ799" s="374">
        <v>1000</v>
      </c>
      <c r="AK799" s="374">
        <v>1000</v>
      </c>
      <c r="AL799" s="369">
        <v>7.4999999999999997E-3</v>
      </c>
      <c r="AM799" s="369">
        <v>0.2</v>
      </c>
      <c r="AN799" s="369" t="s">
        <v>64</v>
      </c>
      <c r="AO799" s="367" t="s">
        <v>1326</v>
      </c>
      <c r="AP799" s="370" t="s">
        <v>11</v>
      </c>
      <c r="AQ799" s="376" t="s">
        <v>677</v>
      </c>
      <c r="AR799" s="369">
        <v>2.4999999999999996E-3</v>
      </c>
      <c r="AS799" s="369">
        <v>2.4999999999999996E-3</v>
      </c>
      <c r="AT799" s="369"/>
      <c r="AX799" s="711"/>
      <c r="AY799" s="712"/>
      <c r="AZ799" s="712"/>
      <c r="BA799" s="712"/>
      <c r="BB799" s="713"/>
      <c r="BC799" s="712"/>
      <c r="BD799" s="712"/>
      <c r="BE799" s="712"/>
      <c r="BF799" s="712"/>
      <c r="BG799" s="713"/>
      <c r="BH799" s="713"/>
      <c r="BI799" s="714"/>
      <c r="BJ799" s="714"/>
      <c r="BK799" s="714"/>
      <c r="BL799" s="713"/>
      <c r="BM799" s="713"/>
      <c r="BN799" s="713"/>
      <c r="BO799" s="713"/>
      <c r="BP799" s="713"/>
      <c r="BQ799" s="713"/>
      <c r="BR799" s="713"/>
      <c r="BS799" s="713"/>
      <c r="BT799" s="716"/>
      <c r="BU799" s="717"/>
      <c r="BV799" s="715"/>
      <c r="BW799" s="718"/>
    </row>
    <row r="800" spans="2:75" ht="15.75" customHeight="1">
      <c r="B800" s="363" t="s">
        <v>1066</v>
      </c>
      <c r="C800" s="364">
        <v>32319558000120</v>
      </c>
      <c r="D800" s="365" t="s">
        <v>13</v>
      </c>
      <c r="E800" s="365" t="s">
        <v>616</v>
      </c>
      <c r="F800" s="365" t="s">
        <v>610</v>
      </c>
      <c r="G800" s="366" t="s">
        <v>34</v>
      </c>
      <c r="H800" s="366" t="s">
        <v>1340</v>
      </c>
      <c r="I800" s="366" t="s">
        <v>34</v>
      </c>
      <c r="J800" s="366"/>
      <c r="K800" s="367" t="s">
        <v>48</v>
      </c>
      <c r="L800" s="368"/>
      <c r="M800" s="368" t="s">
        <v>34</v>
      </c>
      <c r="N800" s="367">
        <v>523917</v>
      </c>
      <c r="O800" s="367" t="s">
        <v>1323</v>
      </c>
      <c r="P800" s="371">
        <v>43861</v>
      </c>
      <c r="Q800" s="372">
        <v>31853902.390000001</v>
      </c>
      <c r="R800" s="372">
        <v>49167005.023571409</v>
      </c>
      <c r="S800" s="367">
        <v>6</v>
      </c>
      <c r="T800" s="369">
        <v>-9.3731722040464649E-2</v>
      </c>
      <c r="U800" s="369">
        <v>-1.2116882655028212</v>
      </c>
      <c r="V800" s="369">
        <v>-8.1010622217774775E-2</v>
      </c>
      <c r="W800" s="369">
        <v>-0.79417497581081364</v>
      </c>
      <c r="X800" s="369">
        <v>6.9991019405606592E-2</v>
      </c>
      <c r="Y800" s="369">
        <v>0.53075461475978802</v>
      </c>
      <c r="Z800" s="369" t="s">
        <v>1424</v>
      </c>
      <c r="AA800" s="369" t="s">
        <v>1424</v>
      </c>
      <c r="AB800" s="369">
        <v>0.10479271948204506</v>
      </c>
      <c r="AC800" s="373">
        <v>-1.6808646278848305</v>
      </c>
      <c r="AD800" s="575">
        <v>34461768000184</v>
      </c>
      <c r="AE800" s="370" t="s">
        <v>2334</v>
      </c>
      <c r="AF800" s="370" t="s">
        <v>2326</v>
      </c>
      <c r="AG800" s="374" t="s">
        <v>1459</v>
      </c>
      <c r="AH800" s="374" t="s">
        <v>2318</v>
      </c>
      <c r="AI800" s="374">
        <v>500</v>
      </c>
      <c r="AJ800" s="374">
        <v>500</v>
      </c>
      <c r="AK800" s="374">
        <v>500</v>
      </c>
      <c r="AL800" s="369">
        <v>0.01</v>
      </c>
      <c r="AM800" s="369" t="s">
        <v>34</v>
      </c>
      <c r="AN800" s="369" t="s">
        <v>34</v>
      </c>
      <c r="AO800" s="367" t="s">
        <v>1326</v>
      </c>
      <c r="AP800" s="370" t="s">
        <v>13</v>
      </c>
      <c r="AQ800" s="376" t="s">
        <v>681</v>
      </c>
      <c r="AR800" s="369">
        <v>6.6666666666666662E-3</v>
      </c>
      <c r="AS800" s="369">
        <v>6.6666666666666662E-3</v>
      </c>
      <c r="AT800" s="369"/>
      <c r="AX800" s="711"/>
      <c r="AY800" s="712"/>
      <c r="AZ800" s="712"/>
      <c r="BA800" s="712"/>
      <c r="BB800" s="713"/>
      <c r="BC800" s="712"/>
      <c r="BD800" s="712"/>
      <c r="BE800" s="712"/>
      <c r="BF800" s="712"/>
      <c r="BG800" s="713"/>
      <c r="BH800" s="713"/>
      <c r="BI800" s="714"/>
      <c r="BJ800" s="714"/>
      <c r="BK800" s="714"/>
      <c r="BL800" s="713"/>
      <c r="BM800" s="713"/>
      <c r="BN800" s="713"/>
      <c r="BO800" s="713"/>
      <c r="BP800" s="713"/>
      <c r="BQ800" s="713"/>
      <c r="BR800" s="713"/>
      <c r="BS800" s="713"/>
      <c r="BT800" s="716"/>
      <c r="BU800" s="717"/>
      <c r="BV800" s="715"/>
      <c r="BW800" s="718"/>
    </row>
    <row r="801" spans="2:75" ht="15.75" customHeight="1">
      <c r="B801" s="363" t="s">
        <v>1067</v>
      </c>
      <c r="C801" s="364">
        <v>38281316000171</v>
      </c>
      <c r="D801" s="365" t="s">
        <v>13</v>
      </c>
      <c r="E801" s="365" t="s">
        <v>616</v>
      </c>
      <c r="F801" s="365" t="s">
        <v>610</v>
      </c>
      <c r="G801" s="366" t="s">
        <v>34</v>
      </c>
      <c r="H801" s="366" t="s">
        <v>1340</v>
      </c>
      <c r="I801" s="366" t="s">
        <v>34</v>
      </c>
      <c r="J801" s="366"/>
      <c r="K801" s="367" t="s">
        <v>49</v>
      </c>
      <c r="L801" s="368"/>
      <c r="M801" s="368" t="s">
        <v>34</v>
      </c>
      <c r="N801" s="367">
        <v>555096</v>
      </c>
      <c r="O801" s="367" t="s">
        <v>1323</v>
      </c>
      <c r="P801" s="371">
        <v>44119</v>
      </c>
      <c r="Q801" s="372">
        <v>14084323.300000001</v>
      </c>
      <c r="R801" s="372">
        <v>21427326.452420637</v>
      </c>
      <c r="S801" s="367">
        <v>6</v>
      </c>
      <c r="T801" s="369">
        <v>-0.20434964607582162</v>
      </c>
      <c r="U801" s="369">
        <v>-2.6416677600656211</v>
      </c>
      <c r="V801" s="369">
        <v>-0.13626659185733014</v>
      </c>
      <c r="W801" s="369">
        <v>-1.3358682396142911</v>
      </c>
      <c r="X801" s="369" t="s">
        <v>1424</v>
      </c>
      <c r="Y801" s="369" t="s">
        <v>1424</v>
      </c>
      <c r="Z801" s="369" t="s">
        <v>1424</v>
      </c>
      <c r="AA801" s="369" t="s">
        <v>1424</v>
      </c>
      <c r="AB801" s="369">
        <v>0.1549823360399025</v>
      </c>
      <c r="AC801" s="373">
        <v>-1.4946437287077934</v>
      </c>
      <c r="AD801" s="575">
        <v>36352767000127</v>
      </c>
      <c r="AE801" s="370" t="s">
        <v>2334</v>
      </c>
      <c r="AF801" s="370" t="s">
        <v>2326</v>
      </c>
      <c r="AG801" s="374" t="s">
        <v>1459</v>
      </c>
      <c r="AH801" s="374" t="s">
        <v>2318</v>
      </c>
      <c r="AI801" s="374">
        <v>1000</v>
      </c>
      <c r="AJ801" s="374" t="s">
        <v>1436</v>
      </c>
      <c r="AK801" s="374">
        <v>500</v>
      </c>
      <c r="AL801" s="369">
        <v>0.01</v>
      </c>
      <c r="AM801" s="369" t="s">
        <v>34</v>
      </c>
      <c r="AN801" s="369" t="s">
        <v>34</v>
      </c>
      <c r="AO801" s="367" t="s">
        <v>1326</v>
      </c>
      <c r="AP801" s="370" t="s">
        <v>13</v>
      </c>
      <c r="AQ801" s="376" t="s">
        <v>681</v>
      </c>
      <c r="AR801" s="369">
        <v>6.6666666666666662E-3</v>
      </c>
      <c r="AS801" s="369">
        <v>6.6666666666666662E-3</v>
      </c>
      <c r="AT801" s="369"/>
      <c r="AW801" s="711"/>
      <c r="AX801" s="711"/>
      <c r="AY801" s="712"/>
      <c r="AZ801" s="712"/>
      <c r="BA801" s="712"/>
      <c r="BB801" s="713"/>
      <c r="BC801" s="712"/>
      <c r="BD801" s="712"/>
      <c r="BE801" s="712"/>
      <c r="BF801" s="712"/>
      <c r="BG801" s="713"/>
      <c r="BH801" s="713"/>
      <c r="BI801" s="714"/>
      <c r="BJ801" s="714"/>
      <c r="BK801" s="714"/>
      <c r="BL801" s="218"/>
      <c r="BM801" s="713"/>
      <c r="BN801" s="713"/>
      <c r="BO801" s="713"/>
      <c r="BP801" s="713"/>
      <c r="BQ801" s="713"/>
      <c r="BR801" s="713"/>
      <c r="BS801" s="713"/>
      <c r="BT801" s="716"/>
      <c r="BU801" s="717"/>
      <c r="BV801" s="715"/>
      <c r="BW801" s="718"/>
    </row>
    <row r="802" spans="2:75" ht="15.75" customHeight="1">
      <c r="B802" s="363" t="s">
        <v>1657</v>
      </c>
      <c r="C802" s="364">
        <v>37013525000171</v>
      </c>
      <c r="D802" s="365" t="s">
        <v>13</v>
      </c>
      <c r="E802" s="365" t="s">
        <v>616</v>
      </c>
      <c r="F802" s="365" t="s">
        <v>617</v>
      </c>
      <c r="G802" s="366" t="s">
        <v>34</v>
      </c>
      <c r="H802" s="366" t="s">
        <v>1339</v>
      </c>
      <c r="I802" s="366" t="s">
        <v>34</v>
      </c>
      <c r="J802" s="366" t="s">
        <v>608</v>
      </c>
      <c r="K802" s="367" t="s">
        <v>48</v>
      </c>
      <c r="L802" s="368"/>
      <c r="M802" s="368"/>
      <c r="N802" s="367">
        <v>548669</v>
      </c>
      <c r="O802" s="367" t="s">
        <v>1323</v>
      </c>
      <c r="P802" s="371">
        <v>44062</v>
      </c>
      <c r="Q802" s="372">
        <v>14182894.880000001</v>
      </c>
      <c r="R802" s="372">
        <v>48134381.781309508</v>
      </c>
      <c r="S802" s="367">
        <v>31</v>
      </c>
      <c r="T802" s="369">
        <v>2.9066630520111492E-3</v>
      </c>
      <c r="U802" s="369">
        <v>3.269389464684036E-2</v>
      </c>
      <c r="V802" s="369">
        <v>1.7508680780337071E-2</v>
      </c>
      <c r="W802" s="369">
        <v>0.16068956688290964</v>
      </c>
      <c r="X802" s="369">
        <v>6.5018965301364418E-3</v>
      </c>
      <c r="Y802" s="369">
        <v>4.5719973919756338E-2</v>
      </c>
      <c r="Z802" s="369" t="s">
        <v>1424</v>
      </c>
      <c r="AA802" s="369" t="s">
        <v>1424</v>
      </c>
      <c r="AB802" s="369">
        <v>4.0592985341859275E-2</v>
      </c>
      <c r="AC802" s="373">
        <v>-2.1004974146514326</v>
      </c>
      <c r="AD802" s="575">
        <v>37828247000100</v>
      </c>
      <c r="AE802" s="370" t="s">
        <v>2526</v>
      </c>
      <c r="AF802" s="370" t="s">
        <v>2526</v>
      </c>
      <c r="AG802" s="374" t="s">
        <v>1462</v>
      </c>
      <c r="AH802" s="374" t="s">
        <v>2321</v>
      </c>
      <c r="AI802" s="374">
        <v>1000</v>
      </c>
      <c r="AJ802" s="374">
        <v>100</v>
      </c>
      <c r="AK802" s="374">
        <v>1000</v>
      </c>
      <c r="AL802" s="369">
        <v>0</v>
      </c>
      <c r="AM802" s="369" t="s">
        <v>34</v>
      </c>
      <c r="AN802" s="369" t="s">
        <v>64</v>
      </c>
      <c r="AO802" s="367" t="s">
        <v>1326</v>
      </c>
      <c r="AP802" s="370" t="s">
        <v>13</v>
      </c>
      <c r="AQ802" s="376" t="s">
        <v>670</v>
      </c>
      <c r="AR802" s="369" t="s">
        <v>34</v>
      </c>
      <c r="AS802" s="369" t="s">
        <v>34</v>
      </c>
      <c r="AT802" s="369"/>
      <c r="AX802" s="711"/>
      <c r="AY802" s="712"/>
      <c r="AZ802" s="712"/>
      <c r="BA802" s="712"/>
      <c r="BB802" s="713"/>
      <c r="BC802" s="712"/>
      <c r="BD802" s="712"/>
      <c r="BE802" s="712"/>
      <c r="BF802" s="712"/>
      <c r="BG802" s="713"/>
      <c r="BH802" s="713"/>
      <c r="BI802" s="714"/>
      <c r="BJ802" s="714"/>
      <c r="BK802" s="714"/>
      <c r="BL802" s="713"/>
      <c r="BM802" s="713"/>
      <c r="BN802" s="713"/>
      <c r="BO802" s="713"/>
      <c r="BP802" s="713"/>
      <c r="BQ802" s="713"/>
      <c r="BR802" s="713"/>
      <c r="BS802" s="713"/>
      <c r="BT802" s="716"/>
      <c r="BU802" s="717"/>
      <c r="BV802" s="715"/>
      <c r="BW802" s="718"/>
    </row>
    <row r="803" spans="2:75" ht="15.75" customHeight="1">
      <c r="B803" s="363" t="s">
        <v>1658</v>
      </c>
      <c r="C803" s="364">
        <v>30129261000177</v>
      </c>
      <c r="D803" s="365" t="s">
        <v>13</v>
      </c>
      <c r="E803" s="365" t="s">
        <v>615</v>
      </c>
      <c r="F803" s="365" t="s">
        <v>619</v>
      </c>
      <c r="G803" s="366" t="s">
        <v>34</v>
      </c>
      <c r="H803" s="366" t="s">
        <v>1339</v>
      </c>
      <c r="I803" s="366" t="s">
        <v>34</v>
      </c>
      <c r="J803" s="366" t="s">
        <v>611</v>
      </c>
      <c r="K803" s="367" t="s">
        <v>48</v>
      </c>
      <c r="L803" s="368"/>
      <c r="M803" s="368"/>
      <c r="N803" s="367">
        <v>470503</v>
      </c>
      <c r="O803" s="367" t="s">
        <v>1326</v>
      </c>
      <c r="P803" s="371">
        <v>43291</v>
      </c>
      <c r="Q803" s="372">
        <v>461513433.5</v>
      </c>
      <c r="R803" s="372">
        <v>466575455.65781742</v>
      </c>
      <c r="S803" s="367">
        <v>30</v>
      </c>
      <c r="T803" s="369">
        <v>0.22097519922564857</v>
      </c>
      <c r="U803" s="369">
        <v>2.4855099314140254</v>
      </c>
      <c r="V803" s="369">
        <v>0.28341682891647024</v>
      </c>
      <c r="W803" s="369">
        <v>2.6011170148844616</v>
      </c>
      <c r="X803" s="369">
        <v>0.36589815702687223</v>
      </c>
      <c r="Y803" s="369">
        <v>2.5729191658182926</v>
      </c>
      <c r="Z803" s="369">
        <v>0.42576897569269212</v>
      </c>
      <c r="AA803" s="369">
        <v>2.3266416844315536</v>
      </c>
      <c r="AB803" s="369">
        <v>4.2503957652854307E-2</v>
      </c>
      <c r="AC803" s="373">
        <v>3.4609400350454886</v>
      </c>
      <c r="AD803" s="575">
        <v>23565803000199</v>
      </c>
      <c r="AE803" s="370" t="s">
        <v>2526</v>
      </c>
      <c r="AF803" s="370" t="s">
        <v>2526</v>
      </c>
      <c r="AG803" s="374" t="s">
        <v>1462</v>
      </c>
      <c r="AH803" s="374" t="s">
        <v>2321</v>
      </c>
      <c r="AI803" s="374">
        <v>10000</v>
      </c>
      <c r="AJ803" s="374">
        <v>10000</v>
      </c>
      <c r="AK803" s="374">
        <v>10000</v>
      </c>
      <c r="AL803" s="369">
        <v>0</v>
      </c>
      <c r="AM803" s="369" t="s">
        <v>34</v>
      </c>
      <c r="AN803" s="369" t="s">
        <v>64</v>
      </c>
      <c r="AO803" s="367" t="s">
        <v>1326</v>
      </c>
      <c r="AP803" s="370" t="s">
        <v>13</v>
      </c>
      <c r="AQ803" s="376" t="s">
        <v>666</v>
      </c>
      <c r="AR803" s="369" t="s">
        <v>34</v>
      </c>
      <c r="AS803" s="369" t="s">
        <v>34</v>
      </c>
      <c r="AT803" s="369"/>
      <c r="AX803" s="711"/>
      <c r="AY803" s="712"/>
      <c r="AZ803" s="712"/>
      <c r="BA803" s="712"/>
      <c r="BB803" s="713"/>
      <c r="BC803" s="712"/>
      <c r="BD803" s="712"/>
      <c r="BE803" s="712"/>
      <c r="BF803" s="712"/>
      <c r="BG803" s="713"/>
      <c r="BH803" s="713"/>
      <c r="BI803" s="714"/>
      <c r="BJ803" s="714"/>
      <c r="BK803" s="714"/>
      <c r="BL803" s="713"/>
      <c r="BM803" s="713"/>
      <c r="BN803" s="713"/>
      <c r="BO803" s="713"/>
      <c r="BP803" s="713"/>
      <c r="BQ803" s="713"/>
      <c r="BR803" s="713"/>
      <c r="BS803" s="713"/>
      <c r="BT803" s="716"/>
      <c r="BU803" s="717"/>
      <c r="BV803" s="715"/>
      <c r="BW803" s="718"/>
    </row>
    <row r="804" spans="2:75" ht="15.75" customHeight="1">
      <c r="B804" s="363" t="s">
        <v>1659</v>
      </c>
      <c r="C804" s="364">
        <v>33435693000102</v>
      </c>
      <c r="D804" s="365" t="s">
        <v>13</v>
      </c>
      <c r="E804" s="365" t="s">
        <v>615</v>
      </c>
      <c r="F804" s="365" t="s">
        <v>619</v>
      </c>
      <c r="G804" s="366" t="s">
        <v>34</v>
      </c>
      <c r="H804" s="366" t="s">
        <v>1339</v>
      </c>
      <c r="I804" s="366" t="s">
        <v>34</v>
      </c>
      <c r="J804" s="366" t="s">
        <v>611</v>
      </c>
      <c r="K804" s="367" t="s">
        <v>48</v>
      </c>
      <c r="L804" s="368"/>
      <c r="M804" s="368"/>
      <c r="N804" s="367">
        <v>503010</v>
      </c>
      <c r="O804" s="367" t="s">
        <v>1323</v>
      </c>
      <c r="P804" s="371">
        <v>43670</v>
      </c>
      <c r="Q804" s="372">
        <v>655293977.88999999</v>
      </c>
      <c r="R804" s="372">
        <v>524242505.33714288</v>
      </c>
      <c r="S804" s="367">
        <v>30</v>
      </c>
      <c r="T804" s="369">
        <v>0.22197089656817393</v>
      </c>
      <c r="U804" s="369">
        <v>2.4967094490169135</v>
      </c>
      <c r="V804" s="369">
        <v>0.28436069665820574</v>
      </c>
      <c r="W804" s="369">
        <v>2.6097795577977205</v>
      </c>
      <c r="X804" s="369">
        <v>0.36477696349635935</v>
      </c>
      <c r="Y804" s="369">
        <v>2.5650351678591661</v>
      </c>
      <c r="Z804" s="369">
        <v>0.42405193466308044</v>
      </c>
      <c r="AA804" s="369">
        <v>2.3172588043687816</v>
      </c>
      <c r="AB804" s="369">
        <v>4.2686509441061796E-2</v>
      </c>
      <c r="AC804" s="373">
        <v>3.4635592502816661</v>
      </c>
      <c r="AD804" s="575">
        <v>32076219000160</v>
      </c>
      <c r="AE804" s="370" t="s">
        <v>2526</v>
      </c>
      <c r="AF804" s="370" t="s">
        <v>2526</v>
      </c>
      <c r="AG804" s="374" t="s">
        <v>1462</v>
      </c>
      <c r="AH804" s="374" t="s">
        <v>2321</v>
      </c>
      <c r="AI804" s="374">
        <v>1000</v>
      </c>
      <c r="AJ804" s="374">
        <v>100</v>
      </c>
      <c r="AK804" s="374">
        <v>1000</v>
      </c>
      <c r="AL804" s="369">
        <v>0</v>
      </c>
      <c r="AM804" s="369" t="s">
        <v>34</v>
      </c>
      <c r="AN804" s="369" t="s">
        <v>64</v>
      </c>
      <c r="AO804" s="367" t="s">
        <v>1326</v>
      </c>
      <c r="AP804" s="370" t="s">
        <v>13</v>
      </c>
      <c r="AQ804" s="376" t="s">
        <v>666</v>
      </c>
      <c r="AR804" s="369" t="s">
        <v>34</v>
      </c>
      <c r="AS804" s="369" t="s">
        <v>34</v>
      </c>
      <c r="AT804" s="369"/>
      <c r="AX804" s="711"/>
      <c r="AY804" s="712"/>
      <c r="AZ804" s="712"/>
      <c r="BA804" s="712"/>
      <c r="BB804" s="713"/>
      <c r="BC804" s="712"/>
      <c r="BD804" s="712"/>
      <c r="BE804" s="712"/>
      <c r="BF804" s="712"/>
      <c r="BG804" s="713"/>
      <c r="BH804" s="713"/>
      <c r="BI804" s="714"/>
      <c r="BJ804" s="714"/>
      <c r="BK804" s="714"/>
      <c r="BL804" s="713"/>
      <c r="BM804" s="713"/>
      <c r="BN804" s="713"/>
      <c r="BO804" s="713"/>
      <c r="BP804" s="713"/>
      <c r="BQ804" s="713"/>
      <c r="BR804" s="713"/>
      <c r="BS804" s="713"/>
      <c r="BT804" s="716"/>
      <c r="BU804" s="717"/>
      <c r="BV804" s="715"/>
      <c r="BW804" s="718"/>
    </row>
    <row r="805" spans="2:75" ht="15.75" customHeight="1">
      <c r="B805" s="363" t="s">
        <v>1660</v>
      </c>
      <c r="C805" s="364">
        <v>34200563000145</v>
      </c>
      <c r="D805" s="365" t="s">
        <v>14</v>
      </c>
      <c r="E805" s="365" t="s">
        <v>607</v>
      </c>
      <c r="F805" s="365" t="s">
        <v>1319</v>
      </c>
      <c r="G805" s="366"/>
      <c r="H805" s="366" t="s">
        <v>34</v>
      </c>
      <c r="I805" s="366" t="s">
        <v>34</v>
      </c>
      <c r="J805" s="366" t="s">
        <v>608</v>
      </c>
      <c r="K805" s="367" t="s">
        <v>48</v>
      </c>
      <c r="L805" s="368"/>
      <c r="M805" s="368"/>
      <c r="N805" s="367">
        <v>504580</v>
      </c>
      <c r="O805" s="367" t="s">
        <v>1323</v>
      </c>
      <c r="P805" s="371">
        <v>43692</v>
      </c>
      <c r="Q805" s="372">
        <v>11962770.33</v>
      </c>
      <c r="R805" s="372">
        <v>14731552.485317461</v>
      </c>
      <c r="S805" s="367">
        <v>62</v>
      </c>
      <c r="T805" s="369">
        <v>-5.5030683628296662E-2</v>
      </c>
      <c r="U805" s="369">
        <v>-0.61898037051190768</v>
      </c>
      <c r="V805" s="369">
        <v>-0.22004633481400626</v>
      </c>
      <c r="W805" s="369">
        <v>-2.0195210980797644</v>
      </c>
      <c r="X805" s="369">
        <v>-0.18101403065495825</v>
      </c>
      <c r="Y805" s="369">
        <v>-1.2728527318599139</v>
      </c>
      <c r="Z805" s="369">
        <v>0.19210605566037553</v>
      </c>
      <c r="AA805" s="369">
        <v>1.0497757761799964</v>
      </c>
      <c r="AB805" s="369">
        <v>0.25583086983455422</v>
      </c>
      <c r="AC805" s="373">
        <v>-1.2477146680269235</v>
      </c>
      <c r="AD805" s="575">
        <v>34258716000105</v>
      </c>
      <c r="AE805" s="370" t="s">
        <v>2526</v>
      </c>
      <c r="AF805" s="370" t="s">
        <v>2526</v>
      </c>
      <c r="AG805" s="374" t="s">
        <v>1462</v>
      </c>
      <c r="AH805" s="374" t="s">
        <v>2318</v>
      </c>
      <c r="AI805" s="374">
        <v>50000</v>
      </c>
      <c r="AJ805" s="374">
        <v>10000</v>
      </c>
      <c r="AK805" s="374">
        <v>10000</v>
      </c>
      <c r="AL805" s="369">
        <v>0</v>
      </c>
      <c r="AM805" s="369" t="s">
        <v>34</v>
      </c>
      <c r="AN805" s="369" t="s">
        <v>668</v>
      </c>
      <c r="AO805" s="367" t="s">
        <v>1326</v>
      </c>
      <c r="AP805" s="370" t="s">
        <v>718</v>
      </c>
      <c r="AQ805" s="376" t="s">
        <v>661</v>
      </c>
      <c r="AR805" s="369" t="s">
        <v>34</v>
      </c>
      <c r="AS805" s="369" t="s">
        <v>34</v>
      </c>
      <c r="AT805" s="369"/>
      <c r="AX805" s="711"/>
      <c r="AY805" s="712"/>
      <c r="AZ805" s="712"/>
      <c r="BA805" s="712"/>
      <c r="BB805" s="713"/>
      <c r="BC805" s="712"/>
      <c r="BD805" s="712"/>
      <c r="BE805" s="712"/>
      <c r="BF805" s="712"/>
      <c r="BG805" s="713"/>
      <c r="BH805" s="713"/>
      <c r="BI805" s="714"/>
      <c r="BJ805" s="714"/>
      <c r="BK805" s="714"/>
      <c r="BL805" s="713"/>
      <c r="BM805" s="713"/>
      <c r="BN805" s="713"/>
      <c r="BO805" s="713"/>
      <c r="BP805" s="713"/>
      <c r="BQ805" s="713"/>
      <c r="BR805" s="713"/>
      <c r="BS805" s="713"/>
      <c r="BT805" s="716"/>
      <c r="BU805" s="717"/>
      <c r="BV805" s="715"/>
      <c r="BW805" s="718"/>
    </row>
    <row r="806" spans="2:75" ht="15.75" customHeight="1">
      <c r="B806" s="363" t="s">
        <v>1661</v>
      </c>
      <c r="C806" s="364">
        <v>34674552000105</v>
      </c>
      <c r="D806" s="365" t="s">
        <v>14</v>
      </c>
      <c r="E806" s="365" t="s">
        <v>607</v>
      </c>
      <c r="F806" s="365" t="s">
        <v>1319</v>
      </c>
      <c r="G806" s="366"/>
      <c r="H806" s="366" t="s">
        <v>34</v>
      </c>
      <c r="I806" s="366" t="s">
        <v>34</v>
      </c>
      <c r="J806" s="366" t="s">
        <v>608</v>
      </c>
      <c r="K806" s="367" t="s">
        <v>48</v>
      </c>
      <c r="L806" s="368"/>
      <c r="M806" s="368"/>
      <c r="N806" s="367">
        <v>511455</v>
      </c>
      <c r="O806" s="367" t="s">
        <v>1323</v>
      </c>
      <c r="P806" s="371">
        <v>43759</v>
      </c>
      <c r="Q806" s="372">
        <v>98559731.299999997</v>
      </c>
      <c r="R806" s="372">
        <v>251197355.08984134</v>
      </c>
      <c r="S806" s="367">
        <v>62</v>
      </c>
      <c r="T806" s="369">
        <v>-4.9849420393040633E-2</v>
      </c>
      <c r="U806" s="369">
        <v>-0.56070196970662645</v>
      </c>
      <c r="V806" s="369">
        <v>-0.21706044834215987</v>
      </c>
      <c r="W806" s="369">
        <v>-1.9921175026894498</v>
      </c>
      <c r="X806" s="369">
        <v>-0.18278706220907937</v>
      </c>
      <c r="Y806" s="369">
        <v>-1.2853203182076194</v>
      </c>
      <c r="Z806" s="369" t="s">
        <v>1424</v>
      </c>
      <c r="AA806" s="369" t="s">
        <v>1424</v>
      </c>
      <c r="AB806" s="369">
        <v>0.25338620636213049</v>
      </c>
      <c r="AC806" s="373">
        <v>-1.2471328837659517</v>
      </c>
      <c r="AD806" s="575">
        <v>34581222000167</v>
      </c>
      <c r="AE806" s="370" t="s">
        <v>2526</v>
      </c>
      <c r="AF806" s="370" t="s">
        <v>2526</v>
      </c>
      <c r="AG806" s="374" t="s">
        <v>1462</v>
      </c>
      <c r="AH806" s="374" t="s">
        <v>2318</v>
      </c>
      <c r="AI806" s="374">
        <v>50000</v>
      </c>
      <c r="AJ806" s="374">
        <v>10000</v>
      </c>
      <c r="AK806" s="374">
        <v>10000</v>
      </c>
      <c r="AL806" s="369">
        <v>0</v>
      </c>
      <c r="AM806" s="369" t="s">
        <v>34</v>
      </c>
      <c r="AN806" s="369" t="s">
        <v>668</v>
      </c>
      <c r="AO806" s="367" t="s">
        <v>1326</v>
      </c>
      <c r="AP806" s="370" t="s">
        <v>718</v>
      </c>
      <c r="AQ806" s="376" t="s">
        <v>661</v>
      </c>
      <c r="AR806" s="369" t="s">
        <v>34</v>
      </c>
      <c r="AS806" s="369" t="s">
        <v>34</v>
      </c>
      <c r="AT806" s="369"/>
      <c r="AX806" s="711"/>
      <c r="AY806" s="712"/>
      <c r="AZ806" s="712"/>
      <c r="BA806" s="712"/>
      <c r="BB806" s="713"/>
      <c r="BC806" s="712"/>
      <c r="BD806" s="712"/>
      <c r="BE806" s="712"/>
      <c r="BF806" s="712"/>
      <c r="BG806" s="713"/>
      <c r="BH806" s="713"/>
      <c r="BI806" s="714"/>
      <c r="BJ806" s="714"/>
      <c r="BK806" s="714"/>
      <c r="BL806" s="713"/>
      <c r="BM806" s="713"/>
      <c r="BN806" s="713"/>
      <c r="BO806" s="713"/>
      <c r="BP806" s="713"/>
      <c r="BQ806" s="713"/>
      <c r="BR806" s="713"/>
      <c r="BS806" s="713"/>
      <c r="BT806" s="716"/>
      <c r="BU806" s="717"/>
      <c r="BV806" s="715"/>
      <c r="BW806" s="718"/>
    </row>
    <row r="807" spans="2:75" ht="15.75" customHeight="1">
      <c r="B807" s="363" t="s">
        <v>1662</v>
      </c>
      <c r="C807" s="364">
        <v>35591322000137</v>
      </c>
      <c r="D807" s="365" t="s">
        <v>13</v>
      </c>
      <c r="E807" s="365" t="s">
        <v>615</v>
      </c>
      <c r="F807" s="365" t="s">
        <v>619</v>
      </c>
      <c r="G807" s="366" t="s">
        <v>34</v>
      </c>
      <c r="H807" s="366" t="s">
        <v>1339</v>
      </c>
      <c r="I807" s="366" t="s">
        <v>34</v>
      </c>
      <c r="J807" s="366" t="s">
        <v>611</v>
      </c>
      <c r="K807" s="367" t="s">
        <v>48</v>
      </c>
      <c r="L807" s="368"/>
      <c r="M807" s="368"/>
      <c r="N807" s="367">
        <v>536318</v>
      </c>
      <c r="O807" s="367" t="s">
        <v>1323</v>
      </c>
      <c r="P807" s="371">
        <v>43951</v>
      </c>
      <c r="Q807" s="372">
        <v>130039329.17</v>
      </c>
      <c r="R807" s="372">
        <v>157432639.78297615</v>
      </c>
      <c r="S807" s="367">
        <v>31</v>
      </c>
      <c r="T807" s="369">
        <v>0.11996768940294689</v>
      </c>
      <c r="U807" s="369">
        <v>1.3493861958478452</v>
      </c>
      <c r="V807" s="369">
        <v>0.14428350077728114</v>
      </c>
      <c r="W807" s="369">
        <v>1.3241918988144872</v>
      </c>
      <c r="X807" s="369">
        <v>0.24147426542088724</v>
      </c>
      <c r="Y807" s="369">
        <v>1.6979964332197095</v>
      </c>
      <c r="Z807" s="369" t="s">
        <v>1424</v>
      </c>
      <c r="AA807" s="369" t="s">
        <v>1424</v>
      </c>
      <c r="AB807" s="369">
        <v>3.9296594772457789E-2</v>
      </c>
      <c r="AC807" s="373">
        <v>0.81786080827645746</v>
      </c>
      <c r="AD807" s="575">
        <v>35162628000178</v>
      </c>
      <c r="AE807" s="370" t="s">
        <v>2526</v>
      </c>
      <c r="AF807" s="370" t="s">
        <v>2526</v>
      </c>
      <c r="AG807" s="374" t="s">
        <v>1462</v>
      </c>
      <c r="AH807" s="374" t="s">
        <v>2321</v>
      </c>
      <c r="AI807" s="374">
        <v>1000</v>
      </c>
      <c r="AJ807" s="374">
        <v>100</v>
      </c>
      <c r="AK807" s="374">
        <v>1000</v>
      </c>
      <c r="AL807" s="369">
        <v>0</v>
      </c>
      <c r="AM807" s="369" t="s">
        <v>34</v>
      </c>
      <c r="AN807" s="369" t="s">
        <v>64</v>
      </c>
      <c r="AO807" s="367" t="s">
        <v>1326</v>
      </c>
      <c r="AP807" s="370" t="s">
        <v>13</v>
      </c>
      <c r="AQ807" s="376" t="s">
        <v>670</v>
      </c>
      <c r="AR807" s="369" t="s">
        <v>34</v>
      </c>
      <c r="AS807" s="369" t="s">
        <v>34</v>
      </c>
      <c r="AT807" s="369"/>
      <c r="AX807" s="711"/>
      <c r="AY807" s="712"/>
      <c r="AZ807" s="712"/>
      <c r="BA807" s="712"/>
      <c r="BB807" s="713"/>
      <c r="BC807" s="712"/>
      <c r="BD807" s="712"/>
      <c r="BE807" s="712"/>
      <c r="BF807" s="712"/>
      <c r="BG807" s="713"/>
      <c r="BH807" s="713"/>
      <c r="BI807" s="714"/>
      <c r="BJ807" s="714"/>
      <c r="BK807" s="714"/>
      <c r="BL807" s="713"/>
      <c r="BM807" s="713"/>
      <c r="BN807" s="713"/>
      <c r="BO807" s="713"/>
      <c r="BP807" s="713"/>
      <c r="BQ807" s="713"/>
      <c r="BR807" s="713"/>
      <c r="BS807" s="713"/>
      <c r="BT807" s="716"/>
      <c r="BU807" s="717"/>
      <c r="BV807" s="715"/>
      <c r="BW807" s="718"/>
    </row>
    <row r="808" spans="2:75" ht="15.75" customHeight="1">
      <c r="B808" s="363" t="s">
        <v>1663</v>
      </c>
      <c r="C808" s="364">
        <v>23884835000157</v>
      </c>
      <c r="D808" s="365" t="s">
        <v>13</v>
      </c>
      <c r="E808" s="365" t="s">
        <v>615</v>
      </c>
      <c r="F808" s="365" t="s">
        <v>619</v>
      </c>
      <c r="G808" s="366" t="s">
        <v>34</v>
      </c>
      <c r="H808" s="366" t="s">
        <v>1340</v>
      </c>
      <c r="I808" s="366" t="s">
        <v>34</v>
      </c>
      <c r="J808" s="366" t="s">
        <v>611</v>
      </c>
      <c r="K808" s="367" t="s">
        <v>48</v>
      </c>
      <c r="L808" s="368"/>
      <c r="M808" s="368"/>
      <c r="N808" s="367">
        <v>419753</v>
      </c>
      <c r="O808" s="367" t="s">
        <v>1323</v>
      </c>
      <c r="P808" s="371">
        <v>42550</v>
      </c>
      <c r="Q808" s="372">
        <v>8652637.1799999997</v>
      </c>
      <c r="R808" s="372">
        <v>17354141.742420629</v>
      </c>
      <c r="S808" s="367">
        <v>31</v>
      </c>
      <c r="T808" s="369">
        <v>-1.2445476201362493E-2</v>
      </c>
      <c r="U808" s="369">
        <v>-0.1399856400540036</v>
      </c>
      <c r="V808" s="369">
        <v>1.7479160861898713E-2</v>
      </c>
      <c r="W808" s="369">
        <v>0.16041864167913267</v>
      </c>
      <c r="X808" s="369">
        <v>3.0755062441841785E-2</v>
      </c>
      <c r="Y808" s="369">
        <v>0.2162631543310605</v>
      </c>
      <c r="Z808" s="369">
        <v>4.1782560094609122E-2</v>
      </c>
      <c r="AA808" s="369">
        <v>0.22832346072239321</v>
      </c>
      <c r="AB808" s="369">
        <v>0.10208386566580237</v>
      </c>
      <c r="AC808" s="373">
        <v>-0.79255180376176582</v>
      </c>
      <c r="AD808" s="575">
        <v>24029438000160</v>
      </c>
      <c r="AE808" s="370" t="s">
        <v>2526</v>
      </c>
      <c r="AF808" s="370" t="s">
        <v>2526</v>
      </c>
      <c r="AG808" s="374" t="s">
        <v>1462</v>
      </c>
      <c r="AH808" s="374" t="s">
        <v>2527</v>
      </c>
      <c r="AI808" s="374">
        <v>1000</v>
      </c>
      <c r="AJ808" s="374">
        <v>100</v>
      </c>
      <c r="AK808" s="374">
        <v>1000</v>
      </c>
      <c r="AL808" s="369">
        <v>0</v>
      </c>
      <c r="AM808" s="369" t="s">
        <v>34</v>
      </c>
      <c r="AN808" s="369" t="s">
        <v>64</v>
      </c>
      <c r="AO808" s="367" t="s">
        <v>1326</v>
      </c>
      <c r="AP808" s="370" t="s">
        <v>13</v>
      </c>
      <c r="AQ808" s="376" t="s">
        <v>666</v>
      </c>
      <c r="AR808" s="369" t="s">
        <v>34</v>
      </c>
      <c r="AS808" s="369" t="s">
        <v>34</v>
      </c>
      <c r="AT808" s="369"/>
      <c r="AW808" s="711"/>
      <c r="AX808" s="711"/>
      <c r="AY808" s="712"/>
      <c r="AZ808" s="712"/>
      <c r="BA808" s="712"/>
      <c r="BB808" s="713"/>
      <c r="BC808" s="712"/>
      <c r="BD808" s="712"/>
      <c r="BE808" s="712"/>
      <c r="BF808" s="712"/>
      <c r="BG808" s="713"/>
      <c r="BH808" s="713"/>
      <c r="BI808" s="714"/>
      <c r="BJ808" s="714"/>
      <c r="BK808" s="714"/>
      <c r="BL808" s="218"/>
      <c r="BM808" s="713"/>
      <c r="BN808" s="713"/>
      <c r="BO808" s="713"/>
      <c r="BP808" s="713"/>
      <c r="BQ808" s="713"/>
      <c r="BR808" s="713"/>
      <c r="BS808" s="713"/>
      <c r="BT808" s="716"/>
      <c r="BU808" s="717"/>
      <c r="BV808" s="715"/>
      <c r="BW808" s="718"/>
    </row>
    <row r="809" spans="2:75" ht="15.75" customHeight="1">
      <c r="B809" s="363" t="s">
        <v>1664</v>
      </c>
      <c r="C809" s="364">
        <v>28651580000104</v>
      </c>
      <c r="D809" s="365" t="s">
        <v>13</v>
      </c>
      <c r="E809" s="365" t="s">
        <v>615</v>
      </c>
      <c r="F809" s="365" t="s">
        <v>619</v>
      </c>
      <c r="G809" s="366" t="s">
        <v>34</v>
      </c>
      <c r="H809" s="366" t="s">
        <v>1340</v>
      </c>
      <c r="I809" s="366" t="s">
        <v>34</v>
      </c>
      <c r="J809" s="366" t="s">
        <v>611</v>
      </c>
      <c r="K809" s="367" t="s">
        <v>48</v>
      </c>
      <c r="L809" s="368"/>
      <c r="M809" s="368"/>
      <c r="N809" s="367">
        <v>460486</v>
      </c>
      <c r="O809" s="367" t="s">
        <v>1323</v>
      </c>
      <c r="P809" s="371">
        <v>43167</v>
      </c>
      <c r="Q809" s="372">
        <v>2141399.61</v>
      </c>
      <c r="R809" s="372">
        <v>2597302.8455555541</v>
      </c>
      <c r="S809" s="367">
        <v>61</v>
      </c>
      <c r="T809" s="369">
        <v>-1.0877482804413696E-2</v>
      </c>
      <c r="U809" s="369">
        <v>-0.12234898592193441</v>
      </c>
      <c r="V809" s="369">
        <v>1.9303463124922926E-2</v>
      </c>
      <c r="W809" s="369">
        <v>0.17716155590474855</v>
      </c>
      <c r="X809" s="369">
        <v>6.2578058253145885E-2</v>
      </c>
      <c r="Y809" s="369">
        <v>0.44003579232947027</v>
      </c>
      <c r="Z809" s="369">
        <v>5.990149939660161E-2</v>
      </c>
      <c r="AA809" s="369">
        <v>0.32733555851349216</v>
      </c>
      <c r="AB809" s="369">
        <v>9.8331117746616348E-2</v>
      </c>
      <c r="AC809" s="373">
        <v>-0.80842453423453708</v>
      </c>
      <c r="AD809" s="575">
        <v>29286406000164</v>
      </c>
      <c r="AE809" s="370" t="s">
        <v>2526</v>
      </c>
      <c r="AF809" s="370" t="s">
        <v>2526</v>
      </c>
      <c r="AG809" s="374" t="s">
        <v>1462</v>
      </c>
      <c r="AH809" s="374" t="s">
        <v>2321</v>
      </c>
      <c r="AI809" s="374">
        <v>1000</v>
      </c>
      <c r="AJ809" s="374">
        <v>100</v>
      </c>
      <c r="AK809" s="374">
        <v>1000</v>
      </c>
      <c r="AL809" s="369">
        <v>0</v>
      </c>
      <c r="AM809" s="369" t="s">
        <v>34</v>
      </c>
      <c r="AN809" s="369" t="s">
        <v>64</v>
      </c>
      <c r="AO809" s="367" t="s">
        <v>1326</v>
      </c>
      <c r="AP809" s="370" t="s">
        <v>13</v>
      </c>
      <c r="AQ809" s="376" t="s">
        <v>666</v>
      </c>
      <c r="AR809" s="369" t="s">
        <v>34</v>
      </c>
      <c r="AS809" s="369" t="s">
        <v>34</v>
      </c>
      <c r="AT809" s="369"/>
      <c r="AX809" s="711"/>
      <c r="AY809" s="712"/>
      <c r="AZ809" s="712"/>
      <c r="BA809" s="712"/>
      <c r="BB809" s="713"/>
      <c r="BC809" s="712"/>
      <c r="BD809" s="712"/>
      <c r="BE809" s="712"/>
      <c r="BF809" s="712"/>
      <c r="BG809" s="713"/>
      <c r="BH809" s="713"/>
      <c r="BI809" s="714"/>
      <c r="BJ809" s="714"/>
      <c r="BK809" s="714"/>
      <c r="BL809" s="713"/>
      <c r="BM809" s="713"/>
      <c r="BN809" s="713"/>
      <c r="BO809" s="713"/>
      <c r="BP809" s="713"/>
      <c r="BQ809" s="713"/>
      <c r="BR809" s="713"/>
      <c r="BS809" s="713"/>
      <c r="BT809" s="716"/>
      <c r="BU809" s="717"/>
      <c r="BV809" s="715"/>
      <c r="BW809" s="718"/>
    </row>
    <row r="810" spans="2:75" ht="15.75" customHeight="1">
      <c r="B810" s="363" t="s">
        <v>1665</v>
      </c>
      <c r="C810" s="364">
        <v>27249950000100</v>
      </c>
      <c r="D810" s="365" t="s">
        <v>13</v>
      </c>
      <c r="E810" s="365" t="s">
        <v>615</v>
      </c>
      <c r="F810" s="365" t="s">
        <v>619</v>
      </c>
      <c r="G810" s="366" t="s">
        <v>34</v>
      </c>
      <c r="H810" s="366" t="s">
        <v>1340</v>
      </c>
      <c r="I810" s="366" t="s">
        <v>34</v>
      </c>
      <c r="J810" s="366" t="s">
        <v>611</v>
      </c>
      <c r="K810" s="367" t="s">
        <v>48</v>
      </c>
      <c r="L810" s="368"/>
      <c r="M810" s="368"/>
      <c r="N810" s="367">
        <v>444391</v>
      </c>
      <c r="O810" s="367" t="s">
        <v>1323</v>
      </c>
      <c r="P810" s="371">
        <v>42916</v>
      </c>
      <c r="Q810" s="372">
        <v>36158491.939999998</v>
      </c>
      <c r="R810" s="372">
        <v>65554591.964404762</v>
      </c>
      <c r="S810" s="367">
        <v>31</v>
      </c>
      <c r="T810" s="369">
        <v>-7.5489384977398544E-3</v>
      </c>
      <c r="U810" s="369">
        <v>-8.4909807406062368E-2</v>
      </c>
      <c r="V810" s="369">
        <v>2.3121372892855208E-2</v>
      </c>
      <c r="W810" s="369">
        <v>0.2122012184986346</v>
      </c>
      <c r="X810" s="369">
        <v>6.8760189438450636E-2</v>
      </c>
      <c r="Y810" s="369">
        <v>0.48350724335157907</v>
      </c>
      <c r="Z810" s="369">
        <v>7.2714416376467916E-2</v>
      </c>
      <c r="AA810" s="369">
        <v>0.39735255939059361</v>
      </c>
      <c r="AB810" s="369">
        <v>0.10061168224459439</v>
      </c>
      <c r="AC810" s="373">
        <v>-0.75068035408937395</v>
      </c>
      <c r="AD810" s="575">
        <v>23951048000180</v>
      </c>
      <c r="AE810" s="370" t="s">
        <v>2526</v>
      </c>
      <c r="AF810" s="370" t="s">
        <v>2526</v>
      </c>
      <c r="AG810" s="374" t="s">
        <v>1462</v>
      </c>
      <c r="AH810" s="374" t="s">
        <v>2527</v>
      </c>
      <c r="AI810" s="374">
        <v>1000</v>
      </c>
      <c r="AJ810" s="374">
        <v>100</v>
      </c>
      <c r="AK810" s="374">
        <v>1000</v>
      </c>
      <c r="AL810" s="369">
        <v>0</v>
      </c>
      <c r="AM810" s="369" t="s">
        <v>34</v>
      </c>
      <c r="AN810" s="369" t="s">
        <v>64</v>
      </c>
      <c r="AO810" s="367" t="s">
        <v>1326</v>
      </c>
      <c r="AP810" s="370" t="s">
        <v>13</v>
      </c>
      <c r="AQ810" s="376" t="s">
        <v>666</v>
      </c>
      <c r="AR810" s="369" t="s">
        <v>34</v>
      </c>
      <c r="AS810" s="369" t="s">
        <v>34</v>
      </c>
      <c r="AT810" s="369"/>
      <c r="AX810" s="711"/>
      <c r="AY810" s="712"/>
      <c r="AZ810" s="712"/>
      <c r="BA810" s="712"/>
      <c r="BB810" s="713"/>
      <c r="BC810" s="712"/>
      <c r="BD810" s="712"/>
      <c r="BE810" s="712"/>
      <c r="BF810" s="712"/>
      <c r="BG810" s="713"/>
      <c r="BH810" s="713"/>
      <c r="BI810" s="714"/>
      <c r="BJ810" s="714"/>
      <c r="BK810" s="714"/>
      <c r="BL810" s="713"/>
      <c r="BM810" s="713"/>
      <c r="BN810" s="713"/>
      <c r="BO810" s="713"/>
      <c r="BP810" s="713"/>
      <c r="BQ810" s="713"/>
      <c r="BR810" s="713"/>
      <c r="BS810" s="713"/>
      <c r="BT810" s="716"/>
      <c r="BU810" s="717"/>
      <c r="BV810" s="715"/>
      <c r="BW810" s="718"/>
    </row>
    <row r="811" spans="2:75" ht="15.75" customHeight="1">
      <c r="B811" s="363" t="s">
        <v>1666</v>
      </c>
      <c r="C811" s="364">
        <v>34897039000175</v>
      </c>
      <c r="D811" s="365" t="s">
        <v>14</v>
      </c>
      <c r="E811" s="365"/>
      <c r="F811" s="365"/>
      <c r="G811" s="366"/>
      <c r="H811" s="366" t="s">
        <v>34</v>
      </c>
      <c r="I811" s="366"/>
      <c r="J811" s="366"/>
      <c r="K811" s="367"/>
      <c r="L811" s="368"/>
      <c r="M811" s="368"/>
      <c r="N811" s="367">
        <v>513822</v>
      </c>
      <c r="O811" s="367" t="s">
        <v>1326</v>
      </c>
      <c r="P811" s="371">
        <v>43780</v>
      </c>
      <c r="Q811" s="372">
        <v>19357042.809999999</v>
      </c>
      <c r="R811" s="372">
        <v>22173665.093253966</v>
      </c>
      <c r="S811" s="367">
        <v>32</v>
      </c>
      <c r="T811" s="369">
        <v>1.5663526709143616E-2</v>
      </c>
      <c r="U811" s="369">
        <v>0.17618199387520447</v>
      </c>
      <c r="V811" s="369">
        <v>-9.3081977372669544E-2</v>
      </c>
      <c r="W811" s="369">
        <v>-0.85427924675037181</v>
      </c>
      <c r="X811" s="369">
        <v>-6.794304831957354E-2</v>
      </c>
      <c r="Y811" s="369">
        <v>-0.4777612782365302</v>
      </c>
      <c r="Z811" s="369" t="s">
        <v>1424</v>
      </c>
      <c r="AA811" s="369" t="s">
        <v>1424</v>
      </c>
      <c r="AB811" s="369">
        <v>0.2894452907446492</v>
      </c>
      <c r="AC811" s="373">
        <v>-0.55040754660911906</v>
      </c>
      <c r="AD811" s="575">
        <v>34839385000105</v>
      </c>
      <c r="AE811" s="370" t="s">
        <v>2526</v>
      </c>
      <c r="AF811" s="370" t="s">
        <v>2526</v>
      </c>
      <c r="AG811" s="374" t="s">
        <v>1462</v>
      </c>
      <c r="AH811" s="374" t="s">
        <v>2318</v>
      </c>
      <c r="AI811" s="374" t="s">
        <v>1436</v>
      </c>
      <c r="AJ811" s="374" t="s">
        <v>1436</v>
      </c>
      <c r="AK811" s="374" t="s">
        <v>1436</v>
      </c>
      <c r="AL811" s="369">
        <v>0</v>
      </c>
      <c r="AM811" s="369" t="s">
        <v>34</v>
      </c>
      <c r="AN811" s="369" t="s">
        <v>64</v>
      </c>
      <c r="AO811" s="367" t="s">
        <v>1326</v>
      </c>
      <c r="AP811" s="370" t="s">
        <v>718</v>
      </c>
      <c r="AQ811" s="376" t="s">
        <v>661</v>
      </c>
      <c r="AR811" s="369" t="s">
        <v>34</v>
      </c>
      <c r="AS811" s="369" t="s">
        <v>34</v>
      </c>
      <c r="AT811" s="369"/>
      <c r="AX811" s="711"/>
      <c r="AY811" s="712"/>
      <c r="AZ811" s="712"/>
      <c r="BA811" s="712"/>
      <c r="BB811" s="713"/>
      <c r="BC811" s="712"/>
      <c r="BD811" s="712"/>
      <c r="BE811" s="712"/>
      <c r="BF811" s="712"/>
      <c r="BG811" s="713"/>
      <c r="BH811" s="713"/>
      <c r="BI811" s="714"/>
      <c r="BJ811" s="714"/>
      <c r="BK811" s="714"/>
      <c r="BL811" s="713"/>
      <c r="BM811" s="713"/>
      <c r="BN811" s="713"/>
      <c r="BO811" s="713"/>
      <c r="BP811" s="713"/>
      <c r="BQ811" s="713"/>
      <c r="BR811" s="713"/>
      <c r="BS811" s="713"/>
      <c r="BT811" s="716"/>
      <c r="BU811" s="717"/>
      <c r="BV811" s="715"/>
      <c r="BW811" s="718"/>
    </row>
    <row r="812" spans="2:75" ht="15.75" customHeight="1">
      <c r="B812" s="363" t="s">
        <v>1667</v>
      </c>
      <c r="C812" s="364">
        <v>18205277000116</v>
      </c>
      <c r="D812" s="365" t="s">
        <v>14</v>
      </c>
      <c r="E812" s="365"/>
      <c r="F812" s="365"/>
      <c r="G812" s="366"/>
      <c r="H812" s="366" t="s">
        <v>34</v>
      </c>
      <c r="I812" s="366"/>
      <c r="J812" s="366"/>
      <c r="K812" s="367"/>
      <c r="L812" s="368"/>
      <c r="M812" s="368"/>
      <c r="N812" s="367">
        <v>342823</v>
      </c>
      <c r="O812" s="367" t="s">
        <v>1326</v>
      </c>
      <c r="P812" s="371">
        <v>41478</v>
      </c>
      <c r="Q812" s="372">
        <v>13389138.810000001</v>
      </c>
      <c r="R812" s="372">
        <v>20305888.755515873</v>
      </c>
      <c r="S812" s="367">
        <v>32</v>
      </c>
      <c r="T812" s="369">
        <v>0.13853338886737188</v>
      </c>
      <c r="U812" s="369">
        <v>1.558211577900585</v>
      </c>
      <c r="V812" s="369">
        <v>1.5798872122356089E-2</v>
      </c>
      <c r="W812" s="369">
        <v>0.14499744157943353</v>
      </c>
      <c r="X812" s="369">
        <v>6.2266404061284142E-4</v>
      </c>
      <c r="Y812" s="369">
        <v>4.3784430535980566E-3</v>
      </c>
      <c r="Z812" s="369">
        <v>-7.1849584949323697E-2</v>
      </c>
      <c r="AA812" s="369">
        <v>-0.39262663297679945</v>
      </c>
      <c r="AB812" s="369">
        <v>0.14119030066315819</v>
      </c>
      <c r="AC812" s="373">
        <v>-0.55122193900630045</v>
      </c>
      <c r="AD812" s="575">
        <v>34284218000137</v>
      </c>
      <c r="AE812" s="370" t="s">
        <v>2526</v>
      </c>
      <c r="AF812" s="370" t="s">
        <v>2526</v>
      </c>
      <c r="AG812" s="374" t="s">
        <v>1462</v>
      </c>
      <c r="AH812" s="374" t="s">
        <v>2527</v>
      </c>
      <c r="AI812" s="374">
        <v>20000</v>
      </c>
      <c r="AJ812" s="374">
        <v>5000</v>
      </c>
      <c r="AK812" s="374">
        <v>0</v>
      </c>
      <c r="AL812" s="369">
        <v>0</v>
      </c>
      <c r="AM812" s="369" t="s">
        <v>34</v>
      </c>
      <c r="AN812" s="369" t="s">
        <v>2330</v>
      </c>
      <c r="AO812" s="367" t="s">
        <v>1326</v>
      </c>
      <c r="AP812" s="370" t="s">
        <v>718</v>
      </c>
      <c r="AQ812" s="376" t="s">
        <v>661</v>
      </c>
      <c r="AR812" s="369" t="s">
        <v>34</v>
      </c>
      <c r="AS812" s="369" t="s">
        <v>34</v>
      </c>
      <c r="AT812" s="369"/>
      <c r="AX812" s="711"/>
      <c r="AY812" s="712"/>
      <c r="AZ812" s="712"/>
      <c r="BA812" s="712"/>
      <c r="BB812" s="713"/>
      <c r="BC812" s="712"/>
      <c r="BD812" s="712"/>
      <c r="BE812" s="712"/>
      <c r="BF812" s="712"/>
      <c r="BG812" s="713"/>
      <c r="BH812" s="713"/>
      <c r="BI812" s="714"/>
      <c r="BJ812" s="714"/>
      <c r="BK812" s="714"/>
      <c r="BL812" s="713"/>
      <c r="BM812" s="713"/>
      <c r="BN812" s="713"/>
      <c r="BO812" s="713"/>
      <c r="BP812" s="713"/>
      <c r="BQ812" s="713"/>
      <c r="BR812" s="713"/>
      <c r="BS812" s="713"/>
      <c r="BT812" s="716"/>
      <c r="BU812" s="717"/>
      <c r="BV812" s="715"/>
      <c r="BW812" s="718"/>
    </row>
    <row r="813" spans="2:75" ht="15.75" customHeight="1">
      <c r="B813" s="363" t="s">
        <v>1668</v>
      </c>
      <c r="C813" s="364">
        <v>30129289000104</v>
      </c>
      <c r="D813" s="365" t="s">
        <v>14</v>
      </c>
      <c r="E813" s="365"/>
      <c r="F813" s="365"/>
      <c r="G813" s="366"/>
      <c r="H813" s="366" t="s">
        <v>34</v>
      </c>
      <c r="I813" s="366"/>
      <c r="J813" s="366"/>
      <c r="K813" s="367"/>
      <c r="L813" s="368"/>
      <c r="M813" s="368"/>
      <c r="N813" s="367">
        <v>471860</v>
      </c>
      <c r="O813" s="367" t="s">
        <v>1323</v>
      </c>
      <c r="P813" s="371">
        <v>43308</v>
      </c>
      <c r="Q813" s="372">
        <v>423844806.48000002</v>
      </c>
      <c r="R813" s="372">
        <v>525379351.62428546</v>
      </c>
      <c r="S813" s="367">
        <v>62</v>
      </c>
      <c r="T813" s="369">
        <v>-0.10980149090752289</v>
      </c>
      <c r="U813" s="369">
        <v>-1.2350376743230378</v>
      </c>
      <c r="V813" s="369">
        <v>-0.19849512476087872</v>
      </c>
      <c r="W813" s="369">
        <v>-1.8217303762837043</v>
      </c>
      <c r="X813" s="369">
        <v>-2.1623024610418096E-2</v>
      </c>
      <c r="Y813" s="369">
        <v>-0.15204857792989501</v>
      </c>
      <c r="Z813" s="369">
        <v>3.2794736420034498E-2</v>
      </c>
      <c r="AA813" s="369">
        <v>0.17920892582805326</v>
      </c>
      <c r="AB813" s="369">
        <v>0.25868470278315936</v>
      </c>
      <c r="AC813" s="373">
        <v>-1.1257155950371329</v>
      </c>
      <c r="AD813" s="575">
        <v>30566208000133</v>
      </c>
      <c r="AE813" s="370" t="s">
        <v>2526</v>
      </c>
      <c r="AF813" s="370" t="s">
        <v>2526</v>
      </c>
      <c r="AG813" s="374" t="s">
        <v>1462</v>
      </c>
      <c r="AH813" s="374" t="s">
        <v>2318</v>
      </c>
      <c r="AI813" s="374">
        <v>100000</v>
      </c>
      <c r="AJ813" s="374">
        <v>20000</v>
      </c>
      <c r="AK813" s="374">
        <v>20000</v>
      </c>
      <c r="AL813" s="369">
        <v>0</v>
      </c>
      <c r="AM813" s="369" t="s">
        <v>34</v>
      </c>
      <c r="AN813" s="369" t="s">
        <v>2349</v>
      </c>
      <c r="AO813" s="367" t="s">
        <v>1326</v>
      </c>
      <c r="AP813" s="370" t="s">
        <v>718</v>
      </c>
      <c r="AQ813" s="376" t="s">
        <v>661</v>
      </c>
      <c r="AR813" s="369" t="s">
        <v>34</v>
      </c>
      <c r="AS813" s="369" t="s">
        <v>34</v>
      </c>
      <c r="AT813" s="369"/>
      <c r="AX813" s="711"/>
      <c r="AY813" s="712"/>
      <c r="AZ813" s="712"/>
      <c r="BA813" s="712"/>
      <c r="BB813" s="713"/>
      <c r="BC813" s="712"/>
      <c r="BD813" s="712"/>
      <c r="BE813" s="712"/>
      <c r="BF813" s="712"/>
      <c r="BG813" s="713"/>
      <c r="BH813" s="713"/>
      <c r="BI813" s="714"/>
      <c r="BJ813" s="714"/>
      <c r="BK813" s="714"/>
      <c r="BL813" s="713"/>
      <c r="BM813" s="713"/>
      <c r="BN813" s="713"/>
      <c r="BO813" s="713"/>
      <c r="BP813" s="713"/>
      <c r="BQ813" s="713"/>
      <c r="BR813" s="713"/>
      <c r="BS813" s="713"/>
      <c r="BT813" s="716"/>
      <c r="BU813" s="717"/>
      <c r="BV813" s="715"/>
      <c r="BW813" s="718"/>
    </row>
    <row r="814" spans="2:75" ht="15.75" customHeight="1">
      <c r="B814" s="363" t="s">
        <v>1669</v>
      </c>
      <c r="C814" s="364">
        <v>30129277000180</v>
      </c>
      <c r="D814" s="365" t="s">
        <v>13</v>
      </c>
      <c r="E814" s="365" t="s">
        <v>615</v>
      </c>
      <c r="F814" s="365" t="s">
        <v>619</v>
      </c>
      <c r="G814" s="366" t="s">
        <v>34</v>
      </c>
      <c r="H814" s="366" t="s">
        <v>1339</v>
      </c>
      <c r="I814" s="366" t="s">
        <v>34</v>
      </c>
      <c r="J814" s="366" t="s">
        <v>611</v>
      </c>
      <c r="K814" s="367" t="s">
        <v>48</v>
      </c>
      <c r="L814" s="368"/>
      <c r="M814" s="368"/>
      <c r="N814" s="367">
        <v>480142</v>
      </c>
      <c r="O814" s="367" t="s">
        <v>1323</v>
      </c>
      <c r="P814" s="371">
        <v>43416</v>
      </c>
      <c r="Q814" s="372">
        <v>59898742.130000003</v>
      </c>
      <c r="R814" s="372">
        <v>76714243.209444389</v>
      </c>
      <c r="S814" s="367">
        <v>31</v>
      </c>
      <c r="T814" s="369">
        <v>0.16897132674487314</v>
      </c>
      <c r="U814" s="369">
        <v>1.900574870937098</v>
      </c>
      <c r="V814" s="369">
        <v>0.17879965505279749</v>
      </c>
      <c r="W814" s="369">
        <v>1.6409710982630954</v>
      </c>
      <c r="X814" s="369">
        <v>0.24919633086021165</v>
      </c>
      <c r="Y814" s="369">
        <v>1.7522963792210271</v>
      </c>
      <c r="Z814" s="369">
        <v>0.21675246934625569</v>
      </c>
      <c r="AA814" s="369">
        <v>1.18445767346953</v>
      </c>
      <c r="AB814" s="369">
        <v>3.4709951334043358E-2</v>
      </c>
      <c r="AC814" s="373">
        <v>1.7777356501966839</v>
      </c>
      <c r="AD814" s="575">
        <v>30493304000107</v>
      </c>
      <c r="AE814" s="370" t="s">
        <v>2526</v>
      </c>
      <c r="AF814" s="370" t="s">
        <v>2526</v>
      </c>
      <c r="AG814" s="374" t="s">
        <v>1462</v>
      </c>
      <c r="AH814" s="374" t="s">
        <v>2321</v>
      </c>
      <c r="AI814" s="374">
        <v>5000</v>
      </c>
      <c r="AJ814" s="374">
        <v>1000</v>
      </c>
      <c r="AK814" s="374">
        <v>5000</v>
      </c>
      <c r="AL814" s="369">
        <v>0</v>
      </c>
      <c r="AM814" s="369" t="s">
        <v>34</v>
      </c>
      <c r="AN814" s="369" t="s">
        <v>64</v>
      </c>
      <c r="AO814" s="367" t="s">
        <v>1326</v>
      </c>
      <c r="AP814" s="370" t="s">
        <v>13</v>
      </c>
      <c r="AQ814" s="376" t="s">
        <v>666</v>
      </c>
      <c r="AR814" s="369" t="s">
        <v>34</v>
      </c>
      <c r="AS814" s="369" t="s">
        <v>34</v>
      </c>
      <c r="AT814" s="369"/>
      <c r="AX814" s="711"/>
      <c r="AY814" s="712"/>
      <c r="AZ814" s="712"/>
      <c r="BA814" s="712"/>
      <c r="BB814" s="713"/>
      <c r="BC814" s="712"/>
      <c r="BD814" s="712"/>
      <c r="BE814" s="712"/>
      <c r="BF814" s="712"/>
      <c r="BG814" s="713"/>
      <c r="BH814" s="713"/>
      <c r="BI814" s="714"/>
      <c r="BJ814" s="714"/>
      <c r="BK814" s="714"/>
      <c r="BL814" s="713"/>
      <c r="BM814" s="713"/>
      <c r="BN814" s="713"/>
      <c r="BO814" s="713"/>
      <c r="BP814" s="713"/>
      <c r="BQ814" s="713"/>
      <c r="BR814" s="713"/>
      <c r="BS814" s="713"/>
      <c r="BT814" s="716"/>
      <c r="BU814" s="717"/>
      <c r="BV814" s="715"/>
      <c r="BW814" s="718"/>
    </row>
    <row r="815" spans="2:75" ht="15.75" customHeight="1">
      <c r="B815" s="363" t="s">
        <v>1670</v>
      </c>
      <c r="C815" s="364">
        <v>27783036000145</v>
      </c>
      <c r="D815" s="365" t="s">
        <v>14</v>
      </c>
      <c r="E815" s="365"/>
      <c r="F815" s="365"/>
      <c r="G815" s="366"/>
      <c r="H815" s="366" t="s">
        <v>34</v>
      </c>
      <c r="I815" s="366"/>
      <c r="J815" s="366"/>
      <c r="K815" s="367"/>
      <c r="L815" s="368"/>
      <c r="M815" s="368"/>
      <c r="N815" s="367">
        <v>459021</v>
      </c>
      <c r="O815" s="367" t="s">
        <v>1323</v>
      </c>
      <c r="P815" s="371">
        <v>43004</v>
      </c>
      <c r="Q815" s="372">
        <v>119464698.63</v>
      </c>
      <c r="R815" s="372">
        <v>191155610.68519849</v>
      </c>
      <c r="S815" s="367">
        <v>32</v>
      </c>
      <c r="T815" s="369">
        <v>-4.4889947930753515E-2</v>
      </c>
      <c r="U815" s="369">
        <v>-0.50491825233569432</v>
      </c>
      <c r="V815" s="369">
        <v>-0.17653642934381686</v>
      </c>
      <c r="W815" s="369">
        <v>-1.6201998726352465</v>
      </c>
      <c r="X815" s="369">
        <v>-5.75466825674944E-2</v>
      </c>
      <c r="Y815" s="369">
        <v>-0.40465621283873743</v>
      </c>
      <c r="Z815" s="369">
        <v>-8.3221222898014369E-2</v>
      </c>
      <c r="AA815" s="369">
        <v>-0.45476767279456171</v>
      </c>
      <c r="AB815" s="369">
        <v>0.22577197906299087</v>
      </c>
      <c r="AC815" s="373">
        <v>-1.2055481885389996</v>
      </c>
      <c r="AD815" s="575">
        <v>28386376000103</v>
      </c>
      <c r="AE815" s="370" t="s">
        <v>2526</v>
      </c>
      <c r="AF815" s="370" t="s">
        <v>2526</v>
      </c>
      <c r="AG815" s="374" t="s">
        <v>1462</v>
      </c>
      <c r="AH815" s="374" t="s">
        <v>2318</v>
      </c>
      <c r="AI815" s="374">
        <v>100000</v>
      </c>
      <c r="AJ815" s="374">
        <v>10000</v>
      </c>
      <c r="AK815" s="374">
        <v>100000</v>
      </c>
      <c r="AL815" s="369">
        <v>0</v>
      </c>
      <c r="AM815" s="369" t="s">
        <v>34</v>
      </c>
      <c r="AN815" s="369" t="s">
        <v>668</v>
      </c>
      <c r="AO815" s="367" t="s">
        <v>1326</v>
      </c>
      <c r="AP815" s="370" t="s">
        <v>718</v>
      </c>
      <c r="AQ815" s="376" t="s">
        <v>661</v>
      </c>
      <c r="AR815" s="369" t="s">
        <v>34</v>
      </c>
      <c r="AS815" s="369" t="s">
        <v>34</v>
      </c>
      <c r="AT815" s="369"/>
      <c r="AX815" s="711"/>
      <c r="AY815" s="712"/>
      <c r="AZ815" s="712"/>
      <c r="BA815" s="712"/>
      <c r="BB815" s="713"/>
      <c r="BC815" s="712"/>
      <c r="BD815" s="712"/>
      <c r="BE815" s="712"/>
      <c r="BF815" s="712"/>
      <c r="BG815" s="713"/>
      <c r="BH815" s="713"/>
      <c r="BI815" s="714"/>
      <c r="BJ815" s="714"/>
      <c r="BK815" s="714"/>
      <c r="BL815" s="713"/>
      <c r="BM815" s="713"/>
      <c r="BN815" s="713"/>
      <c r="BO815" s="713"/>
      <c r="BP815" s="713"/>
      <c r="BQ815" s="713"/>
      <c r="BR815" s="713"/>
      <c r="BS815" s="713"/>
      <c r="BT815" s="716"/>
      <c r="BU815" s="717"/>
      <c r="BV815" s="715"/>
      <c r="BW815" s="718"/>
    </row>
    <row r="816" spans="2:75" ht="15.75" customHeight="1">
      <c r="B816" s="363" t="s">
        <v>1671</v>
      </c>
      <c r="C816" s="364">
        <v>35693759000181</v>
      </c>
      <c r="D816" s="365" t="s">
        <v>13</v>
      </c>
      <c r="E816" s="365" t="s">
        <v>616</v>
      </c>
      <c r="F816" s="365"/>
      <c r="G816" s="366"/>
      <c r="H816" s="366" t="s">
        <v>34</v>
      </c>
      <c r="I816" s="366"/>
      <c r="J816" s="366" t="s">
        <v>611</v>
      </c>
      <c r="K816" s="367" t="s">
        <v>49</v>
      </c>
      <c r="L816" s="368"/>
      <c r="M816" s="368"/>
      <c r="N816" s="367">
        <v>546593</v>
      </c>
      <c r="O816" s="367" t="s">
        <v>1323</v>
      </c>
      <c r="P816" s="371">
        <v>44041</v>
      </c>
      <c r="Q816" s="372">
        <v>17690541.140000001</v>
      </c>
      <c r="R816" s="372">
        <v>43318771.674603164</v>
      </c>
      <c r="S816" s="367">
        <v>39</v>
      </c>
      <c r="T816" s="369">
        <v>-0.31076204382071637</v>
      </c>
      <c r="U816" s="369">
        <v>-3.4954245948395934</v>
      </c>
      <c r="V816" s="369">
        <v>-0.26136298195682717</v>
      </c>
      <c r="W816" s="369">
        <v>-2.3987132381232295</v>
      </c>
      <c r="X816" s="369">
        <v>-0.15828851002190436</v>
      </c>
      <c r="Y816" s="369">
        <v>-1.1130516329281988</v>
      </c>
      <c r="Z816" s="369" t="s">
        <v>1424</v>
      </c>
      <c r="AA816" s="369" t="s">
        <v>1424</v>
      </c>
      <c r="AB816" s="369">
        <v>0.21961086901817373</v>
      </c>
      <c r="AC816" s="373">
        <v>-1.7401885582489507</v>
      </c>
      <c r="AD816" s="575">
        <v>34447464000162</v>
      </c>
      <c r="AE816" s="370" t="s">
        <v>2526</v>
      </c>
      <c r="AF816" s="370" t="s">
        <v>2526</v>
      </c>
      <c r="AG816" s="374" t="s">
        <v>1462</v>
      </c>
      <c r="AH816" s="374" t="s">
        <v>728</v>
      </c>
      <c r="AI816" s="374" t="s">
        <v>1436</v>
      </c>
      <c r="AJ816" s="374" t="s">
        <v>1436</v>
      </c>
      <c r="AK816" s="374" t="s">
        <v>1436</v>
      </c>
      <c r="AL816" s="369">
        <v>4.0000000000000001E-3</v>
      </c>
      <c r="AM816" s="369" t="s">
        <v>34</v>
      </c>
      <c r="AN816" s="369" t="s">
        <v>64</v>
      </c>
      <c r="AO816" s="367" t="s">
        <v>1326</v>
      </c>
      <c r="AP816" s="370" t="s">
        <v>13</v>
      </c>
      <c r="AQ816" s="376" t="s">
        <v>681</v>
      </c>
      <c r="AR816" s="369" t="s">
        <v>34</v>
      </c>
      <c r="AS816" s="369" t="s">
        <v>34</v>
      </c>
      <c r="AT816" s="369"/>
      <c r="AX816" s="711"/>
      <c r="AY816" s="712"/>
      <c r="AZ816" s="712"/>
      <c r="BA816" s="712"/>
      <c r="BB816" s="713"/>
      <c r="BC816" s="712"/>
      <c r="BD816" s="712"/>
      <c r="BE816" s="712"/>
      <c r="BF816" s="712"/>
      <c r="BG816" s="713"/>
      <c r="BH816" s="713"/>
      <c r="BI816" s="714"/>
      <c r="BJ816" s="714"/>
      <c r="BK816" s="714"/>
      <c r="BL816" s="713"/>
      <c r="BM816" s="713"/>
      <c r="BN816" s="713"/>
      <c r="BO816" s="713"/>
      <c r="BP816" s="713"/>
      <c r="BQ816" s="713"/>
      <c r="BR816" s="713"/>
      <c r="BS816" s="713"/>
      <c r="BT816" s="716"/>
      <c r="BU816" s="717"/>
      <c r="BV816" s="715"/>
      <c r="BW816" s="718"/>
    </row>
    <row r="817" spans="2:75" ht="15.75" customHeight="1">
      <c r="B817" s="363" t="s">
        <v>1672</v>
      </c>
      <c r="C817" s="364">
        <v>17253889000111</v>
      </c>
      <c r="D817" s="365" t="s">
        <v>13</v>
      </c>
      <c r="E817" s="365" t="s">
        <v>615</v>
      </c>
      <c r="F817" s="365" t="s">
        <v>619</v>
      </c>
      <c r="G817" s="366" t="s">
        <v>34</v>
      </c>
      <c r="H817" s="366" t="s">
        <v>1340</v>
      </c>
      <c r="I817" s="366" t="s">
        <v>34</v>
      </c>
      <c r="J817" s="366"/>
      <c r="K817" s="367" t="s">
        <v>48</v>
      </c>
      <c r="L817" s="368"/>
      <c r="M817" s="368"/>
      <c r="N817" s="367">
        <v>337064</v>
      </c>
      <c r="O817" s="367" t="s">
        <v>1323</v>
      </c>
      <c r="P817" s="371">
        <v>41411</v>
      </c>
      <c r="Q817" s="372">
        <v>19451886.559999999</v>
      </c>
      <c r="R817" s="372">
        <v>38393069.615833327</v>
      </c>
      <c r="S817" s="367">
        <v>30</v>
      </c>
      <c r="T817" s="369">
        <v>0.11167126829320706</v>
      </c>
      <c r="U817" s="369">
        <v>1.2560687686627503</v>
      </c>
      <c r="V817" s="369">
        <v>8.3551272717377945E-2</v>
      </c>
      <c r="W817" s="369">
        <v>0.76680921846202388</v>
      </c>
      <c r="X817" s="369">
        <v>0.1030339129835407</v>
      </c>
      <c r="Y817" s="369">
        <v>0.72451288522105572</v>
      </c>
      <c r="Z817" s="369">
        <v>0.11705537623063744</v>
      </c>
      <c r="AA817" s="369">
        <v>0.63965655854077785</v>
      </c>
      <c r="AB817" s="369">
        <v>7.6990631990734471E-2</v>
      </c>
      <c r="AC817" s="373">
        <v>-0.26283048637722028</v>
      </c>
      <c r="AD817" s="575">
        <v>13106979000129</v>
      </c>
      <c r="AE817" s="370" t="s">
        <v>2526</v>
      </c>
      <c r="AF817" s="370" t="s">
        <v>2526</v>
      </c>
      <c r="AG817" s="374" t="s">
        <v>1462</v>
      </c>
      <c r="AH817" s="374" t="s">
        <v>2321</v>
      </c>
      <c r="AI817" s="374">
        <v>1000</v>
      </c>
      <c r="AJ817" s="374">
        <v>100</v>
      </c>
      <c r="AK817" s="374">
        <v>1000</v>
      </c>
      <c r="AL817" s="369">
        <v>0</v>
      </c>
      <c r="AM817" s="369" t="s">
        <v>34</v>
      </c>
      <c r="AN817" s="369" t="s">
        <v>64</v>
      </c>
      <c r="AO817" s="367" t="s">
        <v>1326</v>
      </c>
      <c r="AP817" s="370" t="s">
        <v>13</v>
      </c>
      <c r="AQ817" s="376" t="s">
        <v>666</v>
      </c>
      <c r="AR817" s="369" t="s">
        <v>34</v>
      </c>
      <c r="AS817" s="369" t="s">
        <v>34</v>
      </c>
      <c r="AT817" s="369"/>
      <c r="AW817" s="711"/>
      <c r="AX817" s="711"/>
      <c r="AY817" s="712"/>
      <c r="AZ817" s="712"/>
      <c r="BA817" s="712"/>
      <c r="BB817" s="713"/>
      <c r="BC817" s="712"/>
      <c r="BD817" s="712"/>
      <c r="BE817" s="712"/>
      <c r="BF817" s="712"/>
      <c r="BG817" s="713"/>
      <c r="BH817" s="713"/>
      <c r="BI817" s="714"/>
      <c r="BJ817" s="714"/>
      <c r="BK817" s="714"/>
      <c r="BL817" s="218"/>
      <c r="BM817" s="713"/>
      <c r="BN817" s="713"/>
      <c r="BO817" s="713"/>
      <c r="BP817" s="713"/>
      <c r="BQ817" s="713"/>
      <c r="BR817" s="713"/>
      <c r="BS817" s="713"/>
      <c r="BT817" s="716"/>
      <c r="BU817" s="717"/>
      <c r="BV817" s="715"/>
      <c r="BW817" s="718"/>
    </row>
    <row r="818" spans="2:75" ht="15.75" customHeight="1">
      <c r="B818" s="363" t="s">
        <v>1673</v>
      </c>
      <c r="C818" s="364">
        <v>26570686000140</v>
      </c>
      <c r="D818" s="365" t="s">
        <v>13</v>
      </c>
      <c r="E818" s="365" t="s">
        <v>615</v>
      </c>
      <c r="F818" s="365" t="s">
        <v>619</v>
      </c>
      <c r="G818" s="366" t="s">
        <v>34</v>
      </c>
      <c r="H818" s="366" t="s">
        <v>1340</v>
      </c>
      <c r="I818" s="366" t="s">
        <v>34</v>
      </c>
      <c r="J818" s="366" t="s">
        <v>611</v>
      </c>
      <c r="K818" s="367" t="s">
        <v>48</v>
      </c>
      <c r="L818" s="368"/>
      <c r="M818" s="368"/>
      <c r="N818" s="367">
        <v>434922</v>
      </c>
      <c r="O818" s="367" t="s">
        <v>1323</v>
      </c>
      <c r="P818" s="371">
        <v>42776</v>
      </c>
      <c r="Q818" s="372">
        <v>11751546.17</v>
      </c>
      <c r="R818" s="372">
        <v>9257231.2840873059</v>
      </c>
      <c r="S818" s="367">
        <v>31</v>
      </c>
      <c r="T818" s="369">
        <v>0.11322289174321232</v>
      </c>
      <c r="U818" s="369">
        <v>1.2735212950472374</v>
      </c>
      <c r="V818" s="369">
        <v>0.12741854868592739</v>
      </c>
      <c r="W818" s="369">
        <v>1.169410286135586</v>
      </c>
      <c r="X818" s="369">
        <v>0.26687276359150269</v>
      </c>
      <c r="Y818" s="369">
        <v>1.8765933500699303</v>
      </c>
      <c r="Z818" s="369">
        <v>0.26291857984961231</v>
      </c>
      <c r="AA818" s="369">
        <v>1.4367353245840391</v>
      </c>
      <c r="AB818" s="369">
        <v>7.8863943603510303E-2</v>
      </c>
      <c r="AC818" s="373">
        <v>0.2486539027549925</v>
      </c>
      <c r="AD818" s="575">
        <v>26101893000155</v>
      </c>
      <c r="AE818" s="370" t="s">
        <v>2526</v>
      </c>
      <c r="AF818" s="370" t="s">
        <v>2526</v>
      </c>
      <c r="AG818" s="374" t="s">
        <v>1462</v>
      </c>
      <c r="AH818" s="374" t="s">
        <v>2527</v>
      </c>
      <c r="AI818" s="374">
        <v>1000</v>
      </c>
      <c r="AJ818" s="374">
        <v>100</v>
      </c>
      <c r="AK818" s="374">
        <v>1000</v>
      </c>
      <c r="AL818" s="369">
        <v>0</v>
      </c>
      <c r="AM818" s="369" t="s">
        <v>34</v>
      </c>
      <c r="AN818" s="369" t="s">
        <v>64</v>
      </c>
      <c r="AO818" s="367" t="s">
        <v>1326</v>
      </c>
      <c r="AP818" s="370" t="s">
        <v>13</v>
      </c>
      <c r="AQ818" s="376" t="s">
        <v>666</v>
      </c>
      <c r="AR818" s="369" t="s">
        <v>34</v>
      </c>
      <c r="AS818" s="369" t="s">
        <v>34</v>
      </c>
      <c r="AT818" s="369"/>
      <c r="AX818" s="711"/>
      <c r="AY818" s="712"/>
      <c r="AZ818" s="712"/>
      <c r="BA818" s="712"/>
      <c r="BB818" s="713"/>
      <c r="BC818" s="712"/>
      <c r="BD818" s="712"/>
      <c r="BE818" s="712"/>
      <c r="BF818" s="712"/>
      <c r="BG818" s="713"/>
      <c r="BH818" s="713"/>
      <c r="BI818" s="714"/>
      <c r="BJ818" s="714"/>
      <c r="BK818" s="714"/>
      <c r="BL818" s="713"/>
      <c r="BM818" s="713"/>
      <c r="BN818" s="713"/>
      <c r="BO818" s="713"/>
      <c r="BP818" s="713"/>
      <c r="BQ818" s="713"/>
      <c r="BR818" s="713"/>
      <c r="BS818" s="713"/>
      <c r="BT818" s="716"/>
      <c r="BU818" s="717"/>
      <c r="BV818" s="715"/>
      <c r="BW818" s="718"/>
    </row>
    <row r="819" spans="2:75" ht="15.75" customHeight="1">
      <c r="B819" s="363" t="s">
        <v>1674</v>
      </c>
      <c r="C819" s="364">
        <v>35591357000176</v>
      </c>
      <c r="D819" s="365" t="s">
        <v>14</v>
      </c>
      <c r="E819" s="365"/>
      <c r="F819" s="365"/>
      <c r="G819" s="366"/>
      <c r="H819" s="366" t="s">
        <v>34</v>
      </c>
      <c r="I819" s="366"/>
      <c r="J819" s="366"/>
      <c r="K819" s="367"/>
      <c r="L819" s="368"/>
      <c r="M819" s="368"/>
      <c r="N819" s="367">
        <v>539406</v>
      </c>
      <c r="O819" s="367" t="s">
        <v>1323</v>
      </c>
      <c r="P819" s="371">
        <v>43994</v>
      </c>
      <c r="Q819" s="372">
        <v>18865786.43</v>
      </c>
      <c r="R819" s="372">
        <v>28217795.893253986</v>
      </c>
      <c r="S819" s="367">
        <v>62</v>
      </c>
      <c r="T819" s="369">
        <v>-8.691041254693288E-2</v>
      </c>
      <c r="U819" s="369">
        <v>-0.97756080449601312</v>
      </c>
      <c r="V819" s="369">
        <v>-0.26876389912914089</v>
      </c>
      <c r="W819" s="369">
        <v>-2.466636697913013</v>
      </c>
      <c r="X819" s="369">
        <v>-0.2277668555283372</v>
      </c>
      <c r="Y819" s="369">
        <v>-1.6016087992593693</v>
      </c>
      <c r="Z819" s="369" t="s">
        <v>1424</v>
      </c>
      <c r="AA819" s="369" t="s">
        <v>1424</v>
      </c>
      <c r="AB819" s="369">
        <v>0.25963852571710561</v>
      </c>
      <c r="AC819" s="373">
        <v>-1.4736471748631566</v>
      </c>
      <c r="AD819" s="575">
        <v>35410788000199</v>
      </c>
      <c r="AE819" s="370" t="s">
        <v>2526</v>
      </c>
      <c r="AF819" s="370" t="s">
        <v>2526</v>
      </c>
      <c r="AG819" s="374" t="s">
        <v>1462</v>
      </c>
      <c r="AH819" s="374" t="s">
        <v>2318</v>
      </c>
      <c r="AI819" s="374">
        <v>5000</v>
      </c>
      <c r="AJ819" s="374">
        <v>1000</v>
      </c>
      <c r="AK819" s="374">
        <v>1000</v>
      </c>
      <c r="AL819" s="369">
        <v>0</v>
      </c>
      <c r="AM819" s="369" t="s">
        <v>34</v>
      </c>
      <c r="AN819" s="369" t="s">
        <v>668</v>
      </c>
      <c r="AO819" s="367" t="s">
        <v>1326</v>
      </c>
      <c r="AP819" s="370" t="s">
        <v>718</v>
      </c>
      <c r="AQ819" s="376" t="s">
        <v>667</v>
      </c>
      <c r="AR819" s="369" t="s">
        <v>34</v>
      </c>
      <c r="AS819" s="369" t="s">
        <v>34</v>
      </c>
      <c r="AT819" s="369"/>
      <c r="AX819" s="711"/>
      <c r="AY819" s="712"/>
      <c r="AZ819" s="712"/>
      <c r="BA819" s="712"/>
      <c r="BB819" s="713"/>
      <c r="BC819" s="712"/>
      <c r="BD819" s="712"/>
      <c r="BE819" s="712"/>
      <c r="BF819" s="712"/>
      <c r="BG819" s="713"/>
      <c r="BH819" s="713"/>
      <c r="BI819" s="714"/>
      <c r="BJ819" s="714"/>
      <c r="BK819" s="714"/>
      <c r="BL819" s="713"/>
      <c r="BM819" s="713"/>
      <c r="BN819" s="713"/>
      <c r="BO819" s="713"/>
      <c r="BP819" s="713"/>
      <c r="BQ819" s="713"/>
      <c r="BR819" s="713"/>
      <c r="BS819" s="713"/>
      <c r="BT819" s="716"/>
      <c r="BU819" s="717"/>
      <c r="BV819" s="715"/>
      <c r="BW819" s="718"/>
    </row>
    <row r="820" spans="2:75" ht="15.75" customHeight="1">
      <c r="B820" s="363" t="s">
        <v>1675</v>
      </c>
      <c r="C820" s="364">
        <v>34887320000127</v>
      </c>
      <c r="D820" s="365" t="s">
        <v>14</v>
      </c>
      <c r="E820" s="365" t="s">
        <v>614</v>
      </c>
      <c r="F820" s="365" t="s">
        <v>1319</v>
      </c>
      <c r="G820" s="366"/>
      <c r="H820" s="366" t="s">
        <v>867</v>
      </c>
      <c r="I820" s="366" t="s">
        <v>34</v>
      </c>
      <c r="J820" s="366" t="s">
        <v>608</v>
      </c>
      <c r="K820" s="367" t="s">
        <v>48</v>
      </c>
      <c r="L820" s="368"/>
      <c r="M820" s="368"/>
      <c r="N820" s="367">
        <v>526150</v>
      </c>
      <c r="O820" s="367" t="s">
        <v>1323</v>
      </c>
      <c r="P820" s="371">
        <v>43878</v>
      </c>
      <c r="Q820" s="372">
        <v>104536855.73</v>
      </c>
      <c r="R820" s="372">
        <v>215751891.86750004</v>
      </c>
      <c r="S820" s="367">
        <v>32</v>
      </c>
      <c r="T820" s="369">
        <v>2.5993602241048963E-2</v>
      </c>
      <c r="U820" s="369">
        <v>0.29237379013460846</v>
      </c>
      <c r="V820" s="369">
        <v>-4.2341650185989566E-2</v>
      </c>
      <c r="W820" s="369">
        <v>-0.38859931909520762</v>
      </c>
      <c r="X820" s="369">
        <v>5.0064104051469771E-2</v>
      </c>
      <c r="Y820" s="369">
        <v>0.35204028869729376</v>
      </c>
      <c r="Z820" s="369" t="s">
        <v>1424</v>
      </c>
      <c r="AA820" s="369" t="s">
        <v>1424</v>
      </c>
      <c r="AB820" s="369">
        <v>0.11050736111806855</v>
      </c>
      <c r="AC820" s="373">
        <v>-1.2724199426677734</v>
      </c>
      <c r="AD820" s="575">
        <v>34431537000128</v>
      </c>
      <c r="AE820" s="370" t="s">
        <v>2526</v>
      </c>
      <c r="AF820" s="370" t="s">
        <v>2526</v>
      </c>
      <c r="AG820" s="374" t="s">
        <v>1462</v>
      </c>
      <c r="AH820" s="374" t="s">
        <v>2321</v>
      </c>
      <c r="AI820" s="374">
        <v>1000</v>
      </c>
      <c r="AJ820" s="374">
        <v>100</v>
      </c>
      <c r="AK820" s="374">
        <v>1000</v>
      </c>
      <c r="AL820" s="369">
        <v>0</v>
      </c>
      <c r="AM820" s="369" t="s">
        <v>34</v>
      </c>
      <c r="AN820" s="369" t="s">
        <v>64</v>
      </c>
      <c r="AO820" s="367" t="s">
        <v>1326</v>
      </c>
      <c r="AP820" s="370" t="s">
        <v>13</v>
      </c>
      <c r="AQ820" s="376" t="s">
        <v>670</v>
      </c>
      <c r="AR820" s="369" t="s">
        <v>34</v>
      </c>
      <c r="AS820" s="369" t="s">
        <v>34</v>
      </c>
      <c r="AT820" s="369"/>
      <c r="AX820" s="711"/>
      <c r="AY820" s="712"/>
      <c r="AZ820" s="712"/>
      <c r="BA820" s="712"/>
      <c r="BB820" s="713"/>
      <c r="BC820" s="712"/>
      <c r="BD820" s="712"/>
      <c r="BE820" s="712"/>
      <c r="BF820" s="712"/>
      <c r="BG820" s="713"/>
      <c r="BH820" s="713"/>
      <c r="BI820" s="714"/>
      <c r="BJ820" s="714"/>
      <c r="BK820" s="714"/>
      <c r="BL820" s="713"/>
      <c r="BM820" s="713"/>
      <c r="BN820" s="713"/>
      <c r="BO820" s="713"/>
      <c r="BP820" s="713"/>
      <c r="BQ820" s="713"/>
      <c r="BR820" s="713"/>
      <c r="BS820" s="713"/>
      <c r="BT820" s="716"/>
      <c r="BU820" s="717"/>
      <c r="BV820" s="715"/>
      <c r="BW820" s="718"/>
    </row>
    <row r="821" spans="2:75" ht="15.75" customHeight="1">
      <c r="B821" s="363" t="s">
        <v>1676</v>
      </c>
      <c r="C821" s="364">
        <v>35591542000160</v>
      </c>
      <c r="D821" s="365" t="s">
        <v>14</v>
      </c>
      <c r="E821" s="365"/>
      <c r="F821" s="365"/>
      <c r="G821" s="366"/>
      <c r="H821" s="366" t="s">
        <v>34</v>
      </c>
      <c r="I821" s="366"/>
      <c r="J821" s="366"/>
      <c r="K821" s="367"/>
      <c r="L821" s="368"/>
      <c r="M821" s="368"/>
      <c r="N821" s="367">
        <v>530956</v>
      </c>
      <c r="O821" s="367" t="s">
        <v>1323</v>
      </c>
      <c r="P821" s="371">
        <v>43909</v>
      </c>
      <c r="Q821" s="372">
        <v>113042604.72</v>
      </c>
      <c r="R821" s="372">
        <v>117031758.33912708</v>
      </c>
      <c r="S821" s="367">
        <v>14</v>
      </c>
      <c r="T821" s="369">
        <v>-0.10348795682248502</v>
      </c>
      <c r="U821" s="369">
        <v>-1.1640235889158408</v>
      </c>
      <c r="V821" s="369">
        <v>-0.22486053435874276</v>
      </c>
      <c r="W821" s="369">
        <v>-2.0637044177391406</v>
      </c>
      <c r="X821" s="369">
        <v>-9.854901855330922E-2</v>
      </c>
      <c r="Y821" s="369">
        <v>-0.6929760474026383</v>
      </c>
      <c r="Z821" s="369" t="s">
        <v>1424</v>
      </c>
      <c r="AA821" s="369" t="s">
        <v>1424</v>
      </c>
      <c r="AB821" s="369">
        <v>0.2490969006952253</v>
      </c>
      <c r="AC821" s="373">
        <v>-1.3133614934422204</v>
      </c>
      <c r="AD821" s="575">
        <v>73232530000139</v>
      </c>
      <c r="AE821" s="370" t="s">
        <v>2526</v>
      </c>
      <c r="AF821" s="370" t="s">
        <v>2526</v>
      </c>
      <c r="AG821" s="374" t="s">
        <v>1462</v>
      </c>
      <c r="AH821" s="374" t="s">
        <v>2318</v>
      </c>
      <c r="AI821" s="374" t="s">
        <v>1436</v>
      </c>
      <c r="AJ821" s="374" t="s">
        <v>1436</v>
      </c>
      <c r="AK821" s="374" t="s">
        <v>1436</v>
      </c>
      <c r="AL821" s="369">
        <v>0</v>
      </c>
      <c r="AM821" s="369" t="s">
        <v>34</v>
      </c>
      <c r="AN821" s="369" t="s">
        <v>668</v>
      </c>
      <c r="AO821" s="367" t="s">
        <v>1326</v>
      </c>
      <c r="AP821" s="370" t="s">
        <v>718</v>
      </c>
      <c r="AQ821" s="376" t="s">
        <v>661</v>
      </c>
      <c r="AR821" s="369" t="s">
        <v>34</v>
      </c>
      <c r="AS821" s="369" t="s">
        <v>34</v>
      </c>
      <c r="AT821" s="369"/>
      <c r="AX821" s="711"/>
      <c r="AY821" s="712"/>
      <c r="AZ821" s="712"/>
      <c r="BA821" s="712"/>
      <c r="BB821" s="713"/>
      <c r="BC821" s="712"/>
      <c r="BD821" s="712"/>
      <c r="BE821" s="712"/>
      <c r="BF821" s="712"/>
      <c r="BG821" s="713"/>
      <c r="BH821" s="713"/>
      <c r="BI821" s="714"/>
      <c r="BJ821" s="714"/>
      <c r="BK821" s="714"/>
      <c r="BL821" s="713"/>
      <c r="BM821" s="713"/>
      <c r="BN821" s="713"/>
      <c r="BO821" s="713"/>
      <c r="BP821" s="713"/>
      <c r="BQ821" s="713"/>
      <c r="BR821" s="713"/>
      <c r="BS821" s="713"/>
      <c r="BT821" s="716"/>
      <c r="BU821" s="717"/>
      <c r="BV821" s="715"/>
      <c r="BW821" s="718"/>
    </row>
    <row r="822" spans="2:75" ht="15.75" customHeight="1">
      <c r="B822" s="363" t="s">
        <v>1677</v>
      </c>
      <c r="C822" s="364">
        <v>34887351000188</v>
      </c>
      <c r="D822" s="365" t="s">
        <v>14</v>
      </c>
      <c r="E822" s="365"/>
      <c r="F822" s="365"/>
      <c r="G822" s="366"/>
      <c r="H822" s="366" t="s">
        <v>34</v>
      </c>
      <c r="I822" s="366"/>
      <c r="J822" s="366"/>
      <c r="K822" s="367"/>
      <c r="L822" s="368"/>
      <c r="M822" s="368"/>
      <c r="N822" s="367">
        <v>521752</v>
      </c>
      <c r="O822" s="367" t="s">
        <v>1326</v>
      </c>
      <c r="P822" s="371">
        <v>43822</v>
      </c>
      <c r="Q822" s="372">
        <v>11330568.9</v>
      </c>
      <c r="R822" s="372">
        <v>21111249.006190468</v>
      </c>
      <c r="S822" s="367">
        <v>32</v>
      </c>
      <c r="T822" s="369">
        <v>-0.12099518196823433</v>
      </c>
      <c r="U822" s="369">
        <v>-1.3609433433667764</v>
      </c>
      <c r="V822" s="369">
        <v>-0.32263474446028007</v>
      </c>
      <c r="W822" s="369">
        <v>-2.96104760827689</v>
      </c>
      <c r="X822" s="369">
        <v>-0.25048234205354969</v>
      </c>
      <c r="Y822" s="369">
        <v>-1.7613393404474027</v>
      </c>
      <c r="Z822" s="369" t="s">
        <v>1424</v>
      </c>
      <c r="AA822" s="369" t="s">
        <v>1424</v>
      </c>
      <c r="AB822" s="369">
        <v>0.31861268365922346</v>
      </c>
      <c r="AC822" s="373">
        <v>-1.3868523833673938</v>
      </c>
      <c r="AD822" s="575">
        <v>12004203000135</v>
      </c>
      <c r="AE822" s="370" t="s">
        <v>2526</v>
      </c>
      <c r="AF822" s="370" t="s">
        <v>2526</v>
      </c>
      <c r="AG822" s="374" t="s">
        <v>1462</v>
      </c>
      <c r="AH822" s="374" t="s">
        <v>2527</v>
      </c>
      <c r="AI822" s="374">
        <v>1000</v>
      </c>
      <c r="AJ822" s="374">
        <v>100</v>
      </c>
      <c r="AK822" s="374">
        <v>1000</v>
      </c>
      <c r="AL822" s="369">
        <v>0</v>
      </c>
      <c r="AM822" s="369" t="s">
        <v>34</v>
      </c>
      <c r="AN822" s="369" t="s">
        <v>668</v>
      </c>
      <c r="AO822" s="367" t="s">
        <v>1326</v>
      </c>
      <c r="AP822" s="370" t="s">
        <v>718</v>
      </c>
      <c r="AQ822" s="376" t="s">
        <v>667</v>
      </c>
      <c r="AR822" s="369" t="s">
        <v>34</v>
      </c>
      <c r="AS822" s="369" t="s">
        <v>34</v>
      </c>
      <c r="AT822" s="369"/>
      <c r="AX822" s="711"/>
      <c r="AY822" s="712"/>
      <c r="AZ822" s="712"/>
      <c r="BA822" s="712"/>
      <c r="BB822" s="713"/>
      <c r="BC822" s="712"/>
      <c r="BD822" s="712"/>
      <c r="BE822" s="712"/>
      <c r="BF822" s="712"/>
      <c r="BG822" s="713"/>
      <c r="BH822" s="713"/>
      <c r="BI822" s="714"/>
      <c r="BJ822" s="714"/>
      <c r="BK822" s="714"/>
      <c r="BL822" s="713"/>
      <c r="BM822" s="713"/>
      <c r="BN822" s="713"/>
      <c r="BO822" s="713"/>
      <c r="BP822" s="713"/>
      <c r="BQ822" s="713"/>
      <c r="BR822" s="713"/>
      <c r="BS822" s="713"/>
      <c r="BT822" s="716"/>
      <c r="BU822" s="717"/>
      <c r="BV822" s="715"/>
      <c r="BW822" s="718"/>
    </row>
    <row r="823" spans="2:75" ht="15.75" customHeight="1">
      <c r="B823" s="363" t="s">
        <v>1678</v>
      </c>
      <c r="C823" s="364">
        <v>31006657000190</v>
      </c>
      <c r="D823" s="365" t="s">
        <v>13</v>
      </c>
      <c r="E823" s="365" t="s">
        <v>615</v>
      </c>
      <c r="F823" s="365" t="s">
        <v>619</v>
      </c>
      <c r="G823" s="366" t="s">
        <v>34</v>
      </c>
      <c r="H823" s="366" t="s">
        <v>1340</v>
      </c>
      <c r="I823" s="366" t="s">
        <v>34</v>
      </c>
      <c r="J823" s="366" t="s">
        <v>702</v>
      </c>
      <c r="K823" s="367" t="s">
        <v>48</v>
      </c>
      <c r="L823" s="368"/>
      <c r="M823" s="368"/>
      <c r="N823" s="367">
        <v>484751</v>
      </c>
      <c r="O823" s="367" t="s">
        <v>1323</v>
      </c>
      <c r="P823" s="371">
        <v>43473</v>
      </c>
      <c r="Q823" s="372">
        <v>21746331.960000001</v>
      </c>
      <c r="R823" s="372">
        <v>27990535.213769816</v>
      </c>
      <c r="S823" s="367">
        <v>33</v>
      </c>
      <c r="T823" s="369">
        <v>0.2973924313765941</v>
      </c>
      <c r="U823" s="369">
        <v>3.34504435024441</v>
      </c>
      <c r="V823" s="369">
        <v>0.36465607595225014</v>
      </c>
      <c r="W823" s="369">
        <v>3.3467071357994338</v>
      </c>
      <c r="X823" s="369">
        <v>0.64356022107899302</v>
      </c>
      <c r="Y823" s="369">
        <v>4.525380615816526</v>
      </c>
      <c r="Z823" s="369">
        <v>0.1500365065141458</v>
      </c>
      <c r="AA823" s="369">
        <v>0.81988404550700456</v>
      </c>
      <c r="AB823" s="369">
        <v>0.25203058983841747</v>
      </c>
      <c r="AC823" s="373">
        <v>0.94985504877171023</v>
      </c>
      <c r="AD823" s="575">
        <v>19628666000117</v>
      </c>
      <c r="AE823" s="370" t="s">
        <v>2526</v>
      </c>
      <c r="AF823" s="370" t="s">
        <v>2526</v>
      </c>
      <c r="AG823" s="374" t="s">
        <v>1462</v>
      </c>
      <c r="AH823" s="374" t="s">
        <v>2321</v>
      </c>
      <c r="AI823" s="374">
        <v>10000</v>
      </c>
      <c r="AJ823" s="374">
        <v>5000</v>
      </c>
      <c r="AK823" s="374">
        <v>5000</v>
      </c>
      <c r="AL823" s="369">
        <v>0</v>
      </c>
      <c r="AM823" s="369" t="s">
        <v>34</v>
      </c>
      <c r="AN823" s="369" t="s">
        <v>64</v>
      </c>
      <c r="AO823" s="367" t="s">
        <v>1326</v>
      </c>
      <c r="AP823" s="370" t="s">
        <v>13</v>
      </c>
      <c r="AQ823" s="376" t="s">
        <v>670</v>
      </c>
      <c r="AR823" s="369" t="s">
        <v>34</v>
      </c>
      <c r="AS823" s="369" t="s">
        <v>34</v>
      </c>
      <c r="AT823" s="369"/>
      <c r="AX823" s="711"/>
      <c r="AY823" s="712"/>
      <c r="AZ823" s="712"/>
      <c r="BA823" s="712"/>
      <c r="BB823" s="713"/>
      <c r="BC823" s="712"/>
      <c r="BD823" s="712"/>
      <c r="BE823" s="712"/>
      <c r="BF823" s="712"/>
      <c r="BG823" s="713"/>
      <c r="BH823" s="713"/>
      <c r="BI823" s="714"/>
      <c r="BJ823" s="714"/>
      <c r="BK823" s="714"/>
      <c r="BL823" s="713"/>
      <c r="BM823" s="713"/>
      <c r="BN823" s="713"/>
      <c r="BO823" s="713"/>
      <c r="BP823" s="713"/>
      <c r="BQ823" s="713"/>
      <c r="BR823" s="713"/>
      <c r="BS823" s="713"/>
      <c r="BT823" s="716"/>
      <c r="BU823" s="717"/>
      <c r="BV823" s="715"/>
      <c r="BW823" s="718"/>
    </row>
    <row r="824" spans="2:75" ht="15.75" customHeight="1">
      <c r="B824" s="363" t="s">
        <v>1679</v>
      </c>
      <c r="C824" s="364">
        <v>36976786000124</v>
      </c>
      <c r="D824" s="365" t="s">
        <v>13</v>
      </c>
      <c r="E824" s="365" t="s">
        <v>615</v>
      </c>
      <c r="F824" s="365" t="s">
        <v>619</v>
      </c>
      <c r="G824" s="366" t="s">
        <v>34</v>
      </c>
      <c r="H824" s="366" t="s">
        <v>1339</v>
      </c>
      <c r="I824" s="366" t="s">
        <v>34</v>
      </c>
      <c r="J824" s="366" t="s">
        <v>611</v>
      </c>
      <c r="K824" s="367" t="s">
        <v>48</v>
      </c>
      <c r="L824" s="368" t="s">
        <v>717</v>
      </c>
      <c r="M824" s="368"/>
      <c r="N824" s="367">
        <v>544418</v>
      </c>
      <c r="O824" s="367" t="s">
        <v>1323</v>
      </c>
      <c r="P824" s="371">
        <v>44012</v>
      </c>
      <c r="Q824" s="372">
        <v>503736237.45999998</v>
      </c>
      <c r="R824" s="372">
        <v>312940794.8122223</v>
      </c>
      <c r="S824" s="367">
        <v>31</v>
      </c>
      <c r="T824" s="369">
        <v>0.17486024948469603</v>
      </c>
      <c r="U824" s="369">
        <v>1.9668129646528236</v>
      </c>
      <c r="V824" s="369">
        <v>0.2118446462093595</v>
      </c>
      <c r="W824" s="369">
        <v>1.9442483915792685</v>
      </c>
      <c r="X824" s="369">
        <v>0.33408814221729877</v>
      </c>
      <c r="Y824" s="369">
        <v>2.3492378075038687</v>
      </c>
      <c r="Z824" s="369" t="s">
        <v>1424</v>
      </c>
      <c r="AA824" s="369" t="s">
        <v>1424</v>
      </c>
      <c r="AB824" s="369">
        <v>3.7065143409596442E-2</v>
      </c>
      <c r="AC824" s="373">
        <v>2.4134697442257416</v>
      </c>
      <c r="AD824" s="575">
        <v>36017837000190</v>
      </c>
      <c r="AE824" s="370" t="s">
        <v>2526</v>
      </c>
      <c r="AF824" s="370" t="s">
        <v>2526</v>
      </c>
      <c r="AG824" s="374" t="s">
        <v>1462</v>
      </c>
      <c r="AH824" s="374" t="s">
        <v>2321</v>
      </c>
      <c r="AI824" s="374">
        <v>5000</v>
      </c>
      <c r="AJ824" s="374">
        <v>5000</v>
      </c>
      <c r="AK824" s="374">
        <v>5000</v>
      </c>
      <c r="AL824" s="369">
        <v>2.5000000000000001E-2</v>
      </c>
      <c r="AM824" s="369" t="s">
        <v>34</v>
      </c>
      <c r="AN824" s="369" t="s">
        <v>64</v>
      </c>
      <c r="AO824" s="367" t="s">
        <v>1326</v>
      </c>
      <c r="AP824" s="370" t="s">
        <v>13</v>
      </c>
      <c r="AQ824" s="376" t="s">
        <v>670</v>
      </c>
      <c r="AR824" s="369" t="s">
        <v>34</v>
      </c>
      <c r="AS824" s="369" t="s">
        <v>34</v>
      </c>
      <c r="AT824" s="369"/>
      <c r="AX824" s="711"/>
      <c r="AY824" s="712"/>
      <c r="AZ824" s="712"/>
      <c r="BA824" s="712"/>
      <c r="BB824" s="713"/>
      <c r="BC824" s="712"/>
      <c r="BD824" s="712"/>
      <c r="BE824" s="712"/>
      <c r="BF824" s="712"/>
      <c r="BG824" s="713"/>
      <c r="BH824" s="713"/>
      <c r="BI824" s="714"/>
      <c r="BJ824" s="714"/>
      <c r="BK824" s="714"/>
      <c r="BL824" s="713"/>
      <c r="BM824" s="713"/>
      <c r="BN824" s="713"/>
      <c r="BO824" s="713"/>
      <c r="BP824" s="713"/>
      <c r="BQ824" s="713"/>
      <c r="BR824" s="713"/>
      <c r="BS824" s="713"/>
      <c r="BT824" s="716"/>
      <c r="BU824" s="717"/>
      <c r="BV824" s="715"/>
      <c r="BW824" s="718"/>
    </row>
    <row r="825" spans="2:75" ht="15.75" customHeight="1">
      <c r="B825" s="363" t="s">
        <v>1680</v>
      </c>
      <c r="C825" s="364">
        <v>31659879000101</v>
      </c>
      <c r="D825" s="365" t="s">
        <v>14</v>
      </c>
      <c r="E825" s="365" t="s">
        <v>607</v>
      </c>
      <c r="F825" s="365"/>
      <c r="G825" s="366"/>
      <c r="H825" s="366" t="s">
        <v>34</v>
      </c>
      <c r="I825" s="366" t="s">
        <v>34</v>
      </c>
      <c r="J825" s="366" t="s">
        <v>611</v>
      </c>
      <c r="K825" s="367" t="s">
        <v>48</v>
      </c>
      <c r="L825" s="368"/>
      <c r="M825" s="368"/>
      <c r="N825" s="367">
        <v>484717</v>
      </c>
      <c r="O825" s="367" t="s">
        <v>1323</v>
      </c>
      <c r="P825" s="371">
        <v>43452</v>
      </c>
      <c r="Q825" s="372">
        <v>11553834.439999999</v>
      </c>
      <c r="R825" s="372">
        <v>24948756.683571402</v>
      </c>
      <c r="S825" s="367">
        <v>34</v>
      </c>
      <c r="T825" s="369">
        <v>-0.16079025746205677</v>
      </c>
      <c r="U825" s="369">
        <v>-1.8085549111258516</v>
      </c>
      <c r="V825" s="369">
        <v>-0.12244830352023339</v>
      </c>
      <c r="W825" s="369">
        <v>-1.1237948252680729</v>
      </c>
      <c r="X825" s="369">
        <v>6.7574659353175415E-2</v>
      </c>
      <c r="Y825" s="369">
        <v>0.47517084422116529</v>
      </c>
      <c r="Z825" s="369">
        <v>-4.2515234655778333E-2</v>
      </c>
      <c r="AA825" s="369">
        <v>-0.23232720752514113</v>
      </c>
      <c r="AB825" s="369">
        <v>0.17539640948086951</v>
      </c>
      <c r="AC825" s="373">
        <v>-1.2466782913940269</v>
      </c>
      <c r="AD825" s="575">
        <v>32102192000133</v>
      </c>
      <c r="AE825" s="370" t="s">
        <v>2526</v>
      </c>
      <c r="AF825" s="370" t="s">
        <v>2526</v>
      </c>
      <c r="AG825" s="374" t="s">
        <v>1462</v>
      </c>
      <c r="AH825" s="374" t="s">
        <v>2527</v>
      </c>
      <c r="AI825" s="374">
        <v>1000</v>
      </c>
      <c r="AJ825" s="374">
        <v>1000</v>
      </c>
      <c r="AK825" s="374">
        <v>1000</v>
      </c>
      <c r="AL825" s="369">
        <v>0</v>
      </c>
      <c r="AM825" s="369" t="s">
        <v>34</v>
      </c>
      <c r="AN825" s="369" t="s">
        <v>668</v>
      </c>
      <c r="AO825" s="367" t="s">
        <v>1326</v>
      </c>
      <c r="AP825" s="370" t="s">
        <v>718</v>
      </c>
      <c r="AQ825" s="376" t="s">
        <v>689</v>
      </c>
      <c r="AR825" s="369" t="s">
        <v>34</v>
      </c>
      <c r="AS825" s="369" t="s">
        <v>34</v>
      </c>
      <c r="AT825" s="369"/>
      <c r="AX825" s="711"/>
      <c r="AY825" s="712"/>
      <c r="AZ825" s="712"/>
      <c r="BA825" s="712"/>
      <c r="BB825" s="713"/>
      <c r="BC825" s="712"/>
      <c r="BD825" s="712"/>
      <c r="BE825" s="712"/>
      <c r="BF825" s="712"/>
      <c r="BG825" s="713"/>
      <c r="BH825" s="713"/>
      <c r="BI825" s="714"/>
      <c r="BJ825" s="714"/>
      <c r="BK825" s="714"/>
      <c r="BL825" s="713"/>
      <c r="BM825" s="713"/>
      <c r="BN825" s="713"/>
      <c r="BO825" s="713"/>
      <c r="BP825" s="713"/>
      <c r="BQ825" s="713"/>
      <c r="BR825" s="713"/>
      <c r="BS825" s="713"/>
      <c r="BT825" s="716"/>
      <c r="BU825" s="717"/>
      <c r="BV825" s="715"/>
      <c r="BW825" s="718"/>
    </row>
    <row r="826" spans="2:75" ht="15.75" customHeight="1">
      <c r="B826" s="363" t="s">
        <v>1681</v>
      </c>
      <c r="C826" s="364">
        <v>35591389000171</v>
      </c>
      <c r="D826" s="365" t="s">
        <v>13</v>
      </c>
      <c r="E826" s="365" t="s">
        <v>615</v>
      </c>
      <c r="F826" s="365" t="s">
        <v>619</v>
      </c>
      <c r="G826" s="366"/>
      <c r="H826" s="366" t="s">
        <v>867</v>
      </c>
      <c r="I826" s="366"/>
      <c r="J826" s="366" t="s">
        <v>611</v>
      </c>
      <c r="K826" s="367" t="s">
        <v>48</v>
      </c>
      <c r="L826" s="368"/>
      <c r="M826" s="368"/>
      <c r="N826" s="367">
        <v>518433</v>
      </c>
      <c r="O826" s="367" t="s">
        <v>1323</v>
      </c>
      <c r="P826" s="371">
        <v>43826</v>
      </c>
      <c r="Q826" s="372">
        <v>111495892.54000001</v>
      </c>
      <c r="R826" s="372">
        <v>381794077.62511933</v>
      </c>
      <c r="S826" s="367">
        <v>5</v>
      </c>
      <c r="T826" s="369">
        <v>-3.6704706990031255E-2</v>
      </c>
      <c r="U826" s="369">
        <v>-0.41285137007707895</v>
      </c>
      <c r="V826" s="369">
        <v>-1.7972219765854169E-2</v>
      </c>
      <c r="W826" s="369">
        <v>-0.16494379252963778</v>
      </c>
      <c r="X826" s="369">
        <v>9.577763566194708E-2</v>
      </c>
      <c r="Y826" s="369">
        <v>0.67348826365716596</v>
      </c>
      <c r="Z826" s="369" t="s">
        <v>1424</v>
      </c>
      <c r="AA826" s="369" t="s">
        <v>1424</v>
      </c>
      <c r="AB826" s="369">
        <v>6.1213706621777171E-2</v>
      </c>
      <c r="AC826" s="373">
        <v>-1.955629433055375</v>
      </c>
      <c r="AD826" s="575">
        <v>26094770000134</v>
      </c>
      <c r="AE826" s="370" t="s">
        <v>2526</v>
      </c>
      <c r="AF826" s="370" t="s">
        <v>2526</v>
      </c>
      <c r="AG826" s="374" t="s">
        <v>1462</v>
      </c>
      <c r="AH826" s="374" t="s">
        <v>2318</v>
      </c>
      <c r="AI826" s="374">
        <v>10000</v>
      </c>
      <c r="AJ826" s="374">
        <v>1000</v>
      </c>
      <c r="AK826" s="374">
        <v>1000</v>
      </c>
      <c r="AL826" s="369">
        <v>1.2500000000000001E-2</v>
      </c>
      <c r="AM826" s="369" t="s">
        <v>34</v>
      </c>
      <c r="AN826" s="369" t="s">
        <v>64</v>
      </c>
      <c r="AO826" s="367" t="s">
        <v>1326</v>
      </c>
      <c r="AP826" s="370" t="s">
        <v>13</v>
      </c>
      <c r="AQ826" s="376" t="s">
        <v>681</v>
      </c>
      <c r="AR826" s="369" t="s">
        <v>34</v>
      </c>
      <c r="AS826" s="369" t="s">
        <v>34</v>
      </c>
      <c r="AT826" s="369"/>
      <c r="AX826" s="711"/>
      <c r="AY826" s="712"/>
      <c r="AZ826" s="712"/>
      <c r="BA826" s="712"/>
      <c r="BB826" s="713"/>
      <c r="BC826" s="712"/>
      <c r="BD826" s="712"/>
      <c r="BE826" s="712"/>
      <c r="BF826" s="712"/>
      <c r="BG826" s="713"/>
      <c r="BH826" s="713"/>
      <c r="BI826" s="714"/>
      <c r="BJ826" s="714"/>
      <c r="BK826" s="714"/>
      <c r="BL826" s="713"/>
      <c r="BM826" s="713"/>
      <c r="BN826" s="713"/>
      <c r="BO826" s="713"/>
      <c r="BP826" s="713"/>
      <c r="BQ826" s="713"/>
      <c r="BR826" s="713"/>
      <c r="BS826" s="713"/>
      <c r="BT826" s="716"/>
      <c r="BU826" s="717"/>
      <c r="BV826" s="715"/>
      <c r="BW826" s="718"/>
    </row>
    <row r="827" spans="2:75" ht="15.75" customHeight="1">
      <c r="B827" s="363" t="s">
        <v>1682</v>
      </c>
      <c r="C827" s="364">
        <v>32666469000150</v>
      </c>
      <c r="D827" s="365" t="s">
        <v>14</v>
      </c>
      <c r="E827" s="365" t="s">
        <v>607</v>
      </c>
      <c r="F827" s="365"/>
      <c r="G827" s="366"/>
      <c r="H827" s="366" t="s">
        <v>34</v>
      </c>
      <c r="I827" s="366" t="s">
        <v>34</v>
      </c>
      <c r="J827" s="366" t="s">
        <v>608</v>
      </c>
      <c r="K827" s="367" t="s">
        <v>48</v>
      </c>
      <c r="L827" s="368"/>
      <c r="M827" s="368"/>
      <c r="N827" s="367">
        <v>494275</v>
      </c>
      <c r="O827" s="367" t="s">
        <v>1323</v>
      </c>
      <c r="P827" s="371">
        <v>43587</v>
      </c>
      <c r="Q827" s="372">
        <v>17810232.420000002</v>
      </c>
      <c r="R827" s="372">
        <v>26351467.824404757</v>
      </c>
      <c r="S827" s="367">
        <v>62</v>
      </c>
      <c r="T827" s="369">
        <v>-0.10368462565292957</v>
      </c>
      <c r="U827" s="369">
        <v>-1.1662357029131694</v>
      </c>
      <c r="V827" s="369">
        <v>-0.17368322627851529</v>
      </c>
      <c r="W827" s="369">
        <v>-1.5940140068613278</v>
      </c>
      <c r="X827" s="369">
        <v>-4.5545715871266101E-2</v>
      </c>
      <c r="Y827" s="369">
        <v>-0.32026792984772712</v>
      </c>
      <c r="Z827" s="369">
        <v>2.5852226864706118E-2</v>
      </c>
      <c r="AA827" s="369">
        <v>0.14127114020214623</v>
      </c>
      <c r="AB827" s="369">
        <v>0.2520938890149762</v>
      </c>
      <c r="AC827" s="373">
        <v>-1.0410548374474229</v>
      </c>
      <c r="AD827" s="575">
        <v>7317588000150</v>
      </c>
      <c r="AE827" s="370" t="s">
        <v>2526</v>
      </c>
      <c r="AF827" s="370" t="s">
        <v>2526</v>
      </c>
      <c r="AG827" s="374" t="s">
        <v>1462</v>
      </c>
      <c r="AH827" s="374" t="s">
        <v>2318</v>
      </c>
      <c r="AI827" s="374">
        <v>1000</v>
      </c>
      <c r="AJ827" s="374">
        <v>1000</v>
      </c>
      <c r="AK827" s="374">
        <v>1000</v>
      </c>
      <c r="AL827" s="369">
        <v>0</v>
      </c>
      <c r="AM827" s="369" t="s">
        <v>34</v>
      </c>
      <c r="AN827" s="369" t="s">
        <v>668</v>
      </c>
      <c r="AO827" s="367" t="s">
        <v>1326</v>
      </c>
      <c r="AP827" s="370" t="s">
        <v>718</v>
      </c>
      <c r="AQ827" s="376" t="s">
        <v>661</v>
      </c>
      <c r="AR827" s="369" t="s">
        <v>34</v>
      </c>
      <c r="AS827" s="369" t="s">
        <v>34</v>
      </c>
      <c r="AT827" s="369"/>
      <c r="AX827" s="711"/>
      <c r="AY827" s="712"/>
      <c r="AZ827" s="712"/>
      <c r="BA827" s="712"/>
      <c r="BB827" s="713"/>
      <c r="BC827" s="712"/>
      <c r="BD827" s="712"/>
      <c r="BE827" s="712"/>
      <c r="BF827" s="712"/>
      <c r="BG827" s="713"/>
      <c r="BH827" s="713"/>
      <c r="BI827" s="714"/>
      <c r="BJ827" s="714"/>
      <c r="BK827" s="714"/>
      <c r="BL827" s="713"/>
      <c r="BM827" s="713"/>
      <c r="BN827" s="713"/>
      <c r="BO827" s="713"/>
      <c r="BP827" s="713"/>
      <c r="BQ827" s="713"/>
      <c r="BR827" s="713"/>
      <c r="BS827" s="713"/>
      <c r="BT827" s="716"/>
      <c r="BU827" s="717"/>
      <c r="BV827" s="715"/>
      <c r="BW827" s="718"/>
    </row>
    <row r="828" spans="2:75" ht="15.75" customHeight="1">
      <c r="B828" s="363" t="s">
        <v>1683</v>
      </c>
      <c r="C828" s="364">
        <v>13667312000103</v>
      </c>
      <c r="D828" s="365" t="s">
        <v>13</v>
      </c>
      <c r="E828" s="365" t="s">
        <v>615</v>
      </c>
      <c r="F828" s="365" t="s">
        <v>619</v>
      </c>
      <c r="G828" s="366" t="s">
        <v>34</v>
      </c>
      <c r="H828" s="366" t="s">
        <v>1339</v>
      </c>
      <c r="I828" s="366" t="s">
        <v>34</v>
      </c>
      <c r="J828" s="366" t="s">
        <v>611</v>
      </c>
      <c r="K828" s="367" t="s">
        <v>48</v>
      </c>
      <c r="L828" s="368"/>
      <c r="M828" s="368"/>
      <c r="N828" s="367">
        <v>285773</v>
      </c>
      <c r="O828" s="367" t="s">
        <v>1323</v>
      </c>
      <c r="P828" s="371">
        <v>40784</v>
      </c>
      <c r="Q828" s="372">
        <v>289776121.57999998</v>
      </c>
      <c r="R828" s="372">
        <v>165974356.10698402</v>
      </c>
      <c r="S828" s="367">
        <v>31</v>
      </c>
      <c r="T828" s="369">
        <v>0.14472983819930674</v>
      </c>
      <c r="U828" s="369">
        <v>1.6279087041301257</v>
      </c>
      <c r="V828" s="369">
        <v>0.18042473527374292</v>
      </c>
      <c r="W828" s="369">
        <v>1.6558856106772442</v>
      </c>
      <c r="X828" s="369">
        <v>0.2519596493957923</v>
      </c>
      <c r="Y828" s="369">
        <v>1.7717274561065395</v>
      </c>
      <c r="Z828" s="369">
        <v>0.37815749401955956</v>
      </c>
      <c r="AA828" s="369">
        <v>2.0664657105057</v>
      </c>
      <c r="AB828" s="369">
        <v>4.1540516395814978E-2</v>
      </c>
      <c r="AC828" s="373">
        <v>1.5248925453814115</v>
      </c>
      <c r="AD828" s="575">
        <v>12154412000165</v>
      </c>
      <c r="AE828" s="370" t="s">
        <v>2526</v>
      </c>
      <c r="AF828" s="370" t="s">
        <v>2526</v>
      </c>
      <c r="AG828" s="374" t="s">
        <v>1462</v>
      </c>
      <c r="AH828" s="374" t="s">
        <v>2527</v>
      </c>
      <c r="AI828" s="374">
        <v>5000</v>
      </c>
      <c r="AJ828" s="374">
        <v>1000</v>
      </c>
      <c r="AK828" s="374">
        <v>5000</v>
      </c>
      <c r="AL828" s="369">
        <v>0</v>
      </c>
      <c r="AM828" s="369" t="s">
        <v>34</v>
      </c>
      <c r="AN828" s="369" t="s">
        <v>64</v>
      </c>
      <c r="AO828" s="367" t="s">
        <v>1326</v>
      </c>
      <c r="AP828" s="370" t="s">
        <v>13</v>
      </c>
      <c r="AQ828" s="376" t="s">
        <v>666</v>
      </c>
      <c r="AR828" s="369" t="s">
        <v>34</v>
      </c>
      <c r="AS828" s="369" t="s">
        <v>34</v>
      </c>
      <c r="AT828" s="369"/>
      <c r="AX828" s="711"/>
      <c r="AY828" s="712"/>
      <c r="AZ828" s="712"/>
      <c r="BA828" s="712"/>
      <c r="BB828" s="713"/>
      <c r="BC828" s="712"/>
      <c r="BD828" s="712"/>
      <c r="BE828" s="712"/>
      <c r="BF828" s="712"/>
      <c r="BG828" s="713"/>
      <c r="BH828" s="713"/>
      <c r="BI828" s="714"/>
      <c r="BJ828" s="714"/>
      <c r="BK828" s="714"/>
      <c r="BL828" s="713"/>
      <c r="BM828" s="713"/>
      <c r="BN828" s="713"/>
      <c r="BO828" s="713"/>
      <c r="BP828" s="713"/>
      <c r="BQ828" s="713"/>
      <c r="BR828" s="713"/>
      <c r="BS828" s="713"/>
      <c r="BT828" s="716"/>
      <c r="BU828" s="717"/>
      <c r="BV828" s="715"/>
      <c r="BW828" s="718"/>
    </row>
    <row r="829" spans="2:75" ht="15.75" customHeight="1">
      <c r="B829" s="363" t="s">
        <v>1684</v>
      </c>
      <c r="C829" s="364">
        <v>21940681000148</v>
      </c>
      <c r="D829" s="365" t="s">
        <v>13</v>
      </c>
      <c r="E829" s="365" t="s">
        <v>615</v>
      </c>
      <c r="F829" s="365" t="s">
        <v>619</v>
      </c>
      <c r="G829" s="366" t="s">
        <v>34</v>
      </c>
      <c r="H829" s="366" t="s">
        <v>867</v>
      </c>
      <c r="I829" s="366" t="s">
        <v>34</v>
      </c>
      <c r="J829" s="366" t="s">
        <v>611</v>
      </c>
      <c r="K829" s="367" t="s">
        <v>48</v>
      </c>
      <c r="L829" s="368"/>
      <c r="M829" s="368"/>
      <c r="N829" s="367">
        <v>406597</v>
      </c>
      <c r="O829" s="367" t="s">
        <v>1323</v>
      </c>
      <c r="P829" s="371">
        <v>42297</v>
      </c>
      <c r="Q829" s="372">
        <v>777165698.82000005</v>
      </c>
      <c r="R829" s="372">
        <v>825601303.23674619</v>
      </c>
      <c r="S829" s="367">
        <v>31</v>
      </c>
      <c r="T829" s="369">
        <v>0.18209925025779961</v>
      </c>
      <c r="U829" s="369">
        <v>2.0482366193349475</v>
      </c>
      <c r="V829" s="369">
        <v>0.22907378740282525</v>
      </c>
      <c r="W829" s="369">
        <v>2.1023724256442273</v>
      </c>
      <c r="X829" s="369">
        <v>0.33362741376745375</v>
      </c>
      <c r="Y829" s="369">
        <v>2.3459980615907541</v>
      </c>
      <c r="Z829" s="369">
        <v>0.55474573006710504</v>
      </c>
      <c r="AA829" s="369">
        <v>3.031443373098484</v>
      </c>
      <c r="AB829" s="369">
        <v>6.1861175502820019E-2</v>
      </c>
      <c r="AC829" s="373">
        <v>1.6942829861159769</v>
      </c>
      <c r="AD829" s="575">
        <v>15799713000134</v>
      </c>
      <c r="AE829" s="370" t="s">
        <v>2526</v>
      </c>
      <c r="AF829" s="370" t="s">
        <v>2526</v>
      </c>
      <c r="AG829" s="374" t="s">
        <v>1462</v>
      </c>
      <c r="AH829" s="374" t="s">
        <v>2527</v>
      </c>
      <c r="AI829" s="374">
        <v>5000</v>
      </c>
      <c r="AJ829" s="374">
        <v>1000</v>
      </c>
      <c r="AK829" s="374">
        <v>5000</v>
      </c>
      <c r="AL829" s="369">
        <v>0</v>
      </c>
      <c r="AM829" s="369" t="s">
        <v>34</v>
      </c>
      <c r="AN829" s="369" t="s">
        <v>64</v>
      </c>
      <c r="AO829" s="367" t="s">
        <v>1326</v>
      </c>
      <c r="AP829" s="370" t="s">
        <v>13</v>
      </c>
      <c r="AQ829" s="376" t="s">
        <v>670</v>
      </c>
      <c r="AR829" s="369" t="s">
        <v>34</v>
      </c>
      <c r="AS829" s="369" t="s">
        <v>34</v>
      </c>
      <c r="AT829" s="369"/>
      <c r="AX829" s="711"/>
      <c r="AY829" s="712"/>
      <c r="AZ829" s="712"/>
      <c r="BA829" s="712"/>
      <c r="BB829" s="713"/>
      <c r="BC829" s="712"/>
      <c r="BD829" s="712"/>
      <c r="BE829" s="712"/>
      <c r="BF829" s="712"/>
      <c r="BG829" s="713"/>
      <c r="BH829" s="713"/>
      <c r="BI829" s="714"/>
      <c r="BJ829" s="714"/>
      <c r="BK829" s="714"/>
      <c r="BL829" s="713"/>
      <c r="BM829" s="713"/>
      <c r="BN829" s="713"/>
      <c r="BO829" s="713"/>
      <c r="BP829" s="713"/>
      <c r="BQ829" s="713"/>
      <c r="BR829" s="713"/>
      <c r="BS829" s="713"/>
      <c r="BT829" s="716"/>
      <c r="BU829" s="717"/>
      <c r="BV829" s="715"/>
      <c r="BW829" s="718"/>
    </row>
    <row r="830" spans="2:75" ht="15.75" customHeight="1">
      <c r="B830" s="363" t="s">
        <v>1685</v>
      </c>
      <c r="C830" s="364">
        <v>31006892000161</v>
      </c>
      <c r="D830" s="365" t="s">
        <v>14</v>
      </c>
      <c r="E830" s="365" t="s">
        <v>614</v>
      </c>
      <c r="F830" s="365"/>
      <c r="G830" s="366"/>
      <c r="H830" s="366" t="s">
        <v>1340</v>
      </c>
      <c r="I830" s="366" t="s">
        <v>34</v>
      </c>
      <c r="J830" s="366" t="s">
        <v>608</v>
      </c>
      <c r="K830" s="367" t="s">
        <v>48</v>
      </c>
      <c r="L830" s="368"/>
      <c r="M830" s="368"/>
      <c r="N830" s="367">
        <v>484113</v>
      </c>
      <c r="O830" s="367" t="s">
        <v>1323</v>
      </c>
      <c r="P830" s="371">
        <v>43455</v>
      </c>
      <c r="Q830" s="372">
        <v>23243794.68</v>
      </c>
      <c r="R830" s="372">
        <v>44797358.96797616</v>
      </c>
      <c r="S830" s="367">
        <v>32</v>
      </c>
      <c r="T830" s="369">
        <v>-2.4427970958749157E-3</v>
      </c>
      <c r="U830" s="369">
        <v>-2.7476370486384034E-2</v>
      </c>
      <c r="V830" s="369">
        <v>-0.11013277252079523</v>
      </c>
      <c r="W830" s="369">
        <v>-1.0107664728147439</v>
      </c>
      <c r="X830" s="369">
        <v>2.5490258774347963E-2</v>
      </c>
      <c r="Y830" s="369">
        <v>0.17924215818712402</v>
      </c>
      <c r="Z830" s="369">
        <v>0.1225765764008957</v>
      </c>
      <c r="AA830" s="369">
        <v>0.66982750851033412</v>
      </c>
      <c r="AB830" s="369">
        <v>0.23233788495180496</v>
      </c>
      <c r="AC830" s="373">
        <v>-0.83141336877890304</v>
      </c>
      <c r="AD830" s="575">
        <v>32072964000131</v>
      </c>
      <c r="AE830" s="370" t="s">
        <v>2526</v>
      </c>
      <c r="AF830" s="370" t="s">
        <v>2526</v>
      </c>
      <c r="AG830" s="374" t="s">
        <v>1462</v>
      </c>
      <c r="AH830" s="374" t="s">
        <v>2321</v>
      </c>
      <c r="AI830" s="374">
        <v>20000</v>
      </c>
      <c r="AJ830" s="374">
        <v>1000</v>
      </c>
      <c r="AK830" s="374">
        <v>20000</v>
      </c>
      <c r="AL830" s="369">
        <v>0</v>
      </c>
      <c r="AM830" s="369" t="s">
        <v>34</v>
      </c>
      <c r="AN830" s="369" t="s">
        <v>64</v>
      </c>
      <c r="AO830" s="367" t="s">
        <v>1326</v>
      </c>
      <c r="AP830" s="370" t="s">
        <v>13</v>
      </c>
      <c r="AQ830" s="376" t="s">
        <v>673</v>
      </c>
      <c r="AR830" s="369" t="s">
        <v>34</v>
      </c>
      <c r="AS830" s="369" t="s">
        <v>34</v>
      </c>
      <c r="AT830" s="369"/>
      <c r="AX830" s="711"/>
      <c r="AY830" s="712"/>
      <c r="AZ830" s="712"/>
      <c r="BA830" s="712"/>
      <c r="BB830" s="713"/>
      <c r="BC830" s="712"/>
      <c r="BD830" s="712"/>
      <c r="BE830" s="712"/>
      <c r="BF830" s="712"/>
      <c r="BG830" s="713"/>
      <c r="BH830" s="713"/>
      <c r="BI830" s="714"/>
      <c r="BJ830" s="714"/>
      <c r="BK830" s="714"/>
      <c r="BL830" s="713"/>
      <c r="BM830" s="713"/>
      <c r="BN830" s="713"/>
      <c r="BO830" s="713"/>
      <c r="BP830" s="713"/>
      <c r="BQ830" s="713"/>
      <c r="BR830" s="713"/>
      <c r="BS830" s="713"/>
      <c r="BT830" s="716"/>
      <c r="BU830" s="717"/>
      <c r="BV830" s="715"/>
      <c r="BW830" s="718"/>
    </row>
    <row r="831" spans="2:75" ht="15.75" customHeight="1">
      <c r="B831" s="363" t="s">
        <v>1686</v>
      </c>
      <c r="C831" s="364">
        <v>31006866000133</v>
      </c>
      <c r="D831" s="365" t="s">
        <v>13</v>
      </c>
      <c r="E831" s="365" t="s">
        <v>615</v>
      </c>
      <c r="F831" s="365" t="s">
        <v>619</v>
      </c>
      <c r="G831" s="366" t="s">
        <v>34</v>
      </c>
      <c r="H831" s="366" t="s">
        <v>1339</v>
      </c>
      <c r="I831" s="366" t="s">
        <v>34</v>
      </c>
      <c r="J831" s="366" t="s">
        <v>611</v>
      </c>
      <c r="K831" s="367" t="s">
        <v>48</v>
      </c>
      <c r="L831" s="368"/>
      <c r="M831" s="368"/>
      <c r="N831" s="367">
        <v>482013</v>
      </c>
      <c r="O831" s="367" t="s">
        <v>1323</v>
      </c>
      <c r="P831" s="371">
        <v>43440</v>
      </c>
      <c r="Q831" s="372">
        <v>260426434.28999999</v>
      </c>
      <c r="R831" s="372">
        <v>371081558.28753978</v>
      </c>
      <c r="S831" s="367">
        <v>31</v>
      </c>
      <c r="T831" s="369">
        <v>0.1277857497402537</v>
      </c>
      <c r="U831" s="369">
        <v>1.4373230624322593</v>
      </c>
      <c r="V831" s="369">
        <v>0.14563881380019184</v>
      </c>
      <c r="W831" s="369">
        <v>1.3366305665459171</v>
      </c>
      <c r="X831" s="369">
        <v>0.14630854136356675</v>
      </c>
      <c r="Y831" s="369">
        <v>1.028811003739472</v>
      </c>
      <c r="Z831" s="369">
        <v>0.2675167944025667</v>
      </c>
      <c r="AA831" s="369">
        <v>1.4618625608638973</v>
      </c>
      <c r="AB831" s="369">
        <v>2.2017069135014427E-2</v>
      </c>
      <c r="AC831" s="373">
        <v>1.4895654652563646</v>
      </c>
      <c r="AD831" s="575">
        <v>32064861000120</v>
      </c>
      <c r="AE831" s="370" t="s">
        <v>2526</v>
      </c>
      <c r="AF831" s="370" t="s">
        <v>2526</v>
      </c>
      <c r="AG831" s="374" t="s">
        <v>1462</v>
      </c>
      <c r="AH831" s="374" t="s">
        <v>2527</v>
      </c>
      <c r="AI831" s="374">
        <v>20000</v>
      </c>
      <c r="AJ831" s="374">
        <v>1000</v>
      </c>
      <c r="AK831" s="374">
        <v>20000</v>
      </c>
      <c r="AL831" s="369">
        <v>0</v>
      </c>
      <c r="AM831" s="369" t="s">
        <v>34</v>
      </c>
      <c r="AN831" s="369" t="s">
        <v>64</v>
      </c>
      <c r="AO831" s="367" t="s">
        <v>1326</v>
      </c>
      <c r="AP831" s="370" t="s">
        <v>13</v>
      </c>
      <c r="AQ831" s="376" t="s">
        <v>670</v>
      </c>
      <c r="AR831" s="369" t="s">
        <v>34</v>
      </c>
      <c r="AS831" s="369" t="s">
        <v>34</v>
      </c>
      <c r="AT831" s="369"/>
      <c r="AX831" s="711"/>
      <c r="AY831" s="712"/>
      <c r="AZ831" s="712"/>
      <c r="BA831" s="712"/>
      <c r="BB831" s="713"/>
      <c r="BC831" s="712"/>
      <c r="BD831" s="712"/>
      <c r="BE831" s="712"/>
      <c r="BF831" s="712"/>
      <c r="BG831" s="713"/>
      <c r="BH831" s="713"/>
      <c r="BI831" s="714"/>
      <c r="BJ831" s="714"/>
      <c r="BK831" s="714"/>
      <c r="BL831" s="713"/>
      <c r="BM831" s="713"/>
      <c r="BN831" s="713"/>
      <c r="BO831" s="713"/>
      <c r="BP831" s="713"/>
      <c r="BQ831" s="713"/>
      <c r="BR831" s="713"/>
      <c r="BS831" s="713"/>
      <c r="BT831" s="716"/>
      <c r="BU831" s="717"/>
      <c r="BV831" s="715"/>
      <c r="BW831" s="718"/>
    </row>
    <row r="832" spans="2:75" ht="15.75" customHeight="1">
      <c r="B832" s="363" t="s">
        <v>1301</v>
      </c>
      <c r="C832" s="364">
        <v>35535700000165</v>
      </c>
      <c r="D832" s="365" t="s">
        <v>14</v>
      </c>
      <c r="E832" s="365" t="s">
        <v>607</v>
      </c>
      <c r="F832" s="365"/>
      <c r="G832" s="366"/>
      <c r="H832" s="366" t="s">
        <v>34</v>
      </c>
      <c r="I832" s="366" t="s">
        <v>34</v>
      </c>
      <c r="J832" s="366" t="s">
        <v>611</v>
      </c>
      <c r="K832" s="367" t="s">
        <v>48</v>
      </c>
      <c r="L832" s="368"/>
      <c r="M832" s="368" t="s">
        <v>1421</v>
      </c>
      <c r="N832" s="367">
        <v>535427</v>
      </c>
      <c r="O832" s="367" t="s">
        <v>1323</v>
      </c>
      <c r="P832" s="371">
        <v>43944</v>
      </c>
      <c r="Q832" s="372">
        <v>726586304.26999998</v>
      </c>
      <c r="R832" s="372">
        <v>2192666935.9036517</v>
      </c>
      <c r="S832" s="367">
        <v>10</v>
      </c>
      <c r="T832" s="369">
        <v>-0.21854926219084081</v>
      </c>
      <c r="U832" s="369">
        <v>-2.8252289690849728</v>
      </c>
      <c r="V832" s="369">
        <v>-0.24506618661618584</v>
      </c>
      <c r="W832" s="369">
        <v>-2.4024680652959409</v>
      </c>
      <c r="X832" s="369">
        <v>-2.9541434910819842E-2</v>
      </c>
      <c r="Y832" s="369">
        <v>-0.22401806744205757</v>
      </c>
      <c r="Z832" s="369" t="s">
        <v>1424</v>
      </c>
      <c r="AA832" s="369" t="s">
        <v>1424</v>
      </c>
      <c r="AB832" s="369">
        <v>0.22588003649669472</v>
      </c>
      <c r="AC832" s="373">
        <v>-1.5605019821661819</v>
      </c>
      <c r="AD832" s="575">
        <v>0</v>
      </c>
      <c r="AE832" s="370" t="s">
        <v>2526</v>
      </c>
      <c r="AF832" s="370" t="s">
        <v>2526</v>
      </c>
      <c r="AG832" s="374" t="s">
        <v>1462</v>
      </c>
      <c r="AH832" s="374" t="s">
        <v>2318</v>
      </c>
      <c r="AI832" s="374" t="s">
        <v>1436</v>
      </c>
      <c r="AJ832" s="374" t="s">
        <v>1436</v>
      </c>
      <c r="AK832" s="374" t="s">
        <v>1436</v>
      </c>
      <c r="AL832" s="369">
        <v>7.4999999999999997E-3</v>
      </c>
      <c r="AM832" s="369" t="s">
        <v>34</v>
      </c>
      <c r="AN832" s="369" t="s">
        <v>64</v>
      </c>
      <c r="AO832" s="367" t="s">
        <v>1326</v>
      </c>
      <c r="AP832" s="370" t="s">
        <v>13</v>
      </c>
      <c r="AQ832" s="376" t="s">
        <v>681</v>
      </c>
      <c r="AR832" s="369">
        <v>3.4999999999999996E-3</v>
      </c>
      <c r="AS832" s="369">
        <v>3.4999999999999996E-3</v>
      </c>
      <c r="AT832" s="369"/>
      <c r="AX832" s="711"/>
      <c r="AY832" s="712"/>
      <c r="AZ832" s="712"/>
      <c r="BA832" s="712"/>
      <c r="BB832" s="713"/>
      <c r="BC832" s="712"/>
      <c r="BD832" s="712"/>
      <c r="BE832" s="712"/>
      <c r="BF832" s="712"/>
      <c r="BG832" s="713"/>
      <c r="BH832" s="713"/>
      <c r="BI832" s="714"/>
      <c r="BJ832" s="714"/>
      <c r="BK832" s="714"/>
      <c r="BL832" s="713"/>
      <c r="BM832" s="713"/>
      <c r="BN832" s="713"/>
      <c r="BO832" s="713"/>
      <c r="BP832" s="713"/>
      <c r="BQ832" s="713"/>
      <c r="BR832" s="713"/>
      <c r="BS832" s="713"/>
      <c r="BT832" s="716"/>
      <c r="BU832" s="717"/>
      <c r="BV832" s="715"/>
      <c r="BW832" s="718"/>
    </row>
    <row r="833" spans="2:75" ht="15.75" customHeight="1">
      <c r="B833" s="363" t="s">
        <v>1302</v>
      </c>
      <c r="C833" s="364">
        <v>36400318000107</v>
      </c>
      <c r="D833" s="365" t="s">
        <v>14</v>
      </c>
      <c r="E833" s="365" t="s">
        <v>607</v>
      </c>
      <c r="F833" s="365"/>
      <c r="G833" s="366"/>
      <c r="H833" s="366" t="s">
        <v>34</v>
      </c>
      <c r="I833" s="366" t="s">
        <v>34</v>
      </c>
      <c r="J833" s="366" t="s">
        <v>611</v>
      </c>
      <c r="K833" s="367" t="s">
        <v>49</v>
      </c>
      <c r="L833" s="368"/>
      <c r="M833" s="368" t="s">
        <v>1421</v>
      </c>
      <c r="N833" s="367">
        <v>572063</v>
      </c>
      <c r="O833" s="367" t="s">
        <v>1323</v>
      </c>
      <c r="P833" s="371">
        <v>44195</v>
      </c>
      <c r="Q833" s="372">
        <v>16995232.469999999</v>
      </c>
      <c r="R833" s="372">
        <v>32049976.029603172</v>
      </c>
      <c r="S833" s="367">
        <v>10</v>
      </c>
      <c r="T833" s="369">
        <v>-0.30263600510839073</v>
      </c>
      <c r="U833" s="369">
        <v>-3.9122347069456556</v>
      </c>
      <c r="V833" s="369">
        <v>-0.28020765761056554</v>
      </c>
      <c r="W833" s="369">
        <v>-2.7469719848176752</v>
      </c>
      <c r="X833" s="369" t="s">
        <v>1424</v>
      </c>
      <c r="Y833" s="369" t="s">
        <v>1424</v>
      </c>
      <c r="Z833" s="369" t="s">
        <v>1424</v>
      </c>
      <c r="AA833" s="369" t="s">
        <v>1424</v>
      </c>
      <c r="AB833" s="369">
        <v>0.22864346083331089</v>
      </c>
      <c r="AC833" s="373">
        <v>-1.7479558591359807</v>
      </c>
      <c r="AD833" s="575">
        <v>0</v>
      </c>
      <c r="AE833" s="370" t="s">
        <v>2526</v>
      </c>
      <c r="AF833" s="370" t="s">
        <v>2526</v>
      </c>
      <c r="AG833" s="374" t="s">
        <v>1462</v>
      </c>
      <c r="AH833" s="374" t="s">
        <v>2318</v>
      </c>
      <c r="AI833" s="374" t="s">
        <v>1436</v>
      </c>
      <c r="AJ833" s="374" t="s">
        <v>1436</v>
      </c>
      <c r="AK833" s="374" t="s">
        <v>1436</v>
      </c>
      <c r="AL833" s="369">
        <v>7.4999999999999997E-3</v>
      </c>
      <c r="AM833" s="369" t="s">
        <v>34</v>
      </c>
      <c r="AN833" s="369" t="s">
        <v>64</v>
      </c>
      <c r="AO833" s="367" t="s">
        <v>1326</v>
      </c>
      <c r="AP833" s="370" t="s">
        <v>13</v>
      </c>
      <c r="AQ833" s="376" t="s">
        <v>681</v>
      </c>
      <c r="AR833" s="369">
        <v>3.4999999999999996E-3</v>
      </c>
      <c r="AS833" s="369">
        <v>3.4999999999999996E-3</v>
      </c>
      <c r="AT833" s="369"/>
      <c r="AX833" s="711"/>
      <c r="AY833" s="712"/>
      <c r="AZ833" s="712"/>
      <c r="BA833" s="712"/>
      <c r="BB833" s="713"/>
      <c r="BC833" s="712"/>
      <c r="BD833" s="712"/>
      <c r="BE833" s="712"/>
      <c r="BF833" s="712"/>
      <c r="BG833" s="713"/>
      <c r="BH833" s="713"/>
      <c r="BI833" s="714"/>
      <c r="BJ833" s="714"/>
      <c r="BK833" s="714"/>
      <c r="BL833" s="713"/>
      <c r="BM833" s="713"/>
      <c r="BN833" s="713"/>
      <c r="BO833" s="713"/>
      <c r="BP833" s="713"/>
      <c r="BQ833" s="713"/>
      <c r="BR833" s="713"/>
      <c r="BS833" s="713"/>
      <c r="BT833" s="716"/>
      <c r="BU833" s="717"/>
      <c r="BV833" s="715"/>
      <c r="BW833" s="718"/>
    </row>
    <row r="834" spans="2:75" ht="15.75" customHeight="1">
      <c r="B834" s="363" t="s">
        <v>1687</v>
      </c>
      <c r="C834" s="364">
        <v>27146944000128</v>
      </c>
      <c r="D834" s="365" t="s">
        <v>13</v>
      </c>
      <c r="E834" s="365" t="s">
        <v>615</v>
      </c>
      <c r="F834" s="365" t="s">
        <v>619</v>
      </c>
      <c r="G834" s="366" t="s">
        <v>34</v>
      </c>
      <c r="H834" s="366" t="s">
        <v>1339</v>
      </c>
      <c r="I834" s="366" t="s">
        <v>34</v>
      </c>
      <c r="J834" s="366" t="s">
        <v>611</v>
      </c>
      <c r="K834" s="367" t="s">
        <v>48</v>
      </c>
      <c r="L834" s="368"/>
      <c r="M834" s="368"/>
      <c r="N834" s="367">
        <v>437190</v>
      </c>
      <c r="O834" s="367" t="s">
        <v>1323</v>
      </c>
      <c r="P834" s="371">
        <v>42822</v>
      </c>
      <c r="Q834" s="372">
        <v>337789010.52999997</v>
      </c>
      <c r="R834" s="372">
        <v>267742669.56912693</v>
      </c>
      <c r="S834" s="367">
        <v>31</v>
      </c>
      <c r="T834" s="369">
        <v>0.11919016837505403</v>
      </c>
      <c r="U834" s="369">
        <v>1.3406407065645092</v>
      </c>
      <c r="V834" s="369">
        <v>0.13452834227901933</v>
      </c>
      <c r="W834" s="369">
        <v>1.2346618986033777</v>
      </c>
      <c r="X834" s="369">
        <v>0.28478098031595489</v>
      </c>
      <c r="Y834" s="369">
        <v>2.0025201773881309</v>
      </c>
      <c r="Z834" s="369">
        <v>0.26047693562802743</v>
      </c>
      <c r="AA834" s="369">
        <v>1.4233928042295474</v>
      </c>
      <c r="AB834" s="369">
        <v>3.8702281417115229E-2</v>
      </c>
      <c r="AC834" s="373">
        <v>0.60848736869331743</v>
      </c>
      <c r="AD834" s="575">
        <v>13396543000111</v>
      </c>
      <c r="AE834" s="370" t="s">
        <v>2526</v>
      </c>
      <c r="AF834" s="370" t="s">
        <v>2526</v>
      </c>
      <c r="AG834" s="374" t="s">
        <v>1462</v>
      </c>
      <c r="AH834" s="374" t="s">
        <v>2527</v>
      </c>
      <c r="AI834" s="374">
        <v>1000</v>
      </c>
      <c r="AJ834" s="374">
        <v>100</v>
      </c>
      <c r="AK834" s="374">
        <v>1000</v>
      </c>
      <c r="AL834" s="369">
        <v>0</v>
      </c>
      <c r="AM834" s="369" t="s">
        <v>34</v>
      </c>
      <c r="AN834" s="369" t="s">
        <v>64</v>
      </c>
      <c r="AO834" s="367" t="s">
        <v>1326</v>
      </c>
      <c r="AP834" s="370" t="s">
        <v>13</v>
      </c>
      <c r="AQ834" s="376" t="s">
        <v>670</v>
      </c>
      <c r="AR834" s="369" t="s">
        <v>34</v>
      </c>
      <c r="AS834" s="369" t="s">
        <v>34</v>
      </c>
      <c r="AT834" s="369"/>
      <c r="AX834" s="711"/>
      <c r="AY834" s="712"/>
      <c r="AZ834" s="712"/>
      <c r="BA834" s="712"/>
      <c r="BB834" s="713"/>
      <c r="BC834" s="712"/>
      <c r="BD834" s="712"/>
      <c r="BE834" s="712"/>
      <c r="BF834" s="712"/>
      <c r="BG834" s="713"/>
      <c r="BH834" s="713"/>
      <c r="BI834" s="714"/>
      <c r="BJ834" s="714"/>
      <c r="BK834" s="714"/>
      <c r="BL834" s="713"/>
      <c r="BM834" s="713"/>
      <c r="BN834" s="713"/>
      <c r="BO834" s="713"/>
      <c r="BP834" s="713"/>
      <c r="BQ834" s="713"/>
      <c r="BR834" s="713"/>
      <c r="BS834" s="713"/>
      <c r="BT834" s="716"/>
      <c r="BU834" s="717"/>
      <c r="BV834" s="715"/>
      <c r="BW834" s="718"/>
    </row>
    <row r="835" spans="2:75" ht="15.75" customHeight="1">
      <c r="B835" s="363" t="s">
        <v>1688</v>
      </c>
      <c r="C835" s="364">
        <v>33840487000170</v>
      </c>
      <c r="D835" s="365" t="s">
        <v>14</v>
      </c>
      <c r="E835" s="365" t="s">
        <v>607</v>
      </c>
      <c r="F835" s="365"/>
      <c r="G835" s="366"/>
      <c r="H835" s="366" t="s">
        <v>34</v>
      </c>
      <c r="I835" s="366" t="s">
        <v>34</v>
      </c>
      <c r="J835" s="366" t="s">
        <v>608</v>
      </c>
      <c r="K835" s="367" t="s">
        <v>48</v>
      </c>
      <c r="L835" s="368"/>
      <c r="M835" s="368"/>
      <c r="N835" s="367">
        <v>503551</v>
      </c>
      <c r="O835" s="367" t="s">
        <v>1323</v>
      </c>
      <c r="P835" s="371">
        <v>43672</v>
      </c>
      <c r="Q835" s="372">
        <v>11488236.85</v>
      </c>
      <c r="R835" s="372">
        <v>18387783.266388886</v>
      </c>
      <c r="S835" s="367">
        <v>32</v>
      </c>
      <c r="T835" s="369">
        <v>-0.12161440982308125</v>
      </c>
      <c r="U835" s="369">
        <v>-1.3679083647285561</v>
      </c>
      <c r="V835" s="369">
        <v>-0.1553486082052199</v>
      </c>
      <c r="W835" s="369">
        <v>-1.4257442283369468</v>
      </c>
      <c r="X835" s="369">
        <v>5.8242940913349139E-2</v>
      </c>
      <c r="Y835" s="369">
        <v>0.40955215562502217</v>
      </c>
      <c r="Z835" s="369">
        <v>-7.5262265077041035E-2</v>
      </c>
      <c r="AA835" s="369">
        <v>-0.41127544088456319</v>
      </c>
      <c r="AB835" s="369">
        <v>0.22381108740607258</v>
      </c>
      <c r="AC835" s="373">
        <v>-1.1046497856638187</v>
      </c>
      <c r="AD835" s="575">
        <v>28747685000153</v>
      </c>
      <c r="AE835" s="370" t="s">
        <v>2526</v>
      </c>
      <c r="AF835" s="370" t="s">
        <v>2526</v>
      </c>
      <c r="AG835" s="374" t="s">
        <v>1462</v>
      </c>
      <c r="AH835" s="374" t="s">
        <v>2318</v>
      </c>
      <c r="AI835" s="374">
        <v>1000</v>
      </c>
      <c r="AJ835" s="374">
        <v>100</v>
      </c>
      <c r="AK835" s="374">
        <v>1000</v>
      </c>
      <c r="AL835" s="369">
        <v>0</v>
      </c>
      <c r="AM835" s="369" t="s">
        <v>34</v>
      </c>
      <c r="AN835" s="369" t="s">
        <v>668</v>
      </c>
      <c r="AO835" s="367" t="s">
        <v>1326</v>
      </c>
      <c r="AP835" s="370" t="s">
        <v>718</v>
      </c>
      <c r="AQ835" s="376" t="s">
        <v>661</v>
      </c>
      <c r="AR835" s="369" t="s">
        <v>34</v>
      </c>
      <c r="AS835" s="369" t="s">
        <v>34</v>
      </c>
      <c r="AT835" s="369"/>
      <c r="AX835" s="711"/>
      <c r="AY835" s="712"/>
      <c r="AZ835" s="712"/>
      <c r="BA835" s="712"/>
      <c r="BB835" s="713"/>
      <c r="BC835" s="712"/>
      <c r="BD835" s="712"/>
      <c r="BE835" s="712"/>
      <c r="BF835" s="712"/>
      <c r="BG835" s="713"/>
      <c r="BH835" s="713"/>
      <c r="BI835" s="714"/>
      <c r="BJ835" s="714"/>
      <c r="BK835" s="714"/>
      <c r="BL835" s="713"/>
      <c r="BM835" s="713"/>
      <c r="BN835" s="713"/>
      <c r="BO835" s="713"/>
      <c r="BP835" s="713"/>
      <c r="BQ835" s="713"/>
      <c r="BR835" s="713"/>
      <c r="BS835" s="713"/>
      <c r="BT835" s="716"/>
      <c r="BU835" s="717"/>
      <c r="BV835" s="715"/>
      <c r="BW835" s="718"/>
    </row>
    <row r="836" spans="2:75" ht="15.75" customHeight="1">
      <c r="B836" s="363" t="s">
        <v>1689</v>
      </c>
      <c r="C836" s="364">
        <v>27782855000178</v>
      </c>
      <c r="D836" s="365" t="s">
        <v>13</v>
      </c>
      <c r="E836" s="365" t="s">
        <v>615</v>
      </c>
      <c r="F836" s="365" t="s">
        <v>619</v>
      </c>
      <c r="G836" s="366" t="s">
        <v>34</v>
      </c>
      <c r="H836" s="366" t="s">
        <v>1340</v>
      </c>
      <c r="I836" s="366" t="s">
        <v>34</v>
      </c>
      <c r="J836" s="366" t="s">
        <v>611</v>
      </c>
      <c r="K836" s="367" t="s">
        <v>48</v>
      </c>
      <c r="L836" s="368"/>
      <c r="M836" s="368"/>
      <c r="N836" s="367">
        <v>443298</v>
      </c>
      <c r="O836" s="367" t="s">
        <v>1323</v>
      </c>
      <c r="P836" s="371">
        <v>42913</v>
      </c>
      <c r="Q836" s="372">
        <v>452193314.27999997</v>
      </c>
      <c r="R836" s="372">
        <v>571441490.29111171</v>
      </c>
      <c r="S836" s="367">
        <v>61</v>
      </c>
      <c r="T836" s="369">
        <v>0.14281897664112253</v>
      </c>
      <c r="U836" s="369">
        <v>1.6064154985710066</v>
      </c>
      <c r="V836" s="369">
        <v>0.15750833487771687</v>
      </c>
      <c r="W836" s="369">
        <v>1.4455655699870129</v>
      </c>
      <c r="X836" s="369">
        <v>0.40837085547102348</v>
      </c>
      <c r="Y836" s="369">
        <v>2.8715782810730106</v>
      </c>
      <c r="Z836" s="369">
        <v>0.32387196397687923</v>
      </c>
      <c r="AA836" s="369">
        <v>1.7698189742016361</v>
      </c>
      <c r="AB836" s="369">
        <v>6.4297415455575768E-2</v>
      </c>
      <c r="AC836" s="373">
        <v>0.6987523694447566</v>
      </c>
      <c r="AD836" s="575">
        <v>0</v>
      </c>
      <c r="AE836" s="370" t="s">
        <v>2526</v>
      </c>
      <c r="AF836" s="370" t="s">
        <v>2526</v>
      </c>
      <c r="AG836" s="374" t="s">
        <v>1462</v>
      </c>
      <c r="AH836" s="374" t="s">
        <v>2318</v>
      </c>
      <c r="AI836" s="374">
        <v>100000</v>
      </c>
      <c r="AJ836" s="374">
        <v>50000</v>
      </c>
      <c r="AK836" s="374">
        <v>100000</v>
      </c>
      <c r="AL836" s="369">
        <v>0</v>
      </c>
      <c r="AM836" s="369" t="s">
        <v>34</v>
      </c>
      <c r="AN836" s="369" t="s">
        <v>64</v>
      </c>
      <c r="AO836" s="367" t="s">
        <v>1326</v>
      </c>
      <c r="AP836" s="370" t="s">
        <v>13</v>
      </c>
      <c r="AQ836" s="376" t="s">
        <v>670</v>
      </c>
      <c r="AR836" s="369" t="s">
        <v>34</v>
      </c>
      <c r="AS836" s="369" t="s">
        <v>34</v>
      </c>
      <c r="AT836" s="369"/>
      <c r="AX836" s="711"/>
      <c r="AY836" s="712"/>
      <c r="AZ836" s="712"/>
      <c r="BA836" s="712"/>
      <c r="BB836" s="713"/>
      <c r="BC836" s="712"/>
      <c r="BD836" s="712"/>
      <c r="BE836" s="712"/>
      <c r="BF836" s="712"/>
      <c r="BG836" s="713"/>
      <c r="BH836" s="713"/>
      <c r="BI836" s="714"/>
      <c r="BJ836" s="714"/>
      <c r="BK836" s="714"/>
      <c r="BL836" s="713"/>
      <c r="BM836" s="713"/>
      <c r="BN836" s="713"/>
      <c r="BO836" s="713"/>
      <c r="BP836" s="713"/>
      <c r="BQ836" s="713"/>
      <c r="BR836" s="713"/>
      <c r="BS836" s="713"/>
      <c r="BT836" s="716"/>
      <c r="BU836" s="717"/>
      <c r="BV836" s="715"/>
      <c r="BW836" s="718"/>
    </row>
    <row r="837" spans="2:75" ht="15.75" customHeight="1">
      <c r="B837" s="363" t="s">
        <v>1690</v>
      </c>
      <c r="C837" s="364">
        <v>32668773000137</v>
      </c>
      <c r="D837" s="365" t="s">
        <v>13</v>
      </c>
      <c r="E837" s="365" t="s">
        <v>615</v>
      </c>
      <c r="F837" s="365" t="s">
        <v>619</v>
      </c>
      <c r="G837" s="366" t="s">
        <v>34</v>
      </c>
      <c r="H837" s="366" t="s">
        <v>1339</v>
      </c>
      <c r="I837" s="366" t="s">
        <v>34</v>
      </c>
      <c r="J837" s="366" t="s">
        <v>611</v>
      </c>
      <c r="K837" s="367" t="s">
        <v>48</v>
      </c>
      <c r="L837" s="368"/>
      <c r="M837" s="368"/>
      <c r="N837" s="367">
        <v>517895</v>
      </c>
      <c r="O837" s="367" t="s">
        <v>1323</v>
      </c>
      <c r="P837" s="371">
        <v>43815</v>
      </c>
      <c r="Q837" s="372" t="s">
        <v>1396</v>
      </c>
      <c r="R837" s="372" t="s">
        <v>1424</v>
      </c>
      <c r="S837" s="367">
        <v>30</v>
      </c>
      <c r="T837" s="369" t="s">
        <v>1424</v>
      </c>
      <c r="U837" s="369" t="s">
        <v>1424</v>
      </c>
      <c r="V837" s="369" t="s">
        <v>1424</v>
      </c>
      <c r="W837" s="369" t="s">
        <v>1424</v>
      </c>
      <c r="X837" s="369" t="s">
        <v>1424</v>
      </c>
      <c r="Y837" s="369" t="s">
        <v>1424</v>
      </c>
      <c r="Z837" s="369" t="s">
        <v>1424</v>
      </c>
      <c r="AA837" s="369" t="s">
        <v>1424</v>
      </c>
      <c r="AB837" s="369" t="s">
        <v>1424</v>
      </c>
      <c r="AC837" s="373" t="s">
        <v>1424</v>
      </c>
      <c r="AD837" s="575">
        <v>21624757000126</v>
      </c>
      <c r="AE837" s="370" t="s">
        <v>2526</v>
      </c>
      <c r="AF837" s="370" t="s">
        <v>2526</v>
      </c>
      <c r="AG837" s="374" t="s">
        <v>1462</v>
      </c>
      <c r="AH837" s="374" t="s">
        <v>2321</v>
      </c>
      <c r="AI837" s="374">
        <v>1000</v>
      </c>
      <c r="AJ837" s="374">
        <v>1000</v>
      </c>
      <c r="AK837" s="374">
        <v>1000</v>
      </c>
      <c r="AL837" s="369">
        <v>0</v>
      </c>
      <c r="AM837" s="369" t="s">
        <v>34</v>
      </c>
      <c r="AN837" s="369" t="s">
        <v>64</v>
      </c>
      <c r="AO837" s="367" t="s">
        <v>1326</v>
      </c>
      <c r="AP837" s="370" t="s">
        <v>13</v>
      </c>
      <c r="AQ837" s="376" t="s">
        <v>666</v>
      </c>
      <c r="AR837" s="369" t="s">
        <v>34</v>
      </c>
      <c r="AS837" s="369" t="s">
        <v>34</v>
      </c>
      <c r="AT837" s="369"/>
      <c r="AX837" s="711"/>
      <c r="AY837" s="712"/>
      <c r="AZ837" s="712"/>
      <c r="BA837" s="712"/>
      <c r="BB837" s="713"/>
      <c r="BC837" s="712"/>
      <c r="BD837" s="712"/>
      <c r="BE837" s="712"/>
      <c r="BF837" s="712"/>
      <c r="BG837" s="713"/>
      <c r="BH837" s="713"/>
      <c r="BI837" s="714"/>
      <c r="BJ837" s="714"/>
      <c r="BK837" s="714"/>
      <c r="BL837" s="713"/>
      <c r="BM837" s="713"/>
      <c r="BN837" s="713"/>
      <c r="BO837" s="713"/>
      <c r="BP837" s="713"/>
      <c r="BQ837" s="713"/>
      <c r="BR837" s="713"/>
      <c r="BS837" s="713"/>
      <c r="BT837" s="716"/>
      <c r="BU837" s="717"/>
      <c r="BV837" s="715"/>
      <c r="BW837" s="718"/>
    </row>
    <row r="838" spans="2:75" ht="15.75" customHeight="1">
      <c r="B838" s="363" t="s">
        <v>1691</v>
      </c>
      <c r="C838" s="364">
        <v>34674588000180</v>
      </c>
      <c r="D838" s="365" t="s">
        <v>14</v>
      </c>
      <c r="E838" s="365"/>
      <c r="F838" s="365"/>
      <c r="G838" s="366"/>
      <c r="H838" s="366" t="s">
        <v>34</v>
      </c>
      <c r="I838" s="366"/>
      <c r="J838" s="366"/>
      <c r="K838" s="367"/>
      <c r="L838" s="368"/>
      <c r="M838" s="368"/>
      <c r="N838" s="367">
        <v>513237</v>
      </c>
      <c r="O838" s="367" t="s">
        <v>1323</v>
      </c>
      <c r="P838" s="371">
        <v>43770</v>
      </c>
      <c r="Q838" s="372">
        <v>35218216.420000002</v>
      </c>
      <c r="R838" s="372">
        <v>59710147.656507924</v>
      </c>
      <c r="S838" s="367">
        <v>32</v>
      </c>
      <c r="T838" s="369">
        <v>6.173314943392838E-2</v>
      </c>
      <c r="U838" s="369">
        <v>0.69436912627833725</v>
      </c>
      <c r="V838" s="369">
        <v>-8.7486272229715389E-2</v>
      </c>
      <c r="W838" s="369">
        <v>-0.80292349658811069</v>
      </c>
      <c r="X838" s="369">
        <v>-1.9380798260379195E-2</v>
      </c>
      <c r="Y838" s="369">
        <v>-0.1362817120976241</v>
      </c>
      <c r="Z838" s="369" t="s">
        <v>1424</v>
      </c>
      <c r="AA838" s="369" t="s">
        <v>1424</v>
      </c>
      <c r="AB838" s="369">
        <v>0.22288177140342275</v>
      </c>
      <c r="AC838" s="373">
        <v>-0.76359686238862523</v>
      </c>
      <c r="AD838" s="575">
        <v>25213366000170</v>
      </c>
      <c r="AE838" s="370" t="s">
        <v>2526</v>
      </c>
      <c r="AF838" s="370" t="s">
        <v>2526</v>
      </c>
      <c r="AG838" s="374" t="s">
        <v>1462</v>
      </c>
      <c r="AH838" s="374" t="s">
        <v>2318</v>
      </c>
      <c r="AI838" s="374">
        <v>5000</v>
      </c>
      <c r="AJ838" s="374">
        <v>5000</v>
      </c>
      <c r="AK838" s="374">
        <v>0</v>
      </c>
      <c r="AL838" s="369">
        <v>0</v>
      </c>
      <c r="AM838" s="369" t="s">
        <v>34</v>
      </c>
      <c r="AN838" s="369" t="s">
        <v>668</v>
      </c>
      <c r="AO838" s="367" t="s">
        <v>1326</v>
      </c>
      <c r="AP838" s="370" t="s">
        <v>718</v>
      </c>
      <c r="AQ838" s="376" t="s">
        <v>661</v>
      </c>
      <c r="AR838" s="369" t="s">
        <v>34</v>
      </c>
      <c r="AS838" s="369" t="s">
        <v>34</v>
      </c>
      <c r="AT838" s="369"/>
      <c r="AX838" s="711"/>
      <c r="AY838" s="712"/>
      <c r="AZ838" s="712"/>
      <c r="BA838" s="712"/>
      <c r="BB838" s="713"/>
      <c r="BC838" s="712"/>
      <c r="BD838" s="712"/>
      <c r="BE838" s="712"/>
      <c r="BF838" s="712"/>
      <c r="BG838" s="713"/>
      <c r="BH838" s="713"/>
      <c r="BI838" s="714"/>
      <c r="BJ838" s="714"/>
      <c r="BK838" s="714"/>
      <c r="BL838" s="713"/>
      <c r="BM838" s="713"/>
      <c r="BN838" s="713"/>
      <c r="BO838" s="713"/>
      <c r="BP838" s="713"/>
      <c r="BQ838" s="713"/>
      <c r="BR838" s="713"/>
      <c r="BS838" s="713"/>
      <c r="BT838" s="716"/>
      <c r="BU838" s="717"/>
      <c r="BV838" s="715"/>
      <c r="BW838" s="718"/>
    </row>
    <row r="839" spans="2:75" ht="15.75" customHeight="1">
      <c r="B839" s="363" t="s">
        <v>1692</v>
      </c>
      <c r="C839" s="364">
        <v>30658551000108</v>
      </c>
      <c r="D839" s="365" t="s">
        <v>13</v>
      </c>
      <c r="E839" s="365" t="s">
        <v>615</v>
      </c>
      <c r="F839" s="365" t="s">
        <v>619</v>
      </c>
      <c r="G839" s="366" t="s">
        <v>34</v>
      </c>
      <c r="H839" s="366" t="s">
        <v>867</v>
      </c>
      <c r="I839" s="366" t="s">
        <v>34</v>
      </c>
      <c r="J839" s="366" t="s">
        <v>611</v>
      </c>
      <c r="K839" s="367" t="s">
        <v>48</v>
      </c>
      <c r="L839" s="368"/>
      <c r="M839" s="368"/>
      <c r="N839" s="367">
        <v>480533</v>
      </c>
      <c r="O839" s="367" t="s">
        <v>1323</v>
      </c>
      <c r="P839" s="371">
        <v>43427</v>
      </c>
      <c r="Q839" s="372">
        <v>80187931.930000007</v>
      </c>
      <c r="R839" s="372">
        <v>87570650.801984087</v>
      </c>
      <c r="S839" s="367">
        <v>31</v>
      </c>
      <c r="T839" s="369">
        <v>0.20623600981807133</v>
      </c>
      <c r="U839" s="369">
        <v>2.3197248035720706</v>
      </c>
      <c r="V839" s="369">
        <v>0.2418117424600541</v>
      </c>
      <c r="W839" s="369">
        <v>2.2192776629262259</v>
      </c>
      <c r="X839" s="369">
        <v>0.32716987119765006</v>
      </c>
      <c r="Y839" s="369">
        <v>2.3005899754256323</v>
      </c>
      <c r="Z839" s="369">
        <v>0.42213742810763821</v>
      </c>
      <c r="AA839" s="369">
        <v>2.306796861363746</v>
      </c>
      <c r="AB839" s="369">
        <v>5.6751644504569779E-2</v>
      </c>
      <c r="AC839" s="373">
        <v>2.0232476082390205</v>
      </c>
      <c r="AD839" s="575">
        <v>30586677000114</v>
      </c>
      <c r="AE839" s="370" t="s">
        <v>2526</v>
      </c>
      <c r="AF839" s="370" t="s">
        <v>2526</v>
      </c>
      <c r="AG839" s="374" t="s">
        <v>1462</v>
      </c>
      <c r="AH839" s="374" t="s">
        <v>2321</v>
      </c>
      <c r="AI839" s="374">
        <v>25000</v>
      </c>
      <c r="AJ839" s="374">
        <v>5000</v>
      </c>
      <c r="AK839" s="374">
        <v>10000</v>
      </c>
      <c r="AL839" s="369">
        <v>0</v>
      </c>
      <c r="AM839" s="369" t="s">
        <v>34</v>
      </c>
      <c r="AN839" s="369" t="s">
        <v>64</v>
      </c>
      <c r="AO839" s="367" t="s">
        <v>1326</v>
      </c>
      <c r="AP839" s="370" t="s">
        <v>13</v>
      </c>
      <c r="AQ839" s="376" t="s">
        <v>666</v>
      </c>
      <c r="AR839" s="369" t="s">
        <v>34</v>
      </c>
      <c r="AS839" s="369" t="s">
        <v>34</v>
      </c>
      <c r="AT839" s="369"/>
      <c r="AX839" s="711"/>
      <c r="AY839" s="712"/>
      <c r="AZ839" s="712"/>
      <c r="BA839" s="712"/>
      <c r="BB839" s="713"/>
      <c r="BC839" s="712"/>
      <c r="BD839" s="712"/>
      <c r="BE839" s="712"/>
      <c r="BF839" s="712"/>
      <c r="BG839" s="713"/>
      <c r="BH839" s="713"/>
      <c r="BI839" s="714"/>
      <c r="BJ839" s="714"/>
      <c r="BK839" s="714"/>
      <c r="BL839" s="713"/>
      <c r="BM839" s="713"/>
      <c r="BN839" s="713"/>
      <c r="BO839" s="713"/>
      <c r="BP839" s="713"/>
      <c r="BQ839" s="713"/>
      <c r="BR839" s="713"/>
      <c r="BS839" s="713"/>
      <c r="BT839" s="716"/>
      <c r="BU839" s="717"/>
      <c r="BV839" s="715"/>
      <c r="BW839" s="718"/>
    </row>
    <row r="840" spans="2:75" ht="15.75" customHeight="1">
      <c r="B840" s="363" t="s">
        <v>1693</v>
      </c>
      <c r="C840" s="364">
        <v>32666390000120</v>
      </c>
      <c r="D840" s="365" t="s">
        <v>13</v>
      </c>
      <c r="E840" s="365" t="s">
        <v>615</v>
      </c>
      <c r="F840" s="365" t="s">
        <v>619</v>
      </c>
      <c r="G840" s="366" t="s">
        <v>34</v>
      </c>
      <c r="H840" s="366" t="s">
        <v>867</v>
      </c>
      <c r="I840" s="366" t="s">
        <v>34</v>
      </c>
      <c r="J840" s="366" t="s">
        <v>611</v>
      </c>
      <c r="K840" s="367" t="s">
        <v>48</v>
      </c>
      <c r="L840" s="368"/>
      <c r="M840" s="368"/>
      <c r="N840" s="367">
        <v>491004</v>
      </c>
      <c r="O840" s="367" t="s">
        <v>1323</v>
      </c>
      <c r="P840" s="371">
        <v>43556</v>
      </c>
      <c r="Q840" s="372">
        <v>1301525208.3299999</v>
      </c>
      <c r="R840" s="372">
        <v>1313369784.6541271</v>
      </c>
      <c r="S840" s="367">
        <v>31</v>
      </c>
      <c r="T840" s="369">
        <v>0.20676700819811478</v>
      </c>
      <c r="U840" s="369">
        <v>2.3256974274311624</v>
      </c>
      <c r="V840" s="369">
        <v>0.24239053848399394</v>
      </c>
      <c r="W840" s="369">
        <v>2.2245896840640431</v>
      </c>
      <c r="X840" s="369">
        <v>0.32892353044601652</v>
      </c>
      <c r="Y840" s="369">
        <v>2.3129213397787605</v>
      </c>
      <c r="Z840" s="369">
        <v>0.42273173986918544</v>
      </c>
      <c r="AA840" s="369">
        <v>2.3100445158357847</v>
      </c>
      <c r="AB840" s="369">
        <v>5.6697407796368594E-2</v>
      </c>
      <c r="AC840" s="373">
        <v>2.0333554086796992</v>
      </c>
      <c r="AD840" s="575">
        <v>32386241000107</v>
      </c>
      <c r="AE840" s="370" t="s">
        <v>2526</v>
      </c>
      <c r="AF840" s="370" t="s">
        <v>2526</v>
      </c>
      <c r="AG840" s="374" t="s">
        <v>1462</v>
      </c>
      <c r="AH840" s="374" t="s">
        <v>2321</v>
      </c>
      <c r="AI840" s="374">
        <v>1000</v>
      </c>
      <c r="AJ840" s="374">
        <v>100</v>
      </c>
      <c r="AK840" s="374">
        <v>1000</v>
      </c>
      <c r="AL840" s="369">
        <v>0</v>
      </c>
      <c r="AM840" s="369" t="s">
        <v>34</v>
      </c>
      <c r="AN840" s="369" t="s">
        <v>64</v>
      </c>
      <c r="AO840" s="367" t="s">
        <v>1326</v>
      </c>
      <c r="AP840" s="370" t="s">
        <v>13</v>
      </c>
      <c r="AQ840" s="376" t="s">
        <v>666</v>
      </c>
      <c r="AR840" s="369" t="s">
        <v>34</v>
      </c>
      <c r="AS840" s="369" t="s">
        <v>34</v>
      </c>
      <c r="AT840" s="369"/>
      <c r="AX840" s="711"/>
      <c r="AY840" s="712"/>
      <c r="AZ840" s="712"/>
      <c r="BA840" s="712"/>
      <c r="BB840" s="713"/>
      <c r="BC840" s="712"/>
      <c r="BD840" s="712"/>
      <c r="BE840" s="712"/>
      <c r="BF840" s="712"/>
      <c r="BG840" s="713"/>
      <c r="BH840" s="713"/>
      <c r="BI840" s="714"/>
      <c r="BJ840" s="714"/>
      <c r="BK840" s="714"/>
      <c r="BL840" s="713"/>
      <c r="BM840" s="713"/>
      <c r="BN840" s="713"/>
      <c r="BO840" s="713"/>
      <c r="BP840" s="713"/>
      <c r="BQ840" s="713"/>
      <c r="BR840" s="713"/>
      <c r="BS840" s="713"/>
      <c r="BT840" s="716"/>
      <c r="BU840" s="717"/>
      <c r="BV840" s="715"/>
      <c r="BW840" s="718"/>
    </row>
    <row r="841" spans="2:75" ht="15.75" customHeight="1">
      <c r="B841" s="363" t="s">
        <v>1694</v>
      </c>
      <c r="C841" s="364">
        <v>25079446000184</v>
      </c>
      <c r="D841" s="365" t="s">
        <v>14</v>
      </c>
      <c r="E841" s="365" t="s">
        <v>614</v>
      </c>
      <c r="F841" s="365"/>
      <c r="G841" s="366"/>
      <c r="H841" s="366" t="s">
        <v>867</v>
      </c>
      <c r="I841" s="366" t="s">
        <v>34</v>
      </c>
      <c r="J841" s="366" t="s">
        <v>608</v>
      </c>
      <c r="K841" s="367" t="s">
        <v>48</v>
      </c>
      <c r="L841" s="368"/>
      <c r="M841" s="368"/>
      <c r="N841" s="367">
        <v>467014</v>
      </c>
      <c r="O841" s="367" t="s">
        <v>1326</v>
      </c>
      <c r="P841" s="371">
        <v>43238</v>
      </c>
      <c r="Q841" s="372">
        <v>17151820.149999999</v>
      </c>
      <c r="R841" s="372">
        <v>25586656.960079379</v>
      </c>
      <c r="S841" s="367">
        <v>33</v>
      </c>
      <c r="T841" s="369">
        <v>8.6375315961395804E-2</v>
      </c>
      <c r="U841" s="369">
        <v>0.97154208437593303</v>
      </c>
      <c r="V841" s="369">
        <v>-8.0761111914876893E-2</v>
      </c>
      <c r="W841" s="369">
        <v>-0.74120193619372865</v>
      </c>
      <c r="X841" s="369">
        <v>2.2060749504328125E-2</v>
      </c>
      <c r="Y841" s="369">
        <v>0.15512656765809738</v>
      </c>
      <c r="Z841" s="369">
        <v>5.1078906211563746E-2</v>
      </c>
      <c r="AA841" s="369">
        <v>0.27912393615257441</v>
      </c>
      <c r="AB841" s="369">
        <v>0.16404536635274306</v>
      </c>
      <c r="AC841" s="373">
        <v>-1.0621108646677846</v>
      </c>
      <c r="AD841" s="575">
        <v>29054790000170</v>
      </c>
      <c r="AE841" s="370" t="s">
        <v>2526</v>
      </c>
      <c r="AF841" s="370" t="s">
        <v>2526</v>
      </c>
      <c r="AG841" s="374" t="s">
        <v>1462</v>
      </c>
      <c r="AH841" s="374" t="s">
        <v>2318</v>
      </c>
      <c r="AI841" s="374">
        <v>1000</v>
      </c>
      <c r="AJ841" s="374">
        <v>1000</v>
      </c>
      <c r="AK841" s="374">
        <v>1000</v>
      </c>
      <c r="AL841" s="369">
        <v>0</v>
      </c>
      <c r="AM841" s="369" t="s">
        <v>34</v>
      </c>
      <c r="AN841" s="369" t="s">
        <v>64</v>
      </c>
      <c r="AO841" s="367" t="s">
        <v>1326</v>
      </c>
      <c r="AP841" s="370" t="s">
        <v>13</v>
      </c>
      <c r="AQ841" s="376" t="s">
        <v>670</v>
      </c>
      <c r="AR841" s="369" t="s">
        <v>34</v>
      </c>
      <c r="AS841" s="369" t="s">
        <v>34</v>
      </c>
      <c r="AT841" s="369"/>
      <c r="AX841" s="711"/>
      <c r="AY841" s="712"/>
      <c r="AZ841" s="712"/>
      <c r="BA841" s="712"/>
      <c r="BB841" s="713"/>
      <c r="BC841" s="712"/>
      <c r="BD841" s="712"/>
      <c r="BE841" s="712"/>
      <c r="BF841" s="712"/>
      <c r="BG841" s="713"/>
      <c r="BH841" s="713"/>
      <c r="BI841" s="714"/>
      <c r="BJ841" s="714"/>
      <c r="BK841" s="714"/>
      <c r="BL841" s="713"/>
      <c r="BM841" s="713"/>
      <c r="BN841" s="713"/>
      <c r="BO841" s="713"/>
      <c r="BP841" s="713"/>
      <c r="BQ841" s="713"/>
      <c r="BR841" s="713"/>
      <c r="BS841" s="713"/>
      <c r="BT841" s="716"/>
      <c r="BU841" s="717"/>
      <c r="BV841" s="715"/>
      <c r="BW841" s="718"/>
    </row>
    <row r="842" spans="2:75" ht="15.75" customHeight="1">
      <c r="B842" s="363" t="s">
        <v>1695</v>
      </c>
      <c r="C842" s="364">
        <v>34200609000126</v>
      </c>
      <c r="D842" s="365" t="s">
        <v>14</v>
      </c>
      <c r="E842" s="365"/>
      <c r="F842" s="365"/>
      <c r="G842" s="366"/>
      <c r="H842" s="366" t="s">
        <v>34</v>
      </c>
      <c r="I842" s="366"/>
      <c r="J842" s="366"/>
      <c r="K842" s="367"/>
      <c r="L842" s="368"/>
      <c r="M842" s="368"/>
      <c r="N842" s="367">
        <v>508063</v>
      </c>
      <c r="O842" s="367" t="s">
        <v>1323</v>
      </c>
      <c r="P842" s="371">
        <v>43711</v>
      </c>
      <c r="Q842" s="372">
        <v>5380790.29</v>
      </c>
      <c r="R842" s="372">
        <v>7952653.0825396832</v>
      </c>
      <c r="S842" s="367">
        <v>32</v>
      </c>
      <c r="T842" s="369">
        <v>7.2083855142741404E-2</v>
      </c>
      <c r="U842" s="369">
        <v>0.81079296898354403</v>
      </c>
      <c r="V842" s="369">
        <v>-8.2860286764733337E-2</v>
      </c>
      <c r="W842" s="369">
        <v>-0.76046755087177731</v>
      </c>
      <c r="X842" s="369">
        <v>0.11323722119126489</v>
      </c>
      <c r="Y842" s="369">
        <v>0.79626041042238282</v>
      </c>
      <c r="Z842" s="369">
        <v>1.7524754771485185E-2</v>
      </c>
      <c r="AA842" s="369">
        <v>9.5765138581181117E-2</v>
      </c>
      <c r="AB842" s="369">
        <v>0.18589685016881927</v>
      </c>
      <c r="AC842" s="373">
        <v>-0.92888908900606626</v>
      </c>
      <c r="AD842" s="575">
        <v>29206165000104</v>
      </c>
      <c r="AE842" s="370" t="s">
        <v>2526</v>
      </c>
      <c r="AF842" s="370" t="s">
        <v>2526</v>
      </c>
      <c r="AG842" s="374" t="s">
        <v>1462</v>
      </c>
      <c r="AH842" s="374" t="s">
        <v>2321</v>
      </c>
      <c r="AI842" s="374">
        <v>5000</v>
      </c>
      <c r="AJ842" s="374">
        <v>1000</v>
      </c>
      <c r="AK842" s="374">
        <v>5000</v>
      </c>
      <c r="AL842" s="369">
        <v>0</v>
      </c>
      <c r="AM842" s="369" t="s">
        <v>34</v>
      </c>
      <c r="AN842" s="369" t="s">
        <v>668</v>
      </c>
      <c r="AO842" s="367" t="s">
        <v>1326</v>
      </c>
      <c r="AP842" s="370" t="s">
        <v>718</v>
      </c>
      <c r="AQ842" s="376" t="s">
        <v>661</v>
      </c>
      <c r="AR842" s="369" t="s">
        <v>34</v>
      </c>
      <c r="AS842" s="369" t="s">
        <v>34</v>
      </c>
      <c r="AT842" s="369"/>
      <c r="AX842" s="711"/>
      <c r="AY842" s="712"/>
      <c r="AZ842" s="712"/>
      <c r="BA842" s="712"/>
      <c r="BB842" s="713"/>
      <c r="BC842" s="712"/>
      <c r="BD842" s="712"/>
      <c r="BE842" s="712"/>
      <c r="BF842" s="712"/>
      <c r="BG842" s="713"/>
      <c r="BH842" s="713"/>
      <c r="BI842" s="714"/>
      <c r="BJ842" s="714"/>
      <c r="BK842" s="714"/>
      <c r="BL842" s="713"/>
      <c r="BM842" s="713"/>
      <c r="BN842" s="713"/>
      <c r="BO842" s="713"/>
      <c r="BP842" s="713"/>
      <c r="BQ842" s="713"/>
      <c r="BR842" s="713"/>
      <c r="BS842" s="713"/>
      <c r="BT842" s="716"/>
      <c r="BU842" s="717"/>
      <c r="BV842" s="715"/>
      <c r="BW842" s="718"/>
    </row>
    <row r="843" spans="2:75" ht="15.75" customHeight="1">
      <c r="B843" s="363" t="s">
        <v>1696</v>
      </c>
      <c r="C843" s="364">
        <v>35535474000112</v>
      </c>
      <c r="D843" s="365" t="s">
        <v>14</v>
      </c>
      <c r="E843" s="365"/>
      <c r="F843" s="365"/>
      <c r="G843" s="366"/>
      <c r="H843" s="366" t="s">
        <v>34</v>
      </c>
      <c r="I843" s="366"/>
      <c r="J843" s="366"/>
      <c r="K843" s="367"/>
      <c r="L843" s="368"/>
      <c r="M843" s="368"/>
      <c r="N843" s="367">
        <v>525847</v>
      </c>
      <c r="O843" s="367" t="s">
        <v>1323</v>
      </c>
      <c r="P843" s="371">
        <v>43868</v>
      </c>
      <c r="Q843" s="372">
        <v>10123300.43</v>
      </c>
      <c r="R843" s="372">
        <v>16739680.993452383</v>
      </c>
      <c r="S843" s="367">
        <v>17</v>
      </c>
      <c r="T843" s="369">
        <v>1.7141941257610371E-2</v>
      </c>
      <c r="U843" s="369">
        <v>0.19281107286614035</v>
      </c>
      <c r="V843" s="369">
        <v>-3.643710258874E-2</v>
      </c>
      <c r="W843" s="369">
        <v>-0.33440910294213821</v>
      </c>
      <c r="X843" s="369">
        <v>6.0285670348645404E-3</v>
      </c>
      <c r="Y843" s="369">
        <v>4.2391620095763902E-2</v>
      </c>
      <c r="Z843" s="369" t="s">
        <v>1424</v>
      </c>
      <c r="AA843" s="369" t="s">
        <v>1424</v>
      </c>
      <c r="AB843" s="369">
        <v>0.26258309405673114</v>
      </c>
      <c r="AC843" s="373">
        <v>-0.40415077497404467</v>
      </c>
      <c r="AD843" s="575">
        <v>20658576000158</v>
      </c>
      <c r="AE843" s="370" t="s">
        <v>2526</v>
      </c>
      <c r="AF843" s="370" t="s">
        <v>2526</v>
      </c>
      <c r="AG843" s="374" t="s">
        <v>1462</v>
      </c>
      <c r="AH843" s="374" t="s">
        <v>2321</v>
      </c>
      <c r="AI843" s="374">
        <v>20000</v>
      </c>
      <c r="AJ843" s="374">
        <v>10000</v>
      </c>
      <c r="AK843" s="374">
        <v>20000</v>
      </c>
      <c r="AL843" s="369">
        <v>0</v>
      </c>
      <c r="AM843" s="369" t="s">
        <v>34</v>
      </c>
      <c r="AN843" s="369" t="s">
        <v>668</v>
      </c>
      <c r="AO843" s="367" t="s">
        <v>1326</v>
      </c>
      <c r="AP843" s="370" t="s">
        <v>718</v>
      </c>
      <c r="AQ843" s="376" t="s">
        <v>661</v>
      </c>
      <c r="AR843" s="369" t="s">
        <v>34</v>
      </c>
      <c r="AS843" s="369" t="s">
        <v>34</v>
      </c>
      <c r="AT843" s="369"/>
      <c r="AX843" s="711"/>
      <c r="AY843" s="712"/>
      <c r="AZ843" s="712"/>
      <c r="BA843" s="712"/>
      <c r="BB843" s="713"/>
      <c r="BC843" s="712"/>
      <c r="BD843" s="712"/>
      <c r="BE843" s="712"/>
      <c r="BF843" s="712"/>
      <c r="BG843" s="713"/>
      <c r="BH843" s="713"/>
      <c r="BI843" s="714"/>
      <c r="BJ843" s="714"/>
      <c r="BK843" s="714"/>
      <c r="BL843" s="713"/>
      <c r="BM843" s="713"/>
      <c r="BN843" s="713"/>
      <c r="BO843" s="713"/>
      <c r="BP843" s="713"/>
      <c r="BQ843" s="713"/>
      <c r="BR843" s="713"/>
      <c r="BS843" s="713"/>
      <c r="BT843" s="716"/>
      <c r="BU843" s="717"/>
      <c r="BV843" s="715"/>
      <c r="BW843" s="718"/>
    </row>
    <row r="844" spans="2:75" ht="15.75" customHeight="1">
      <c r="B844" s="363" t="s">
        <v>1697</v>
      </c>
      <c r="C844" s="364">
        <v>25079957000104</v>
      </c>
      <c r="D844" s="365" t="s">
        <v>13</v>
      </c>
      <c r="E844" s="365" t="s">
        <v>616</v>
      </c>
      <c r="F844" s="365" t="s">
        <v>617</v>
      </c>
      <c r="G844" s="366" t="s">
        <v>34</v>
      </c>
      <c r="H844" s="366" t="s">
        <v>867</v>
      </c>
      <c r="I844" s="366" t="s">
        <v>34</v>
      </c>
      <c r="J844" s="366" t="s">
        <v>608</v>
      </c>
      <c r="K844" s="367" t="s">
        <v>48</v>
      </c>
      <c r="L844" s="368"/>
      <c r="M844" s="368"/>
      <c r="N844" s="367">
        <v>433421</v>
      </c>
      <c r="O844" s="367" t="s">
        <v>1323</v>
      </c>
      <c r="P844" s="371">
        <v>42733</v>
      </c>
      <c r="Q844" s="372">
        <v>13778970.869999999</v>
      </c>
      <c r="R844" s="372">
        <v>32385307.64880953</v>
      </c>
      <c r="S844" s="367">
        <v>31</v>
      </c>
      <c r="T844" s="369">
        <v>0.10088556640570001</v>
      </c>
      <c r="U844" s="369">
        <v>1.1347521265571587</v>
      </c>
      <c r="V844" s="369">
        <v>8.7198162593576711E-2</v>
      </c>
      <c r="W844" s="369">
        <v>0.80027931035690647</v>
      </c>
      <c r="X844" s="369">
        <v>0.19926419658204075</v>
      </c>
      <c r="Y844" s="369">
        <v>1.401184074315148</v>
      </c>
      <c r="Z844" s="369">
        <v>0.27707872663430444</v>
      </c>
      <c r="AA844" s="369">
        <v>1.5141143485331992</v>
      </c>
      <c r="AB844" s="369">
        <v>7.7470140176204308E-2</v>
      </c>
      <c r="AC844" s="373">
        <v>-0.21730022456762091</v>
      </c>
      <c r="AD844" s="575">
        <v>31006911000150</v>
      </c>
      <c r="AE844" s="370" t="s">
        <v>2526</v>
      </c>
      <c r="AF844" s="370" t="s">
        <v>2526</v>
      </c>
      <c r="AG844" s="374" t="s">
        <v>1462</v>
      </c>
      <c r="AH844" s="374" t="s">
        <v>2321</v>
      </c>
      <c r="AI844" s="374">
        <v>1000</v>
      </c>
      <c r="AJ844" s="374">
        <v>100</v>
      </c>
      <c r="AK844" s="374">
        <v>1000</v>
      </c>
      <c r="AL844" s="369">
        <v>0</v>
      </c>
      <c r="AM844" s="369" t="s">
        <v>34</v>
      </c>
      <c r="AN844" s="369" t="s">
        <v>64</v>
      </c>
      <c r="AO844" s="367" t="s">
        <v>1326</v>
      </c>
      <c r="AP844" s="370" t="s">
        <v>13</v>
      </c>
      <c r="AQ844" s="376" t="s">
        <v>676</v>
      </c>
      <c r="AR844" s="369" t="s">
        <v>34</v>
      </c>
      <c r="AS844" s="369" t="s">
        <v>34</v>
      </c>
      <c r="AT844" s="369"/>
      <c r="AX844" s="711"/>
      <c r="AY844" s="712"/>
      <c r="AZ844" s="712"/>
      <c r="BA844" s="712"/>
      <c r="BB844" s="713"/>
      <c r="BC844" s="712"/>
      <c r="BD844" s="712"/>
      <c r="BE844" s="712"/>
      <c r="BF844" s="712"/>
      <c r="BG844" s="713"/>
      <c r="BH844" s="713"/>
      <c r="BI844" s="714"/>
      <c r="BJ844" s="714"/>
      <c r="BK844" s="714"/>
      <c r="BL844" s="713"/>
      <c r="BM844" s="713"/>
      <c r="BN844" s="713"/>
      <c r="BO844" s="713"/>
      <c r="BP844" s="713"/>
      <c r="BQ844" s="713"/>
      <c r="BR844" s="713"/>
      <c r="BS844" s="713"/>
      <c r="BT844" s="716"/>
      <c r="BU844" s="717"/>
      <c r="BV844" s="715"/>
      <c r="BW844" s="718"/>
    </row>
    <row r="845" spans="2:75" ht="15.75" customHeight="1">
      <c r="B845" s="363" t="s">
        <v>1698</v>
      </c>
      <c r="C845" s="364">
        <v>26380695000178</v>
      </c>
      <c r="D845" s="365" t="s">
        <v>13</v>
      </c>
      <c r="E845" s="365" t="s">
        <v>616</v>
      </c>
      <c r="F845" s="365" t="s">
        <v>617</v>
      </c>
      <c r="G845" s="366" t="s">
        <v>34</v>
      </c>
      <c r="H845" s="366" t="s">
        <v>867</v>
      </c>
      <c r="I845" s="366" t="s">
        <v>34</v>
      </c>
      <c r="J845" s="366" t="s">
        <v>608</v>
      </c>
      <c r="K845" s="367" t="s">
        <v>48</v>
      </c>
      <c r="L845" s="368"/>
      <c r="M845" s="368"/>
      <c r="N845" s="367">
        <v>433411</v>
      </c>
      <c r="O845" s="367" t="s">
        <v>1323</v>
      </c>
      <c r="P845" s="371">
        <v>42726</v>
      </c>
      <c r="Q845" s="372">
        <v>380067959.24000001</v>
      </c>
      <c r="R845" s="372">
        <v>341564057.58007938</v>
      </c>
      <c r="S845" s="367">
        <v>32</v>
      </c>
      <c r="T845" s="369">
        <v>8.7049828773954507E-2</v>
      </c>
      <c r="U845" s="369">
        <v>0.97912894616112678</v>
      </c>
      <c r="V845" s="369">
        <v>9.1022968292871598E-2</v>
      </c>
      <c r="W845" s="369">
        <v>0.83538226179806852</v>
      </c>
      <c r="X845" s="369">
        <v>0.19142485315976732</v>
      </c>
      <c r="Y845" s="369">
        <v>1.3460594541134736</v>
      </c>
      <c r="Z845" s="369">
        <v>0.26644383992549714</v>
      </c>
      <c r="AA845" s="369">
        <v>1.4559993327886576</v>
      </c>
      <c r="AB845" s="369">
        <v>5.9947171469975163E-2</v>
      </c>
      <c r="AC845" s="373">
        <v>-0.24222541408021869</v>
      </c>
      <c r="AD845" s="575">
        <v>30658543000161</v>
      </c>
      <c r="AE845" s="370" t="s">
        <v>2526</v>
      </c>
      <c r="AF845" s="370" t="s">
        <v>2526</v>
      </c>
      <c r="AG845" s="374" t="s">
        <v>1462</v>
      </c>
      <c r="AH845" s="374" t="s">
        <v>2321</v>
      </c>
      <c r="AI845" s="374">
        <v>1000</v>
      </c>
      <c r="AJ845" s="374">
        <v>100</v>
      </c>
      <c r="AK845" s="374">
        <v>1000</v>
      </c>
      <c r="AL845" s="369">
        <v>0</v>
      </c>
      <c r="AM845" s="369" t="s">
        <v>34</v>
      </c>
      <c r="AN845" s="369" t="s">
        <v>64</v>
      </c>
      <c r="AO845" s="367" t="s">
        <v>1326</v>
      </c>
      <c r="AP845" s="370" t="s">
        <v>13</v>
      </c>
      <c r="AQ845" s="376" t="s">
        <v>676</v>
      </c>
      <c r="AR845" s="369" t="s">
        <v>34</v>
      </c>
      <c r="AS845" s="369" t="s">
        <v>34</v>
      </c>
      <c r="AT845" s="369"/>
      <c r="AX845" s="711"/>
      <c r="AY845" s="712"/>
      <c r="AZ845" s="712"/>
      <c r="BA845" s="712"/>
      <c r="BB845" s="713"/>
      <c r="BC845" s="712"/>
      <c r="BD845" s="712"/>
      <c r="BE845" s="712"/>
      <c r="BF845" s="712"/>
      <c r="BG845" s="713"/>
      <c r="BH845" s="713"/>
      <c r="BI845" s="714"/>
      <c r="BJ845" s="714"/>
      <c r="BK845" s="714"/>
      <c r="BL845" s="713"/>
      <c r="BM845" s="713"/>
      <c r="BN845" s="713"/>
      <c r="BO845" s="713"/>
      <c r="BP845" s="713"/>
      <c r="BQ845" s="713"/>
      <c r="BR845" s="713"/>
      <c r="BS845" s="713"/>
      <c r="BT845" s="716"/>
      <c r="BU845" s="717"/>
      <c r="BV845" s="715"/>
      <c r="BW845" s="718"/>
    </row>
    <row r="846" spans="2:75" ht="15.75" customHeight="1">
      <c r="B846" s="363" t="s">
        <v>1699</v>
      </c>
      <c r="C846" s="364">
        <v>33019398000167</v>
      </c>
      <c r="D846" s="365" t="s">
        <v>14</v>
      </c>
      <c r="E846" s="365" t="s">
        <v>607</v>
      </c>
      <c r="F846" s="365"/>
      <c r="G846" s="366"/>
      <c r="H846" s="366" t="s">
        <v>34</v>
      </c>
      <c r="I846" s="366" t="s">
        <v>34</v>
      </c>
      <c r="J846" s="366" t="s">
        <v>608</v>
      </c>
      <c r="K846" s="367" t="s">
        <v>48</v>
      </c>
      <c r="L846" s="368"/>
      <c r="M846" s="368"/>
      <c r="N846" s="367">
        <v>498262</v>
      </c>
      <c r="O846" s="367" t="s">
        <v>1323</v>
      </c>
      <c r="P846" s="371">
        <v>43620</v>
      </c>
      <c r="Q846" s="372">
        <v>121542664.7</v>
      </c>
      <c r="R846" s="372">
        <v>251067219.04757917</v>
      </c>
      <c r="S846" s="367">
        <v>92</v>
      </c>
      <c r="T846" s="369">
        <v>-5.4341145458004281E-2</v>
      </c>
      <c r="U846" s="369">
        <v>-0.61122450480228718</v>
      </c>
      <c r="V846" s="369">
        <v>-0.13975465894402106</v>
      </c>
      <c r="W846" s="369">
        <v>-1.2826275090241928</v>
      </c>
      <c r="X846" s="369">
        <v>-3.6119098737636968E-3</v>
      </c>
      <c r="Y846" s="369">
        <v>-2.5398193352289666E-2</v>
      </c>
      <c r="Z846" s="369">
        <v>0.14278131906552027</v>
      </c>
      <c r="AA846" s="369">
        <v>0.78023761161906335</v>
      </c>
      <c r="AB846" s="369">
        <v>0.25215425148708931</v>
      </c>
      <c r="AC846" s="373">
        <v>-0.88152256837564613</v>
      </c>
      <c r="AD846" s="575">
        <v>0</v>
      </c>
      <c r="AE846" s="370" t="s">
        <v>2526</v>
      </c>
      <c r="AF846" s="370" t="s">
        <v>2526</v>
      </c>
      <c r="AG846" s="374" t="s">
        <v>1462</v>
      </c>
      <c r="AH846" s="374" t="s">
        <v>2318</v>
      </c>
      <c r="AI846" s="374">
        <v>500000</v>
      </c>
      <c r="AJ846" s="374">
        <v>10000</v>
      </c>
      <c r="AK846" s="374">
        <v>500000</v>
      </c>
      <c r="AL846" s="369">
        <v>0</v>
      </c>
      <c r="AM846" s="369" t="s">
        <v>34</v>
      </c>
      <c r="AN846" s="369" t="s">
        <v>668</v>
      </c>
      <c r="AO846" s="367" t="s">
        <v>1326</v>
      </c>
      <c r="AP846" s="370" t="s">
        <v>718</v>
      </c>
      <c r="AQ846" s="376" t="s">
        <v>661</v>
      </c>
      <c r="AR846" s="369" t="s">
        <v>34</v>
      </c>
      <c r="AS846" s="369" t="s">
        <v>34</v>
      </c>
      <c r="AT846" s="369"/>
      <c r="AX846" s="711"/>
      <c r="AY846" s="712"/>
      <c r="AZ846" s="712"/>
      <c r="BA846" s="712"/>
      <c r="BB846" s="713"/>
      <c r="BC846" s="712"/>
      <c r="BD846" s="712"/>
      <c r="BE846" s="712"/>
      <c r="BF846" s="712"/>
      <c r="BG846" s="713"/>
      <c r="BH846" s="713"/>
      <c r="BI846" s="714"/>
      <c r="BJ846" s="714"/>
      <c r="BK846" s="714"/>
      <c r="BL846" s="713"/>
      <c r="BM846" s="713"/>
      <c r="BN846" s="713"/>
      <c r="BO846" s="713"/>
      <c r="BP846" s="713"/>
      <c r="BQ846" s="713"/>
      <c r="BR846" s="713"/>
      <c r="BS846" s="713"/>
      <c r="BT846" s="716"/>
      <c r="BU846" s="717"/>
      <c r="BV846" s="715"/>
      <c r="BW846" s="718"/>
    </row>
    <row r="847" spans="2:75" ht="15.75" customHeight="1">
      <c r="B847" s="363" t="s">
        <v>1700</v>
      </c>
      <c r="C847" s="364">
        <v>32666342000131</v>
      </c>
      <c r="D847" s="365" t="s">
        <v>11</v>
      </c>
      <c r="E847" s="365" t="s">
        <v>663</v>
      </c>
      <c r="F847" s="365"/>
      <c r="G847" s="366" t="s">
        <v>740</v>
      </c>
      <c r="H847" s="366" t="s">
        <v>34</v>
      </c>
      <c r="I847" s="366" t="s">
        <v>34</v>
      </c>
      <c r="J847" s="366" t="s">
        <v>611</v>
      </c>
      <c r="K847" s="367" t="s">
        <v>48</v>
      </c>
      <c r="L847" s="368"/>
      <c r="M847" s="368"/>
      <c r="N847" s="367">
        <v>492876</v>
      </c>
      <c r="O847" s="367" t="s">
        <v>1323</v>
      </c>
      <c r="P847" s="371">
        <v>43570</v>
      </c>
      <c r="Q847" s="372">
        <v>29218031.82</v>
      </c>
      <c r="R847" s="372">
        <v>52649416.551865093</v>
      </c>
      <c r="S847" s="367">
        <v>12</v>
      </c>
      <c r="T847" s="369">
        <v>-4.4830479407123369E-2</v>
      </c>
      <c r="U847" s="369">
        <v>-0.5042493555246168</v>
      </c>
      <c r="V847" s="369">
        <v>-2.9331923211314503E-2</v>
      </c>
      <c r="W847" s="369">
        <v>-0.26919983840028366</v>
      </c>
      <c r="X847" s="369">
        <v>5.9730213457510617E-2</v>
      </c>
      <c r="Y847" s="369">
        <v>0.42001034449583241</v>
      </c>
      <c r="Z847" s="369">
        <v>7.3957679230857609E-2</v>
      </c>
      <c r="AA847" s="369">
        <v>0.40414644844045294</v>
      </c>
      <c r="AB847" s="369">
        <v>0.2038733191974624</v>
      </c>
      <c r="AC847" s="373">
        <v>-0.55279579159152792</v>
      </c>
      <c r="AD847" s="575">
        <v>29363886000110</v>
      </c>
      <c r="AE847" s="370" t="s">
        <v>2526</v>
      </c>
      <c r="AF847" s="370" t="s">
        <v>2526</v>
      </c>
      <c r="AG847" s="374" t="s">
        <v>1462</v>
      </c>
      <c r="AH847" s="374" t="s">
        <v>2318</v>
      </c>
      <c r="AI847" s="374">
        <v>1000</v>
      </c>
      <c r="AJ847" s="374">
        <v>1000</v>
      </c>
      <c r="AK847" s="374">
        <v>1000</v>
      </c>
      <c r="AL847" s="369">
        <v>8.5000000000000006E-3</v>
      </c>
      <c r="AM847" s="369" t="s">
        <v>34</v>
      </c>
      <c r="AN847" s="369" t="s">
        <v>64</v>
      </c>
      <c r="AO847" s="367" t="s">
        <v>1326</v>
      </c>
      <c r="AP847" s="370" t="s">
        <v>13</v>
      </c>
      <c r="AQ847" s="376" t="s">
        <v>681</v>
      </c>
      <c r="AR847" s="369" t="s">
        <v>34</v>
      </c>
      <c r="AS847" s="369" t="s">
        <v>34</v>
      </c>
      <c r="AT847" s="369"/>
      <c r="AX847" s="711"/>
      <c r="AY847" s="712"/>
      <c r="AZ847" s="712"/>
      <c r="BA847" s="712"/>
      <c r="BB847" s="713"/>
      <c r="BC847" s="712"/>
      <c r="BD847" s="712"/>
      <c r="BE847" s="712"/>
      <c r="BF847" s="712"/>
      <c r="BG847" s="713"/>
      <c r="BH847" s="713"/>
      <c r="BI847" s="714"/>
      <c r="BJ847" s="714"/>
      <c r="BK847" s="714"/>
      <c r="BL847" s="713"/>
      <c r="BM847" s="713"/>
      <c r="BN847" s="713"/>
      <c r="BO847" s="713"/>
      <c r="BP847" s="713"/>
      <c r="BQ847" s="713"/>
      <c r="BR847" s="713"/>
      <c r="BS847" s="713"/>
      <c r="BT847" s="716"/>
      <c r="BU847" s="717"/>
      <c r="BV847" s="715"/>
      <c r="BW847" s="718"/>
    </row>
    <row r="848" spans="2:75" ht="15.75" customHeight="1">
      <c r="B848" s="363" t="s">
        <v>1701</v>
      </c>
      <c r="C848" s="364">
        <v>15674503000110</v>
      </c>
      <c r="D848" s="365" t="s">
        <v>13</v>
      </c>
      <c r="E848" s="365" t="s">
        <v>616</v>
      </c>
      <c r="F848" s="365" t="s">
        <v>617</v>
      </c>
      <c r="G848" s="366" t="s">
        <v>34</v>
      </c>
      <c r="H848" s="366" t="s">
        <v>1339</v>
      </c>
      <c r="I848" s="366" t="s">
        <v>34</v>
      </c>
      <c r="J848" s="366" t="s">
        <v>608</v>
      </c>
      <c r="K848" s="367" t="s">
        <v>48</v>
      </c>
      <c r="L848" s="368"/>
      <c r="M848" s="368"/>
      <c r="N848" s="367">
        <v>311243</v>
      </c>
      <c r="O848" s="367" t="s">
        <v>1323</v>
      </c>
      <c r="P848" s="371">
        <v>41152</v>
      </c>
      <c r="Q848" s="372">
        <v>111140994.75</v>
      </c>
      <c r="R848" s="372">
        <v>180629794.41996029</v>
      </c>
      <c r="S848" s="367">
        <v>15</v>
      </c>
      <c r="T848" s="369">
        <v>8.8542529616671528E-2</v>
      </c>
      <c r="U848" s="369">
        <v>0.99591871615434058</v>
      </c>
      <c r="V848" s="369">
        <v>9.9682870437089122E-2</v>
      </c>
      <c r="W848" s="369">
        <v>0.91486031855523242</v>
      </c>
      <c r="X848" s="369">
        <v>0.12891977043546143</v>
      </c>
      <c r="Y848" s="369">
        <v>0.90653681041069734</v>
      </c>
      <c r="Z848" s="369">
        <v>0.18674891433671403</v>
      </c>
      <c r="AA848" s="369">
        <v>1.0205013362263959</v>
      </c>
      <c r="AB848" s="369">
        <v>2.1946587783663034E-2</v>
      </c>
      <c r="AC848" s="373">
        <v>-0.37203539326711288</v>
      </c>
      <c r="AD848" s="575">
        <v>11403956000150</v>
      </c>
      <c r="AE848" s="370" t="s">
        <v>2526</v>
      </c>
      <c r="AF848" s="370" t="s">
        <v>2526</v>
      </c>
      <c r="AG848" s="374" t="s">
        <v>1462</v>
      </c>
      <c r="AH848" s="374" t="s">
        <v>2527</v>
      </c>
      <c r="AI848" s="374">
        <v>5000</v>
      </c>
      <c r="AJ848" s="374">
        <v>0</v>
      </c>
      <c r="AK848" s="374">
        <v>0</v>
      </c>
      <c r="AL848" s="369">
        <v>0</v>
      </c>
      <c r="AM848" s="369" t="s">
        <v>34</v>
      </c>
      <c r="AN848" s="369" t="s">
        <v>64</v>
      </c>
      <c r="AO848" s="367" t="s">
        <v>1326</v>
      </c>
      <c r="AP848" s="370" t="s">
        <v>13</v>
      </c>
      <c r="AQ848" s="376" t="s">
        <v>670</v>
      </c>
      <c r="AR848" s="369" t="s">
        <v>34</v>
      </c>
      <c r="AS848" s="369" t="s">
        <v>34</v>
      </c>
      <c r="AT848" s="369"/>
      <c r="AX848" s="711"/>
      <c r="AY848" s="712"/>
      <c r="AZ848" s="712"/>
      <c r="BA848" s="712"/>
      <c r="BB848" s="713"/>
      <c r="BC848" s="712"/>
      <c r="BD848" s="712"/>
      <c r="BE848" s="712"/>
      <c r="BF848" s="712"/>
      <c r="BG848" s="713"/>
      <c r="BH848" s="713"/>
      <c r="BI848" s="714"/>
      <c r="BJ848" s="714"/>
      <c r="BK848" s="714"/>
      <c r="BL848" s="713"/>
      <c r="BM848" s="713"/>
      <c r="BN848" s="713"/>
      <c r="BO848" s="713"/>
      <c r="BP848" s="713"/>
      <c r="BQ848" s="713"/>
      <c r="BR848" s="713"/>
      <c r="BS848" s="713"/>
      <c r="BT848" s="716"/>
      <c r="BU848" s="717"/>
      <c r="BV848" s="715"/>
      <c r="BW848" s="718"/>
    </row>
    <row r="849" spans="2:75" ht="15.75" customHeight="1">
      <c r="B849" s="363" t="s">
        <v>1702</v>
      </c>
      <c r="C849" s="364">
        <v>34887367000190</v>
      </c>
      <c r="D849" s="365" t="s">
        <v>13</v>
      </c>
      <c r="E849" s="365" t="s">
        <v>615</v>
      </c>
      <c r="F849" s="365" t="s">
        <v>619</v>
      </c>
      <c r="G849" s="366" t="s">
        <v>34</v>
      </c>
      <c r="H849" s="366" t="s">
        <v>1339</v>
      </c>
      <c r="I849" s="366" t="s">
        <v>34</v>
      </c>
      <c r="J849" s="366" t="s">
        <v>608</v>
      </c>
      <c r="K849" s="367" t="s">
        <v>48</v>
      </c>
      <c r="L849" s="368"/>
      <c r="M849" s="368"/>
      <c r="N849" s="367">
        <v>536261</v>
      </c>
      <c r="O849" s="367" t="s">
        <v>1323</v>
      </c>
      <c r="P849" s="371">
        <v>43963</v>
      </c>
      <c r="Q849" s="372">
        <v>131253467.08</v>
      </c>
      <c r="R849" s="372">
        <v>199924776.35011908</v>
      </c>
      <c r="S849" s="367">
        <v>31</v>
      </c>
      <c r="T849" s="369">
        <v>9.8750382023862437E-2</v>
      </c>
      <c r="U849" s="369">
        <v>1.1107357572765584</v>
      </c>
      <c r="V849" s="369">
        <v>0.10696291677860703</v>
      </c>
      <c r="W849" s="369">
        <v>0.98167446110444068</v>
      </c>
      <c r="X849" s="369">
        <v>0.15098555216251697</v>
      </c>
      <c r="Y849" s="369">
        <v>1.0616987636045057</v>
      </c>
      <c r="Z849" s="369" t="s">
        <v>1424</v>
      </c>
      <c r="AA849" s="369" t="s">
        <v>1424</v>
      </c>
      <c r="AB849" s="369">
        <v>3.6576438633307451E-2</v>
      </c>
      <c r="AC849" s="373">
        <v>-3.1100398949172603E-2</v>
      </c>
      <c r="AD849" s="575">
        <v>35927377000175</v>
      </c>
      <c r="AE849" s="370" t="s">
        <v>2526</v>
      </c>
      <c r="AF849" s="370" t="s">
        <v>2526</v>
      </c>
      <c r="AG849" s="374" t="s">
        <v>1462</v>
      </c>
      <c r="AH849" s="374" t="s">
        <v>2321</v>
      </c>
      <c r="AI849" s="374">
        <v>10000</v>
      </c>
      <c r="AJ849" s="374">
        <v>0</v>
      </c>
      <c r="AK849" s="374">
        <v>1000</v>
      </c>
      <c r="AL849" s="369">
        <v>0</v>
      </c>
      <c r="AM849" s="369" t="s">
        <v>34</v>
      </c>
      <c r="AN849" s="369" t="s">
        <v>64</v>
      </c>
      <c r="AO849" s="367" t="s">
        <v>1326</v>
      </c>
      <c r="AP849" s="370" t="s">
        <v>13</v>
      </c>
      <c r="AQ849" s="376" t="s">
        <v>670</v>
      </c>
      <c r="AR849" s="369" t="s">
        <v>34</v>
      </c>
      <c r="AS849" s="369" t="s">
        <v>34</v>
      </c>
      <c r="AT849" s="369"/>
      <c r="AX849" s="711"/>
      <c r="AY849" s="712"/>
      <c r="AZ849" s="712"/>
      <c r="BA849" s="712"/>
      <c r="BB849" s="713"/>
      <c r="BC849" s="712"/>
      <c r="BD849" s="712"/>
      <c r="BE849" s="712"/>
      <c r="BF849" s="712"/>
      <c r="BG849" s="713"/>
      <c r="BH849" s="713"/>
      <c r="BI849" s="714"/>
      <c r="BJ849" s="714"/>
      <c r="BK849" s="714"/>
      <c r="BL849" s="713"/>
      <c r="BM849" s="713"/>
      <c r="BN849" s="713"/>
      <c r="BO849" s="713"/>
      <c r="BP849" s="713"/>
      <c r="BQ849" s="713"/>
      <c r="BR849" s="713"/>
      <c r="BS849" s="713"/>
      <c r="BT849" s="716"/>
      <c r="BU849" s="717"/>
      <c r="BV849" s="715"/>
      <c r="BW849" s="718"/>
    </row>
    <row r="850" spans="2:75" ht="15.75" customHeight="1">
      <c r="B850" s="363" t="s">
        <v>1703</v>
      </c>
      <c r="C850" s="364">
        <v>28144844000125</v>
      </c>
      <c r="D850" s="365" t="s">
        <v>14</v>
      </c>
      <c r="E850" s="365" t="s">
        <v>614</v>
      </c>
      <c r="F850" s="365"/>
      <c r="G850" s="366"/>
      <c r="H850" s="366" t="s">
        <v>867</v>
      </c>
      <c r="I850" s="366" t="s">
        <v>34</v>
      </c>
      <c r="J850" s="366" t="s">
        <v>608</v>
      </c>
      <c r="K850" s="367" t="s">
        <v>48</v>
      </c>
      <c r="L850" s="368"/>
      <c r="M850" s="368"/>
      <c r="N850" s="367">
        <v>446981</v>
      </c>
      <c r="O850" s="367" t="s">
        <v>1323</v>
      </c>
      <c r="P850" s="371">
        <v>42965</v>
      </c>
      <c r="Q850" s="372">
        <v>43959847.43</v>
      </c>
      <c r="R850" s="372">
        <v>71049117.3628968</v>
      </c>
      <c r="S850" s="367">
        <v>53</v>
      </c>
      <c r="T850" s="369">
        <v>6.8100255109449837E-2</v>
      </c>
      <c r="U850" s="369">
        <v>0.76598578030253384</v>
      </c>
      <c r="V850" s="369">
        <v>2.7350271940208115E-2</v>
      </c>
      <c r="W850" s="369">
        <v>0.25101282085955251</v>
      </c>
      <c r="X850" s="369">
        <v>0.13557204948799084</v>
      </c>
      <c r="Y850" s="369">
        <v>0.95331424271508436</v>
      </c>
      <c r="Z850" s="369">
        <v>0.13085684067145942</v>
      </c>
      <c r="AA850" s="369">
        <v>0.71507553997777451</v>
      </c>
      <c r="AB850" s="369">
        <v>0.16803724670879888</v>
      </c>
      <c r="AC850" s="373">
        <v>-0.37128365553287496</v>
      </c>
      <c r="AD850" s="575">
        <v>32346274000123</v>
      </c>
      <c r="AE850" s="370" t="s">
        <v>2526</v>
      </c>
      <c r="AF850" s="370" t="s">
        <v>2526</v>
      </c>
      <c r="AG850" s="374" t="s">
        <v>1462</v>
      </c>
      <c r="AH850" s="374" t="s">
        <v>2321</v>
      </c>
      <c r="AI850" s="374">
        <v>50000</v>
      </c>
      <c r="AJ850" s="374">
        <v>10000</v>
      </c>
      <c r="AK850" s="374">
        <v>50000</v>
      </c>
      <c r="AL850" s="369">
        <v>0</v>
      </c>
      <c r="AM850" s="369" t="s">
        <v>34</v>
      </c>
      <c r="AN850" s="369" t="s">
        <v>64</v>
      </c>
      <c r="AO850" s="367" t="s">
        <v>1326</v>
      </c>
      <c r="AP850" s="370" t="s">
        <v>13</v>
      </c>
      <c r="AQ850" s="376" t="s">
        <v>673</v>
      </c>
      <c r="AR850" s="369" t="s">
        <v>34</v>
      </c>
      <c r="AS850" s="369" t="s">
        <v>34</v>
      </c>
      <c r="AT850" s="369"/>
      <c r="AX850" s="711"/>
      <c r="AY850" s="712"/>
      <c r="AZ850" s="712"/>
      <c r="BA850" s="712"/>
      <c r="BB850" s="713"/>
      <c r="BC850" s="712"/>
      <c r="BD850" s="712"/>
      <c r="BE850" s="712"/>
      <c r="BF850" s="712"/>
      <c r="BG850" s="713"/>
      <c r="BH850" s="713"/>
      <c r="BI850" s="714"/>
      <c r="BJ850" s="714"/>
      <c r="BK850" s="714"/>
      <c r="BL850" s="713"/>
      <c r="BM850" s="713"/>
      <c r="BN850" s="713"/>
      <c r="BO850" s="713"/>
      <c r="BP850" s="713"/>
      <c r="BQ850" s="713"/>
      <c r="BR850" s="713"/>
      <c r="BS850" s="713"/>
      <c r="BT850" s="716"/>
      <c r="BU850" s="717"/>
      <c r="BV850" s="715"/>
      <c r="BW850" s="718"/>
    </row>
    <row r="851" spans="2:75" ht="15.75" customHeight="1">
      <c r="B851" s="363" t="s">
        <v>1704</v>
      </c>
      <c r="C851" s="364">
        <v>32669614000157</v>
      </c>
      <c r="D851" s="365" t="s">
        <v>14</v>
      </c>
      <c r="E851" s="365" t="s">
        <v>614</v>
      </c>
      <c r="F851" s="365"/>
      <c r="G851" s="366"/>
      <c r="H851" s="366" t="s">
        <v>867</v>
      </c>
      <c r="I851" s="366" t="s">
        <v>34</v>
      </c>
      <c r="J851" s="366" t="s">
        <v>608</v>
      </c>
      <c r="K851" s="367" t="s">
        <v>48</v>
      </c>
      <c r="L851" s="368"/>
      <c r="M851" s="368"/>
      <c r="N851" s="367">
        <v>500321</v>
      </c>
      <c r="O851" s="367" t="s">
        <v>1323</v>
      </c>
      <c r="P851" s="371">
        <v>43650</v>
      </c>
      <c r="Q851" s="372">
        <v>97487922.780000001</v>
      </c>
      <c r="R851" s="372">
        <v>152187437.27257955</v>
      </c>
      <c r="S851" s="367">
        <v>52</v>
      </c>
      <c r="T851" s="369">
        <v>6.674006189058157E-2</v>
      </c>
      <c r="U851" s="369">
        <v>0.75068644460338685</v>
      </c>
      <c r="V851" s="369">
        <v>2.5833679799724729E-2</v>
      </c>
      <c r="W851" s="369">
        <v>0.23709398041407556</v>
      </c>
      <c r="X851" s="369">
        <v>0.13486920971745331</v>
      </c>
      <c r="Y851" s="369">
        <v>0.94837202072957549</v>
      </c>
      <c r="Z851" s="369">
        <v>0.130765690719016</v>
      </c>
      <c r="AA851" s="369">
        <v>0.71457744525740696</v>
      </c>
      <c r="AB851" s="369">
        <v>0.16793460839840518</v>
      </c>
      <c r="AC851" s="373">
        <v>-0.38040850915728397</v>
      </c>
      <c r="AD851" s="575">
        <v>32346274000123</v>
      </c>
      <c r="AE851" s="370" t="s">
        <v>2526</v>
      </c>
      <c r="AF851" s="370" t="s">
        <v>2526</v>
      </c>
      <c r="AG851" s="374" t="s">
        <v>1462</v>
      </c>
      <c r="AH851" s="374" t="s">
        <v>2321</v>
      </c>
      <c r="AI851" s="374">
        <v>50000</v>
      </c>
      <c r="AJ851" s="374">
        <v>10000</v>
      </c>
      <c r="AK851" s="374">
        <v>50000</v>
      </c>
      <c r="AL851" s="369">
        <v>0</v>
      </c>
      <c r="AM851" s="369" t="s">
        <v>34</v>
      </c>
      <c r="AN851" s="369" t="s">
        <v>64</v>
      </c>
      <c r="AO851" s="367" t="s">
        <v>1326</v>
      </c>
      <c r="AP851" s="370" t="s">
        <v>13</v>
      </c>
      <c r="AQ851" s="376" t="s">
        <v>673</v>
      </c>
      <c r="AR851" s="369" t="s">
        <v>34</v>
      </c>
      <c r="AS851" s="369" t="s">
        <v>34</v>
      </c>
      <c r="AT851" s="369"/>
      <c r="AX851" s="711"/>
      <c r="AY851" s="712"/>
      <c r="AZ851" s="712"/>
      <c r="BA851" s="712"/>
      <c r="BB851" s="713"/>
      <c r="BC851" s="712"/>
      <c r="BD851" s="712"/>
      <c r="BE851" s="712"/>
      <c r="BF851" s="712"/>
      <c r="BG851" s="713"/>
      <c r="BH851" s="713"/>
      <c r="BI851" s="714"/>
      <c r="BJ851" s="714"/>
      <c r="BK851" s="714"/>
      <c r="BL851" s="713"/>
      <c r="BM851" s="713"/>
      <c r="BN851" s="713"/>
      <c r="BO851" s="713"/>
      <c r="BP851" s="713"/>
      <c r="BQ851" s="713"/>
      <c r="BR851" s="713"/>
      <c r="BS851" s="713"/>
      <c r="BT851" s="716"/>
      <c r="BU851" s="717"/>
      <c r="BV851" s="715"/>
      <c r="BW851" s="718"/>
    </row>
    <row r="852" spans="2:75" ht="15.75" customHeight="1">
      <c r="B852" s="363" t="s">
        <v>1705</v>
      </c>
      <c r="C852" s="364">
        <v>34681782000193</v>
      </c>
      <c r="D852" s="365" t="s">
        <v>13</v>
      </c>
      <c r="E852" s="365" t="s">
        <v>615</v>
      </c>
      <c r="F852" s="365" t="s">
        <v>619</v>
      </c>
      <c r="G852" s="366" t="s">
        <v>34</v>
      </c>
      <c r="H852" s="366" t="s">
        <v>1339</v>
      </c>
      <c r="I852" s="366" t="s">
        <v>34</v>
      </c>
      <c r="J852" s="366" t="s">
        <v>611</v>
      </c>
      <c r="K852" s="367" t="s">
        <v>48</v>
      </c>
      <c r="L852" s="368"/>
      <c r="M852" s="368"/>
      <c r="N852" s="367">
        <v>517951</v>
      </c>
      <c r="O852" s="367" t="s">
        <v>1323</v>
      </c>
      <c r="P852" s="371">
        <v>43816</v>
      </c>
      <c r="Q852" s="372">
        <v>456956.5</v>
      </c>
      <c r="R852" s="372">
        <v>3390124.8286507907</v>
      </c>
      <c r="S852" s="367">
        <v>31</v>
      </c>
      <c r="T852" s="369">
        <v>4.2018632050896843E-2</v>
      </c>
      <c r="U852" s="369">
        <v>0.4726219396244975</v>
      </c>
      <c r="V852" s="369">
        <v>5.1000827650992342E-2</v>
      </c>
      <c r="W852" s="369">
        <v>0.46807072495784624</v>
      </c>
      <c r="X852" s="369">
        <v>5.6794911801601344E-2</v>
      </c>
      <c r="Y852" s="369">
        <v>0.39936991834743701</v>
      </c>
      <c r="Z852" s="369" t="s">
        <v>1424</v>
      </c>
      <c r="AA852" s="369" t="s">
        <v>1424</v>
      </c>
      <c r="AB852" s="369">
        <v>4.3906236453793594E-2</v>
      </c>
      <c r="AC852" s="373">
        <v>-1.2011103884446144</v>
      </c>
      <c r="AD852" s="575">
        <v>22354046000141</v>
      </c>
      <c r="AE852" s="370" t="s">
        <v>2526</v>
      </c>
      <c r="AF852" s="370" t="s">
        <v>2526</v>
      </c>
      <c r="AG852" s="374" t="s">
        <v>1462</v>
      </c>
      <c r="AH852" s="374" t="s">
        <v>2321</v>
      </c>
      <c r="AI852" s="374">
        <v>5000</v>
      </c>
      <c r="AJ852" s="374">
        <v>5000</v>
      </c>
      <c r="AK852" s="374">
        <v>5000</v>
      </c>
      <c r="AL852" s="369">
        <v>0</v>
      </c>
      <c r="AM852" s="369" t="s">
        <v>34</v>
      </c>
      <c r="AN852" s="369" t="s">
        <v>64</v>
      </c>
      <c r="AO852" s="367" t="s">
        <v>1326</v>
      </c>
      <c r="AP852" s="370" t="s">
        <v>13</v>
      </c>
      <c r="AQ852" s="376" t="s">
        <v>666</v>
      </c>
      <c r="AR852" s="369" t="s">
        <v>34</v>
      </c>
      <c r="AS852" s="369" t="s">
        <v>34</v>
      </c>
      <c r="AT852" s="369"/>
      <c r="AX852" s="711"/>
      <c r="AY852" s="712"/>
      <c r="AZ852" s="712"/>
      <c r="BA852" s="712"/>
      <c r="BB852" s="713"/>
      <c r="BC852" s="712"/>
      <c r="BD852" s="712"/>
      <c r="BE852" s="712"/>
      <c r="BF852" s="712"/>
      <c r="BG852" s="713"/>
      <c r="BH852" s="713"/>
      <c r="BI852" s="714"/>
      <c r="BJ852" s="714"/>
      <c r="BK852" s="714"/>
      <c r="BL852" s="713"/>
      <c r="BM852" s="713"/>
      <c r="BN852" s="713"/>
      <c r="BO852" s="713"/>
      <c r="BP852" s="713"/>
      <c r="BQ852" s="713"/>
      <c r="BR852" s="713"/>
      <c r="BS852" s="713"/>
      <c r="BT852" s="716"/>
      <c r="BU852" s="717"/>
      <c r="BV852" s="715"/>
      <c r="BW852" s="718"/>
    </row>
    <row r="853" spans="2:75" ht="15.75" customHeight="1">
      <c r="B853" s="363" t="s">
        <v>1706</v>
      </c>
      <c r="C853" s="364">
        <v>26135690000180</v>
      </c>
      <c r="D853" s="365" t="s">
        <v>11</v>
      </c>
      <c r="E853" s="365" t="s">
        <v>663</v>
      </c>
      <c r="F853" s="365"/>
      <c r="G853" s="366"/>
      <c r="H853" s="366" t="s">
        <v>34</v>
      </c>
      <c r="I853" s="366" t="s">
        <v>34</v>
      </c>
      <c r="J853" s="366" t="s">
        <v>611</v>
      </c>
      <c r="K853" s="367" t="s">
        <v>49</v>
      </c>
      <c r="L853" s="368"/>
      <c r="M853" s="368"/>
      <c r="N853" s="367">
        <v>434930</v>
      </c>
      <c r="O853" s="367" t="s">
        <v>1323</v>
      </c>
      <c r="P853" s="371">
        <v>42781</v>
      </c>
      <c r="Q853" s="372">
        <v>57432857.240000002</v>
      </c>
      <c r="R853" s="372">
        <v>113320647.67563488</v>
      </c>
      <c r="S853" s="367">
        <v>6</v>
      </c>
      <c r="T853" s="369">
        <v>-5.7098833747932343E-2</v>
      </c>
      <c r="U853" s="369">
        <v>-0.6422427442082449</v>
      </c>
      <c r="V853" s="369">
        <v>-4.3820162303345733E-2</v>
      </c>
      <c r="W853" s="369">
        <v>-0.40216867219209596</v>
      </c>
      <c r="X853" s="369">
        <v>4.21168021699041E-2</v>
      </c>
      <c r="Y853" s="369">
        <v>0.29615652723270025</v>
      </c>
      <c r="Z853" s="369">
        <v>8.0918435766242469E-2</v>
      </c>
      <c r="AA853" s="369">
        <v>0.44218394585100873</v>
      </c>
      <c r="AB853" s="369">
        <v>5.6519491566127456E-2</v>
      </c>
      <c r="AC853" s="373">
        <v>-2.5947483444206032</v>
      </c>
      <c r="AD853" s="575">
        <v>23720107000100</v>
      </c>
      <c r="AE853" s="370" t="s">
        <v>2526</v>
      </c>
      <c r="AF853" s="370" t="s">
        <v>2526</v>
      </c>
      <c r="AG853" s="374" t="s">
        <v>1462</v>
      </c>
      <c r="AH853" s="374" t="s">
        <v>2318</v>
      </c>
      <c r="AI853" s="374">
        <v>5000</v>
      </c>
      <c r="AJ853" s="374">
        <v>1000</v>
      </c>
      <c r="AK853" s="374">
        <v>1000</v>
      </c>
      <c r="AL853" s="369">
        <v>9.300000000000001E-3</v>
      </c>
      <c r="AM853" s="369" t="s">
        <v>34</v>
      </c>
      <c r="AN853" s="369" t="s">
        <v>64</v>
      </c>
      <c r="AO853" s="367" t="s">
        <v>1326</v>
      </c>
      <c r="AP853" s="370" t="s">
        <v>13</v>
      </c>
      <c r="AQ853" s="376" t="s">
        <v>681</v>
      </c>
      <c r="AR853" s="369" t="s">
        <v>34</v>
      </c>
      <c r="AS853" s="369" t="s">
        <v>34</v>
      </c>
      <c r="AT853" s="369"/>
      <c r="AX853" s="711"/>
      <c r="AY853" s="712"/>
      <c r="AZ853" s="712"/>
      <c r="BA853" s="712"/>
      <c r="BB853" s="713"/>
      <c r="BC853" s="712"/>
      <c r="BD853" s="712"/>
      <c r="BE853" s="712"/>
      <c r="BF853" s="712"/>
      <c r="BG853" s="713"/>
      <c r="BH853" s="713"/>
      <c r="BI853" s="714"/>
      <c r="BJ853" s="714"/>
      <c r="BK853" s="714"/>
      <c r="BL853" s="713"/>
      <c r="BM853" s="713"/>
      <c r="BN853" s="713"/>
      <c r="BO853" s="713"/>
      <c r="BP853" s="713"/>
      <c r="BQ853" s="713"/>
      <c r="BR853" s="713"/>
      <c r="BS853" s="713"/>
      <c r="BT853" s="716"/>
      <c r="BU853" s="717"/>
      <c r="BV853" s="715"/>
      <c r="BW853" s="718"/>
    </row>
    <row r="854" spans="2:75" ht="15.75" customHeight="1">
      <c r="B854" s="363" t="s">
        <v>1707</v>
      </c>
      <c r="C854" s="364">
        <v>28651567000147</v>
      </c>
      <c r="D854" s="365" t="s">
        <v>13</v>
      </c>
      <c r="E854" s="365" t="s">
        <v>616</v>
      </c>
      <c r="F854" s="365" t="s">
        <v>617</v>
      </c>
      <c r="G854" s="366" t="s">
        <v>34</v>
      </c>
      <c r="H854" s="366" t="s">
        <v>867</v>
      </c>
      <c r="I854" s="366" t="s">
        <v>34</v>
      </c>
      <c r="J854" s="366" t="s">
        <v>608</v>
      </c>
      <c r="K854" s="367" t="s">
        <v>48</v>
      </c>
      <c r="L854" s="368"/>
      <c r="M854" s="368"/>
      <c r="N854" s="367">
        <v>486574</v>
      </c>
      <c r="O854" s="367" t="s">
        <v>1323</v>
      </c>
      <c r="P854" s="371">
        <v>43479</v>
      </c>
      <c r="Q854" s="372">
        <v>1006661.44</v>
      </c>
      <c r="R854" s="372">
        <v>2583091.3859920627</v>
      </c>
      <c r="S854" s="367">
        <v>17</v>
      </c>
      <c r="T854" s="369">
        <v>0.13005373335977244</v>
      </c>
      <c r="U854" s="369">
        <v>1.4628331460540951</v>
      </c>
      <c r="V854" s="369">
        <v>0.10682446081719665</v>
      </c>
      <c r="W854" s="369">
        <v>0.98040375266269586</v>
      </c>
      <c r="X854" s="369">
        <v>0.20919688725000829</v>
      </c>
      <c r="Y854" s="369">
        <v>1.4710286736851341</v>
      </c>
      <c r="Z854" s="369">
        <v>0.24963324002868492</v>
      </c>
      <c r="AA854" s="369">
        <v>1.364136739003867</v>
      </c>
      <c r="AB854" s="369">
        <v>7.0833192373415385E-2</v>
      </c>
      <c r="AC854" s="373">
        <v>7.7240296547841899E-3</v>
      </c>
      <c r="AD854" s="575">
        <v>25530044000154</v>
      </c>
      <c r="AE854" s="370" t="s">
        <v>2526</v>
      </c>
      <c r="AF854" s="370" t="s">
        <v>2526</v>
      </c>
      <c r="AG854" s="374" t="s">
        <v>1462</v>
      </c>
      <c r="AH854" s="374" t="s">
        <v>2321</v>
      </c>
      <c r="AI854" s="374">
        <v>500</v>
      </c>
      <c r="AJ854" s="374">
        <v>100</v>
      </c>
      <c r="AK854" s="374">
        <v>100</v>
      </c>
      <c r="AL854" s="369">
        <v>0</v>
      </c>
      <c r="AM854" s="369" t="s">
        <v>34</v>
      </c>
      <c r="AN854" s="369" t="s">
        <v>64</v>
      </c>
      <c r="AO854" s="367" t="s">
        <v>1326</v>
      </c>
      <c r="AP854" s="370" t="s">
        <v>13</v>
      </c>
      <c r="AQ854" s="376" t="s">
        <v>670</v>
      </c>
      <c r="AR854" s="369" t="s">
        <v>34</v>
      </c>
      <c r="AS854" s="369" t="s">
        <v>34</v>
      </c>
      <c r="AT854" s="369"/>
      <c r="AX854" s="711"/>
      <c r="AY854" s="712"/>
      <c r="AZ854" s="712"/>
      <c r="BA854" s="712"/>
      <c r="BB854" s="713"/>
      <c r="BC854" s="712"/>
      <c r="BD854" s="712"/>
      <c r="BE854" s="712"/>
      <c r="BF854" s="712"/>
      <c r="BG854" s="713"/>
      <c r="BH854" s="713"/>
      <c r="BI854" s="714"/>
      <c r="BJ854" s="714"/>
      <c r="BK854" s="714"/>
      <c r="BL854" s="713"/>
      <c r="BM854" s="713"/>
      <c r="BN854" s="713"/>
      <c r="BO854" s="713"/>
      <c r="BP854" s="713"/>
      <c r="BQ854" s="713"/>
      <c r="BR854" s="713"/>
      <c r="BS854" s="713"/>
      <c r="BT854" s="716"/>
      <c r="BU854" s="717"/>
      <c r="BV854" s="715"/>
      <c r="BW854" s="718"/>
    </row>
    <row r="855" spans="2:75" ht="15.75" customHeight="1">
      <c r="B855" s="363" t="s">
        <v>1708</v>
      </c>
      <c r="C855" s="364">
        <v>32999290000115</v>
      </c>
      <c r="D855" s="365" t="s">
        <v>14</v>
      </c>
      <c r="E855" s="365" t="s">
        <v>614</v>
      </c>
      <c r="F855" s="365"/>
      <c r="G855" s="366"/>
      <c r="H855" s="366" t="s">
        <v>1340</v>
      </c>
      <c r="I855" s="366" t="s">
        <v>34</v>
      </c>
      <c r="J855" s="366" t="s">
        <v>608</v>
      </c>
      <c r="K855" s="367" t="s">
        <v>48</v>
      </c>
      <c r="L855" s="368"/>
      <c r="M855" s="368"/>
      <c r="N855" s="367">
        <v>504572</v>
      </c>
      <c r="O855" s="367" t="s">
        <v>1326</v>
      </c>
      <c r="P855" s="371">
        <v>43662</v>
      </c>
      <c r="Q855" s="372">
        <v>18602718.329999998</v>
      </c>
      <c r="R855" s="372">
        <v>35313085.66900795</v>
      </c>
      <c r="S855" s="367">
        <v>29</v>
      </c>
      <c r="T855" s="369">
        <v>2.4437928104818818E-2</v>
      </c>
      <c r="U855" s="369">
        <v>0.27487570198175859</v>
      </c>
      <c r="V855" s="369">
        <v>-0.14306655848821193</v>
      </c>
      <c r="W855" s="369">
        <v>-1.313023157331026</v>
      </c>
      <c r="X855" s="369">
        <v>-7.8622574968453929E-2</v>
      </c>
      <c r="Y855" s="369">
        <v>-0.55285747172392607</v>
      </c>
      <c r="Z855" s="369">
        <v>-0.20246674501057205</v>
      </c>
      <c r="AA855" s="369">
        <v>-1.1063924229950806</v>
      </c>
      <c r="AB855" s="369">
        <v>0.27096684826623652</v>
      </c>
      <c r="AC855" s="373">
        <v>-0.81609178709019958</v>
      </c>
      <c r="AD855" s="575">
        <v>23960625000109</v>
      </c>
      <c r="AE855" s="370" t="s">
        <v>2526</v>
      </c>
      <c r="AF855" s="370" t="s">
        <v>2526</v>
      </c>
      <c r="AG855" s="374" t="s">
        <v>1462</v>
      </c>
      <c r="AH855" s="374" t="s">
        <v>2321</v>
      </c>
      <c r="AI855" s="374">
        <v>5000</v>
      </c>
      <c r="AJ855" s="374">
        <v>1000</v>
      </c>
      <c r="AK855" s="374">
        <v>5000</v>
      </c>
      <c r="AL855" s="369">
        <v>0</v>
      </c>
      <c r="AM855" s="369" t="s">
        <v>34</v>
      </c>
      <c r="AN855" s="369" t="s">
        <v>64</v>
      </c>
      <c r="AO855" s="367" t="s">
        <v>1326</v>
      </c>
      <c r="AP855" s="370" t="s">
        <v>13</v>
      </c>
      <c r="AQ855" s="376" t="s">
        <v>670</v>
      </c>
      <c r="AR855" s="369" t="s">
        <v>34</v>
      </c>
      <c r="AS855" s="369" t="s">
        <v>34</v>
      </c>
      <c r="AT855" s="369"/>
      <c r="AX855" s="711"/>
      <c r="AY855" s="712"/>
      <c r="AZ855" s="712"/>
      <c r="BA855" s="712"/>
      <c r="BB855" s="713"/>
      <c r="BC855" s="712"/>
      <c r="BD855" s="712"/>
      <c r="BE855" s="712"/>
      <c r="BF855" s="712"/>
      <c r="BG855" s="713"/>
      <c r="BH855" s="713"/>
      <c r="BI855" s="714"/>
      <c r="BJ855" s="714"/>
      <c r="BK855" s="714"/>
      <c r="BL855" s="713"/>
      <c r="BM855" s="713"/>
      <c r="BN855" s="713"/>
      <c r="BO855" s="713"/>
      <c r="BP855" s="713"/>
      <c r="BQ855" s="713"/>
      <c r="BR855" s="713"/>
      <c r="BS855" s="713"/>
      <c r="BT855" s="716"/>
      <c r="BU855" s="717"/>
      <c r="BV855" s="715"/>
      <c r="BW855" s="718"/>
    </row>
    <row r="856" spans="2:75" ht="15.75" customHeight="1">
      <c r="B856" s="363" t="s">
        <v>1709</v>
      </c>
      <c r="C856" s="364">
        <v>21940710000171</v>
      </c>
      <c r="D856" s="365" t="s">
        <v>13</v>
      </c>
      <c r="E856" s="365" t="s">
        <v>616</v>
      </c>
      <c r="F856" s="365" t="s">
        <v>617</v>
      </c>
      <c r="G856" s="366" t="s">
        <v>34</v>
      </c>
      <c r="H856" s="366" t="s">
        <v>1339</v>
      </c>
      <c r="I856" s="366" t="s">
        <v>34</v>
      </c>
      <c r="J856" s="366" t="s">
        <v>608</v>
      </c>
      <c r="K856" s="367" t="s">
        <v>48</v>
      </c>
      <c r="L856" s="368"/>
      <c r="M856" s="368"/>
      <c r="N856" s="367">
        <v>397520</v>
      </c>
      <c r="O856" s="367" t="s">
        <v>1323</v>
      </c>
      <c r="P856" s="371">
        <v>42163</v>
      </c>
      <c r="Q856" s="372">
        <v>354774641.12</v>
      </c>
      <c r="R856" s="372">
        <v>329757691.50460327</v>
      </c>
      <c r="S856" s="367">
        <v>91</v>
      </c>
      <c r="T856" s="369">
        <v>0.11797548865910601</v>
      </c>
      <c r="U856" s="369">
        <v>1.3269780941625038</v>
      </c>
      <c r="V856" s="369">
        <v>0.12944035519027097</v>
      </c>
      <c r="W856" s="369">
        <v>1.1879658366981889</v>
      </c>
      <c r="X856" s="369">
        <v>0.20836296501683482</v>
      </c>
      <c r="Y856" s="369">
        <v>1.4651647072908556</v>
      </c>
      <c r="Z856" s="369">
        <v>0.43933946894735931</v>
      </c>
      <c r="AA856" s="369">
        <v>2.4007985091115058</v>
      </c>
      <c r="AB856" s="369">
        <v>2.928439320426764E-2</v>
      </c>
      <c r="AC856" s="373">
        <v>0.63972951723792837</v>
      </c>
      <c r="AD856" s="575">
        <v>19366052000104</v>
      </c>
      <c r="AE856" s="370" t="s">
        <v>2526</v>
      </c>
      <c r="AF856" s="370" t="s">
        <v>2526</v>
      </c>
      <c r="AG856" s="374" t="s">
        <v>1462</v>
      </c>
      <c r="AH856" s="374" t="s">
        <v>2527</v>
      </c>
      <c r="AI856" s="374">
        <v>50000</v>
      </c>
      <c r="AJ856" s="374">
        <v>5000</v>
      </c>
      <c r="AK856" s="374">
        <v>5000</v>
      </c>
      <c r="AL856" s="369">
        <v>0</v>
      </c>
      <c r="AM856" s="369" t="s">
        <v>34</v>
      </c>
      <c r="AN856" s="369" t="s">
        <v>64</v>
      </c>
      <c r="AO856" s="367" t="s">
        <v>1326</v>
      </c>
      <c r="AP856" s="370" t="s">
        <v>13</v>
      </c>
      <c r="AQ856" s="376" t="s">
        <v>670</v>
      </c>
      <c r="AR856" s="369" t="s">
        <v>34</v>
      </c>
      <c r="AS856" s="369" t="s">
        <v>34</v>
      </c>
      <c r="AT856" s="369"/>
      <c r="AX856" s="711"/>
      <c r="AY856" s="712"/>
      <c r="AZ856" s="712"/>
      <c r="BA856" s="712"/>
      <c r="BB856" s="713"/>
      <c r="BC856" s="712"/>
      <c r="BD856" s="712"/>
      <c r="BE856" s="712"/>
      <c r="BF856" s="712"/>
      <c r="BG856" s="713"/>
      <c r="BH856" s="713"/>
      <c r="BI856" s="714"/>
      <c r="BJ856" s="714"/>
      <c r="BK856" s="714"/>
      <c r="BL856" s="713"/>
      <c r="BM856" s="713"/>
      <c r="BN856" s="713"/>
      <c r="BO856" s="713"/>
      <c r="BP856" s="713"/>
      <c r="BQ856" s="713"/>
      <c r="BR856" s="713"/>
      <c r="BS856" s="713"/>
      <c r="BT856" s="716"/>
      <c r="BU856" s="717"/>
      <c r="BV856" s="715"/>
      <c r="BW856" s="718"/>
    </row>
    <row r="857" spans="2:75" ht="15.75" customHeight="1">
      <c r="B857" s="363" t="s">
        <v>1710</v>
      </c>
      <c r="C857" s="364">
        <v>11702491000139</v>
      </c>
      <c r="D857" s="365" t="s">
        <v>13</v>
      </c>
      <c r="E857" s="365" t="s">
        <v>616</v>
      </c>
      <c r="F857" s="365" t="s">
        <v>617</v>
      </c>
      <c r="G857" s="366" t="s">
        <v>34</v>
      </c>
      <c r="H857" s="366" t="s">
        <v>1339</v>
      </c>
      <c r="I857" s="366" t="s">
        <v>34</v>
      </c>
      <c r="J857" s="366" t="s">
        <v>608</v>
      </c>
      <c r="K857" s="367" t="s">
        <v>48</v>
      </c>
      <c r="L857" s="368"/>
      <c r="M857" s="368"/>
      <c r="N857" s="367">
        <v>264105</v>
      </c>
      <c r="O857" s="367" t="s">
        <v>1323</v>
      </c>
      <c r="P857" s="371">
        <v>40529</v>
      </c>
      <c r="Q857" s="372">
        <v>15786159.869999999</v>
      </c>
      <c r="R857" s="372">
        <v>14776793.732460331</v>
      </c>
      <c r="S857" s="367">
        <v>16</v>
      </c>
      <c r="T857" s="369">
        <v>9.7035022738173327E-2</v>
      </c>
      <c r="U857" s="369">
        <v>1.0914415443718342</v>
      </c>
      <c r="V857" s="369">
        <v>0.10861923495259718</v>
      </c>
      <c r="W857" s="369">
        <v>0.99687566634302549</v>
      </c>
      <c r="X857" s="369">
        <v>0.15407551800245312</v>
      </c>
      <c r="Y857" s="369">
        <v>1.083426755884914</v>
      </c>
      <c r="Z857" s="369">
        <v>0.26837177244283805</v>
      </c>
      <c r="AA857" s="369">
        <v>1.4665346428175732</v>
      </c>
      <c r="AB857" s="369">
        <v>1.6838401792498854E-2</v>
      </c>
      <c r="AC857" s="373">
        <v>-9.9143930519768973E-3</v>
      </c>
      <c r="AD857" s="575">
        <v>7279819000189</v>
      </c>
      <c r="AE857" s="370" t="s">
        <v>2526</v>
      </c>
      <c r="AF857" s="370" t="s">
        <v>2526</v>
      </c>
      <c r="AG857" s="374" t="s">
        <v>1462</v>
      </c>
      <c r="AH857" s="374" t="s">
        <v>2527</v>
      </c>
      <c r="AI857" s="374">
        <v>50000</v>
      </c>
      <c r="AJ857" s="374">
        <v>5000</v>
      </c>
      <c r="AK857" s="374">
        <v>5000</v>
      </c>
      <c r="AL857" s="369">
        <v>0</v>
      </c>
      <c r="AM857" s="369" t="s">
        <v>34</v>
      </c>
      <c r="AN857" s="369" t="s">
        <v>64</v>
      </c>
      <c r="AO857" s="367" t="s">
        <v>1326</v>
      </c>
      <c r="AP857" s="370" t="s">
        <v>13</v>
      </c>
      <c r="AQ857" s="376" t="s">
        <v>693</v>
      </c>
      <c r="AR857" s="369" t="s">
        <v>34</v>
      </c>
      <c r="AS857" s="369" t="s">
        <v>34</v>
      </c>
      <c r="AT857" s="369"/>
      <c r="AX857" s="711"/>
      <c r="AY857" s="712"/>
      <c r="AZ857" s="712"/>
      <c r="BA857" s="712"/>
      <c r="BB857" s="713"/>
      <c r="BC857" s="712"/>
      <c r="BD857" s="712"/>
      <c r="BE857" s="712"/>
      <c r="BF857" s="712"/>
      <c r="BG857" s="713"/>
      <c r="BH857" s="713"/>
      <c r="BI857" s="714"/>
      <c r="BJ857" s="714"/>
      <c r="BK857" s="714"/>
      <c r="BL857" s="713"/>
      <c r="BM857" s="713"/>
      <c r="BN857" s="713"/>
      <c r="BO857" s="713"/>
      <c r="BP857" s="713"/>
      <c r="BQ857" s="713"/>
      <c r="BR857" s="713"/>
      <c r="BS857" s="713"/>
      <c r="BT857" s="716"/>
      <c r="BU857" s="717"/>
      <c r="BV857" s="715"/>
      <c r="BW857" s="718"/>
    </row>
    <row r="858" spans="2:75" ht="15.75" customHeight="1">
      <c r="B858" s="363" t="s">
        <v>1711</v>
      </c>
      <c r="C858" s="364">
        <v>19391009000107</v>
      </c>
      <c r="D858" s="365" t="s">
        <v>13</v>
      </c>
      <c r="E858" s="365" t="s">
        <v>616</v>
      </c>
      <c r="F858" s="365" t="s">
        <v>617</v>
      </c>
      <c r="G858" s="366" t="s">
        <v>34</v>
      </c>
      <c r="H858" s="366" t="s">
        <v>1339</v>
      </c>
      <c r="I858" s="366" t="s">
        <v>34</v>
      </c>
      <c r="J858" s="366" t="s">
        <v>608</v>
      </c>
      <c r="K858" s="367" t="s">
        <v>48</v>
      </c>
      <c r="L858" s="368"/>
      <c r="M858" s="368"/>
      <c r="N858" s="367">
        <v>366226</v>
      </c>
      <c r="O858" s="367" t="s">
        <v>1323</v>
      </c>
      <c r="P858" s="371">
        <v>41754</v>
      </c>
      <c r="Q858" s="372">
        <v>73358765.239999995</v>
      </c>
      <c r="R858" s="372">
        <v>102408227.0008335</v>
      </c>
      <c r="S858" s="367">
        <v>15</v>
      </c>
      <c r="T858" s="369">
        <v>0.11138198250399856</v>
      </c>
      <c r="U858" s="369">
        <v>1.2528149071225669</v>
      </c>
      <c r="V858" s="369">
        <v>0.106455570136194</v>
      </c>
      <c r="W858" s="369">
        <v>0.97701818155650333</v>
      </c>
      <c r="X858" s="369">
        <v>0.21114800149008217</v>
      </c>
      <c r="Y858" s="369">
        <v>1.4847485001630205</v>
      </c>
      <c r="Z858" s="369">
        <v>0.3266364428287456</v>
      </c>
      <c r="AA858" s="369">
        <v>1.7849256449542843</v>
      </c>
      <c r="AB858" s="369">
        <v>4.7351630810266006E-2</v>
      </c>
      <c r="AC858" s="373">
        <v>-2.4206772088075364E-2</v>
      </c>
      <c r="AD858" s="575">
        <v>18772290000157</v>
      </c>
      <c r="AE858" s="370" t="s">
        <v>2526</v>
      </c>
      <c r="AF858" s="370" t="s">
        <v>2526</v>
      </c>
      <c r="AG858" s="374" t="s">
        <v>1462</v>
      </c>
      <c r="AH858" s="374" t="s">
        <v>2527</v>
      </c>
      <c r="AI858" s="374">
        <v>10000</v>
      </c>
      <c r="AJ858" s="374">
        <v>5000</v>
      </c>
      <c r="AK858" s="374">
        <v>10000</v>
      </c>
      <c r="AL858" s="369">
        <v>0</v>
      </c>
      <c r="AM858" s="369" t="s">
        <v>34</v>
      </c>
      <c r="AN858" s="369" t="s">
        <v>64</v>
      </c>
      <c r="AO858" s="367" t="s">
        <v>1326</v>
      </c>
      <c r="AP858" s="370" t="s">
        <v>13</v>
      </c>
      <c r="AQ858" s="376" t="s">
        <v>676</v>
      </c>
      <c r="AR858" s="369" t="s">
        <v>34</v>
      </c>
      <c r="AS858" s="369" t="s">
        <v>34</v>
      </c>
      <c r="AT858" s="369"/>
      <c r="AX858" s="711"/>
      <c r="AY858" s="712"/>
      <c r="AZ858" s="712"/>
      <c r="BA858" s="712"/>
      <c r="BB858" s="713"/>
      <c r="BC858" s="712"/>
      <c r="BD858" s="712"/>
      <c r="BE858" s="712"/>
      <c r="BF858" s="712"/>
      <c r="BG858" s="713"/>
      <c r="BH858" s="713"/>
      <c r="BI858" s="714"/>
      <c r="BJ858" s="714"/>
      <c r="BK858" s="714"/>
      <c r="BL858" s="713"/>
      <c r="BM858" s="713"/>
      <c r="BN858" s="713"/>
      <c r="BO858" s="713"/>
      <c r="BP858" s="713"/>
      <c r="BQ858" s="713"/>
      <c r="BR858" s="713"/>
      <c r="BS858" s="713"/>
      <c r="BT858" s="716"/>
      <c r="BU858" s="717"/>
      <c r="BV858" s="715"/>
      <c r="BW858" s="718"/>
    </row>
    <row r="859" spans="2:75" ht="15.75" customHeight="1">
      <c r="B859" s="363" t="s">
        <v>1712</v>
      </c>
      <c r="C859" s="364">
        <v>19436830000194</v>
      </c>
      <c r="D859" s="365" t="s">
        <v>14</v>
      </c>
      <c r="E859" s="365" t="s">
        <v>614</v>
      </c>
      <c r="F859" s="365"/>
      <c r="G859" s="366"/>
      <c r="H859" s="366" t="s">
        <v>867</v>
      </c>
      <c r="I859" s="366" t="s">
        <v>34</v>
      </c>
      <c r="J859" s="366" t="s">
        <v>608</v>
      </c>
      <c r="K859" s="367" t="s">
        <v>48</v>
      </c>
      <c r="L859" s="368"/>
      <c r="M859" s="368"/>
      <c r="N859" s="367">
        <v>365981</v>
      </c>
      <c r="O859" s="367" t="s">
        <v>1323</v>
      </c>
      <c r="P859" s="371">
        <v>41757</v>
      </c>
      <c r="Q859" s="372">
        <v>196525409.11000001</v>
      </c>
      <c r="R859" s="372">
        <v>288112365.26988071</v>
      </c>
      <c r="S859" s="367">
        <v>63</v>
      </c>
      <c r="T859" s="369">
        <v>0.16475730971685243</v>
      </c>
      <c r="U859" s="369">
        <v>1.8531759718253573</v>
      </c>
      <c r="V859" s="369">
        <v>0.12526683123844862</v>
      </c>
      <c r="W859" s="369">
        <v>1.1496624508173441</v>
      </c>
      <c r="X859" s="369">
        <v>0.40892751286065088</v>
      </c>
      <c r="Y859" s="369">
        <v>2.8754925791886516</v>
      </c>
      <c r="Z859" s="369">
        <v>0.33071049205297887</v>
      </c>
      <c r="AA859" s="369">
        <v>1.8071885464118314</v>
      </c>
      <c r="AB859" s="369">
        <v>0.16172215879844706</v>
      </c>
      <c r="AC859" s="373">
        <v>0.17084847999212557</v>
      </c>
      <c r="AD859" s="575">
        <v>26218464000162</v>
      </c>
      <c r="AE859" s="370" t="s">
        <v>2526</v>
      </c>
      <c r="AF859" s="370" t="s">
        <v>2526</v>
      </c>
      <c r="AG859" s="374" t="s">
        <v>1462</v>
      </c>
      <c r="AH859" s="374" t="s">
        <v>2527</v>
      </c>
      <c r="AI859" s="374">
        <v>10000</v>
      </c>
      <c r="AJ859" s="374">
        <v>10000</v>
      </c>
      <c r="AK859" s="374">
        <v>10000</v>
      </c>
      <c r="AL859" s="369">
        <v>0</v>
      </c>
      <c r="AM859" s="369" t="s">
        <v>34</v>
      </c>
      <c r="AN859" s="369" t="s">
        <v>2330</v>
      </c>
      <c r="AO859" s="367" t="s">
        <v>1326</v>
      </c>
      <c r="AP859" s="370" t="s">
        <v>718</v>
      </c>
      <c r="AQ859" s="376" t="s">
        <v>661</v>
      </c>
      <c r="AR859" s="369" t="s">
        <v>34</v>
      </c>
      <c r="AS859" s="369" t="s">
        <v>34</v>
      </c>
      <c r="AT859" s="369"/>
      <c r="AX859" s="711"/>
      <c r="AY859" s="712"/>
      <c r="AZ859" s="712"/>
      <c r="BA859" s="712"/>
      <c r="BB859" s="713"/>
      <c r="BC859" s="712"/>
      <c r="BD859" s="712"/>
      <c r="BE859" s="712"/>
      <c r="BF859" s="712"/>
      <c r="BG859" s="713"/>
      <c r="BH859" s="713"/>
      <c r="BI859" s="714"/>
      <c r="BJ859" s="714"/>
      <c r="BK859" s="714"/>
      <c r="BL859" s="713"/>
      <c r="BM859" s="713"/>
      <c r="BN859" s="713"/>
      <c r="BO859" s="713"/>
      <c r="BP859" s="713"/>
      <c r="BQ859" s="713"/>
      <c r="BR859" s="713"/>
      <c r="BS859" s="713"/>
      <c r="BT859" s="716"/>
      <c r="BU859" s="717"/>
      <c r="BV859" s="715"/>
      <c r="BW859" s="718"/>
    </row>
    <row r="860" spans="2:75" ht="15.75" customHeight="1">
      <c r="B860" s="363" t="s">
        <v>1713</v>
      </c>
      <c r="C860" s="364">
        <v>12483948000124</v>
      </c>
      <c r="D860" s="365" t="s">
        <v>13</v>
      </c>
      <c r="E860" s="365" t="s">
        <v>615</v>
      </c>
      <c r="F860" s="365" t="s">
        <v>619</v>
      </c>
      <c r="G860" s="366" t="s">
        <v>34</v>
      </c>
      <c r="H860" s="366" t="s">
        <v>1340</v>
      </c>
      <c r="I860" s="366" t="s">
        <v>34</v>
      </c>
      <c r="J860" s="366" t="s">
        <v>611</v>
      </c>
      <c r="K860" s="367" t="s">
        <v>48</v>
      </c>
      <c r="L860" s="368"/>
      <c r="M860" s="368"/>
      <c r="N860" s="367">
        <v>267805</v>
      </c>
      <c r="O860" s="367" t="s">
        <v>1326</v>
      </c>
      <c r="P860" s="371">
        <v>40582</v>
      </c>
      <c r="Q860" s="372" t="s">
        <v>1396</v>
      </c>
      <c r="R860" s="372" t="s">
        <v>1424</v>
      </c>
      <c r="S860" s="367">
        <v>61</v>
      </c>
      <c r="T860" s="369" t="s">
        <v>1424</v>
      </c>
      <c r="U860" s="369" t="s">
        <v>1424</v>
      </c>
      <c r="V860" s="369" t="s">
        <v>1424</v>
      </c>
      <c r="W860" s="369" t="s">
        <v>1424</v>
      </c>
      <c r="X860" s="369" t="s">
        <v>1424</v>
      </c>
      <c r="Y860" s="369" t="s">
        <v>1424</v>
      </c>
      <c r="Z860" s="369" t="s">
        <v>1424</v>
      </c>
      <c r="AA860" s="369" t="s">
        <v>1424</v>
      </c>
      <c r="AB860" s="369" t="s">
        <v>1424</v>
      </c>
      <c r="AC860" s="373" t="s">
        <v>1424</v>
      </c>
      <c r="AD860" s="575">
        <v>38452255000168</v>
      </c>
      <c r="AE860" s="370" t="s">
        <v>2526</v>
      </c>
      <c r="AF860" s="370" t="s">
        <v>2526</v>
      </c>
      <c r="AG860" s="374" t="s">
        <v>1462</v>
      </c>
      <c r="AH860" s="374" t="s">
        <v>2527</v>
      </c>
      <c r="AI860" s="374">
        <v>5000</v>
      </c>
      <c r="AJ860" s="374">
        <v>1000</v>
      </c>
      <c r="AK860" s="374">
        <v>5000</v>
      </c>
      <c r="AL860" s="369">
        <v>0</v>
      </c>
      <c r="AM860" s="369" t="s">
        <v>34</v>
      </c>
      <c r="AN860" s="369" t="s">
        <v>64</v>
      </c>
      <c r="AO860" s="367" t="s">
        <v>1326</v>
      </c>
      <c r="AP860" s="370" t="s">
        <v>13</v>
      </c>
      <c r="AQ860" s="376" t="s">
        <v>670</v>
      </c>
      <c r="AR860" s="369" t="s">
        <v>34</v>
      </c>
      <c r="AS860" s="369" t="s">
        <v>34</v>
      </c>
      <c r="AT860" s="369"/>
      <c r="AX860" s="711"/>
      <c r="AY860" s="712"/>
      <c r="AZ860" s="712"/>
      <c r="BA860" s="712"/>
      <c r="BB860" s="713"/>
      <c r="BC860" s="712"/>
      <c r="BD860" s="712"/>
      <c r="BE860" s="712"/>
      <c r="BF860" s="712"/>
      <c r="BG860" s="713"/>
      <c r="BH860" s="713"/>
      <c r="BI860" s="714"/>
      <c r="BJ860" s="714"/>
      <c r="BK860" s="714"/>
      <c r="BL860" s="713"/>
      <c r="BM860" s="713"/>
      <c r="BN860" s="713"/>
      <c r="BO860" s="713"/>
      <c r="BP860" s="713"/>
      <c r="BQ860" s="713"/>
      <c r="BR860" s="713"/>
      <c r="BS860" s="713"/>
      <c r="BT860" s="716"/>
      <c r="BU860" s="717"/>
      <c r="BV860" s="715"/>
      <c r="BW860" s="718"/>
    </row>
    <row r="861" spans="2:75" ht="15.75" customHeight="1">
      <c r="B861" s="363" t="s">
        <v>1714</v>
      </c>
      <c r="C861" s="364">
        <v>36400100000152</v>
      </c>
      <c r="D861" s="365" t="s">
        <v>13</v>
      </c>
      <c r="E861" s="365" t="s">
        <v>615</v>
      </c>
      <c r="F861" s="365" t="s">
        <v>619</v>
      </c>
      <c r="G861" s="366" t="s">
        <v>34</v>
      </c>
      <c r="H861" s="366" t="s">
        <v>1340</v>
      </c>
      <c r="I861" s="366" t="s">
        <v>34</v>
      </c>
      <c r="J861" s="366" t="s">
        <v>611</v>
      </c>
      <c r="K861" s="367" t="s">
        <v>48</v>
      </c>
      <c r="L861" s="368"/>
      <c r="M861" s="368"/>
      <c r="N861" s="367">
        <v>541893</v>
      </c>
      <c r="O861" s="367" t="s">
        <v>1323</v>
      </c>
      <c r="P861" s="371">
        <v>44011</v>
      </c>
      <c r="Q861" s="372">
        <v>265938748.34</v>
      </c>
      <c r="R861" s="372">
        <v>211986612.70948413</v>
      </c>
      <c r="S861" s="367">
        <v>181</v>
      </c>
      <c r="T861" s="369">
        <v>0.5302229895798225</v>
      </c>
      <c r="U861" s="369">
        <v>5.9639023342114434</v>
      </c>
      <c r="V861" s="369">
        <v>0.61730790745901087</v>
      </c>
      <c r="W861" s="369">
        <v>5.6654719751578027</v>
      </c>
      <c r="X861" s="369">
        <v>0.90998409788258017</v>
      </c>
      <c r="Y861" s="369">
        <v>6.3988174880585946</v>
      </c>
      <c r="Z861" s="369" t="s">
        <v>1424</v>
      </c>
      <c r="AA861" s="369" t="s">
        <v>1424</v>
      </c>
      <c r="AB861" s="369">
        <v>0.20449083406907112</v>
      </c>
      <c r="AC861" s="373">
        <v>1.94318494658751</v>
      </c>
      <c r="AD861" s="575">
        <v>36181763000123</v>
      </c>
      <c r="AE861" s="370" t="s">
        <v>2526</v>
      </c>
      <c r="AF861" s="370" t="s">
        <v>2526</v>
      </c>
      <c r="AG861" s="374" t="s">
        <v>1462</v>
      </c>
      <c r="AH861" s="374" t="s">
        <v>2321</v>
      </c>
      <c r="AI861" s="374" t="s">
        <v>1436</v>
      </c>
      <c r="AJ861" s="374" t="s">
        <v>1436</v>
      </c>
      <c r="AK861" s="374" t="s">
        <v>1436</v>
      </c>
      <c r="AL861" s="369">
        <v>0</v>
      </c>
      <c r="AM861" s="369" t="s">
        <v>34</v>
      </c>
      <c r="AN861" s="369" t="s">
        <v>64</v>
      </c>
      <c r="AO861" s="367" t="s">
        <v>1326</v>
      </c>
      <c r="AP861" s="370" t="s">
        <v>13</v>
      </c>
      <c r="AQ861" s="376" t="s">
        <v>681</v>
      </c>
      <c r="AR861" s="369" t="s">
        <v>34</v>
      </c>
      <c r="AS861" s="369" t="s">
        <v>34</v>
      </c>
      <c r="AT861" s="369"/>
      <c r="AX861" s="711"/>
      <c r="AY861" s="712"/>
      <c r="AZ861" s="712"/>
      <c r="BA861" s="712"/>
      <c r="BB861" s="713"/>
      <c r="BC861" s="712"/>
      <c r="BD861" s="712"/>
      <c r="BE861" s="712"/>
      <c r="BF861" s="712"/>
      <c r="BG861" s="713"/>
      <c r="BH861" s="713"/>
      <c r="BI861" s="714"/>
      <c r="BJ861" s="714"/>
      <c r="BK861" s="714"/>
      <c r="BL861" s="713"/>
      <c r="BM861" s="713"/>
      <c r="BN861" s="713"/>
      <c r="BO861" s="713"/>
      <c r="BP861" s="713"/>
      <c r="BQ861" s="713"/>
      <c r="BR861" s="713"/>
      <c r="BS861" s="713"/>
      <c r="BT861" s="716"/>
      <c r="BU861" s="717"/>
      <c r="BV861" s="715"/>
      <c r="BW861" s="718"/>
    </row>
    <row r="862" spans="2:75" ht="15.75" customHeight="1">
      <c r="B862" s="363" t="s">
        <v>1715</v>
      </c>
      <c r="C862" s="364">
        <v>14476715000120</v>
      </c>
      <c r="D862" s="365" t="s">
        <v>14</v>
      </c>
      <c r="E862" s="365"/>
      <c r="F862" s="365"/>
      <c r="G862" s="366"/>
      <c r="H862" s="366" t="s">
        <v>34</v>
      </c>
      <c r="I862" s="366"/>
      <c r="J862" s="366"/>
      <c r="K862" s="367"/>
      <c r="L862" s="368"/>
      <c r="M862" s="368"/>
      <c r="N862" s="367">
        <v>307092</v>
      </c>
      <c r="O862" s="367" t="s">
        <v>1323</v>
      </c>
      <c r="P862" s="371">
        <v>41089</v>
      </c>
      <c r="Q862" s="372">
        <v>22877207.079999998</v>
      </c>
      <c r="R862" s="372">
        <v>47328875.38543652</v>
      </c>
      <c r="S862" s="367">
        <v>32</v>
      </c>
      <c r="T862" s="369">
        <v>-0.12279092442044526</v>
      </c>
      <c r="U862" s="369">
        <v>-1.3811416991771688</v>
      </c>
      <c r="V862" s="369">
        <v>-0.19998059360784093</v>
      </c>
      <c r="W862" s="369">
        <v>-1.8353635762164189</v>
      </c>
      <c r="X862" s="369">
        <v>-0.12679279354251716</v>
      </c>
      <c r="Y862" s="369">
        <v>-0.8915803546100548</v>
      </c>
      <c r="Z862" s="369">
        <v>2.2373595743927943E-2</v>
      </c>
      <c r="AA862" s="369">
        <v>0.12226193889245515</v>
      </c>
      <c r="AB862" s="369">
        <v>0.18546238429444972</v>
      </c>
      <c r="AC862" s="373">
        <v>-1.6677075226712412</v>
      </c>
      <c r="AD862" s="575">
        <v>12282747000169</v>
      </c>
      <c r="AE862" s="370" t="s">
        <v>2526</v>
      </c>
      <c r="AF862" s="370" t="s">
        <v>2526</v>
      </c>
      <c r="AG862" s="374" t="s">
        <v>1462</v>
      </c>
      <c r="AH862" s="374" t="s">
        <v>2527</v>
      </c>
      <c r="AI862" s="374">
        <v>50000</v>
      </c>
      <c r="AJ862" s="374">
        <v>10000</v>
      </c>
      <c r="AK862" s="374">
        <v>50000</v>
      </c>
      <c r="AL862" s="369">
        <v>0</v>
      </c>
      <c r="AM862" s="369" t="s">
        <v>34</v>
      </c>
      <c r="AN862" s="369" t="s">
        <v>668</v>
      </c>
      <c r="AO862" s="367" t="s">
        <v>1326</v>
      </c>
      <c r="AP862" s="370" t="s">
        <v>718</v>
      </c>
      <c r="AQ862" s="376" t="s">
        <v>661</v>
      </c>
      <c r="AR862" s="369" t="s">
        <v>34</v>
      </c>
      <c r="AS862" s="369" t="s">
        <v>34</v>
      </c>
      <c r="AT862" s="369"/>
      <c r="AX862" s="711"/>
      <c r="AY862" s="712"/>
      <c r="AZ862" s="712"/>
      <c r="BA862" s="712"/>
      <c r="BB862" s="713"/>
      <c r="BC862" s="712"/>
      <c r="BD862" s="712"/>
      <c r="BE862" s="712"/>
      <c r="BF862" s="712"/>
      <c r="BG862" s="713"/>
      <c r="BH862" s="713"/>
      <c r="BI862" s="714"/>
      <c r="BJ862" s="714"/>
      <c r="BK862" s="714"/>
      <c r="BL862" s="713"/>
      <c r="BM862" s="713"/>
      <c r="BN862" s="713"/>
      <c r="BO862" s="713"/>
      <c r="BP862" s="713"/>
      <c r="BQ862" s="713"/>
      <c r="BR862" s="713"/>
      <c r="BS862" s="713"/>
      <c r="BT862" s="716"/>
      <c r="BU862" s="717"/>
      <c r="BV862" s="715"/>
      <c r="BW862" s="718"/>
    </row>
    <row r="863" spans="2:75" ht="15.75" customHeight="1">
      <c r="B863" s="363" t="s">
        <v>1716</v>
      </c>
      <c r="C863" s="364">
        <v>34887358000108</v>
      </c>
      <c r="D863" s="365" t="s">
        <v>14</v>
      </c>
      <c r="E863" s="365" t="s">
        <v>614</v>
      </c>
      <c r="F863" s="365"/>
      <c r="G863" s="366"/>
      <c r="H863" s="366" t="s">
        <v>1340</v>
      </c>
      <c r="I863" s="366" t="s">
        <v>34</v>
      </c>
      <c r="J863" s="366" t="s">
        <v>608</v>
      </c>
      <c r="K863" s="367" t="s">
        <v>48</v>
      </c>
      <c r="L863" s="368"/>
      <c r="M863" s="368"/>
      <c r="N863" s="367">
        <v>516856</v>
      </c>
      <c r="O863" s="367" t="s">
        <v>1323</v>
      </c>
      <c r="P863" s="371">
        <v>43804</v>
      </c>
      <c r="Q863" s="372">
        <v>37874977.93</v>
      </c>
      <c r="R863" s="372">
        <v>80293745.836071417</v>
      </c>
      <c r="S863" s="367">
        <v>62</v>
      </c>
      <c r="T863" s="369">
        <v>0.14520462932271028</v>
      </c>
      <c r="U863" s="369">
        <v>1.6332491136272187</v>
      </c>
      <c r="V863" s="369">
        <v>-7.1749051220868831E-2</v>
      </c>
      <c r="W863" s="369">
        <v>-0.65849187095175044</v>
      </c>
      <c r="X863" s="369">
        <v>6.3666040367743149E-2</v>
      </c>
      <c r="Y863" s="369">
        <v>0.44768625457137007</v>
      </c>
      <c r="Z863" s="369" t="s">
        <v>1424</v>
      </c>
      <c r="AA863" s="369" t="s">
        <v>1424</v>
      </c>
      <c r="AB863" s="369">
        <v>0.25150459426222987</v>
      </c>
      <c r="AC863" s="373">
        <v>-0.58191040761418567</v>
      </c>
      <c r="AD863" s="575">
        <v>34849937000158</v>
      </c>
      <c r="AE863" s="370" t="s">
        <v>2526</v>
      </c>
      <c r="AF863" s="370" t="s">
        <v>2526</v>
      </c>
      <c r="AG863" s="374" t="s">
        <v>1462</v>
      </c>
      <c r="AH863" s="374" t="s">
        <v>2318</v>
      </c>
      <c r="AI863" s="374">
        <v>1000</v>
      </c>
      <c r="AJ863" s="374">
        <v>100</v>
      </c>
      <c r="AK863" s="374">
        <v>1000</v>
      </c>
      <c r="AL863" s="369">
        <v>0</v>
      </c>
      <c r="AM863" s="369" t="s">
        <v>34</v>
      </c>
      <c r="AN863" s="369" t="s">
        <v>668</v>
      </c>
      <c r="AO863" s="367" t="s">
        <v>1326</v>
      </c>
      <c r="AP863" s="370" t="s">
        <v>718</v>
      </c>
      <c r="AQ863" s="376" t="s">
        <v>661</v>
      </c>
      <c r="AR863" s="369" t="s">
        <v>34</v>
      </c>
      <c r="AS863" s="369" t="s">
        <v>34</v>
      </c>
      <c r="AT863" s="369"/>
      <c r="AX863" s="711"/>
      <c r="AY863" s="712"/>
      <c r="AZ863" s="712"/>
      <c r="BA863" s="712"/>
      <c r="BB863" s="713"/>
      <c r="BC863" s="712"/>
      <c r="BD863" s="712"/>
      <c r="BE863" s="712"/>
      <c r="BF863" s="712"/>
      <c r="BG863" s="713"/>
      <c r="BH863" s="713"/>
      <c r="BI863" s="714"/>
      <c r="BJ863" s="714"/>
      <c r="BK863" s="714"/>
      <c r="BL863" s="713"/>
      <c r="BM863" s="713"/>
      <c r="BN863" s="713"/>
      <c r="BO863" s="713"/>
      <c r="BP863" s="713"/>
      <c r="BQ863" s="713"/>
      <c r="BR863" s="713"/>
      <c r="BS863" s="713"/>
      <c r="BT863" s="716"/>
      <c r="BU863" s="717"/>
      <c r="BV863" s="715"/>
      <c r="BW863" s="718"/>
    </row>
    <row r="864" spans="2:75" ht="15.75" customHeight="1">
      <c r="B864" s="363" t="s">
        <v>1717</v>
      </c>
      <c r="C864" s="364">
        <v>31006632000196</v>
      </c>
      <c r="D864" s="365" t="s">
        <v>14</v>
      </c>
      <c r="E864" s="365" t="s">
        <v>614</v>
      </c>
      <c r="F864" s="365"/>
      <c r="G864" s="366"/>
      <c r="H864" s="366" t="s">
        <v>1340</v>
      </c>
      <c r="I864" s="366" t="s">
        <v>34</v>
      </c>
      <c r="J864" s="366" t="s">
        <v>608</v>
      </c>
      <c r="K864" s="367" t="s">
        <v>48</v>
      </c>
      <c r="L864" s="368"/>
      <c r="M864" s="368"/>
      <c r="N864" s="367">
        <v>487449</v>
      </c>
      <c r="O864" s="367" t="s">
        <v>1323</v>
      </c>
      <c r="P864" s="371">
        <v>43515</v>
      </c>
      <c r="Q864" s="372">
        <v>48783105.509999998</v>
      </c>
      <c r="R864" s="372">
        <v>77385040.868730158</v>
      </c>
      <c r="S864" s="367">
        <v>32</v>
      </c>
      <c r="T864" s="369">
        <v>0.14999269027968021</v>
      </c>
      <c r="U864" s="369">
        <v>1.6871048092096541</v>
      </c>
      <c r="V864" s="369">
        <v>-6.2790196491447792E-2</v>
      </c>
      <c r="W864" s="369">
        <v>-0.57627011453853771</v>
      </c>
      <c r="X864" s="369">
        <v>8.8530524392726795E-2</v>
      </c>
      <c r="Y864" s="369">
        <v>0.62252809585280844</v>
      </c>
      <c r="Z864" s="369">
        <v>4.4962915213801136E-2</v>
      </c>
      <c r="AA864" s="369">
        <v>0.24570271382454548</v>
      </c>
      <c r="AB864" s="369">
        <v>0.25092516217759242</v>
      </c>
      <c r="AC864" s="373">
        <v>-0.54558709510952497</v>
      </c>
      <c r="AD864" s="575">
        <v>31493876000140</v>
      </c>
      <c r="AE864" s="370" t="s">
        <v>2526</v>
      </c>
      <c r="AF864" s="370" t="s">
        <v>2526</v>
      </c>
      <c r="AG864" s="374" t="s">
        <v>1462</v>
      </c>
      <c r="AH864" s="374" t="s">
        <v>2318</v>
      </c>
      <c r="AI864" s="374">
        <v>30000</v>
      </c>
      <c r="AJ864" s="374">
        <v>30000</v>
      </c>
      <c r="AK864" s="374">
        <v>30000</v>
      </c>
      <c r="AL864" s="369">
        <v>0</v>
      </c>
      <c r="AM864" s="369" t="s">
        <v>34</v>
      </c>
      <c r="AN864" s="369" t="s">
        <v>668</v>
      </c>
      <c r="AO864" s="367" t="s">
        <v>1326</v>
      </c>
      <c r="AP864" s="370" t="s">
        <v>718</v>
      </c>
      <c r="AQ864" s="376" t="s">
        <v>661</v>
      </c>
      <c r="AR864" s="369" t="s">
        <v>34</v>
      </c>
      <c r="AS864" s="369" t="s">
        <v>34</v>
      </c>
      <c r="AT864" s="369"/>
      <c r="AX864" s="711"/>
      <c r="AY864" s="712"/>
      <c r="AZ864" s="712"/>
      <c r="BA864" s="712"/>
      <c r="BB864" s="713"/>
      <c r="BC864" s="712"/>
      <c r="BD864" s="712"/>
      <c r="BE864" s="712"/>
      <c r="BF864" s="712"/>
      <c r="BG864" s="713"/>
      <c r="BH864" s="713"/>
      <c r="BI864" s="714"/>
      <c r="BJ864" s="714"/>
      <c r="BK864" s="714"/>
      <c r="BL864" s="713"/>
      <c r="BM864" s="713"/>
      <c r="BN864" s="713"/>
      <c r="BO864" s="713"/>
      <c r="BP864" s="713"/>
      <c r="BQ864" s="713"/>
      <c r="BR864" s="713"/>
      <c r="BS864" s="713"/>
      <c r="BT864" s="716"/>
      <c r="BU864" s="717"/>
      <c r="BV864" s="715"/>
      <c r="BW864" s="718"/>
    </row>
    <row r="865" spans="2:75" ht="15.75" customHeight="1">
      <c r="B865" s="363" t="s">
        <v>1718</v>
      </c>
      <c r="C865" s="364">
        <v>28021609000166</v>
      </c>
      <c r="D865" s="365" t="s">
        <v>14</v>
      </c>
      <c r="E865" s="365" t="s">
        <v>614</v>
      </c>
      <c r="F865" s="365"/>
      <c r="G865" s="366"/>
      <c r="H865" s="366" t="s">
        <v>1340</v>
      </c>
      <c r="I865" s="366" t="s">
        <v>34</v>
      </c>
      <c r="J865" s="366" t="s">
        <v>608</v>
      </c>
      <c r="K865" s="367" t="s">
        <v>48</v>
      </c>
      <c r="L865" s="368"/>
      <c r="M865" s="368"/>
      <c r="N865" s="367">
        <v>445940</v>
      </c>
      <c r="O865" s="367" t="s">
        <v>1323</v>
      </c>
      <c r="P865" s="371">
        <v>42947</v>
      </c>
      <c r="Q865" s="372">
        <v>88925101.829999998</v>
      </c>
      <c r="R865" s="372">
        <v>149911180.58730164</v>
      </c>
      <c r="S865" s="367">
        <v>32</v>
      </c>
      <c r="T865" s="369">
        <v>0.17606504396492562</v>
      </c>
      <c r="U865" s="369">
        <v>1.9803643887783229</v>
      </c>
      <c r="V865" s="369">
        <v>-7.3270293358825955E-2</v>
      </c>
      <c r="W865" s="369">
        <v>-0.67245338771815844</v>
      </c>
      <c r="X865" s="369">
        <v>5.7836127358225742E-2</v>
      </c>
      <c r="Y865" s="369">
        <v>0.40669152795365954</v>
      </c>
      <c r="Z865" s="369">
        <v>0.42196390390359451</v>
      </c>
      <c r="AA865" s="369">
        <v>2.3058486272991829</v>
      </c>
      <c r="AB865" s="369">
        <v>0.21687923652978153</v>
      </c>
      <c r="AC865" s="373">
        <v>-0.71942303821891651</v>
      </c>
      <c r="AD865" s="575">
        <v>26491334000107</v>
      </c>
      <c r="AE865" s="370" t="s">
        <v>2526</v>
      </c>
      <c r="AF865" s="370" t="s">
        <v>2526</v>
      </c>
      <c r="AG865" s="374" t="s">
        <v>1462</v>
      </c>
      <c r="AH865" s="374" t="s">
        <v>2318</v>
      </c>
      <c r="AI865" s="374">
        <v>1000</v>
      </c>
      <c r="AJ865" s="374">
        <v>100</v>
      </c>
      <c r="AK865" s="374">
        <v>1000</v>
      </c>
      <c r="AL865" s="369">
        <v>0</v>
      </c>
      <c r="AM865" s="369" t="s">
        <v>34</v>
      </c>
      <c r="AN865" s="369" t="s">
        <v>64</v>
      </c>
      <c r="AO865" s="367" t="s">
        <v>1326</v>
      </c>
      <c r="AP865" s="370" t="s">
        <v>13</v>
      </c>
      <c r="AQ865" s="376" t="s">
        <v>670</v>
      </c>
      <c r="AR865" s="369" t="s">
        <v>34</v>
      </c>
      <c r="AS865" s="369" t="s">
        <v>34</v>
      </c>
      <c r="AT865" s="369"/>
      <c r="AX865" s="711"/>
      <c r="AY865" s="712"/>
      <c r="AZ865" s="712"/>
      <c r="BA865" s="712"/>
      <c r="BB865" s="713"/>
      <c r="BC865" s="712"/>
      <c r="BD865" s="712"/>
      <c r="BE865" s="712"/>
      <c r="BF865" s="712"/>
      <c r="BG865" s="713"/>
      <c r="BH865" s="713"/>
      <c r="BI865" s="714"/>
      <c r="BJ865" s="714"/>
      <c r="BK865" s="714"/>
      <c r="BL865" s="713"/>
      <c r="BM865" s="713"/>
      <c r="BN865" s="713"/>
      <c r="BO865" s="713"/>
      <c r="BP865" s="713"/>
      <c r="BQ865" s="713"/>
      <c r="BR865" s="713"/>
      <c r="BS865" s="713"/>
      <c r="BT865" s="716"/>
      <c r="BU865" s="717"/>
      <c r="BV865" s="715"/>
      <c r="BW865" s="718"/>
    </row>
    <row r="866" spans="2:75" ht="15.75" customHeight="1">
      <c r="B866" s="363" t="s">
        <v>1719</v>
      </c>
      <c r="C866" s="364">
        <v>32669660000156</v>
      </c>
      <c r="D866" s="365" t="s">
        <v>14</v>
      </c>
      <c r="E866" s="365" t="s">
        <v>614</v>
      </c>
      <c r="F866" s="365"/>
      <c r="G866" s="366"/>
      <c r="H866" s="366" t="s">
        <v>1340</v>
      </c>
      <c r="I866" s="366" t="s">
        <v>34</v>
      </c>
      <c r="J866" s="366" t="s">
        <v>608</v>
      </c>
      <c r="K866" s="367" t="s">
        <v>48</v>
      </c>
      <c r="L866" s="368"/>
      <c r="M866" s="368"/>
      <c r="N866" s="367">
        <v>500313</v>
      </c>
      <c r="O866" s="367" t="s">
        <v>1323</v>
      </c>
      <c r="P866" s="371">
        <v>43644</v>
      </c>
      <c r="Q866" s="372">
        <v>150272350.38</v>
      </c>
      <c r="R866" s="372">
        <v>265441829.85261923</v>
      </c>
      <c r="S866" s="367">
        <v>32</v>
      </c>
      <c r="T866" s="369">
        <v>0.1754747926307243</v>
      </c>
      <c r="U866" s="369">
        <v>1.9737252928149354</v>
      </c>
      <c r="V866" s="369">
        <v>-7.2367751849021666E-2</v>
      </c>
      <c r="W866" s="369">
        <v>-0.66417012491133565</v>
      </c>
      <c r="X866" s="369">
        <v>5.803641467316667E-2</v>
      </c>
      <c r="Y866" s="369">
        <v>0.40809990638187871</v>
      </c>
      <c r="Z866" s="369">
        <v>0.42192134040543849</v>
      </c>
      <c r="AA866" s="369">
        <v>2.3056160363526867</v>
      </c>
      <c r="AB866" s="369">
        <v>0.21565485104240104</v>
      </c>
      <c r="AC866" s="373">
        <v>-0.72022636488778624</v>
      </c>
      <c r="AD866" s="575">
        <v>31943995000158</v>
      </c>
      <c r="AE866" s="370" t="s">
        <v>2526</v>
      </c>
      <c r="AF866" s="370" t="s">
        <v>2526</v>
      </c>
      <c r="AG866" s="374" t="s">
        <v>1462</v>
      </c>
      <c r="AH866" s="374" t="s">
        <v>2318</v>
      </c>
      <c r="AI866" s="374">
        <v>1000</v>
      </c>
      <c r="AJ866" s="374">
        <v>100</v>
      </c>
      <c r="AK866" s="374">
        <v>1000</v>
      </c>
      <c r="AL866" s="369">
        <v>0</v>
      </c>
      <c r="AM866" s="369" t="s">
        <v>34</v>
      </c>
      <c r="AN866" s="369" t="s">
        <v>64</v>
      </c>
      <c r="AO866" s="367" t="s">
        <v>1326</v>
      </c>
      <c r="AP866" s="370" t="s">
        <v>13</v>
      </c>
      <c r="AQ866" s="376" t="s">
        <v>670</v>
      </c>
      <c r="AR866" s="369" t="s">
        <v>34</v>
      </c>
      <c r="AS866" s="369" t="s">
        <v>34</v>
      </c>
      <c r="AT866" s="369"/>
      <c r="AX866" s="711"/>
      <c r="AY866" s="712"/>
      <c r="AZ866" s="712"/>
      <c r="BA866" s="712"/>
      <c r="BB866" s="713"/>
      <c r="BC866" s="712"/>
      <c r="BD866" s="712"/>
      <c r="BE866" s="712"/>
      <c r="BF866" s="712"/>
      <c r="BG866" s="713"/>
      <c r="BH866" s="713"/>
      <c r="BI866" s="714"/>
      <c r="BJ866" s="714"/>
      <c r="BK866" s="714"/>
      <c r="BL866" s="713"/>
      <c r="BM866" s="713"/>
      <c r="BN866" s="713"/>
      <c r="BO866" s="713"/>
      <c r="BP866" s="713"/>
      <c r="BQ866" s="713"/>
      <c r="BR866" s="713"/>
      <c r="BS866" s="713"/>
      <c r="BT866" s="716"/>
      <c r="BU866" s="717"/>
      <c r="BV866" s="715"/>
      <c r="BW866" s="718"/>
    </row>
    <row r="867" spans="2:75" ht="15.75" customHeight="1">
      <c r="B867" s="363" t="s">
        <v>1720</v>
      </c>
      <c r="C867" s="364">
        <v>27566556000104</v>
      </c>
      <c r="D867" s="365" t="s">
        <v>13</v>
      </c>
      <c r="E867" s="365" t="s">
        <v>616</v>
      </c>
      <c r="F867" s="365" t="s">
        <v>617</v>
      </c>
      <c r="G867" s="366" t="s">
        <v>34</v>
      </c>
      <c r="H867" s="366" t="s">
        <v>1340</v>
      </c>
      <c r="I867" s="366" t="s">
        <v>34</v>
      </c>
      <c r="J867" s="366" t="s">
        <v>608</v>
      </c>
      <c r="K867" s="367" t="s">
        <v>48</v>
      </c>
      <c r="L867" s="368"/>
      <c r="M867" s="368"/>
      <c r="N867" s="367">
        <v>442410</v>
      </c>
      <c r="O867" s="367" t="s">
        <v>1323</v>
      </c>
      <c r="P867" s="371">
        <v>42888</v>
      </c>
      <c r="Q867" s="372">
        <v>10425746.66</v>
      </c>
      <c r="R867" s="372">
        <v>16632945.53575396</v>
      </c>
      <c r="S867" s="367">
        <v>33</v>
      </c>
      <c r="T867" s="369">
        <v>7.5696494779655232E-2</v>
      </c>
      <c r="U867" s="369">
        <v>0.85142762720598153</v>
      </c>
      <c r="V867" s="369">
        <v>-7.6389895465636126E-3</v>
      </c>
      <c r="W867" s="369">
        <v>-7.010841862163128E-2</v>
      </c>
      <c r="X867" s="369">
        <v>2.354027249849322E-2</v>
      </c>
      <c r="Y867" s="369">
        <v>0.16553026331726045</v>
      </c>
      <c r="Z867" s="369">
        <v>0.16400681579041021</v>
      </c>
      <c r="AA867" s="369">
        <v>0.89622569030081878</v>
      </c>
      <c r="AB867" s="369">
        <v>8.0952534176105428E-2</v>
      </c>
      <c r="AC867" s="373">
        <v>-1.3322200279743908</v>
      </c>
      <c r="AD867" s="575">
        <v>26269634000138</v>
      </c>
      <c r="AE867" s="370" t="s">
        <v>2526</v>
      </c>
      <c r="AF867" s="370" t="s">
        <v>2526</v>
      </c>
      <c r="AG867" s="374" t="s">
        <v>1462</v>
      </c>
      <c r="AH867" s="374" t="s">
        <v>2527</v>
      </c>
      <c r="AI867" s="374">
        <v>1000</v>
      </c>
      <c r="AJ867" s="374">
        <v>100</v>
      </c>
      <c r="AK867" s="374">
        <v>1000</v>
      </c>
      <c r="AL867" s="369">
        <v>0</v>
      </c>
      <c r="AM867" s="369" t="s">
        <v>34</v>
      </c>
      <c r="AN867" s="369" t="s">
        <v>64</v>
      </c>
      <c r="AO867" s="367" t="s">
        <v>1326</v>
      </c>
      <c r="AP867" s="370" t="s">
        <v>13</v>
      </c>
      <c r="AQ867" s="376" t="s">
        <v>676</v>
      </c>
      <c r="AR867" s="369" t="s">
        <v>34</v>
      </c>
      <c r="AS867" s="369" t="s">
        <v>34</v>
      </c>
      <c r="AT867" s="369"/>
      <c r="AX867" s="711"/>
      <c r="AY867" s="712"/>
      <c r="AZ867" s="712"/>
      <c r="BA867" s="712"/>
      <c r="BB867" s="713"/>
      <c r="BC867" s="712"/>
      <c r="BD867" s="712"/>
      <c r="BE867" s="712"/>
      <c r="BF867" s="712"/>
      <c r="BG867" s="713"/>
      <c r="BH867" s="713"/>
      <c r="BI867" s="714"/>
      <c r="BJ867" s="714"/>
      <c r="BK867" s="714"/>
      <c r="BL867" s="713"/>
      <c r="BM867" s="713"/>
      <c r="BN867" s="713"/>
      <c r="BO867" s="713"/>
      <c r="BP867" s="713"/>
      <c r="BQ867" s="713"/>
      <c r="BR867" s="713"/>
      <c r="BS867" s="713"/>
      <c r="BT867" s="716"/>
      <c r="BU867" s="717"/>
      <c r="BV867" s="715"/>
      <c r="BW867" s="718"/>
    </row>
    <row r="868" spans="2:75" ht="15.75" customHeight="1">
      <c r="B868" s="363" t="s">
        <v>1721</v>
      </c>
      <c r="C868" s="364">
        <v>27566566000131</v>
      </c>
      <c r="D868" s="365" t="s">
        <v>13</v>
      </c>
      <c r="E868" s="365" t="s">
        <v>615</v>
      </c>
      <c r="F868" s="365" t="s">
        <v>619</v>
      </c>
      <c r="G868" s="366" t="s">
        <v>34</v>
      </c>
      <c r="H868" s="366" t="s">
        <v>1339</v>
      </c>
      <c r="I868" s="366" t="s">
        <v>34</v>
      </c>
      <c r="J868" s="366"/>
      <c r="K868" s="367" t="s">
        <v>48</v>
      </c>
      <c r="L868" s="368"/>
      <c r="M868" s="368"/>
      <c r="N868" s="367">
        <v>442429</v>
      </c>
      <c r="O868" s="367" t="s">
        <v>1323</v>
      </c>
      <c r="P868" s="371">
        <v>42895</v>
      </c>
      <c r="Q868" s="372">
        <v>38573770.240000002</v>
      </c>
      <c r="R868" s="372">
        <v>45573078.224841259</v>
      </c>
      <c r="S868" s="367">
        <v>32</v>
      </c>
      <c r="T868" s="369">
        <v>0.13673396127052495</v>
      </c>
      <c r="U868" s="369">
        <v>1.5379717719020103</v>
      </c>
      <c r="V868" s="369">
        <v>0.12043841701711022</v>
      </c>
      <c r="W868" s="369">
        <v>1.105348673000943</v>
      </c>
      <c r="X868" s="369">
        <v>0.20032494030863024</v>
      </c>
      <c r="Y868" s="369">
        <v>1.4086430019204137</v>
      </c>
      <c r="Z868" s="369">
        <v>0.23149619711731617</v>
      </c>
      <c r="AA868" s="369">
        <v>1.2650257128863325</v>
      </c>
      <c r="AB868" s="369">
        <v>4.3303497419042082E-2</v>
      </c>
      <c r="AC868" s="373">
        <v>0.25943227517589085</v>
      </c>
      <c r="AD868" s="575">
        <v>26277587000174</v>
      </c>
      <c r="AE868" s="370" t="s">
        <v>2526</v>
      </c>
      <c r="AF868" s="370" t="s">
        <v>2526</v>
      </c>
      <c r="AG868" s="374" t="s">
        <v>1462</v>
      </c>
      <c r="AH868" s="374" t="s">
        <v>2321</v>
      </c>
      <c r="AI868" s="374">
        <v>1000</v>
      </c>
      <c r="AJ868" s="374">
        <v>100</v>
      </c>
      <c r="AK868" s="374">
        <v>1000</v>
      </c>
      <c r="AL868" s="369">
        <v>0</v>
      </c>
      <c r="AM868" s="369" t="s">
        <v>34</v>
      </c>
      <c r="AN868" s="369" t="s">
        <v>64</v>
      </c>
      <c r="AO868" s="367" t="s">
        <v>1326</v>
      </c>
      <c r="AP868" s="370" t="s">
        <v>13</v>
      </c>
      <c r="AQ868" s="376" t="s">
        <v>666</v>
      </c>
      <c r="AR868" s="369" t="s">
        <v>34</v>
      </c>
      <c r="AS868" s="369" t="s">
        <v>34</v>
      </c>
      <c r="AT868" s="369"/>
      <c r="AX868" s="711"/>
      <c r="AY868" s="712"/>
      <c r="AZ868" s="712"/>
      <c r="BA868" s="712"/>
      <c r="BB868" s="713"/>
      <c r="BC868" s="712"/>
      <c r="BD868" s="712"/>
      <c r="BE868" s="712"/>
      <c r="BF868" s="712"/>
      <c r="BG868" s="713"/>
      <c r="BH868" s="713"/>
      <c r="BI868" s="714"/>
      <c r="BJ868" s="714"/>
      <c r="BK868" s="714"/>
      <c r="BL868" s="713"/>
      <c r="BM868" s="713"/>
      <c r="BN868" s="713"/>
      <c r="BO868" s="713"/>
      <c r="BP868" s="713"/>
      <c r="BQ868" s="713"/>
      <c r="BR868" s="713"/>
      <c r="BS868" s="713"/>
      <c r="BT868" s="716"/>
      <c r="BU868" s="717"/>
      <c r="BV868" s="715"/>
      <c r="BW868" s="718"/>
    </row>
    <row r="869" spans="2:75" ht="15.75" customHeight="1">
      <c r="B869" s="363" t="s">
        <v>1722</v>
      </c>
      <c r="C869" s="364">
        <v>36988916000149</v>
      </c>
      <c r="D869" s="365" t="s">
        <v>14</v>
      </c>
      <c r="E869" s="365" t="s">
        <v>607</v>
      </c>
      <c r="F869" s="365"/>
      <c r="G869" s="366"/>
      <c r="H869" s="366" t="s">
        <v>34</v>
      </c>
      <c r="I869" s="366" t="s">
        <v>34</v>
      </c>
      <c r="J869" s="366" t="s">
        <v>608</v>
      </c>
      <c r="K869" s="367" t="s">
        <v>48</v>
      </c>
      <c r="L869" s="368"/>
      <c r="M869" s="368"/>
      <c r="N869" s="367">
        <v>546836</v>
      </c>
      <c r="O869" s="367" t="s">
        <v>1323</v>
      </c>
      <c r="P869" s="371">
        <v>44042</v>
      </c>
      <c r="Q869" s="372">
        <v>16532864.119999999</v>
      </c>
      <c r="R869" s="372">
        <v>31578304.647103183</v>
      </c>
      <c r="S869" s="367">
        <v>32</v>
      </c>
      <c r="T869" s="369">
        <v>-1.1070614786241939E-2</v>
      </c>
      <c r="U869" s="369">
        <v>-0.124521317751886</v>
      </c>
      <c r="V869" s="369">
        <v>-0.19257339293343456</v>
      </c>
      <c r="W869" s="369">
        <v>-1.7673824482766223</v>
      </c>
      <c r="X869" s="369">
        <v>-7.5678425665252402E-2</v>
      </c>
      <c r="Y869" s="369">
        <v>-0.53215483077380654</v>
      </c>
      <c r="Z869" s="369" t="s">
        <v>1424</v>
      </c>
      <c r="AA869" s="369" t="s">
        <v>1424</v>
      </c>
      <c r="AB869" s="369">
        <v>0.23898426038519341</v>
      </c>
      <c r="AC869" s="373">
        <v>-1.208298437967257</v>
      </c>
      <c r="AD869" s="575">
        <v>35727340000101</v>
      </c>
      <c r="AE869" s="370" t="s">
        <v>2526</v>
      </c>
      <c r="AF869" s="370" t="s">
        <v>2526</v>
      </c>
      <c r="AG869" s="374" t="s">
        <v>1462</v>
      </c>
      <c r="AH869" s="374" t="s">
        <v>2527</v>
      </c>
      <c r="AI869" s="374">
        <v>1000</v>
      </c>
      <c r="AJ869" s="374" t="s">
        <v>1436</v>
      </c>
      <c r="AK869" s="374">
        <v>1000</v>
      </c>
      <c r="AL869" s="369">
        <v>0</v>
      </c>
      <c r="AM869" s="369" t="s">
        <v>34</v>
      </c>
      <c r="AN869" s="369" t="s">
        <v>668</v>
      </c>
      <c r="AO869" s="367" t="s">
        <v>1326</v>
      </c>
      <c r="AP869" s="370" t="s">
        <v>718</v>
      </c>
      <c r="AQ869" s="376" t="s">
        <v>661</v>
      </c>
      <c r="AR869" s="369" t="s">
        <v>34</v>
      </c>
      <c r="AS869" s="369" t="s">
        <v>34</v>
      </c>
      <c r="AT869" s="369"/>
      <c r="AX869" s="711"/>
      <c r="AY869" s="712"/>
      <c r="AZ869" s="712"/>
      <c r="BA869" s="712"/>
      <c r="BB869" s="713"/>
      <c r="BC869" s="712"/>
      <c r="BD869" s="712"/>
      <c r="BE869" s="712"/>
      <c r="BF869" s="712"/>
      <c r="BG869" s="713"/>
      <c r="BH869" s="713"/>
      <c r="BI869" s="714"/>
      <c r="BJ869" s="714"/>
      <c r="BK869" s="714"/>
      <c r="BL869" s="713"/>
      <c r="BM869" s="713"/>
      <c r="BN869" s="713"/>
      <c r="BO869" s="713"/>
      <c r="BP869" s="713"/>
      <c r="BQ869" s="713"/>
      <c r="BR869" s="713"/>
      <c r="BS869" s="713"/>
      <c r="BT869" s="716"/>
      <c r="BU869" s="717"/>
      <c r="BV869" s="715"/>
      <c r="BW869" s="718"/>
    </row>
    <row r="870" spans="2:75" ht="15.75" customHeight="1">
      <c r="B870" s="363" t="s">
        <v>1723</v>
      </c>
      <c r="C870" s="364">
        <v>34674530000137</v>
      </c>
      <c r="D870" s="365" t="s">
        <v>14</v>
      </c>
      <c r="E870" s="365" t="s">
        <v>607</v>
      </c>
      <c r="F870" s="365"/>
      <c r="G870" s="366"/>
      <c r="H870" s="366" t="s">
        <v>34</v>
      </c>
      <c r="I870" s="366" t="s">
        <v>34</v>
      </c>
      <c r="J870" s="366" t="s">
        <v>608</v>
      </c>
      <c r="K870" s="367" t="s">
        <v>48</v>
      </c>
      <c r="L870" s="368"/>
      <c r="M870" s="368"/>
      <c r="N870" s="367">
        <v>513474</v>
      </c>
      <c r="O870" s="367" t="s">
        <v>1323</v>
      </c>
      <c r="P870" s="371">
        <v>43775</v>
      </c>
      <c r="Q870" s="372">
        <v>152594164.38999999</v>
      </c>
      <c r="R870" s="372">
        <v>310592428.59428573</v>
      </c>
      <c r="S870" s="367">
        <v>90</v>
      </c>
      <c r="T870" s="369">
        <v>-9.8932790820702499E-2</v>
      </c>
      <c r="U870" s="369">
        <v>-1.1127874756490816</v>
      </c>
      <c r="V870" s="369">
        <v>-0.25061815171766821</v>
      </c>
      <c r="W870" s="369">
        <v>-2.3001003192504457</v>
      </c>
      <c r="X870" s="369">
        <v>-0.21036513401296197</v>
      </c>
      <c r="Y870" s="369">
        <v>-1.4792435401147235</v>
      </c>
      <c r="Z870" s="369" t="s">
        <v>1424</v>
      </c>
      <c r="AA870" s="369" t="s">
        <v>1424</v>
      </c>
      <c r="AB870" s="369">
        <v>0.25629400697526616</v>
      </c>
      <c r="AC870" s="373">
        <v>-1.4009513184639604</v>
      </c>
      <c r="AD870" s="575">
        <v>0</v>
      </c>
      <c r="AE870" s="370" t="s">
        <v>2526</v>
      </c>
      <c r="AF870" s="370" t="s">
        <v>2526</v>
      </c>
      <c r="AG870" s="374" t="s">
        <v>1462</v>
      </c>
      <c r="AH870" s="374" t="s">
        <v>2318</v>
      </c>
      <c r="AI870" s="374">
        <v>0</v>
      </c>
      <c r="AJ870" s="374">
        <v>0</v>
      </c>
      <c r="AK870" s="374">
        <v>0</v>
      </c>
      <c r="AL870" s="369">
        <v>0</v>
      </c>
      <c r="AM870" s="369" t="s">
        <v>34</v>
      </c>
      <c r="AN870" s="369" t="s">
        <v>668</v>
      </c>
      <c r="AO870" s="367" t="s">
        <v>1326</v>
      </c>
      <c r="AP870" s="370" t="s">
        <v>718</v>
      </c>
      <c r="AQ870" s="376" t="s">
        <v>661</v>
      </c>
      <c r="AR870" s="369" t="s">
        <v>34</v>
      </c>
      <c r="AS870" s="369" t="s">
        <v>34</v>
      </c>
      <c r="AT870" s="369"/>
      <c r="AX870" s="711"/>
      <c r="AY870" s="712"/>
      <c r="AZ870" s="712"/>
      <c r="BA870" s="712"/>
      <c r="BB870" s="713"/>
      <c r="BC870" s="712"/>
      <c r="BD870" s="712"/>
      <c r="BE870" s="712"/>
      <c r="BF870" s="712"/>
      <c r="BG870" s="713"/>
      <c r="BH870" s="713"/>
      <c r="BI870" s="714"/>
      <c r="BJ870" s="714"/>
      <c r="BK870" s="714"/>
      <c r="BL870" s="713"/>
      <c r="BM870" s="713"/>
      <c r="BN870" s="713"/>
      <c r="BO870" s="713"/>
      <c r="BP870" s="713"/>
      <c r="BQ870" s="713"/>
      <c r="BR870" s="713"/>
      <c r="BS870" s="713"/>
      <c r="BT870" s="716"/>
      <c r="BU870" s="717"/>
      <c r="BV870" s="715"/>
      <c r="BW870" s="718"/>
    </row>
    <row r="871" spans="2:75" ht="15.75" customHeight="1">
      <c r="B871" s="363" t="s">
        <v>1724</v>
      </c>
      <c r="C871" s="364">
        <v>30658954000157</v>
      </c>
      <c r="D871" s="365" t="s">
        <v>13</v>
      </c>
      <c r="E871" s="365" t="s">
        <v>615</v>
      </c>
      <c r="F871" s="365" t="s">
        <v>619</v>
      </c>
      <c r="G871" s="366" t="s">
        <v>34</v>
      </c>
      <c r="H871" s="366" t="s">
        <v>1340</v>
      </c>
      <c r="I871" s="366" t="s">
        <v>34</v>
      </c>
      <c r="J871" s="366" t="s">
        <v>611</v>
      </c>
      <c r="K871" s="367" t="s">
        <v>48</v>
      </c>
      <c r="L871" s="368"/>
      <c r="M871" s="368"/>
      <c r="N871" s="367">
        <v>477044</v>
      </c>
      <c r="O871" s="367" t="s">
        <v>1323</v>
      </c>
      <c r="P871" s="371">
        <v>43375</v>
      </c>
      <c r="Q871" s="372">
        <v>238431330.34999999</v>
      </c>
      <c r="R871" s="372">
        <v>324064528.82297617</v>
      </c>
      <c r="S871" s="367">
        <v>60</v>
      </c>
      <c r="T871" s="369">
        <v>0.10611627933215395</v>
      </c>
      <c r="U871" s="369">
        <v>1.1935867332127277</v>
      </c>
      <c r="V871" s="369">
        <v>7.6086680425029085E-2</v>
      </c>
      <c r="W871" s="369">
        <v>0.69830136698745082</v>
      </c>
      <c r="X871" s="369">
        <v>0.14732142323221598</v>
      </c>
      <c r="Y871" s="369">
        <v>1.0359333767892112</v>
      </c>
      <c r="Z871" s="369">
        <v>0.15176313417173271</v>
      </c>
      <c r="AA871" s="369">
        <v>0.82931931230890898</v>
      </c>
      <c r="AB871" s="369">
        <v>8.1787586150812885E-2</v>
      </c>
      <c r="AC871" s="373">
        <v>-0.32735291452389403</v>
      </c>
      <c r="AD871" s="575">
        <v>30658606000180</v>
      </c>
      <c r="AE871" s="370" t="s">
        <v>2526</v>
      </c>
      <c r="AF871" s="370" t="s">
        <v>2526</v>
      </c>
      <c r="AG871" s="374" t="s">
        <v>1462</v>
      </c>
      <c r="AH871" s="374" t="s">
        <v>2321</v>
      </c>
      <c r="AI871" s="374">
        <v>50000</v>
      </c>
      <c r="AJ871" s="374">
        <v>10000</v>
      </c>
      <c r="AK871" s="374">
        <v>50000</v>
      </c>
      <c r="AL871" s="369">
        <v>2E-3</v>
      </c>
      <c r="AM871" s="369" t="s">
        <v>34</v>
      </c>
      <c r="AN871" s="369" t="s">
        <v>64</v>
      </c>
      <c r="AO871" s="367" t="s">
        <v>1326</v>
      </c>
      <c r="AP871" s="370" t="s">
        <v>13</v>
      </c>
      <c r="AQ871" s="376" t="s">
        <v>666</v>
      </c>
      <c r="AR871" s="369" t="s">
        <v>34</v>
      </c>
      <c r="AS871" s="369" t="s">
        <v>34</v>
      </c>
      <c r="AT871" s="369"/>
      <c r="AX871" s="711"/>
      <c r="AY871" s="712"/>
      <c r="AZ871" s="712"/>
      <c r="BA871" s="712"/>
      <c r="BB871" s="713"/>
      <c r="BC871" s="712"/>
      <c r="BD871" s="712"/>
      <c r="BE871" s="712"/>
      <c r="BF871" s="712"/>
      <c r="BG871" s="713"/>
      <c r="BH871" s="713"/>
      <c r="BI871" s="714"/>
      <c r="BJ871" s="714"/>
      <c r="BK871" s="714"/>
      <c r="BL871" s="713"/>
      <c r="BM871" s="713"/>
      <c r="BN871" s="713"/>
      <c r="BO871" s="713"/>
      <c r="BP871" s="713"/>
      <c r="BQ871" s="713"/>
      <c r="BR871" s="713"/>
      <c r="BS871" s="713"/>
      <c r="BT871" s="716"/>
      <c r="BU871" s="717"/>
      <c r="BV871" s="715"/>
      <c r="BW871" s="718"/>
    </row>
    <row r="872" spans="2:75" ht="15.75" customHeight="1">
      <c r="B872" s="363" t="s">
        <v>1725</v>
      </c>
      <c r="C872" s="364">
        <v>30658606000180</v>
      </c>
      <c r="D872" s="365" t="s">
        <v>13</v>
      </c>
      <c r="E872" s="365" t="s">
        <v>615</v>
      </c>
      <c r="F872" s="365" t="s">
        <v>619</v>
      </c>
      <c r="G872" s="366" t="s">
        <v>34</v>
      </c>
      <c r="H872" s="366" t="s">
        <v>1340</v>
      </c>
      <c r="I872" s="366" t="s">
        <v>34</v>
      </c>
      <c r="J872" s="366" t="s">
        <v>611</v>
      </c>
      <c r="K872" s="367" t="s">
        <v>48</v>
      </c>
      <c r="L872" s="368"/>
      <c r="M872" s="368"/>
      <c r="N872" s="367">
        <v>476366</v>
      </c>
      <c r="O872" s="367" t="s">
        <v>1323</v>
      </c>
      <c r="P872" s="371">
        <v>43368</v>
      </c>
      <c r="Q872" s="372">
        <v>793573243.48000002</v>
      </c>
      <c r="R872" s="372">
        <v>1214661783.1484125</v>
      </c>
      <c r="S872" s="367">
        <v>60</v>
      </c>
      <c r="T872" s="369">
        <v>0.10830404266266713</v>
      </c>
      <c r="U872" s="369">
        <v>1.218194505961113</v>
      </c>
      <c r="V872" s="369">
        <v>7.8450691692553587E-2</v>
      </c>
      <c r="W872" s="369">
        <v>0.71999757308376855</v>
      </c>
      <c r="X872" s="369">
        <v>0.1524695821706572</v>
      </c>
      <c r="Y872" s="369">
        <v>1.0721341516414917</v>
      </c>
      <c r="Z872" s="369">
        <v>0.15931182677737499</v>
      </c>
      <c r="AA872" s="369">
        <v>0.8705696238203896</v>
      </c>
      <c r="AB872" s="369">
        <v>8.2379751815019206E-2</v>
      </c>
      <c r="AC872" s="373">
        <v>-0.2977670262102225</v>
      </c>
      <c r="AD872" s="575">
        <v>30592665000100</v>
      </c>
      <c r="AE872" s="370" t="s">
        <v>2526</v>
      </c>
      <c r="AF872" s="370" t="s">
        <v>2526</v>
      </c>
      <c r="AG872" s="374" t="s">
        <v>1462</v>
      </c>
      <c r="AH872" s="374" t="s">
        <v>2321</v>
      </c>
      <c r="AI872" s="374">
        <v>50000</v>
      </c>
      <c r="AJ872" s="374">
        <v>10000</v>
      </c>
      <c r="AK872" s="374">
        <v>50000</v>
      </c>
      <c r="AL872" s="369">
        <v>0</v>
      </c>
      <c r="AM872" s="369" t="s">
        <v>34</v>
      </c>
      <c r="AN872" s="369" t="s">
        <v>64</v>
      </c>
      <c r="AO872" s="367" t="s">
        <v>1326</v>
      </c>
      <c r="AP872" s="370" t="s">
        <v>13</v>
      </c>
      <c r="AQ872" s="376" t="s">
        <v>666</v>
      </c>
      <c r="AR872" s="369" t="s">
        <v>34</v>
      </c>
      <c r="AS872" s="369" t="s">
        <v>34</v>
      </c>
      <c r="AT872" s="369"/>
      <c r="AX872" s="711"/>
      <c r="AY872" s="712"/>
      <c r="AZ872" s="712"/>
      <c r="BA872" s="712"/>
      <c r="BB872" s="713"/>
      <c r="BC872" s="712"/>
      <c r="BD872" s="712"/>
      <c r="BE872" s="712"/>
      <c r="BF872" s="712"/>
      <c r="BG872" s="713"/>
      <c r="BH872" s="713"/>
      <c r="BI872" s="714"/>
      <c r="BJ872" s="714"/>
      <c r="BK872" s="714"/>
      <c r="BL872" s="713"/>
      <c r="BM872" s="713"/>
      <c r="BN872" s="713"/>
      <c r="BO872" s="713"/>
      <c r="BP872" s="713"/>
      <c r="BQ872" s="713"/>
      <c r="BR872" s="713"/>
      <c r="BS872" s="713"/>
      <c r="BT872" s="716"/>
      <c r="BU872" s="717"/>
      <c r="BV872" s="715"/>
      <c r="BW872" s="718"/>
    </row>
    <row r="873" spans="2:75" ht="15.75" customHeight="1">
      <c r="B873" s="363" t="s">
        <v>1726</v>
      </c>
      <c r="C873" s="364">
        <v>23508793000150</v>
      </c>
      <c r="D873" s="365" t="s">
        <v>13</v>
      </c>
      <c r="E873" s="365" t="s">
        <v>615</v>
      </c>
      <c r="F873" s="365" t="s">
        <v>619</v>
      </c>
      <c r="G873" s="366" t="s">
        <v>34</v>
      </c>
      <c r="H873" s="366" t="s">
        <v>1340</v>
      </c>
      <c r="I873" s="366" t="s">
        <v>34</v>
      </c>
      <c r="J873" s="366" t="s">
        <v>611</v>
      </c>
      <c r="K873" s="367" t="s">
        <v>48</v>
      </c>
      <c r="L873" s="368"/>
      <c r="M873" s="368"/>
      <c r="N873" s="367">
        <v>418935</v>
      </c>
      <c r="O873" s="367" t="s">
        <v>1326</v>
      </c>
      <c r="P873" s="371">
        <v>42535</v>
      </c>
      <c r="Q873" s="372">
        <v>32118592.16</v>
      </c>
      <c r="R873" s="372">
        <v>39541221.126785718</v>
      </c>
      <c r="S873" s="367">
        <v>32</v>
      </c>
      <c r="T873" s="369">
        <v>7.4708340401998807E-2</v>
      </c>
      <c r="U873" s="369">
        <v>0.84031295221963942</v>
      </c>
      <c r="V873" s="369">
        <v>8.3521027522784674E-2</v>
      </c>
      <c r="W873" s="369">
        <v>0.76653163688517878</v>
      </c>
      <c r="X873" s="369">
        <v>0.1088972699886559</v>
      </c>
      <c r="Y873" s="369">
        <v>0.76574278300758081</v>
      </c>
      <c r="Z873" s="369">
        <v>0.22746193762628342</v>
      </c>
      <c r="AA873" s="369">
        <v>1.242980244960024</v>
      </c>
      <c r="AB873" s="369">
        <v>5.5945358270462264E-2</v>
      </c>
      <c r="AC873" s="373">
        <v>-0.38710927918558818</v>
      </c>
      <c r="AD873" s="575">
        <v>21956674000134</v>
      </c>
      <c r="AE873" s="370" t="s">
        <v>2526</v>
      </c>
      <c r="AF873" s="370" t="s">
        <v>2526</v>
      </c>
      <c r="AG873" s="374" t="s">
        <v>1462</v>
      </c>
      <c r="AH873" s="374" t="s">
        <v>2527</v>
      </c>
      <c r="AI873" s="374">
        <v>500000</v>
      </c>
      <c r="AJ873" s="374">
        <v>100000</v>
      </c>
      <c r="AK873" s="374">
        <v>500000</v>
      </c>
      <c r="AL873" s="369">
        <v>0</v>
      </c>
      <c r="AM873" s="369" t="s">
        <v>34</v>
      </c>
      <c r="AN873" s="369" t="s">
        <v>64</v>
      </c>
      <c r="AO873" s="367" t="s">
        <v>1326</v>
      </c>
      <c r="AP873" s="370" t="s">
        <v>13</v>
      </c>
      <c r="AQ873" s="376" t="s">
        <v>681</v>
      </c>
      <c r="AR873" s="369" t="s">
        <v>34</v>
      </c>
      <c r="AS873" s="369" t="s">
        <v>34</v>
      </c>
      <c r="AT873" s="369"/>
      <c r="AW873" s="711"/>
      <c r="AX873" s="711"/>
      <c r="AY873" s="712"/>
      <c r="AZ873" s="712"/>
      <c r="BA873" s="712"/>
      <c r="BB873" s="713"/>
      <c r="BC873" s="712"/>
      <c r="BD873" s="712"/>
      <c r="BE873" s="712"/>
      <c r="BF873" s="712"/>
      <c r="BG873" s="713"/>
      <c r="BH873" s="713"/>
      <c r="BI873" s="714"/>
      <c r="BJ873" s="714"/>
      <c r="BK873" s="714"/>
      <c r="BL873" s="218"/>
      <c r="BM873" s="713"/>
      <c r="BN873" s="713"/>
      <c r="BO873" s="713"/>
      <c r="BP873" s="713"/>
      <c r="BQ873" s="713"/>
      <c r="BR873" s="713"/>
      <c r="BS873" s="713"/>
      <c r="BT873" s="716"/>
      <c r="BU873" s="717"/>
      <c r="BV873" s="715"/>
      <c r="BW873" s="718"/>
    </row>
    <row r="874" spans="2:75" ht="15.75" customHeight="1">
      <c r="B874" s="363" t="s">
        <v>1727</v>
      </c>
      <c r="C874" s="364">
        <v>28651543000198</v>
      </c>
      <c r="D874" s="365" t="s">
        <v>13</v>
      </c>
      <c r="E874" s="365" t="s">
        <v>615</v>
      </c>
      <c r="F874" s="365" t="s">
        <v>619</v>
      </c>
      <c r="G874" s="366" t="s">
        <v>34</v>
      </c>
      <c r="H874" s="366" t="s">
        <v>1340</v>
      </c>
      <c r="I874" s="366" t="s">
        <v>34</v>
      </c>
      <c r="J874" s="366"/>
      <c r="K874" s="367" t="s">
        <v>48</v>
      </c>
      <c r="L874" s="368"/>
      <c r="M874" s="368"/>
      <c r="N874" s="367">
        <v>459070</v>
      </c>
      <c r="O874" s="367" t="s">
        <v>1323</v>
      </c>
      <c r="P874" s="371">
        <v>43154</v>
      </c>
      <c r="Q874" s="372">
        <v>7970930.6200000001</v>
      </c>
      <c r="R874" s="372">
        <v>19776802.37376985</v>
      </c>
      <c r="S874" s="367">
        <v>5</v>
      </c>
      <c r="T874" s="369">
        <v>-0.19779917336650266</v>
      </c>
      <c r="U874" s="369">
        <v>-2.2248279967649114</v>
      </c>
      <c r="V874" s="369">
        <v>-0.18722265943290661</v>
      </c>
      <c r="W874" s="369">
        <v>-1.718274976417788</v>
      </c>
      <c r="X874" s="369">
        <v>-0.14147669824226572</v>
      </c>
      <c r="Y874" s="369">
        <v>-0.99483449542896507</v>
      </c>
      <c r="Z874" s="369">
        <v>-9.8354824683212549E-2</v>
      </c>
      <c r="AA874" s="369">
        <v>-0.53746620359226782</v>
      </c>
      <c r="AB874" s="369">
        <v>0.12861188753377359</v>
      </c>
      <c r="AC874" s="373">
        <v>-2.3499602396794312</v>
      </c>
      <c r="AD874" s="575">
        <v>22282992000120</v>
      </c>
      <c r="AE874" s="370" t="s">
        <v>2526</v>
      </c>
      <c r="AF874" s="370" t="s">
        <v>2526</v>
      </c>
      <c r="AG874" s="374" t="s">
        <v>1462</v>
      </c>
      <c r="AH874" s="374" t="s">
        <v>2318</v>
      </c>
      <c r="AI874" s="374">
        <v>1000</v>
      </c>
      <c r="AJ874" s="374">
        <v>1000</v>
      </c>
      <c r="AK874" s="374">
        <v>1000</v>
      </c>
      <c r="AL874" s="369">
        <v>9.4999999999999998E-3</v>
      </c>
      <c r="AM874" s="369" t="s">
        <v>34</v>
      </c>
      <c r="AN874" s="369" t="s">
        <v>64</v>
      </c>
      <c r="AO874" s="367" t="s">
        <v>1326</v>
      </c>
      <c r="AP874" s="370" t="s">
        <v>13</v>
      </c>
      <c r="AQ874" s="376" t="s">
        <v>681</v>
      </c>
      <c r="AR874" s="369" t="s">
        <v>34</v>
      </c>
      <c r="AS874" s="369" t="s">
        <v>34</v>
      </c>
      <c r="AT874" s="369"/>
      <c r="AX874" s="711"/>
      <c r="AY874" s="712"/>
      <c r="AZ874" s="712"/>
      <c r="BA874" s="712"/>
      <c r="BB874" s="713"/>
      <c r="BC874" s="712"/>
      <c r="BD874" s="712"/>
      <c r="BE874" s="712"/>
      <c r="BF874" s="712"/>
      <c r="BG874" s="713"/>
      <c r="BH874" s="713"/>
      <c r="BI874" s="714"/>
      <c r="BJ874" s="714"/>
      <c r="BK874" s="714"/>
      <c r="BL874" s="713"/>
      <c r="BM874" s="713"/>
      <c r="BN874" s="713"/>
      <c r="BO874" s="713"/>
      <c r="BP874" s="713"/>
      <c r="BQ874" s="713"/>
      <c r="BR874" s="713"/>
      <c r="BS874" s="713"/>
      <c r="BT874" s="716"/>
      <c r="BU874" s="717"/>
      <c r="BV874" s="715"/>
      <c r="BW874" s="718"/>
    </row>
    <row r="875" spans="2:75" ht="15.75" customHeight="1">
      <c r="B875" s="363" t="s">
        <v>550</v>
      </c>
      <c r="C875" s="364">
        <v>20077065000142</v>
      </c>
      <c r="D875" s="365" t="s">
        <v>14</v>
      </c>
      <c r="E875" s="365" t="s">
        <v>15</v>
      </c>
      <c r="F875" s="365" t="s">
        <v>17</v>
      </c>
      <c r="G875" s="366"/>
      <c r="H875" s="366" t="s">
        <v>34</v>
      </c>
      <c r="I875" s="366" t="s">
        <v>34</v>
      </c>
      <c r="J875" s="366" t="s">
        <v>611</v>
      </c>
      <c r="K875" s="367" t="s">
        <v>49</v>
      </c>
      <c r="L875" s="368"/>
      <c r="M875" s="368" t="s">
        <v>1421</v>
      </c>
      <c r="N875" s="367">
        <v>367044</v>
      </c>
      <c r="O875" s="367" t="s">
        <v>1323</v>
      </c>
      <c r="P875" s="371">
        <v>41774</v>
      </c>
      <c r="Q875" s="372">
        <v>13904308.9</v>
      </c>
      <c r="R875" s="372">
        <v>13449171.167261917</v>
      </c>
      <c r="S875" s="367">
        <v>3</v>
      </c>
      <c r="T875" s="369">
        <v>-6.2457374740868876E-2</v>
      </c>
      <c r="U875" s="369">
        <v>-0.80739867379105668</v>
      </c>
      <c r="V875" s="369">
        <v>1.2268100672079729E-2</v>
      </c>
      <c r="W875" s="369">
        <v>0.12026840786757716</v>
      </c>
      <c r="X875" s="369">
        <v>-1.6195100056115463E-2</v>
      </c>
      <c r="Y875" s="369">
        <v>-0.12281038573630543</v>
      </c>
      <c r="Z875" s="369">
        <v>0.27653374264900554</v>
      </c>
      <c r="AA875" s="369">
        <v>1.5719074422104788</v>
      </c>
      <c r="AB875" s="369">
        <v>0.16026457612036854</v>
      </c>
      <c r="AC875" s="373">
        <v>-0.45045915356589594</v>
      </c>
      <c r="AD875" s="575">
        <v>0</v>
      </c>
      <c r="AE875" s="370" t="s">
        <v>2528</v>
      </c>
      <c r="AF875" s="370" t="s">
        <v>2326</v>
      </c>
      <c r="AG875" s="374" t="s">
        <v>1459</v>
      </c>
      <c r="AH875" s="374" t="s">
        <v>2321</v>
      </c>
      <c r="AI875" s="374">
        <v>500</v>
      </c>
      <c r="AJ875" s="374">
        <v>0</v>
      </c>
      <c r="AK875" s="374">
        <v>0</v>
      </c>
      <c r="AL875" s="369">
        <v>1.7000000000000001E-3</v>
      </c>
      <c r="AM875" s="369" t="s">
        <v>34</v>
      </c>
      <c r="AN875" s="369" t="s">
        <v>34</v>
      </c>
      <c r="AO875" s="367" t="s">
        <v>1326</v>
      </c>
      <c r="AP875" s="370" t="s">
        <v>17</v>
      </c>
      <c r="AQ875" s="376" t="s">
        <v>17</v>
      </c>
      <c r="AR875" s="369">
        <v>5.666666666666666E-4</v>
      </c>
      <c r="AS875" s="369">
        <v>5.666666666666666E-4</v>
      </c>
      <c r="AT875" s="369"/>
      <c r="AX875" s="711"/>
      <c r="AY875" s="712"/>
      <c r="AZ875" s="712"/>
      <c r="BA875" s="712"/>
      <c r="BB875" s="713"/>
      <c r="BC875" s="712"/>
      <c r="BD875" s="712"/>
      <c r="BE875" s="712"/>
      <c r="BF875" s="712"/>
      <c r="BG875" s="713"/>
      <c r="BH875" s="713"/>
      <c r="BI875" s="714"/>
      <c r="BJ875" s="714"/>
      <c r="BK875" s="714"/>
      <c r="BL875" s="713"/>
      <c r="BM875" s="713"/>
      <c r="BN875" s="713"/>
      <c r="BO875" s="713"/>
      <c r="BP875" s="713"/>
      <c r="BQ875" s="713"/>
      <c r="BR875" s="713"/>
      <c r="BS875" s="713"/>
      <c r="BT875" s="716"/>
      <c r="BU875" s="717"/>
      <c r="BV875" s="715"/>
      <c r="BW875" s="718"/>
    </row>
    <row r="876" spans="2:75" ht="15.75" customHeight="1">
      <c r="B876" s="363" t="s">
        <v>283</v>
      </c>
      <c r="C876" s="364">
        <v>9296009000166</v>
      </c>
      <c r="D876" s="365" t="s">
        <v>14</v>
      </c>
      <c r="E876" s="365" t="s">
        <v>607</v>
      </c>
      <c r="F876" s="365"/>
      <c r="G876" s="366"/>
      <c r="H876" s="366" t="s">
        <v>34</v>
      </c>
      <c r="I876" s="366" t="s">
        <v>34</v>
      </c>
      <c r="J876" s="366" t="s">
        <v>608</v>
      </c>
      <c r="K876" s="367" t="s">
        <v>48</v>
      </c>
      <c r="L876" s="368"/>
      <c r="M876" s="368" t="s">
        <v>34</v>
      </c>
      <c r="N876" s="367">
        <v>219517</v>
      </c>
      <c r="O876" s="367" t="s">
        <v>1323</v>
      </c>
      <c r="P876" s="371">
        <v>39758</v>
      </c>
      <c r="Q876" s="372">
        <v>11291054.08</v>
      </c>
      <c r="R876" s="372">
        <v>13069632.265555562</v>
      </c>
      <c r="S876" s="367">
        <v>3</v>
      </c>
      <c r="T876" s="369">
        <v>8.7358532088828156E-2</v>
      </c>
      <c r="U876" s="369">
        <v>1.1293007950700829</v>
      </c>
      <c r="V876" s="369">
        <v>-1.0338908787900114E-2</v>
      </c>
      <c r="W876" s="369">
        <v>-0.10135587669562675</v>
      </c>
      <c r="X876" s="369">
        <v>0.39985739794322428</v>
      </c>
      <c r="Y876" s="369">
        <v>3.0321912869182612</v>
      </c>
      <c r="Z876" s="369">
        <v>0.49422099578321377</v>
      </c>
      <c r="AA876" s="369">
        <v>2.809312360677664</v>
      </c>
      <c r="AB876" s="369">
        <v>0.23365573768125128</v>
      </c>
      <c r="AC876" s="373">
        <v>-0.34375421099460035</v>
      </c>
      <c r="AD876" s="575">
        <v>0</v>
      </c>
      <c r="AE876" s="370" t="s">
        <v>2528</v>
      </c>
      <c r="AF876" s="370" t="s">
        <v>2326</v>
      </c>
      <c r="AG876" s="374" t="s">
        <v>1459</v>
      </c>
      <c r="AH876" s="374" t="s">
        <v>2321</v>
      </c>
      <c r="AI876" s="374">
        <v>500</v>
      </c>
      <c r="AJ876" s="374">
        <v>0</v>
      </c>
      <c r="AK876" s="374">
        <v>0</v>
      </c>
      <c r="AL876" s="369">
        <v>2.5000000000000001E-2</v>
      </c>
      <c r="AM876" s="369">
        <v>0.2</v>
      </c>
      <c r="AN876" s="369" t="s">
        <v>2368</v>
      </c>
      <c r="AO876" s="367" t="s">
        <v>1326</v>
      </c>
      <c r="AP876" s="370" t="s">
        <v>718</v>
      </c>
      <c r="AQ876" s="376" t="s">
        <v>672</v>
      </c>
      <c r="AR876" s="369">
        <v>8.3333333333333332E-3</v>
      </c>
      <c r="AS876" s="369">
        <v>8.3333333333333332E-3</v>
      </c>
      <c r="AT876" s="369"/>
      <c r="AX876" s="711"/>
      <c r="AY876" s="712"/>
      <c r="AZ876" s="712"/>
      <c r="BA876" s="712"/>
      <c r="BB876" s="713"/>
      <c r="BC876" s="712"/>
      <c r="BD876" s="712"/>
      <c r="BE876" s="712"/>
      <c r="BF876" s="712"/>
      <c r="BG876" s="713"/>
      <c r="BH876" s="713"/>
      <c r="BI876" s="714"/>
      <c r="BJ876" s="714"/>
      <c r="BK876" s="714"/>
      <c r="BL876" s="713"/>
      <c r="BM876" s="713"/>
      <c r="BN876" s="713"/>
      <c r="BO876" s="713"/>
      <c r="BP876" s="713"/>
      <c r="BQ876" s="713"/>
      <c r="BR876" s="713"/>
      <c r="BS876" s="713"/>
      <c r="BT876" s="716"/>
      <c r="BU876" s="717"/>
      <c r="BV876" s="715"/>
      <c r="BW876" s="718"/>
    </row>
    <row r="877" spans="2:75" ht="15.75" customHeight="1">
      <c r="B877" s="363" t="s">
        <v>1068</v>
      </c>
      <c r="C877" s="364">
        <v>9296022000115</v>
      </c>
      <c r="D877" s="365" t="s">
        <v>14</v>
      </c>
      <c r="E877" s="365" t="s">
        <v>607</v>
      </c>
      <c r="F877" s="365"/>
      <c r="G877" s="366"/>
      <c r="H877" s="366" t="s">
        <v>34</v>
      </c>
      <c r="I877" s="366" t="s">
        <v>34</v>
      </c>
      <c r="J877" s="366" t="s">
        <v>608</v>
      </c>
      <c r="K877" s="367" t="s">
        <v>48</v>
      </c>
      <c r="L877" s="368"/>
      <c r="M877" s="368" t="s">
        <v>34</v>
      </c>
      <c r="N877" s="367">
        <v>220272</v>
      </c>
      <c r="O877" s="367" t="s">
        <v>1323</v>
      </c>
      <c r="P877" s="371">
        <v>39773</v>
      </c>
      <c r="Q877" s="372">
        <v>39129294.130000003</v>
      </c>
      <c r="R877" s="372">
        <v>46430485.102936484</v>
      </c>
      <c r="S877" s="367">
        <v>3</v>
      </c>
      <c r="T877" s="369">
        <v>6.4820041114125537E-2</v>
      </c>
      <c r="U877" s="369">
        <v>0.83794132314660053</v>
      </c>
      <c r="V877" s="369">
        <v>-6.828872905458705E-2</v>
      </c>
      <c r="W877" s="369">
        <v>-0.66945788416840979</v>
      </c>
      <c r="X877" s="369">
        <v>0.3434766660151094</v>
      </c>
      <c r="Y877" s="369">
        <v>2.6046459545526006</v>
      </c>
      <c r="Z877" s="369">
        <v>0.31977684271676665</v>
      </c>
      <c r="AA877" s="369">
        <v>1.8177152419011058</v>
      </c>
      <c r="AB877" s="369">
        <v>0.25936428329552341</v>
      </c>
      <c r="AC877" s="373">
        <v>-0.51784147168722516</v>
      </c>
      <c r="AD877" s="575">
        <v>0</v>
      </c>
      <c r="AE877" s="370" t="s">
        <v>2528</v>
      </c>
      <c r="AF877" s="370" t="s">
        <v>2326</v>
      </c>
      <c r="AG877" s="374" t="s">
        <v>1459</v>
      </c>
      <c r="AH877" s="374" t="s">
        <v>2321</v>
      </c>
      <c r="AI877" s="374">
        <v>500</v>
      </c>
      <c r="AJ877" s="374">
        <v>0</v>
      </c>
      <c r="AK877" s="374">
        <v>0</v>
      </c>
      <c r="AL877" s="369">
        <v>2.5000000000000001E-2</v>
      </c>
      <c r="AM877" s="369">
        <v>0.2</v>
      </c>
      <c r="AN877" s="369" t="s">
        <v>2368</v>
      </c>
      <c r="AO877" s="367" t="s">
        <v>1326</v>
      </c>
      <c r="AP877" s="370" t="s">
        <v>718</v>
      </c>
      <c r="AQ877" s="376" t="s">
        <v>683</v>
      </c>
      <c r="AR877" s="369">
        <v>8.3333333333333332E-3</v>
      </c>
      <c r="AS877" s="369">
        <v>8.3333333333333332E-3</v>
      </c>
      <c r="AT877" s="369"/>
      <c r="AX877" s="711"/>
      <c r="AY877" s="712"/>
      <c r="AZ877" s="712"/>
      <c r="BA877" s="712"/>
      <c r="BB877" s="713"/>
      <c r="BC877" s="712"/>
      <c r="BD877" s="712"/>
      <c r="BE877" s="712"/>
      <c r="BF877" s="712"/>
      <c r="BG877" s="713"/>
      <c r="BH877" s="713"/>
      <c r="BI877" s="714"/>
      <c r="BJ877" s="714"/>
      <c r="BK877" s="714"/>
      <c r="BL877" s="713"/>
      <c r="BM877" s="713"/>
      <c r="BN877" s="713"/>
      <c r="BO877" s="713"/>
      <c r="BP877" s="713"/>
      <c r="BQ877" s="713"/>
      <c r="BR877" s="713"/>
      <c r="BS877" s="713"/>
      <c r="BT877" s="716"/>
      <c r="BU877" s="717"/>
      <c r="BV877" s="715"/>
      <c r="BW877" s="718"/>
    </row>
    <row r="878" spans="2:75" ht="15.75" customHeight="1">
      <c r="B878" s="363" t="s">
        <v>284</v>
      </c>
      <c r="C878" s="364">
        <v>7187591000105</v>
      </c>
      <c r="D878" s="365" t="s">
        <v>13</v>
      </c>
      <c r="E878" s="365" t="s">
        <v>615</v>
      </c>
      <c r="F878" s="365" t="s">
        <v>619</v>
      </c>
      <c r="G878" s="366" t="s">
        <v>34</v>
      </c>
      <c r="H878" s="366" t="s">
        <v>867</v>
      </c>
      <c r="I878" s="366" t="s">
        <v>34</v>
      </c>
      <c r="J878" s="366"/>
      <c r="K878" s="367" t="s">
        <v>48</v>
      </c>
      <c r="L878" s="368"/>
      <c r="M878" s="368" t="s">
        <v>34</v>
      </c>
      <c r="N878" s="367">
        <v>153524</v>
      </c>
      <c r="O878" s="367" t="s">
        <v>1323</v>
      </c>
      <c r="P878" s="371">
        <v>38726</v>
      </c>
      <c r="Q878" s="372">
        <v>69149361.260000005</v>
      </c>
      <c r="R878" s="372">
        <v>84703956.472817451</v>
      </c>
      <c r="S878" s="367">
        <v>30</v>
      </c>
      <c r="T878" s="369">
        <v>7.4254874430111251E-2</v>
      </c>
      <c r="U878" s="369">
        <v>0.95990725492602147</v>
      </c>
      <c r="V878" s="369">
        <v>6.0932748092652256E-2</v>
      </c>
      <c r="W878" s="369">
        <v>0.59734467428829152</v>
      </c>
      <c r="X878" s="369">
        <v>4.9500623034709035E-2</v>
      </c>
      <c r="Y878" s="369">
        <v>0.37537221678259947</v>
      </c>
      <c r="Z878" s="369">
        <v>0.1655938260771046</v>
      </c>
      <c r="AA878" s="369">
        <v>0.9412889909970068</v>
      </c>
      <c r="AB878" s="369">
        <v>6.2065304550871961E-2</v>
      </c>
      <c r="AC878" s="373">
        <v>-0.58129953505372978</v>
      </c>
      <c r="AD878" s="575">
        <v>0</v>
      </c>
      <c r="AE878" s="370" t="s">
        <v>2528</v>
      </c>
      <c r="AF878" s="370" t="s">
        <v>2326</v>
      </c>
      <c r="AG878" s="374" t="s">
        <v>1459</v>
      </c>
      <c r="AH878" s="374" t="s">
        <v>2321</v>
      </c>
      <c r="AI878" s="374">
        <v>500</v>
      </c>
      <c r="AJ878" s="374">
        <v>0</v>
      </c>
      <c r="AK878" s="374">
        <v>0</v>
      </c>
      <c r="AL878" s="369">
        <v>0.02</v>
      </c>
      <c r="AM878" s="369">
        <v>0.2</v>
      </c>
      <c r="AN878" s="369" t="s">
        <v>64</v>
      </c>
      <c r="AO878" s="367" t="s">
        <v>1326</v>
      </c>
      <c r="AP878" s="370" t="s">
        <v>13</v>
      </c>
      <c r="AQ878" s="376" t="s">
        <v>666</v>
      </c>
      <c r="AR878" s="369">
        <v>6.6666666666666662E-3</v>
      </c>
      <c r="AS878" s="369">
        <v>6.6666666666666662E-3</v>
      </c>
      <c r="AT878" s="369"/>
      <c r="AW878" s="711"/>
      <c r="AX878" s="711"/>
      <c r="AY878" s="712"/>
      <c r="AZ878" s="712"/>
      <c r="BA878" s="712"/>
      <c r="BB878" s="713"/>
      <c r="BC878" s="712"/>
      <c r="BD878" s="712"/>
      <c r="BE878" s="712"/>
      <c r="BF878" s="712"/>
      <c r="BG878" s="713"/>
      <c r="BH878" s="713"/>
      <c r="BI878" s="714"/>
      <c r="BJ878" s="714"/>
      <c r="BK878" s="714"/>
      <c r="BL878" s="218"/>
      <c r="BM878" s="713"/>
      <c r="BN878" s="713"/>
      <c r="BO878" s="713"/>
      <c r="BP878" s="713"/>
      <c r="BQ878" s="713"/>
      <c r="BR878" s="713"/>
      <c r="BS878" s="713"/>
      <c r="BT878" s="716"/>
      <c r="BU878" s="717"/>
      <c r="BV878" s="715"/>
      <c r="BW878" s="718"/>
    </row>
    <row r="879" spans="2:75" ht="15.75" customHeight="1">
      <c r="B879" s="363" t="s">
        <v>1069</v>
      </c>
      <c r="C879" s="364">
        <v>8610270000126</v>
      </c>
      <c r="D879" s="365" t="s">
        <v>11</v>
      </c>
      <c r="E879" s="365" t="s">
        <v>620</v>
      </c>
      <c r="F879" s="365" t="s">
        <v>665</v>
      </c>
      <c r="G879" s="366" t="s">
        <v>740</v>
      </c>
      <c r="H879" s="366" t="s">
        <v>34</v>
      </c>
      <c r="I879" s="366" t="s">
        <v>1306</v>
      </c>
      <c r="J879" s="366" t="s">
        <v>608</v>
      </c>
      <c r="K879" s="367" t="s">
        <v>48</v>
      </c>
      <c r="L879" s="368"/>
      <c r="M879" s="368" t="s">
        <v>34</v>
      </c>
      <c r="N879" s="367">
        <v>180203</v>
      </c>
      <c r="O879" s="367" t="s">
        <v>1323</v>
      </c>
      <c r="P879" s="371">
        <v>39160</v>
      </c>
      <c r="Q879" s="372">
        <v>106008271.56999999</v>
      </c>
      <c r="R879" s="372">
        <v>105933340.52686517</v>
      </c>
      <c r="S879" s="367">
        <v>0</v>
      </c>
      <c r="T879" s="369">
        <v>7.5610551302297546E-2</v>
      </c>
      <c r="U879" s="369">
        <v>0.97743235445564014</v>
      </c>
      <c r="V879" s="369">
        <v>0.10154275070472796</v>
      </c>
      <c r="W879" s="369">
        <v>0.99545848898561784</v>
      </c>
      <c r="X879" s="369">
        <v>0.12039623781237707</v>
      </c>
      <c r="Y879" s="369">
        <v>0.91298654257802214</v>
      </c>
      <c r="Z879" s="369">
        <v>0.15704579326790769</v>
      </c>
      <c r="AA879" s="369">
        <v>0.89269920133762792</v>
      </c>
      <c r="AB879" s="369">
        <v>6.1778892221894663E-3</v>
      </c>
      <c r="AC879" s="373">
        <v>-6.5203084842171369E-2</v>
      </c>
      <c r="AD879" s="575">
        <v>0</v>
      </c>
      <c r="AE879" s="370" t="s">
        <v>2528</v>
      </c>
      <c r="AF879" s="370" t="s">
        <v>2326</v>
      </c>
      <c r="AG879" s="374" t="s">
        <v>1459</v>
      </c>
      <c r="AH879" s="374" t="s">
        <v>2321</v>
      </c>
      <c r="AI879" s="374">
        <v>100</v>
      </c>
      <c r="AJ879" s="374">
        <v>0</v>
      </c>
      <c r="AK879" s="374">
        <v>0</v>
      </c>
      <c r="AL879" s="369">
        <v>4.5000000000000005E-3</v>
      </c>
      <c r="AM879" s="369" t="s">
        <v>34</v>
      </c>
      <c r="AN879" s="369" t="s">
        <v>34</v>
      </c>
      <c r="AO879" s="367" t="s">
        <v>1326</v>
      </c>
      <c r="AP879" s="370" t="s">
        <v>11</v>
      </c>
      <c r="AQ879" s="376" t="s">
        <v>677</v>
      </c>
      <c r="AR879" s="369">
        <v>1.4999999999999998E-3</v>
      </c>
      <c r="AS879" s="369">
        <v>1.4999999999999998E-3</v>
      </c>
      <c r="AT879" s="369"/>
      <c r="AX879" s="711"/>
      <c r="AY879" s="712"/>
      <c r="AZ879" s="712"/>
      <c r="BA879" s="712"/>
      <c r="BB879" s="713"/>
      <c r="BC879" s="712"/>
      <c r="BD879" s="712"/>
      <c r="BE879" s="712"/>
      <c r="BF879" s="712"/>
      <c r="BG879" s="713"/>
      <c r="BH879" s="713"/>
      <c r="BI879" s="714"/>
      <c r="BJ879" s="714"/>
      <c r="BK879" s="714"/>
      <c r="BL879" s="713"/>
      <c r="BM879" s="713"/>
      <c r="BN879" s="713"/>
      <c r="BO879" s="713"/>
      <c r="BP879" s="713"/>
      <c r="BQ879" s="713"/>
      <c r="BR879" s="713"/>
      <c r="BS879" s="713"/>
      <c r="BT879" s="716"/>
      <c r="BU879" s="717"/>
      <c r="BV879" s="715"/>
      <c r="BW879" s="718"/>
    </row>
    <row r="880" spans="2:75" ht="15.75" customHeight="1">
      <c r="B880" s="363" t="s">
        <v>285</v>
      </c>
      <c r="C880" s="364">
        <v>32397723000162</v>
      </c>
      <c r="D880" s="365" t="s">
        <v>13</v>
      </c>
      <c r="E880" s="365" t="s">
        <v>615</v>
      </c>
      <c r="F880" s="365" t="s">
        <v>619</v>
      </c>
      <c r="G880" s="366" t="s">
        <v>34</v>
      </c>
      <c r="H880" s="366" t="s">
        <v>1340</v>
      </c>
      <c r="I880" s="366" t="s">
        <v>34</v>
      </c>
      <c r="J880" s="366" t="s">
        <v>611</v>
      </c>
      <c r="K880" s="367" t="s">
        <v>48</v>
      </c>
      <c r="L880" s="368" t="s">
        <v>1341</v>
      </c>
      <c r="M880" s="368" t="s">
        <v>1421</v>
      </c>
      <c r="N880" s="367">
        <v>486280</v>
      </c>
      <c r="O880" s="367" t="s">
        <v>1323</v>
      </c>
      <c r="P880" s="371">
        <v>43497</v>
      </c>
      <c r="Q880" s="372">
        <v>1048828353.51</v>
      </c>
      <c r="R880" s="372">
        <v>779886124.98400843</v>
      </c>
      <c r="S880" s="367">
        <v>31</v>
      </c>
      <c r="T880" s="369">
        <v>0.24111743375701944</v>
      </c>
      <c r="U880" s="369">
        <v>3.1169721278075642</v>
      </c>
      <c r="V880" s="369">
        <v>0.20983583819991947</v>
      </c>
      <c r="W880" s="369">
        <v>2.0570928498571446</v>
      </c>
      <c r="X880" s="369">
        <v>0.26659591757476298</v>
      </c>
      <c r="Y880" s="369">
        <v>2.0216452729304151</v>
      </c>
      <c r="Z880" s="369">
        <v>0.62768471634272949</v>
      </c>
      <c r="AA880" s="369">
        <v>3.5679634157096163</v>
      </c>
      <c r="AB880" s="369">
        <v>0.1268295866738699</v>
      </c>
      <c r="AC880" s="373">
        <v>0.79982215399249545</v>
      </c>
      <c r="AD880" s="575">
        <v>37098935000162</v>
      </c>
      <c r="AE880" s="370" t="s">
        <v>2529</v>
      </c>
      <c r="AF880" s="370" t="s">
        <v>2317</v>
      </c>
      <c r="AG880" s="374" t="s">
        <v>1458</v>
      </c>
      <c r="AH880" s="374" t="s">
        <v>2321</v>
      </c>
      <c r="AI880" s="374">
        <v>5000</v>
      </c>
      <c r="AJ880" s="374">
        <v>1000</v>
      </c>
      <c r="AK880" s="374">
        <v>1000</v>
      </c>
      <c r="AL880" s="369">
        <v>0.02</v>
      </c>
      <c r="AM880" s="369">
        <v>0.2</v>
      </c>
      <c r="AN880" s="369" t="s">
        <v>34</v>
      </c>
      <c r="AO880" s="367" t="s">
        <v>1326</v>
      </c>
      <c r="AP880" s="370" t="s">
        <v>13</v>
      </c>
      <c r="AQ880" s="376" t="s">
        <v>670</v>
      </c>
      <c r="AR880" s="369" t="s">
        <v>34</v>
      </c>
      <c r="AS880" s="369" t="s">
        <v>34</v>
      </c>
      <c r="AT880" s="369"/>
      <c r="AX880" s="711"/>
      <c r="AY880" s="712"/>
      <c r="AZ880" s="712"/>
      <c r="BA880" s="712"/>
      <c r="BB880" s="713"/>
      <c r="BC880" s="712"/>
      <c r="BD880" s="712"/>
      <c r="BE880" s="712"/>
      <c r="BF880" s="712"/>
      <c r="BG880" s="713"/>
      <c r="BH880" s="713"/>
      <c r="BI880" s="714"/>
      <c r="BJ880" s="714"/>
      <c r="BK880" s="714"/>
      <c r="BL880" s="713"/>
      <c r="BM880" s="713"/>
      <c r="BN880" s="713"/>
      <c r="BO880" s="713"/>
      <c r="BP880" s="713"/>
      <c r="BQ880" s="713"/>
      <c r="BR880" s="713"/>
      <c r="BS880" s="713"/>
      <c r="BT880" s="716"/>
      <c r="BU880" s="717"/>
      <c r="BV880" s="715"/>
      <c r="BW880" s="718"/>
    </row>
    <row r="881" spans="2:75" ht="15.75" customHeight="1">
      <c r="B881" s="363" t="s">
        <v>286</v>
      </c>
      <c r="C881" s="364">
        <v>13143673000142</v>
      </c>
      <c r="D881" s="365" t="s">
        <v>13</v>
      </c>
      <c r="E881" s="365" t="s">
        <v>615</v>
      </c>
      <c r="F881" s="365" t="s">
        <v>619</v>
      </c>
      <c r="G881" s="366" t="s">
        <v>34</v>
      </c>
      <c r="H881" s="366" t="s">
        <v>1339</v>
      </c>
      <c r="I881" s="366" t="s">
        <v>34</v>
      </c>
      <c r="J881" s="366"/>
      <c r="K881" s="367" t="s">
        <v>48</v>
      </c>
      <c r="L881" s="368"/>
      <c r="M881" s="368" t="s">
        <v>1421</v>
      </c>
      <c r="N881" s="367">
        <v>272922</v>
      </c>
      <c r="O881" s="367" t="s">
        <v>1323</v>
      </c>
      <c r="P881" s="371">
        <v>40660</v>
      </c>
      <c r="Q881" s="372">
        <v>18854142.390000001</v>
      </c>
      <c r="R881" s="372">
        <v>17992472.482261911</v>
      </c>
      <c r="S881" s="367">
        <v>32</v>
      </c>
      <c r="T881" s="369">
        <v>5.5832906725838072E-2</v>
      </c>
      <c r="U881" s="369">
        <v>0.72176288278802392</v>
      </c>
      <c r="V881" s="369">
        <v>6.7025986454859465E-2</v>
      </c>
      <c r="W881" s="369">
        <v>0.65707878441408274</v>
      </c>
      <c r="X881" s="369">
        <v>0.15306164072596062</v>
      </c>
      <c r="Y881" s="369">
        <v>1.1606942268867821</v>
      </c>
      <c r="Z881" s="369">
        <v>0.24091301062576043</v>
      </c>
      <c r="AA881" s="369">
        <v>1.3694276535671326</v>
      </c>
      <c r="AB881" s="369">
        <v>3.2115119662256789E-2</v>
      </c>
      <c r="AC881" s="373">
        <v>-0.98876821200947551</v>
      </c>
      <c r="AD881" s="575">
        <v>0</v>
      </c>
      <c r="AE881" s="370" t="s">
        <v>2421</v>
      </c>
      <c r="AF881" s="370" t="s">
        <v>2317</v>
      </c>
      <c r="AG881" s="374" t="s">
        <v>1458</v>
      </c>
      <c r="AH881" s="374" t="s">
        <v>2318</v>
      </c>
      <c r="AI881" s="374">
        <v>0</v>
      </c>
      <c r="AJ881" s="374">
        <v>0</v>
      </c>
      <c r="AK881" s="374">
        <v>0</v>
      </c>
      <c r="AL881" s="369">
        <v>6.5000000000000006E-3</v>
      </c>
      <c r="AM881" s="369">
        <v>0.1</v>
      </c>
      <c r="AN881" s="369" t="s">
        <v>64</v>
      </c>
      <c r="AO881" s="367" t="s">
        <v>1326</v>
      </c>
      <c r="AP881" s="370" t="s">
        <v>13</v>
      </c>
      <c r="AQ881" s="376" t="s">
        <v>670</v>
      </c>
      <c r="AR881" s="369" t="s">
        <v>34</v>
      </c>
      <c r="AS881" s="369" t="s">
        <v>34</v>
      </c>
      <c r="AT881" s="369"/>
      <c r="AX881" s="711"/>
      <c r="AY881" s="712"/>
      <c r="AZ881" s="712"/>
      <c r="BA881" s="712"/>
      <c r="BB881" s="713"/>
      <c r="BC881" s="712"/>
      <c r="BD881" s="712"/>
      <c r="BE881" s="712"/>
      <c r="BF881" s="712"/>
      <c r="BG881" s="713"/>
      <c r="BH881" s="713"/>
      <c r="BI881" s="714"/>
      <c r="BJ881" s="714"/>
      <c r="BK881" s="714"/>
      <c r="BL881" s="713"/>
      <c r="BM881" s="713"/>
      <c r="BN881" s="713"/>
      <c r="BO881" s="713"/>
      <c r="BP881" s="713"/>
      <c r="BQ881" s="713"/>
      <c r="BR881" s="713"/>
      <c r="BS881" s="713"/>
      <c r="BT881" s="716"/>
      <c r="BU881" s="717"/>
      <c r="BV881" s="715"/>
      <c r="BW881" s="718"/>
    </row>
    <row r="882" spans="2:75" ht="15.75" customHeight="1">
      <c r="B882" s="363" t="s">
        <v>1070</v>
      </c>
      <c r="C882" s="364">
        <v>38049108000141</v>
      </c>
      <c r="D882" s="365" t="s">
        <v>13</v>
      </c>
      <c r="E882" s="365" t="s">
        <v>616</v>
      </c>
      <c r="F882" s="365" t="s">
        <v>617</v>
      </c>
      <c r="G882" s="366" t="s">
        <v>34</v>
      </c>
      <c r="H882" s="366" t="s">
        <v>1339</v>
      </c>
      <c r="I882" s="366" t="s">
        <v>34</v>
      </c>
      <c r="J882" s="366" t="s">
        <v>608</v>
      </c>
      <c r="K882" s="367" t="s">
        <v>48</v>
      </c>
      <c r="L882" s="368"/>
      <c r="M882" s="368" t="s">
        <v>34</v>
      </c>
      <c r="N882" s="367">
        <v>550124</v>
      </c>
      <c r="O882" s="367" t="s">
        <v>1323</v>
      </c>
      <c r="P882" s="371">
        <v>44067</v>
      </c>
      <c r="Q882" s="372">
        <v>466358483.31</v>
      </c>
      <c r="R882" s="372">
        <v>472336938.82281727</v>
      </c>
      <c r="S882" s="367">
        <v>17</v>
      </c>
      <c r="T882" s="369">
        <v>7.3751189367249559E-2</v>
      </c>
      <c r="U882" s="369">
        <v>0.95339601980846878</v>
      </c>
      <c r="V882" s="369">
        <v>5.1722220767163263E-2</v>
      </c>
      <c r="W882" s="369">
        <v>0.50705070893321358</v>
      </c>
      <c r="X882" s="369">
        <v>0.12177567451063975</v>
      </c>
      <c r="Y882" s="369">
        <v>0.9234470616501772</v>
      </c>
      <c r="Z882" s="369" t="s">
        <v>1424</v>
      </c>
      <c r="AA882" s="369" t="s">
        <v>1424</v>
      </c>
      <c r="AB882" s="369">
        <v>2.2079252128991714E-2</v>
      </c>
      <c r="AC882" s="373">
        <v>-2.1049238299249087</v>
      </c>
      <c r="AD882" s="575">
        <v>22222949000179</v>
      </c>
      <c r="AE882" s="370" t="s">
        <v>2530</v>
      </c>
      <c r="AF882" s="370" t="s">
        <v>2317</v>
      </c>
      <c r="AG882" s="374" t="s">
        <v>1458</v>
      </c>
      <c r="AH882" s="374" t="s">
        <v>2321</v>
      </c>
      <c r="AI882" s="374">
        <v>1000</v>
      </c>
      <c r="AJ882" s="374">
        <v>1000</v>
      </c>
      <c r="AK882" s="374">
        <v>1000</v>
      </c>
      <c r="AL882" s="369">
        <v>1.8500000000000003E-2</v>
      </c>
      <c r="AM882" s="369">
        <v>0.2</v>
      </c>
      <c r="AN882" s="369" t="s">
        <v>34</v>
      </c>
      <c r="AO882" s="367" t="s">
        <v>1326</v>
      </c>
      <c r="AP882" s="370" t="s">
        <v>13</v>
      </c>
      <c r="AQ882" s="376" t="s">
        <v>670</v>
      </c>
      <c r="AR882" s="369">
        <v>4.933333333333333E-3</v>
      </c>
      <c r="AS882" s="369">
        <v>4.933333333333333E-3</v>
      </c>
      <c r="AT882" s="369"/>
      <c r="AX882" s="711"/>
      <c r="AY882" s="712"/>
      <c r="AZ882" s="712"/>
      <c r="BA882" s="712"/>
      <c r="BB882" s="713"/>
      <c r="BC882" s="712"/>
      <c r="BD882" s="712"/>
      <c r="BE882" s="712"/>
      <c r="BF882" s="712"/>
      <c r="BG882" s="713"/>
      <c r="BH882" s="713"/>
      <c r="BI882" s="714"/>
      <c r="BJ882" s="714"/>
      <c r="BK882" s="714"/>
      <c r="BL882" s="713"/>
      <c r="BM882" s="713"/>
      <c r="BN882" s="713"/>
      <c r="BO882" s="713"/>
      <c r="BP882" s="713"/>
      <c r="BQ882" s="713"/>
      <c r="BR882" s="713"/>
      <c r="BS882" s="713"/>
      <c r="BT882" s="716"/>
      <c r="BU882" s="717"/>
      <c r="BV882" s="715"/>
      <c r="BW882" s="718"/>
    </row>
    <row r="883" spans="2:75" ht="15.75" customHeight="1">
      <c r="B883" s="363" t="s">
        <v>1071</v>
      </c>
      <c r="C883" s="364">
        <v>38049303000171</v>
      </c>
      <c r="D883" s="365" t="s">
        <v>14</v>
      </c>
      <c r="E883" s="365" t="s">
        <v>614</v>
      </c>
      <c r="F883" s="365"/>
      <c r="G883" s="366"/>
      <c r="H883" s="366" t="s">
        <v>867</v>
      </c>
      <c r="I883" s="366" t="s">
        <v>34</v>
      </c>
      <c r="J883" s="366" t="s">
        <v>608</v>
      </c>
      <c r="K883" s="367" t="s">
        <v>48</v>
      </c>
      <c r="L883" s="368"/>
      <c r="M883" s="368" t="s">
        <v>34</v>
      </c>
      <c r="N883" s="367">
        <v>550159</v>
      </c>
      <c r="O883" s="367" t="s">
        <v>1323</v>
      </c>
      <c r="P883" s="371">
        <v>44067</v>
      </c>
      <c r="Q883" s="372">
        <v>579945377.60000002</v>
      </c>
      <c r="R883" s="372">
        <v>667930731.12932587</v>
      </c>
      <c r="S883" s="367">
        <v>32</v>
      </c>
      <c r="T883" s="369">
        <v>6.3042034968304739E-2</v>
      </c>
      <c r="U883" s="369">
        <v>0.81495669066590315</v>
      </c>
      <c r="V883" s="369">
        <v>-0.12489436961169587</v>
      </c>
      <c r="W883" s="369">
        <v>-1.2243824359061923</v>
      </c>
      <c r="X883" s="369">
        <v>6.3773756821761785E-2</v>
      </c>
      <c r="Y883" s="369">
        <v>0.48360798315515302</v>
      </c>
      <c r="Z883" s="369" t="s">
        <v>1424</v>
      </c>
      <c r="AA883" s="369" t="s">
        <v>1424</v>
      </c>
      <c r="AB883" s="369">
        <v>0.16942379859669371</v>
      </c>
      <c r="AC883" s="373">
        <v>-1.2760802922530652</v>
      </c>
      <c r="AD883" s="575">
        <v>22222944000146</v>
      </c>
      <c r="AE883" s="370" t="s">
        <v>2530</v>
      </c>
      <c r="AF883" s="370" t="s">
        <v>2317</v>
      </c>
      <c r="AG883" s="374" t="s">
        <v>1458</v>
      </c>
      <c r="AH883" s="374" t="s">
        <v>2321</v>
      </c>
      <c r="AI883" s="374">
        <v>1000</v>
      </c>
      <c r="AJ883" s="374">
        <v>1000</v>
      </c>
      <c r="AK883" s="374">
        <v>1000</v>
      </c>
      <c r="AL883" s="369">
        <v>1.8500000000000003E-2</v>
      </c>
      <c r="AM883" s="369">
        <v>0.2</v>
      </c>
      <c r="AN883" s="369" t="s">
        <v>34</v>
      </c>
      <c r="AO883" s="367" t="s">
        <v>1326</v>
      </c>
      <c r="AP883" s="370" t="s">
        <v>13</v>
      </c>
      <c r="AQ883" s="376" t="s">
        <v>670</v>
      </c>
      <c r="AR883" s="369">
        <v>4.933333333333333E-3</v>
      </c>
      <c r="AS883" s="369">
        <v>4.933333333333333E-3</v>
      </c>
      <c r="AT883" s="369"/>
      <c r="AX883" s="711"/>
      <c r="AY883" s="712"/>
      <c r="AZ883" s="712"/>
      <c r="BA883" s="712"/>
      <c r="BB883" s="713"/>
      <c r="BC883" s="712"/>
      <c r="BD883" s="712"/>
      <c r="BE883" s="712"/>
      <c r="BF883" s="712"/>
      <c r="BG883" s="713"/>
      <c r="BH883" s="713"/>
      <c r="BI883" s="714"/>
      <c r="BJ883" s="714"/>
      <c r="BK883" s="714"/>
      <c r="BL883" s="713"/>
      <c r="BM883" s="713"/>
      <c r="BN883" s="713"/>
      <c r="BO883" s="713"/>
      <c r="BP883" s="713"/>
      <c r="BQ883" s="713"/>
      <c r="BR883" s="713"/>
      <c r="BS883" s="713"/>
      <c r="BT883" s="716"/>
      <c r="BU883" s="717"/>
      <c r="BV883" s="715"/>
      <c r="BW883" s="718"/>
    </row>
    <row r="884" spans="2:75" ht="15.75" customHeight="1">
      <c r="B884" s="363" t="s">
        <v>1072</v>
      </c>
      <c r="C884" s="364">
        <v>7899238000140</v>
      </c>
      <c r="D884" s="365" t="s">
        <v>14</v>
      </c>
      <c r="E884" s="365" t="s">
        <v>607</v>
      </c>
      <c r="F884" s="365"/>
      <c r="G884" s="366"/>
      <c r="H884" s="366" t="s">
        <v>34</v>
      </c>
      <c r="I884" s="366" t="s">
        <v>34</v>
      </c>
      <c r="J884" s="366" t="s">
        <v>608</v>
      </c>
      <c r="K884" s="367" t="s">
        <v>48</v>
      </c>
      <c r="L884" s="368"/>
      <c r="M884" s="368" t="s">
        <v>34</v>
      </c>
      <c r="N884" s="367">
        <v>156906</v>
      </c>
      <c r="O884" s="367" t="s">
        <v>1323</v>
      </c>
      <c r="P884" s="371">
        <v>38818</v>
      </c>
      <c r="Q884" s="372">
        <v>263782067.75999999</v>
      </c>
      <c r="R884" s="372">
        <v>262821017.44202396</v>
      </c>
      <c r="S884" s="367">
        <v>3</v>
      </c>
      <c r="T884" s="369">
        <v>9.3350381841263985E-3</v>
      </c>
      <c r="U884" s="369">
        <v>0.12067586063172524</v>
      </c>
      <c r="V884" s="369">
        <v>-0.10882123628270757</v>
      </c>
      <c r="W884" s="369">
        <v>-1.066811984978925</v>
      </c>
      <c r="X884" s="369">
        <v>-0.1630887033432582</v>
      </c>
      <c r="Y884" s="369">
        <v>-1.2367312642354586</v>
      </c>
      <c r="Z884" s="369">
        <v>-1.225025775958255E-2</v>
      </c>
      <c r="AA884" s="369">
        <v>-6.9634436495244548E-2</v>
      </c>
      <c r="AB884" s="369">
        <v>0.24563526007262046</v>
      </c>
      <c r="AC884" s="373">
        <v>-0.74171053757501104</v>
      </c>
      <c r="AD884" s="575">
        <v>0</v>
      </c>
      <c r="AE884" s="370" t="s">
        <v>2531</v>
      </c>
      <c r="AF884" s="370" t="s">
        <v>743</v>
      </c>
      <c r="AG884" s="374" t="s">
        <v>743</v>
      </c>
      <c r="AH884" s="374" t="s">
        <v>2321</v>
      </c>
      <c r="AI884" s="374">
        <v>5000</v>
      </c>
      <c r="AJ884" s="374">
        <v>0</v>
      </c>
      <c r="AK884" s="374">
        <v>5000</v>
      </c>
      <c r="AL884" s="369">
        <v>2.5000000000000001E-2</v>
      </c>
      <c r="AM884" s="369">
        <v>0.2</v>
      </c>
      <c r="AN884" s="369" t="s">
        <v>2368</v>
      </c>
      <c r="AO884" s="367" t="s">
        <v>1326</v>
      </c>
      <c r="AP884" s="370" t="s">
        <v>718</v>
      </c>
      <c r="AQ884" s="376" t="s">
        <v>672</v>
      </c>
      <c r="AR884" s="369">
        <v>8.3333333333333332E-3</v>
      </c>
      <c r="AS884" s="369">
        <v>8.3333333333333332E-3</v>
      </c>
      <c r="AT884" s="369"/>
      <c r="AX884" s="711"/>
      <c r="AY884" s="712"/>
      <c r="AZ884" s="712"/>
      <c r="BA884" s="712"/>
      <c r="BB884" s="713"/>
      <c r="BC884" s="712"/>
      <c r="BD884" s="712"/>
      <c r="BE884" s="712"/>
      <c r="BF884" s="712"/>
      <c r="BG884" s="713"/>
      <c r="BH884" s="713"/>
      <c r="BI884" s="714"/>
      <c r="BJ884" s="714"/>
      <c r="BK884" s="714"/>
      <c r="BL884" s="713"/>
      <c r="BM884" s="713"/>
      <c r="BN884" s="713"/>
      <c r="BO884" s="713"/>
      <c r="BP884" s="713"/>
      <c r="BQ884" s="713"/>
      <c r="BR884" s="713"/>
      <c r="BS884" s="713"/>
      <c r="BT884" s="716"/>
      <c r="BU884" s="717"/>
      <c r="BV884" s="715"/>
      <c r="BW884" s="718"/>
    </row>
    <row r="885" spans="2:75" ht="15.75" customHeight="1">
      <c r="B885" s="363" t="s">
        <v>1073</v>
      </c>
      <c r="C885" s="364">
        <v>44479850000190</v>
      </c>
      <c r="D885" s="365" t="s">
        <v>14</v>
      </c>
      <c r="E885" s="365" t="s">
        <v>607</v>
      </c>
      <c r="F885" s="365"/>
      <c r="G885" s="366"/>
      <c r="H885" s="366" t="s">
        <v>34</v>
      </c>
      <c r="I885" s="366" t="s">
        <v>34</v>
      </c>
      <c r="J885" s="366" t="s">
        <v>611</v>
      </c>
      <c r="K885" s="367"/>
      <c r="L885" s="368"/>
      <c r="M885" s="368" t="s">
        <v>34</v>
      </c>
      <c r="N885" s="367">
        <v>640931</v>
      </c>
      <c r="O885" s="367" t="s">
        <v>1323</v>
      </c>
      <c r="P885" s="371">
        <v>44634</v>
      </c>
      <c r="Q885" s="372">
        <v>1006625.22</v>
      </c>
      <c r="R885" s="372" t="s">
        <v>1424</v>
      </c>
      <c r="S885" s="367">
        <v>12</v>
      </c>
      <c r="T885" s="369" t="s">
        <v>1424</v>
      </c>
      <c r="U885" s="369" t="s">
        <v>1424</v>
      </c>
      <c r="V885" s="369" t="s">
        <v>1424</v>
      </c>
      <c r="W885" s="369" t="s">
        <v>1424</v>
      </c>
      <c r="X885" s="369" t="s">
        <v>1424</v>
      </c>
      <c r="Y885" s="369" t="s">
        <v>1424</v>
      </c>
      <c r="Z885" s="369" t="s">
        <v>1424</v>
      </c>
      <c r="AA885" s="369" t="s">
        <v>1424</v>
      </c>
      <c r="AB885" s="369" t="s">
        <v>1424</v>
      </c>
      <c r="AC885" s="373" t="s">
        <v>1424</v>
      </c>
      <c r="AD885" s="575">
        <v>44839365000180</v>
      </c>
      <c r="AE885" s="370" t="s">
        <v>2352</v>
      </c>
      <c r="AF885" s="370" t="s">
        <v>2317</v>
      </c>
      <c r="AG885" s="374" t="s">
        <v>1458</v>
      </c>
      <c r="AH885" s="374" t="s">
        <v>2318</v>
      </c>
      <c r="AI885" s="374">
        <v>5000</v>
      </c>
      <c r="AJ885" s="374">
        <v>5000</v>
      </c>
      <c r="AK885" s="374">
        <v>5000</v>
      </c>
      <c r="AL885" s="369">
        <v>0.01</v>
      </c>
      <c r="AM885" s="369" t="s">
        <v>34</v>
      </c>
      <c r="AN885" s="369" t="s">
        <v>2335</v>
      </c>
      <c r="AO885" s="367" t="s">
        <v>1326</v>
      </c>
      <c r="AP885" s="370" t="s">
        <v>718</v>
      </c>
      <c r="AQ885" s="376" t="s">
        <v>689</v>
      </c>
      <c r="AR885" s="369">
        <v>6.6666666666666662E-3</v>
      </c>
      <c r="AS885" s="369">
        <v>6.6666666666666662E-3</v>
      </c>
      <c r="AT885" s="369"/>
      <c r="AX885" s="711"/>
      <c r="AY885" s="712"/>
      <c r="AZ885" s="712"/>
      <c r="BA885" s="712"/>
      <c r="BB885" s="713"/>
      <c r="BC885" s="712"/>
      <c r="BD885" s="712"/>
      <c r="BE885" s="712"/>
      <c r="BF885" s="712"/>
      <c r="BG885" s="713"/>
      <c r="BH885" s="713"/>
      <c r="BI885" s="714"/>
      <c r="BJ885" s="714"/>
      <c r="BK885" s="714"/>
      <c r="BL885" s="713"/>
      <c r="BM885" s="713"/>
      <c r="BN885" s="713"/>
      <c r="BO885" s="713"/>
      <c r="BP885" s="713"/>
      <c r="BQ885" s="713"/>
      <c r="BR885" s="713"/>
      <c r="BS885" s="713"/>
      <c r="BT885" s="716"/>
      <c r="BU885" s="717"/>
      <c r="BV885" s="715"/>
      <c r="BW885" s="718"/>
    </row>
    <row r="886" spans="2:75" ht="15.75" customHeight="1">
      <c r="B886" s="363" t="s">
        <v>287</v>
      </c>
      <c r="C886" s="364">
        <v>37970369000137</v>
      </c>
      <c r="D886" s="365" t="s">
        <v>11</v>
      </c>
      <c r="E886" s="365" t="s">
        <v>620</v>
      </c>
      <c r="F886" s="365" t="s">
        <v>665</v>
      </c>
      <c r="G886" s="366" t="s">
        <v>740</v>
      </c>
      <c r="H886" s="366" t="s">
        <v>34</v>
      </c>
      <c r="I886" s="366" t="s">
        <v>1306</v>
      </c>
      <c r="J886" s="366" t="s">
        <v>608</v>
      </c>
      <c r="K886" s="367" t="s">
        <v>48</v>
      </c>
      <c r="L886" s="368"/>
      <c r="M886" s="368" t="s">
        <v>34</v>
      </c>
      <c r="N886" s="367">
        <v>550779</v>
      </c>
      <c r="O886" s="367" t="s">
        <v>1323</v>
      </c>
      <c r="P886" s="371">
        <v>44074</v>
      </c>
      <c r="Q886" s="372">
        <v>96947551.140000001</v>
      </c>
      <c r="R886" s="372">
        <v>70688066.399960309</v>
      </c>
      <c r="S886" s="367">
        <v>91</v>
      </c>
      <c r="T886" s="369">
        <v>0.10240771745558597</v>
      </c>
      <c r="U886" s="369">
        <v>1.3238445516267485</v>
      </c>
      <c r="V886" s="369">
        <v>0.14220721502839972</v>
      </c>
      <c r="W886" s="369">
        <v>1.3941062105621329</v>
      </c>
      <c r="X886" s="369" t="s">
        <v>1424</v>
      </c>
      <c r="Y886" s="369" t="s">
        <v>1424</v>
      </c>
      <c r="Z886" s="369" t="s">
        <v>1424</v>
      </c>
      <c r="AA886" s="369" t="s">
        <v>1424</v>
      </c>
      <c r="AB886" s="369">
        <v>1.4116949514718232E-3</v>
      </c>
      <c r="AC886" s="373">
        <v>25.392559289912995</v>
      </c>
      <c r="AD886" s="575">
        <v>0</v>
      </c>
      <c r="AE886" s="370" t="s">
        <v>2519</v>
      </c>
      <c r="AF886" s="370" t="s">
        <v>2317</v>
      </c>
      <c r="AG886" s="374" t="s">
        <v>1458</v>
      </c>
      <c r="AH886" s="374" t="s">
        <v>2318</v>
      </c>
      <c r="AI886" s="374">
        <v>100</v>
      </c>
      <c r="AJ886" s="374">
        <v>0</v>
      </c>
      <c r="AK886" s="374">
        <v>0</v>
      </c>
      <c r="AL886" s="369">
        <v>5.0000000000000001E-3</v>
      </c>
      <c r="AM886" s="369">
        <v>0.2</v>
      </c>
      <c r="AN886" s="369" t="s">
        <v>34</v>
      </c>
      <c r="AO886" s="367" t="s">
        <v>1326</v>
      </c>
      <c r="AP886" s="370" t="s">
        <v>13</v>
      </c>
      <c r="AQ886" s="376" t="s">
        <v>670</v>
      </c>
      <c r="AR886" s="369">
        <v>3.3334999999999997E-3</v>
      </c>
      <c r="AS886" s="369">
        <v>3.3334999999999997E-3</v>
      </c>
      <c r="AT886" s="369"/>
      <c r="AX886" s="711"/>
      <c r="AY886" s="712"/>
      <c r="AZ886" s="712"/>
      <c r="BA886" s="712"/>
      <c r="BB886" s="713"/>
      <c r="BC886" s="712"/>
      <c r="BD886" s="712"/>
      <c r="BE886" s="712"/>
      <c r="BF886" s="712"/>
      <c r="BG886" s="713"/>
      <c r="BH886" s="713"/>
      <c r="BI886" s="714"/>
      <c r="BJ886" s="714"/>
      <c r="BK886" s="714"/>
      <c r="BL886" s="713"/>
      <c r="BM886" s="713"/>
      <c r="BN886" s="713"/>
      <c r="BO886" s="713"/>
      <c r="BP886" s="713"/>
      <c r="BQ886" s="713"/>
      <c r="BR886" s="713"/>
      <c r="BS886" s="713"/>
      <c r="BT886" s="716"/>
      <c r="BU886" s="717"/>
      <c r="BV886" s="715"/>
      <c r="BW886" s="718"/>
    </row>
    <row r="887" spans="2:75" ht="15.75" customHeight="1">
      <c r="B887" s="363" t="s">
        <v>1074</v>
      </c>
      <c r="C887" s="364">
        <v>31340883000102</v>
      </c>
      <c r="D887" s="365" t="s">
        <v>14</v>
      </c>
      <c r="E887" s="365" t="s">
        <v>614</v>
      </c>
      <c r="F887" s="365"/>
      <c r="G887" s="366"/>
      <c r="H887" s="366" t="s">
        <v>867</v>
      </c>
      <c r="I887" s="366" t="s">
        <v>34</v>
      </c>
      <c r="J887" s="366" t="s">
        <v>608</v>
      </c>
      <c r="K887" s="367" t="s">
        <v>48</v>
      </c>
      <c r="L887" s="368"/>
      <c r="M887" s="368" t="s">
        <v>34</v>
      </c>
      <c r="N887" s="367">
        <v>482633</v>
      </c>
      <c r="O887" s="367" t="s">
        <v>1323</v>
      </c>
      <c r="P887" s="371">
        <v>43454</v>
      </c>
      <c r="Q887" s="372">
        <v>28463134.760000002</v>
      </c>
      <c r="R887" s="372">
        <v>35769761.215476185</v>
      </c>
      <c r="S887" s="367">
        <v>32</v>
      </c>
      <c r="T887" s="369">
        <v>9.3033746104046244E-2</v>
      </c>
      <c r="U887" s="369">
        <v>1.2026653943408423</v>
      </c>
      <c r="V887" s="369">
        <v>-0.11458738386639122</v>
      </c>
      <c r="W887" s="369">
        <v>-1.1233395117702054</v>
      </c>
      <c r="X887" s="369">
        <v>-4.7782218318495273E-2</v>
      </c>
      <c r="Y887" s="369">
        <v>-0.3623412416532048</v>
      </c>
      <c r="Z887" s="369">
        <v>6.19000516935444E-2</v>
      </c>
      <c r="AA887" s="369">
        <v>0.3518599610963089</v>
      </c>
      <c r="AB887" s="369">
        <v>0.15960845806472096</v>
      </c>
      <c r="AC887" s="373">
        <v>-1.2914994506622957</v>
      </c>
      <c r="AD887" s="575">
        <v>32075594000196</v>
      </c>
      <c r="AE887" s="370" t="s">
        <v>2331</v>
      </c>
      <c r="AF887" s="370" t="s">
        <v>2317</v>
      </c>
      <c r="AG887" s="374" t="s">
        <v>1458</v>
      </c>
      <c r="AH887" s="374" t="s">
        <v>2318</v>
      </c>
      <c r="AI887" s="374">
        <v>1000</v>
      </c>
      <c r="AJ887" s="374">
        <v>1000</v>
      </c>
      <c r="AK887" s="374">
        <v>1000</v>
      </c>
      <c r="AL887" s="369">
        <v>0</v>
      </c>
      <c r="AM887" s="369" t="s">
        <v>34</v>
      </c>
      <c r="AN887" s="369" t="s">
        <v>34</v>
      </c>
      <c r="AO887" s="367" t="s">
        <v>1326</v>
      </c>
      <c r="AP887" s="370" t="s">
        <v>13</v>
      </c>
      <c r="AQ887" s="376" t="s">
        <v>670</v>
      </c>
      <c r="AR887" s="369">
        <v>3.7999999999999996E-3</v>
      </c>
      <c r="AS887" s="369">
        <v>3.7999999999999996E-3</v>
      </c>
      <c r="AT887" s="369"/>
      <c r="AX887" s="711"/>
      <c r="AY887" s="712"/>
      <c r="AZ887" s="712"/>
      <c r="BA887" s="712"/>
      <c r="BB887" s="713"/>
      <c r="BC887" s="712"/>
      <c r="BD887" s="712"/>
      <c r="BE887" s="712"/>
      <c r="BF887" s="712"/>
      <c r="BG887" s="713"/>
      <c r="BH887" s="713"/>
      <c r="BI887" s="714"/>
      <c r="BJ887" s="714"/>
      <c r="BK887" s="714"/>
      <c r="BL887" s="713"/>
      <c r="BM887" s="713"/>
      <c r="BN887" s="713"/>
      <c r="BO887" s="713"/>
      <c r="BP887" s="713"/>
      <c r="BQ887" s="713"/>
      <c r="BR887" s="713"/>
      <c r="BS887" s="713"/>
      <c r="BT887" s="716"/>
      <c r="BU887" s="717"/>
      <c r="BV887" s="715"/>
      <c r="BW887" s="718"/>
    </row>
    <row r="888" spans="2:75" ht="15.75" customHeight="1">
      <c r="B888" s="363" t="s">
        <v>288</v>
      </c>
      <c r="C888" s="364">
        <v>28386218000145</v>
      </c>
      <c r="D888" s="365" t="s">
        <v>14</v>
      </c>
      <c r="E888" s="365" t="s">
        <v>614</v>
      </c>
      <c r="F888" s="365"/>
      <c r="G888" s="366"/>
      <c r="H888" s="366" t="s">
        <v>867</v>
      </c>
      <c r="I888" s="366" t="s">
        <v>34</v>
      </c>
      <c r="J888" s="366" t="s">
        <v>608</v>
      </c>
      <c r="K888" s="367" t="s">
        <v>48</v>
      </c>
      <c r="L888" s="368"/>
      <c r="M888" s="368" t="s">
        <v>34</v>
      </c>
      <c r="N888" s="367">
        <v>450308</v>
      </c>
      <c r="O888" s="367" t="s">
        <v>1323</v>
      </c>
      <c r="P888" s="371">
        <v>43003</v>
      </c>
      <c r="Q888" s="372">
        <v>31109050.370000001</v>
      </c>
      <c r="R888" s="372">
        <v>32658299.744722217</v>
      </c>
      <c r="S888" s="367">
        <v>32</v>
      </c>
      <c r="T888" s="369">
        <v>9.1972053384704155E-2</v>
      </c>
      <c r="U888" s="369">
        <v>1.1889406853352698</v>
      </c>
      <c r="V888" s="369">
        <v>-0.11743610456430398</v>
      </c>
      <c r="W888" s="369">
        <v>-1.151266499977688</v>
      </c>
      <c r="X888" s="369">
        <v>-5.0820036927360257E-2</v>
      </c>
      <c r="Y888" s="369">
        <v>-0.38537757201602696</v>
      </c>
      <c r="Z888" s="369">
        <v>5.9256027841050773E-2</v>
      </c>
      <c r="AA888" s="369">
        <v>0.33683047235723662</v>
      </c>
      <c r="AB888" s="369">
        <v>0.16043322724957976</v>
      </c>
      <c r="AC888" s="373">
        <v>-1.3041144618361666</v>
      </c>
      <c r="AD888" s="575">
        <v>28069937000132</v>
      </c>
      <c r="AE888" s="370" t="s">
        <v>2532</v>
      </c>
      <c r="AF888" s="370" t="s">
        <v>2326</v>
      </c>
      <c r="AG888" s="374" t="s">
        <v>1459</v>
      </c>
      <c r="AH888" s="374" t="s">
        <v>2318</v>
      </c>
      <c r="AI888" s="374">
        <v>5000</v>
      </c>
      <c r="AJ888" s="374">
        <v>1000</v>
      </c>
      <c r="AK888" s="374">
        <v>1000</v>
      </c>
      <c r="AL888" s="369">
        <v>1.9E-2</v>
      </c>
      <c r="AM888" s="369">
        <v>0.2</v>
      </c>
      <c r="AN888" s="369" t="s">
        <v>2349</v>
      </c>
      <c r="AO888" s="367" t="s">
        <v>1326</v>
      </c>
      <c r="AP888" s="370" t="s">
        <v>13</v>
      </c>
      <c r="AQ888" s="376" t="s">
        <v>670</v>
      </c>
      <c r="AR888" s="369">
        <v>3.7999999999999996E-3</v>
      </c>
      <c r="AS888" s="369">
        <v>3.7999999999999996E-3</v>
      </c>
      <c r="AT888" s="369"/>
      <c r="AX888" s="711"/>
      <c r="AY888" s="712"/>
      <c r="AZ888" s="712"/>
      <c r="BA888" s="712"/>
      <c r="BB888" s="713"/>
      <c r="BC888" s="712"/>
      <c r="BD888" s="712"/>
      <c r="BE888" s="712"/>
      <c r="BF888" s="712"/>
      <c r="BG888" s="713"/>
      <c r="BH888" s="713"/>
      <c r="BI888" s="714"/>
      <c r="BJ888" s="714"/>
      <c r="BK888" s="714"/>
      <c r="BL888" s="713"/>
      <c r="BM888" s="713"/>
      <c r="BN888" s="713"/>
      <c r="BO888" s="713"/>
      <c r="BP888" s="713"/>
      <c r="BQ888" s="713"/>
      <c r="BR888" s="713"/>
      <c r="BS888" s="713"/>
      <c r="BT888" s="716"/>
      <c r="BU888" s="717"/>
      <c r="BV888" s="715"/>
      <c r="BW888" s="718"/>
    </row>
    <row r="889" spans="2:75" ht="15.75" customHeight="1">
      <c r="B889" s="363" t="s">
        <v>289</v>
      </c>
      <c r="C889" s="364">
        <v>33953430000187</v>
      </c>
      <c r="D889" s="365" t="s">
        <v>14</v>
      </c>
      <c r="E889" s="365" t="s">
        <v>614</v>
      </c>
      <c r="F889" s="365"/>
      <c r="G889" s="366"/>
      <c r="H889" s="366" t="s">
        <v>1340</v>
      </c>
      <c r="I889" s="366" t="s">
        <v>34</v>
      </c>
      <c r="J889" s="366" t="s">
        <v>608</v>
      </c>
      <c r="K889" s="367" t="s">
        <v>48</v>
      </c>
      <c r="L889" s="368"/>
      <c r="M889" s="368" t="s">
        <v>34</v>
      </c>
      <c r="N889" s="367">
        <v>516961</v>
      </c>
      <c r="O889" s="367" t="s">
        <v>1323</v>
      </c>
      <c r="P889" s="371">
        <v>43707</v>
      </c>
      <c r="Q889" s="372">
        <v>177468262.62</v>
      </c>
      <c r="R889" s="372">
        <v>183261500.49865079</v>
      </c>
      <c r="S889" s="367">
        <v>32</v>
      </c>
      <c r="T889" s="369">
        <v>9.1644191978289546E-2</v>
      </c>
      <c r="U889" s="369">
        <v>1.1847023569421102</v>
      </c>
      <c r="V889" s="369">
        <v>-0.10814212337096951</v>
      </c>
      <c r="W889" s="369">
        <v>-1.0601544076700811</v>
      </c>
      <c r="X889" s="369">
        <v>5.3561306436049394E-2</v>
      </c>
      <c r="Y889" s="369">
        <v>0.40616511668094307</v>
      </c>
      <c r="Z889" s="369" t="s">
        <v>1424</v>
      </c>
      <c r="AA889" s="369" t="s">
        <v>1424</v>
      </c>
      <c r="AB889" s="369">
        <v>0.18529473917703607</v>
      </c>
      <c r="AC889" s="373">
        <v>-1.0493497201125079</v>
      </c>
      <c r="AD889" s="575">
        <v>28069983000131</v>
      </c>
      <c r="AE889" s="370" t="s">
        <v>2532</v>
      </c>
      <c r="AF889" s="370" t="s">
        <v>738</v>
      </c>
      <c r="AG889" s="374" t="s">
        <v>738</v>
      </c>
      <c r="AH889" s="374" t="s">
        <v>2321</v>
      </c>
      <c r="AI889" s="374">
        <v>5000</v>
      </c>
      <c r="AJ889" s="374">
        <v>1000</v>
      </c>
      <c r="AK889" s="374">
        <v>5000</v>
      </c>
      <c r="AL889" s="369">
        <v>1.9E-2</v>
      </c>
      <c r="AM889" s="369">
        <v>0.2</v>
      </c>
      <c r="AN889" s="369" t="s">
        <v>668</v>
      </c>
      <c r="AO889" s="367" t="s">
        <v>1326</v>
      </c>
      <c r="AP889" s="370" t="s">
        <v>718</v>
      </c>
      <c r="AQ889" s="376" t="s">
        <v>661</v>
      </c>
      <c r="AR889" s="369">
        <v>3.7999999999999996E-3</v>
      </c>
      <c r="AS889" s="369">
        <v>3.7999999999999996E-3</v>
      </c>
      <c r="AT889" s="369"/>
      <c r="AX889" s="711"/>
      <c r="AY889" s="712"/>
      <c r="AZ889" s="712"/>
      <c r="BA889" s="712"/>
      <c r="BB889" s="713"/>
      <c r="BC889" s="712"/>
      <c r="BD889" s="712"/>
      <c r="BE889" s="712"/>
      <c r="BF889" s="712"/>
      <c r="BG889" s="713"/>
      <c r="BH889" s="713"/>
      <c r="BI889" s="714"/>
      <c r="BJ889" s="714"/>
      <c r="BK889" s="714"/>
      <c r="BL889" s="713"/>
      <c r="BM889" s="713"/>
      <c r="BN889" s="713"/>
      <c r="BO889" s="713"/>
      <c r="BP889" s="713"/>
      <c r="BQ889" s="713"/>
      <c r="BR889" s="713"/>
      <c r="BS889" s="713"/>
      <c r="BT889" s="716"/>
      <c r="BU889" s="717"/>
      <c r="BV889" s="715"/>
      <c r="BW889" s="718"/>
    </row>
    <row r="890" spans="2:75" ht="15.75" customHeight="1">
      <c r="B890" s="363" t="s">
        <v>290</v>
      </c>
      <c r="C890" s="364">
        <v>28407875000121</v>
      </c>
      <c r="D890" s="365" t="s">
        <v>14</v>
      </c>
      <c r="E890" s="365" t="s">
        <v>607</v>
      </c>
      <c r="F890" s="365"/>
      <c r="G890" s="366"/>
      <c r="H890" s="366" t="s">
        <v>34</v>
      </c>
      <c r="I890" s="366" t="s">
        <v>34</v>
      </c>
      <c r="J890" s="366" t="s">
        <v>608</v>
      </c>
      <c r="K890" s="367" t="s">
        <v>48</v>
      </c>
      <c r="L890" s="368"/>
      <c r="M890" s="368" t="s">
        <v>34</v>
      </c>
      <c r="N890" s="367">
        <v>460672</v>
      </c>
      <c r="O890" s="367" t="s">
        <v>1323</v>
      </c>
      <c r="P890" s="371">
        <v>43178</v>
      </c>
      <c r="Q890" s="372">
        <v>22306012.890000001</v>
      </c>
      <c r="R890" s="372">
        <v>50942630.244880959</v>
      </c>
      <c r="S890" s="367">
        <v>32</v>
      </c>
      <c r="T890" s="369">
        <v>8.4229008591035326E-2</v>
      </c>
      <c r="U890" s="369">
        <v>1.0888448339894372</v>
      </c>
      <c r="V890" s="369">
        <v>-0.1180225399853424</v>
      </c>
      <c r="W890" s="369">
        <v>-1.1570155279886789</v>
      </c>
      <c r="X890" s="369">
        <v>3.5365441485136984E-2</v>
      </c>
      <c r="Y890" s="369">
        <v>0.26818256728734136</v>
      </c>
      <c r="Z890" s="369">
        <v>2.9286761639420122E-2</v>
      </c>
      <c r="AA890" s="369">
        <v>0.16647544758283192</v>
      </c>
      <c r="AB890" s="369">
        <v>0.18615898602916026</v>
      </c>
      <c r="AC890" s="373">
        <v>-1.1034310769177527</v>
      </c>
      <c r="AD890" s="575">
        <v>28069983000131</v>
      </c>
      <c r="AE890" s="370" t="s">
        <v>2532</v>
      </c>
      <c r="AF890" s="370" t="s">
        <v>2326</v>
      </c>
      <c r="AG890" s="374" t="s">
        <v>1459</v>
      </c>
      <c r="AH890" s="374" t="s">
        <v>2321</v>
      </c>
      <c r="AI890" s="374">
        <v>5000</v>
      </c>
      <c r="AJ890" s="374">
        <v>1000</v>
      </c>
      <c r="AK890" s="374">
        <v>5000</v>
      </c>
      <c r="AL890" s="369">
        <v>2.8999999999999998E-2</v>
      </c>
      <c r="AM890" s="369" t="s">
        <v>34</v>
      </c>
      <c r="AN890" s="369" t="s">
        <v>34</v>
      </c>
      <c r="AO890" s="367" t="s">
        <v>1326</v>
      </c>
      <c r="AP890" s="370" t="s">
        <v>718</v>
      </c>
      <c r="AQ890" s="376" t="s">
        <v>661</v>
      </c>
      <c r="AR890" s="369">
        <v>5.7999999999999996E-3</v>
      </c>
      <c r="AS890" s="369">
        <v>5.7999999999999996E-3</v>
      </c>
      <c r="AT890" s="369"/>
      <c r="AX890" s="711"/>
      <c r="AY890" s="712"/>
      <c r="AZ890" s="712"/>
      <c r="BA890" s="712"/>
      <c r="BB890" s="713"/>
      <c r="BC890" s="712"/>
      <c r="BD890" s="712"/>
      <c r="BE890" s="712"/>
      <c r="BF890" s="712"/>
      <c r="BG890" s="713"/>
      <c r="BH890" s="713"/>
      <c r="BI890" s="714"/>
      <c r="BJ890" s="714"/>
      <c r="BK890" s="714"/>
      <c r="BL890" s="713"/>
      <c r="BM890" s="713"/>
      <c r="BN890" s="713"/>
      <c r="BO890" s="713"/>
      <c r="BP890" s="713"/>
      <c r="BQ890" s="713"/>
      <c r="BR890" s="713"/>
      <c r="BS890" s="713"/>
      <c r="BT890" s="716"/>
      <c r="BU890" s="717"/>
      <c r="BV890" s="715"/>
      <c r="BW890" s="718"/>
    </row>
    <row r="891" spans="2:75" ht="15.75" customHeight="1">
      <c r="B891" s="363" t="s">
        <v>291</v>
      </c>
      <c r="C891" s="364">
        <v>32862291000113</v>
      </c>
      <c r="D891" s="365" t="s">
        <v>14</v>
      </c>
      <c r="E891" s="365" t="s">
        <v>607</v>
      </c>
      <c r="F891" s="365"/>
      <c r="G891" s="366"/>
      <c r="H891" s="366" t="s">
        <v>34</v>
      </c>
      <c r="I891" s="366" t="s">
        <v>34</v>
      </c>
      <c r="J891" s="366" t="s">
        <v>608</v>
      </c>
      <c r="K891" s="367" t="s">
        <v>48</v>
      </c>
      <c r="L891" s="368"/>
      <c r="M891" s="368" t="s">
        <v>1421</v>
      </c>
      <c r="N891" s="367">
        <v>518761</v>
      </c>
      <c r="O891" s="367" t="s">
        <v>1323</v>
      </c>
      <c r="P891" s="371">
        <v>43684</v>
      </c>
      <c r="Q891" s="372">
        <v>1843223.08</v>
      </c>
      <c r="R891" s="372">
        <v>2004317.1335714285</v>
      </c>
      <c r="S891" s="367">
        <v>366</v>
      </c>
      <c r="T891" s="369">
        <v>-0.14059321264503966</v>
      </c>
      <c r="U891" s="369">
        <v>-1.8174759010380057</v>
      </c>
      <c r="V891" s="369">
        <v>-0.28937823587215761</v>
      </c>
      <c r="W891" s="369">
        <v>-2.8368743157674685</v>
      </c>
      <c r="X891" s="369">
        <v>-0.29744301766154335</v>
      </c>
      <c r="Y891" s="369">
        <v>-2.2555644365896352</v>
      </c>
      <c r="Z891" s="369">
        <v>-0.19310327247638104</v>
      </c>
      <c r="AA891" s="369">
        <v>-1.0976616025701225</v>
      </c>
      <c r="AB891" s="369">
        <v>0.21569171729621578</v>
      </c>
      <c r="AC891" s="373">
        <v>-1.9250256045415928</v>
      </c>
      <c r="AD891" s="575">
        <v>0</v>
      </c>
      <c r="AE891" s="370" t="s">
        <v>2533</v>
      </c>
      <c r="AF891" s="370" t="s">
        <v>2323</v>
      </c>
      <c r="AG891" s="374" t="s">
        <v>721</v>
      </c>
      <c r="AH891" s="374" t="s">
        <v>2321</v>
      </c>
      <c r="AI891" s="374">
        <v>100000</v>
      </c>
      <c r="AJ891" s="374">
        <v>10000</v>
      </c>
      <c r="AK891" s="374">
        <v>10000</v>
      </c>
      <c r="AL891" s="369">
        <v>5.5000000000000003E-4</v>
      </c>
      <c r="AM891" s="369">
        <v>0.3</v>
      </c>
      <c r="AN891" s="369" t="s">
        <v>2330</v>
      </c>
      <c r="AO891" s="367" t="s">
        <v>1326</v>
      </c>
      <c r="AP891" s="370" t="s">
        <v>718</v>
      </c>
      <c r="AQ891" s="376" t="s">
        <v>661</v>
      </c>
      <c r="AR891" s="369" t="s">
        <v>34</v>
      </c>
      <c r="AS891" s="369" t="s">
        <v>34</v>
      </c>
      <c r="AT891" s="369"/>
      <c r="AX891" s="711"/>
      <c r="AY891" s="712"/>
      <c r="AZ891" s="712"/>
      <c r="BA891" s="712"/>
      <c r="BB891" s="713"/>
      <c r="BC891" s="712"/>
      <c r="BD891" s="712"/>
      <c r="BE891" s="712"/>
      <c r="BF891" s="712"/>
      <c r="BG891" s="713"/>
      <c r="BH891" s="713"/>
      <c r="BI891" s="714"/>
      <c r="BJ891" s="714"/>
      <c r="BK891" s="714"/>
      <c r="BL891" s="713"/>
      <c r="BM891" s="713"/>
      <c r="BN891" s="713"/>
      <c r="BO891" s="713"/>
      <c r="BP891" s="713"/>
      <c r="BQ891" s="713"/>
      <c r="BR891" s="713"/>
      <c r="BS891" s="713"/>
      <c r="BT891" s="716"/>
      <c r="BU891" s="717"/>
      <c r="BV891" s="715"/>
      <c r="BW891" s="718"/>
    </row>
    <row r="892" spans="2:75" ht="15.75" customHeight="1">
      <c r="B892" s="363" t="s">
        <v>1075</v>
      </c>
      <c r="C892" s="364">
        <v>9577098000119</v>
      </c>
      <c r="D892" s="365" t="s">
        <v>14</v>
      </c>
      <c r="E892" s="365" t="s">
        <v>607</v>
      </c>
      <c r="F892" s="365"/>
      <c r="G892" s="366"/>
      <c r="H892" s="366" t="s">
        <v>34</v>
      </c>
      <c r="I892" s="366" t="s">
        <v>34</v>
      </c>
      <c r="J892" s="366" t="s">
        <v>608</v>
      </c>
      <c r="K892" s="367" t="s">
        <v>48</v>
      </c>
      <c r="L892" s="368"/>
      <c r="M892" s="368" t="s">
        <v>34</v>
      </c>
      <c r="N892" s="367">
        <v>221661</v>
      </c>
      <c r="O892" s="367" t="s">
        <v>1323</v>
      </c>
      <c r="P892" s="371">
        <v>39799</v>
      </c>
      <c r="Q892" s="372">
        <v>21023006.609999999</v>
      </c>
      <c r="R892" s="372">
        <v>33810055.188095249</v>
      </c>
      <c r="S892" s="367">
        <v>3</v>
      </c>
      <c r="T892" s="369">
        <v>6.3793303248604882E-2</v>
      </c>
      <c r="U892" s="369">
        <v>0.82466848235891377</v>
      </c>
      <c r="V892" s="369">
        <v>-7.2758308879749101E-2</v>
      </c>
      <c r="W892" s="369">
        <v>-0.71327471154680444</v>
      </c>
      <c r="X892" s="369">
        <v>3.242727914108734E-2</v>
      </c>
      <c r="Y892" s="369">
        <v>0.24590194848422581</v>
      </c>
      <c r="Z892" s="369">
        <v>0.15049111161421114</v>
      </c>
      <c r="AA892" s="369">
        <v>0.85544026586716071</v>
      </c>
      <c r="AB892" s="369">
        <v>0.20986318555334998</v>
      </c>
      <c r="AC892" s="373">
        <v>-0.7179846081088046</v>
      </c>
      <c r="AD892" s="575">
        <v>0</v>
      </c>
      <c r="AE892" s="370" t="s">
        <v>2336</v>
      </c>
      <c r="AF892" s="370" t="s">
        <v>738</v>
      </c>
      <c r="AG892" s="374" t="s">
        <v>738</v>
      </c>
      <c r="AH892" s="374" t="s">
        <v>2321</v>
      </c>
      <c r="AI892" s="374">
        <v>500</v>
      </c>
      <c r="AJ892" s="374">
        <v>500</v>
      </c>
      <c r="AK892" s="374">
        <v>500</v>
      </c>
      <c r="AL892" s="369">
        <v>0.02</v>
      </c>
      <c r="AM892" s="369">
        <v>0.2</v>
      </c>
      <c r="AN892" s="369" t="s">
        <v>668</v>
      </c>
      <c r="AO892" s="367" t="s">
        <v>1326</v>
      </c>
      <c r="AP892" s="370" t="s">
        <v>718</v>
      </c>
      <c r="AQ892" s="376" t="s">
        <v>661</v>
      </c>
      <c r="AR892" s="369">
        <v>6.0000000000000001E-3</v>
      </c>
      <c r="AS892" s="369">
        <v>6.0000000000000001E-3</v>
      </c>
      <c r="AT892" s="369"/>
      <c r="AX892" s="711"/>
      <c r="AY892" s="712"/>
      <c r="AZ892" s="712"/>
      <c r="BA892" s="712"/>
      <c r="BB892" s="713"/>
      <c r="BC892" s="712"/>
      <c r="BD892" s="712"/>
      <c r="BE892" s="712"/>
      <c r="BF892" s="712"/>
      <c r="BG892" s="713"/>
      <c r="BH892" s="713"/>
      <c r="BI892" s="714"/>
      <c r="BJ892" s="714"/>
      <c r="BK892" s="714"/>
      <c r="BL892" s="713"/>
      <c r="BM892" s="713"/>
      <c r="BN892" s="713"/>
      <c r="BO892" s="713"/>
      <c r="BP892" s="713"/>
      <c r="BQ892" s="713"/>
      <c r="BR892" s="713"/>
      <c r="BS892" s="713"/>
      <c r="BT892" s="716"/>
      <c r="BU892" s="717"/>
      <c r="BV892" s="715"/>
      <c r="BW892" s="718"/>
    </row>
    <row r="893" spans="2:75" ht="15.75" customHeight="1">
      <c r="B893" s="363" t="s">
        <v>1076</v>
      </c>
      <c r="C893" s="364">
        <v>13554383000191</v>
      </c>
      <c r="D893" s="365" t="s">
        <v>11</v>
      </c>
      <c r="E893" s="365" t="s">
        <v>621</v>
      </c>
      <c r="F893" s="365" t="s">
        <v>674</v>
      </c>
      <c r="G893" s="366" t="s">
        <v>867</v>
      </c>
      <c r="H893" s="366" t="s">
        <v>34</v>
      </c>
      <c r="I893" s="366"/>
      <c r="J893" s="366" t="s">
        <v>608</v>
      </c>
      <c r="K893" s="367" t="s">
        <v>48</v>
      </c>
      <c r="L893" s="368"/>
      <c r="M893" s="368" t="s">
        <v>1421</v>
      </c>
      <c r="N893" s="367">
        <v>278912</v>
      </c>
      <c r="O893" s="367" t="s">
        <v>1323</v>
      </c>
      <c r="P893" s="371">
        <v>40724</v>
      </c>
      <c r="Q893" s="372">
        <v>17035067.870000001</v>
      </c>
      <c r="R893" s="372">
        <v>27102204.571309496</v>
      </c>
      <c r="S893" s="367">
        <v>1</v>
      </c>
      <c r="T893" s="369">
        <v>4.0696686414830596E-2</v>
      </c>
      <c r="U893" s="369">
        <v>0.52609400851944343</v>
      </c>
      <c r="V893" s="369">
        <v>4.2334860055813328E-2</v>
      </c>
      <c r="W893" s="369">
        <v>0.41502318511266523</v>
      </c>
      <c r="X893" s="369">
        <v>5.8423519601407792E-2</v>
      </c>
      <c r="Y893" s="369">
        <v>0.4430361623861731</v>
      </c>
      <c r="Z893" s="369">
        <v>0.13636489846746569</v>
      </c>
      <c r="AA893" s="369">
        <v>0.77514229078856489</v>
      </c>
      <c r="AB893" s="369">
        <v>5.6725029341261203E-2</v>
      </c>
      <c r="AC893" s="373">
        <v>-0.95349103975532989</v>
      </c>
      <c r="AD893" s="575">
        <v>0</v>
      </c>
      <c r="AE893" s="370" t="s">
        <v>2336</v>
      </c>
      <c r="AF893" s="370" t="s">
        <v>738</v>
      </c>
      <c r="AG893" s="374" t="s">
        <v>738</v>
      </c>
      <c r="AH893" s="374" t="s">
        <v>2321</v>
      </c>
      <c r="AI893" s="374">
        <v>5000</v>
      </c>
      <c r="AJ893" s="374">
        <v>100</v>
      </c>
      <c r="AK893" s="374">
        <v>1000</v>
      </c>
      <c r="AL893" s="369">
        <v>3.0000000000000001E-3</v>
      </c>
      <c r="AM893" s="369" t="s">
        <v>34</v>
      </c>
      <c r="AN893" s="369" t="s">
        <v>150</v>
      </c>
      <c r="AO893" s="367" t="s">
        <v>1326</v>
      </c>
      <c r="AP893" s="370" t="s">
        <v>11</v>
      </c>
      <c r="AQ893" s="376" t="s">
        <v>671</v>
      </c>
      <c r="AR893" s="369">
        <v>8.9999999999999998E-4</v>
      </c>
      <c r="AS893" s="369">
        <v>8.9999999999999998E-4</v>
      </c>
      <c r="AT893" s="369"/>
      <c r="AX893" s="711"/>
      <c r="AY893" s="712"/>
      <c r="AZ893" s="712"/>
      <c r="BA893" s="712"/>
      <c r="BB893" s="713"/>
      <c r="BC893" s="712"/>
      <c r="BD893" s="712"/>
      <c r="BE893" s="712"/>
      <c r="BF893" s="712"/>
      <c r="BG893" s="713"/>
      <c r="BH893" s="713"/>
      <c r="BI893" s="714"/>
      <c r="BJ893" s="714"/>
      <c r="BK893" s="714"/>
      <c r="BL893" s="713"/>
      <c r="BM893" s="713"/>
      <c r="BN893" s="713"/>
      <c r="BO893" s="713"/>
      <c r="BP893" s="713"/>
      <c r="BQ893" s="713"/>
      <c r="BR893" s="713"/>
      <c r="BS893" s="713"/>
      <c r="BT893" s="716"/>
      <c r="BU893" s="717"/>
      <c r="BV893" s="715"/>
      <c r="BW893" s="718"/>
    </row>
    <row r="894" spans="2:75" ht="15.75" customHeight="1">
      <c r="B894" s="363" t="s">
        <v>1077</v>
      </c>
      <c r="C894" s="364">
        <v>18908578000106</v>
      </c>
      <c r="D894" s="365" t="s">
        <v>13</v>
      </c>
      <c r="E894" s="365" t="s">
        <v>615</v>
      </c>
      <c r="F894" s="365" t="s">
        <v>619</v>
      </c>
      <c r="G894" s="366" t="s">
        <v>34</v>
      </c>
      <c r="H894" s="366" t="s">
        <v>1339</v>
      </c>
      <c r="I894" s="366" t="s">
        <v>34</v>
      </c>
      <c r="J894" s="366"/>
      <c r="K894" s="367" t="s">
        <v>48</v>
      </c>
      <c r="L894" s="368"/>
      <c r="M894" s="368" t="s">
        <v>34</v>
      </c>
      <c r="N894" s="367">
        <v>354341</v>
      </c>
      <c r="O894" s="367" t="s">
        <v>1323</v>
      </c>
      <c r="P894" s="371">
        <v>41607</v>
      </c>
      <c r="Q894" s="372">
        <v>23131314.260000002</v>
      </c>
      <c r="R894" s="372">
        <v>42049778.428730175</v>
      </c>
      <c r="S894" s="367">
        <v>2</v>
      </c>
      <c r="T894" s="369">
        <v>1.5887572846261966E-2</v>
      </c>
      <c r="U894" s="369">
        <v>0.20538175514183105</v>
      </c>
      <c r="V894" s="369">
        <v>-2.203359333553101E-2</v>
      </c>
      <c r="W894" s="369">
        <v>-0.21600288919187244</v>
      </c>
      <c r="X894" s="369">
        <v>-4.4191237933379868E-2</v>
      </c>
      <c r="Y894" s="369">
        <v>-0.33511018505340323</v>
      </c>
      <c r="Z894" s="369">
        <v>-3.4977483648334751E-2</v>
      </c>
      <c r="AA894" s="369">
        <v>-0.19882335634678266</v>
      </c>
      <c r="AB894" s="369">
        <v>3.8629652801593251E-2</v>
      </c>
      <c r="AC894" s="373">
        <v>-3.0724369198713717</v>
      </c>
      <c r="AD894" s="575">
        <v>0</v>
      </c>
      <c r="AE894" s="370" t="s">
        <v>2336</v>
      </c>
      <c r="AF894" s="370" t="s">
        <v>738</v>
      </c>
      <c r="AG894" s="374" t="s">
        <v>738</v>
      </c>
      <c r="AH894" s="374" t="s">
        <v>2321</v>
      </c>
      <c r="AI894" s="374">
        <v>500</v>
      </c>
      <c r="AJ894" s="374">
        <v>100</v>
      </c>
      <c r="AK894" s="374">
        <v>100</v>
      </c>
      <c r="AL894" s="369">
        <v>1.4999999999999999E-2</v>
      </c>
      <c r="AM894" s="369">
        <v>0.2</v>
      </c>
      <c r="AN894" s="369" t="s">
        <v>64</v>
      </c>
      <c r="AO894" s="367" t="s">
        <v>1326</v>
      </c>
      <c r="AP894" s="370" t="s">
        <v>13</v>
      </c>
      <c r="AQ894" s="376" t="s">
        <v>666</v>
      </c>
      <c r="AR894" s="369">
        <v>5.2499999999999995E-3</v>
      </c>
      <c r="AS894" s="369">
        <v>5.2499999999999995E-3</v>
      </c>
      <c r="AT894" s="369"/>
      <c r="AX894" s="711"/>
      <c r="AY894" s="712"/>
      <c r="AZ894" s="712"/>
      <c r="BA894" s="712"/>
      <c r="BB894" s="713"/>
      <c r="BC894" s="712"/>
      <c r="BD894" s="712"/>
      <c r="BE894" s="712"/>
      <c r="BF894" s="712"/>
      <c r="BG894" s="713"/>
      <c r="BH894" s="713"/>
      <c r="BI894" s="714"/>
      <c r="BJ894" s="714"/>
      <c r="BK894" s="714"/>
      <c r="BL894" s="713"/>
      <c r="BM894" s="713"/>
      <c r="BN894" s="713"/>
      <c r="BO894" s="713"/>
      <c r="BP894" s="713"/>
      <c r="BQ894" s="713"/>
      <c r="BR894" s="713"/>
      <c r="BS894" s="713"/>
      <c r="BT894" s="716"/>
      <c r="BU894" s="717"/>
      <c r="BV894" s="715"/>
      <c r="BW894" s="718"/>
    </row>
    <row r="895" spans="2:75" ht="15.75" customHeight="1">
      <c r="B895" s="363" t="s">
        <v>292</v>
      </c>
      <c r="C895" s="364">
        <v>24140256000162</v>
      </c>
      <c r="D895" s="365" t="s">
        <v>13</v>
      </c>
      <c r="E895" s="365" t="s">
        <v>616</v>
      </c>
      <c r="F895" s="365" t="s">
        <v>617</v>
      </c>
      <c r="G895" s="366" t="s">
        <v>34</v>
      </c>
      <c r="H895" s="366" t="s">
        <v>867</v>
      </c>
      <c r="I895" s="366" t="s">
        <v>34</v>
      </c>
      <c r="J895" s="366" t="s">
        <v>608</v>
      </c>
      <c r="K895" s="367" t="s">
        <v>48</v>
      </c>
      <c r="L895" s="368"/>
      <c r="M895" s="368" t="s">
        <v>34</v>
      </c>
      <c r="N895" s="367">
        <v>427977</v>
      </c>
      <c r="O895" s="367" t="s">
        <v>1323</v>
      </c>
      <c r="P895" s="371">
        <v>42500</v>
      </c>
      <c r="Q895" s="372">
        <v>622151666.51999998</v>
      </c>
      <c r="R895" s="372">
        <v>538023822.02928579</v>
      </c>
      <c r="S895" s="367">
        <v>31</v>
      </c>
      <c r="T895" s="369">
        <v>0.1309293432338472</v>
      </c>
      <c r="U895" s="369">
        <v>1.6925491749522688</v>
      </c>
      <c r="V895" s="369">
        <v>0.22693557480227855</v>
      </c>
      <c r="W895" s="369">
        <v>2.2247274455530426</v>
      </c>
      <c r="X895" s="369">
        <v>0.20449431920362482</v>
      </c>
      <c r="Y895" s="369">
        <v>1.5507175710715648</v>
      </c>
      <c r="Z895" s="369">
        <v>0.43228124225074449</v>
      </c>
      <c r="AA895" s="369">
        <v>2.4572267214580359</v>
      </c>
      <c r="AB895" s="369">
        <v>5.6969561436926955E-2</v>
      </c>
      <c r="AC895" s="373">
        <v>1.9144414290086567</v>
      </c>
      <c r="AD895" s="575">
        <v>24119428000116</v>
      </c>
      <c r="AE895" s="370" t="s">
        <v>2534</v>
      </c>
      <c r="AF895" s="370" t="s">
        <v>2320</v>
      </c>
      <c r="AG895" s="374" t="s">
        <v>59</v>
      </c>
      <c r="AH895" s="374" t="s">
        <v>2321</v>
      </c>
      <c r="AI895" s="374">
        <v>1000</v>
      </c>
      <c r="AJ895" s="374">
        <v>500</v>
      </c>
      <c r="AK895" s="374">
        <v>1000</v>
      </c>
      <c r="AL895" s="369">
        <v>1.8500000000000003E-2</v>
      </c>
      <c r="AM895" s="369">
        <v>0.2</v>
      </c>
      <c r="AN895" s="369" t="s">
        <v>64</v>
      </c>
      <c r="AO895" s="367" t="s">
        <v>1326</v>
      </c>
      <c r="AP895" s="370" t="s">
        <v>13</v>
      </c>
      <c r="AQ895" s="376" t="s">
        <v>676</v>
      </c>
      <c r="AR895" s="369">
        <v>4.933333333333333E-3</v>
      </c>
      <c r="AS895" s="369">
        <v>4.933333333333333E-3</v>
      </c>
      <c r="AT895" s="369"/>
      <c r="AX895" s="711"/>
      <c r="AY895" s="712"/>
      <c r="AZ895" s="712"/>
      <c r="BA895" s="712"/>
      <c r="BB895" s="713"/>
      <c r="BC895" s="712"/>
      <c r="BD895" s="712"/>
      <c r="BE895" s="712"/>
      <c r="BF895" s="712"/>
      <c r="BG895" s="713"/>
      <c r="BH895" s="713"/>
      <c r="BI895" s="714"/>
      <c r="BJ895" s="714"/>
      <c r="BK895" s="714"/>
      <c r="BL895" s="713"/>
      <c r="BM895" s="713"/>
      <c r="BN895" s="713"/>
      <c r="BO895" s="713"/>
      <c r="BP895" s="713"/>
      <c r="BQ895" s="713"/>
      <c r="BR895" s="713"/>
      <c r="BS895" s="713"/>
      <c r="BT895" s="716"/>
      <c r="BU895" s="717"/>
      <c r="BV895" s="715"/>
      <c r="BW895" s="718"/>
    </row>
    <row r="896" spans="2:75" ht="15.75" customHeight="1">
      <c r="B896" s="363" t="s">
        <v>293</v>
      </c>
      <c r="C896" s="364">
        <v>20658576000158</v>
      </c>
      <c r="D896" s="365" t="s">
        <v>14</v>
      </c>
      <c r="E896" s="365" t="s">
        <v>607</v>
      </c>
      <c r="F896" s="365"/>
      <c r="G896" s="366"/>
      <c r="H896" s="366" t="s">
        <v>34</v>
      </c>
      <c r="I896" s="366" t="s">
        <v>34</v>
      </c>
      <c r="J896" s="366" t="s">
        <v>608</v>
      </c>
      <c r="K896" s="367" t="s">
        <v>48</v>
      </c>
      <c r="L896" s="368"/>
      <c r="M896" s="368" t="s">
        <v>34</v>
      </c>
      <c r="N896" s="367">
        <v>395511</v>
      </c>
      <c r="O896" s="367" t="s">
        <v>1323</v>
      </c>
      <c r="P896" s="371">
        <v>41855</v>
      </c>
      <c r="Q896" s="372">
        <v>934898071.36000001</v>
      </c>
      <c r="R896" s="372">
        <v>1278109611.4088881</v>
      </c>
      <c r="S896" s="367">
        <v>17</v>
      </c>
      <c r="T896" s="369">
        <v>4.2939526038896059E-2</v>
      </c>
      <c r="U896" s="369">
        <v>0.55508763410024364</v>
      </c>
      <c r="V896" s="369">
        <v>-5.1677470282806448E-2</v>
      </c>
      <c r="W896" s="369">
        <v>-0.50661200455274291</v>
      </c>
      <c r="X896" s="369">
        <v>-8.0093428225424979E-2</v>
      </c>
      <c r="Y896" s="369">
        <v>-0.6073630160496124</v>
      </c>
      <c r="Z896" s="369">
        <v>7.6363212421543425E-2</v>
      </c>
      <c r="AA896" s="369">
        <v>0.43407325546120096</v>
      </c>
      <c r="AB896" s="369">
        <v>0.26593467914721947</v>
      </c>
      <c r="AC896" s="373">
        <v>-0.43191818267897819</v>
      </c>
      <c r="AD896" s="575">
        <v>26491395000166</v>
      </c>
      <c r="AE896" s="370" t="s">
        <v>2534</v>
      </c>
      <c r="AF896" s="370" t="s">
        <v>2320</v>
      </c>
      <c r="AG896" s="374" t="s">
        <v>59</v>
      </c>
      <c r="AH896" s="374" t="s">
        <v>2321</v>
      </c>
      <c r="AI896" s="374">
        <v>1000</v>
      </c>
      <c r="AJ896" s="374">
        <v>500</v>
      </c>
      <c r="AK896" s="374">
        <v>1000</v>
      </c>
      <c r="AL896" s="369">
        <v>1.8500000000000003E-2</v>
      </c>
      <c r="AM896" s="369">
        <v>0.2</v>
      </c>
      <c r="AN896" s="369" t="s">
        <v>668</v>
      </c>
      <c r="AO896" s="367" t="s">
        <v>1326</v>
      </c>
      <c r="AP896" s="370" t="s">
        <v>718</v>
      </c>
      <c r="AQ896" s="376" t="s">
        <v>661</v>
      </c>
      <c r="AR896" s="369">
        <v>4.933333333333333E-3</v>
      </c>
      <c r="AS896" s="369">
        <v>4.933333333333333E-3</v>
      </c>
      <c r="AT896" s="369"/>
      <c r="AX896" s="711"/>
      <c r="AY896" s="712"/>
      <c r="AZ896" s="712"/>
      <c r="BA896" s="712"/>
      <c r="BB896" s="713"/>
      <c r="BC896" s="712"/>
      <c r="BD896" s="712"/>
      <c r="BE896" s="712"/>
      <c r="BF896" s="712"/>
      <c r="BG896" s="713"/>
      <c r="BH896" s="713"/>
      <c r="BI896" s="714"/>
      <c r="BJ896" s="714"/>
      <c r="BK896" s="714"/>
      <c r="BL896" s="713"/>
      <c r="BM896" s="713"/>
      <c r="BN896" s="713"/>
      <c r="BO896" s="713"/>
      <c r="BP896" s="713"/>
      <c r="BQ896" s="713"/>
      <c r="BR896" s="713"/>
      <c r="BS896" s="713"/>
      <c r="BT896" s="716"/>
      <c r="BU896" s="717"/>
      <c r="BV896" s="715"/>
      <c r="BW896" s="718"/>
    </row>
    <row r="897" spans="2:75" ht="15.75" customHeight="1">
      <c r="B897" s="363" t="s">
        <v>294</v>
      </c>
      <c r="C897" s="364">
        <v>30995144000196</v>
      </c>
      <c r="D897" s="365" t="s">
        <v>14</v>
      </c>
      <c r="E897" s="365" t="s">
        <v>614</v>
      </c>
      <c r="F897" s="365"/>
      <c r="G897" s="366"/>
      <c r="H897" s="366" t="s">
        <v>867</v>
      </c>
      <c r="I897" s="366" t="s">
        <v>34</v>
      </c>
      <c r="J897" s="366" t="s">
        <v>608</v>
      </c>
      <c r="K897" s="367" t="s">
        <v>48</v>
      </c>
      <c r="L897" s="368" t="s">
        <v>1341</v>
      </c>
      <c r="M897" s="368" t="s">
        <v>34</v>
      </c>
      <c r="N897" s="367">
        <v>489719</v>
      </c>
      <c r="O897" s="367" t="s">
        <v>1323</v>
      </c>
      <c r="P897" s="371">
        <v>43510</v>
      </c>
      <c r="Q897" s="372">
        <v>108989077.92</v>
      </c>
      <c r="R897" s="372">
        <v>99473231.504523709</v>
      </c>
      <c r="S897" s="367">
        <v>32</v>
      </c>
      <c r="T897" s="369">
        <v>0.17462574269071296</v>
      </c>
      <c r="U897" s="369">
        <v>2.2574210594541961</v>
      </c>
      <c r="V897" s="369">
        <v>0.20878985687777551</v>
      </c>
      <c r="W897" s="369">
        <v>2.0468387354154713</v>
      </c>
      <c r="X897" s="369">
        <v>0.256426538722069</v>
      </c>
      <c r="Y897" s="369">
        <v>1.9445290257154821</v>
      </c>
      <c r="Z897" s="369">
        <v>0.56225577791541759</v>
      </c>
      <c r="AA897" s="369">
        <v>3.1960441183949144</v>
      </c>
      <c r="AB897" s="369">
        <v>0.14846749223179398</v>
      </c>
      <c r="AC897" s="373">
        <v>0.69734393400867145</v>
      </c>
      <c r="AD897" s="575">
        <v>30995158000100</v>
      </c>
      <c r="AE897" s="370" t="s">
        <v>2534</v>
      </c>
      <c r="AF897" s="370" t="s">
        <v>2320</v>
      </c>
      <c r="AG897" s="374" t="s">
        <v>59</v>
      </c>
      <c r="AH897" s="374" t="s">
        <v>2321</v>
      </c>
      <c r="AI897" s="374">
        <v>1000</v>
      </c>
      <c r="AJ897" s="374">
        <v>500</v>
      </c>
      <c r="AK897" s="374">
        <v>1000</v>
      </c>
      <c r="AL897" s="369">
        <v>0.02</v>
      </c>
      <c r="AM897" s="369">
        <v>0.2</v>
      </c>
      <c r="AN897" s="369" t="s">
        <v>64</v>
      </c>
      <c r="AO897" s="367" t="s">
        <v>1326</v>
      </c>
      <c r="AP897" s="370" t="s">
        <v>13</v>
      </c>
      <c r="AQ897" s="376" t="s">
        <v>670</v>
      </c>
      <c r="AR897" s="369">
        <v>5.3333333333333332E-3</v>
      </c>
      <c r="AS897" s="369">
        <v>5.3333333333333332E-3</v>
      </c>
      <c r="AT897" s="369"/>
      <c r="AX897" s="711"/>
      <c r="AY897" s="712"/>
      <c r="AZ897" s="712"/>
      <c r="BA897" s="712"/>
      <c r="BB897" s="713"/>
      <c r="BC897" s="712"/>
      <c r="BD897" s="712"/>
      <c r="BE897" s="712"/>
      <c r="BF897" s="712"/>
      <c r="BG897" s="713"/>
      <c r="BH897" s="713"/>
      <c r="BI897" s="714"/>
      <c r="BJ897" s="714"/>
      <c r="BK897" s="714"/>
      <c r="BL897" s="713"/>
      <c r="BM897" s="713"/>
      <c r="BN897" s="713"/>
      <c r="BO897" s="713"/>
      <c r="BP897" s="713"/>
      <c r="BQ897" s="713"/>
      <c r="BR897" s="713"/>
      <c r="BS897" s="713"/>
      <c r="BT897" s="716"/>
      <c r="BU897" s="717"/>
      <c r="BV897" s="715"/>
      <c r="BW897" s="718"/>
    </row>
    <row r="898" spans="2:75" ht="15.75" customHeight="1">
      <c r="B898" s="363" t="s">
        <v>1078</v>
      </c>
      <c r="C898" s="364">
        <v>17321731000131</v>
      </c>
      <c r="D898" s="365" t="s">
        <v>14</v>
      </c>
      <c r="E898" s="365" t="s">
        <v>607</v>
      </c>
      <c r="F898" s="365"/>
      <c r="G898" s="366"/>
      <c r="H898" s="366" t="s">
        <v>34</v>
      </c>
      <c r="I898" s="366" t="s">
        <v>34</v>
      </c>
      <c r="J898" s="366" t="s">
        <v>608</v>
      </c>
      <c r="K898" s="367" t="s">
        <v>48</v>
      </c>
      <c r="L898" s="368"/>
      <c r="M898" s="368" t="s">
        <v>1421</v>
      </c>
      <c r="N898" s="367">
        <v>340944</v>
      </c>
      <c r="O898" s="367" t="s">
        <v>1323</v>
      </c>
      <c r="P898" s="371">
        <v>41471</v>
      </c>
      <c r="Q898" s="372">
        <v>39003479.380000003</v>
      </c>
      <c r="R898" s="372">
        <v>32739605.566190463</v>
      </c>
      <c r="S898" s="367">
        <v>32</v>
      </c>
      <c r="T898" s="369">
        <v>-0.11834335089336845</v>
      </c>
      <c r="U898" s="369">
        <v>-1.5298475954156971</v>
      </c>
      <c r="V898" s="369">
        <v>-0.27119980877366789</v>
      </c>
      <c r="W898" s="369">
        <v>-2.658664946354008</v>
      </c>
      <c r="X898" s="369">
        <v>-8.3614229725551215E-2</v>
      </c>
      <c r="Y898" s="369">
        <v>-0.63406189341580621</v>
      </c>
      <c r="Z898" s="369">
        <v>-2.1485653992151965E-2</v>
      </c>
      <c r="AA898" s="369">
        <v>-0.12213142268822655</v>
      </c>
      <c r="AB898" s="369">
        <v>0.22650440398617105</v>
      </c>
      <c r="AC898" s="373">
        <v>-1.7116143520467864</v>
      </c>
      <c r="AD898" s="575">
        <v>0</v>
      </c>
      <c r="AE898" s="370" t="s">
        <v>2535</v>
      </c>
      <c r="AF898" s="370" t="s">
        <v>2326</v>
      </c>
      <c r="AG898" s="374" t="s">
        <v>1459</v>
      </c>
      <c r="AH898" s="374" t="s">
        <v>2321</v>
      </c>
      <c r="AI898" s="374">
        <v>1000000</v>
      </c>
      <c r="AJ898" s="374">
        <v>0</v>
      </c>
      <c r="AK898" s="374">
        <v>0</v>
      </c>
      <c r="AL898" s="369">
        <v>0.02</v>
      </c>
      <c r="AM898" s="369">
        <v>0.2</v>
      </c>
      <c r="AN898" s="369" t="s">
        <v>34</v>
      </c>
      <c r="AO898" s="367" t="s">
        <v>1326</v>
      </c>
      <c r="AP898" s="370" t="s">
        <v>718</v>
      </c>
      <c r="AQ898" s="376" t="s">
        <v>667</v>
      </c>
      <c r="AR898" s="369">
        <v>3.06705E-3</v>
      </c>
      <c r="AS898" s="369">
        <v>3.06705E-3</v>
      </c>
      <c r="AT898" s="369"/>
      <c r="AX898" s="711"/>
      <c r="AY898" s="712"/>
      <c r="AZ898" s="712"/>
      <c r="BA898" s="712"/>
      <c r="BB898" s="713"/>
      <c r="BC898" s="712"/>
      <c r="BD898" s="712"/>
      <c r="BE898" s="712"/>
      <c r="BF898" s="712"/>
      <c r="BG898" s="713"/>
      <c r="BH898" s="713"/>
      <c r="BI898" s="714"/>
      <c r="BJ898" s="714"/>
      <c r="BK898" s="714"/>
      <c r="BL898" s="713"/>
      <c r="BM898" s="713"/>
      <c r="BN898" s="713"/>
      <c r="BO898" s="713"/>
      <c r="BP898" s="713"/>
      <c r="BQ898" s="713"/>
      <c r="BR898" s="713"/>
      <c r="BS898" s="713"/>
      <c r="BT898" s="716"/>
      <c r="BU898" s="717"/>
      <c r="BV898" s="715"/>
      <c r="BW898" s="718"/>
    </row>
    <row r="899" spans="2:75" ht="15.75" customHeight="1">
      <c r="B899" s="363" t="s">
        <v>1079</v>
      </c>
      <c r="C899" s="364">
        <v>19186860000190</v>
      </c>
      <c r="D899" s="365" t="s">
        <v>14</v>
      </c>
      <c r="E899" s="365" t="s">
        <v>607</v>
      </c>
      <c r="F899" s="365"/>
      <c r="G899" s="366"/>
      <c r="H899" s="366" t="s">
        <v>34</v>
      </c>
      <c r="I899" s="366" t="s">
        <v>34</v>
      </c>
      <c r="J899" s="366" t="s">
        <v>611</v>
      </c>
      <c r="K899" s="367"/>
      <c r="L899" s="368"/>
      <c r="M899" s="368" t="s">
        <v>34</v>
      </c>
      <c r="N899" s="367">
        <v>355739</v>
      </c>
      <c r="O899" s="367" t="s">
        <v>1323</v>
      </c>
      <c r="P899" s="371">
        <v>41627</v>
      </c>
      <c r="Q899" s="372">
        <v>87497726.840000004</v>
      </c>
      <c r="R899" s="372">
        <v>94605055.695277825</v>
      </c>
      <c r="S899" s="367">
        <v>32</v>
      </c>
      <c r="T899" s="369">
        <v>-5.4590426429703465E-2</v>
      </c>
      <c r="U899" s="369">
        <v>-0.70570109749088794</v>
      </c>
      <c r="V899" s="369">
        <v>-0.20621364531948827</v>
      </c>
      <c r="W899" s="369">
        <v>-2.0215832479747466</v>
      </c>
      <c r="X899" s="369">
        <v>-0.13374957785800679</v>
      </c>
      <c r="Y899" s="369">
        <v>-1.0142473459191279</v>
      </c>
      <c r="Z899" s="369">
        <v>-2.2749216249262072E-2</v>
      </c>
      <c r="AA899" s="369">
        <v>-0.12931392018969301</v>
      </c>
      <c r="AB899" s="369">
        <v>0.22279660961424544</v>
      </c>
      <c r="AC899" s="373">
        <v>-1.3610136940011326</v>
      </c>
      <c r="AD899" s="575">
        <v>18981190000130</v>
      </c>
      <c r="AE899" s="370" t="s">
        <v>2535</v>
      </c>
      <c r="AF899" s="370" t="s">
        <v>2326</v>
      </c>
      <c r="AG899" s="374" t="s">
        <v>1459</v>
      </c>
      <c r="AH899" s="374" t="s">
        <v>2318</v>
      </c>
      <c r="AI899" s="374">
        <v>5000</v>
      </c>
      <c r="AJ899" s="374">
        <v>1000</v>
      </c>
      <c r="AK899" s="374">
        <v>5000</v>
      </c>
      <c r="AL899" s="369">
        <v>0.02</v>
      </c>
      <c r="AM899" s="369">
        <v>0.1</v>
      </c>
      <c r="AN899" s="369" t="s">
        <v>635</v>
      </c>
      <c r="AO899" s="367" t="s">
        <v>1326</v>
      </c>
      <c r="AP899" s="370" t="s">
        <v>718</v>
      </c>
      <c r="AQ899" s="376" t="s">
        <v>667</v>
      </c>
      <c r="AR899" s="369">
        <v>6.0000000000000001E-3</v>
      </c>
      <c r="AS899" s="369">
        <v>6.0000000000000001E-3</v>
      </c>
      <c r="AT899" s="369"/>
      <c r="AX899" s="711"/>
      <c r="AY899" s="712"/>
      <c r="AZ899" s="712"/>
      <c r="BA899" s="712"/>
      <c r="BB899" s="713"/>
      <c r="BC899" s="712"/>
      <c r="BD899" s="712"/>
      <c r="BE899" s="712"/>
      <c r="BF899" s="712"/>
      <c r="BG899" s="713"/>
      <c r="BH899" s="713"/>
      <c r="BI899" s="714"/>
      <c r="BJ899" s="714"/>
      <c r="BK899" s="714"/>
      <c r="BL899" s="713"/>
      <c r="BM899" s="713"/>
      <c r="BN899" s="713"/>
      <c r="BO899" s="713"/>
      <c r="BP899" s="713"/>
      <c r="BQ899" s="713"/>
      <c r="BR899" s="713"/>
      <c r="BS899" s="713"/>
      <c r="BT899" s="716"/>
      <c r="BU899" s="717"/>
      <c r="BV899" s="715"/>
      <c r="BW899" s="718"/>
    </row>
    <row r="900" spans="2:75" ht="15.75" customHeight="1">
      <c r="B900" s="363" t="s">
        <v>1080</v>
      </c>
      <c r="C900" s="364">
        <v>6118222000190</v>
      </c>
      <c r="D900" s="365" t="s">
        <v>14</v>
      </c>
      <c r="E900" s="365" t="s">
        <v>607</v>
      </c>
      <c r="F900" s="365"/>
      <c r="G900" s="366"/>
      <c r="H900" s="366" t="s">
        <v>34</v>
      </c>
      <c r="I900" s="366" t="s">
        <v>34</v>
      </c>
      <c r="J900" s="366" t="s">
        <v>608</v>
      </c>
      <c r="K900" s="367" t="s">
        <v>48</v>
      </c>
      <c r="L900" s="368"/>
      <c r="M900" s="368" t="s">
        <v>34</v>
      </c>
      <c r="N900" s="367">
        <v>223336</v>
      </c>
      <c r="O900" s="367" t="s">
        <v>1323</v>
      </c>
      <c r="P900" s="371">
        <v>39827</v>
      </c>
      <c r="Q900" s="372">
        <v>47810006.960000001</v>
      </c>
      <c r="R900" s="372">
        <v>71323517.911190435</v>
      </c>
      <c r="S900" s="367">
        <v>29</v>
      </c>
      <c r="T900" s="369">
        <v>-6.4205807528987857E-2</v>
      </c>
      <c r="U900" s="369">
        <v>-0.83000100570457425</v>
      </c>
      <c r="V900" s="369">
        <v>-0.21099194454227332</v>
      </c>
      <c r="W900" s="369">
        <v>-2.0684265577257919</v>
      </c>
      <c r="X900" s="369">
        <v>-0.14153130516275925</v>
      </c>
      <c r="Y900" s="369">
        <v>-1.0732575977039271</v>
      </c>
      <c r="Z900" s="369">
        <v>-3.1123830092202542E-2</v>
      </c>
      <c r="AA900" s="369">
        <v>-0.17691794022447685</v>
      </c>
      <c r="AB900" s="369">
        <v>0.22112063166311743</v>
      </c>
      <c r="AC900" s="373">
        <v>-1.4002763262951519</v>
      </c>
      <c r="AD900" s="575">
        <v>29599351000142</v>
      </c>
      <c r="AE900" s="370" t="s">
        <v>2535</v>
      </c>
      <c r="AF900" s="370" t="s">
        <v>2326</v>
      </c>
      <c r="AG900" s="374" t="s">
        <v>1459</v>
      </c>
      <c r="AH900" s="374" t="s">
        <v>2321</v>
      </c>
      <c r="AI900" s="374">
        <v>5000</v>
      </c>
      <c r="AJ900" s="374">
        <v>1000</v>
      </c>
      <c r="AK900" s="374">
        <v>5000</v>
      </c>
      <c r="AL900" s="369">
        <v>0.02</v>
      </c>
      <c r="AM900" s="369">
        <v>0.2</v>
      </c>
      <c r="AN900" s="369" t="s">
        <v>668</v>
      </c>
      <c r="AO900" s="367" t="s">
        <v>1326</v>
      </c>
      <c r="AP900" s="370" t="s">
        <v>718</v>
      </c>
      <c r="AQ900" s="376" t="s">
        <v>667</v>
      </c>
      <c r="AR900" s="369">
        <v>5.3333333333333332E-3</v>
      </c>
      <c r="AS900" s="369">
        <v>5.3333333333333332E-3</v>
      </c>
      <c r="AT900" s="369"/>
      <c r="AX900" s="711"/>
      <c r="AY900" s="712"/>
      <c r="AZ900" s="712"/>
      <c r="BA900" s="712"/>
      <c r="BB900" s="713"/>
      <c r="BC900" s="712"/>
      <c r="BD900" s="712"/>
      <c r="BE900" s="712"/>
      <c r="BF900" s="712"/>
      <c r="BG900" s="713"/>
      <c r="BH900" s="713"/>
      <c r="BI900" s="714"/>
      <c r="BJ900" s="714"/>
      <c r="BK900" s="714"/>
      <c r="BL900" s="713"/>
      <c r="BM900" s="713"/>
      <c r="BN900" s="713"/>
      <c r="BO900" s="713"/>
      <c r="BP900" s="713"/>
      <c r="BQ900" s="713"/>
      <c r="BR900" s="713"/>
      <c r="BS900" s="713"/>
      <c r="BT900" s="716"/>
      <c r="BU900" s="717"/>
      <c r="BV900" s="715"/>
      <c r="BW900" s="718"/>
    </row>
    <row r="901" spans="2:75" ht="15.75" customHeight="1">
      <c r="B901" s="363" t="s">
        <v>295</v>
      </c>
      <c r="C901" s="364">
        <v>35471548000102</v>
      </c>
      <c r="D901" s="365" t="s">
        <v>14</v>
      </c>
      <c r="E901" s="365" t="s">
        <v>607</v>
      </c>
      <c r="F901" s="365"/>
      <c r="G901" s="366"/>
      <c r="H901" s="366" t="s">
        <v>34</v>
      </c>
      <c r="I901" s="366" t="s">
        <v>34</v>
      </c>
      <c r="J901" s="366" t="s">
        <v>608</v>
      </c>
      <c r="K901" s="367" t="s">
        <v>48</v>
      </c>
      <c r="L901" s="368"/>
      <c r="M901" s="368" t="s">
        <v>34</v>
      </c>
      <c r="N901" s="367">
        <v>524174</v>
      </c>
      <c r="O901" s="367" t="s">
        <v>1323</v>
      </c>
      <c r="P901" s="371">
        <v>43852</v>
      </c>
      <c r="Q901" s="372">
        <v>14970787.800000001</v>
      </c>
      <c r="R901" s="372">
        <v>6181129.5892460365</v>
      </c>
      <c r="S901" s="367">
        <v>17</v>
      </c>
      <c r="T901" s="369">
        <v>-4.9402549956938824E-2</v>
      </c>
      <c r="U901" s="369">
        <v>-0.63863640575063241</v>
      </c>
      <c r="V901" s="369">
        <v>-0.22378021194631426</v>
      </c>
      <c r="W901" s="369">
        <v>-2.1937943388664487</v>
      </c>
      <c r="X901" s="369">
        <v>-0.13071526634095687</v>
      </c>
      <c r="Y901" s="369">
        <v>-0.99123761047063963</v>
      </c>
      <c r="Z901" s="369" t="s">
        <v>1424</v>
      </c>
      <c r="AA901" s="369" t="s">
        <v>1424</v>
      </c>
      <c r="AB901" s="369">
        <v>0.26819943409685071</v>
      </c>
      <c r="AC901" s="373">
        <v>-1.1724118796340377</v>
      </c>
      <c r="AD901" s="575">
        <v>9352724000179</v>
      </c>
      <c r="AE901" s="370" t="s">
        <v>2355</v>
      </c>
      <c r="AF901" s="370" t="s">
        <v>2317</v>
      </c>
      <c r="AG901" s="374" t="s">
        <v>1458</v>
      </c>
      <c r="AH901" s="374" t="s">
        <v>2321</v>
      </c>
      <c r="AI901" s="374">
        <v>1000</v>
      </c>
      <c r="AJ901" s="374">
        <v>100</v>
      </c>
      <c r="AK901" s="374">
        <v>1000</v>
      </c>
      <c r="AL901" s="369">
        <v>1.2500000000000001E-2</v>
      </c>
      <c r="AM901" s="369">
        <v>0.15</v>
      </c>
      <c r="AN901" s="369" t="s">
        <v>34</v>
      </c>
      <c r="AO901" s="367" t="s">
        <v>1326</v>
      </c>
      <c r="AP901" s="370" t="s">
        <v>718</v>
      </c>
      <c r="AQ901" s="376" t="s">
        <v>661</v>
      </c>
      <c r="AR901" s="369">
        <v>8.0000000000000002E-3</v>
      </c>
      <c r="AS901" s="369">
        <v>8.0000000000000002E-3</v>
      </c>
      <c r="AT901" s="369"/>
      <c r="AX901" s="711"/>
      <c r="AY901" s="712"/>
      <c r="AZ901" s="712"/>
      <c r="BA901" s="712"/>
      <c r="BB901" s="713"/>
      <c r="BC901" s="712"/>
      <c r="BD901" s="712"/>
      <c r="BE901" s="712"/>
      <c r="BF901" s="712"/>
      <c r="BG901" s="713"/>
      <c r="BH901" s="713"/>
      <c r="BI901" s="714"/>
      <c r="BJ901" s="714"/>
      <c r="BK901" s="714"/>
      <c r="BL901" s="713"/>
      <c r="BM901" s="713"/>
      <c r="BN901" s="713"/>
      <c r="BO901" s="713"/>
      <c r="BP901" s="713"/>
      <c r="BQ901" s="713"/>
      <c r="BR901" s="713"/>
      <c r="BS901" s="713"/>
      <c r="BT901" s="716"/>
      <c r="BU901" s="717"/>
      <c r="BV901" s="715"/>
      <c r="BW901" s="718"/>
    </row>
    <row r="902" spans="2:75" ht="15.75" customHeight="1">
      <c r="B902" s="363" t="s">
        <v>296</v>
      </c>
      <c r="C902" s="364">
        <v>31964159000150</v>
      </c>
      <c r="D902" s="365" t="s">
        <v>11</v>
      </c>
      <c r="E902" s="365" t="s">
        <v>620</v>
      </c>
      <c r="F902" s="365" t="s">
        <v>665</v>
      </c>
      <c r="G902" s="366" t="s">
        <v>740</v>
      </c>
      <c r="H902" s="366" t="s">
        <v>34</v>
      </c>
      <c r="I902" s="366"/>
      <c r="J902" s="366" t="s">
        <v>608</v>
      </c>
      <c r="K902" s="367" t="s">
        <v>48</v>
      </c>
      <c r="L902" s="368"/>
      <c r="M902" s="368" t="s">
        <v>34</v>
      </c>
      <c r="N902" s="367">
        <v>482145</v>
      </c>
      <c r="O902" s="367" t="s">
        <v>1323</v>
      </c>
      <c r="P902" s="371">
        <v>43444</v>
      </c>
      <c r="Q902" s="372">
        <v>37531017.060000002</v>
      </c>
      <c r="R902" s="372">
        <v>31895246.233650781</v>
      </c>
      <c r="S902" s="367">
        <v>31</v>
      </c>
      <c r="T902" s="369">
        <v>8.9209022674010985E-2</v>
      </c>
      <c r="U902" s="369">
        <v>1.1532224480460251</v>
      </c>
      <c r="V902" s="369">
        <v>0.12411450735810092</v>
      </c>
      <c r="W902" s="369">
        <v>1.2167371781680207</v>
      </c>
      <c r="X902" s="369">
        <v>0.18265670449686966</v>
      </c>
      <c r="Y902" s="369">
        <v>1.3851189717171444</v>
      </c>
      <c r="Z902" s="369">
        <v>0.25261379784427862</v>
      </c>
      <c r="AA902" s="369">
        <v>1.4359387213750674</v>
      </c>
      <c r="AB902" s="369">
        <v>5.756144996614935E-3</v>
      </c>
      <c r="AC902" s="373">
        <v>3.4549499357115536</v>
      </c>
      <c r="AD902" s="575">
        <v>0</v>
      </c>
      <c r="AE902" s="370" t="s">
        <v>2355</v>
      </c>
      <c r="AF902" s="370" t="s">
        <v>2317</v>
      </c>
      <c r="AG902" s="374" t="s">
        <v>1458</v>
      </c>
      <c r="AH902" s="374" t="s">
        <v>2318</v>
      </c>
      <c r="AI902" s="374">
        <v>0</v>
      </c>
      <c r="AJ902" s="374">
        <v>0</v>
      </c>
      <c r="AK902" s="374">
        <v>0</v>
      </c>
      <c r="AL902" s="369">
        <v>0.01</v>
      </c>
      <c r="AM902" s="369">
        <v>0.1</v>
      </c>
      <c r="AN902" s="369" t="s">
        <v>64</v>
      </c>
      <c r="AO902" s="367" t="s">
        <v>1326</v>
      </c>
      <c r="AP902" s="370" t="s">
        <v>13</v>
      </c>
      <c r="AQ902" s="376" t="s">
        <v>666</v>
      </c>
      <c r="AR902" s="369">
        <v>2.6670000000000001E-3</v>
      </c>
      <c r="AS902" s="369">
        <v>2.6670000000000001E-3</v>
      </c>
      <c r="AT902" s="369"/>
      <c r="AX902" s="711"/>
      <c r="AY902" s="712"/>
      <c r="AZ902" s="712"/>
      <c r="BA902" s="712"/>
      <c r="BB902" s="713"/>
      <c r="BC902" s="712"/>
      <c r="BD902" s="712"/>
      <c r="BE902" s="712"/>
      <c r="BF902" s="712"/>
      <c r="BG902" s="713"/>
      <c r="BH902" s="713"/>
      <c r="BI902" s="714"/>
      <c r="BJ902" s="714"/>
      <c r="BK902" s="714"/>
      <c r="BL902" s="713"/>
      <c r="BM902" s="713"/>
      <c r="BN902" s="713"/>
      <c r="BO902" s="713"/>
      <c r="BP902" s="713"/>
      <c r="BQ902" s="713"/>
      <c r="BR902" s="713"/>
      <c r="BS902" s="713"/>
      <c r="BT902" s="716"/>
      <c r="BU902" s="717"/>
      <c r="BV902" s="715"/>
      <c r="BW902" s="718"/>
    </row>
    <row r="903" spans="2:75" ht="15.75" customHeight="1">
      <c r="B903" s="363" t="s">
        <v>297</v>
      </c>
      <c r="C903" s="364">
        <v>33254944000144</v>
      </c>
      <c r="D903" s="365" t="s">
        <v>14</v>
      </c>
      <c r="E903" s="365" t="s">
        <v>607</v>
      </c>
      <c r="F903" s="365"/>
      <c r="G903" s="366"/>
      <c r="H903" s="366" t="s">
        <v>34</v>
      </c>
      <c r="I903" s="366" t="s">
        <v>34</v>
      </c>
      <c r="J903" s="366" t="s">
        <v>608</v>
      </c>
      <c r="K903" s="367" t="s">
        <v>48</v>
      </c>
      <c r="L903" s="368"/>
      <c r="M903" s="368" t="s">
        <v>34</v>
      </c>
      <c r="N903" s="367">
        <v>498629</v>
      </c>
      <c r="O903" s="367" t="s">
        <v>1323</v>
      </c>
      <c r="P903" s="371">
        <v>43635</v>
      </c>
      <c r="Q903" s="372">
        <v>39902531.710000001</v>
      </c>
      <c r="R903" s="372">
        <v>33864631.300714284</v>
      </c>
      <c r="S903" s="367">
        <v>3</v>
      </c>
      <c r="T903" s="369">
        <v>4.2443008392574644E-2</v>
      </c>
      <c r="U903" s="369">
        <v>0.54866905357525331</v>
      </c>
      <c r="V903" s="369">
        <v>-9.4999699161933404E-2</v>
      </c>
      <c r="W903" s="369">
        <v>-0.93131470563386343</v>
      </c>
      <c r="X903" s="369">
        <v>-8.8279225520971449E-2</v>
      </c>
      <c r="Y903" s="369">
        <v>-0.6694374039781793</v>
      </c>
      <c r="Z903" s="369">
        <v>-3.510933777195091E-2</v>
      </c>
      <c r="AA903" s="369">
        <v>-0.19957285793097615</v>
      </c>
      <c r="AB903" s="369">
        <v>0.20568422781379869</v>
      </c>
      <c r="AC903" s="373">
        <v>-0.85469741249996345</v>
      </c>
      <c r="AD903" s="575">
        <v>0</v>
      </c>
      <c r="AE903" s="370" t="s">
        <v>2536</v>
      </c>
      <c r="AF903" s="370" t="s">
        <v>2323</v>
      </c>
      <c r="AG903" s="374" t="s">
        <v>721</v>
      </c>
      <c r="AH903" s="374" t="s">
        <v>2321</v>
      </c>
      <c r="AI903" s="374">
        <v>1000</v>
      </c>
      <c r="AJ903" s="374">
        <v>1000</v>
      </c>
      <c r="AK903" s="374">
        <v>0</v>
      </c>
      <c r="AL903" s="369">
        <v>1.4999999999999999E-2</v>
      </c>
      <c r="AM903" s="369">
        <v>0.2</v>
      </c>
      <c r="AN903" s="369" t="s">
        <v>668</v>
      </c>
      <c r="AO903" s="367" t="s">
        <v>1326</v>
      </c>
      <c r="AP903" s="370" t="s">
        <v>718</v>
      </c>
      <c r="AQ903" s="376" t="s">
        <v>661</v>
      </c>
      <c r="AR903" s="369">
        <v>4.0000000000000001E-3</v>
      </c>
      <c r="AS903" s="369">
        <v>4.0000000000000001E-3</v>
      </c>
      <c r="AT903" s="369"/>
      <c r="AX903" s="711"/>
      <c r="AY903" s="712"/>
      <c r="AZ903" s="712"/>
      <c r="BA903" s="712"/>
      <c r="BB903" s="713"/>
      <c r="BC903" s="712"/>
      <c r="BD903" s="712"/>
      <c r="BE903" s="712"/>
      <c r="BF903" s="712"/>
      <c r="BG903" s="713"/>
      <c r="BH903" s="713"/>
      <c r="BI903" s="714"/>
      <c r="BJ903" s="714"/>
      <c r="BK903" s="714"/>
      <c r="BL903" s="713"/>
      <c r="BM903" s="713"/>
      <c r="BN903" s="713"/>
      <c r="BO903" s="713"/>
      <c r="BP903" s="713"/>
      <c r="BQ903" s="713"/>
      <c r="BR903" s="713"/>
      <c r="BS903" s="713"/>
      <c r="BT903" s="716"/>
      <c r="BU903" s="717"/>
      <c r="BV903" s="715"/>
      <c r="BW903" s="718"/>
    </row>
    <row r="904" spans="2:75" ht="15.75" customHeight="1">
      <c r="B904" s="363" t="s">
        <v>561</v>
      </c>
      <c r="C904" s="364">
        <v>16961689000150</v>
      </c>
      <c r="D904" s="365" t="s">
        <v>14</v>
      </c>
      <c r="E904" s="365" t="s">
        <v>607</v>
      </c>
      <c r="F904" s="365"/>
      <c r="G904" s="366"/>
      <c r="H904" s="366" t="s">
        <v>34</v>
      </c>
      <c r="I904" s="366" t="s">
        <v>34</v>
      </c>
      <c r="J904" s="366" t="s">
        <v>608</v>
      </c>
      <c r="K904" s="367" t="s">
        <v>48</v>
      </c>
      <c r="L904" s="368"/>
      <c r="M904" s="368" t="s">
        <v>1421</v>
      </c>
      <c r="N904" s="367">
        <v>348120</v>
      </c>
      <c r="O904" s="367" t="s">
        <v>1323</v>
      </c>
      <c r="P904" s="371">
        <v>41324</v>
      </c>
      <c r="Q904" s="372">
        <v>10057334.789999999</v>
      </c>
      <c r="R904" s="372">
        <v>9658041.1783333272</v>
      </c>
      <c r="S904" s="367">
        <v>3</v>
      </c>
      <c r="T904" s="369">
        <v>1.9948218564933118E-2</v>
      </c>
      <c r="U904" s="369">
        <v>0.25787451490947944</v>
      </c>
      <c r="V904" s="369">
        <v>-0.13847815169752309</v>
      </c>
      <c r="W904" s="369">
        <v>-1.3575489209188725</v>
      </c>
      <c r="X904" s="369">
        <v>-5.1866123504676231E-2</v>
      </c>
      <c r="Y904" s="369">
        <v>-0.39331023656447689</v>
      </c>
      <c r="Z904" s="369">
        <v>5.1562683000681231E-2</v>
      </c>
      <c r="AA904" s="369">
        <v>0.29309900619248008</v>
      </c>
      <c r="AB904" s="369">
        <v>0.20922991003227648</v>
      </c>
      <c r="AC904" s="373">
        <v>-1.0719543160516127</v>
      </c>
      <c r="AD904" s="575">
        <v>0</v>
      </c>
      <c r="AE904" s="370" t="s">
        <v>2525</v>
      </c>
      <c r="AF904" s="370" t="s">
        <v>2326</v>
      </c>
      <c r="AG904" s="374" t="s">
        <v>1459</v>
      </c>
      <c r="AH904" s="374" t="s">
        <v>2321</v>
      </c>
      <c r="AI904" s="374">
        <v>1000</v>
      </c>
      <c r="AJ904" s="374">
        <v>1000</v>
      </c>
      <c r="AK904" s="374">
        <v>1000</v>
      </c>
      <c r="AL904" s="369">
        <v>5.0000000000000001E-3</v>
      </c>
      <c r="AM904" s="369">
        <v>0.15</v>
      </c>
      <c r="AN904" s="369" t="s">
        <v>2335</v>
      </c>
      <c r="AO904" s="367" t="s">
        <v>1326</v>
      </c>
      <c r="AP904" s="370" t="s">
        <v>718</v>
      </c>
      <c r="AQ904" s="376" t="s">
        <v>661</v>
      </c>
      <c r="AR904" s="369">
        <v>1.7333333333333335E-3</v>
      </c>
      <c r="AS904" s="369">
        <v>1.7333333333333335E-3</v>
      </c>
      <c r="AT904" s="369"/>
      <c r="AX904" s="711"/>
      <c r="AY904" s="712"/>
      <c r="AZ904" s="712"/>
      <c r="BA904" s="712"/>
      <c r="BB904" s="713"/>
      <c r="BC904" s="712"/>
      <c r="BD904" s="712"/>
      <c r="BE904" s="712"/>
      <c r="BF904" s="712"/>
      <c r="BG904" s="713"/>
      <c r="BH904" s="713"/>
      <c r="BI904" s="714"/>
      <c r="BJ904" s="714"/>
      <c r="BK904" s="714"/>
      <c r="BL904" s="713"/>
      <c r="BM904" s="713"/>
      <c r="BN904" s="713"/>
      <c r="BO904" s="713"/>
      <c r="BP904" s="713"/>
      <c r="BQ904" s="713"/>
      <c r="BR904" s="713"/>
      <c r="BS904" s="713"/>
      <c r="BT904" s="716"/>
      <c r="BU904" s="717"/>
      <c r="BV904" s="715"/>
      <c r="BW904" s="718"/>
    </row>
    <row r="905" spans="2:75" ht="15.75" customHeight="1">
      <c r="B905" s="363" t="s">
        <v>470</v>
      </c>
      <c r="C905" s="364">
        <v>14115118000170</v>
      </c>
      <c r="D905" s="365" t="s">
        <v>11</v>
      </c>
      <c r="E905" s="365" t="s">
        <v>621</v>
      </c>
      <c r="F905" s="365" t="s">
        <v>674</v>
      </c>
      <c r="G905" s="366" t="s">
        <v>867</v>
      </c>
      <c r="H905" s="366" t="s">
        <v>34</v>
      </c>
      <c r="I905" s="366"/>
      <c r="J905" s="366" t="s">
        <v>608</v>
      </c>
      <c r="K905" s="367" t="s">
        <v>48</v>
      </c>
      <c r="L905" s="368"/>
      <c r="M905" s="368" t="s">
        <v>1421</v>
      </c>
      <c r="N905" s="367">
        <v>293458</v>
      </c>
      <c r="O905" s="367" t="s">
        <v>1323</v>
      </c>
      <c r="P905" s="371">
        <v>40900</v>
      </c>
      <c r="Q905" s="372">
        <v>174324130.41</v>
      </c>
      <c r="R905" s="372">
        <v>213369642.53376982</v>
      </c>
      <c r="S905" s="367">
        <v>3</v>
      </c>
      <c r="T905" s="369">
        <v>4.428429559520719E-2</v>
      </c>
      <c r="U905" s="369">
        <v>0.57247173262863937</v>
      </c>
      <c r="V905" s="369">
        <v>5.2035360763265537E-2</v>
      </c>
      <c r="W905" s="369">
        <v>0.51012052795227247</v>
      </c>
      <c r="X905" s="369">
        <v>7.5098548524387576E-2</v>
      </c>
      <c r="Y905" s="369">
        <v>0.56948593590405261</v>
      </c>
      <c r="Z905" s="369">
        <v>0.16107496995511106</v>
      </c>
      <c r="AA905" s="369">
        <v>0.91560234783948113</v>
      </c>
      <c r="AB905" s="369">
        <v>5.6274208982945294E-2</v>
      </c>
      <c r="AC905" s="373">
        <v>-0.79693375435530056</v>
      </c>
      <c r="AD905" s="575">
        <v>0</v>
      </c>
      <c r="AE905" s="370" t="s">
        <v>2525</v>
      </c>
      <c r="AF905" s="370" t="s">
        <v>2323</v>
      </c>
      <c r="AG905" s="374" t="s">
        <v>721</v>
      </c>
      <c r="AH905" s="374" t="s">
        <v>2321</v>
      </c>
      <c r="AI905" s="374">
        <v>1000</v>
      </c>
      <c r="AJ905" s="374">
        <v>500</v>
      </c>
      <c r="AK905" s="374">
        <v>500</v>
      </c>
      <c r="AL905" s="369">
        <v>5.0000000000000001E-3</v>
      </c>
      <c r="AM905" s="369">
        <v>0.2</v>
      </c>
      <c r="AN905" s="369" t="s">
        <v>150</v>
      </c>
      <c r="AO905" s="367" t="s">
        <v>1326</v>
      </c>
      <c r="AP905" s="370" t="s">
        <v>11</v>
      </c>
      <c r="AQ905" s="376" t="s">
        <v>675</v>
      </c>
      <c r="AR905" s="369">
        <v>1.7333333333333335E-3</v>
      </c>
      <c r="AS905" s="369">
        <v>1.7333333333333335E-3</v>
      </c>
      <c r="AT905" s="369"/>
      <c r="AX905" s="711"/>
      <c r="AY905" s="712"/>
      <c r="AZ905" s="712"/>
      <c r="BA905" s="712"/>
      <c r="BB905" s="713"/>
      <c r="BC905" s="712"/>
      <c r="BD905" s="712"/>
      <c r="BE905" s="712"/>
      <c r="BF905" s="712"/>
      <c r="BG905" s="713"/>
      <c r="BH905" s="713"/>
      <c r="BI905" s="714"/>
      <c r="BJ905" s="714"/>
      <c r="BK905" s="714"/>
      <c r="BL905" s="713"/>
      <c r="BM905" s="713"/>
      <c r="BN905" s="713"/>
      <c r="BO905" s="713"/>
      <c r="BP905" s="713"/>
      <c r="BQ905" s="713"/>
      <c r="BR905" s="713"/>
      <c r="BS905" s="713"/>
      <c r="BT905" s="716"/>
      <c r="BU905" s="717"/>
      <c r="BV905" s="715"/>
      <c r="BW905" s="718"/>
    </row>
    <row r="906" spans="2:75" ht="15.75" customHeight="1">
      <c r="B906" s="363" t="s">
        <v>1081</v>
      </c>
      <c r="C906" s="364">
        <v>15559416000111</v>
      </c>
      <c r="D906" s="365" t="s">
        <v>14</v>
      </c>
      <c r="E906" s="365" t="s">
        <v>607</v>
      </c>
      <c r="F906" s="365"/>
      <c r="G906" s="366"/>
      <c r="H906" s="366" t="s">
        <v>34</v>
      </c>
      <c r="I906" s="366" t="s">
        <v>34</v>
      </c>
      <c r="J906" s="366" t="s">
        <v>608</v>
      </c>
      <c r="K906" s="367" t="s">
        <v>48</v>
      </c>
      <c r="L906" s="368"/>
      <c r="M906" s="368" t="s">
        <v>1421</v>
      </c>
      <c r="N906" s="367">
        <v>305367</v>
      </c>
      <c r="O906" s="367" t="s">
        <v>1323</v>
      </c>
      <c r="P906" s="371">
        <v>41065</v>
      </c>
      <c r="Q906" s="372">
        <v>17866691.850000001</v>
      </c>
      <c r="R906" s="372">
        <v>29454242.815952409</v>
      </c>
      <c r="S906" s="367">
        <v>34</v>
      </c>
      <c r="T906" s="369">
        <v>-2.1955641537006798E-2</v>
      </c>
      <c r="U906" s="369">
        <v>-0.2838248634810378</v>
      </c>
      <c r="V906" s="369">
        <v>-0.20999041192979306</v>
      </c>
      <c r="W906" s="369">
        <v>-2.0586081892635422</v>
      </c>
      <c r="X906" s="369">
        <v>-0.15820539025657554</v>
      </c>
      <c r="Y906" s="369">
        <v>-1.1997002139938033</v>
      </c>
      <c r="Z906" s="369">
        <v>-8.4116224632931003E-2</v>
      </c>
      <c r="AA906" s="369">
        <v>-0.47814389030628535</v>
      </c>
      <c r="AB906" s="369">
        <v>0.21285994458072902</v>
      </c>
      <c r="AC906" s="373">
        <v>-1.4569045790154898</v>
      </c>
      <c r="AD906" s="575">
        <v>0</v>
      </c>
      <c r="AE906" s="370" t="s">
        <v>2520</v>
      </c>
      <c r="AF906" s="370" t="s">
        <v>2317</v>
      </c>
      <c r="AG906" s="374" t="s">
        <v>1458</v>
      </c>
      <c r="AH906" s="374" t="s">
        <v>2318</v>
      </c>
      <c r="AI906" s="374">
        <v>5000</v>
      </c>
      <c r="AJ906" s="374">
        <v>0</v>
      </c>
      <c r="AK906" s="374">
        <v>0</v>
      </c>
      <c r="AL906" s="369">
        <v>1.15E-2</v>
      </c>
      <c r="AM906" s="369">
        <v>0.2</v>
      </c>
      <c r="AN906" s="369" t="s">
        <v>2335</v>
      </c>
      <c r="AO906" s="367" t="s">
        <v>1326</v>
      </c>
      <c r="AP906" s="370" t="s">
        <v>718</v>
      </c>
      <c r="AQ906" s="376" t="s">
        <v>661</v>
      </c>
      <c r="AR906" s="369">
        <v>0</v>
      </c>
      <c r="AS906" s="369">
        <v>0</v>
      </c>
      <c r="AT906" s="369"/>
      <c r="AX906" s="711"/>
      <c r="AY906" s="712"/>
      <c r="AZ906" s="712"/>
      <c r="BA906" s="712"/>
      <c r="BB906" s="713"/>
      <c r="BC906" s="712"/>
      <c r="BD906" s="712"/>
      <c r="BE906" s="712"/>
      <c r="BF906" s="712"/>
      <c r="BG906" s="713"/>
      <c r="BH906" s="713"/>
      <c r="BI906" s="714"/>
      <c r="BJ906" s="714"/>
      <c r="BK906" s="714"/>
      <c r="BL906" s="713"/>
      <c r="BM906" s="713"/>
      <c r="BN906" s="713"/>
      <c r="BO906" s="713"/>
      <c r="BP906" s="713"/>
      <c r="BQ906" s="713"/>
      <c r="BR906" s="713"/>
      <c r="BS906" s="713"/>
      <c r="BT906" s="716"/>
      <c r="BU906" s="717"/>
      <c r="BV906" s="715"/>
      <c r="BW906" s="718"/>
    </row>
    <row r="907" spans="2:75" ht="15.75" customHeight="1">
      <c r="B907" s="363" t="s">
        <v>298</v>
      </c>
      <c r="C907" s="364">
        <v>33159760000103</v>
      </c>
      <c r="D907" s="365" t="s">
        <v>13</v>
      </c>
      <c r="E907" s="365" t="s">
        <v>615</v>
      </c>
      <c r="F907" s="365" t="s">
        <v>619</v>
      </c>
      <c r="G907" s="366" t="s">
        <v>34</v>
      </c>
      <c r="H907" s="366" t="s">
        <v>1339</v>
      </c>
      <c r="I907" s="366" t="s">
        <v>34</v>
      </c>
      <c r="J907" s="366"/>
      <c r="K907" s="367" t="s">
        <v>48</v>
      </c>
      <c r="L907" s="368"/>
      <c r="M907" s="368" t="s">
        <v>1421</v>
      </c>
      <c r="N907" s="367">
        <v>503835</v>
      </c>
      <c r="O907" s="367" t="s">
        <v>1326</v>
      </c>
      <c r="P907" s="371">
        <v>43683</v>
      </c>
      <c r="Q907" s="372">
        <v>49417899.130000003</v>
      </c>
      <c r="R907" s="372">
        <v>74223742.736745939</v>
      </c>
      <c r="S907" s="367">
        <v>16</v>
      </c>
      <c r="T907" s="369">
        <v>6.8780899493667613E-2</v>
      </c>
      <c r="U907" s="369">
        <v>0.88914411250469794</v>
      </c>
      <c r="V907" s="369">
        <v>6.766823657680554E-2</v>
      </c>
      <c r="W907" s="369">
        <v>0.66337498312355403</v>
      </c>
      <c r="X907" s="369">
        <v>0.10567384209425423</v>
      </c>
      <c r="Y907" s="369">
        <v>0.80134394136899467</v>
      </c>
      <c r="Z907" s="369">
        <v>0.19963970599561165</v>
      </c>
      <c r="AA907" s="369">
        <v>1.1348168097284543</v>
      </c>
      <c r="AB907" s="369">
        <v>3.3719503397239121E-2</v>
      </c>
      <c r="AC907" s="373">
        <v>-0.92231924310875435</v>
      </c>
      <c r="AD907" s="575">
        <v>0</v>
      </c>
      <c r="AE907" s="370" t="s">
        <v>2520</v>
      </c>
      <c r="AF907" s="370" t="s">
        <v>2317</v>
      </c>
      <c r="AG907" s="374" t="s">
        <v>1458</v>
      </c>
      <c r="AH907" s="374" t="s">
        <v>2318</v>
      </c>
      <c r="AI907" s="374">
        <v>25000</v>
      </c>
      <c r="AJ907" s="374">
        <v>0</v>
      </c>
      <c r="AK907" s="374">
        <v>0</v>
      </c>
      <c r="AL907" s="369">
        <v>7.4999999999999997E-3</v>
      </c>
      <c r="AM907" s="369" t="s">
        <v>34</v>
      </c>
      <c r="AN907" s="369" t="s">
        <v>34</v>
      </c>
      <c r="AO907" s="367" t="s">
        <v>1326</v>
      </c>
      <c r="AP907" s="370" t="s">
        <v>13</v>
      </c>
      <c r="AQ907" s="376" t="s">
        <v>670</v>
      </c>
      <c r="AR907" s="369">
        <v>2.0000000000000001E-4</v>
      </c>
      <c r="AS907" s="369">
        <v>2.0000000000000001E-4</v>
      </c>
      <c r="AT907" s="369"/>
      <c r="AX907" s="711"/>
      <c r="AY907" s="712"/>
      <c r="AZ907" s="712"/>
      <c r="BA907" s="712"/>
      <c r="BB907" s="713"/>
      <c r="BC907" s="712"/>
      <c r="BD907" s="712"/>
      <c r="BE907" s="712"/>
      <c r="BF907" s="712"/>
      <c r="BG907" s="713"/>
      <c r="BH907" s="713"/>
      <c r="BI907" s="714"/>
      <c r="BJ907" s="714"/>
      <c r="BK907" s="714"/>
      <c r="BL907" s="713"/>
      <c r="BM907" s="713"/>
      <c r="BN907" s="713"/>
      <c r="BO907" s="713"/>
      <c r="BP907" s="713"/>
      <c r="BQ907" s="713"/>
      <c r="BR907" s="713"/>
      <c r="BS907" s="713"/>
      <c r="BT907" s="716"/>
      <c r="BU907" s="717"/>
      <c r="BV907" s="715"/>
      <c r="BW907" s="718"/>
    </row>
    <row r="908" spans="2:75" ht="15.75" customHeight="1">
      <c r="B908" s="363" t="s">
        <v>299</v>
      </c>
      <c r="C908" s="364">
        <v>15585932000110</v>
      </c>
      <c r="D908" s="365" t="s">
        <v>11</v>
      </c>
      <c r="E908" s="365" t="s">
        <v>620</v>
      </c>
      <c r="F908" s="365" t="s">
        <v>687</v>
      </c>
      <c r="G908" s="366" t="s">
        <v>740</v>
      </c>
      <c r="H908" s="366" t="s">
        <v>34</v>
      </c>
      <c r="I908" s="366" t="s">
        <v>1321</v>
      </c>
      <c r="J908" s="366" t="s">
        <v>608</v>
      </c>
      <c r="K908" s="367" t="s">
        <v>48</v>
      </c>
      <c r="L908" s="368"/>
      <c r="M908" s="368" t="s">
        <v>34</v>
      </c>
      <c r="N908" s="367">
        <v>308560</v>
      </c>
      <c r="O908" s="367" t="s">
        <v>1323</v>
      </c>
      <c r="P908" s="371">
        <v>41095</v>
      </c>
      <c r="Q908" s="372">
        <v>127052916.28</v>
      </c>
      <c r="R908" s="372">
        <v>77552462.631587312</v>
      </c>
      <c r="S908" s="367">
        <v>181</v>
      </c>
      <c r="T908" s="369">
        <v>0.10703562471896566</v>
      </c>
      <c r="U908" s="369">
        <v>1.3836704121017285</v>
      </c>
      <c r="V908" s="369">
        <v>0.14651950709655681</v>
      </c>
      <c r="W908" s="369">
        <v>1.4363810919932545</v>
      </c>
      <c r="X908" s="369">
        <v>0.22018002009670012</v>
      </c>
      <c r="Y908" s="369">
        <v>1.6696650904168047</v>
      </c>
      <c r="Z908" s="369">
        <v>0.28711704722785258</v>
      </c>
      <c r="AA908" s="369">
        <v>1.6320663764197676</v>
      </c>
      <c r="AB908" s="369">
        <v>1.9182126919812248E-3</v>
      </c>
      <c r="AC908" s="373">
        <v>20.653443697468028</v>
      </c>
      <c r="AD908" s="575">
        <v>0</v>
      </c>
      <c r="AE908" s="370" t="s">
        <v>2519</v>
      </c>
      <c r="AF908" s="370" t="s">
        <v>2317</v>
      </c>
      <c r="AG908" s="374" t="s">
        <v>1458</v>
      </c>
      <c r="AH908" s="374" t="s">
        <v>2318</v>
      </c>
      <c r="AI908" s="374">
        <v>100</v>
      </c>
      <c r="AJ908" s="374">
        <v>100</v>
      </c>
      <c r="AK908" s="374">
        <v>100</v>
      </c>
      <c r="AL908" s="369">
        <v>1.2E-2</v>
      </c>
      <c r="AM908" s="369">
        <v>0.2</v>
      </c>
      <c r="AN908" s="369" t="s">
        <v>2335</v>
      </c>
      <c r="AO908" s="367" t="s">
        <v>1326</v>
      </c>
      <c r="AP908" s="370" t="s">
        <v>13</v>
      </c>
      <c r="AQ908" s="376" t="s">
        <v>673</v>
      </c>
      <c r="AR908" s="369">
        <v>4.0000000000000001E-3</v>
      </c>
      <c r="AS908" s="369">
        <v>4.0000000000000001E-3</v>
      </c>
      <c r="AT908" s="369"/>
      <c r="AX908" s="711"/>
      <c r="AY908" s="712"/>
      <c r="AZ908" s="712"/>
      <c r="BA908" s="712"/>
      <c r="BB908" s="713"/>
      <c r="BC908" s="712"/>
      <c r="BD908" s="712"/>
      <c r="BE908" s="712"/>
      <c r="BF908" s="712"/>
      <c r="BG908" s="713"/>
      <c r="BH908" s="713"/>
      <c r="BI908" s="714"/>
      <c r="BJ908" s="714"/>
      <c r="BK908" s="714"/>
      <c r="BL908" s="713"/>
      <c r="BM908" s="713"/>
      <c r="BN908" s="713"/>
      <c r="BO908" s="713"/>
      <c r="BP908" s="713"/>
      <c r="BQ908" s="713"/>
      <c r="BR908" s="713"/>
      <c r="BS908" s="713"/>
      <c r="BT908" s="716"/>
      <c r="BU908" s="717"/>
      <c r="BV908" s="715"/>
      <c r="BW908" s="718"/>
    </row>
    <row r="909" spans="2:75" ht="15.75" customHeight="1">
      <c r="B909" s="363" t="s">
        <v>1082</v>
      </c>
      <c r="C909" s="364">
        <v>19620324000150</v>
      </c>
      <c r="D909" s="365" t="s">
        <v>11</v>
      </c>
      <c r="E909" s="365" t="s">
        <v>621</v>
      </c>
      <c r="F909" s="365" t="s">
        <v>674</v>
      </c>
      <c r="G909" s="366" t="s">
        <v>740</v>
      </c>
      <c r="H909" s="366" t="s">
        <v>34</v>
      </c>
      <c r="I909" s="366"/>
      <c r="J909" s="366" t="s">
        <v>608</v>
      </c>
      <c r="K909" s="367" t="s">
        <v>48</v>
      </c>
      <c r="L909" s="368"/>
      <c r="M909" s="368" t="s">
        <v>34</v>
      </c>
      <c r="N909" s="367">
        <v>379018</v>
      </c>
      <c r="O909" s="367" t="s">
        <v>1323</v>
      </c>
      <c r="P909" s="371">
        <v>41716</v>
      </c>
      <c r="Q909" s="372">
        <v>47229547.789999999</v>
      </c>
      <c r="R909" s="372">
        <v>77636211.290674552</v>
      </c>
      <c r="S909" s="367">
        <v>4</v>
      </c>
      <c r="T909" s="369">
        <v>6.8188457600881325E-2</v>
      </c>
      <c r="U909" s="369">
        <v>0.88148550052303054</v>
      </c>
      <c r="V909" s="369">
        <v>9.6582696578902727E-2</v>
      </c>
      <c r="W909" s="369">
        <v>0.9468333734444947</v>
      </c>
      <c r="X909" s="369">
        <v>0.13638424269946414</v>
      </c>
      <c r="Y909" s="369">
        <v>1.034226488026563</v>
      </c>
      <c r="Z909" s="369">
        <v>0.26826920331937298</v>
      </c>
      <c r="AA909" s="369">
        <v>1.5249291213942022</v>
      </c>
      <c r="AB909" s="369">
        <v>4.2601565981920157E-2</v>
      </c>
      <c r="AC909" s="373">
        <v>-9.4691954752388341E-2</v>
      </c>
      <c r="AD909" s="575">
        <v>0</v>
      </c>
      <c r="AE909" s="370" t="s">
        <v>2519</v>
      </c>
      <c r="AF909" s="370" t="s">
        <v>2317</v>
      </c>
      <c r="AG909" s="374" t="s">
        <v>1458</v>
      </c>
      <c r="AH909" s="374" t="s">
        <v>2318</v>
      </c>
      <c r="AI909" s="374">
        <v>5000</v>
      </c>
      <c r="AJ909" s="374">
        <v>0</v>
      </c>
      <c r="AK909" s="374">
        <v>0</v>
      </c>
      <c r="AL909" s="369">
        <v>6.9999999999999993E-3</v>
      </c>
      <c r="AM909" s="369">
        <v>0.2</v>
      </c>
      <c r="AN909" s="369" t="s">
        <v>636</v>
      </c>
      <c r="AO909" s="367" t="s">
        <v>1323</v>
      </c>
      <c r="AP909" s="370" t="s">
        <v>11</v>
      </c>
      <c r="AQ909" s="376" t="s">
        <v>678</v>
      </c>
      <c r="AR909" s="369">
        <v>2.3333333333333331E-3</v>
      </c>
      <c r="AS909" s="369">
        <v>2.3333333333333331E-3</v>
      </c>
      <c r="AT909" s="369"/>
      <c r="AX909" s="711"/>
      <c r="AY909" s="712"/>
      <c r="AZ909" s="712"/>
      <c r="BA909" s="712"/>
      <c r="BB909" s="713"/>
      <c r="BC909" s="712"/>
      <c r="BD909" s="712"/>
      <c r="BE909" s="712"/>
      <c r="BF909" s="712"/>
      <c r="BG909" s="713"/>
      <c r="BH909" s="713"/>
      <c r="BI909" s="714"/>
      <c r="BJ909" s="714"/>
      <c r="BK909" s="714"/>
      <c r="BL909" s="713"/>
      <c r="BM909" s="713"/>
      <c r="BN909" s="713"/>
      <c r="BO909" s="713"/>
      <c r="BP909" s="713"/>
      <c r="BQ909" s="713"/>
      <c r="BR909" s="713"/>
      <c r="BS909" s="713"/>
      <c r="BT909" s="716"/>
      <c r="BU909" s="717"/>
      <c r="BV909" s="715"/>
      <c r="BW909" s="718"/>
    </row>
    <row r="910" spans="2:75" ht="15.75" customHeight="1">
      <c r="B910" s="363" t="s">
        <v>1385</v>
      </c>
      <c r="C910" s="364">
        <v>23600995000127</v>
      </c>
      <c r="D910" s="365" t="s">
        <v>11</v>
      </c>
      <c r="E910" s="365" t="s">
        <v>620</v>
      </c>
      <c r="F910" s="365" t="s">
        <v>665</v>
      </c>
      <c r="G910" s="366" t="s">
        <v>740</v>
      </c>
      <c r="H910" s="366" t="s">
        <v>34</v>
      </c>
      <c r="I910" s="366"/>
      <c r="J910" s="366" t="s">
        <v>608</v>
      </c>
      <c r="K910" s="367" t="s">
        <v>48</v>
      </c>
      <c r="L910" s="368"/>
      <c r="M910" s="368" t="s">
        <v>34</v>
      </c>
      <c r="N910" s="367">
        <v>415359</v>
      </c>
      <c r="O910" s="367" t="s">
        <v>1323</v>
      </c>
      <c r="P910" s="371">
        <v>42458</v>
      </c>
      <c r="Q910" s="372">
        <v>73102718.969999999</v>
      </c>
      <c r="R910" s="372">
        <v>57790734.033968262</v>
      </c>
      <c r="S910" s="367">
        <v>5</v>
      </c>
      <c r="T910" s="369">
        <v>8.3759447875848547E-2</v>
      </c>
      <c r="U910" s="369">
        <v>1.0827747309747151</v>
      </c>
      <c r="V910" s="369">
        <v>0.11015277008969493</v>
      </c>
      <c r="W910" s="369">
        <v>1.0798654685839855</v>
      </c>
      <c r="X910" s="369">
        <v>0.15862281409939682</v>
      </c>
      <c r="Y910" s="369">
        <v>1.2028656148233621</v>
      </c>
      <c r="Z910" s="369">
        <v>0.17990053581462839</v>
      </c>
      <c r="AA910" s="369">
        <v>1.0226129672124629</v>
      </c>
      <c r="AB910" s="369">
        <v>4.6916927327580573E-3</v>
      </c>
      <c r="AC910" s="373">
        <v>1.5726080414809989</v>
      </c>
      <c r="AD910" s="575">
        <v>0</v>
      </c>
      <c r="AE910" s="370" t="s">
        <v>2519</v>
      </c>
      <c r="AF910" s="370" t="s">
        <v>2317</v>
      </c>
      <c r="AG910" s="374" t="s">
        <v>1458</v>
      </c>
      <c r="AH910" s="374" t="s">
        <v>2321</v>
      </c>
      <c r="AI910" s="374">
        <v>100</v>
      </c>
      <c r="AJ910" s="374">
        <v>100</v>
      </c>
      <c r="AK910" s="374">
        <v>100</v>
      </c>
      <c r="AL910" s="369">
        <v>8.0000000000000002E-3</v>
      </c>
      <c r="AM910" s="369">
        <v>0.2</v>
      </c>
      <c r="AN910" s="369" t="s">
        <v>34</v>
      </c>
      <c r="AO910" s="367" t="s">
        <v>1326</v>
      </c>
      <c r="AP910" s="370" t="s">
        <v>11</v>
      </c>
      <c r="AQ910" s="376" t="s">
        <v>677</v>
      </c>
      <c r="AR910" s="369">
        <v>2.6663999999999998E-3</v>
      </c>
      <c r="AS910" s="369">
        <v>2.6663999999999998E-3</v>
      </c>
      <c r="AT910" s="369"/>
      <c r="AX910" s="711"/>
      <c r="AY910" s="712"/>
      <c r="AZ910" s="712"/>
      <c r="BA910" s="712"/>
      <c r="BB910" s="713"/>
      <c r="BC910" s="712"/>
      <c r="BD910" s="712"/>
      <c r="BE910" s="712"/>
      <c r="BF910" s="712"/>
      <c r="BG910" s="713"/>
      <c r="BH910" s="713"/>
      <c r="BI910" s="714"/>
      <c r="BJ910" s="714"/>
      <c r="BK910" s="714"/>
      <c r="BL910" s="713"/>
      <c r="BM910" s="713"/>
      <c r="BN910" s="713"/>
      <c r="BO910" s="713"/>
      <c r="BP910" s="713"/>
      <c r="BQ910" s="713"/>
      <c r="BR910" s="713"/>
      <c r="BS910" s="713"/>
      <c r="BT910" s="716"/>
      <c r="BU910" s="717"/>
      <c r="BV910" s="715"/>
      <c r="BW910" s="718"/>
    </row>
    <row r="911" spans="2:75" ht="15.75" customHeight="1">
      <c r="B911" s="363" t="s">
        <v>1083</v>
      </c>
      <c r="C911" s="364">
        <v>40141547000121</v>
      </c>
      <c r="D911" s="365" t="s">
        <v>11</v>
      </c>
      <c r="E911" s="365" t="s">
        <v>620</v>
      </c>
      <c r="F911" s="365" t="s">
        <v>665</v>
      </c>
      <c r="G911" s="366" t="s">
        <v>740</v>
      </c>
      <c r="H911" s="366" t="s">
        <v>34</v>
      </c>
      <c r="I911" s="366"/>
      <c r="J911" s="366"/>
      <c r="K911" s="367" t="s">
        <v>48</v>
      </c>
      <c r="L911" s="368"/>
      <c r="M911" s="368" t="s">
        <v>34</v>
      </c>
      <c r="N911" s="367">
        <v>569690</v>
      </c>
      <c r="O911" s="367" t="s">
        <v>1323</v>
      </c>
      <c r="P911" s="371">
        <v>44203</v>
      </c>
      <c r="Q911" s="372">
        <v>17406420.890000001</v>
      </c>
      <c r="R911" s="372">
        <v>18648119.753611118</v>
      </c>
      <c r="S911" s="367">
        <v>31</v>
      </c>
      <c r="T911" s="369">
        <v>8.5277798043842834E-2</v>
      </c>
      <c r="U911" s="369">
        <v>1.10240273995004</v>
      </c>
      <c r="V911" s="369">
        <v>0.11879172716125996</v>
      </c>
      <c r="W911" s="369">
        <v>1.164556134270978</v>
      </c>
      <c r="X911" s="369" t="s">
        <v>1424</v>
      </c>
      <c r="Y911" s="369" t="s">
        <v>1424</v>
      </c>
      <c r="Z911" s="369" t="s">
        <v>1424</v>
      </c>
      <c r="AA911" s="369" t="s">
        <v>1424</v>
      </c>
      <c r="AB911" s="369">
        <v>4.28165010709513E-2</v>
      </c>
      <c r="AC911" s="373">
        <v>0.37437143012008312</v>
      </c>
      <c r="AD911" s="575">
        <v>36776025000129</v>
      </c>
      <c r="AE911" s="370" t="s">
        <v>2519</v>
      </c>
      <c r="AF911" s="370" t="s">
        <v>2317</v>
      </c>
      <c r="AG911" s="374" t="s">
        <v>1458</v>
      </c>
      <c r="AH911" s="374" t="s">
        <v>2318</v>
      </c>
      <c r="AI911" s="374">
        <v>5000</v>
      </c>
      <c r="AJ911" s="374">
        <v>0</v>
      </c>
      <c r="AK911" s="374">
        <v>0</v>
      </c>
      <c r="AL911" s="369">
        <v>1.4999999999999999E-2</v>
      </c>
      <c r="AM911" s="369">
        <v>0.25</v>
      </c>
      <c r="AN911" s="369" t="s">
        <v>34</v>
      </c>
      <c r="AO911" s="367" t="s">
        <v>1326</v>
      </c>
      <c r="AP911" s="370" t="s">
        <v>13</v>
      </c>
      <c r="AQ911" s="376" t="s">
        <v>670</v>
      </c>
      <c r="AR911" s="369">
        <v>4.9999999999999992E-3</v>
      </c>
      <c r="AS911" s="369">
        <v>4.9999999999999992E-3</v>
      </c>
      <c r="AT911" s="369"/>
      <c r="AX911" s="711"/>
      <c r="AY911" s="712"/>
      <c r="AZ911" s="712"/>
      <c r="BA911" s="712"/>
      <c r="BB911" s="713"/>
      <c r="BC911" s="712"/>
      <c r="BD911" s="712"/>
      <c r="BE911" s="712"/>
      <c r="BF911" s="712"/>
      <c r="BG911" s="713"/>
      <c r="BH911" s="713"/>
      <c r="BI911" s="714"/>
      <c r="BJ911" s="714"/>
      <c r="BK911" s="714"/>
      <c r="BL911" s="713"/>
      <c r="BM911" s="713"/>
      <c r="BN911" s="713"/>
      <c r="BO911" s="713"/>
      <c r="BP911" s="713"/>
      <c r="BQ911" s="713"/>
      <c r="BR911" s="713"/>
      <c r="BS911" s="713"/>
      <c r="BT911" s="716"/>
      <c r="BU911" s="717"/>
      <c r="BV911" s="715"/>
      <c r="BW911" s="718"/>
    </row>
    <row r="912" spans="2:75" ht="15.75" customHeight="1">
      <c r="B912" s="363" t="s">
        <v>1084</v>
      </c>
      <c r="C912" s="364">
        <v>39345935000145</v>
      </c>
      <c r="D912" s="365" t="s">
        <v>14</v>
      </c>
      <c r="E912" s="365" t="s">
        <v>607</v>
      </c>
      <c r="F912" s="365"/>
      <c r="G912" s="366"/>
      <c r="H912" s="366" t="s">
        <v>34</v>
      </c>
      <c r="I912" s="366" t="s">
        <v>34</v>
      </c>
      <c r="J912" s="366" t="s">
        <v>611</v>
      </c>
      <c r="K912" s="367" t="s">
        <v>49</v>
      </c>
      <c r="L912" s="368"/>
      <c r="M912" s="368" t="s">
        <v>34</v>
      </c>
      <c r="N912" s="367">
        <v>568066</v>
      </c>
      <c r="O912" s="367" t="s">
        <v>1323</v>
      </c>
      <c r="P912" s="371">
        <v>44194</v>
      </c>
      <c r="Q912" s="372">
        <v>10117304.07</v>
      </c>
      <c r="R912" s="372">
        <v>19851082.778373014</v>
      </c>
      <c r="S912" s="367">
        <v>9</v>
      </c>
      <c r="T912" s="369">
        <v>-0.50413371844446409</v>
      </c>
      <c r="U912" s="369">
        <v>-6.5170349758404171</v>
      </c>
      <c r="V912" s="369">
        <v>-0.54964266850317656</v>
      </c>
      <c r="W912" s="369">
        <v>-5.3883360109203657</v>
      </c>
      <c r="X912" s="369" t="s">
        <v>1424</v>
      </c>
      <c r="Y912" s="369" t="s">
        <v>1424</v>
      </c>
      <c r="Z912" s="369" t="s">
        <v>1424</v>
      </c>
      <c r="AA912" s="369" t="s">
        <v>1424</v>
      </c>
      <c r="AB912" s="369">
        <v>0.50857645663784568</v>
      </c>
      <c r="AC912" s="373">
        <v>-1.5049540419640668</v>
      </c>
      <c r="AD912" s="575">
        <v>39330087000109</v>
      </c>
      <c r="AE912" s="370" t="s">
        <v>2352</v>
      </c>
      <c r="AF912" s="370" t="s">
        <v>2317</v>
      </c>
      <c r="AG912" s="374" t="s">
        <v>1458</v>
      </c>
      <c r="AH912" s="374" t="s">
        <v>2318</v>
      </c>
      <c r="AI912" s="374">
        <v>5000</v>
      </c>
      <c r="AJ912" s="374">
        <v>5000</v>
      </c>
      <c r="AK912" s="374">
        <v>5000</v>
      </c>
      <c r="AL912" s="369">
        <v>0.01</v>
      </c>
      <c r="AM912" s="369" t="s">
        <v>34</v>
      </c>
      <c r="AN912" s="369" t="s">
        <v>34</v>
      </c>
      <c r="AO912" s="367" t="s">
        <v>1326</v>
      </c>
      <c r="AP912" s="370" t="s">
        <v>718</v>
      </c>
      <c r="AQ912" s="376" t="s">
        <v>689</v>
      </c>
      <c r="AR912" s="369">
        <v>6.0000000000000001E-3</v>
      </c>
      <c r="AS912" s="369">
        <v>6.0000000000000001E-3</v>
      </c>
      <c r="AT912" s="369"/>
      <c r="AX912" s="711"/>
      <c r="AY912" s="712"/>
      <c r="AZ912" s="712"/>
      <c r="BA912" s="712"/>
      <c r="BB912" s="713"/>
      <c r="BC912" s="712"/>
      <c r="BD912" s="712"/>
      <c r="BE912" s="712"/>
      <c r="BF912" s="712"/>
      <c r="BG912" s="713"/>
      <c r="BH912" s="713"/>
      <c r="BI912" s="714"/>
      <c r="BJ912" s="714"/>
      <c r="BK912" s="714"/>
      <c r="BL912" s="713"/>
      <c r="BM912" s="713"/>
      <c r="BN912" s="713"/>
      <c r="BO912" s="713"/>
      <c r="BP912" s="713"/>
      <c r="BQ912" s="713"/>
      <c r="BR912" s="713"/>
      <c r="BS912" s="713"/>
      <c r="BT912" s="716"/>
      <c r="BU912" s="717"/>
      <c r="BV912" s="715"/>
      <c r="BW912" s="718"/>
    </row>
    <row r="913" spans="2:75" ht="15.75" customHeight="1">
      <c r="B913" s="363" t="s">
        <v>300</v>
      </c>
      <c r="C913" s="364">
        <v>8869576000100</v>
      </c>
      <c r="D913" s="365" t="s">
        <v>14</v>
      </c>
      <c r="E913" s="365" t="s">
        <v>607</v>
      </c>
      <c r="F913" s="365"/>
      <c r="G913" s="366"/>
      <c r="H913" s="366" t="s">
        <v>34</v>
      </c>
      <c r="I913" s="366" t="s">
        <v>34</v>
      </c>
      <c r="J913" s="366" t="s">
        <v>608</v>
      </c>
      <c r="K913" s="367" t="s">
        <v>48</v>
      </c>
      <c r="L913" s="368"/>
      <c r="M913" s="368" t="s">
        <v>34</v>
      </c>
      <c r="N913" s="367">
        <v>187003</v>
      </c>
      <c r="O913" s="367" t="s">
        <v>1323</v>
      </c>
      <c r="P913" s="371">
        <v>39260</v>
      </c>
      <c r="Q913" s="372">
        <v>217053271.25</v>
      </c>
      <c r="R913" s="372">
        <v>219732980.20750001</v>
      </c>
      <c r="S913" s="367">
        <v>32</v>
      </c>
      <c r="T913" s="369">
        <v>-5.4988358974605855E-4</v>
      </c>
      <c r="U913" s="369">
        <v>-7.1084524916785966E-3</v>
      </c>
      <c r="V913" s="369">
        <v>-0.11186644231818066</v>
      </c>
      <c r="W913" s="369">
        <v>-1.0966651864894568</v>
      </c>
      <c r="X913" s="369">
        <v>-0.14637283845658988</v>
      </c>
      <c r="Y913" s="369">
        <v>-1.1099718241866454</v>
      </c>
      <c r="Z913" s="369">
        <v>7.4100397096406034E-3</v>
      </c>
      <c r="AA913" s="369">
        <v>4.2121067957495158E-2</v>
      </c>
      <c r="AB913" s="369">
        <v>0.2634757605843181</v>
      </c>
      <c r="AC913" s="373">
        <v>-0.6876747122836645</v>
      </c>
      <c r="AD913" s="575">
        <v>0</v>
      </c>
      <c r="AE913" s="370" t="s">
        <v>2537</v>
      </c>
      <c r="AF913" s="370" t="s">
        <v>2326</v>
      </c>
      <c r="AG913" s="374" t="s">
        <v>1459</v>
      </c>
      <c r="AH913" s="374" t="s">
        <v>2318</v>
      </c>
      <c r="AI913" s="374">
        <v>5000</v>
      </c>
      <c r="AJ913" s="374">
        <v>5000</v>
      </c>
      <c r="AK913" s="374">
        <v>5000</v>
      </c>
      <c r="AL913" s="369">
        <v>0.02</v>
      </c>
      <c r="AM913" s="369">
        <v>0.2</v>
      </c>
      <c r="AN913" s="369" t="s">
        <v>2349</v>
      </c>
      <c r="AO913" s="367" t="s">
        <v>1326</v>
      </c>
      <c r="AP913" s="370" t="s">
        <v>718</v>
      </c>
      <c r="AQ913" s="376" t="s">
        <v>667</v>
      </c>
      <c r="AR913" s="369">
        <v>5.3333333333333332E-3</v>
      </c>
      <c r="AS913" s="369">
        <v>5.3333333333333332E-3</v>
      </c>
      <c r="AT913" s="369"/>
      <c r="AX913" s="711"/>
      <c r="AY913" s="712"/>
      <c r="AZ913" s="712"/>
      <c r="BA913" s="712"/>
      <c r="BB913" s="713"/>
      <c r="BC913" s="712"/>
      <c r="BD913" s="712"/>
      <c r="BE913" s="712"/>
      <c r="BF913" s="712"/>
      <c r="BG913" s="713"/>
      <c r="BH913" s="713"/>
      <c r="BI913" s="714"/>
      <c r="BJ913" s="714"/>
      <c r="BK913" s="714"/>
      <c r="BL913" s="713"/>
      <c r="BM913" s="713"/>
      <c r="BN913" s="713"/>
      <c r="BO913" s="713"/>
      <c r="BP913" s="713"/>
      <c r="BQ913" s="713"/>
      <c r="BR913" s="713"/>
      <c r="BS913" s="713"/>
      <c r="BT913" s="716"/>
      <c r="BU913" s="717"/>
      <c r="BV913" s="715"/>
      <c r="BW913" s="718"/>
    </row>
    <row r="914" spans="2:75" ht="15.75" customHeight="1">
      <c r="B914" s="363" t="s">
        <v>1085</v>
      </c>
      <c r="C914" s="364">
        <v>11175798000129</v>
      </c>
      <c r="D914" s="365" t="s">
        <v>14</v>
      </c>
      <c r="E914" s="365" t="s">
        <v>607</v>
      </c>
      <c r="F914" s="365"/>
      <c r="G914" s="366"/>
      <c r="H914" s="366" t="s">
        <v>34</v>
      </c>
      <c r="I914" s="366" t="s">
        <v>34</v>
      </c>
      <c r="J914" s="366" t="s">
        <v>611</v>
      </c>
      <c r="K914" s="367"/>
      <c r="L914" s="368"/>
      <c r="M914" s="368" t="s">
        <v>34</v>
      </c>
      <c r="N914" s="367">
        <v>248401</v>
      </c>
      <c r="O914" s="367" t="s">
        <v>1323</v>
      </c>
      <c r="P914" s="371">
        <v>40317</v>
      </c>
      <c r="Q914" s="372">
        <v>55500024.329999998</v>
      </c>
      <c r="R914" s="372">
        <v>62519443.795793593</v>
      </c>
      <c r="S914" s="367">
        <v>5</v>
      </c>
      <c r="T914" s="369">
        <v>-0.1960380394904041</v>
      </c>
      <c r="U914" s="369">
        <v>-2.5342219994651853</v>
      </c>
      <c r="V914" s="369">
        <v>-0.15191630975315507</v>
      </c>
      <c r="W914" s="369">
        <v>-1.48928780350743</v>
      </c>
      <c r="X914" s="369">
        <v>-5.3844736936993098E-2</v>
      </c>
      <c r="Y914" s="369">
        <v>-0.40831442165773985</v>
      </c>
      <c r="Z914" s="369">
        <v>0.34657983596803144</v>
      </c>
      <c r="AA914" s="369">
        <v>1.9700721447571048</v>
      </c>
      <c r="AB914" s="369">
        <v>0.20423229012927777</v>
      </c>
      <c r="AC914" s="373">
        <v>-1.1804640544071101</v>
      </c>
      <c r="AD914" s="575">
        <v>0</v>
      </c>
      <c r="AE914" s="370" t="s">
        <v>2537</v>
      </c>
      <c r="AF914" s="370" t="s">
        <v>2326</v>
      </c>
      <c r="AG914" s="374" t="s">
        <v>1459</v>
      </c>
      <c r="AH914" s="374" t="s">
        <v>2318</v>
      </c>
      <c r="AI914" s="374">
        <v>5000</v>
      </c>
      <c r="AJ914" s="374">
        <v>5000</v>
      </c>
      <c r="AK914" s="374">
        <v>5000</v>
      </c>
      <c r="AL914" s="369">
        <v>0.02</v>
      </c>
      <c r="AM914" s="369">
        <v>0.2</v>
      </c>
      <c r="AN914" s="369" t="s">
        <v>2335</v>
      </c>
      <c r="AO914" s="367" t="s">
        <v>1326</v>
      </c>
      <c r="AP914" s="370" t="s">
        <v>718</v>
      </c>
      <c r="AQ914" s="376" t="s">
        <v>689</v>
      </c>
      <c r="AR914" s="369">
        <v>5.3333333333333332E-3</v>
      </c>
      <c r="AS914" s="369">
        <v>5.3333333333333332E-3</v>
      </c>
      <c r="AT914" s="369"/>
      <c r="AX914" s="711"/>
      <c r="AY914" s="712"/>
      <c r="AZ914" s="712"/>
      <c r="BA914" s="712"/>
      <c r="BB914" s="713"/>
      <c r="BC914" s="712"/>
      <c r="BD914" s="712"/>
      <c r="BE914" s="712"/>
      <c r="BF914" s="712"/>
      <c r="BG914" s="713"/>
      <c r="BH914" s="713"/>
      <c r="BI914" s="714"/>
      <c r="BJ914" s="714"/>
      <c r="BK914" s="714"/>
      <c r="BL914" s="713"/>
      <c r="BM914" s="713"/>
      <c r="BN914" s="713"/>
      <c r="BO914" s="713"/>
      <c r="BP914" s="713"/>
      <c r="BQ914" s="713"/>
      <c r="BR914" s="713"/>
      <c r="BS914" s="713"/>
      <c r="BT914" s="716"/>
      <c r="BU914" s="717"/>
      <c r="BV914" s="715"/>
      <c r="BW914" s="718"/>
    </row>
    <row r="915" spans="2:75" ht="15.75" customHeight="1">
      <c r="B915" s="363" t="s">
        <v>562</v>
      </c>
      <c r="C915" s="364">
        <v>39959357000137</v>
      </c>
      <c r="D915" s="365" t="s">
        <v>14</v>
      </c>
      <c r="E915" s="365" t="s">
        <v>607</v>
      </c>
      <c r="F915" s="365"/>
      <c r="G915" s="366"/>
      <c r="H915" s="366" t="s">
        <v>34</v>
      </c>
      <c r="I915" s="366" t="s">
        <v>34</v>
      </c>
      <c r="J915" s="366" t="s">
        <v>608</v>
      </c>
      <c r="K915" s="367" t="s">
        <v>48</v>
      </c>
      <c r="L915" s="368"/>
      <c r="M915" s="368" t="s">
        <v>34</v>
      </c>
      <c r="N915" s="367">
        <v>603430</v>
      </c>
      <c r="O915" s="367" t="s">
        <v>1323</v>
      </c>
      <c r="P915" s="371">
        <v>44403</v>
      </c>
      <c r="Q915" s="372">
        <v>6157808.9800000004</v>
      </c>
      <c r="R915" s="372">
        <v>7268936.3979761917</v>
      </c>
      <c r="S915" s="367">
        <v>32</v>
      </c>
      <c r="T915" s="369">
        <v>-5.2031577990402367E-3</v>
      </c>
      <c r="U915" s="369">
        <v>-6.7262236427650376E-2</v>
      </c>
      <c r="V915" s="369">
        <v>-0.11736963858223848</v>
      </c>
      <c r="W915" s="369">
        <v>-1.150614911108796</v>
      </c>
      <c r="X915" s="369" t="s">
        <v>1424</v>
      </c>
      <c r="Y915" s="369" t="s">
        <v>1424</v>
      </c>
      <c r="Z915" s="369" t="s">
        <v>1424</v>
      </c>
      <c r="AA915" s="369" t="s">
        <v>1424</v>
      </c>
      <c r="AB915" s="369">
        <v>0.26251586627813206</v>
      </c>
      <c r="AC915" s="373">
        <v>-0.71480582753506083</v>
      </c>
      <c r="AD915" s="575">
        <v>0</v>
      </c>
      <c r="AE915" s="370" t="s">
        <v>2537</v>
      </c>
      <c r="AF915" s="370" t="s">
        <v>2326</v>
      </c>
      <c r="AG915" s="374" t="s">
        <v>1459</v>
      </c>
      <c r="AH915" s="374" t="s">
        <v>2321</v>
      </c>
      <c r="AI915" s="374">
        <v>500</v>
      </c>
      <c r="AJ915" s="374">
        <v>500</v>
      </c>
      <c r="AK915" s="374">
        <v>500</v>
      </c>
      <c r="AL915" s="369">
        <v>0.02</v>
      </c>
      <c r="AM915" s="369">
        <v>0.2</v>
      </c>
      <c r="AN915" s="369" t="s">
        <v>2349</v>
      </c>
      <c r="AO915" s="367" t="s">
        <v>1326</v>
      </c>
      <c r="AP915" s="370" t="s">
        <v>718</v>
      </c>
      <c r="AQ915" s="376" t="s">
        <v>667</v>
      </c>
      <c r="AR915" s="369">
        <v>5.3340000000000002E-3</v>
      </c>
      <c r="AS915" s="369">
        <v>5.3340000000000002E-3</v>
      </c>
      <c r="AT915" s="369"/>
      <c r="AX915" s="711"/>
      <c r="AY915" s="712"/>
      <c r="AZ915" s="712"/>
      <c r="BA915" s="712"/>
      <c r="BB915" s="713"/>
      <c r="BC915" s="712"/>
      <c r="BD915" s="712"/>
      <c r="BE915" s="712"/>
      <c r="BF915" s="712"/>
      <c r="BG915" s="713"/>
      <c r="BH915" s="713"/>
      <c r="BI915" s="714"/>
      <c r="BJ915" s="714"/>
      <c r="BK915" s="714"/>
      <c r="BL915" s="713"/>
      <c r="BM915" s="713"/>
      <c r="BN915" s="713"/>
      <c r="BO915" s="713"/>
      <c r="BP915" s="713"/>
      <c r="BQ915" s="713"/>
      <c r="BR915" s="713"/>
      <c r="BS915" s="713"/>
      <c r="BT915" s="716"/>
      <c r="BU915" s="717"/>
      <c r="BV915" s="715"/>
      <c r="BW915" s="718"/>
    </row>
    <row r="916" spans="2:75" ht="15.75" customHeight="1">
      <c r="B916" s="363" t="s">
        <v>301</v>
      </c>
      <c r="C916" s="364">
        <v>9586692000176</v>
      </c>
      <c r="D916" s="365" t="s">
        <v>13</v>
      </c>
      <c r="E916" s="365" t="s">
        <v>616</v>
      </c>
      <c r="F916" s="365" t="s">
        <v>610</v>
      </c>
      <c r="G916" s="366" t="s">
        <v>34</v>
      </c>
      <c r="H916" s="366" t="s">
        <v>1340</v>
      </c>
      <c r="I916" s="366" t="s">
        <v>34</v>
      </c>
      <c r="J916" s="366"/>
      <c r="K916" s="367" t="s">
        <v>48</v>
      </c>
      <c r="L916" s="368"/>
      <c r="M916" s="368" t="s">
        <v>34</v>
      </c>
      <c r="N916" s="367">
        <v>211451</v>
      </c>
      <c r="O916" s="367" t="s">
        <v>1323</v>
      </c>
      <c r="P916" s="371">
        <v>39611</v>
      </c>
      <c r="Q916" s="372">
        <v>7823341.6100000003</v>
      </c>
      <c r="R916" s="372">
        <v>11392829.258928575</v>
      </c>
      <c r="S916" s="367">
        <v>6</v>
      </c>
      <c r="T916" s="369">
        <v>9.9416724254447253E-2</v>
      </c>
      <c r="U916" s="369">
        <v>1.2851793987294835</v>
      </c>
      <c r="V916" s="369">
        <v>4.7651579490077811E-3</v>
      </c>
      <c r="W916" s="369">
        <v>4.6714481327087269E-2</v>
      </c>
      <c r="X916" s="369">
        <v>-5.849565898584963E-2</v>
      </c>
      <c r="Y916" s="369">
        <v>-0.44358320844327581</v>
      </c>
      <c r="Z916" s="369">
        <v>-9.2593824831266103E-2</v>
      </c>
      <c r="AA916" s="369">
        <v>-0.52633331817209983</v>
      </c>
      <c r="AB916" s="369">
        <v>7.4571772531567201E-2</v>
      </c>
      <c r="AC916" s="373">
        <v>-1.201906631667917</v>
      </c>
      <c r="AD916" s="575">
        <v>9573796000146</v>
      </c>
      <c r="AE916" s="370" t="s">
        <v>2538</v>
      </c>
      <c r="AF916" s="370" t="s">
        <v>2317</v>
      </c>
      <c r="AG916" s="374" t="s">
        <v>1458</v>
      </c>
      <c r="AH916" s="374" t="s">
        <v>2321</v>
      </c>
      <c r="AI916" s="374">
        <v>1000</v>
      </c>
      <c r="AJ916" s="374">
        <v>500</v>
      </c>
      <c r="AK916" s="374">
        <v>1000</v>
      </c>
      <c r="AL916" s="369">
        <v>0.02</v>
      </c>
      <c r="AM916" s="369">
        <v>0.25</v>
      </c>
      <c r="AN916" s="369" t="s">
        <v>64</v>
      </c>
      <c r="AO916" s="367" t="s">
        <v>1326</v>
      </c>
      <c r="AP916" s="370" t="s">
        <v>13</v>
      </c>
      <c r="AQ916" s="376" t="s">
        <v>670</v>
      </c>
      <c r="AR916" s="369">
        <v>5.3333333333333332E-3</v>
      </c>
      <c r="AS916" s="369">
        <v>5.3333333333333332E-3</v>
      </c>
      <c r="AT916" s="369"/>
      <c r="AX916" s="711"/>
      <c r="AY916" s="712"/>
      <c r="AZ916" s="712"/>
      <c r="BA916" s="712"/>
      <c r="BB916" s="713"/>
      <c r="BC916" s="712"/>
      <c r="BD916" s="712"/>
      <c r="BE916" s="712"/>
      <c r="BF916" s="712"/>
      <c r="BG916" s="713"/>
      <c r="BH916" s="713"/>
      <c r="BI916" s="714"/>
      <c r="BJ916" s="714"/>
      <c r="BK916" s="714"/>
      <c r="BL916" s="713"/>
      <c r="BM916" s="713"/>
      <c r="BN916" s="713"/>
      <c r="BO916" s="713"/>
      <c r="BP916" s="713"/>
      <c r="BQ916" s="713"/>
      <c r="BR916" s="713"/>
      <c r="BS916" s="713"/>
      <c r="BT916" s="716"/>
      <c r="BU916" s="717"/>
      <c r="BV916" s="715"/>
      <c r="BW916" s="718"/>
    </row>
    <row r="917" spans="2:75" ht="15.75" customHeight="1">
      <c r="B917" s="363" t="s">
        <v>302</v>
      </c>
      <c r="C917" s="364">
        <v>34791444000104</v>
      </c>
      <c r="D917" s="365" t="s">
        <v>14</v>
      </c>
      <c r="E917" s="365" t="s">
        <v>607</v>
      </c>
      <c r="F917" s="365"/>
      <c r="G917" s="366"/>
      <c r="H917" s="366" t="s">
        <v>34</v>
      </c>
      <c r="I917" s="366" t="s">
        <v>34</v>
      </c>
      <c r="J917" s="366" t="s">
        <v>608</v>
      </c>
      <c r="K917" s="367" t="s">
        <v>48</v>
      </c>
      <c r="L917" s="368"/>
      <c r="M917" s="368" t="s">
        <v>1421</v>
      </c>
      <c r="N917" s="367">
        <v>520780</v>
      </c>
      <c r="O917" s="367" t="s">
        <v>1323</v>
      </c>
      <c r="P917" s="371">
        <v>43822</v>
      </c>
      <c r="Q917" s="372">
        <v>47383471.450000003</v>
      </c>
      <c r="R917" s="372">
        <v>52856821.291031726</v>
      </c>
      <c r="S917" s="367">
        <v>32</v>
      </c>
      <c r="T917" s="369">
        <v>9.1929557100007608E-2</v>
      </c>
      <c r="U917" s="369">
        <v>1.1883913275685145</v>
      </c>
      <c r="V917" s="369">
        <v>-3.0753628747344885E-2</v>
      </c>
      <c r="W917" s="369">
        <v>-0.30148839371781144</v>
      </c>
      <c r="X917" s="369">
        <v>0.15676276737440187</v>
      </c>
      <c r="Y917" s="369">
        <v>1.1887605426106143</v>
      </c>
      <c r="Z917" s="369" t="s">
        <v>1424</v>
      </c>
      <c r="AA917" s="369" t="s">
        <v>1424</v>
      </c>
      <c r="AB917" s="369">
        <v>0.19679500426497687</v>
      </c>
      <c r="AC917" s="373">
        <v>-0.55401249986488488</v>
      </c>
      <c r="AD917" s="575">
        <v>34791421000108</v>
      </c>
      <c r="AE917" s="370" t="s">
        <v>2539</v>
      </c>
      <c r="AF917" s="370" t="s">
        <v>2323</v>
      </c>
      <c r="AG917" s="374" t="s">
        <v>721</v>
      </c>
      <c r="AH917" s="374" t="s">
        <v>2321</v>
      </c>
      <c r="AI917" s="374">
        <v>10000</v>
      </c>
      <c r="AJ917" s="374">
        <v>5000</v>
      </c>
      <c r="AK917" s="374">
        <v>5000</v>
      </c>
      <c r="AL917" s="369">
        <v>0.02</v>
      </c>
      <c r="AM917" s="369">
        <v>0.2</v>
      </c>
      <c r="AN917" s="369" t="s">
        <v>668</v>
      </c>
      <c r="AO917" s="367" t="s">
        <v>1326</v>
      </c>
      <c r="AP917" s="370" t="s">
        <v>718</v>
      </c>
      <c r="AQ917" s="376" t="s">
        <v>661</v>
      </c>
      <c r="AR917" s="369">
        <v>3.3333333333333331E-3</v>
      </c>
      <c r="AS917" s="369">
        <v>3.3333333333333331E-3</v>
      </c>
      <c r="AT917" s="369"/>
      <c r="AX917" s="711"/>
      <c r="AY917" s="712"/>
      <c r="AZ917" s="712"/>
      <c r="BA917" s="712"/>
      <c r="BB917" s="713"/>
      <c r="BC917" s="712"/>
      <c r="BD917" s="712"/>
      <c r="BE917" s="712"/>
      <c r="BF917" s="712"/>
      <c r="BG917" s="713"/>
      <c r="BH917" s="713"/>
      <c r="BI917" s="714"/>
      <c r="BJ917" s="714"/>
      <c r="BK917" s="714"/>
      <c r="BL917" s="713"/>
      <c r="BM917" s="713"/>
      <c r="BN917" s="713"/>
      <c r="BO917" s="713"/>
      <c r="BP917" s="713"/>
      <c r="BQ917" s="713"/>
      <c r="BR917" s="713"/>
      <c r="BS917" s="713"/>
      <c r="BT917" s="716"/>
      <c r="BU917" s="717"/>
      <c r="BV917" s="715"/>
      <c r="BW917" s="718"/>
    </row>
    <row r="918" spans="2:75" ht="15.75" customHeight="1">
      <c r="B918" s="363" t="s">
        <v>563</v>
      </c>
      <c r="C918" s="364">
        <v>34633411000136</v>
      </c>
      <c r="D918" s="365" t="s">
        <v>14</v>
      </c>
      <c r="E918" s="365" t="s">
        <v>607</v>
      </c>
      <c r="F918" s="365"/>
      <c r="G918" s="366"/>
      <c r="H918" s="366" t="s">
        <v>34</v>
      </c>
      <c r="I918" s="366" t="s">
        <v>34</v>
      </c>
      <c r="J918" s="366" t="s">
        <v>608</v>
      </c>
      <c r="K918" s="367" t="s">
        <v>48</v>
      </c>
      <c r="L918" s="368"/>
      <c r="M918" s="368" t="s">
        <v>1421</v>
      </c>
      <c r="N918" s="367">
        <v>511676</v>
      </c>
      <c r="O918" s="367" t="s">
        <v>1323</v>
      </c>
      <c r="P918" s="371">
        <v>43768</v>
      </c>
      <c r="Q918" s="372">
        <v>175413749.59999999</v>
      </c>
      <c r="R918" s="372">
        <v>145640643.71833345</v>
      </c>
      <c r="S918" s="367">
        <v>62</v>
      </c>
      <c r="T918" s="369">
        <v>0.18557530091763175</v>
      </c>
      <c r="U918" s="369">
        <v>2.398968135803329</v>
      </c>
      <c r="V918" s="369">
        <v>0.10159427533115606</v>
      </c>
      <c r="W918" s="369">
        <v>0.99596360260932515</v>
      </c>
      <c r="X918" s="369">
        <v>0.264973485508331</v>
      </c>
      <c r="Y918" s="369">
        <v>2.0093420758387603</v>
      </c>
      <c r="Z918" s="369" t="s">
        <v>1424</v>
      </c>
      <c r="AA918" s="369" t="s">
        <v>1424</v>
      </c>
      <c r="AB918" s="369">
        <v>0.13193312098441332</v>
      </c>
      <c r="AC918" s="373">
        <v>6.308627290470574E-2</v>
      </c>
      <c r="AD918" s="575">
        <v>34546288000116</v>
      </c>
      <c r="AE918" s="370" t="s">
        <v>2539</v>
      </c>
      <c r="AF918" s="370" t="s">
        <v>2323</v>
      </c>
      <c r="AG918" s="374" t="s">
        <v>721</v>
      </c>
      <c r="AH918" s="374" t="s">
        <v>2318</v>
      </c>
      <c r="AI918" s="374">
        <v>50000</v>
      </c>
      <c r="AJ918" s="374">
        <v>10000</v>
      </c>
      <c r="AK918" s="374">
        <v>10000</v>
      </c>
      <c r="AL918" s="369">
        <v>0.02</v>
      </c>
      <c r="AM918" s="369">
        <v>0.2</v>
      </c>
      <c r="AN918" s="369" t="s">
        <v>2330</v>
      </c>
      <c r="AO918" s="367" t="s">
        <v>1326</v>
      </c>
      <c r="AP918" s="370" t="s">
        <v>718</v>
      </c>
      <c r="AQ918" s="376" t="s">
        <v>661</v>
      </c>
      <c r="AR918" s="369">
        <v>3.3333333333333331E-3</v>
      </c>
      <c r="AS918" s="369">
        <v>3.3333333333333331E-3</v>
      </c>
      <c r="AT918" s="369"/>
      <c r="AX918" s="711"/>
      <c r="AY918" s="712"/>
      <c r="AZ918" s="712"/>
      <c r="BA918" s="712"/>
      <c r="BB918" s="713"/>
      <c r="BC918" s="712"/>
      <c r="BD918" s="712"/>
      <c r="BE918" s="712"/>
      <c r="BF918" s="712"/>
      <c r="BG918" s="713"/>
      <c r="BH918" s="713"/>
      <c r="BI918" s="714"/>
      <c r="BJ918" s="714"/>
      <c r="BK918" s="714"/>
      <c r="BL918" s="713"/>
      <c r="BM918" s="713"/>
      <c r="BN918" s="713"/>
      <c r="BO918" s="713"/>
      <c r="BP918" s="713"/>
      <c r="BQ918" s="713"/>
      <c r="BR918" s="713"/>
      <c r="BS918" s="713"/>
      <c r="BT918" s="716"/>
      <c r="BU918" s="717"/>
      <c r="BV918" s="715"/>
      <c r="BW918" s="718"/>
    </row>
    <row r="919" spans="2:75" ht="15.75" customHeight="1">
      <c r="B919" s="363" t="s">
        <v>1086</v>
      </c>
      <c r="C919" s="364">
        <v>27954376000191</v>
      </c>
      <c r="D919" s="365" t="s">
        <v>11</v>
      </c>
      <c r="E919" s="365" t="s">
        <v>621</v>
      </c>
      <c r="F919" s="365" t="s">
        <v>694</v>
      </c>
      <c r="G919" s="366" t="s">
        <v>740</v>
      </c>
      <c r="H919" s="366" t="s">
        <v>34</v>
      </c>
      <c r="I919" s="366"/>
      <c r="J919" s="366" t="s">
        <v>608</v>
      </c>
      <c r="K919" s="367" t="s">
        <v>48</v>
      </c>
      <c r="L919" s="368"/>
      <c r="M919" s="368" t="s">
        <v>1421</v>
      </c>
      <c r="N919" s="367">
        <v>453552</v>
      </c>
      <c r="O919" s="367" t="s">
        <v>1323</v>
      </c>
      <c r="P919" s="371">
        <v>43060</v>
      </c>
      <c r="Q919" s="372">
        <v>6466963.2000000002</v>
      </c>
      <c r="R919" s="372">
        <v>5956531.7437301623</v>
      </c>
      <c r="S919" s="367">
        <v>31</v>
      </c>
      <c r="T919" s="369">
        <v>8.3109020323365312E-2</v>
      </c>
      <c r="U919" s="369">
        <v>1.0743665270524247</v>
      </c>
      <c r="V919" s="369">
        <v>0.13933024470632116</v>
      </c>
      <c r="W919" s="369">
        <v>1.36590228157856</v>
      </c>
      <c r="X919" s="369">
        <v>0.14486666754370958</v>
      </c>
      <c r="Y919" s="369">
        <v>1.0985502565424379</v>
      </c>
      <c r="Z919" s="369">
        <v>0.12867316322992095</v>
      </c>
      <c r="AA919" s="369">
        <v>0.73141997412807891</v>
      </c>
      <c r="AB919" s="369">
        <v>3.1046806118105015E-2</v>
      </c>
      <c r="AC919" s="373">
        <v>1.0887415852256284</v>
      </c>
      <c r="AD919" s="575">
        <v>36729801000130</v>
      </c>
      <c r="AE919" s="370" t="s">
        <v>2539</v>
      </c>
      <c r="AF919" s="370" t="s">
        <v>2317</v>
      </c>
      <c r="AG919" s="374" t="s">
        <v>1458</v>
      </c>
      <c r="AH919" s="374" t="s">
        <v>2318</v>
      </c>
      <c r="AI919" s="374">
        <v>1000</v>
      </c>
      <c r="AJ919" s="374">
        <v>1000</v>
      </c>
      <c r="AK919" s="374">
        <v>1000</v>
      </c>
      <c r="AL919" s="369">
        <v>2.5000000000000001E-3</v>
      </c>
      <c r="AM919" s="369" t="s">
        <v>34</v>
      </c>
      <c r="AN919" s="369" t="s">
        <v>34</v>
      </c>
      <c r="AO919" s="367" t="s">
        <v>1326</v>
      </c>
      <c r="AP919" s="370" t="s">
        <v>11</v>
      </c>
      <c r="AQ919" s="376" t="s">
        <v>677</v>
      </c>
      <c r="AR919" s="369" t="s">
        <v>34</v>
      </c>
      <c r="AS919" s="369" t="s">
        <v>34</v>
      </c>
      <c r="AT919" s="369"/>
      <c r="AX919" s="711"/>
      <c r="AY919" s="712"/>
      <c r="AZ919" s="712"/>
      <c r="BA919" s="712"/>
      <c r="BB919" s="713"/>
      <c r="BC919" s="712"/>
      <c r="BD919" s="712"/>
      <c r="BE919" s="712"/>
      <c r="BF919" s="712"/>
      <c r="BG919" s="713"/>
      <c r="BH919" s="713"/>
      <c r="BI919" s="714"/>
      <c r="BJ919" s="714"/>
      <c r="BK919" s="714"/>
      <c r="BL919" s="713"/>
      <c r="BM919" s="713"/>
      <c r="BN919" s="713"/>
      <c r="BO919" s="713"/>
      <c r="BP919" s="713"/>
      <c r="BQ919" s="713"/>
      <c r="BR919" s="713"/>
      <c r="BS919" s="713"/>
      <c r="BT919" s="716"/>
      <c r="BU919" s="717"/>
      <c r="BV919" s="715"/>
      <c r="BW919" s="718"/>
    </row>
    <row r="920" spans="2:75" ht="15.75" customHeight="1">
      <c r="B920" s="363" t="s">
        <v>303</v>
      </c>
      <c r="C920" s="364">
        <v>14113340000133</v>
      </c>
      <c r="D920" s="365" t="s">
        <v>14</v>
      </c>
      <c r="E920" s="365" t="s">
        <v>607</v>
      </c>
      <c r="F920" s="365"/>
      <c r="G920" s="366"/>
      <c r="H920" s="366" t="s">
        <v>34</v>
      </c>
      <c r="I920" s="366" t="s">
        <v>34</v>
      </c>
      <c r="J920" s="366" t="s">
        <v>608</v>
      </c>
      <c r="K920" s="367" t="s">
        <v>48</v>
      </c>
      <c r="L920" s="368"/>
      <c r="M920" s="368" t="s">
        <v>1421</v>
      </c>
      <c r="N920" s="367">
        <v>287989</v>
      </c>
      <c r="O920" s="367" t="s">
        <v>1326</v>
      </c>
      <c r="P920" s="371">
        <v>40816</v>
      </c>
      <c r="Q920" s="372">
        <v>800397164.78999996</v>
      </c>
      <c r="R920" s="372">
        <v>859392665.79698408</v>
      </c>
      <c r="S920" s="367">
        <v>32</v>
      </c>
      <c r="T920" s="369">
        <v>9.7378310238932952E-2</v>
      </c>
      <c r="U920" s="369">
        <v>1.258828422890494</v>
      </c>
      <c r="V920" s="369">
        <v>-8.0654699159541376E-3</v>
      </c>
      <c r="W920" s="369">
        <v>-7.9068573972763484E-2</v>
      </c>
      <c r="X920" s="369">
        <v>0.16430796740848019</v>
      </c>
      <c r="Y920" s="369">
        <v>1.2459771651342175</v>
      </c>
      <c r="Z920" s="369">
        <v>0.25983419310781541</v>
      </c>
      <c r="AA920" s="369">
        <v>1.4769817888204051</v>
      </c>
      <c r="AB920" s="369">
        <v>0.20319550761773877</v>
      </c>
      <c r="AC920" s="373">
        <v>-0.41639684595114917</v>
      </c>
      <c r="AD920" s="575">
        <v>32812291000109</v>
      </c>
      <c r="AE920" s="370" t="s">
        <v>2539</v>
      </c>
      <c r="AF920" s="370" t="s">
        <v>2323</v>
      </c>
      <c r="AG920" s="374" t="s">
        <v>721</v>
      </c>
      <c r="AH920" s="374" t="s">
        <v>2321</v>
      </c>
      <c r="AI920" s="374">
        <v>10000</v>
      </c>
      <c r="AJ920" s="374">
        <v>5000</v>
      </c>
      <c r="AK920" s="374">
        <v>5000</v>
      </c>
      <c r="AL920" s="369">
        <v>1.4999999999999999E-2</v>
      </c>
      <c r="AM920" s="369">
        <v>0.2</v>
      </c>
      <c r="AN920" s="369" t="s">
        <v>668</v>
      </c>
      <c r="AO920" s="367" t="s">
        <v>1326</v>
      </c>
      <c r="AP920" s="370" t="s">
        <v>718</v>
      </c>
      <c r="AQ920" s="376" t="s">
        <v>661</v>
      </c>
      <c r="AR920" s="369">
        <v>3.1499999999999996E-3</v>
      </c>
      <c r="AS920" s="369">
        <v>3.1499999999999996E-3</v>
      </c>
      <c r="AT920" s="369"/>
      <c r="AX920" s="711"/>
      <c r="AY920" s="712"/>
      <c r="AZ920" s="712"/>
      <c r="BA920" s="712"/>
      <c r="BB920" s="713"/>
      <c r="BC920" s="712"/>
      <c r="BD920" s="712"/>
      <c r="BE920" s="712"/>
      <c r="BF920" s="712"/>
      <c r="BG920" s="713"/>
      <c r="BH920" s="713"/>
      <c r="BI920" s="714"/>
      <c r="BJ920" s="714"/>
      <c r="BK920" s="714"/>
      <c r="BL920" s="713"/>
      <c r="BM920" s="713"/>
      <c r="BN920" s="713"/>
      <c r="BO920" s="713"/>
      <c r="BP920" s="713"/>
      <c r="BQ920" s="713"/>
      <c r="BR920" s="713"/>
      <c r="BS920" s="713"/>
      <c r="BT920" s="716"/>
      <c r="BU920" s="717"/>
      <c r="BV920" s="715"/>
      <c r="BW920" s="718"/>
    </row>
    <row r="921" spans="2:75" ht="15.75" customHeight="1">
      <c r="B921" s="363" t="s">
        <v>304</v>
      </c>
      <c r="C921" s="364">
        <v>26680221000141</v>
      </c>
      <c r="D921" s="365" t="s">
        <v>14</v>
      </c>
      <c r="E921" s="365" t="s">
        <v>614</v>
      </c>
      <c r="F921" s="365"/>
      <c r="G921" s="366"/>
      <c r="H921" s="366" t="s">
        <v>867</v>
      </c>
      <c r="I921" s="366" t="s">
        <v>34</v>
      </c>
      <c r="J921" s="366" t="s">
        <v>608</v>
      </c>
      <c r="K921" s="367" t="s">
        <v>48</v>
      </c>
      <c r="L921" s="368"/>
      <c r="M921" s="368" t="s">
        <v>1421</v>
      </c>
      <c r="N921" s="367">
        <v>431214</v>
      </c>
      <c r="O921" s="367" t="s">
        <v>1326</v>
      </c>
      <c r="P921" s="371">
        <v>42731</v>
      </c>
      <c r="Q921" s="372">
        <v>432246327.69</v>
      </c>
      <c r="R921" s="372">
        <v>528539948.14384943</v>
      </c>
      <c r="S921" s="367">
        <v>62</v>
      </c>
      <c r="T921" s="369">
        <v>0.18694040318253236</v>
      </c>
      <c r="U921" s="369">
        <v>2.4166150792242269</v>
      </c>
      <c r="V921" s="369">
        <v>0.10135235011423815</v>
      </c>
      <c r="W921" s="369">
        <v>0.99359192654964357</v>
      </c>
      <c r="X921" s="369">
        <v>0.26758817464384466</v>
      </c>
      <c r="Y921" s="369">
        <v>2.0291697385392262</v>
      </c>
      <c r="Z921" s="369">
        <v>0.37504024049165774</v>
      </c>
      <c r="AA921" s="369">
        <v>2.131850310598487</v>
      </c>
      <c r="AB921" s="369">
        <v>0.13306519663220326</v>
      </c>
      <c r="AC921" s="373">
        <v>6.2024630990974744E-2</v>
      </c>
      <c r="AD921" s="575">
        <v>32812459000186</v>
      </c>
      <c r="AE921" s="370" t="s">
        <v>2539</v>
      </c>
      <c r="AF921" s="370" t="s">
        <v>2323</v>
      </c>
      <c r="AG921" s="374" t="s">
        <v>721</v>
      </c>
      <c r="AH921" s="374" t="s">
        <v>2318</v>
      </c>
      <c r="AI921" s="374">
        <v>50000</v>
      </c>
      <c r="AJ921" s="374">
        <v>10000</v>
      </c>
      <c r="AK921" s="374">
        <v>10000</v>
      </c>
      <c r="AL921" s="369">
        <v>0.02</v>
      </c>
      <c r="AM921" s="369">
        <v>0.2</v>
      </c>
      <c r="AN921" s="369" t="s">
        <v>64</v>
      </c>
      <c r="AO921" s="367" t="s">
        <v>1326</v>
      </c>
      <c r="AP921" s="370" t="s">
        <v>13</v>
      </c>
      <c r="AQ921" s="376" t="s">
        <v>670</v>
      </c>
      <c r="AR921" s="369">
        <v>3.3333333333333331E-3</v>
      </c>
      <c r="AS921" s="369">
        <v>3.3333333333333331E-3</v>
      </c>
      <c r="AT921" s="369"/>
      <c r="AX921" s="711"/>
      <c r="AY921" s="712"/>
      <c r="AZ921" s="712"/>
      <c r="BA921" s="712"/>
      <c r="BB921" s="713"/>
      <c r="BC921" s="712"/>
      <c r="BD921" s="712"/>
      <c r="BE921" s="712"/>
      <c r="BF921" s="712"/>
      <c r="BG921" s="713"/>
      <c r="BH921" s="713"/>
      <c r="BI921" s="714"/>
      <c r="BJ921" s="714"/>
      <c r="BK921" s="714"/>
      <c r="BL921" s="713"/>
      <c r="BM921" s="713"/>
      <c r="BN921" s="713"/>
      <c r="BO921" s="713"/>
      <c r="BP921" s="713"/>
      <c r="BQ921" s="713"/>
      <c r="BR921" s="713"/>
      <c r="BS921" s="713"/>
      <c r="BT921" s="716"/>
      <c r="BU921" s="717"/>
      <c r="BV921" s="715"/>
      <c r="BW921" s="718"/>
    </row>
    <row r="922" spans="2:75" ht="15.75" customHeight="1">
      <c r="B922" s="363" t="s">
        <v>305</v>
      </c>
      <c r="C922" s="364">
        <v>12430199000177</v>
      </c>
      <c r="D922" s="365" t="s">
        <v>13</v>
      </c>
      <c r="E922" s="365" t="s">
        <v>616</v>
      </c>
      <c r="F922" s="365" t="s">
        <v>617</v>
      </c>
      <c r="G922" s="366" t="s">
        <v>34</v>
      </c>
      <c r="H922" s="366" t="s">
        <v>1339</v>
      </c>
      <c r="I922" s="366" t="s">
        <v>34</v>
      </c>
      <c r="J922" s="366"/>
      <c r="K922" s="367" t="s">
        <v>48</v>
      </c>
      <c r="L922" s="368"/>
      <c r="M922" s="368" t="s">
        <v>34</v>
      </c>
      <c r="N922" s="367">
        <v>257885</v>
      </c>
      <c r="O922" s="367" t="s">
        <v>1323</v>
      </c>
      <c r="P922" s="371">
        <v>40450</v>
      </c>
      <c r="Q922" s="372">
        <v>314171140.32999998</v>
      </c>
      <c r="R922" s="372">
        <v>392841891.96202391</v>
      </c>
      <c r="S922" s="367">
        <v>32</v>
      </c>
      <c r="T922" s="369">
        <v>0.13306562589614068</v>
      </c>
      <c r="U922" s="369">
        <v>1.7201653178903094</v>
      </c>
      <c r="V922" s="369">
        <v>0.14653165163135218</v>
      </c>
      <c r="W922" s="369">
        <v>1.4365001490423588</v>
      </c>
      <c r="X922" s="369">
        <v>0.21587165159811827</v>
      </c>
      <c r="Y922" s="369">
        <v>1.6369939494314678</v>
      </c>
      <c r="Z922" s="369">
        <v>0.26874163100287007</v>
      </c>
      <c r="AA922" s="369">
        <v>1.5276145535027097</v>
      </c>
      <c r="AB922" s="369">
        <v>4.7031209158405633E-2</v>
      </c>
      <c r="AC922" s="373">
        <v>0.86596772412371315</v>
      </c>
      <c r="AD922" s="575">
        <v>32812338000134</v>
      </c>
      <c r="AE922" s="370" t="s">
        <v>2539</v>
      </c>
      <c r="AF922" s="370" t="s">
        <v>2323</v>
      </c>
      <c r="AG922" s="374" t="s">
        <v>721</v>
      </c>
      <c r="AH922" s="374" t="s">
        <v>2321</v>
      </c>
      <c r="AI922" s="374">
        <v>50000</v>
      </c>
      <c r="AJ922" s="374">
        <v>10000</v>
      </c>
      <c r="AK922" s="374">
        <v>10000</v>
      </c>
      <c r="AL922" s="369">
        <v>0.02</v>
      </c>
      <c r="AM922" s="369">
        <v>0.2</v>
      </c>
      <c r="AN922" s="369" t="s">
        <v>64</v>
      </c>
      <c r="AO922" s="367" t="s">
        <v>1326</v>
      </c>
      <c r="AP922" s="370" t="s">
        <v>13</v>
      </c>
      <c r="AQ922" s="376" t="s">
        <v>676</v>
      </c>
      <c r="AR922" s="369">
        <v>4.7999999999999996E-3</v>
      </c>
      <c r="AS922" s="369">
        <v>4.7999999999999996E-3</v>
      </c>
      <c r="AT922" s="369"/>
      <c r="AX922" s="711"/>
      <c r="AY922" s="712"/>
      <c r="AZ922" s="712"/>
      <c r="BA922" s="712"/>
      <c r="BB922" s="713"/>
      <c r="BC922" s="712"/>
      <c r="BD922" s="712"/>
      <c r="BE922" s="712"/>
      <c r="BF922" s="712"/>
      <c r="BG922" s="713"/>
      <c r="BH922" s="713"/>
      <c r="BI922" s="714"/>
      <c r="BJ922" s="714"/>
      <c r="BK922" s="714"/>
      <c r="BL922" s="713"/>
      <c r="BM922" s="713"/>
      <c r="BN922" s="713"/>
      <c r="BO922" s="713"/>
      <c r="BP922" s="713"/>
      <c r="BQ922" s="713"/>
      <c r="BR922" s="713"/>
      <c r="BS922" s="713"/>
      <c r="BT922" s="716"/>
      <c r="BU922" s="717"/>
      <c r="BV922" s="715"/>
      <c r="BW922" s="718"/>
    </row>
    <row r="923" spans="2:75" ht="15.75" customHeight="1">
      <c r="B923" s="363" t="s">
        <v>306</v>
      </c>
      <c r="C923" s="364">
        <v>17759778000181</v>
      </c>
      <c r="D923" s="365" t="s">
        <v>14</v>
      </c>
      <c r="E923" s="365" t="s">
        <v>607</v>
      </c>
      <c r="F923" s="365"/>
      <c r="G923" s="366"/>
      <c r="H923" s="366" t="s">
        <v>34</v>
      </c>
      <c r="I923" s="366" t="s">
        <v>34</v>
      </c>
      <c r="J923" s="366" t="s">
        <v>608</v>
      </c>
      <c r="K923" s="367" t="s">
        <v>48</v>
      </c>
      <c r="L923" s="368"/>
      <c r="M923" s="368" t="s">
        <v>34</v>
      </c>
      <c r="N923" s="367">
        <v>395951</v>
      </c>
      <c r="O923" s="367" t="s">
        <v>1323</v>
      </c>
      <c r="P923" s="371">
        <v>41402</v>
      </c>
      <c r="Q923" s="372">
        <v>57694633.909999996</v>
      </c>
      <c r="R923" s="372">
        <v>77813250.066547647</v>
      </c>
      <c r="S923" s="367">
        <v>32</v>
      </c>
      <c r="T923" s="369">
        <v>3.5133665956920579E-2</v>
      </c>
      <c r="U923" s="369">
        <v>0.45417975726209731</v>
      </c>
      <c r="V923" s="369">
        <v>-1.7173289307878203E-2</v>
      </c>
      <c r="W923" s="369">
        <v>-0.16835565815076275</v>
      </c>
      <c r="X923" s="369">
        <v>1.3015620271548567E-2</v>
      </c>
      <c r="Y923" s="369">
        <v>9.869981294388859E-2</v>
      </c>
      <c r="Z923" s="369">
        <v>0.14387483931707856</v>
      </c>
      <c r="AA923" s="369">
        <v>0.81783122921243945</v>
      </c>
      <c r="AB923" s="369">
        <v>0.18049383608507524</v>
      </c>
      <c r="AC923" s="373">
        <v>-0.54430494512162397</v>
      </c>
      <c r="AD923" s="575">
        <v>0</v>
      </c>
      <c r="AE923" s="370" t="s">
        <v>2540</v>
      </c>
      <c r="AF923" s="370" t="s">
        <v>2317</v>
      </c>
      <c r="AG923" s="374" t="s">
        <v>1458</v>
      </c>
      <c r="AH923" s="374" t="s">
        <v>2321</v>
      </c>
      <c r="AI923" s="374">
        <v>1000</v>
      </c>
      <c r="AJ923" s="374">
        <v>1000</v>
      </c>
      <c r="AK923" s="374">
        <v>100</v>
      </c>
      <c r="AL923" s="369">
        <v>0.02</v>
      </c>
      <c r="AM923" s="369">
        <v>0.2</v>
      </c>
      <c r="AN923" s="369" t="s">
        <v>34</v>
      </c>
      <c r="AO923" s="367" t="s">
        <v>1326</v>
      </c>
      <c r="AP923" s="370" t="s">
        <v>718</v>
      </c>
      <c r="AQ923" s="376" t="s">
        <v>661</v>
      </c>
      <c r="AR923" s="369">
        <v>6.0000000000000001E-3</v>
      </c>
      <c r="AS923" s="369">
        <v>6.0000000000000001E-3</v>
      </c>
      <c r="AT923" s="369"/>
      <c r="AX923" s="711"/>
      <c r="AY923" s="712"/>
      <c r="AZ923" s="712"/>
      <c r="BA923" s="712"/>
      <c r="BB923" s="713"/>
      <c r="BC923" s="712"/>
      <c r="BD923" s="712"/>
      <c r="BE923" s="712"/>
      <c r="BF923" s="712"/>
      <c r="BG923" s="713"/>
      <c r="BH923" s="713"/>
      <c r="BI923" s="714"/>
      <c r="BJ923" s="714"/>
      <c r="BK923" s="714"/>
      <c r="BL923" s="713"/>
      <c r="BM923" s="713"/>
      <c r="BN923" s="713"/>
      <c r="BO923" s="713"/>
      <c r="BP923" s="713"/>
      <c r="BQ923" s="713"/>
      <c r="BR923" s="713"/>
      <c r="BS923" s="713"/>
      <c r="BT923" s="716"/>
      <c r="BU923" s="717"/>
      <c r="BV923" s="715"/>
      <c r="BW923" s="718"/>
    </row>
    <row r="924" spans="2:75" ht="15.75" customHeight="1">
      <c r="B924" s="363" t="s">
        <v>1087</v>
      </c>
      <c r="C924" s="364">
        <v>30910057000199</v>
      </c>
      <c r="D924" s="365" t="s">
        <v>13</v>
      </c>
      <c r="E924" s="365" t="s">
        <v>616</v>
      </c>
      <c r="F924" s="365" t="s">
        <v>617</v>
      </c>
      <c r="G924" s="366" t="s">
        <v>34</v>
      </c>
      <c r="H924" s="366" t="s">
        <v>1340</v>
      </c>
      <c r="I924" s="366" t="s">
        <v>34</v>
      </c>
      <c r="J924" s="366" t="s">
        <v>608</v>
      </c>
      <c r="K924" s="367" t="s">
        <v>48</v>
      </c>
      <c r="L924" s="368"/>
      <c r="M924" s="368" t="s">
        <v>34</v>
      </c>
      <c r="N924" s="367">
        <v>474436</v>
      </c>
      <c r="O924" s="367" t="s">
        <v>1323</v>
      </c>
      <c r="P924" s="371">
        <v>43343</v>
      </c>
      <c r="Q924" s="372">
        <v>13416814.09</v>
      </c>
      <c r="R924" s="372">
        <v>14358504.868849201</v>
      </c>
      <c r="S924" s="367">
        <v>32</v>
      </c>
      <c r="T924" s="369">
        <v>4.2335376864426344E-2</v>
      </c>
      <c r="U924" s="369">
        <v>0.54727767980321129</v>
      </c>
      <c r="V924" s="369">
        <v>1.1707487566160912E-2</v>
      </c>
      <c r="W924" s="369">
        <v>0.11477252488774475</v>
      </c>
      <c r="X924" s="369">
        <v>1.5627020525031732E-2</v>
      </c>
      <c r="Y924" s="369">
        <v>0.11850253545445749</v>
      </c>
      <c r="Z924" s="369">
        <v>-3.851204029737354E-2</v>
      </c>
      <c r="AA924" s="369">
        <v>-0.21891492220169764</v>
      </c>
      <c r="AB924" s="369">
        <v>0.19898430467450295</v>
      </c>
      <c r="AC924" s="373">
        <v>-0.33057906327837472</v>
      </c>
      <c r="AD924" s="575">
        <v>0</v>
      </c>
      <c r="AE924" s="370" t="s">
        <v>2540</v>
      </c>
      <c r="AF924" s="370" t="s">
        <v>2317</v>
      </c>
      <c r="AG924" s="374" t="s">
        <v>1458</v>
      </c>
      <c r="AH924" s="374" t="s">
        <v>2321</v>
      </c>
      <c r="AI924" s="374">
        <v>1000</v>
      </c>
      <c r="AJ924" s="374">
        <v>1000</v>
      </c>
      <c r="AK924" s="374">
        <v>100</v>
      </c>
      <c r="AL924" s="369">
        <v>0.02</v>
      </c>
      <c r="AM924" s="369">
        <v>0.2</v>
      </c>
      <c r="AN924" s="369" t="s">
        <v>64</v>
      </c>
      <c r="AO924" s="367" t="s">
        <v>1326</v>
      </c>
      <c r="AP924" s="370" t="s">
        <v>13</v>
      </c>
      <c r="AQ924" s="376" t="s">
        <v>676</v>
      </c>
      <c r="AR924" s="369">
        <v>5.3333333333333332E-3</v>
      </c>
      <c r="AS924" s="369">
        <v>5.3333333333333332E-3</v>
      </c>
      <c r="AT924" s="369"/>
      <c r="AX924" s="711"/>
      <c r="AY924" s="712"/>
      <c r="AZ924" s="712"/>
      <c r="BA924" s="712"/>
      <c r="BB924" s="713"/>
      <c r="BC924" s="712"/>
      <c r="BD924" s="712"/>
      <c r="BE924" s="712"/>
      <c r="BF924" s="712"/>
      <c r="BG924" s="713"/>
      <c r="BH924" s="713"/>
      <c r="BI924" s="714"/>
      <c r="BJ924" s="714"/>
      <c r="BK924" s="714"/>
      <c r="BL924" s="713"/>
      <c r="BM924" s="713"/>
      <c r="BN924" s="713"/>
      <c r="BO924" s="713"/>
      <c r="BP924" s="713"/>
      <c r="BQ924" s="713"/>
      <c r="BR924" s="713"/>
      <c r="BS924" s="713"/>
      <c r="BT924" s="716"/>
      <c r="BU924" s="717"/>
      <c r="BV924" s="715"/>
      <c r="BW924" s="718"/>
    </row>
    <row r="925" spans="2:75" ht="15.75" customHeight="1">
      <c r="B925" s="363" t="s">
        <v>525</v>
      </c>
      <c r="C925" s="364">
        <v>41287460000120</v>
      </c>
      <c r="D925" s="365" t="s">
        <v>13</v>
      </c>
      <c r="E925" s="365" t="s">
        <v>616</v>
      </c>
      <c r="F925" s="365" t="s">
        <v>617</v>
      </c>
      <c r="G925" s="366" t="s">
        <v>34</v>
      </c>
      <c r="H925" s="366" t="s">
        <v>1340</v>
      </c>
      <c r="I925" s="366" t="s">
        <v>34</v>
      </c>
      <c r="J925" s="366" t="s">
        <v>608</v>
      </c>
      <c r="K925" s="367" t="s">
        <v>48</v>
      </c>
      <c r="L925" s="368"/>
      <c r="M925" s="368" t="s">
        <v>34</v>
      </c>
      <c r="N925" s="367">
        <v>586099</v>
      </c>
      <c r="O925" s="367" t="s">
        <v>1323</v>
      </c>
      <c r="P925" s="371">
        <v>44301</v>
      </c>
      <c r="Q925" s="372">
        <v>18927427.300000001</v>
      </c>
      <c r="R925" s="372">
        <v>18734349.450476188</v>
      </c>
      <c r="S925" s="367">
        <v>17</v>
      </c>
      <c r="T925" s="369">
        <v>-6.9682213430868445E-2</v>
      </c>
      <c r="U925" s="369">
        <v>-0.90079557369058039</v>
      </c>
      <c r="V925" s="369">
        <v>-0.10957545126998502</v>
      </c>
      <c r="W925" s="369">
        <v>-1.0742058137495156</v>
      </c>
      <c r="X925" s="369" t="s">
        <v>1424</v>
      </c>
      <c r="Y925" s="369" t="s">
        <v>1424</v>
      </c>
      <c r="Z925" s="369" t="s">
        <v>1424</v>
      </c>
      <c r="AA925" s="369" t="s">
        <v>1424</v>
      </c>
      <c r="AB925" s="369">
        <v>7.1854402916879362E-2</v>
      </c>
      <c r="AC925" s="373">
        <v>-2.931040531823673</v>
      </c>
      <c r="AD925" s="575">
        <v>0</v>
      </c>
      <c r="AE925" s="370" t="s">
        <v>2540</v>
      </c>
      <c r="AF925" s="370" t="s">
        <v>2317</v>
      </c>
      <c r="AG925" s="374" t="s">
        <v>1458</v>
      </c>
      <c r="AH925" s="374" t="s">
        <v>2321</v>
      </c>
      <c r="AI925" s="374">
        <v>100</v>
      </c>
      <c r="AJ925" s="374">
        <v>100</v>
      </c>
      <c r="AK925" s="374">
        <v>0</v>
      </c>
      <c r="AL925" s="369">
        <v>0.02</v>
      </c>
      <c r="AM925" s="369">
        <v>0.2</v>
      </c>
      <c r="AN925" s="369" t="s">
        <v>34</v>
      </c>
      <c r="AO925" s="367" t="s">
        <v>1326</v>
      </c>
      <c r="AP925" s="370" t="s">
        <v>718</v>
      </c>
      <c r="AQ925" s="376" t="s">
        <v>661</v>
      </c>
      <c r="AR925" s="369">
        <v>5.3333333333333332E-3</v>
      </c>
      <c r="AS925" s="369">
        <v>5.3333333333333332E-3</v>
      </c>
      <c r="AT925" s="369"/>
      <c r="AX925" s="711"/>
      <c r="AY925" s="712"/>
      <c r="AZ925" s="712"/>
      <c r="BA925" s="712"/>
      <c r="BB925" s="713"/>
      <c r="BC925" s="712"/>
      <c r="BD925" s="712"/>
      <c r="BE925" s="712"/>
      <c r="BF925" s="712"/>
      <c r="BG925" s="713"/>
      <c r="BH925" s="713"/>
      <c r="BI925" s="714"/>
      <c r="BJ925" s="714"/>
      <c r="BK925" s="714"/>
      <c r="BL925" s="713"/>
      <c r="BM925" s="713"/>
      <c r="BN925" s="713"/>
      <c r="BO925" s="713"/>
      <c r="BP925" s="713"/>
      <c r="BQ925" s="713"/>
      <c r="BR925" s="713"/>
      <c r="BS925" s="713"/>
      <c r="BT925" s="716"/>
      <c r="BU925" s="717"/>
      <c r="BV925" s="715"/>
      <c r="BW925" s="718"/>
    </row>
    <row r="926" spans="2:75" ht="15.75" customHeight="1">
      <c r="B926" s="363" t="s">
        <v>1088</v>
      </c>
      <c r="C926" s="364">
        <v>39731692000183</v>
      </c>
      <c r="D926" s="365" t="s">
        <v>14</v>
      </c>
      <c r="E926" s="365" t="s">
        <v>607</v>
      </c>
      <c r="F926" s="365"/>
      <c r="G926" s="366"/>
      <c r="H926" s="366" t="s">
        <v>34</v>
      </c>
      <c r="I926" s="366" t="s">
        <v>34</v>
      </c>
      <c r="J926" s="366" t="s">
        <v>608</v>
      </c>
      <c r="K926" s="367" t="s">
        <v>48</v>
      </c>
      <c r="L926" s="368"/>
      <c r="M926" s="368" t="s">
        <v>1421</v>
      </c>
      <c r="N926" s="367">
        <v>566128</v>
      </c>
      <c r="O926" s="367" t="s">
        <v>1323</v>
      </c>
      <c r="P926" s="371">
        <v>44181</v>
      </c>
      <c r="Q926" s="372">
        <v>8193594.8300000001</v>
      </c>
      <c r="R926" s="372">
        <v>7288940.2263888847</v>
      </c>
      <c r="S926" s="367">
        <v>3</v>
      </c>
      <c r="T926" s="369">
        <v>-8.7737858662670587E-2</v>
      </c>
      <c r="U926" s="369">
        <v>-1.1342044237276234</v>
      </c>
      <c r="V926" s="369">
        <v>-0.2536359919672212</v>
      </c>
      <c r="W926" s="369">
        <v>-2.4864808128966942</v>
      </c>
      <c r="X926" s="369" t="s">
        <v>1424</v>
      </c>
      <c r="Y926" s="369" t="s">
        <v>1424</v>
      </c>
      <c r="Z926" s="369" t="s">
        <v>1424</v>
      </c>
      <c r="AA926" s="369" t="s">
        <v>1424</v>
      </c>
      <c r="AB926" s="369">
        <v>0.24141889177813425</v>
      </c>
      <c r="AC926" s="373">
        <v>-1.4931608391708928</v>
      </c>
      <c r="AD926" s="575">
        <v>0</v>
      </c>
      <c r="AE926" s="370" t="s">
        <v>2541</v>
      </c>
      <c r="AF926" s="370" t="s">
        <v>2317</v>
      </c>
      <c r="AG926" s="374" t="s">
        <v>1458</v>
      </c>
      <c r="AH926" s="374" t="s">
        <v>2321</v>
      </c>
      <c r="AI926" s="374">
        <v>1000</v>
      </c>
      <c r="AJ926" s="374">
        <v>1000</v>
      </c>
      <c r="AK926" s="374">
        <v>1000</v>
      </c>
      <c r="AL926" s="369">
        <v>1.46E-2</v>
      </c>
      <c r="AM926" s="369">
        <v>0.2</v>
      </c>
      <c r="AN926" s="369" t="s">
        <v>34</v>
      </c>
      <c r="AO926" s="367" t="s">
        <v>1326</v>
      </c>
      <c r="AP926" s="370" t="s">
        <v>13</v>
      </c>
      <c r="AQ926" s="376" t="s">
        <v>670</v>
      </c>
      <c r="AR926" s="369" t="s">
        <v>34</v>
      </c>
      <c r="AS926" s="369" t="s">
        <v>34</v>
      </c>
      <c r="AT926" s="369"/>
      <c r="AX926" s="711"/>
      <c r="AY926" s="712"/>
      <c r="AZ926" s="712"/>
      <c r="BA926" s="712"/>
      <c r="BB926" s="713"/>
      <c r="BC926" s="712"/>
      <c r="BD926" s="712"/>
      <c r="BE926" s="712"/>
      <c r="BF926" s="712"/>
      <c r="BG926" s="713"/>
      <c r="BH926" s="713"/>
      <c r="BI926" s="714"/>
      <c r="BJ926" s="714"/>
      <c r="BK926" s="714"/>
      <c r="BL926" s="713"/>
      <c r="BM926" s="713"/>
      <c r="BN926" s="713"/>
      <c r="BO926" s="713"/>
      <c r="BP926" s="713"/>
      <c r="BQ926" s="713"/>
      <c r="BR926" s="713"/>
      <c r="BS926" s="713"/>
      <c r="BT926" s="716"/>
      <c r="BU926" s="717"/>
      <c r="BV926" s="715"/>
      <c r="BW926" s="718"/>
    </row>
    <row r="927" spans="2:75" ht="15.75" customHeight="1">
      <c r="B927" s="363" t="s">
        <v>1089</v>
      </c>
      <c r="C927" s="364">
        <v>31922843000179</v>
      </c>
      <c r="D927" s="365" t="s">
        <v>13</v>
      </c>
      <c r="E927" s="365" t="s">
        <v>616</v>
      </c>
      <c r="F927" s="365" t="s">
        <v>617</v>
      </c>
      <c r="G927" s="366" t="s">
        <v>34</v>
      </c>
      <c r="H927" s="366" t="s">
        <v>867</v>
      </c>
      <c r="I927" s="366" t="s">
        <v>34</v>
      </c>
      <c r="J927" s="366" t="s">
        <v>608</v>
      </c>
      <c r="K927" s="367" t="s">
        <v>48</v>
      </c>
      <c r="L927" s="368" t="s">
        <v>717</v>
      </c>
      <c r="M927" s="368" t="s">
        <v>1421</v>
      </c>
      <c r="N927" s="367">
        <v>480819</v>
      </c>
      <c r="O927" s="367" t="s">
        <v>1323</v>
      </c>
      <c r="P927" s="371">
        <v>43434</v>
      </c>
      <c r="Q927" s="372">
        <v>26457639.690000001</v>
      </c>
      <c r="R927" s="372">
        <v>25512561.281349208</v>
      </c>
      <c r="S927" s="367">
        <v>32</v>
      </c>
      <c r="T927" s="369">
        <v>7.2641382127581755E-2</v>
      </c>
      <c r="U927" s="369">
        <v>0.93904932500758775</v>
      </c>
      <c r="V927" s="369">
        <v>8.4689408836585489E-2</v>
      </c>
      <c r="W927" s="369">
        <v>0.83023938556381149</v>
      </c>
      <c r="X927" s="369">
        <v>0.16575945401008063</v>
      </c>
      <c r="Y927" s="369">
        <v>1.2569840517120079</v>
      </c>
      <c r="Z927" s="369">
        <v>0.24822095835964064</v>
      </c>
      <c r="AA927" s="369">
        <v>1.4109683976373855</v>
      </c>
      <c r="AB927" s="369">
        <v>5.175116209043467E-2</v>
      </c>
      <c r="AC927" s="373">
        <v>-0.28039360315105061</v>
      </c>
      <c r="AD927" s="575">
        <v>30658578000109</v>
      </c>
      <c r="AE927" s="370" t="s">
        <v>2542</v>
      </c>
      <c r="AF927" s="370" t="s">
        <v>2320</v>
      </c>
      <c r="AG927" s="374" t="s">
        <v>59</v>
      </c>
      <c r="AH927" s="374" t="s">
        <v>2321</v>
      </c>
      <c r="AI927" s="374">
        <v>1000</v>
      </c>
      <c r="AJ927" s="374">
        <v>1000</v>
      </c>
      <c r="AK927" s="374">
        <v>1000</v>
      </c>
      <c r="AL927" s="369">
        <v>0.02</v>
      </c>
      <c r="AM927" s="369">
        <v>0.2</v>
      </c>
      <c r="AN927" s="369" t="s">
        <v>64</v>
      </c>
      <c r="AO927" s="367" t="s">
        <v>1326</v>
      </c>
      <c r="AP927" s="370" t="s">
        <v>13</v>
      </c>
      <c r="AQ927" s="376" t="s">
        <v>676</v>
      </c>
      <c r="AR927" s="369" t="s">
        <v>34</v>
      </c>
      <c r="AS927" s="369" t="s">
        <v>34</v>
      </c>
      <c r="AT927" s="369"/>
      <c r="AX927" s="711"/>
      <c r="AY927" s="712"/>
      <c r="AZ927" s="712"/>
      <c r="BA927" s="712"/>
      <c r="BB927" s="713"/>
      <c r="BC927" s="712"/>
      <c r="BD927" s="712"/>
      <c r="BE927" s="712"/>
      <c r="BF927" s="712"/>
      <c r="BG927" s="713"/>
      <c r="BH927" s="713"/>
      <c r="BI927" s="714"/>
      <c r="BJ927" s="714"/>
      <c r="BK927" s="714"/>
      <c r="BL927" s="713"/>
      <c r="BM927" s="713"/>
      <c r="BN927" s="713"/>
      <c r="BO927" s="713"/>
      <c r="BP927" s="713"/>
      <c r="BQ927" s="713"/>
      <c r="BR927" s="713"/>
      <c r="BS927" s="713"/>
      <c r="BT927" s="716"/>
      <c r="BU927" s="717"/>
      <c r="BV927" s="715"/>
      <c r="BW927" s="718"/>
    </row>
    <row r="928" spans="2:75" ht="15.75" customHeight="1">
      <c r="B928" s="363" t="s">
        <v>1090</v>
      </c>
      <c r="C928" s="364">
        <v>16816153000141</v>
      </c>
      <c r="D928" s="365" t="s">
        <v>14</v>
      </c>
      <c r="E928" s="365" t="s">
        <v>607</v>
      </c>
      <c r="F928" s="365"/>
      <c r="G928" s="366"/>
      <c r="H928" s="366" t="s">
        <v>34</v>
      </c>
      <c r="I928" s="366" t="s">
        <v>34</v>
      </c>
      <c r="J928" s="366" t="s">
        <v>608</v>
      </c>
      <c r="K928" s="367" t="s">
        <v>48</v>
      </c>
      <c r="L928" s="368"/>
      <c r="M928" s="368" t="s">
        <v>1421</v>
      </c>
      <c r="N928" s="367">
        <v>318221</v>
      </c>
      <c r="O928" s="367" t="s">
        <v>1323</v>
      </c>
      <c r="P928" s="371">
        <v>41214</v>
      </c>
      <c r="Q928" s="372">
        <v>417186295.80000001</v>
      </c>
      <c r="R928" s="372">
        <v>497368012.53400791</v>
      </c>
      <c r="S928" s="367">
        <v>184</v>
      </c>
      <c r="T928" s="369">
        <v>-0.24753759527948194</v>
      </c>
      <c r="U928" s="369">
        <v>-3.1999668089043456</v>
      </c>
      <c r="V928" s="369">
        <v>-0.37166077629595828</v>
      </c>
      <c r="W928" s="369">
        <v>-3.6435183429551312</v>
      </c>
      <c r="X928" s="369">
        <v>-0.19463696380827278</v>
      </c>
      <c r="Y928" s="369">
        <v>-1.4759674544160086</v>
      </c>
      <c r="Z928" s="369">
        <v>-7.3277511475544066E-2</v>
      </c>
      <c r="AA928" s="369">
        <v>-0.41653313093611255</v>
      </c>
      <c r="AB928" s="369">
        <v>0.32736011614757238</v>
      </c>
      <c r="AC928" s="373">
        <v>-1.5522114086879935</v>
      </c>
      <c r="AD928" s="575">
        <v>29994412000176</v>
      </c>
      <c r="AE928" s="370" t="s">
        <v>2542</v>
      </c>
      <c r="AF928" s="370" t="s">
        <v>2320</v>
      </c>
      <c r="AG928" s="374" t="s">
        <v>59</v>
      </c>
      <c r="AH928" s="374" t="s">
        <v>2318</v>
      </c>
      <c r="AI928" s="374">
        <v>25000</v>
      </c>
      <c r="AJ928" s="374">
        <v>1000</v>
      </c>
      <c r="AK928" s="374">
        <v>1000</v>
      </c>
      <c r="AL928" s="369">
        <v>0.01</v>
      </c>
      <c r="AM928" s="369">
        <v>0.3</v>
      </c>
      <c r="AN928" s="369" t="s">
        <v>1437</v>
      </c>
      <c r="AO928" s="367" t="s">
        <v>1326</v>
      </c>
      <c r="AP928" s="370" t="s">
        <v>718</v>
      </c>
      <c r="AQ928" s="376" t="s">
        <v>661</v>
      </c>
      <c r="AR928" s="369" t="s">
        <v>34</v>
      </c>
      <c r="AS928" s="369" t="s">
        <v>34</v>
      </c>
      <c r="AT928" s="369"/>
      <c r="AX928" s="711"/>
      <c r="AY928" s="712"/>
      <c r="AZ928" s="712"/>
      <c r="BA928" s="712"/>
      <c r="BB928" s="713"/>
      <c r="BC928" s="712"/>
      <c r="BD928" s="712"/>
      <c r="BE928" s="712"/>
      <c r="BF928" s="712"/>
      <c r="BG928" s="713"/>
      <c r="BH928" s="713"/>
      <c r="BI928" s="714"/>
      <c r="BJ928" s="714"/>
      <c r="BK928" s="714"/>
      <c r="BL928" s="713"/>
      <c r="BM928" s="713"/>
      <c r="BN928" s="713"/>
      <c r="BO928" s="713"/>
      <c r="BP928" s="713"/>
      <c r="BQ928" s="713"/>
      <c r="BR928" s="713"/>
      <c r="BS928" s="713"/>
      <c r="BT928" s="716"/>
      <c r="BU928" s="717"/>
      <c r="BV928" s="715"/>
      <c r="BW928" s="718"/>
    </row>
    <row r="929" spans="2:75" ht="15.75" customHeight="1">
      <c r="B929" s="363" t="s">
        <v>307</v>
      </c>
      <c r="C929" s="364">
        <v>29994491000115</v>
      </c>
      <c r="D929" s="365" t="s">
        <v>14</v>
      </c>
      <c r="E929" s="365" t="s">
        <v>607</v>
      </c>
      <c r="F929" s="365"/>
      <c r="G929" s="366"/>
      <c r="H929" s="366" t="s">
        <v>34</v>
      </c>
      <c r="I929" s="366" t="s">
        <v>34</v>
      </c>
      <c r="J929" s="366" t="s">
        <v>608</v>
      </c>
      <c r="K929" s="367" t="s">
        <v>48</v>
      </c>
      <c r="L929" s="368"/>
      <c r="M929" s="368" t="s">
        <v>34</v>
      </c>
      <c r="N929" s="367">
        <v>483729</v>
      </c>
      <c r="O929" s="367" t="s">
        <v>1326</v>
      </c>
      <c r="P929" s="371">
        <v>43453</v>
      </c>
      <c r="Q929" s="372">
        <v>36916117.799999997</v>
      </c>
      <c r="R929" s="372">
        <v>53990802.468214266</v>
      </c>
      <c r="S929" s="367">
        <v>63</v>
      </c>
      <c r="T929" s="369">
        <v>-0.25291541755246594</v>
      </c>
      <c r="U929" s="369">
        <v>-3.2694869670779179</v>
      </c>
      <c r="V929" s="369">
        <v>-0.3857939888661458</v>
      </c>
      <c r="W929" s="369">
        <v>-3.7820710838646439</v>
      </c>
      <c r="X929" s="369">
        <v>-0.20478081202445053</v>
      </c>
      <c r="Y929" s="369">
        <v>-1.5528900981763296</v>
      </c>
      <c r="Z929" s="369">
        <v>-9.1678313467489336E-2</v>
      </c>
      <c r="AA929" s="369">
        <v>-0.5211292547823545</v>
      </c>
      <c r="AB929" s="369">
        <v>0.33003778700716063</v>
      </c>
      <c r="AC929" s="373">
        <v>-1.6057303142887762</v>
      </c>
      <c r="AD929" s="575">
        <v>29994412000176</v>
      </c>
      <c r="AE929" s="370" t="s">
        <v>2542</v>
      </c>
      <c r="AF929" s="370" t="s">
        <v>2320</v>
      </c>
      <c r="AG929" s="374" t="s">
        <v>59</v>
      </c>
      <c r="AH929" s="374" t="s">
        <v>2321</v>
      </c>
      <c r="AI929" s="374">
        <v>25000</v>
      </c>
      <c r="AJ929" s="374">
        <v>1000</v>
      </c>
      <c r="AK929" s="374">
        <v>1000</v>
      </c>
      <c r="AL929" s="369">
        <v>0.02</v>
      </c>
      <c r="AM929" s="369">
        <v>0.2</v>
      </c>
      <c r="AN929" s="369" t="s">
        <v>668</v>
      </c>
      <c r="AO929" s="367" t="s">
        <v>1326</v>
      </c>
      <c r="AP929" s="370" t="s">
        <v>718</v>
      </c>
      <c r="AQ929" s="376" t="s">
        <v>661</v>
      </c>
      <c r="AR929" s="369">
        <v>5.3333333333333332E-3</v>
      </c>
      <c r="AS929" s="369">
        <v>5.3333333333333332E-3</v>
      </c>
      <c r="AT929" s="369"/>
      <c r="AX929" s="711"/>
      <c r="AY929" s="712"/>
      <c r="AZ929" s="712"/>
      <c r="BA929" s="712"/>
      <c r="BB929" s="713"/>
      <c r="BC929" s="712"/>
      <c r="BD929" s="712"/>
      <c r="BE929" s="712"/>
      <c r="BF929" s="712"/>
      <c r="BG929" s="713"/>
      <c r="BH929" s="713"/>
      <c r="BI929" s="714"/>
      <c r="BJ929" s="714"/>
      <c r="BK929" s="714"/>
      <c r="BL929" s="713"/>
      <c r="BM929" s="713"/>
      <c r="BN929" s="713"/>
      <c r="BO929" s="713"/>
      <c r="BP929" s="713"/>
      <c r="BQ929" s="713"/>
      <c r="BR929" s="713"/>
      <c r="BS929" s="713"/>
      <c r="BT929" s="716"/>
      <c r="BU929" s="717"/>
      <c r="BV929" s="715"/>
      <c r="BW929" s="718"/>
    </row>
    <row r="930" spans="2:75" ht="15.75" customHeight="1">
      <c r="B930" s="363" t="s">
        <v>1091</v>
      </c>
      <c r="C930" s="364">
        <v>8771538000101</v>
      </c>
      <c r="D930" s="365" t="s">
        <v>13</v>
      </c>
      <c r="E930" s="365" t="s">
        <v>616</v>
      </c>
      <c r="F930" s="365" t="s">
        <v>619</v>
      </c>
      <c r="G930" s="366" t="s">
        <v>34</v>
      </c>
      <c r="H930" s="366" t="s">
        <v>867</v>
      </c>
      <c r="I930" s="366" t="s">
        <v>34</v>
      </c>
      <c r="J930" s="366"/>
      <c r="K930" s="367" t="s">
        <v>48</v>
      </c>
      <c r="L930" s="368"/>
      <c r="M930" s="368" t="s">
        <v>34</v>
      </c>
      <c r="N930" s="367">
        <v>198889</v>
      </c>
      <c r="O930" s="367" t="s">
        <v>1323</v>
      </c>
      <c r="P930" s="371">
        <v>39407</v>
      </c>
      <c r="Q930" s="372">
        <v>419719871.67000002</v>
      </c>
      <c r="R930" s="372">
        <v>438921934.32154763</v>
      </c>
      <c r="S930" s="367">
        <v>31</v>
      </c>
      <c r="T930" s="369">
        <v>0.13852785563059022</v>
      </c>
      <c r="U930" s="369">
        <v>1.7907766277930104</v>
      </c>
      <c r="V930" s="369">
        <v>0.11166899393701968</v>
      </c>
      <c r="W930" s="369">
        <v>1.0947295321389585</v>
      </c>
      <c r="X930" s="369">
        <v>0.1632339985523934</v>
      </c>
      <c r="Y930" s="369">
        <v>1.2378330642007385</v>
      </c>
      <c r="Z930" s="369">
        <v>0.31089574543692011</v>
      </c>
      <c r="AA930" s="369">
        <v>1.7672322058149625</v>
      </c>
      <c r="AB930" s="369">
        <v>6.2271974695247853E-2</v>
      </c>
      <c r="AC930" s="373">
        <v>0.17141381585859783</v>
      </c>
      <c r="AD930" s="575">
        <v>8817456000150</v>
      </c>
      <c r="AE930" s="370" t="s">
        <v>2542</v>
      </c>
      <c r="AF930" s="370" t="s">
        <v>2320</v>
      </c>
      <c r="AG930" s="374" t="s">
        <v>59</v>
      </c>
      <c r="AH930" s="374" t="s">
        <v>2321</v>
      </c>
      <c r="AI930" s="374">
        <v>25000</v>
      </c>
      <c r="AJ930" s="374">
        <v>1000</v>
      </c>
      <c r="AK930" s="374">
        <v>1000</v>
      </c>
      <c r="AL930" s="369">
        <v>0.02</v>
      </c>
      <c r="AM930" s="369">
        <v>0.2</v>
      </c>
      <c r="AN930" s="369" t="s">
        <v>64</v>
      </c>
      <c r="AO930" s="367" t="s">
        <v>1326</v>
      </c>
      <c r="AP930" s="370" t="s">
        <v>13</v>
      </c>
      <c r="AQ930" s="376" t="s">
        <v>666</v>
      </c>
      <c r="AR930" s="369">
        <v>5.3333333333333332E-3</v>
      </c>
      <c r="AS930" s="369">
        <v>5.3333333333333332E-3</v>
      </c>
      <c r="AT930" s="369"/>
      <c r="AX930" s="711"/>
      <c r="AY930" s="712"/>
      <c r="AZ930" s="712"/>
      <c r="BA930" s="712"/>
      <c r="BB930" s="713"/>
      <c r="BC930" s="712"/>
      <c r="BD930" s="712"/>
      <c r="BE930" s="712"/>
      <c r="BF930" s="712"/>
      <c r="BG930" s="713"/>
      <c r="BH930" s="713"/>
      <c r="BI930" s="714"/>
      <c r="BJ930" s="714"/>
      <c r="BK930" s="714"/>
      <c r="BL930" s="713"/>
      <c r="BM930" s="713"/>
      <c r="BN930" s="713"/>
      <c r="BO930" s="713"/>
      <c r="BP930" s="713"/>
      <c r="BQ930" s="713"/>
      <c r="BR930" s="713"/>
      <c r="BS930" s="713"/>
      <c r="BT930" s="716"/>
      <c r="BU930" s="717"/>
      <c r="BV930" s="715"/>
      <c r="BW930" s="718"/>
    </row>
    <row r="931" spans="2:75" ht="15.75" customHeight="1">
      <c r="B931" s="363" t="s">
        <v>308</v>
      </c>
      <c r="C931" s="364">
        <v>26218614000138</v>
      </c>
      <c r="D931" s="365" t="s">
        <v>14</v>
      </c>
      <c r="E931" s="365" t="s">
        <v>607</v>
      </c>
      <c r="F931" s="365"/>
      <c r="G931" s="366"/>
      <c r="H931" s="366" t="s">
        <v>34</v>
      </c>
      <c r="I931" s="366" t="s">
        <v>34</v>
      </c>
      <c r="J931" s="366" t="s">
        <v>608</v>
      </c>
      <c r="K931" s="367" t="s">
        <v>48</v>
      </c>
      <c r="L931" s="368"/>
      <c r="M931" s="368" t="s">
        <v>34</v>
      </c>
      <c r="N931" s="367">
        <v>436607</v>
      </c>
      <c r="O931" s="367" t="s">
        <v>1323</v>
      </c>
      <c r="P931" s="371">
        <v>42782</v>
      </c>
      <c r="Q931" s="372">
        <v>84918167.019999996</v>
      </c>
      <c r="R931" s="372">
        <v>124127540.21392851</v>
      </c>
      <c r="S931" s="367">
        <v>32</v>
      </c>
      <c r="T931" s="369">
        <v>-4.2937196868663152E-2</v>
      </c>
      <c r="U931" s="369">
        <v>-0.55505752446203227</v>
      </c>
      <c r="V931" s="369">
        <v>-0.27454965365167083</v>
      </c>
      <c r="W931" s="369">
        <v>-2.6915046271529817</v>
      </c>
      <c r="X931" s="369">
        <v>-0.16357765460006868</v>
      </c>
      <c r="Y931" s="369">
        <v>-1.2404390704390067</v>
      </c>
      <c r="Z931" s="369">
        <v>-9.7388807880545714E-2</v>
      </c>
      <c r="AA931" s="369">
        <v>-0.55358955630142825</v>
      </c>
      <c r="AB931" s="369">
        <v>0.26594225935909688</v>
      </c>
      <c r="AC931" s="373">
        <v>-1.4389252753129429</v>
      </c>
      <c r="AD931" s="575">
        <v>39150853000145</v>
      </c>
      <c r="AE931" s="370" t="s">
        <v>2542</v>
      </c>
      <c r="AF931" s="370" t="s">
        <v>2320</v>
      </c>
      <c r="AG931" s="374" t="s">
        <v>59</v>
      </c>
      <c r="AH931" s="374" t="s">
        <v>2321</v>
      </c>
      <c r="AI931" s="374">
        <v>25000</v>
      </c>
      <c r="AJ931" s="374">
        <v>1000</v>
      </c>
      <c r="AK931" s="374">
        <v>1000</v>
      </c>
      <c r="AL931" s="369">
        <v>0.02</v>
      </c>
      <c r="AM931" s="369">
        <v>0.2</v>
      </c>
      <c r="AN931" s="369" t="s">
        <v>668</v>
      </c>
      <c r="AO931" s="367" t="s">
        <v>1326</v>
      </c>
      <c r="AP931" s="370" t="s">
        <v>718</v>
      </c>
      <c r="AQ931" s="376" t="s">
        <v>667</v>
      </c>
      <c r="AR931" s="369">
        <v>5.3333333333333332E-3</v>
      </c>
      <c r="AS931" s="369">
        <v>5.3333333333333332E-3</v>
      </c>
      <c r="AT931" s="369"/>
      <c r="AX931" s="711"/>
      <c r="AY931" s="712"/>
      <c r="AZ931" s="712"/>
      <c r="BA931" s="712"/>
      <c r="BB931" s="713"/>
      <c r="BC931" s="712"/>
      <c r="BD931" s="712"/>
      <c r="BE931" s="712"/>
      <c r="BF931" s="712"/>
      <c r="BG931" s="713"/>
      <c r="BH931" s="713"/>
      <c r="BI931" s="714"/>
      <c r="BJ931" s="714"/>
      <c r="BK931" s="714"/>
      <c r="BL931" s="713"/>
      <c r="BM931" s="713"/>
      <c r="BN931" s="713"/>
      <c r="BO931" s="713"/>
      <c r="BP931" s="713"/>
      <c r="BQ931" s="713"/>
      <c r="BR931" s="713"/>
      <c r="BS931" s="713"/>
      <c r="BT931" s="716"/>
      <c r="BU931" s="717"/>
      <c r="BV931" s="715"/>
      <c r="BW931" s="718"/>
    </row>
    <row r="932" spans="2:75" ht="15.75" customHeight="1">
      <c r="B932" s="363" t="s">
        <v>309</v>
      </c>
      <c r="C932" s="364">
        <v>11961199000130</v>
      </c>
      <c r="D932" s="365" t="s">
        <v>14</v>
      </c>
      <c r="E932" s="365" t="s">
        <v>607</v>
      </c>
      <c r="F932" s="365"/>
      <c r="G932" s="366"/>
      <c r="H932" s="366" t="s">
        <v>34</v>
      </c>
      <c r="I932" s="366" t="s">
        <v>34</v>
      </c>
      <c r="J932" s="366" t="s">
        <v>608</v>
      </c>
      <c r="K932" s="367" t="s">
        <v>48</v>
      </c>
      <c r="L932" s="368"/>
      <c r="M932" s="368" t="s">
        <v>1421</v>
      </c>
      <c r="N932" s="367">
        <v>303593</v>
      </c>
      <c r="O932" s="367" t="s">
        <v>1323</v>
      </c>
      <c r="P932" s="371">
        <v>41037</v>
      </c>
      <c r="Q932" s="372">
        <v>289396763.73000002</v>
      </c>
      <c r="R932" s="372">
        <v>394200097.52424622</v>
      </c>
      <c r="S932" s="367">
        <v>32</v>
      </c>
      <c r="T932" s="369">
        <v>-3.8487678970362538E-2</v>
      </c>
      <c r="U932" s="369">
        <v>-0.49753773812770979</v>
      </c>
      <c r="V932" s="369">
        <v>-0.27001371132820196</v>
      </c>
      <c r="W932" s="369">
        <v>-2.6470372253925523</v>
      </c>
      <c r="X932" s="369">
        <v>-0.15272168749952431</v>
      </c>
      <c r="Y932" s="369">
        <v>-1.1581162998146255</v>
      </c>
      <c r="Z932" s="369">
        <v>-7.6653964596920199E-2</v>
      </c>
      <c r="AA932" s="369">
        <v>-0.43572598508448507</v>
      </c>
      <c r="AB932" s="369">
        <v>0.26638335724013601</v>
      </c>
      <c r="AC932" s="373">
        <v>-1.4127384849244429</v>
      </c>
      <c r="AD932" s="575">
        <v>20889133000178</v>
      </c>
      <c r="AE932" s="370" t="s">
        <v>2542</v>
      </c>
      <c r="AF932" s="370" t="s">
        <v>2320</v>
      </c>
      <c r="AG932" s="374" t="s">
        <v>59</v>
      </c>
      <c r="AH932" s="374" t="s">
        <v>2321</v>
      </c>
      <c r="AI932" s="374">
        <v>25000</v>
      </c>
      <c r="AJ932" s="374">
        <v>1000</v>
      </c>
      <c r="AK932" s="374">
        <v>1000</v>
      </c>
      <c r="AL932" s="369">
        <v>1.3000000000000001E-2</v>
      </c>
      <c r="AM932" s="369">
        <v>0.2</v>
      </c>
      <c r="AN932" s="369" t="s">
        <v>668</v>
      </c>
      <c r="AO932" s="367" t="s">
        <v>1326</v>
      </c>
      <c r="AP932" s="370" t="s">
        <v>718</v>
      </c>
      <c r="AQ932" s="376" t="s">
        <v>667</v>
      </c>
      <c r="AR932" s="369" t="s">
        <v>34</v>
      </c>
      <c r="AS932" s="369" t="s">
        <v>34</v>
      </c>
      <c r="AT932" s="369"/>
      <c r="AX932" s="711"/>
      <c r="AY932" s="712"/>
      <c r="AZ932" s="712"/>
      <c r="BA932" s="712"/>
      <c r="BB932" s="713"/>
      <c r="BC932" s="712"/>
      <c r="BD932" s="712"/>
      <c r="BE932" s="712"/>
      <c r="BF932" s="712"/>
      <c r="BG932" s="713"/>
      <c r="BH932" s="713"/>
      <c r="BI932" s="714"/>
      <c r="BJ932" s="714"/>
      <c r="BK932" s="714"/>
      <c r="BL932" s="713"/>
      <c r="BM932" s="713"/>
      <c r="BN932" s="713"/>
      <c r="BO932" s="713"/>
      <c r="BP932" s="713"/>
      <c r="BQ932" s="713"/>
      <c r="BR932" s="713"/>
      <c r="BS932" s="713"/>
      <c r="BT932" s="716"/>
      <c r="BU932" s="717"/>
      <c r="BV932" s="715"/>
      <c r="BW932" s="718"/>
    </row>
    <row r="933" spans="2:75" ht="15.75" customHeight="1">
      <c r="B933" s="363" t="s">
        <v>39</v>
      </c>
      <c r="C933" s="364">
        <v>26324209000102</v>
      </c>
      <c r="D933" s="365" t="s">
        <v>13</v>
      </c>
      <c r="E933" s="365" t="s">
        <v>616</v>
      </c>
      <c r="F933" s="365" t="s">
        <v>617</v>
      </c>
      <c r="G933" s="366" t="s">
        <v>34</v>
      </c>
      <c r="H933" s="366" t="s">
        <v>1340</v>
      </c>
      <c r="I933" s="366" t="s">
        <v>34</v>
      </c>
      <c r="J933" s="366" t="s">
        <v>608</v>
      </c>
      <c r="K933" s="367" t="s">
        <v>48</v>
      </c>
      <c r="L933" s="368"/>
      <c r="M933" s="368" t="s">
        <v>34</v>
      </c>
      <c r="N933" s="367">
        <v>443808</v>
      </c>
      <c r="O933" s="367" t="s">
        <v>1323</v>
      </c>
      <c r="P933" s="371">
        <v>42923</v>
      </c>
      <c r="Q933" s="372">
        <v>382067597.99000001</v>
      </c>
      <c r="R933" s="372">
        <v>381792285.56075382</v>
      </c>
      <c r="S933" s="367">
        <v>31</v>
      </c>
      <c r="T933" s="369">
        <v>0.17329714173598187</v>
      </c>
      <c r="U933" s="369">
        <v>2.2402459755942354</v>
      </c>
      <c r="V933" s="369">
        <v>0.12237165359126068</v>
      </c>
      <c r="W933" s="369">
        <v>1.1996513836113356</v>
      </c>
      <c r="X933" s="369">
        <v>0.19312270211732718</v>
      </c>
      <c r="Y933" s="369">
        <v>1.4644845329319567</v>
      </c>
      <c r="Z933" s="369">
        <v>0.40517812387462793</v>
      </c>
      <c r="AA933" s="369">
        <v>2.3031638100953367</v>
      </c>
      <c r="AB933" s="369">
        <v>9.1023374468162735E-2</v>
      </c>
      <c r="AC933" s="373">
        <v>0.24694195581856188</v>
      </c>
      <c r="AD933" s="575">
        <v>36182250000137</v>
      </c>
      <c r="AE933" s="370" t="s">
        <v>2542</v>
      </c>
      <c r="AF933" s="370" t="s">
        <v>2320</v>
      </c>
      <c r="AG933" s="374" t="s">
        <v>59</v>
      </c>
      <c r="AH933" s="374" t="s">
        <v>2318</v>
      </c>
      <c r="AI933" s="374">
        <v>25000</v>
      </c>
      <c r="AJ933" s="374" t="s">
        <v>1436</v>
      </c>
      <c r="AK933" s="374" t="s">
        <v>1436</v>
      </c>
      <c r="AL933" s="369">
        <v>0.02</v>
      </c>
      <c r="AM933" s="369">
        <v>0.2</v>
      </c>
      <c r="AN933" s="369" t="s">
        <v>64</v>
      </c>
      <c r="AO933" s="367" t="s">
        <v>1326</v>
      </c>
      <c r="AP933" s="370" t="s">
        <v>13</v>
      </c>
      <c r="AQ933" s="376" t="s">
        <v>666</v>
      </c>
      <c r="AR933" s="369">
        <v>5.3333333333333332E-3</v>
      </c>
      <c r="AS933" s="369">
        <v>5.3333333333333332E-3</v>
      </c>
      <c r="AT933" s="369"/>
      <c r="AX933" s="711"/>
      <c r="AY933" s="712"/>
      <c r="AZ933" s="712"/>
      <c r="BA933" s="712"/>
      <c r="BB933" s="713"/>
      <c r="BC933" s="712"/>
      <c r="BD933" s="712"/>
      <c r="BE933" s="712"/>
      <c r="BF933" s="712"/>
      <c r="BG933" s="713"/>
      <c r="BH933" s="713"/>
      <c r="BI933" s="714"/>
      <c r="BJ933" s="714"/>
      <c r="BK933" s="714"/>
      <c r="BL933" s="713"/>
      <c r="BM933" s="713"/>
      <c r="BN933" s="713"/>
      <c r="BO933" s="713"/>
      <c r="BP933" s="713"/>
      <c r="BQ933" s="713"/>
      <c r="BR933" s="713"/>
      <c r="BS933" s="713"/>
      <c r="BT933" s="716"/>
      <c r="BU933" s="717"/>
      <c r="BV933" s="715"/>
      <c r="BW933" s="718"/>
    </row>
    <row r="934" spans="2:75" ht="15.75" customHeight="1">
      <c r="B934" s="363" t="s">
        <v>310</v>
      </c>
      <c r="C934" s="364">
        <v>35726805000100</v>
      </c>
      <c r="D934" s="365" t="s">
        <v>11</v>
      </c>
      <c r="E934" s="365" t="s">
        <v>620</v>
      </c>
      <c r="F934" s="365" t="s">
        <v>665</v>
      </c>
      <c r="G934" s="366" t="s">
        <v>740</v>
      </c>
      <c r="H934" s="366" t="s">
        <v>34</v>
      </c>
      <c r="I934" s="366" t="s">
        <v>1306</v>
      </c>
      <c r="J934" s="366" t="s">
        <v>608</v>
      </c>
      <c r="K934" s="367" t="s">
        <v>48</v>
      </c>
      <c r="L934" s="368"/>
      <c r="M934" s="368" t="s">
        <v>1421</v>
      </c>
      <c r="N934" s="367">
        <v>522929</v>
      </c>
      <c r="O934" s="367" t="s">
        <v>1323</v>
      </c>
      <c r="P934" s="371">
        <v>43846</v>
      </c>
      <c r="Q934" s="372">
        <v>118316769.22</v>
      </c>
      <c r="R934" s="372">
        <v>83642551.898968339</v>
      </c>
      <c r="S934" s="367">
        <v>0</v>
      </c>
      <c r="T934" s="369">
        <v>7.8015913089023226E-2</v>
      </c>
      <c r="U934" s="369">
        <v>1.0085269357544471</v>
      </c>
      <c r="V934" s="369">
        <v>0.10281976112345159</v>
      </c>
      <c r="W934" s="369">
        <v>1.0079774610739161</v>
      </c>
      <c r="X934" s="369">
        <v>0.12969076537825019</v>
      </c>
      <c r="Y934" s="369">
        <v>0.98346863355902669</v>
      </c>
      <c r="Z934" s="369" t="s">
        <v>1424</v>
      </c>
      <c r="AA934" s="369" t="s">
        <v>1424</v>
      </c>
      <c r="AB934" s="369">
        <v>1.6446274430425211E-3</v>
      </c>
      <c r="AC934" s="373">
        <v>0.44909947221992907</v>
      </c>
      <c r="AD934" s="575">
        <v>0</v>
      </c>
      <c r="AE934" s="370" t="s">
        <v>2543</v>
      </c>
      <c r="AF934" s="370" t="s">
        <v>2317</v>
      </c>
      <c r="AG934" s="374" t="s">
        <v>1458</v>
      </c>
      <c r="AH934" s="374" t="s">
        <v>2321</v>
      </c>
      <c r="AI934" s="374">
        <v>30</v>
      </c>
      <c r="AJ934" s="374">
        <v>30</v>
      </c>
      <c r="AK934" s="374">
        <v>30</v>
      </c>
      <c r="AL934" s="369">
        <v>2.2000000000000001E-3</v>
      </c>
      <c r="AM934" s="369" t="s">
        <v>34</v>
      </c>
      <c r="AN934" s="369" t="s">
        <v>64</v>
      </c>
      <c r="AO934" s="367" t="s">
        <v>1326</v>
      </c>
      <c r="AP934" s="370" t="s">
        <v>11</v>
      </c>
      <c r="AQ934" s="376" t="s">
        <v>671</v>
      </c>
      <c r="AR934" s="369" t="s">
        <v>34</v>
      </c>
      <c r="AS934" s="369" t="s">
        <v>34</v>
      </c>
      <c r="AT934" s="369"/>
      <c r="AX934" s="711"/>
      <c r="AY934" s="712"/>
      <c r="AZ934" s="712"/>
      <c r="BA934" s="712"/>
      <c r="BB934" s="713"/>
      <c r="BC934" s="712"/>
      <c r="BD934" s="712"/>
      <c r="BE934" s="712"/>
      <c r="BF934" s="712"/>
      <c r="BG934" s="713"/>
      <c r="BH934" s="713"/>
      <c r="BI934" s="714"/>
      <c r="BJ934" s="714"/>
      <c r="BK934" s="714"/>
      <c r="BL934" s="713"/>
      <c r="BM934" s="713"/>
      <c r="BN934" s="713"/>
      <c r="BO934" s="713"/>
      <c r="BP934" s="713"/>
      <c r="BQ934" s="713"/>
      <c r="BR934" s="713"/>
      <c r="BS934" s="713"/>
      <c r="BT934" s="716"/>
      <c r="BU934" s="717"/>
      <c r="BV934" s="715"/>
      <c r="BW934" s="718"/>
    </row>
    <row r="935" spans="2:75" ht="15.75" customHeight="1">
      <c r="B935" s="363" t="s">
        <v>311</v>
      </c>
      <c r="C935" s="364">
        <v>35726270000169</v>
      </c>
      <c r="D935" s="365" t="s">
        <v>13</v>
      </c>
      <c r="E935" s="365" t="s">
        <v>615</v>
      </c>
      <c r="F935" s="365" t="s">
        <v>619</v>
      </c>
      <c r="G935" s="366" t="s">
        <v>34</v>
      </c>
      <c r="H935" s="366" t="s">
        <v>1339</v>
      </c>
      <c r="I935" s="366" t="s">
        <v>34</v>
      </c>
      <c r="J935" s="366"/>
      <c r="K935" s="367" t="s">
        <v>48</v>
      </c>
      <c r="L935" s="368"/>
      <c r="M935" s="368" t="s">
        <v>34</v>
      </c>
      <c r="N935" s="367">
        <v>528846</v>
      </c>
      <c r="O935" s="367" t="s">
        <v>1323</v>
      </c>
      <c r="P935" s="371">
        <v>43889</v>
      </c>
      <c r="Q935" s="372">
        <v>18776165.379999999</v>
      </c>
      <c r="R935" s="372">
        <v>17813739.521111116</v>
      </c>
      <c r="S935" s="367">
        <v>4</v>
      </c>
      <c r="T935" s="369">
        <v>7.1648325164728632E-2</v>
      </c>
      <c r="U935" s="369">
        <v>0.92621188382256892</v>
      </c>
      <c r="V935" s="369">
        <v>9.7402436501366374E-2</v>
      </c>
      <c r="W935" s="369">
        <v>0.95486956567794834</v>
      </c>
      <c r="X935" s="369">
        <v>0.11126432662771357</v>
      </c>
      <c r="Y935" s="369">
        <v>0.84373760115671137</v>
      </c>
      <c r="Z935" s="369" t="s">
        <v>1424</v>
      </c>
      <c r="AA935" s="369" t="s">
        <v>1424</v>
      </c>
      <c r="AB935" s="369">
        <v>1.1243088129209487E-2</v>
      </c>
      <c r="AC935" s="373">
        <v>-0.36698432600267383</v>
      </c>
      <c r="AD935" s="575">
        <v>0</v>
      </c>
      <c r="AE935" s="370" t="s">
        <v>2543</v>
      </c>
      <c r="AF935" s="370" t="s">
        <v>2317</v>
      </c>
      <c r="AG935" s="374" t="s">
        <v>1458</v>
      </c>
      <c r="AH935" s="374" t="s">
        <v>2321</v>
      </c>
      <c r="AI935" s="374">
        <v>30</v>
      </c>
      <c r="AJ935" s="374">
        <v>30</v>
      </c>
      <c r="AK935" s="374">
        <v>30</v>
      </c>
      <c r="AL935" s="369">
        <v>1.4999999999999999E-2</v>
      </c>
      <c r="AM935" s="369">
        <v>0.2</v>
      </c>
      <c r="AN935" s="369" t="s">
        <v>34</v>
      </c>
      <c r="AO935" s="367" t="s">
        <v>1326</v>
      </c>
      <c r="AP935" s="370" t="s">
        <v>13</v>
      </c>
      <c r="AQ935" s="376" t="s">
        <v>666</v>
      </c>
      <c r="AR935" s="369">
        <v>5.3333333333333332E-3</v>
      </c>
      <c r="AS935" s="369">
        <v>5.3333333333333332E-3</v>
      </c>
      <c r="AT935" s="369"/>
      <c r="AX935" s="711"/>
      <c r="AY935" s="712"/>
      <c r="AZ935" s="712"/>
      <c r="BA935" s="712"/>
      <c r="BB935" s="713"/>
      <c r="BC935" s="712"/>
      <c r="BD935" s="712"/>
      <c r="BE935" s="712"/>
      <c r="BF935" s="712"/>
      <c r="BG935" s="713"/>
      <c r="BH935" s="713"/>
      <c r="BI935" s="714"/>
      <c r="BJ935" s="714"/>
      <c r="BK935" s="714"/>
      <c r="BL935" s="713"/>
      <c r="BM935" s="713"/>
      <c r="BN935" s="713"/>
      <c r="BO935" s="713"/>
      <c r="BP935" s="713"/>
      <c r="BQ935" s="713"/>
      <c r="BR935" s="713"/>
      <c r="BS935" s="713"/>
      <c r="BT935" s="716"/>
      <c r="BU935" s="717"/>
      <c r="BV935" s="715"/>
      <c r="BW935" s="718"/>
    </row>
    <row r="936" spans="2:75" ht="15.75" customHeight="1">
      <c r="B936" s="363" t="s">
        <v>1092</v>
      </c>
      <c r="C936" s="364">
        <v>28911598000190</v>
      </c>
      <c r="D936" s="365" t="s">
        <v>13</v>
      </c>
      <c r="E936" s="365" t="s">
        <v>616</v>
      </c>
      <c r="F936" s="365" t="s">
        <v>617</v>
      </c>
      <c r="G936" s="366" t="s">
        <v>34</v>
      </c>
      <c r="H936" s="366" t="s">
        <v>1339</v>
      </c>
      <c r="I936" s="366" t="s">
        <v>34</v>
      </c>
      <c r="J936" s="366" t="s">
        <v>608</v>
      </c>
      <c r="K936" s="367" t="s">
        <v>48</v>
      </c>
      <c r="L936" s="368"/>
      <c r="M936" s="368" t="s">
        <v>34</v>
      </c>
      <c r="N936" s="367">
        <v>456561</v>
      </c>
      <c r="O936" s="367" t="s">
        <v>1323</v>
      </c>
      <c r="P936" s="371">
        <v>43067</v>
      </c>
      <c r="Q936" s="372">
        <v>31175386.329999998</v>
      </c>
      <c r="R936" s="372">
        <v>54906909.112063497</v>
      </c>
      <c r="S936" s="367">
        <v>18</v>
      </c>
      <c r="T936" s="369">
        <v>6.1845813270589911E-2</v>
      </c>
      <c r="U936" s="369">
        <v>0.79949289929935619</v>
      </c>
      <c r="V936" s="369">
        <v>5.3487239784769436E-2</v>
      </c>
      <c r="W936" s="369">
        <v>0.52435379706213614</v>
      </c>
      <c r="X936" s="369">
        <v>9.6777738133495994E-2</v>
      </c>
      <c r="Y936" s="369">
        <v>0.73388316896342742</v>
      </c>
      <c r="Z936" s="369">
        <v>0.14622113391938418</v>
      </c>
      <c r="AA936" s="369">
        <v>0.83116832837311483</v>
      </c>
      <c r="AB936" s="369">
        <v>4.7957360763387857E-2</v>
      </c>
      <c r="AC936" s="373">
        <v>-0.91533694080022543</v>
      </c>
      <c r="AD936" s="575">
        <v>0</v>
      </c>
      <c r="AE936" s="370" t="s">
        <v>2544</v>
      </c>
      <c r="AF936" s="370" t="s">
        <v>2326</v>
      </c>
      <c r="AG936" s="374" t="s">
        <v>1459</v>
      </c>
      <c r="AH936" s="374" t="s">
        <v>2321</v>
      </c>
      <c r="AI936" s="374">
        <v>1000</v>
      </c>
      <c r="AJ936" s="374">
        <v>500</v>
      </c>
      <c r="AK936" s="374">
        <v>1000</v>
      </c>
      <c r="AL936" s="369">
        <v>0.02</v>
      </c>
      <c r="AM936" s="369">
        <v>0.2</v>
      </c>
      <c r="AN936" s="369" t="s">
        <v>64</v>
      </c>
      <c r="AO936" s="367" t="s">
        <v>1326</v>
      </c>
      <c r="AP936" s="370" t="s">
        <v>13</v>
      </c>
      <c r="AQ936" s="376" t="s">
        <v>676</v>
      </c>
      <c r="AR936" s="369">
        <v>5.4000000000000003E-3</v>
      </c>
      <c r="AS936" s="369">
        <v>5.4000000000000003E-3</v>
      </c>
      <c r="AT936" s="369"/>
      <c r="AX936" s="711"/>
      <c r="AY936" s="712"/>
      <c r="AZ936" s="712"/>
      <c r="BA936" s="712"/>
      <c r="BB936" s="713"/>
      <c r="BC936" s="712"/>
      <c r="BD936" s="712"/>
      <c r="BE936" s="712"/>
      <c r="BF936" s="712"/>
      <c r="BG936" s="713"/>
      <c r="BH936" s="713"/>
      <c r="BI936" s="714"/>
      <c r="BJ936" s="714"/>
      <c r="BK936" s="714"/>
      <c r="BL936" s="713"/>
      <c r="BM936" s="713"/>
      <c r="BN936" s="713"/>
      <c r="BO936" s="713"/>
      <c r="BP936" s="713"/>
      <c r="BQ936" s="713"/>
      <c r="BR936" s="713"/>
      <c r="BS936" s="713"/>
      <c r="BT936" s="716"/>
      <c r="BU936" s="717"/>
      <c r="BV936" s="715"/>
      <c r="BW936" s="718"/>
    </row>
    <row r="937" spans="2:75" ht="15.75" customHeight="1">
      <c r="B937" s="363" t="s">
        <v>312</v>
      </c>
      <c r="C937" s="364">
        <v>26587503000107</v>
      </c>
      <c r="D937" s="365" t="s">
        <v>14</v>
      </c>
      <c r="E937" s="365" t="s">
        <v>607</v>
      </c>
      <c r="F937" s="365"/>
      <c r="G937" s="366"/>
      <c r="H937" s="366" t="s">
        <v>34</v>
      </c>
      <c r="I937" s="366" t="s">
        <v>34</v>
      </c>
      <c r="J937" s="366" t="s">
        <v>608</v>
      </c>
      <c r="K937" s="367" t="s">
        <v>48</v>
      </c>
      <c r="L937" s="368"/>
      <c r="M937" s="368" t="s">
        <v>34</v>
      </c>
      <c r="N937" s="367">
        <v>433977</v>
      </c>
      <c r="O937" s="367" t="s">
        <v>1323</v>
      </c>
      <c r="P937" s="371">
        <v>42767</v>
      </c>
      <c r="Q937" s="372">
        <v>5511851.5300000003</v>
      </c>
      <c r="R937" s="372">
        <v>14206436.665277794</v>
      </c>
      <c r="S937" s="367">
        <v>3</v>
      </c>
      <c r="T937" s="369">
        <v>6.3433774056016246E-2</v>
      </c>
      <c r="U937" s="369">
        <v>0.82002077831292086</v>
      </c>
      <c r="V937" s="369">
        <v>-5.9267063644537044E-2</v>
      </c>
      <c r="W937" s="369">
        <v>-0.58101539708888617</v>
      </c>
      <c r="X937" s="369">
        <v>9.1195657396364593E-2</v>
      </c>
      <c r="Y937" s="369">
        <v>0.69155323668990376</v>
      </c>
      <c r="Z937" s="369">
        <v>0.1228257764910512</v>
      </c>
      <c r="AA937" s="369">
        <v>0.69818153225019663</v>
      </c>
      <c r="AB937" s="369">
        <v>0.20897077692658431</v>
      </c>
      <c r="AC937" s="373">
        <v>-0.65283879805369271</v>
      </c>
      <c r="AD937" s="575">
        <v>0</v>
      </c>
      <c r="AE937" s="370" t="s">
        <v>2544</v>
      </c>
      <c r="AF937" s="370" t="s">
        <v>2326</v>
      </c>
      <c r="AG937" s="374" t="s">
        <v>1459</v>
      </c>
      <c r="AH937" s="374" t="s">
        <v>2321</v>
      </c>
      <c r="AI937" s="374">
        <v>10000</v>
      </c>
      <c r="AJ937" s="374">
        <v>5000</v>
      </c>
      <c r="AK937" s="374">
        <v>10000</v>
      </c>
      <c r="AL937" s="369">
        <v>1.4999999999999999E-2</v>
      </c>
      <c r="AM937" s="369">
        <v>0.2</v>
      </c>
      <c r="AN937" s="369" t="s">
        <v>668</v>
      </c>
      <c r="AO937" s="367" t="s">
        <v>1326</v>
      </c>
      <c r="AP937" s="370" t="s">
        <v>718</v>
      </c>
      <c r="AQ937" s="376" t="s">
        <v>672</v>
      </c>
      <c r="AR937" s="369">
        <v>4.9999999999999992E-3</v>
      </c>
      <c r="AS937" s="369">
        <v>4.9999999999999992E-3</v>
      </c>
      <c r="AT937" s="369"/>
      <c r="AX937" s="711"/>
      <c r="AY937" s="712"/>
      <c r="AZ937" s="712"/>
      <c r="BA937" s="712"/>
      <c r="BB937" s="713"/>
      <c r="BC937" s="712"/>
      <c r="BD937" s="712"/>
      <c r="BE937" s="712"/>
      <c r="BF937" s="712"/>
      <c r="BG937" s="713"/>
      <c r="BH937" s="713"/>
      <c r="BI937" s="714"/>
      <c r="BJ937" s="714"/>
      <c r="BK937" s="714"/>
      <c r="BL937" s="713"/>
      <c r="BM937" s="713"/>
      <c r="BN937" s="713"/>
      <c r="BO937" s="713"/>
      <c r="BP937" s="713"/>
      <c r="BQ937" s="713"/>
      <c r="BR937" s="713"/>
      <c r="BS937" s="713"/>
      <c r="BT937" s="716"/>
      <c r="BU937" s="717"/>
      <c r="BV937" s="715"/>
      <c r="BW937" s="718"/>
    </row>
    <row r="938" spans="2:75" ht="15.75" customHeight="1">
      <c r="B938" s="363" t="s">
        <v>521</v>
      </c>
      <c r="C938" s="364">
        <v>39806561000118</v>
      </c>
      <c r="D938" s="365" t="s">
        <v>11</v>
      </c>
      <c r="E938" s="365" t="s">
        <v>620</v>
      </c>
      <c r="F938" s="365" t="s">
        <v>687</v>
      </c>
      <c r="G938" s="366" t="s">
        <v>740</v>
      </c>
      <c r="H938" s="366" t="s">
        <v>34</v>
      </c>
      <c r="I938" s="366" t="s">
        <v>1321</v>
      </c>
      <c r="J938" s="366" t="s">
        <v>608</v>
      </c>
      <c r="K938" s="367" t="s">
        <v>48</v>
      </c>
      <c r="L938" s="368"/>
      <c r="M938" s="368" t="s">
        <v>34</v>
      </c>
      <c r="N938" s="367">
        <v>581674</v>
      </c>
      <c r="O938" s="367" t="s">
        <v>1323</v>
      </c>
      <c r="P938" s="371">
        <v>44281</v>
      </c>
      <c r="Q938" s="372">
        <v>69301418.980000004</v>
      </c>
      <c r="R938" s="372">
        <v>39789543.322658725</v>
      </c>
      <c r="S938" s="367">
        <v>91</v>
      </c>
      <c r="T938" s="369">
        <v>9.6070522538010072E-2</v>
      </c>
      <c r="U938" s="369">
        <v>1.2419223960248715</v>
      </c>
      <c r="V938" s="369">
        <v>0.12976939510859609</v>
      </c>
      <c r="W938" s="369">
        <v>1.272173986570623</v>
      </c>
      <c r="X938" s="369" t="s">
        <v>1424</v>
      </c>
      <c r="Y938" s="369" t="s">
        <v>1424</v>
      </c>
      <c r="Z938" s="369" t="s">
        <v>1424</v>
      </c>
      <c r="AA938" s="369" t="s">
        <v>1424</v>
      </c>
      <c r="AB938" s="369">
        <v>1.778355569240486E-3</v>
      </c>
      <c r="AC938" s="373">
        <v>13.997528212472082</v>
      </c>
      <c r="AD938" s="575">
        <v>0</v>
      </c>
      <c r="AE938" s="370" t="s">
        <v>2544</v>
      </c>
      <c r="AF938" s="370" t="s">
        <v>743</v>
      </c>
      <c r="AG938" s="374" t="s">
        <v>743</v>
      </c>
      <c r="AH938" s="374" t="s">
        <v>2318</v>
      </c>
      <c r="AI938" s="374">
        <v>1000</v>
      </c>
      <c r="AJ938" s="374">
        <v>500</v>
      </c>
      <c r="AK938" s="374">
        <v>500</v>
      </c>
      <c r="AL938" s="369">
        <v>1.0700000000000001E-2</v>
      </c>
      <c r="AM938" s="369">
        <v>0.1</v>
      </c>
      <c r="AN938" s="369" t="s">
        <v>64</v>
      </c>
      <c r="AO938" s="367" t="s">
        <v>1326</v>
      </c>
      <c r="AP938" s="370" t="s">
        <v>13</v>
      </c>
      <c r="AQ938" s="376" t="s">
        <v>670</v>
      </c>
      <c r="AR938" s="369">
        <v>1.7836899999999997E-3</v>
      </c>
      <c r="AS938" s="369">
        <v>1.7836899999999997E-3</v>
      </c>
      <c r="AT938" s="369"/>
      <c r="AX938" s="711"/>
      <c r="AY938" s="712"/>
      <c r="AZ938" s="712"/>
      <c r="BA938" s="712"/>
      <c r="BB938" s="713"/>
      <c r="BC938" s="712"/>
      <c r="BD938" s="712"/>
      <c r="BE938" s="712"/>
      <c r="BF938" s="712"/>
      <c r="BG938" s="713"/>
      <c r="BH938" s="713"/>
      <c r="BI938" s="714"/>
      <c r="BJ938" s="714"/>
      <c r="BK938" s="714"/>
      <c r="BL938" s="713"/>
      <c r="BM938" s="713"/>
      <c r="BN938" s="713"/>
      <c r="BO938" s="713"/>
      <c r="BP938" s="713"/>
      <c r="BQ938" s="713"/>
      <c r="BR938" s="713"/>
      <c r="BS938" s="713"/>
      <c r="BT938" s="716"/>
      <c r="BU938" s="717"/>
      <c r="BV938" s="715"/>
      <c r="BW938" s="718"/>
    </row>
    <row r="939" spans="2:75" ht="15.75" customHeight="1">
      <c r="B939" s="363" t="s">
        <v>522</v>
      </c>
      <c r="C939" s="364">
        <v>41128407000186</v>
      </c>
      <c r="D939" s="365" t="s">
        <v>13</v>
      </c>
      <c r="E939" s="365" t="s">
        <v>615</v>
      </c>
      <c r="F939" s="365" t="s">
        <v>619</v>
      </c>
      <c r="G939" s="366" t="s">
        <v>34</v>
      </c>
      <c r="H939" s="366" t="s">
        <v>1339</v>
      </c>
      <c r="I939" s="366" t="s">
        <v>34</v>
      </c>
      <c r="J939" s="366"/>
      <c r="K939" s="367" t="s">
        <v>48</v>
      </c>
      <c r="L939" s="368"/>
      <c r="M939" s="368" t="s">
        <v>34</v>
      </c>
      <c r="N939" s="367">
        <v>592978</v>
      </c>
      <c r="O939" s="367" t="s">
        <v>1323</v>
      </c>
      <c r="P939" s="371">
        <v>44347</v>
      </c>
      <c r="Q939" s="372">
        <v>27325956.030000001</v>
      </c>
      <c r="R939" s="372">
        <v>24292989.826388903</v>
      </c>
      <c r="S939" s="367">
        <v>31</v>
      </c>
      <c r="T939" s="369">
        <v>5.7816716888481556E-2</v>
      </c>
      <c r="U939" s="369">
        <v>0.74740798396329766</v>
      </c>
      <c r="V939" s="369">
        <v>0.1029303601606637</v>
      </c>
      <c r="W939" s="369">
        <v>1.009061701452499</v>
      </c>
      <c r="X939" s="369" t="s">
        <v>1424</v>
      </c>
      <c r="Y939" s="369" t="s">
        <v>1424</v>
      </c>
      <c r="Z939" s="369" t="s">
        <v>1424</v>
      </c>
      <c r="AA939" s="369" t="s">
        <v>1424</v>
      </c>
      <c r="AB939" s="369">
        <v>3.1056244259374029E-2</v>
      </c>
      <c r="AC939" s="373">
        <v>4.2427556243235846E-2</v>
      </c>
      <c r="AD939" s="575">
        <v>0</v>
      </c>
      <c r="AE939" s="370" t="s">
        <v>2544</v>
      </c>
      <c r="AF939" s="370" t="s">
        <v>2326</v>
      </c>
      <c r="AG939" s="374" t="s">
        <v>1459</v>
      </c>
      <c r="AH939" s="374" t="s">
        <v>2321</v>
      </c>
      <c r="AI939" s="374">
        <v>500</v>
      </c>
      <c r="AJ939" s="374" t="s">
        <v>1436</v>
      </c>
      <c r="AK939" s="374">
        <v>500</v>
      </c>
      <c r="AL939" s="369">
        <v>0.02</v>
      </c>
      <c r="AM939" s="369">
        <v>0.2</v>
      </c>
      <c r="AN939" s="369" t="s">
        <v>64</v>
      </c>
      <c r="AO939" s="367" t="s">
        <v>1326</v>
      </c>
      <c r="AP939" s="370" t="s">
        <v>13</v>
      </c>
      <c r="AQ939" s="376" t="s">
        <v>670</v>
      </c>
      <c r="AR939" s="369">
        <v>5.3340000000000002E-3</v>
      </c>
      <c r="AS939" s="369">
        <v>5.3340000000000002E-3</v>
      </c>
      <c r="AT939" s="369"/>
      <c r="AX939" s="711"/>
      <c r="AY939" s="712"/>
      <c r="AZ939" s="712"/>
      <c r="BA939" s="712"/>
      <c r="BB939" s="713"/>
      <c r="BC939" s="712"/>
      <c r="BD939" s="712"/>
      <c r="BE939" s="712"/>
      <c r="BF939" s="712"/>
      <c r="BG939" s="713"/>
      <c r="BH939" s="713"/>
      <c r="BI939" s="714"/>
      <c r="BJ939" s="714"/>
      <c r="BK939" s="714"/>
      <c r="BL939" s="713"/>
      <c r="BM939" s="713"/>
      <c r="BN939" s="713"/>
      <c r="BO939" s="713"/>
      <c r="BP939" s="713"/>
      <c r="BQ939" s="713"/>
      <c r="BR939" s="713"/>
      <c r="BS939" s="713"/>
      <c r="BT939" s="716"/>
      <c r="BU939" s="717"/>
      <c r="BV939" s="715"/>
      <c r="BW939" s="718"/>
    </row>
    <row r="940" spans="2:75" ht="15.75" customHeight="1">
      <c r="B940" s="363" t="s">
        <v>1303</v>
      </c>
      <c r="C940" s="364">
        <v>42102422000118</v>
      </c>
      <c r="D940" s="365" t="s">
        <v>11</v>
      </c>
      <c r="E940" s="365" t="s">
        <v>620</v>
      </c>
      <c r="F940" s="365" t="s">
        <v>665</v>
      </c>
      <c r="G940" s="366" t="s">
        <v>740</v>
      </c>
      <c r="H940" s="366" t="s">
        <v>34</v>
      </c>
      <c r="I940" s="366" t="s">
        <v>1306</v>
      </c>
      <c r="J940" s="366" t="s">
        <v>608</v>
      </c>
      <c r="K940" s="367" t="s">
        <v>48</v>
      </c>
      <c r="L940" s="368"/>
      <c r="M940" s="368" t="s">
        <v>1421</v>
      </c>
      <c r="N940" s="367">
        <v>615315</v>
      </c>
      <c r="O940" s="367" t="s">
        <v>1323</v>
      </c>
      <c r="P940" s="371">
        <v>44445</v>
      </c>
      <c r="Q940" s="372">
        <v>48929389.25</v>
      </c>
      <c r="R940" s="372" t="s">
        <v>1424</v>
      </c>
      <c r="S940" s="367">
        <v>5</v>
      </c>
      <c r="T940" s="369">
        <v>8.4390019060108568E-2</v>
      </c>
      <c r="U940" s="369">
        <v>1.0909262477493906</v>
      </c>
      <c r="V940" s="369" t="s">
        <v>1424</v>
      </c>
      <c r="W940" s="369" t="s">
        <v>1424</v>
      </c>
      <c r="X940" s="369" t="s">
        <v>1424</v>
      </c>
      <c r="Y940" s="369" t="s">
        <v>1424</v>
      </c>
      <c r="Z940" s="369" t="s">
        <v>1424</v>
      </c>
      <c r="AA940" s="369" t="s">
        <v>1424</v>
      </c>
      <c r="AB940" s="369" t="s">
        <v>1424</v>
      </c>
      <c r="AC940" s="373" t="s">
        <v>1424</v>
      </c>
      <c r="AD940" s="575">
        <v>0</v>
      </c>
      <c r="AE940" s="370" t="s">
        <v>2544</v>
      </c>
      <c r="AF940" s="370" t="s">
        <v>930</v>
      </c>
      <c r="AG940" s="374" t="s">
        <v>930</v>
      </c>
      <c r="AH940" s="374" t="s">
        <v>728</v>
      </c>
      <c r="AI940" s="374">
        <v>0</v>
      </c>
      <c r="AJ940" s="374">
        <v>0</v>
      </c>
      <c r="AK940" s="374">
        <v>0</v>
      </c>
      <c r="AL940" s="369">
        <v>4.0000000000000001E-3</v>
      </c>
      <c r="AM940" s="369" t="s">
        <v>34</v>
      </c>
      <c r="AN940" s="369" t="s">
        <v>64</v>
      </c>
      <c r="AO940" s="367" t="s">
        <v>1326</v>
      </c>
      <c r="AP940" s="370" t="s">
        <v>11</v>
      </c>
      <c r="AQ940" s="376" t="s">
        <v>679</v>
      </c>
      <c r="AR940" s="369" t="s">
        <v>34</v>
      </c>
      <c r="AS940" s="369" t="s">
        <v>34</v>
      </c>
      <c r="AT940" s="369"/>
      <c r="AX940" s="711"/>
      <c r="AY940" s="712"/>
      <c r="AZ940" s="712"/>
      <c r="BA940" s="712"/>
      <c r="BB940" s="713"/>
      <c r="BC940" s="712"/>
      <c r="BD940" s="712"/>
      <c r="BE940" s="712"/>
      <c r="BF940" s="712"/>
      <c r="BG940" s="713"/>
      <c r="BH940" s="713"/>
      <c r="BI940" s="714"/>
      <c r="BJ940" s="714"/>
      <c r="BK940" s="714"/>
      <c r="BL940" s="713"/>
      <c r="BM940" s="713"/>
      <c r="BN940" s="713"/>
      <c r="BO940" s="713"/>
      <c r="BP940" s="713"/>
      <c r="BQ940" s="713"/>
      <c r="BR940" s="713"/>
      <c r="BS940" s="713"/>
      <c r="BT940" s="716"/>
      <c r="BU940" s="717"/>
      <c r="BV940" s="715"/>
      <c r="BW940" s="718"/>
    </row>
    <row r="941" spans="2:75" ht="15.75" customHeight="1">
      <c r="B941" s="363" t="s">
        <v>568</v>
      </c>
      <c r="C941" s="364">
        <v>42747231000103</v>
      </c>
      <c r="D941" s="365" t="s">
        <v>14</v>
      </c>
      <c r="E941" s="365" t="s">
        <v>614</v>
      </c>
      <c r="F941" s="365" t="s">
        <v>610</v>
      </c>
      <c r="G941" s="366"/>
      <c r="H941" s="366" t="s">
        <v>1339</v>
      </c>
      <c r="I941" s="366" t="s">
        <v>34</v>
      </c>
      <c r="J941" s="366" t="s">
        <v>608</v>
      </c>
      <c r="K941" s="367" t="s">
        <v>48</v>
      </c>
      <c r="L941" s="368"/>
      <c r="M941" s="368" t="s">
        <v>34</v>
      </c>
      <c r="N941" s="367">
        <v>606278</v>
      </c>
      <c r="O941" s="367" t="s">
        <v>1323</v>
      </c>
      <c r="P941" s="371">
        <v>44414</v>
      </c>
      <c r="Q941" s="372">
        <v>24027742.34</v>
      </c>
      <c r="R941" s="372">
        <v>16743872.117539687</v>
      </c>
      <c r="S941" s="367">
        <v>32</v>
      </c>
      <c r="T941" s="369">
        <v>0.10470437114380693</v>
      </c>
      <c r="U941" s="369">
        <v>1.3535338421183896</v>
      </c>
      <c r="V941" s="369">
        <v>3.7737094847180686E-2</v>
      </c>
      <c r="W941" s="369">
        <v>0.36994971235826807</v>
      </c>
      <c r="X941" s="369" t="s">
        <v>1424</v>
      </c>
      <c r="Y941" s="369" t="s">
        <v>1424</v>
      </c>
      <c r="Z941" s="369" t="s">
        <v>1424</v>
      </c>
      <c r="AA941" s="369" t="s">
        <v>1424</v>
      </c>
      <c r="AB941" s="369">
        <v>8.2386412960398087E-2</v>
      </c>
      <c r="AC941" s="373">
        <v>-0.68855302180951949</v>
      </c>
      <c r="AD941" s="575">
        <v>0</v>
      </c>
      <c r="AE941" s="370" t="s">
        <v>2545</v>
      </c>
      <c r="AF941" s="370" t="s">
        <v>2317</v>
      </c>
      <c r="AG941" s="374" t="s">
        <v>1458</v>
      </c>
      <c r="AH941" s="374" t="s">
        <v>2321</v>
      </c>
      <c r="AI941" s="374">
        <v>0</v>
      </c>
      <c r="AJ941" s="374">
        <v>0</v>
      </c>
      <c r="AK941" s="374">
        <v>0</v>
      </c>
      <c r="AL941" s="369">
        <v>0.02</v>
      </c>
      <c r="AM941" s="369">
        <v>0.2</v>
      </c>
      <c r="AN941" s="369" t="s">
        <v>34</v>
      </c>
      <c r="AO941" s="367" t="s">
        <v>1326</v>
      </c>
      <c r="AP941" s="370" t="s">
        <v>718</v>
      </c>
      <c r="AQ941" s="376" t="s">
        <v>661</v>
      </c>
      <c r="AR941" s="369">
        <v>6.6666666666666662E-3</v>
      </c>
      <c r="AS941" s="369">
        <v>6.6666666666666662E-3</v>
      </c>
      <c r="AT941" s="369"/>
      <c r="AX941" s="711"/>
      <c r="AY941" s="712"/>
      <c r="AZ941" s="712"/>
      <c r="BA941" s="712"/>
      <c r="BB941" s="713"/>
      <c r="BC941" s="712"/>
      <c r="BD941" s="712"/>
      <c r="BE941" s="712"/>
      <c r="BF941" s="712"/>
      <c r="BG941" s="713"/>
      <c r="BH941" s="713"/>
      <c r="BI941" s="714"/>
      <c r="BJ941" s="714"/>
      <c r="BK941" s="714"/>
      <c r="BL941" s="713"/>
      <c r="BM941" s="713"/>
      <c r="BN941" s="713"/>
      <c r="BO941" s="713"/>
      <c r="BP941" s="713"/>
      <c r="BQ941" s="713"/>
      <c r="BR941" s="713"/>
      <c r="BS941" s="713"/>
      <c r="BT941" s="716"/>
      <c r="BU941" s="717"/>
      <c r="BV941" s="715"/>
      <c r="BW941" s="718"/>
    </row>
    <row r="942" spans="2:75" ht="15.75" customHeight="1">
      <c r="B942" s="363" t="s">
        <v>583</v>
      </c>
      <c r="C942" s="364">
        <v>37994000000164</v>
      </c>
      <c r="D942" s="365" t="s">
        <v>14</v>
      </c>
      <c r="E942" s="365" t="s">
        <v>607</v>
      </c>
      <c r="F942" s="365"/>
      <c r="G942" s="366" t="s">
        <v>868</v>
      </c>
      <c r="H942" s="366" t="s">
        <v>34</v>
      </c>
      <c r="I942" s="366" t="s">
        <v>34</v>
      </c>
      <c r="J942" s="366" t="s">
        <v>611</v>
      </c>
      <c r="K942" s="367" t="s">
        <v>49</v>
      </c>
      <c r="L942" s="368" t="s">
        <v>717</v>
      </c>
      <c r="M942" s="368" t="s">
        <v>1421</v>
      </c>
      <c r="N942" s="367">
        <v>570621</v>
      </c>
      <c r="O942" s="367" t="s">
        <v>1323</v>
      </c>
      <c r="P942" s="371">
        <v>44179</v>
      </c>
      <c r="Q942" s="372">
        <v>5884699.5</v>
      </c>
      <c r="R942" s="372">
        <v>7231722.379047622</v>
      </c>
      <c r="S942" s="367">
        <v>10</v>
      </c>
      <c r="T942" s="369">
        <v>-0.35489018015203577</v>
      </c>
      <c r="U942" s="369">
        <v>-4.5877346267762249</v>
      </c>
      <c r="V942" s="369">
        <v>-0.35167435532985059</v>
      </c>
      <c r="W942" s="369">
        <v>-3.4475845881861096</v>
      </c>
      <c r="X942" s="369" t="s">
        <v>1424</v>
      </c>
      <c r="Y942" s="369" t="s">
        <v>1424</v>
      </c>
      <c r="Z942" s="369" t="s">
        <v>1424</v>
      </c>
      <c r="AA942" s="369" t="s">
        <v>1424</v>
      </c>
      <c r="AB942" s="369">
        <v>0.33550422779727762</v>
      </c>
      <c r="AC942" s="373">
        <v>-1.4132226810707222</v>
      </c>
      <c r="AD942" s="575">
        <v>0</v>
      </c>
      <c r="AE942" s="370" t="s">
        <v>2546</v>
      </c>
      <c r="AF942" s="370" t="s">
        <v>743</v>
      </c>
      <c r="AG942" s="374" t="s">
        <v>743</v>
      </c>
      <c r="AH942" s="374" t="s">
        <v>2318</v>
      </c>
      <c r="AI942" s="374">
        <v>1000</v>
      </c>
      <c r="AJ942" s="374">
        <v>1000</v>
      </c>
      <c r="AK942" s="374">
        <v>1000</v>
      </c>
      <c r="AL942" s="369">
        <v>0.02</v>
      </c>
      <c r="AM942" s="369">
        <v>0.2</v>
      </c>
      <c r="AN942" s="369" t="s">
        <v>2330</v>
      </c>
      <c r="AO942" s="367" t="s">
        <v>1326</v>
      </c>
      <c r="AP942" s="370" t="s">
        <v>718</v>
      </c>
      <c r="AQ942" s="376" t="s">
        <v>689</v>
      </c>
      <c r="AR942" s="369">
        <v>5.0000000000000001E-4</v>
      </c>
      <c r="AS942" s="369">
        <v>5.0000000000000001E-4</v>
      </c>
      <c r="AT942" s="369"/>
      <c r="AX942" s="711"/>
      <c r="AY942" s="712"/>
      <c r="AZ942" s="712"/>
      <c r="BA942" s="712"/>
      <c r="BB942" s="713"/>
      <c r="BC942" s="712"/>
      <c r="BD942" s="712"/>
      <c r="BE942" s="712"/>
      <c r="BF942" s="712"/>
      <c r="BG942" s="713"/>
      <c r="BH942" s="713"/>
      <c r="BI942" s="714"/>
      <c r="BJ942" s="714"/>
      <c r="BK942" s="714"/>
      <c r="BL942" s="713"/>
      <c r="BM942" s="713"/>
      <c r="BN942" s="713"/>
      <c r="BO942" s="713"/>
      <c r="BP942" s="713"/>
      <c r="BQ942" s="713"/>
      <c r="BR942" s="713"/>
      <c r="BS942" s="713"/>
      <c r="BT942" s="716"/>
      <c r="BU942" s="717"/>
      <c r="BV942" s="715"/>
      <c r="BW942" s="718"/>
    </row>
    <row r="943" spans="2:75" ht="15.75" customHeight="1">
      <c r="B943" s="363" t="s">
        <v>584</v>
      </c>
      <c r="C943" s="364">
        <v>11145210000194</v>
      </c>
      <c r="D943" s="365" t="s">
        <v>14</v>
      </c>
      <c r="E943" s="365" t="s">
        <v>607</v>
      </c>
      <c r="F943" s="365"/>
      <c r="G943" s="366"/>
      <c r="H943" s="366" t="s">
        <v>34</v>
      </c>
      <c r="I943" s="366" t="s">
        <v>34</v>
      </c>
      <c r="J943" s="366" t="s">
        <v>611</v>
      </c>
      <c r="K943" s="367"/>
      <c r="L943" s="368"/>
      <c r="M943" s="368" t="s">
        <v>34</v>
      </c>
      <c r="N943" s="367">
        <v>235911</v>
      </c>
      <c r="O943" s="367" t="s">
        <v>1323</v>
      </c>
      <c r="P943" s="371">
        <v>40085</v>
      </c>
      <c r="Q943" s="372">
        <v>10981864.710000001</v>
      </c>
      <c r="R943" s="372">
        <v>13775608.597539684</v>
      </c>
      <c r="S943" s="367">
        <v>50</v>
      </c>
      <c r="T943" s="369">
        <v>-0.20166146812842656</v>
      </c>
      <c r="U943" s="369">
        <v>-2.6069171590573958</v>
      </c>
      <c r="V943" s="369">
        <v>-0.17251722455941532</v>
      </c>
      <c r="W943" s="369">
        <v>-1.6912456526146868</v>
      </c>
      <c r="X943" s="369">
        <v>-1.8722929161201218E-3</v>
      </c>
      <c r="Y943" s="369">
        <v>-1.41979373046996E-2</v>
      </c>
      <c r="Z943" s="369">
        <v>0.39419217778532922</v>
      </c>
      <c r="AA943" s="369">
        <v>2.2407161310089889</v>
      </c>
      <c r="AB943" s="369">
        <v>0.18881150978887676</v>
      </c>
      <c r="AC943" s="373">
        <v>-1.4230115343211611</v>
      </c>
      <c r="AD943" s="575">
        <v>0</v>
      </c>
      <c r="AE943" s="370" t="s">
        <v>2547</v>
      </c>
      <c r="AF943" s="370" t="s">
        <v>2326</v>
      </c>
      <c r="AG943" s="374" t="s">
        <v>1459</v>
      </c>
      <c r="AH943" s="374" t="s">
        <v>2318</v>
      </c>
      <c r="AI943" s="374">
        <v>100000</v>
      </c>
      <c r="AJ943" s="374">
        <v>20000</v>
      </c>
      <c r="AK943" s="374">
        <v>100000</v>
      </c>
      <c r="AL943" s="369">
        <v>1.6E-2</v>
      </c>
      <c r="AM943" s="369">
        <v>0.15</v>
      </c>
      <c r="AN943" s="369" t="s">
        <v>2335</v>
      </c>
      <c r="AO943" s="367" t="s">
        <v>1326</v>
      </c>
      <c r="AP943" s="370" t="s">
        <v>718</v>
      </c>
      <c r="AQ943" s="376" t="s">
        <v>689</v>
      </c>
      <c r="AR943" s="369">
        <v>4.2671999999999996E-3</v>
      </c>
      <c r="AS943" s="369">
        <v>4.2671999999999996E-3</v>
      </c>
      <c r="AT943" s="369"/>
      <c r="AW943" s="711"/>
      <c r="AX943" s="711"/>
      <c r="AY943" s="712"/>
      <c r="AZ943" s="712"/>
      <c r="BA943" s="712"/>
      <c r="BB943" s="713"/>
      <c r="BC943" s="712"/>
      <c r="BD943" s="712"/>
      <c r="BE943" s="712"/>
      <c r="BF943" s="712"/>
      <c r="BG943" s="713"/>
      <c r="BH943" s="713"/>
      <c r="BI943" s="714"/>
      <c r="BJ943" s="714"/>
      <c r="BK943" s="714"/>
      <c r="BL943" s="218"/>
      <c r="BM943" s="713"/>
      <c r="BN943" s="713"/>
      <c r="BO943" s="713"/>
      <c r="BP943" s="713"/>
      <c r="BQ943" s="713"/>
      <c r="BR943" s="713"/>
      <c r="BS943" s="713"/>
      <c r="BT943" s="716"/>
      <c r="BU943" s="717"/>
      <c r="BV943" s="715"/>
      <c r="BW943" s="718"/>
    </row>
    <row r="944" spans="2:75" ht="15.75" customHeight="1">
      <c r="B944" s="363" t="s">
        <v>1093</v>
      </c>
      <c r="C944" s="364">
        <v>17703320000100</v>
      </c>
      <c r="D944" s="365" t="s">
        <v>14</v>
      </c>
      <c r="E944" s="365" t="s">
        <v>607</v>
      </c>
      <c r="F944" s="365"/>
      <c r="G944" s="366"/>
      <c r="H944" s="366" t="s">
        <v>34</v>
      </c>
      <c r="I944" s="366" t="s">
        <v>34</v>
      </c>
      <c r="J944" s="366" t="s">
        <v>611</v>
      </c>
      <c r="K944" s="367"/>
      <c r="L944" s="368"/>
      <c r="M944" s="368" t="s">
        <v>34</v>
      </c>
      <c r="N944" s="367">
        <v>336408</v>
      </c>
      <c r="O944" s="367" t="s">
        <v>1323</v>
      </c>
      <c r="P944" s="371">
        <v>41422</v>
      </c>
      <c r="Q944" s="372">
        <v>4665023.1900000004</v>
      </c>
      <c r="R944" s="372">
        <v>3815180.346865078</v>
      </c>
      <c r="S944" s="367">
        <v>20</v>
      </c>
      <c r="T944" s="369">
        <v>-0.21127097354862867</v>
      </c>
      <c r="U944" s="369">
        <v>-2.7311411112207629</v>
      </c>
      <c r="V944" s="369">
        <v>-0.16949009145010896</v>
      </c>
      <c r="W944" s="369">
        <v>-1.6615696262116704</v>
      </c>
      <c r="X944" s="369">
        <v>2.3989900871301817E-2</v>
      </c>
      <c r="Y944" s="369">
        <v>0.181919776325666</v>
      </c>
      <c r="Z944" s="369">
        <v>0.46676770893445485</v>
      </c>
      <c r="AA944" s="369">
        <v>2.6532589781959568</v>
      </c>
      <c r="AB944" s="369">
        <v>0.19206452392949036</v>
      </c>
      <c r="AC944" s="373">
        <v>-1.376705347179868</v>
      </c>
      <c r="AD944" s="575">
        <v>17703461000123</v>
      </c>
      <c r="AE944" s="370" t="s">
        <v>2547</v>
      </c>
      <c r="AF944" s="370" t="s">
        <v>2326</v>
      </c>
      <c r="AG944" s="374" t="s">
        <v>1459</v>
      </c>
      <c r="AH944" s="374" t="s">
        <v>2321</v>
      </c>
      <c r="AI944" s="374">
        <v>20000</v>
      </c>
      <c r="AJ944" s="374">
        <v>5000</v>
      </c>
      <c r="AK944" s="374">
        <v>5000</v>
      </c>
      <c r="AL944" s="369">
        <v>0.02</v>
      </c>
      <c r="AM944" s="369">
        <v>0.2</v>
      </c>
      <c r="AN944" s="369" t="s">
        <v>2335</v>
      </c>
      <c r="AO944" s="367" t="s">
        <v>1326</v>
      </c>
      <c r="AP944" s="370" t="s">
        <v>718</v>
      </c>
      <c r="AQ944" s="376" t="s">
        <v>661</v>
      </c>
      <c r="AR944" s="369">
        <v>5.3340000000000002E-3</v>
      </c>
      <c r="AS944" s="369">
        <v>5.3340000000000002E-3</v>
      </c>
      <c r="AT944" s="369"/>
      <c r="AX944" s="711"/>
      <c r="AY944" s="712"/>
      <c r="AZ944" s="712"/>
      <c r="BA944" s="712"/>
      <c r="BB944" s="713"/>
      <c r="BC944" s="712"/>
      <c r="BD944" s="712"/>
      <c r="BE944" s="712"/>
      <c r="BF944" s="712"/>
      <c r="BG944" s="713"/>
      <c r="BH944" s="713"/>
      <c r="BI944" s="714"/>
      <c r="BJ944" s="714"/>
      <c r="BK944" s="714"/>
      <c r="BL944" s="713"/>
      <c r="BM944" s="713"/>
      <c r="BN944" s="713"/>
      <c r="BO944" s="713"/>
      <c r="BP944" s="713"/>
      <c r="BQ944" s="713"/>
      <c r="BR944" s="713"/>
      <c r="BS944" s="713"/>
      <c r="BT944" s="716"/>
      <c r="BU944" s="717"/>
      <c r="BV944" s="715"/>
      <c r="BW944" s="718"/>
    </row>
    <row r="945" spans="2:75" ht="15.75" customHeight="1">
      <c r="B945" s="363" t="s">
        <v>1094</v>
      </c>
      <c r="C945" s="364">
        <v>39471486000181</v>
      </c>
      <c r="D945" s="365" t="s">
        <v>14</v>
      </c>
      <c r="E945" s="365" t="s">
        <v>607</v>
      </c>
      <c r="F945" s="365"/>
      <c r="G945" s="366"/>
      <c r="H945" s="366" t="s">
        <v>34</v>
      </c>
      <c r="I945" s="366" t="s">
        <v>34</v>
      </c>
      <c r="J945" s="366" t="s">
        <v>608</v>
      </c>
      <c r="K945" s="367" t="s">
        <v>48</v>
      </c>
      <c r="L945" s="368"/>
      <c r="M945" s="368" t="s">
        <v>1421</v>
      </c>
      <c r="N945" s="367">
        <v>605875</v>
      </c>
      <c r="O945" s="367" t="s">
        <v>1323</v>
      </c>
      <c r="P945" s="371">
        <v>44407</v>
      </c>
      <c r="Q945" s="372">
        <v>14952363.15</v>
      </c>
      <c r="R945" s="372">
        <v>14376214.244325392</v>
      </c>
      <c r="S945" s="367">
        <v>32</v>
      </c>
      <c r="T945" s="369">
        <v>3.8160802553423467E-2</v>
      </c>
      <c r="U945" s="369">
        <v>0.4933121428857522</v>
      </c>
      <c r="V945" s="369">
        <v>-0.10645840919035876</v>
      </c>
      <c r="W945" s="369">
        <v>-1.0436483788055666</v>
      </c>
      <c r="X945" s="369" t="s">
        <v>1424</v>
      </c>
      <c r="Y945" s="369" t="s">
        <v>1424</v>
      </c>
      <c r="Z945" s="369" t="s">
        <v>1424</v>
      </c>
      <c r="AA945" s="369" t="s">
        <v>1424</v>
      </c>
      <c r="AB945" s="369">
        <v>0.21420385578257309</v>
      </c>
      <c r="AC945" s="373">
        <v>-0.8718129375443926</v>
      </c>
      <c r="AD945" s="575">
        <v>39471368000173</v>
      </c>
      <c r="AE945" s="370" t="s">
        <v>2548</v>
      </c>
      <c r="AF945" s="370" t="s">
        <v>738</v>
      </c>
      <c r="AG945" s="374" t="s">
        <v>738</v>
      </c>
      <c r="AH945" s="374" t="s">
        <v>2321</v>
      </c>
      <c r="AI945" s="374">
        <v>10000</v>
      </c>
      <c r="AJ945" s="374">
        <v>1000</v>
      </c>
      <c r="AK945" s="374">
        <v>1000</v>
      </c>
      <c r="AL945" s="369">
        <v>1.8000000000000002E-2</v>
      </c>
      <c r="AM945" s="369">
        <v>0.2</v>
      </c>
      <c r="AN945" s="369" t="s">
        <v>668</v>
      </c>
      <c r="AO945" s="367" t="s">
        <v>1326</v>
      </c>
      <c r="AP945" s="370" t="s">
        <v>718</v>
      </c>
      <c r="AQ945" s="376" t="s">
        <v>661</v>
      </c>
      <c r="AR945" s="369">
        <v>3.5999999999999999E-3</v>
      </c>
      <c r="AS945" s="369">
        <v>3.5999999999999999E-3</v>
      </c>
      <c r="AT945" s="369"/>
      <c r="AX945" s="711"/>
      <c r="AY945" s="712"/>
      <c r="AZ945" s="712"/>
      <c r="BA945" s="712"/>
      <c r="BB945" s="713"/>
      <c r="BC945" s="712"/>
      <c r="BD945" s="712"/>
      <c r="BE945" s="712"/>
      <c r="BF945" s="712"/>
      <c r="BG945" s="713"/>
      <c r="BH945" s="713"/>
      <c r="BI945" s="714"/>
      <c r="BJ945" s="714"/>
      <c r="BK945" s="714"/>
      <c r="BL945" s="713"/>
      <c r="BM945" s="713"/>
      <c r="BN945" s="713"/>
      <c r="BO945" s="713"/>
      <c r="BP945" s="713"/>
      <c r="BQ945" s="713"/>
      <c r="BR945" s="713"/>
      <c r="BS945" s="713"/>
      <c r="BT945" s="716"/>
      <c r="BU945" s="717"/>
      <c r="BV945" s="715"/>
      <c r="BW945" s="718"/>
    </row>
    <row r="946" spans="2:75" ht="15.75" customHeight="1">
      <c r="B946" s="363" t="s">
        <v>1095</v>
      </c>
      <c r="C946" s="364">
        <v>37467515000106</v>
      </c>
      <c r="D946" s="365" t="s">
        <v>14</v>
      </c>
      <c r="E946" s="365" t="s">
        <v>614</v>
      </c>
      <c r="F946" s="365" t="s">
        <v>691</v>
      </c>
      <c r="G946" s="366"/>
      <c r="H946" s="366" t="s">
        <v>867</v>
      </c>
      <c r="I946" s="366" t="s">
        <v>34</v>
      </c>
      <c r="J946" s="366" t="s">
        <v>608</v>
      </c>
      <c r="K946" s="367" t="s">
        <v>48</v>
      </c>
      <c r="L946" s="368" t="s">
        <v>717</v>
      </c>
      <c r="M946" s="368" t="s">
        <v>1421</v>
      </c>
      <c r="N946" s="367">
        <v>574759</v>
      </c>
      <c r="O946" s="367" t="s">
        <v>1323</v>
      </c>
      <c r="P946" s="371">
        <v>44225</v>
      </c>
      <c r="Q946" s="372">
        <v>337706043.41000003</v>
      </c>
      <c r="R946" s="372">
        <v>231342673.52904767</v>
      </c>
      <c r="S946" s="367">
        <v>32</v>
      </c>
      <c r="T946" s="369">
        <v>0.20053524105069087</v>
      </c>
      <c r="U946" s="369">
        <v>2.5923582018049651</v>
      </c>
      <c r="V946" s="369">
        <v>4.6820803872954064E-2</v>
      </c>
      <c r="W946" s="369">
        <v>0.45900043432930837</v>
      </c>
      <c r="X946" s="369" t="s">
        <v>1424</v>
      </c>
      <c r="Y946" s="369" t="s">
        <v>1424</v>
      </c>
      <c r="Z946" s="369" t="s">
        <v>1424</v>
      </c>
      <c r="AA946" s="369" t="s">
        <v>1424</v>
      </c>
      <c r="AB946" s="369">
        <v>0.16240664957611842</v>
      </c>
      <c r="AC946" s="373">
        <v>-0.23547296773281978</v>
      </c>
      <c r="AD946" s="575">
        <v>37467474000158</v>
      </c>
      <c r="AE946" s="370" t="s">
        <v>2548</v>
      </c>
      <c r="AF946" s="370" t="s">
        <v>738</v>
      </c>
      <c r="AG946" s="374" t="s">
        <v>738</v>
      </c>
      <c r="AH946" s="374" t="s">
        <v>2318</v>
      </c>
      <c r="AI946" s="374" t="s">
        <v>1436</v>
      </c>
      <c r="AJ946" s="374" t="s">
        <v>1436</v>
      </c>
      <c r="AK946" s="374" t="s">
        <v>1436</v>
      </c>
      <c r="AL946" s="369">
        <v>1.8000000000000002E-2</v>
      </c>
      <c r="AM946" s="369">
        <v>0.2</v>
      </c>
      <c r="AN946" s="369" t="s">
        <v>64</v>
      </c>
      <c r="AO946" s="367" t="s">
        <v>1326</v>
      </c>
      <c r="AP946" s="370" t="s">
        <v>13</v>
      </c>
      <c r="AQ946" s="376" t="s">
        <v>670</v>
      </c>
      <c r="AR946" s="369">
        <v>3.5999999999999995E-3</v>
      </c>
      <c r="AS946" s="369">
        <v>3.5999999999999995E-3</v>
      </c>
      <c r="AT946" s="369"/>
      <c r="AX946" s="711"/>
      <c r="AY946" s="712"/>
      <c r="AZ946" s="712"/>
      <c r="BA946" s="712"/>
      <c r="BB946" s="713"/>
      <c r="BC946" s="712"/>
      <c r="BD946" s="712"/>
      <c r="BE946" s="712"/>
      <c r="BF946" s="712"/>
      <c r="BG946" s="713"/>
      <c r="BH946" s="713"/>
      <c r="BI946" s="714"/>
      <c r="BJ946" s="714"/>
      <c r="BK946" s="714"/>
      <c r="BL946" s="713"/>
      <c r="BM946" s="713"/>
      <c r="BN946" s="713"/>
      <c r="BO946" s="713"/>
      <c r="BP946" s="713"/>
      <c r="BQ946" s="713"/>
      <c r="BR946" s="713"/>
      <c r="BS946" s="713"/>
      <c r="BT946" s="716"/>
      <c r="BU946" s="717"/>
      <c r="BV946" s="715"/>
      <c r="BW946" s="718"/>
    </row>
    <row r="947" spans="2:75" ht="15.75" customHeight="1">
      <c r="B947" s="363" t="s">
        <v>1096</v>
      </c>
      <c r="C947" s="364">
        <v>39435574000128</v>
      </c>
      <c r="D947" s="365" t="s">
        <v>14</v>
      </c>
      <c r="E947" s="365" t="s">
        <v>607</v>
      </c>
      <c r="F947" s="365"/>
      <c r="G947" s="366"/>
      <c r="H947" s="366" t="s">
        <v>34</v>
      </c>
      <c r="I947" s="366" t="s">
        <v>34</v>
      </c>
      <c r="J947" s="366" t="s">
        <v>608</v>
      </c>
      <c r="K947" s="367" t="s">
        <v>48</v>
      </c>
      <c r="L947" s="368"/>
      <c r="M947" s="368" t="s">
        <v>1421</v>
      </c>
      <c r="N947" s="367">
        <v>604054</v>
      </c>
      <c r="O947" s="367" t="s">
        <v>1323</v>
      </c>
      <c r="P947" s="371">
        <v>44407</v>
      </c>
      <c r="Q947" s="372">
        <v>15667883.51</v>
      </c>
      <c r="R947" s="372">
        <v>14538107.363928586</v>
      </c>
      <c r="S947" s="367">
        <v>32</v>
      </c>
      <c r="T947" s="369">
        <v>-1.8848078389341882E-3</v>
      </c>
      <c r="U947" s="369">
        <v>-2.4365278813274705E-2</v>
      </c>
      <c r="V947" s="369">
        <v>-9.5028288738746913E-2</v>
      </c>
      <c r="W947" s="369">
        <v>-0.9315949790826128</v>
      </c>
      <c r="X947" s="369" t="s">
        <v>1424</v>
      </c>
      <c r="Y947" s="369" t="s">
        <v>1424</v>
      </c>
      <c r="Z947" s="369" t="s">
        <v>1424</v>
      </c>
      <c r="AA947" s="369" t="s">
        <v>1424</v>
      </c>
      <c r="AB947" s="369">
        <v>0.19562806820562104</v>
      </c>
      <c r="AC947" s="373">
        <v>-0.90913892469891022</v>
      </c>
      <c r="AD947" s="575">
        <v>39433090000140</v>
      </c>
      <c r="AE947" s="370" t="s">
        <v>2548</v>
      </c>
      <c r="AF947" s="370" t="s">
        <v>738</v>
      </c>
      <c r="AG947" s="374" t="s">
        <v>738</v>
      </c>
      <c r="AH947" s="374" t="s">
        <v>2318</v>
      </c>
      <c r="AI947" s="374">
        <v>10000</v>
      </c>
      <c r="AJ947" s="374" t="s">
        <v>1436</v>
      </c>
      <c r="AK947" s="374" t="s">
        <v>1436</v>
      </c>
      <c r="AL947" s="369">
        <v>1.8000000000000002E-2</v>
      </c>
      <c r="AM947" s="369">
        <v>0.2</v>
      </c>
      <c r="AN947" s="369" t="s">
        <v>668</v>
      </c>
      <c r="AO947" s="367" t="s">
        <v>1326</v>
      </c>
      <c r="AP947" s="370" t="s">
        <v>718</v>
      </c>
      <c r="AQ947" s="376" t="s">
        <v>661</v>
      </c>
      <c r="AR947" s="369">
        <v>3.5999999999999999E-3</v>
      </c>
      <c r="AS947" s="369">
        <v>3.5999999999999999E-3</v>
      </c>
      <c r="AT947" s="369"/>
      <c r="AX947" s="711"/>
      <c r="AY947" s="712"/>
      <c r="AZ947" s="712"/>
      <c r="BA947" s="712"/>
      <c r="BB947" s="713"/>
      <c r="BC947" s="712"/>
      <c r="BD947" s="712"/>
      <c r="BE947" s="712"/>
      <c r="BF947" s="712"/>
      <c r="BG947" s="713"/>
      <c r="BH947" s="713"/>
      <c r="BI947" s="714"/>
      <c r="BJ947" s="714"/>
      <c r="BK947" s="714"/>
      <c r="BL947" s="713"/>
      <c r="BM947" s="713"/>
      <c r="BN947" s="713"/>
      <c r="BO947" s="713"/>
      <c r="BP947" s="713"/>
      <c r="BQ947" s="713"/>
      <c r="BR947" s="713"/>
      <c r="BS947" s="713"/>
      <c r="BT947" s="716"/>
      <c r="BU947" s="717"/>
      <c r="BV947" s="715"/>
      <c r="BW947" s="718"/>
    </row>
    <row r="948" spans="2:75" ht="15.75" customHeight="1">
      <c r="B948" s="363" t="s">
        <v>1728</v>
      </c>
      <c r="C948" s="364">
        <v>21312739000109</v>
      </c>
      <c r="D948" s="365" t="s">
        <v>14</v>
      </c>
      <c r="E948" s="365" t="s">
        <v>607</v>
      </c>
      <c r="F948" s="365"/>
      <c r="G948" s="366"/>
      <c r="H948" s="366" t="s">
        <v>34</v>
      </c>
      <c r="I948" s="366" t="s">
        <v>34</v>
      </c>
      <c r="J948" s="366" t="s">
        <v>608</v>
      </c>
      <c r="K948" s="367" t="s">
        <v>48</v>
      </c>
      <c r="L948" s="368"/>
      <c r="M948" s="368"/>
      <c r="N948" s="367">
        <v>388483</v>
      </c>
      <c r="O948" s="367" t="s">
        <v>1323</v>
      </c>
      <c r="P948" s="371">
        <v>42006</v>
      </c>
      <c r="Q948" s="372" t="s">
        <v>1396</v>
      </c>
      <c r="R948" s="372" t="s">
        <v>1424</v>
      </c>
      <c r="S948" s="367">
        <v>32</v>
      </c>
      <c r="T948" s="369" t="s">
        <v>1424</v>
      </c>
      <c r="U948" s="369" t="s">
        <v>1424</v>
      </c>
      <c r="V948" s="369" t="s">
        <v>1424</v>
      </c>
      <c r="W948" s="369" t="s">
        <v>1424</v>
      </c>
      <c r="X948" s="369" t="s">
        <v>1424</v>
      </c>
      <c r="Y948" s="369" t="s">
        <v>1424</v>
      </c>
      <c r="Z948" s="369" t="s">
        <v>1424</v>
      </c>
      <c r="AA948" s="369" t="s">
        <v>1424</v>
      </c>
      <c r="AB948" s="369" t="s">
        <v>1424</v>
      </c>
      <c r="AC948" s="373" t="s">
        <v>1424</v>
      </c>
      <c r="AD948" s="575">
        <v>21293631000116</v>
      </c>
      <c r="AE948" s="370" t="s">
        <v>2549</v>
      </c>
      <c r="AF948" s="370" t="s">
        <v>2320</v>
      </c>
      <c r="AG948" s="374" t="s">
        <v>59</v>
      </c>
      <c r="AH948" s="374" t="s">
        <v>2321</v>
      </c>
      <c r="AI948" s="374">
        <v>5000</v>
      </c>
      <c r="AJ948" s="374">
        <v>1000</v>
      </c>
      <c r="AK948" s="374">
        <v>5000</v>
      </c>
      <c r="AL948" s="369">
        <v>1.9E-2</v>
      </c>
      <c r="AM948" s="369">
        <v>0.2</v>
      </c>
      <c r="AN948" s="369" t="s">
        <v>2330</v>
      </c>
      <c r="AO948" s="367" t="s">
        <v>1326</v>
      </c>
      <c r="AP948" s="370" t="s">
        <v>13</v>
      </c>
      <c r="AQ948" s="376" t="s">
        <v>661</v>
      </c>
      <c r="AR948" s="369">
        <v>6.6674166666666661E-3</v>
      </c>
      <c r="AS948" s="369">
        <v>6.6674166666666661E-3</v>
      </c>
      <c r="AT948" s="369"/>
      <c r="AX948" s="711"/>
      <c r="AY948" s="712"/>
      <c r="AZ948" s="712"/>
      <c r="BA948" s="712"/>
      <c r="BB948" s="713"/>
      <c r="BC948" s="712"/>
      <c r="BD948" s="712"/>
      <c r="BE948" s="712"/>
      <c r="BF948" s="712"/>
      <c r="BG948" s="713"/>
      <c r="BH948" s="713"/>
      <c r="BI948" s="714"/>
      <c r="BJ948" s="714"/>
      <c r="BK948" s="714"/>
      <c r="BL948" s="713"/>
      <c r="BM948" s="713"/>
      <c r="BN948" s="713"/>
      <c r="BO948" s="713"/>
      <c r="BP948" s="713"/>
      <c r="BQ948" s="713"/>
      <c r="BR948" s="713"/>
      <c r="BS948" s="713"/>
      <c r="BT948" s="716"/>
      <c r="BU948" s="717"/>
      <c r="BV948" s="715"/>
      <c r="BW948" s="718"/>
    </row>
    <row r="949" spans="2:75" ht="15.75" customHeight="1">
      <c r="B949" s="363" t="s">
        <v>1097</v>
      </c>
      <c r="C949" s="364">
        <v>6301947000119</v>
      </c>
      <c r="D949" s="365" t="s">
        <v>13</v>
      </c>
      <c r="E949" s="365" t="s">
        <v>615</v>
      </c>
      <c r="F949" s="365" t="s">
        <v>619</v>
      </c>
      <c r="G949" s="366" t="s">
        <v>34</v>
      </c>
      <c r="H949" s="366" t="s">
        <v>1339</v>
      </c>
      <c r="I949" s="366" t="s">
        <v>34</v>
      </c>
      <c r="J949" s="366"/>
      <c r="K949" s="367" t="s">
        <v>48</v>
      </c>
      <c r="L949" s="368"/>
      <c r="M949" s="368" t="s">
        <v>1421</v>
      </c>
      <c r="N949" s="367">
        <v>133825</v>
      </c>
      <c r="O949" s="367" t="s">
        <v>1323</v>
      </c>
      <c r="P949" s="371">
        <v>38300</v>
      </c>
      <c r="Q949" s="372">
        <v>204682303.74000001</v>
      </c>
      <c r="R949" s="372">
        <v>310288564.72900802</v>
      </c>
      <c r="S949" s="367">
        <v>1</v>
      </c>
      <c r="T949" s="369">
        <v>0.11169346120844015</v>
      </c>
      <c r="U949" s="369">
        <v>1.4438831735240631</v>
      </c>
      <c r="V949" s="369">
        <v>0.12577843190598625</v>
      </c>
      <c r="W949" s="369">
        <v>1.2330492024605326</v>
      </c>
      <c r="X949" s="369">
        <v>0.15072158125065416</v>
      </c>
      <c r="Y949" s="369">
        <v>1.1429491307890423</v>
      </c>
      <c r="Z949" s="369">
        <v>0.21222125958134308</v>
      </c>
      <c r="AA949" s="369">
        <v>1.2063344391017474</v>
      </c>
      <c r="AB949" s="369">
        <v>1.6086052186708607E-2</v>
      </c>
      <c r="AC949" s="373">
        <v>1.3352745422943142</v>
      </c>
      <c r="AD949" s="575">
        <v>28087314000192</v>
      </c>
      <c r="AE949" s="370" t="s">
        <v>2549</v>
      </c>
      <c r="AF949" s="370" t="s">
        <v>2320</v>
      </c>
      <c r="AG949" s="374" t="s">
        <v>59</v>
      </c>
      <c r="AH949" s="374" t="s">
        <v>2321</v>
      </c>
      <c r="AI949" s="374">
        <v>1000</v>
      </c>
      <c r="AJ949" s="374">
        <v>1000</v>
      </c>
      <c r="AK949" s="374">
        <v>1000</v>
      </c>
      <c r="AL949" s="369">
        <v>9.0000000000000011E-3</v>
      </c>
      <c r="AM949" s="369">
        <v>0.2</v>
      </c>
      <c r="AN949" s="369" t="s">
        <v>64</v>
      </c>
      <c r="AO949" s="367" t="s">
        <v>1326</v>
      </c>
      <c r="AP949" s="370" t="s">
        <v>13</v>
      </c>
      <c r="AQ949" s="376" t="s">
        <v>666</v>
      </c>
      <c r="AR949" s="369">
        <v>1.9997999999999995E-3</v>
      </c>
      <c r="AS949" s="369">
        <v>1.9997999999999995E-3</v>
      </c>
      <c r="AT949" s="369"/>
      <c r="AX949" s="711"/>
      <c r="AY949" s="712"/>
      <c r="AZ949" s="712"/>
      <c r="BA949" s="712"/>
      <c r="BB949" s="713"/>
      <c r="BC949" s="712"/>
      <c r="BD949" s="712"/>
      <c r="BE949" s="712"/>
      <c r="BF949" s="712"/>
      <c r="BG949" s="713"/>
      <c r="BH949" s="713"/>
      <c r="BI949" s="714"/>
      <c r="BJ949" s="714"/>
      <c r="BK949" s="714"/>
      <c r="BL949" s="713"/>
      <c r="BM949" s="713"/>
      <c r="BN949" s="713"/>
      <c r="BO949" s="713"/>
      <c r="BP949" s="713"/>
      <c r="BQ949" s="713"/>
      <c r="BR949" s="713"/>
      <c r="BS949" s="713"/>
      <c r="BT949" s="716"/>
      <c r="BU949" s="717"/>
      <c r="BV949" s="715"/>
      <c r="BW949" s="718"/>
    </row>
    <row r="950" spans="2:75" ht="15.75" customHeight="1">
      <c r="B950" s="363" t="s">
        <v>1098</v>
      </c>
      <c r="C950" s="364">
        <v>14146726000141</v>
      </c>
      <c r="D950" s="365" t="s">
        <v>13</v>
      </c>
      <c r="E950" s="365" t="s">
        <v>615</v>
      </c>
      <c r="F950" s="365" t="s">
        <v>619</v>
      </c>
      <c r="G950" s="366" t="s">
        <v>34</v>
      </c>
      <c r="H950" s="366" t="s">
        <v>867</v>
      </c>
      <c r="I950" s="366" t="s">
        <v>34</v>
      </c>
      <c r="J950" s="366"/>
      <c r="K950" s="367" t="s">
        <v>48</v>
      </c>
      <c r="L950" s="368"/>
      <c r="M950" s="368" t="s">
        <v>34</v>
      </c>
      <c r="N950" s="367">
        <v>295906</v>
      </c>
      <c r="O950" s="367" t="s">
        <v>1323</v>
      </c>
      <c r="P950" s="371">
        <v>40932</v>
      </c>
      <c r="Q950" s="372">
        <v>74106474.989999995</v>
      </c>
      <c r="R950" s="372">
        <v>97838911.272460312</v>
      </c>
      <c r="S950" s="367">
        <v>31</v>
      </c>
      <c r="T950" s="369">
        <v>0.20904774537818338</v>
      </c>
      <c r="U950" s="369">
        <v>2.7024010067287008</v>
      </c>
      <c r="V950" s="369">
        <v>0.19252099227457298</v>
      </c>
      <c r="W950" s="369">
        <v>1.8873494635273349</v>
      </c>
      <c r="X950" s="369">
        <v>0.1758716080980125</v>
      </c>
      <c r="Y950" s="369">
        <v>1.3336663531402675</v>
      </c>
      <c r="Z950" s="369">
        <v>0.25294254764848767</v>
      </c>
      <c r="AA950" s="369">
        <v>1.4378074418390194</v>
      </c>
      <c r="AB950" s="369">
        <v>6.3183603771856722E-2</v>
      </c>
      <c r="AC950" s="373">
        <v>1.281383913599315</v>
      </c>
      <c r="AD950" s="575">
        <v>14146709000104</v>
      </c>
      <c r="AE950" s="370" t="s">
        <v>2549</v>
      </c>
      <c r="AF950" s="370" t="s">
        <v>2320</v>
      </c>
      <c r="AG950" s="374" t="s">
        <v>59</v>
      </c>
      <c r="AH950" s="374" t="s">
        <v>2321</v>
      </c>
      <c r="AI950" s="374">
        <v>5000</v>
      </c>
      <c r="AJ950" s="374">
        <v>1000</v>
      </c>
      <c r="AK950" s="374">
        <v>1000</v>
      </c>
      <c r="AL950" s="369">
        <v>1.9E-2</v>
      </c>
      <c r="AM950" s="369">
        <v>0.2</v>
      </c>
      <c r="AN950" s="369" t="s">
        <v>64</v>
      </c>
      <c r="AO950" s="367" t="s">
        <v>1326</v>
      </c>
      <c r="AP950" s="370" t="s">
        <v>13</v>
      </c>
      <c r="AQ950" s="376" t="s">
        <v>666</v>
      </c>
      <c r="AR950" s="369">
        <v>4.0001333333333335E-3</v>
      </c>
      <c r="AS950" s="369">
        <v>4.0001333333333335E-3</v>
      </c>
      <c r="AT950" s="369"/>
      <c r="AW950" s="711"/>
      <c r="AX950" s="711"/>
      <c r="AY950" s="712"/>
      <c r="AZ950" s="712"/>
      <c r="BA950" s="712"/>
      <c r="BB950" s="713"/>
      <c r="BC950" s="712"/>
      <c r="BD950" s="712"/>
      <c r="BE950" s="712"/>
      <c r="BF950" s="712"/>
      <c r="BG950" s="713"/>
      <c r="BH950" s="713"/>
      <c r="BI950" s="714"/>
      <c r="BJ950" s="714"/>
      <c r="BK950" s="714"/>
      <c r="BL950" s="218"/>
      <c r="BM950" s="713"/>
      <c r="BN950" s="713"/>
      <c r="BO950" s="713"/>
      <c r="BP950" s="713"/>
      <c r="BQ950" s="713"/>
      <c r="BR950" s="713"/>
      <c r="BS950" s="713"/>
      <c r="BT950" s="716"/>
      <c r="BU950" s="717"/>
      <c r="BV950" s="715"/>
      <c r="BW950" s="718"/>
    </row>
    <row r="951" spans="2:75" ht="15.75" customHeight="1">
      <c r="B951" s="363" t="s">
        <v>1099</v>
      </c>
      <c r="C951" s="364">
        <v>14806166000104</v>
      </c>
      <c r="D951" s="365" t="s">
        <v>13</v>
      </c>
      <c r="E951" s="365" t="s">
        <v>615</v>
      </c>
      <c r="F951" s="365" t="s">
        <v>619</v>
      </c>
      <c r="G951" s="366" t="s">
        <v>34</v>
      </c>
      <c r="H951" s="366" t="s">
        <v>867</v>
      </c>
      <c r="I951" s="366" t="s">
        <v>34</v>
      </c>
      <c r="J951" s="366"/>
      <c r="K951" s="367" t="s">
        <v>48</v>
      </c>
      <c r="L951" s="368"/>
      <c r="M951" s="368" t="s">
        <v>34</v>
      </c>
      <c r="N951" s="367">
        <v>331341</v>
      </c>
      <c r="O951" s="367" t="s">
        <v>1326</v>
      </c>
      <c r="P951" s="371">
        <v>41001</v>
      </c>
      <c r="Q951" s="372">
        <v>26276422.600000001</v>
      </c>
      <c r="R951" s="372">
        <v>28344045.333373006</v>
      </c>
      <c r="S951" s="367">
        <v>5</v>
      </c>
      <c r="T951" s="369">
        <v>0.2092680755632208</v>
      </c>
      <c r="U951" s="369">
        <v>2.7052492580350265</v>
      </c>
      <c r="V951" s="369">
        <v>0.19258819590187404</v>
      </c>
      <c r="W951" s="369">
        <v>1.8880082837860257</v>
      </c>
      <c r="X951" s="369">
        <v>0.17639231383315979</v>
      </c>
      <c r="Y951" s="369">
        <v>1.3376149593215796</v>
      </c>
      <c r="Z951" s="369">
        <v>0.25394424292703976</v>
      </c>
      <c r="AA951" s="369">
        <v>1.4435014025401613</v>
      </c>
      <c r="AB951" s="369">
        <v>6.3267566495169861E-2</v>
      </c>
      <c r="AC951" s="373">
        <v>1.2806571245115701</v>
      </c>
      <c r="AD951" s="575">
        <v>14146709000104</v>
      </c>
      <c r="AE951" s="370" t="s">
        <v>2549</v>
      </c>
      <c r="AF951" s="370" t="s">
        <v>2320</v>
      </c>
      <c r="AG951" s="374" t="s">
        <v>59</v>
      </c>
      <c r="AH951" s="374" t="s">
        <v>2321</v>
      </c>
      <c r="AI951" s="374">
        <v>5000</v>
      </c>
      <c r="AJ951" s="374">
        <v>1000</v>
      </c>
      <c r="AK951" s="374">
        <v>1000</v>
      </c>
      <c r="AL951" s="369">
        <v>1.9E-2</v>
      </c>
      <c r="AM951" s="369">
        <v>0.2</v>
      </c>
      <c r="AN951" s="369" t="s">
        <v>64</v>
      </c>
      <c r="AO951" s="367" t="s">
        <v>1326</v>
      </c>
      <c r="AP951" s="370" t="s">
        <v>13</v>
      </c>
      <c r="AQ951" s="376" t="s">
        <v>666</v>
      </c>
      <c r="AR951" s="369">
        <v>6.6674166666666661E-3</v>
      </c>
      <c r="AS951" s="369">
        <v>6.6674166666666661E-3</v>
      </c>
      <c r="AT951" s="369"/>
      <c r="AW951" s="711"/>
      <c r="AX951" s="711"/>
      <c r="AY951" s="712"/>
      <c r="AZ951" s="712"/>
      <c r="BA951" s="712"/>
      <c r="BB951" s="713"/>
      <c r="BC951" s="712"/>
      <c r="BD951" s="712"/>
      <c r="BE951" s="712"/>
      <c r="BF951" s="712"/>
      <c r="BG951" s="713"/>
      <c r="BH951" s="713"/>
      <c r="BI951" s="714"/>
      <c r="BJ951" s="714"/>
      <c r="BK951" s="714"/>
      <c r="BL951" s="218"/>
      <c r="BM951" s="713"/>
      <c r="BN951" s="713"/>
      <c r="BO951" s="713"/>
      <c r="BP951" s="713"/>
      <c r="BQ951" s="713"/>
      <c r="BR951" s="713"/>
      <c r="BS951" s="713"/>
      <c r="BT951" s="716"/>
      <c r="BU951" s="717"/>
      <c r="BV951" s="715"/>
      <c r="BW951" s="718"/>
    </row>
    <row r="952" spans="2:75" ht="15.75" customHeight="1">
      <c r="B952" s="363" t="s">
        <v>313</v>
      </c>
      <c r="C952" s="364">
        <v>30995398000104</v>
      </c>
      <c r="D952" s="365" t="s">
        <v>14</v>
      </c>
      <c r="E952" s="365" t="s">
        <v>614</v>
      </c>
      <c r="F952" s="365"/>
      <c r="G952" s="366"/>
      <c r="H952" s="366" t="s">
        <v>1340</v>
      </c>
      <c r="I952" s="366" t="s">
        <v>34</v>
      </c>
      <c r="J952" s="366" t="s">
        <v>608</v>
      </c>
      <c r="K952" s="367" t="s">
        <v>48</v>
      </c>
      <c r="L952" s="368"/>
      <c r="M952" s="368" t="s">
        <v>34</v>
      </c>
      <c r="N952" s="367">
        <v>483583</v>
      </c>
      <c r="O952" s="367" t="s">
        <v>1323</v>
      </c>
      <c r="P952" s="371">
        <v>43462</v>
      </c>
      <c r="Q952" s="372">
        <v>14338647.039999999</v>
      </c>
      <c r="R952" s="372">
        <v>25555762.39654763</v>
      </c>
      <c r="S952" s="367">
        <v>32</v>
      </c>
      <c r="T952" s="369">
        <v>0.22346978386031946</v>
      </c>
      <c r="U952" s="369">
        <v>2.8888375131004742</v>
      </c>
      <c r="V952" s="369">
        <v>2.8089193331655382E-2</v>
      </c>
      <c r="W952" s="369">
        <v>0.27536801747731887</v>
      </c>
      <c r="X952" s="369">
        <v>-0.13870237732051705</v>
      </c>
      <c r="Y952" s="369">
        <v>-1.0518053239716172</v>
      </c>
      <c r="Z952" s="369">
        <v>-4.0935339516272373E-2</v>
      </c>
      <c r="AA952" s="369">
        <v>-0.23268974056708172</v>
      </c>
      <c r="AB952" s="369">
        <v>0.21062500303066539</v>
      </c>
      <c r="AC952" s="373">
        <v>-0.22475608676627645</v>
      </c>
      <c r="AD952" s="575">
        <v>30994058000169</v>
      </c>
      <c r="AE952" s="370" t="s">
        <v>2549</v>
      </c>
      <c r="AF952" s="370" t="s">
        <v>2320</v>
      </c>
      <c r="AG952" s="374" t="s">
        <v>59</v>
      </c>
      <c r="AH952" s="374" t="s">
        <v>2321</v>
      </c>
      <c r="AI952" s="374">
        <v>5000</v>
      </c>
      <c r="AJ952" s="374">
        <v>1000</v>
      </c>
      <c r="AK952" s="374">
        <v>5000</v>
      </c>
      <c r="AL952" s="369">
        <v>1.9E-2</v>
      </c>
      <c r="AM952" s="369">
        <v>0.2</v>
      </c>
      <c r="AN952" s="369" t="s">
        <v>64</v>
      </c>
      <c r="AO952" s="367" t="s">
        <v>1326</v>
      </c>
      <c r="AP952" s="370" t="s">
        <v>13</v>
      </c>
      <c r="AQ952" s="376" t="s">
        <v>670</v>
      </c>
      <c r="AR952" s="369">
        <v>6.6674166666666661E-3</v>
      </c>
      <c r="AS952" s="369">
        <v>6.6674166666666661E-3</v>
      </c>
      <c r="AT952" s="369"/>
      <c r="AW952" s="711"/>
      <c r="AX952" s="711"/>
      <c r="AY952" s="712"/>
      <c r="AZ952" s="712"/>
      <c r="BA952" s="712"/>
      <c r="BB952" s="713"/>
      <c r="BC952" s="712"/>
      <c r="BD952" s="712"/>
      <c r="BE952" s="712"/>
      <c r="BF952" s="712"/>
      <c r="BG952" s="713"/>
      <c r="BH952" s="713"/>
      <c r="BI952" s="714"/>
      <c r="BJ952" s="714"/>
      <c r="BK952" s="714"/>
      <c r="BL952" s="218"/>
      <c r="BM952" s="713"/>
      <c r="BN952" s="713"/>
      <c r="BO952" s="713"/>
      <c r="BP952" s="713"/>
      <c r="BQ952" s="713"/>
      <c r="BR952" s="713"/>
      <c r="BS952" s="713"/>
      <c r="BT952" s="716"/>
      <c r="BU952" s="717"/>
      <c r="BV952" s="715"/>
      <c r="BW952" s="718"/>
    </row>
    <row r="953" spans="2:75" ht="15.75" customHeight="1">
      <c r="B953" s="363" t="s">
        <v>314</v>
      </c>
      <c r="C953" s="364">
        <v>26396708000105</v>
      </c>
      <c r="D953" s="365" t="s">
        <v>13</v>
      </c>
      <c r="E953" s="365" t="s">
        <v>616</v>
      </c>
      <c r="F953" s="365" t="s">
        <v>618</v>
      </c>
      <c r="G953" s="366" t="s">
        <v>34</v>
      </c>
      <c r="H953" s="366" t="s">
        <v>867</v>
      </c>
      <c r="I953" s="366" t="s">
        <v>34</v>
      </c>
      <c r="J953" s="366" t="s">
        <v>611</v>
      </c>
      <c r="K953" s="367" t="s">
        <v>48</v>
      </c>
      <c r="L953" s="368" t="s">
        <v>1341</v>
      </c>
      <c r="M953" s="368" t="s">
        <v>1421</v>
      </c>
      <c r="N953" s="367">
        <v>432091</v>
      </c>
      <c r="O953" s="367" t="s">
        <v>1323</v>
      </c>
      <c r="P953" s="371">
        <v>42718</v>
      </c>
      <c r="Q953" s="372">
        <v>301308877.18000001</v>
      </c>
      <c r="R953" s="372">
        <v>337360896.32988089</v>
      </c>
      <c r="S953" s="367">
        <v>31</v>
      </c>
      <c r="T953" s="369">
        <v>0.12812715574036515</v>
      </c>
      <c r="U953" s="369">
        <v>1.656324750289238</v>
      </c>
      <c r="V953" s="369">
        <v>0.17806259140469716</v>
      </c>
      <c r="W953" s="369">
        <v>1.7456087899372823</v>
      </c>
      <c r="X953" s="369">
        <v>0.22659457276152617</v>
      </c>
      <c r="Y953" s="369">
        <v>1.7183078085453449</v>
      </c>
      <c r="Z953" s="369">
        <v>0.18906502484902199</v>
      </c>
      <c r="AA953" s="369">
        <v>1.0747068939037321</v>
      </c>
      <c r="AB953" s="369">
        <v>6.5694086450085065E-2</v>
      </c>
      <c r="AC953" s="373">
        <v>1.0490651693764088</v>
      </c>
      <c r="AD953" s="575">
        <v>23648930000151</v>
      </c>
      <c r="AE953" s="370" t="s">
        <v>2550</v>
      </c>
      <c r="AF953" s="370" t="s">
        <v>2317</v>
      </c>
      <c r="AG953" s="374" t="s">
        <v>1458</v>
      </c>
      <c r="AH953" s="374" t="s">
        <v>728</v>
      </c>
      <c r="AI953" s="374">
        <v>10000</v>
      </c>
      <c r="AJ953" s="374">
        <v>10000</v>
      </c>
      <c r="AK953" s="374">
        <v>10000</v>
      </c>
      <c r="AL953" s="369">
        <v>0.02</v>
      </c>
      <c r="AM953" s="369">
        <v>0.2</v>
      </c>
      <c r="AN953" s="369" t="s">
        <v>34</v>
      </c>
      <c r="AO953" s="367" t="s">
        <v>1326</v>
      </c>
      <c r="AP953" s="370" t="s">
        <v>13</v>
      </c>
      <c r="AQ953" s="376" t="s">
        <v>670</v>
      </c>
      <c r="AR953" s="369" t="s">
        <v>34</v>
      </c>
      <c r="AS953" s="369" t="s">
        <v>34</v>
      </c>
      <c r="AT953" s="369"/>
      <c r="AX953" s="711"/>
      <c r="AY953" s="712"/>
      <c r="AZ953" s="712"/>
      <c r="BA953" s="712"/>
      <c r="BB953" s="713"/>
      <c r="BC953" s="712"/>
      <c r="BD953" s="712"/>
      <c r="BE953" s="712"/>
      <c r="BF953" s="712"/>
      <c r="BG953" s="713"/>
      <c r="BH953" s="713"/>
      <c r="BI953" s="714"/>
      <c r="BJ953" s="714"/>
      <c r="BK953" s="714"/>
      <c r="BL953" s="713"/>
      <c r="BM953" s="713"/>
      <c r="BN953" s="713"/>
      <c r="BO953" s="713"/>
      <c r="BP953" s="713"/>
      <c r="BQ953" s="713"/>
      <c r="BR953" s="713"/>
      <c r="BS953" s="713"/>
      <c r="BT953" s="716"/>
      <c r="BU953" s="717"/>
      <c r="BV953" s="715"/>
      <c r="BW953" s="718"/>
    </row>
    <row r="954" spans="2:75" ht="15.75" customHeight="1">
      <c r="B954" s="363" t="s">
        <v>22</v>
      </c>
      <c r="C954" s="364">
        <v>39958357000112</v>
      </c>
      <c r="D954" s="365" t="s">
        <v>13</v>
      </c>
      <c r="E954" s="365" t="s">
        <v>616</v>
      </c>
      <c r="F954" s="365" t="s">
        <v>619</v>
      </c>
      <c r="G954" s="366" t="s">
        <v>34</v>
      </c>
      <c r="H954" s="366" t="s">
        <v>867</v>
      </c>
      <c r="I954" s="366" t="s">
        <v>34</v>
      </c>
      <c r="J954" s="366" t="s">
        <v>611</v>
      </c>
      <c r="K954" s="367" t="s">
        <v>48</v>
      </c>
      <c r="L954" s="368"/>
      <c r="M954" s="368" t="s">
        <v>34</v>
      </c>
      <c r="N954" s="367">
        <v>568678</v>
      </c>
      <c r="O954" s="367" t="s">
        <v>1323</v>
      </c>
      <c r="P954" s="371">
        <v>44195</v>
      </c>
      <c r="Q954" s="372">
        <v>154230621.88</v>
      </c>
      <c r="R954" s="372">
        <v>163091791.12980154</v>
      </c>
      <c r="S954" s="367">
        <v>31</v>
      </c>
      <c r="T954" s="369">
        <v>5.6336025968231285E-2</v>
      </c>
      <c r="U954" s="369">
        <v>0.72826680343394301</v>
      </c>
      <c r="V954" s="369">
        <v>6.457496534705176E-2</v>
      </c>
      <c r="W954" s="369">
        <v>0.6330505819917851</v>
      </c>
      <c r="X954" s="369" t="s">
        <v>1424</v>
      </c>
      <c r="Y954" s="369" t="s">
        <v>1424</v>
      </c>
      <c r="Z954" s="369" t="s">
        <v>1424</v>
      </c>
      <c r="AA954" s="369" t="s">
        <v>1424</v>
      </c>
      <c r="AB954" s="369">
        <v>5.4169772937782495E-2</v>
      </c>
      <c r="AC954" s="373">
        <v>-0.61117979607754136</v>
      </c>
      <c r="AD954" s="575">
        <v>39913857000138</v>
      </c>
      <c r="AE954" s="370" t="s">
        <v>2551</v>
      </c>
      <c r="AF954" s="370" t="s">
        <v>2317</v>
      </c>
      <c r="AG954" s="374" t="s">
        <v>1458</v>
      </c>
      <c r="AH954" s="374" t="s">
        <v>2321</v>
      </c>
      <c r="AI954" s="374">
        <v>1000</v>
      </c>
      <c r="AJ954" s="374">
        <v>500</v>
      </c>
      <c r="AK954" s="374">
        <v>500</v>
      </c>
      <c r="AL954" s="369">
        <v>1.95E-2</v>
      </c>
      <c r="AM954" s="369">
        <v>0.2</v>
      </c>
      <c r="AN954" s="369" t="s">
        <v>34</v>
      </c>
      <c r="AO954" s="367" t="s">
        <v>1326</v>
      </c>
      <c r="AP954" s="370" t="s">
        <v>13</v>
      </c>
      <c r="AQ954" s="376" t="s">
        <v>670</v>
      </c>
      <c r="AR954" s="369">
        <v>5.2006500000000002E-3</v>
      </c>
      <c r="AS954" s="369">
        <v>5.2006500000000002E-3</v>
      </c>
      <c r="AT954" s="369"/>
      <c r="AX954" s="711"/>
      <c r="AY954" s="712"/>
      <c r="AZ954" s="712"/>
      <c r="BA954" s="712"/>
      <c r="BB954" s="713"/>
      <c r="BC954" s="712"/>
      <c r="BD954" s="712"/>
      <c r="BE954" s="712"/>
      <c r="BF954" s="712"/>
      <c r="BG954" s="713"/>
      <c r="BH954" s="713"/>
      <c r="BI954" s="714"/>
      <c r="BJ954" s="714"/>
      <c r="BK954" s="714"/>
      <c r="BL954" s="713"/>
      <c r="BM954" s="713"/>
      <c r="BN954" s="713"/>
      <c r="BO954" s="713"/>
      <c r="BP954" s="713"/>
      <c r="BQ954" s="713"/>
      <c r="BR954" s="713"/>
      <c r="BS954" s="713"/>
      <c r="BT954" s="716"/>
      <c r="BU954" s="717"/>
      <c r="BV954" s="715"/>
      <c r="BW954" s="718"/>
    </row>
    <row r="955" spans="2:75" ht="15.75" customHeight="1">
      <c r="B955" s="363" t="s">
        <v>23</v>
      </c>
      <c r="C955" s="364">
        <v>39958195000112</v>
      </c>
      <c r="D955" s="365" t="s">
        <v>13</v>
      </c>
      <c r="E955" s="365" t="s">
        <v>616</v>
      </c>
      <c r="F955" s="365" t="s">
        <v>619</v>
      </c>
      <c r="G955" s="366" t="s">
        <v>34</v>
      </c>
      <c r="H955" s="366" t="s">
        <v>1340</v>
      </c>
      <c r="I955" s="366" t="s">
        <v>34</v>
      </c>
      <c r="J955" s="366" t="s">
        <v>611</v>
      </c>
      <c r="K955" s="367" t="s">
        <v>48</v>
      </c>
      <c r="L955" s="368"/>
      <c r="M955" s="368" t="s">
        <v>34</v>
      </c>
      <c r="N955" s="367">
        <v>566284</v>
      </c>
      <c r="O955" s="367" t="s">
        <v>1323</v>
      </c>
      <c r="P955" s="371">
        <v>44183</v>
      </c>
      <c r="Q955" s="372">
        <v>498820562.23000002</v>
      </c>
      <c r="R955" s="372">
        <v>587666064.68809485</v>
      </c>
      <c r="S955" s="367">
        <v>31</v>
      </c>
      <c r="T955" s="369">
        <v>5.1784630084426686E-2</v>
      </c>
      <c r="U955" s="369">
        <v>0.66943002049632594</v>
      </c>
      <c r="V955" s="369">
        <v>6.0868779245741411E-2</v>
      </c>
      <c r="W955" s="369">
        <v>0.59671756569367418</v>
      </c>
      <c r="X955" s="369" t="s">
        <v>1424</v>
      </c>
      <c r="Y955" s="369" t="s">
        <v>1424</v>
      </c>
      <c r="Z955" s="369" t="s">
        <v>1424</v>
      </c>
      <c r="AA955" s="369" t="s">
        <v>1424</v>
      </c>
      <c r="AB955" s="369">
        <v>7.0127504159839427E-2</v>
      </c>
      <c r="AC955" s="373">
        <v>-0.5077628315703997</v>
      </c>
      <c r="AD955" s="575">
        <v>39913737000130</v>
      </c>
      <c r="AE955" s="370" t="s">
        <v>2551</v>
      </c>
      <c r="AF955" s="370" t="s">
        <v>2317</v>
      </c>
      <c r="AG955" s="374" t="s">
        <v>1458</v>
      </c>
      <c r="AH955" s="374" t="s">
        <v>2318</v>
      </c>
      <c r="AI955" s="374">
        <v>5000</v>
      </c>
      <c r="AJ955" s="374">
        <v>1000</v>
      </c>
      <c r="AK955" s="374">
        <v>1000</v>
      </c>
      <c r="AL955" s="369">
        <v>1.95E-2</v>
      </c>
      <c r="AM955" s="369">
        <v>0.2</v>
      </c>
      <c r="AN955" s="369" t="s">
        <v>34</v>
      </c>
      <c r="AO955" s="367" t="s">
        <v>1326</v>
      </c>
      <c r="AP955" s="370" t="s">
        <v>13</v>
      </c>
      <c r="AQ955" s="376" t="s">
        <v>670</v>
      </c>
      <c r="AR955" s="369">
        <v>5.2006500000000002E-3</v>
      </c>
      <c r="AS955" s="369">
        <v>5.2006500000000002E-3</v>
      </c>
      <c r="AT955" s="369"/>
      <c r="AX955" s="711"/>
      <c r="AY955" s="712"/>
      <c r="AZ955" s="712"/>
      <c r="BA955" s="712"/>
      <c r="BB955" s="713"/>
      <c r="BC955" s="712"/>
      <c r="BD955" s="712"/>
      <c r="BE955" s="712"/>
      <c r="BF955" s="712"/>
      <c r="BG955" s="713"/>
      <c r="BH955" s="713"/>
      <c r="BI955" s="714"/>
      <c r="BJ955" s="714"/>
      <c r="BK955" s="714"/>
      <c r="BL955" s="713"/>
      <c r="BM955" s="713"/>
      <c r="BN955" s="713"/>
      <c r="BO955" s="713"/>
      <c r="BP955" s="713"/>
      <c r="BQ955" s="713"/>
      <c r="BR955" s="713"/>
      <c r="BS955" s="713"/>
      <c r="BT955" s="716"/>
      <c r="BU955" s="717"/>
      <c r="BV955" s="715"/>
      <c r="BW955" s="718"/>
    </row>
    <row r="956" spans="2:75" ht="15.75" customHeight="1">
      <c r="B956" s="363" t="s">
        <v>1100</v>
      </c>
      <c r="C956" s="364">
        <v>30338686000196</v>
      </c>
      <c r="D956" s="365" t="s">
        <v>11</v>
      </c>
      <c r="E956" s="365" t="s">
        <v>663</v>
      </c>
      <c r="F956" s="365"/>
      <c r="G956" s="366" t="s">
        <v>740</v>
      </c>
      <c r="H956" s="366" t="s">
        <v>34</v>
      </c>
      <c r="I956" s="366" t="s">
        <v>1306</v>
      </c>
      <c r="J956" s="366" t="s">
        <v>611</v>
      </c>
      <c r="K956" s="367" t="s">
        <v>48</v>
      </c>
      <c r="L956" s="368" t="s">
        <v>1341</v>
      </c>
      <c r="M956" s="368" t="s">
        <v>34</v>
      </c>
      <c r="N956" s="367">
        <v>475572</v>
      </c>
      <c r="O956" s="367" t="s">
        <v>1323</v>
      </c>
      <c r="P956" s="371">
        <v>43311</v>
      </c>
      <c r="Q956" s="372">
        <v>26744568.780000001</v>
      </c>
      <c r="R956" s="372">
        <v>44526811.628293656</v>
      </c>
      <c r="S956" s="367">
        <v>26</v>
      </c>
      <c r="T956" s="369">
        <v>-1.0947801659480505E-2</v>
      </c>
      <c r="U956" s="369">
        <v>-0.14152436885900918</v>
      </c>
      <c r="V956" s="369">
        <v>9.2587314101715279E-3</v>
      </c>
      <c r="W956" s="369">
        <v>9.076652656666595E-2</v>
      </c>
      <c r="X956" s="369">
        <v>9.3832628571244081E-2</v>
      </c>
      <c r="Y956" s="369">
        <v>0.71154986814264864</v>
      </c>
      <c r="Z956" s="369">
        <v>0.12165905032046154</v>
      </c>
      <c r="AA956" s="369">
        <v>0.69154948245763503</v>
      </c>
      <c r="AB956" s="369">
        <v>5.0896500787649387E-2</v>
      </c>
      <c r="AC956" s="373">
        <v>-1.7024395841579958</v>
      </c>
      <c r="AD956" s="575">
        <v>29853005000149</v>
      </c>
      <c r="AE956" s="370" t="s">
        <v>2331</v>
      </c>
      <c r="AF956" s="370" t="s">
        <v>2317</v>
      </c>
      <c r="AG956" s="374" t="s">
        <v>1458</v>
      </c>
      <c r="AH956" s="374" t="s">
        <v>2318</v>
      </c>
      <c r="AI956" s="374">
        <v>5000</v>
      </c>
      <c r="AJ956" s="374">
        <v>1000</v>
      </c>
      <c r="AK956" s="374">
        <v>1000</v>
      </c>
      <c r="AL956" s="369">
        <v>0</v>
      </c>
      <c r="AM956" s="369" t="s">
        <v>34</v>
      </c>
      <c r="AN956" s="369" t="s">
        <v>34</v>
      </c>
      <c r="AO956" s="367" t="s">
        <v>1326</v>
      </c>
      <c r="AP956" s="370" t="s">
        <v>13</v>
      </c>
      <c r="AQ956" s="376" t="s">
        <v>681</v>
      </c>
      <c r="AR956" s="369">
        <v>5.6666666666666671E-3</v>
      </c>
      <c r="AS956" s="369">
        <v>5.6666666666666671E-3</v>
      </c>
      <c r="AT956" s="369"/>
      <c r="AX956" s="711"/>
      <c r="AY956" s="712"/>
      <c r="AZ956" s="712"/>
      <c r="BA956" s="712"/>
      <c r="BB956" s="713"/>
      <c r="BC956" s="712"/>
      <c r="BD956" s="712"/>
      <c r="BE956" s="712"/>
      <c r="BF956" s="712"/>
      <c r="BG956" s="713"/>
      <c r="BH956" s="713"/>
      <c r="BI956" s="714"/>
      <c r="BJ956" s="714"/>
      <c r="BK956" s="714"/>
      <c r="BL956" s="713"/>
      <c r="BM956" s="713"/>
      <c r="BN956" s="713"/>
      <c r="BO956" s="713"/>
      <c r="BP956" s="713"/>
      <c r="BQ956" s="713"/>
      <c r="BR956" s="713"/>
      <c r="BS956" s="713"/>
      <c r="BT956" s="716"/>
      <c r="BU956" s="717"/>
      <c r="BV956" s="715"/>
      <c r="BW956" s="718"/>
    </row>
    <row r="957" spans="2:75" ht="15.75" customHeight="1">
      <c r="B957" s="363" t="s">
        <v>495</v>
      </c>
      <c r="C957" s="364">
        <v>29853005000149</v>
      </c>
      <c r="D957" s="365" t="s">
        <v>11</v>
      </c>
      <c r="E957" s="365" t="s">
        <v>663</v>
      </c>
      <c r="F957" s="365"/>
      <c r="G957" s="366" t="s">
        <v>740</v>
      </c>
      <c r="H957" s="366" t="s">
        <v>34</v>
      </c>
      <c r="I957" s="366" t="s">
        <v>34</v>
      </c>
      <c r="J957" s="366" t="s">
        <v>611</v>
      </c>
      <c r="K957" s="367" t="s">
        <v>48</v>
      </c>
      <c r="L957" s="368"/>
      <c r="M957" s="368" t="s">
        <v>34</v>
      </c>
      <c r="N957" s="367">
        <v>468584</v>
      </c>
      <c r="O957" s="367" t="s">
        <v>1323</v>
      </c>
      <c r="P957" s="371">
        <v>43276</v>
      </c>
      <c r="Q957" s="372">
        <v>289427583.36000001</v>
      </c>
      <c r="R957" s="372">
        <v>513240800.04194432</v>
      </c>
      <c r="S957" s="367">
        <v>12</v>
      </c>
      <c r="T957" s="369">
        <v>-1.3800829773554901E-2</v>
      </c>
      <c r="U957" s="369">
        <v>-0.1784060201475792</v>
      </c>
      <c r="V957" s="369">
        <v>6.3757504152963662E-3</v>
      </c>
      <c r="W957" s="369">
        <v>6.2503672891587633E-2</v>
      </c>
      <c r="X957" s="369">
        <v>9.1516665458549529E-2</v>
      </c>
      <c r="Y957" s="369">
        <v>0.69398749913995328</v>
      </c>
      <c r="Z957" s="369">
        <v>0.12040631208340913</v>
      </c>
      <c r="AA957" s="369">
        <v>0.68442851219519685</v>
      </c>
      <c r="AB957" s="369">
        <v>3.9782284180971024E-2</v>
      </c>
      <c r="AC957" s="373">
        <v>-2.2624912736453635</v>
      </c>
      <c r="AD957" s="575">
        <v>29363886000110</v>
      </c>
      <c r="AE957" s="370" t="s">
        <v>2334</v>
      </c>
      <c r="AF957" s="370" t="s">
        <v>2326</v>
      </c>
      <c r="AG957" s="374" t="s">
        <v>1459</v>
      </c>
      <c r="AH957" s="374" t="s">
        <v>2318</v>
      </c>
      <c r="AI957" s="374">
        <v>0</v>
      </c>
      <c r="AJ957" s="374">
        <v>1000</v>
      </c>
      <c r="AK957" s="374">
        <v>1000</v>
      </c>
      <c r="AL957" s="369">
        <v>8.5000000000000006E-3</v>
      </c>
      <c r="AM957" s="369" t="s">
        <v>34</v>
      </c>
      <c r="AN957" s="369" t="s">
        <v>34</v>
      </c>
      <c r="AO957" s="367" t="s">
        <v>1326</v>
      </c>
      <c r="AP957" s="370" t="s">
        <v>13</v>
      </c>
      <c r="AQ957" s="376" t="s">
        <v>681</v>
      </c>
      <c r="AR957" s="369">
        <v>5.6666666666666671E-3</v>
      </c>
      <c r="AS957" s="369">
        <v>5.6666666666666671E-3</v>
      </c>
      <c r="AT957" s="369"/>
      <c r="AX957" s="711"/>
      <c r="AY957" s="712"/>
      <c r="AZ957" s="712"/>
      <c r="BA957" s="712"/>
      <c r="BB957" s="713"/>
      <c r="BC957" s="712"/>
      <c r="BD957" s="712"/>
      <c r="BE957" s="712"/>
      <c r="BF957" s="712"/>
      <c r="BG957" s="713"/>
      <c r="BH957" s="713"/>
      <c r="BI957" s="714"/>
      <c r="BJ957" s="714"/>
      <c r="BK957" s="714"/>
      <c r="BL957" s="713"/>
      <c r="BM957" s="713"/>
      <c r="BN957" s="713"/>
      <c r="BO957" s="713"/>
      <c r="BP957" s="713"/>
      <c r="BQ957" s="713"/>
      <c r="BR957" s="713"/>
      <c r="BS957" s="713"/>
      <c r="BT957" s="716"/>
      <c r="BU957" s="717"/>
      <c r="BV957" s="715"/>
      <c r="BW957" s="718"/>
    </row>
    <row r="958" spans="2:75" ht="15.75" customHeight="1">
      <c r="B958" s="363" t="s">
        <v>315</v>
      </c>
      <c r="C958" s="364">
        <v>40660810000199</v>
      </c>
      <c r="D958" s="365" t="s">
        <v>11</v>
      </c>
      <c r="E958" s="365" t="s">
        <v>663</v>
      </c>
      <c r="F958" s="365"/>
      <c r="G958" s="366" t="s">
        <v>740</v>
      </c>
      <c r="H958" s="366" t="s">
        <v>34</v>
      </c>
      <c r="I958" s="366" t="s">
        <v>34</v>
      </c>
      <c r="J958" s="366" t="s">
        <v>611</v>
      </c>
      <c r="K958" s="367" t="s">
        <v>49</v>
      </c>
      <c r="L958" s="368"/>
      <c r="M958" s="368" t="s">
        <v>34</v>
      </c>
      <c r="N958" s="367">
        <v>585211</v>
      </c>
      <c r="O958" s="367" t="s">
        <v>1323</v>
      </c>
      <c r="P958" s="371">
        <v>44285</v>
      </c>
      <c r="Q958" s="372">
        <v>16210224.57</v>
      </c>
      <c r="R958" s="372">
        <v>11944706.510873014</v>
      </c>
      <c r="S958" s="367">
        <v>12</v>
      </c>
      <c r="T958" s="369">
        <v>-0.13667483922631551</v>
      </c>
      <c r="U958" s="369">
        <v>-1.7668223230606745</v>
      </c>
      <c r="V958" s="369">
        <v>-7.176842161252861E-2</v>
      </c>
      <c r="W958" s="369">
        <v>-0.7035705064070521</v>
      </c>
      <c r="X958" s="369" t="s">
        <v>1424</v>
      </c>
      <c r="Y958" s="369" t="s">
        <v>1424</v>
      </c>
      <c r="Z958" s="369" t="s">
        <v>1424</v>
      </c>
      <c r="AA958" s="369" t="s">
        <v>1424</v>
      </c>
      <c r="AB958" s="369">
        <v>0.15060094417618719</v>
      </c>
      <c r="AC958" s="373">
        <v>-1.0647042258793868</v>
      </c>
      <c r="AD958" s="575">
        <v>38281496000191</v>
      </c>
      <c r="AE958" s="370" t="s">
        <v>2334</v>
      </c>
      <c r="AF958" s="370" t="s">
        <v>2326</v>
      </c>
      <c r="AG958" s="374" t="s">
        <v>1459</v>
      </c>
      <c r="AH958" s="374" t="s">
        <v>2318</v>
      </c>
      <c r="AI958" s="374">
        <v>500</v>
      </c>
      <c r="AJ958" s="374" t="s">
        <v>1436</v>
      </c>
      <c r="AK958" s="374">
        <v>500</v>
      </c>
      <c r="AL958" s="369">
        <v>8.5000000000000006E-3</v>
      </c>
      <c r="AM958" s="369" t="s">
        <v>34</v>
      </c>
      <c r="AN958" s="369" t="s">
        <v>34</v>
      </c>
      <c r="AO958" s="367" t="s">
        <v>1326</v>
      </c>
      <c r="AP958" s="370" t="s">
        <v>13</v>
      </c>
      <c r="AQ958" s="376" t="s">
        <v>681</v>
      </c>
      <c r="AR958" s="369">
        <v>5.6666666666666671E-3</v>
      </c>
      <c r="AS958" s="369">
        <v>5.6666666666666671E-3</v>
      </c>
      <c r="AT958" s="369"/>
      <c r="AX958" s="711"/>
      <c r="AY958" s="712"/>
      <c r="AZ958" s="712"/>
      <c r="BA958" s="712"/>
      <c r="BB958" s="713"/>
      <c r="BC958" s="712"/>
      <c r="BD958" s="712"/>
      <c r="BE958" s="712"/>
      <c r="BF958" s="712"/>
      <c r="BG958" s="713"/>
      <c r="BH958" s="713"/>
      <c r="BI958" s="714"/>
      <c r="BJ958" s="714"/>
      <c r="BK958" s="714"/>
      <c r="BL958" s="713"/>
      <c r="BM958" s="713"/>
      <c r="BN958" s="713"/>
      <c r="BO958" s="713"/>
      <c r="BP958" s="713"/>
      <c r="BQ958" s="713"/>
      <c r="BR958" s="713"/>
      <c r="BS958" s="713"/>
      <c r="BT958" s="716"/>
      <c r="BU958" s="717"/>
      <c r="BV958" s="715"/>
      <c r="BW958" s="718"/>
    </row>
    <row r="959" spans="2:75" ht="15.75" customHeight="1">
      <c r="B959" s="363" t="s">
        <v>316</v>
      </c>
      <c r="C959" s="364">
        <v>11403956000150</v>
      </c>
      <c r="D959" s="365" t="s">
        <v>13</v>
      </c>
      <c r="E959" s="365" t="s">
        <v>616</v>
      </c>
      <c r="F959" s="365" t="s">
        <v>617</v>
      </c>
      <c r="G959" s="366" t="s">
        <v>34</v>
      </c>
      <c r="H959" s="366" t="s">
        <v>1339</v>
      </c>
      <c r="I959" s="366" t="s">
        <v>34</v>
      </c>
      <c r="J959" s="366" t="s">
        <v>608</v>
      </c>
      <c r="K959" s="367" t="s">
        <v>48</v>
      </c>
      <c r="L959" s="368"/>
      <c r="M959" s="368" t="s">
        <v>34</v>
      </c>
      <c r="N959" s="367">
        <v>245054</v>
      </c>
      <c r="O959" s="367" t="s">
        <v>1323</v>
      </c>
      <c r="P959" s="371">
        <v>40259</v>
      </c>
      <c r="Q959" s="372">
        <v>629359612.44000006</v>
      </c>
      <c r="R959" s="372">
        <v>1066502920.7008338</v>
      </c>
      <c r="S959" s="367">
        <v>15</v>
      </c>
      <c r="T959" s="369">
        <v>7.2963108919518849E-2</v>
      </c>
      <c r="U959" s="369">
        <v>0.94320835004203396</v>
      </c>
      <c r="V959" s="369">
        <v>8.5338471963945617E-2</v>
      </c>
      <c r="W959" s="369">
        <v>0.83660237450722708</v>
      </c>
      <c r="X959" s="369">
        <v>0.10326658806158129</v>
      </c>
      <c r="Y959" s="369">
        <v>0.78308929673614436</v>
      </c>
      <c r="Z959" s="369">
        <v>0.17659719527231754</v>
      </c>
      <c r="AA959" s="369">
        <v>1.0038357086657375</v>
      </c>
      <c r="AB959" s="369">
        <v>2.1167869595454244E-2</v>
      </c>
      <c r="AC959" s="373">
        <v>-0.70974020215866207</v>
      </c>
      <c r="AD959" s="575">
        <v>11490618000101</v>
      </c>
      <c r="AE959" s="370" t="s">
        <v>2552</v>
      </c>
      <c r="AF959" s="370" t="s">
        <v>2326</v>
      </c>
      <c r="AG959" s="374" t="s">
        <v>1459</v>
      </c>
      <c r="AH959" s="374" t="s">
        <v>2321</v>
      </c>
      <c r="AI959" s="374">
        <v>1000</v>
      </c>
      <c r="AJ959" s="374">
        <v>0</v>
      </c>
      <c r="AK959" s="374">
        <v>0</v>
      </c>
      <c r="AL959" s="369">
        <v>0.02</v>
      </c>
      <c r="AM959" s="369">
        <v>0.2</v>
      </c>
      <c r="AN959" s="369" t="s">
        <v>64</v>
      </c>
      <c r="AO959" s="367" t="s">
        <v>1326</v>
      </c>
      <c r="AP959" s="370" t="s">
        <v>13</v>
      </c>
      <c r="AQ959" s="376" t="s">
        <v>670</v>
      </c>
      <c r="AR959" s="369">
        <v>5.0000000000000001E-3</v>
      </c>
      <c r="AS959" s="369">
        <v>5.0000000000000001E-3</v>
      </c>
      <c r="AT959" s="369"/>
      <c r="AW959" s="711"/>
      <c r="AX959" s="711"/>
      <c r="AY959" s="712"/>
      <c r="AZ959" s="712"/>
      <c r="BA959" s="712"/>
      <c r="BB959" s="713"/>
      <c r="BC959" s="712"/>
      <c r="BD959" s="712"/>
      <c r="BE959" s="712"/>
      <c r="BF959" s="712"/>
      <c r="BG959" s="713"/>
      <c r="BH959" s="713"/>
      <c r="BI959" s="714"/>
      <c r="BJ959" s="714"/>
      <c r="BK959" s="714"/>
      <c r="BL959" s="218"/>
      <c r="BM959" s="713"/>
      <c r="BN959" s="713"/>
      <c r="BO959" s="713"/>
      <c r="BP959" s="713"/>
      <c r="BQ959" s="713"/>
      <c r="BR959" s="713"/>
      <c r="BS959" s="713"/>
      <c r="BT959" s="716"/>
      <c r="BU959" s="717"/>
      <c r="BV959" s="715"/>
      <c r="BW959" s="718"/>
    </row>
    <row r="960" spans="2:75" ht="15.75" customHeight="1">
      <c r="B960" s="363" t="s">
        <v>1101</v>
      </c>
      <c r="C960" s="364">
        <v>31353372000125</v>
      </c>
      <c r="D960" s="365" t="s">
        <v>13</v>
      </c>
      <c r="E960" s="365" t="s">
        <v>616</v>
      </c>
      <c r="F960" s="365" t="s">
        <v>617</v>
      </c>
      <c r="G960" s="366" t="s">
        <v>34</v>
      </c>
      <c r="H960" s="366" t="s">
        <v>1339</v>
      </c>
      <c r="I960" s="366" t="s">
        <v>34</v>
      </c>
      <c r="J960" s="366" t="s">
        <v>608</v>
      </c>
      <c r="K960" s="367" t="s">
        <v>48</v>
      </c>
      <c r="L960" s="368" t="s">
        <v>1341</v>
      </c>
      <c r="M960" s="368" t="s">
        <v>34</v>
      </c>
      <c r="N960" s="367">
        <v>479561</v>
      </c>
      <c r="O960" s="367" t="s">
        <v>1323</v>
      </c>
      <c r="P960" s="371">
        <v>43425</v>
      </c>
      <c r="Q960" s="372">
        <v>52133950.600000001</v>
      </c>
      <c r="R960" s="372">
        <v>67637070.446825415</v>
      </c>
      <c r="S960" s="367">
        <v>15</v>
      </c>
      <c r="T960" s="369">
        <v>7.267258692767653E-2</v>
      </c>
      <c r="U960" s="369">
        <v>0.93945271554900844</v>
      </c>
      <c r="V960" s="369">
        <v>8.5038814841778887E-2</v>
      </c>
      <c r="W960" s="369">
        <v>0.83366473273589792</v>
      </c>
      <c r="X960" s="369">
        <v>0.10275812301771303</v>
      </c>
      <c r="Y960" s="369">
        <v>0.77923351394045193</v>
      </c>
      <c r="Z960" s="369">
        <v>0.1753012221069763</v>
      </c>
      <c r="AA960" s="369">
        <v>0.9964689770546491</v>
      </c>
      <c r="AB960" s="369">
        <v>2.101811062819248E-2</v>
      </c>
      <c r="AC960" s="373">
        <v>-0.72808915458781909</v>
      </c>
      <c r="AD960" s="575">
        <v>11403956000150</v>
      </c>
      <c r="AE960" s="370" t="s">
        <v>2331</v>
      </c>
      <c r="AF960" s="370" t="s">
        <v>2317</v>
      </c>
      <c r="AG960" s="374" t="s">
        <v>1458</v>
      </c>
      <c r="AH960" s="374" t="s">
        <v>2321</v>
      </c>
      <c r="AI960" s="374">
        <v>5000</v>
      </c>
      <c r="AJ960" s="374">
        <v>0</v>
      </c>
      <c r="AK960" s="374">
        <v>0</v>
      </c>
      <c r="AL960" s="369">
        <v>0</v>
      </c>
      <c r="AM960" s="369" t="s">
        <v>34</v>
      </c>
      <c r="AN960" s="369" t="s">
        <v>34</v>
      </c>
      <c r="AO960" s="367" t="s">
        <v>1326</v>
      </c>
      <c r="AP960" s="370" t="s">
        <v>13</v>
      </c>
      <c r="AQ960" s="376" t="s">
        <v>670</v>
      </c>
      <c r="AR960" s="369">
        <v>5.0000000000000001E-3</v>
      </c>
      <c r="AS960" s="369">
        <v>5.0000000000000001E-3</v>
      </c>
      <c r="AT960" s="369"/>
      <c r="AW960" s="711"/>
      <c r="AX960" s="711"/>
      <c r="AY960" s="712"/>
      <c r="AZ960" s="712"/>
      <c r="BA960" s="712"/>
      <c r="BB960" s="713"/>
      <c r="BC960" s="712"/>
      <c r="BD960" s="712"/>
      <c r="BE960" s="712"/>
      <c r="BF960" s="712"/>
      <c r="BG960" s="713"/>
      <c r="BH960" s="713"/>
      <c r="BI960" s="714"/>
      <c r="BJ960" s="714"/>
      <c r="BK960" s="714"/>
      <c r="BL960" s="218"/>
      <c r="BM960" s="713"/>
      <c r="BN960" s="713"/>
      <c r="BO960" s="713"/>
      <c r="BP960" s="713"/>
      <c r="BQ960" s="713"/>
      <c r="BR960" s="713"/>
      <c r="BS960" s="713"/>
      <c r="BT960" s="716"/>
      <c r="BU960" s="717"/>
      <c r="BV960" s="715"/>
      <c r="BW960" s="718"/>
    </row>
    <row r="961" spans="2:75" ht="15.75" customHeight="1">
      <c r="B961" s="363" t="s">
        <v>317</v>
      </c>
      <c r="C961" s="364">
        <v>11628883000103</v>
      </c>
      <c r="D961" s="365" t="s">
        <v>14</v>
      </c>
      <c r="E961" s="365" t="s">
        <v>607</v>
      </c>
      <c r="F961" s="365"/>
      <c r="G961" s="366"/>
      <c r="H961" s="366" t="s">
        <v>34</v>
      </c>
      <c r="I961" s="366" t="s">
        <v>34</v>
      </c>
      <c r="J961" s="366" t="s">
        <v>608</v>
      </c>
      <c r="K961" s="367" t="s">
        <v>48</v>
      </c>
      <c r="L961" s="368"/>
      <c r="M961" s="368" t="s">
        <v>34</v>
      </c>
      <c r="N961" s="367">
        <v>378100</v>
      </c>
      <c r="O961" s="367" t="s">
        <v>1323</v>
      </c>
      <c r="P961" s="371">
        <v>40269</v>
      </c>
      <c r="Q961" s="372">
        <v>994643888.30999994</v>
      </c>
      <c r="R961" s="372">
        <v>1020067737.3512301</v>
      </c>
      <c r="S961" s="367">
        <v>17</v>
      </c>
      <c r="T961" s="369">
        <v>6.3054644012524808E-2</v>
      </c>
      <c r="U961" s="369">
        <v>0.81511969024158648</v>
      </c>
      <c r="V961" s="369">
        <v>-5.2189966977977509E-2</v>
      </c>
      <c r="W961" s="369">
        <v>-0.51163618581870651</v>
      </c>
      <c r="X961" s="369">
        <v>4.8166027023124114E-2</v>
      </c>
      <c r="Y961" s="369">
        <v>0.36525173278330564</v>
      </c>
      <c r="Z961" s="369">
        <v>9.2641301755170602E-2</v>
      </c>
      <c r="AA961" s="369">
        <v>0.52660319239903453</v>
      </c>
      <c r="AB961" s="369">
        <v>0.18805621016611254</v>
      </c>
      <c r="AC961" s="373">
        <v>-0.70772908719517424</v>
      </c>
      <c r="AD961" s="575">
        <v>11616482000125</v>
      </c>
      <c r="AE961" s="370" t="s">
        <v>2552</v>
      </c>
      <c r="AF961" s="370" t="s">
        <v>2323</v>
      </c>
      <c r="AG961" s="374" t="s">
        <v>721</v>
      </c>
      <c r="AH961" s="374" t="s">
        <v>2321</v>
      </c>
      <c r="AI961" s="374">
        <v>5000</v>
      </c>
      <c r="AJ961" s="374">
        <v>0</v>
      </c>
      <c r="AK961" s="374">
        <v>0</v>
      </c>
      <c r="AL961" s="369">
        <v>0.02</v>
      </c>
      <c r="AM961" s="369">
        <v>0.2</v>
      </c>
      <c r="AN961" s="369" t="s">
        <v>668</v>
      </c>
      <c r="AO961" s="367" t="s">
        <v>1326</v>
      </c>
      <c r="AP961" s="370" t="s">
        <v>718</v>
      </c>
      <c r="AQ961" s="376" t="s">
        <v>667</v>
      </c>
      <c r="AR961" s="369">
        <v>5.3333333333333332E-3</v>
      </c>
      <c r="AS961" s="369">
        <v>5.3333333333333332E-3</v>
      </c>
      <c r="AT961" s="369"/>
      <c r="AW961" s="711"/>
      <c r="AX961" s="711"/>
      <c r="AY961" s="712"/>
      <c r="AZ961" s="712"/>
      <c r="BA961" s="712"/>
      <c r="BB961" s="713"/>
      <c r="BC961" s="712"/>
      <c r="BD961" s="712"/>
      <c r="BE961" s="712"/>
      <c r="BF961" s="712"/>
      <c r="BG961" s="713"/>
      <c r="BH961" s="713"/>
      <c r="BI961" s="714"/>
      <c r="BJ961" s="714"/>
      <c r="BK961" s="714"/>
      <c r="BL961" s="218"/>
      <c r="BM961" s="713"/>
      <c r="BN961" s="713"/>
      <c r="BO961" s="713"/>
      <c r="BP961" s="713"/>
      <c r="BQ961" s="713"/>
      <c r="BR961" s="713"/>
      <c r="BS961" s="713"/>
      <c r="BT961" s="716"/>
      <c r="BU961" s="717"/>
      <c r="BV961" s="715"/>
      <c r="BW961" s="718"/>
    </row>
    <row r="962" spans="2:75" ht="15.75" customHeight="1">
      <c r="B962" s="363" t="s">
        <v>695</v>
      </c>
      <c r="C962" s="364">
        <v>23711486000171</v>
      </c>
      <c r="D962" s="365" t="s">
        <v>14</v>
      </c>
      <c r="E962" s="365" t="s">
        <v>15</v>
      </c>
      <c r="F962" s="365" t="s">
        <v>17</v>
      </c>
      <c r="G962" s="366"/>
      <c r="H962" s="366" t="s">
        <v>34</v>
      </c>
      <c r="I962" s="366" t="s">
        <v>34</v>
      </c>
      <c r="J962" s="366" t="s">
        <v>611</v>
      </c>
      <c r="K962" s="367" t="s">
        <v>49</v>
      </c>
      <c r="L962" s="368"/>
      <c r="M962" s="368" t="s">
        <v>1421</v>
      </c>
      <c r="N962" s="367">
        <v>412831</v>
      </c>
      <c r="O962" s="367" t="s">
        <v>1323</v>
      </c>
      <c r="P962" s="371">
        <v>42415</v>
      </c>
      <c r="Q962" s="372">
        <v>69946576.950000003</v>
      </c>
      <c r="R962" s="372">
        <v>74545537.910714239</v>
      </c>
      <c r="S962" s="367">
        <v>1</v>
      </c>
      <c r="T962" s="369">
        <v>-6.2127869967336213E-2</v>
      </c>
      <c r="U962" s="369">
        <v>-0.80313910127040755</v>
      </c>
      <c r="V962" s="369">
        <v>1.0173125872655175E-2</v>
      </c>
      <c r="W962" s="369">
        <v>9.9730649792041673E-2</v>
      </c>
      <c r="X962" s="369">
        <v>-3.5777286241276962E-2</v>
      </c>
      <c r="Y962" s="369">
        <v>-0.27130566088909569</v>
      </c>
      <c r="Z962" s="369">
        <v>0.26487655727134896</v>
      </c>
      <c r="AA962" s="369">
        <v>1.5056442214012065</v>
      </c>
      <c r="AB962" s="369">
        <v>0.1657425958797292</v>
      </c>
      <c r="AC962" s="373">
        <v>-0.44272695079195812</v>
      </c>
      <c r="AD962" s="575">
        <v>0</v>
      </c>
      <c r="AE962" s="370" t="s">
        <v>2552</v>
      </c>
      <c r="AF962" s="370" t="s">
        <v>2326</v>
      </c>
      <c r="AG962" s="374" t="s">
        <v>1459</v>
      </c>
      <c r="AH962" s="374" t="s">
        <v>2321</v>
      </c>
      <c r="AI962" s="374">
        <v>5000</v>
      </c>
      <c r="AJ962" s="374">
        <v>0</v>
      </c>
      <c r="AK962" s="374">
        <v>0</v>
      </c>
      <c r="AL962" s="369">
        <v>7.4999999999999997E-3</v>
      </c>
      <c r="AM962" s="369" t="s">
        <v>34</v>
      </c>
      <c r="AN962" s="369" t="s">
        <v>34</v>
      </c>
      <c r="AO962" s="367" t="s">
        <v>1326</v>
      </c>
      <c r="AP962" s="370" t="s">
        <v>17</v>
      </c>
      <c r="AQ962" s="376" t="s">
        <v>17</v>
      </c>
      <c r="AR962" s="369">
        <v>1.7499999999999998E-3</v>
      </c>
      <c r="AS962" s="369">
        <v>1.7499999999999998E-3</v>
      </c>
      <c r="AT962" s="369"/>
      <c r="AX962" s="711"/>
      <c r="AY962" s="712"/>
      <c r="AZ962" s="712"/>
      <c r="BA962" s="712"/>
      <c r="BB962" s="713"/>
      <c r="BC962" s="712"/>
      <c r="BD962" s="712"/>
      <c r="BE962" s="712"/>
      <c r="BF962" s="712"/>
      <c r="BG962" s="713"/>
      <c r="BH962" s="713"/>
      <c r="BI962" s="714"/>
      <c r="BJ962" s="714"/>
      <c r="BK962" s="714"/>
      <c r="BL962" s="713"/>
      <c r="BM962" s="713"/>
      <c r="BN962" s="713"/>
      <c r="BO962" s="713"/>
      <c r="BP962" s="713"/>
      <c r="BQ962" s="713"/>
      <c r="BR962" s="713"/>
      <c r="BS962" s="713"/>
      <c r="BT962" s="716"/>
      <c r="BU962" s="717"/>
      <c r="BV962" s="715"/>
      <c r="BW962" s="718"/>
    </row>
    <row r="963" spans="2:75" ht="15.75" customHeight="1">
      <c r="B963" s="363" t="s">
        <v>1102</v>
      </c>
      <c r="C963" s="364">
        <v>15578417000103</v>
      </c>
      <c r="D963" s="365" t="s">
        <v>13</v>
      </c>
      <c r="E963" s="365" t="s">
        <v>615</v>
      </c>
      <c r="F963" s="365" t="s">
        <v>619</v>
      </c>
      <c r="G963" s="366" t="s">
        <v>34</v>
      </c>
      <c r="H963" s="366" t="s">
        <v>1339</v>
      </c>
      <c r="I963" s="366" t="s">
        <v>34</v>
      </c>
      <c r="J963" s="366" t="s">
        <v>611</v>
      </c>
      <c r="K963" s="367" t="s">
        <v>48</v>
      </c>
      <c r="L963" s="368"/>
      <c r="M963" s="368" t="s">
        <v>1421</v>
      </c>
      <c r="N963" s="367">
        <v>307998</v>
      </c>
      <c r="O963" s="367" t="s">
        <v>1323</v>
      </c>
      <c r="P963" s="371">
        <v>41096</v>
      </c>
      <c r="Q963" s="372">
        <v>576947751.51999998</v>
      </c>
      <c r="R963" s="372">
        <v>988752002.73424709</v>
      </c>
      <c r="S963" s="367">
        <v>1</v>
      </c>
      <c r="T963" s="369">
        <v>6.7267472651461269E-2</v>
      </c>
      <c r="U963" s="369">
        <v>0.86957974832277507</v>
      </c>
      <c r="V963" s="369">
        <v>8.5347667051419052E-2</v>
      </c>
      <c r="W963" s="369">
        <v>0.83669251711040526</v>
      </c>
      <c r="X963" s="369">
        <v>0.11192606170317254</v>
      </c>
      <c r="Y963" s="369">
        <v>0.84875565844507439</v>
      </c>
      <c r="Z963" s="369">
        <v>0.15965762161945318</v>
      </c>
      <c r="AA963" s="369">
        <v>0.90754568041190764</v>
      </c>
      <c r="AB963" s="369">
        <v>8.484496795630533E-3</v>
      </c>
      <c r="AC963" s="373">
        <v>-1.7918039878121488</v>
      </c>
      <c r="AD963" s="575">
        <v>11616552000145</v>
      </c>
      <c r="AE963" s="370" t="s">
        <v>2552</v>
      </c>
      <c r="AF963" s="370" t="s">
        <v>2326</v>
      </c>
      <c r="AG963" s="374" t="s">
        <v>1459</v>
      </c>
      <c r="AH963" s="374" t="s">
        <v>2321</v>
      </c>
      <c r="AI963" s="374">
        <v>1000</v>
      </c>
      <c r="AJ963" s="374">
        <v>0</v>
      </c>
      <c r="AK963" s="374">
        <v>0</v>
      </c>
      <c r="AL963" s="369">
        <v>0.01</v>
      </c>
      <c r="AM963" s="369">
        <v>0.2</v>
      </c>
      <c r="AN963" s="369" t="s">
        <v>64</v>
      </c>
      <c r="AO963" s="367" t="s">
        <v>1326</v>
      </c>
      <c r="AP963" s="370" t="s">
        <v>13</v>
      </c>
      <c r="AQ963" s="376" t="s">
        <v>670</v>
      </c>
      <c r="AR963" s="369">
        <v>2.5000000000000001E-3</v>
      </c>
      <c r="AS963" s="369">
        <v>2.5000000000000001E-3</v>
      </c>
      <c r="AT963" s="369"/>
      <c r="AX963" s="711"/>
      <c r="AY963" s="712"/>
      <c r="AZ963" s="712"/>
      <c r="BA963" s="712"/>
      <c r="BB963" s="713"/>
      <c r="BC963" s="712"/>
      <c r="BD963" s="712"/>
      <c r="BE963" s="712"/>
      <c r="BF963" s="712"/>
      <c r="BG963" s="713"/>
      <c r="BH963" s="713"/>
      <c r="BI963" s="714"/>
      <c r="BJ963" s="714"/>
      <c r="BK963" s="714"/>
      <c r="BL963" s="713"/>
      <c r="BM963" s="713"/>
      <c r="BN963" s="713"/>
      <c r="BO963" s="713"/>
      <c r="BP963" s="713"/>
      <c r="BQ963" s="713"/>
      <c r="BR963" s="713"/>
      <c r="BS963" s="713"/>
      <c r="BT963" s="716"/>
      <c r="BU963" s="717"/>
      <c r="BV963" s="715"/>
      <c r="BW963" s="718"/>
    </row>
    <row r="964" spans="2:75" ht="15.75" customHeight="1">
      <c r="B964" s="363" t="s">
        <v>1729</v>
      </c>
      <c r="C964" s="364">
        <v>11628865000113</v>
      </c>
      <c r="D964" s="365" t="s">
        <v>13</v>
      </c>
      <c r="E964" s="365" t="s">
        <v>615</v>
      </c>
      <c r="F964" s="365" t="s">
        <v>619</v>
      </c>
      <c r="G964" s="366" t="s">
        <v>34</v>
      </c>
      <c r="H964" s="366" t="s">
        <v>1340</v>
      </c>
      <c r="I964" s="366" t="s">
        <v>34</v>
      </c>
      <c r="J964" s="366" t="s">
        <v>611</v>
      </c>
      <c r="K964" s="367" t="s">
        <v>48</v>
      </c>
      <c r="L964" s="368"/>
      <c r="M964" s="368"/>
      <c r="N964" s="367">
        <v>246972</v>
      </c>
      <c r="O964" s="367" t="s">
        <v>1326</v>
      </c>
      <c r="P964" s="371">
        <v>40269</v>
      </c>
      <c r="Q964" s="372" t="s">
        <v>1396</v>
      </c>
      <c r="R964" s="372" t="s">
        <v>1424</v>
      </c>
      <c r="S964" s="367">
        <v>1</v>
      </c>
      <c r="T964" s="369" t="s">
        <v>1424</v>
      </c>
      <c r="U964" s="369" t="s">
        <v>1424</v>
      </c>
      <c r="V964" s="369" t="s">
        <v>1424</v>
      </c>
      <c r="W964" s="369" t="s">
        <v>1424</v>
      </c>
      <c r="X964" s="369" t="s">
        <v>1424</v>
      </c>
      <c r="Y964" s="369" t="s">
        <v>1424</v>
      </c>
      <c r="Z964" s="369" t="s">
        <v>1424</v>
      </c>
      <c r="AA964" s="369" t="s">
        <v>1424</v>
      </c>
      <c r="AB964" s="369" t="s">
        <v>1424</v>
      </c>
      <c r="AC964" s="373" t="s">
        <v>1424</v>
      </c>
      <c r="AD964" s="575">
        <v>11616552000145</v>
      </c>
      <c r="AE964" s="370" t="s">
        <v>2552</v>
      </c>
      <c r="AF964" s="370" t="s">
        <v>2326</v>
      </c>
      <c r="AG964" s="374" t="s">
        <v>1459</v>
      </c>
      <c r="AH964" s="374" t="s">
        <v>2321</v>
      </c>
      <c r="AI964" s="374">
        <v>30000</v>
      </c>
      <c r="AJ964" s="374">
        <v>0</v>
      </c>
      <c r="AK964" s="374">
        <v>0</v>
      </c>
      <c r="AL964" s="369">
        <v>7.4999999999999997E-3</v>
      </c>
      <c r="AM964" s="369">
        <v>0.2</v>
      </c>
      <c r="AN964" s="369" t="s">
        <v>64</v>
      </c>
      <c r="AO964" s="367" t="s">
        <v>1326</v>
      </c>
      <c r="AP964" s="370" t="s">
        <v>13</v>
      </c>
      <c r="AQ964" s="376" t="s">
        <v>670</v>
      </c>
      <c r="AR964" s="369">
        <v>1.8749999999999999E-3</v>
      </c>
      <c r="AS964" s="369">
        <v>1.8749999999999999E-3</v>
      </c>
      <c r="AT964" s="369"/>
      <c r="AX964" s="711"/>
      <c r="AY964" s="712"/>
      <c r="AZ964" s="712"/>
      <c r="BA964" s="712"/>
      <c r="BB964" s="713"/>
      <c r="BC964" s="712"/>
      <c r="BD964" s="712"/>
      <c r="BE964" s="712"/>
      <c r="BF964" s="712"/>
      <c r="BG964" s="713"/>
      <c r="BH964" s="713"/>
      <c r="BI964" s="714"/>
      <c r="BJ964" s="714"/>
      <c r="BK964" s="714"/>
      <c r="BL964" s="713"/>
      <c r="BM964" s="713"/>
      <c r="BN964" s="713"/>
      <c r="BO964" s="713"/>
      <c r="BP964" s="713"/>
      <c r="BQ964" s="713"/>
      <c r="BR964" s="713"/>
      <c r="BS964" s="713"/>
      <c r="BT964" s="716"/>
      <c r="BU964" s="717"/>
      <c r="BV964" s="715"/>
      <c r="BW964" s="718"/>
    </row>
    <row r="965" spans="2:75" ht="15.75" customHeight="1">
      <c r="B965" s="363" t="s">
        <v>28</v>
      </c>
      <c r="C965" s="364">
        <v>18525868000170</v>
      </c>
      <c r="D965" s="365" t="s">
        <v>14</v>
      </c>
      <c r="E965" s="365" t="s">
        <v>614</v>
      </c>
      <c r="F965" s="365"/>
      <c r="G965" s="366"/>
      <c r="H965" s="366" t="s">
        <v>867</v>
      </c>
      <c r="I965" s="366" t="s">
        <v>34</v>
      </c>
      <c r="J965" s="366" t="s">
        <v>608</v>
      </c>
      <c r="K965" s="367" t="s">
        <v>48</v>
      </c>
      <c r="L965" s="368"/>
      <c r="M965" s="368" t="s">
        <v>34</v>
      </c>
      <c r="N965" s="367">
        <v>368091</v>
      </c>
      <c r="O965" s="367" t="s">
        <v>1323</v>
      </c>
      <c r="P965" s="371">
        <v>41519</v>
      </c>
      <c r="Q965" s="372">
        <v>96595930.980000004</v>
      </c>
      <c r="R965" s="372">
        <v>155775472.21250004</v>
      </c>
      <c r="S965" s="367">
        <v>32</v>
      </c>
      <c r="T965" s="369">
        <v>-1.2494112508795507E-2</v>
      </c>
      <c r="U965" s="369">
        <v>-0.16151383101917116</v>
      </c>
      <c r="V965" s="369">
        <v>-9.960757498158801E-2</v>
      </c>
      <c r="W965" s="369">
        <v>-0.97648729618348273</v>
      </c>
      <c r="X965" s="369">
        <v>-0.10622182663082891</v>
      </c>
      <c r="Y965" s="369">
        <v>-0.80549940765701267</v>
      </c>
      <c r="Z965" s="369">
        <v>4.7614848628267259E-2</v>
      </c>
      <c r="AA965" s="369">
        <v>0.27065823577811354</v>
      </c>
      <c r="AB965" s="369">
        <v>0.12901758527421467</v>
      </c>
      <c r="AC965" s="373">
        <v>-1.5016489952109202</v>
      </c>
      <c r="AD965" s="575">
        <v>18525753000186</v>
      </c>
      <c r="AE965" s="370" t="s">
        <v>2552</v>
      </c>
      <c r="AF965" s="370" t="s">
        <v>2326</v>
      </c>
      <c r="AG965" s="374" t="s">
        <v>1459</v>
      </c>
      <c r="AH965" s="374" t="s">
        <v>2321</v>
      </c>
      <c r="AI965" s="374">
        <v>5000</v>
      </c>
      <c r="AJ965" s="374">
        <v>0</v>
      </c>
      <c r="AK965" s="374">
        <v>0</v>
      </c>
      <c r="AL965" s="369">
        <v>0.02</v>
      </c>
      <c r="AM965" s="369">
        <v>0.2</v>
      </c>
      <c r="AN965" s="369" t="s">
        <v>2335</v>
      </c>
      <c r="AO965" s="367" t="s">
        <v>1326</v>
      </c>
      <c r="AP965" s="370" t="s">
        <v>13</v>
      </c>
      <c r="AQ965" s="376" t="s">
        <v>676</v>
      </c>
      <c r="AR965" s="369">
        <v>4.6666666666666662E-3</v>
      </c>
      <c r="AS965" s="369">
        <v>4.6666666666666662E-3</v>
      </c>
      <c r="AT965" s="369"/>
      <c r="AX965" s="711"/>
      <c r="AY965" s="712"/>
      <c r="AZ965" s="712"/>
      <c r="BA965" s="712"/>
      <c r="BB965" s="713"/>
      <c r="BC965" s="712"/>
      <c r="BD965" s="712"/>
      <c r="BE965" s="712"/>
      <c r="BF965" s="712"/>
      <c r="BG965" s="713"/>
      <c r="BH965" s="713"/>
      <c r="BI965" s="714"/>
      <c r="BJ965" s="714"/>
      <c r="BK965" s="714"/>
      <c r="BL965" s="713"/>
      <c r="BM965" s="713"/>
      <c r="BN965" s="713"/>
      <c r="BO965" s="713"/>
      <c r="BP965" s="713"/>
      <c r="BQ965" s="713"/>
      <c r="BR965" s="713"/>
      <c r="BS965" s="713"/>
      <c r="BT965" s="716"/>
      <c r="BU965" s="717"/>
      <c r="BV965" s="715"/>
      <c r="BW965" s="718"/>
    </row>
    <row r="966" spans="2:75" ht="15.75" customHeight="1">
      <c r="B966" s="363" t="s">
        <v>1103</v>
      </c>
      <c r="C966" s="364">
        <v>17164789000119</v>
      </c>
      <c r="D966" s="365" t="s">
        <v>13</v>
      </c>
      <c r="E966" s="365" t="s">
        <v>616</v>
      </c>
      <c r="F966" s="365" t="s">
        <v>617</v>
      </c>
      <c r="G966" s="366" t="s">
        <v>34</v>
      </c>
      <c r="H966" s="366" t="s">
        <v>1339</v>
      </c>
      <c r="I966" s="366" t="s">
        <v>34</v>
      </c>
      <c r="J966" s="366" t="s">
        <v>608</v>
      </c>
      <c r="K966" s="367" t="s">
        <v>48</v>
      </c>
      <c r="L966" s="368"/>
      <c r="M966" s="368" t="s">
        <v>34</v>
      </c>
      <c r="N966" s="367">
        <v>333077</v>
      </c>
      <c r="O966" s="367" t="s">
        <v>1326</v>
      </c>
      <c r="P966" s="371">
        <v>41262</v>
      </c>
      <c r="Q966" s="372">
        <v>127614677.31999999</v>
      </c>
      <c r="R966" s="372">
        <v>215308425.17948407</v>
      </c>
      <c r="S966" s="367">
        <v>32</v>
      </c>
      <c r="T966" s="369">
        <v>2.0686364271326196E-2</v>
      </c>
      <c r="U966" s="369">
        <v>0.26741666852831153</v>
      </c>
      <c r="V966" s="369">
        <v>-2.398163005176035E-3</v>
      </c>
      <c r="W966" s="369">
        <v>-2.3510016273004017E-2</v>
      </c>
      <c r="X966" s="369">
        <v>-8.2937798726557821E-3</v>
      </c>
      <c r="Y966" s="369">
        <v>-6.2893239426961206E-2</v>
      </c>
      <c r="Z966" s="369">
        <v>7.3645033133563187E-2</v>
      </c>
      <c r="AA966" s="369">
        <v>0.41862224318650093</v>
      </c>
      <c r="AB966" s="369">
        <v>4.4340809640583921E-2</v>
      </c>
      <c r="AC966" s="373">
        <v>-2.2230758802736608</v>
      </c>
      <c r="AD966" s="575">
        <v>17102710000125</v>
      </c>
      <c r="AE966" s="370" t="s">
        <v>2552</v>
      </c>
      <c r="AF966" s="370" t="s">
        <v>2326</v>
      </c>
      <c r="AG966" s="374" t="s">
        <v>1459</v>
      </c>
      <c r="AH966" s="374" t="s">
        <v>2321</v>
      </c>
      <c r="AI966" s="374">
        <v>5000</v>
      </c>
      <c r="AJ966" s="374">
        <v>0</v>
      </c>
      <c r="AK966" s="374">
        <v>0</v>
      </c>
      <c r="AL966" s="369">
        <v>0.02</v>
      </c>
      <c r="AM966" s="369">
        <v>0.2</v>
      </c>
      <c r="AN966" s="369" t="s">
        <v>2335</v>
      </c>
      <c r="AO966" s="367" t="s">
        <v>1326</v>
      </c>
      <c r="AP966" s="370" t="s">
        <v>13</v>
      </c>
      <c r="AQ966" s="376" t="s">
        <v>676</v>
      </c>
      <c r="AR966" s="369">
        <v>4.6666666666666662E-3</v>
      </c>
      <c r="AS966" s="369">
        <v>4.6666666666666662E-3</v>
      </c>
      <c r="AT966" s="369"/>
      <c r="AX966" s="711"/>
      <c r="AY966" s="712"/>
      <c r="AZ966" s="712"/>
      <c r="BA966" s="712"/>
      <c r="BB966" s="713"/>
      <c r="BC966" s="712"/>
      <c r="BD966" s="712"/>
      <c r="BE966" s="712"/>
      <c r="BF966" s="712"/>
      <c r="BG966" s="713"/>
      <c r="BH966" s="713"/>
      <c r="BI966" s="714"/>
      <c r="BJ966" s="714"/>
      <c r="BK966" s="714"/>
      <c r="BL966" s="713"/>
      <c r="BM966" s="713"/>
      <c r="BN966" s="713"/>
      <c r="BO966" s="713"/>
      <c r="BP966" s="713"/>
      <c r="BQ966" s="713"/>
      <c r="BR966" s="713"/>
      <c r="BS966" s="713"/>
      <c r="BT966" s="716"/>
      <c r="BU966" s="717"/>
      <c r="BV966" s="715"/>
      <c r="BW966" s="718"/>
    </row>
    <row r="967" spans="2:75" ht="15.75" customHeight="1">
      <c r="B967" s="363" t="s">
        <v>649</v>
      </c>
      <c r="C967" s="364">
        <v>17162002000180</v>
      </c>
      <c r="D967" s="365" t="s">
        <v>13</v>
      </c>
      <c r="E967" s="365" t="s">
        <v>615</v>
      </c>
      <c r="F967" s="365" t="s">
        <v>619</v>
      </c>
      <c r="G967" s="366" t="s">
        <v>34</v>
      </c>
      <c r="H967" s="366" t="s">
        <v>1339</v>
      </c>
      <c r="I967" s="366" t="s">
        <v>34</v>
      </c>
      <c r="J967" s="366" t="s">
        <v>611</v>
      </c>
      <c r="K967" s="367" t="s">
        <v>48</v>
      </c>
      <c r="L967" s="368" t="s">
        <v>1341</v>
      </c>
      <c r="M967" s="368" t="s">
        <v>34</v>
      </c>
      <c r="N967" s="367">
        <v>326860</v>
      </c>
      <c r="O967" s="367" t="s">
        <v>1323</v>
      </c>
      <c r="P967" s="371">
        <v>41284</v>
      </c>
      <c r="Q967" s="372">
        <v>1571070429.99</v>
      </c>
      <c r="R967" s="372">
        <v>1713894191.3927774</v>
      </c>
      <c r="S967" s="367">
        <v>32</v>
      </c>
      <c r="T967" s="369">
        <v>7.948046020993571E-2</v>
      </c>
      <c r="U967" s="369">
        <v>1.0274594222387934</v>
      </c>
      <c r="V967" s="369">
        <v>8.657037473191842E-2</v>
      </c>
      <c r="W967" s="369">
        <v>0.84867914079012341</v>
      </c>
      <c r="X967" s="369">
        <v>0.1113184730634984</v>
      </c>
      <c r="Y967" s="369">
        <v>0.84414820341553909</v>
      </c>
      <c r="Z967" s="369">
        <v>0.23752689770621971</v>
      </c>
      <c r="AA967" s="369">
        <v>1.3501798899943993</v>
      </c>
      <c r="AB967" s="369">
        <v>3.5259064666037732E-2</v>
      </c>
      <c r="AC967" s="373">
        <v>-0.38267250879237985</v>
      </c>
      <c r="AD967" s="575">
        <v>17248340000139</v>
      </c>
      <c r="AE967" s="370" t="s">
        <v>2552</v>
      </c>
      <c r="AF967" s="370" t="s">
        <v>2326</v>
      </c>
      <c r="AG967" s="374" t="s">
        <v>1459</v>
      </c>
      <c r="AH967" s="374" t="s">
        <v>2321</v>
      </c>
      <c r="AI967" s="374">
        <v>10000</v>
      </c>
      <c r="AJ967" s="374">
        <v>1000</v>
      </c>
      <c r="AK967" s="374">
        <v>0</v>
      </c>
      <c r="AL967" s="369">
        <v>0.02</v>
      </c>
      <c r="AM967" s="369">
        <v>0.2</v>
      </c>
      <c r="AN967" s="369" t="s">
        <v>64</v>
      </c>
      <c r="AO967" s="367" t="s">
        <v>1326</v>
      </c>
      <c r="AP967" s="370" t="s">
        <v>13</v>
      </c>
      <c r="AQ967" s="376" t="s">
        <v>670</v>
      </c>
      <c r="AR967" s="369">
        <v>5.0000000000000001E-3</v>
      </c>
      <c r="AS967" s="369">
        <v>5.0000000000000001E-3</v>
      </c>
      <c r="AT967" s="369"/>
      <c r="AW967" s="711"/>
      <c r="AX967" s="711"/>
      <c r="AY967" s="712"/>
      <c r="AZ967" s="712"/>
      <c r="BA967" s="712"/>
      <c r="BB967" s="713"/>
      <c r="BC967" s="712"/>
      <c r="BD967" s="712"/>
      <c r="BE967" s="712"/>
      <c r="BF967" s="712"/>
      <c r="BG967" s="713"/>
      <c r="BH967" s="713"/>
      <c r="BI967" s="714"/>
      <c r="BJ967" s="714"/>
      <c r="BK967" s="714"/>
      <c r="BL967" s="218"/>
      <c r="BM967" s="713"/>
      <c r="BN967" s="713"/>
      <c r="BO967" s="713"/>
      <c r="BP967" s="713"/>
      <c r="BQ967" s="713"/>
      <c r="BR967" s="713"/>
      <c r="BS967" s="713"/>
      <c r="BT967" s="716"/>
      <c r="BU967" s="717"/>
      <c r="BV967" s="715"/>
      <c r="BW967" s="718"/>
    </row>
    <row r="968" spans="2:75" ht="15.75" customHeight="1">
      <c r="B968" s="363" t="s">
        <v>1104</v>
      </c>
      <c r="C968" s="364">
        <v>35342982000184</v>
      </c>
      <c r="D968" s="365" t="s">
        <v>13</v>
      </c>
      <c r="E968" s="365" t="s">
        <v>615</v>
      </c>
      <c r="F968" s="365" t="s">
        <v>619</v>
      </c>
      <c r="G968" s="366" t="s">
        <v>34</v>
      </c>
      <c r="H968" s="366" t="s">
        <v>1339</v>
      </c>
      <c r="I968" s="366" t="s">
        <v>34</v>
      </c>
      <c r="J968" s="366" t="s">
        <v>608</v>
      </c>
      <c r="K968" s="367" t="s">
        <v>48</v>
      </c>
      <c r="L968" s="368"/>
      <c r="M968" s="368" t="s">
        <v>34</v>
      </c>
      <c r="N968" s="367">
        <v>522643</v>
      </c>
      <c r="O968" s="367" t="s">
        <v>1323</v>
      </c>
      <c r="P968" s="371">
        <v>43844</v>
      </c>
      <c r="Q968" s="372">
        <v>246234221.80000001</v>
      </c>
      <c r="R968" s="372">
        <v>256874224.49206358</v>
      </c>
      <c r="S968" s="367">
        <v>32</v>
      </c>
      <c r="T968" s="369">
        <v>7.9307193868736636E-2</v>
      </c>
      <c r="U968" s="369">
        <v>1.0252195744277515</v>
      </c>
      <c r="V968" s="369">
        <v>8.6438831920282677E-2</v>
      </c>
      <c r="W968" s="369">
        <v>0.84738958139175136</v>
      </c>
      <c r="X968" s="369">
        <v>0.11082214172020577</v>
      </c>
      <c r="Y968" s="369">
        <v>0.84038443267552621</v>
      </c>
      <c r="Z968" s="369" t="s">
        <v>1424</v>
      </c>
      <c r="AA968" s="369" t="s">
        <v>1424</v>
      </c>
      <c r="AB968" s="369">
        <v>3.5134417247719138E-2</v>
      </c>
      <c r="AC968" s="373">
        <v>-0.38760138752373402</v>
      </c>
      <c r="AD968" s="575">
        <v>35618031000195</v>
      </c>
      <c r="AE968" s="370" t="s">
        <v>2331</v>
      </c>
      <c r="AF968" s="370" t="s">
        <v>2317</v>
      </c>
      <c r="AG968" s="374" t="s">
        <v>1458</v>
      </c>
      <c r="AH968" s="374" t="s">
        <v>2321</v>
      </c>
      <c r="AI968" s="374">
        <v>1000</v>
      </c>
      <c r="AJ968" s="374">
        <v>1000</v>
      </c>
      <c r="AK968" s="374">
        <v>0</v>
      </c>
      <c r="AL968" s="369">
        <v>0</v>
      </c>
      <c r="AM968" s="369" t="s">
        <v>34</v>
      </c>
      <c r="AN968" s="369" t="s">
        <v>34</v>
      </c>
      <c r="AO968" s="367" t="s">
        <v>1326</v>
      </c>
      <c r="AP968" s="370" t="s">
        <v>13</v>
      </c>
      <c r="AQ968" s="376" t="s">
        <v>670</v>
      </c>
      <c r="AR968" s="369">
        <v>5.0000000000000001E-3</v>
      </c>
      <c r="AS968" s="369">
        <v>5.0000000000000001E-3</v>
      </c>
      <c r="AT968" s="369"/>
      <c r="AX968" s="711"/>
      <c r="AY968" s="712"/>
      <c r="AZ968" s="712"/>
      <c r="BA968" s="712"/>
      <c r="BB968" s="713"/>
      <c r="BC968" s="712"/>
      <c r="BD968" s="712"/>
      <c r="BE968" s="712"/>
      <c r="BF968" s="712"/>
      <c r="BG968" s="713"/>
      <c r="BH968" s="713"/>
      <c r="BI968" s="714"/>
      <c r="BJ968" s="714"/>
      <c r="BK968" s="714"/>
      <c r="BL968" s="713"/>
      <c r="BM968" s="713"/>
      <c r="BN968" s="713"/>
      <c r="BO968" s="713"/>
      <c r="BP968" s="713"/>
      <c r="BQ968" s="713"/>
      <c r="BR968" s="713"/>
      <c r="BS968" s="713"/>
      <c r="BT968" s="716"/>
      <c r="BU968" s="717"/>
      <c r="BV968" s="715"/>
      <c r="BW968" s="718"/>
    </row>
    <row r="969" spans="2:75" ht="15.75" customHeight="1">
      <c r="B969" s="363" t="s">
        <v>569</v>
      </c>
      <c r="C969" s="364">
        <v>12823624000198</v>
      </c>
      <c r="D969" s="365" t="s">
        <v>14</v>
      </c>
      <c r="E969" s="365" t="s">
        <v>614</v>
      </c>
      <c r="F969" s="365"/>
      <c r="G969" s="366"/>
      <c r="H969" s="366" t="s">
        <v>867</v>
      </c>
      <c r="I969" s="366" t="s">
        <v>34</v>
      </c>
      <c r="J969" s="366" t="s">
        <v>608</v>
      </c>
      <c r="K969" s="367" t="s">
        <v>48</v>
      </c>
      <c r="L969" s="368"/>
      <c r="M969" s="368" t="s">
        <v>1421</v>
      </c>
      <c r="N969" s="367">
        <v>265519</v>
      </c>
      <c r="O969" s="367" t="s">
        <v>1323</v>
      </c>
      <c r="P969" s="371">
        <v>40532</v>
      </c>
      <c r="Q969" s="372">
        <v>337243672.35000002</v>
      </c>
      <c r="R969" s="372">
        <v>374175326.75158757</v>
      </c>
      <c r="S969" s="367">
        <v>52</v>
      </c>
      <c r="T969" s="369">
        <v>5.8983020011032616E-2</v>
      </c>
      <c r="U969" s="369">
        <v>0.7624850120691542</v>
      </c>
      <c r="V969" s="369">
        <v>-2.2118158588095072E-2</v>
      </c>
      <c r="W969" s="369">
        <v>-0.21683191143081978</v>
      </c>
      <c r="X969" s="369">
        <v>8.5680307380143095E-2</v>
      </c>
      <c r="Y969" s="369">
        <v>0.64972933559537926</v>
      </c>
      <c r="Z969" s="369">
        <v>0.15448125574441196</v>
      </c>
      <c r="AA969" s="369">
        <v>0.87812153866111464</v>
      </c>
      <c r="AB969" s="369">
        <v>0.16985324048072889</v>
      </c>
      <c r="AC969" s="373">
        <v>-0.61900543731340751</v>
      </c>
      <c r="AD969" s="575">
        <v>15174615000101</v>
      </c>
      <c r="AE969" s="370" t="s">
        <v>2553</v>
      </c>
      <c r="AF969" s="370" t="s">
        <v>2326</v>
      </c>
      <c r="AG969" s="374" t="s">
        <v>1459</v>
      </c>
      <c r="AH969" s="374" t="s">
        <v>2318</v>
      </c>
      <c r="AI969" s="374">
        <v>50000</v>
      </c>
      <c r="AJ969" s="374">
        <v>10000</v>
      </c>
      <c r="AK969" s="374">
        <v>10000</v>
      </c>
      <c r="AL969" s="369">
        <v>0.02</v>
      </c>
      <c r="AM969" s="369">
        <v>0.15</v>
      </c>
      <c r="AN969" s="369" t="s">
        <v>2335</v>
      </c>
      <c r="AO969" s="367" t="s">
        <v>1326</v>
      </c>
      <c r="AP969" s="370" t="s">
        <v>718</v>
      </c>
      <c r="AQ969" s="376" t="s">
        <v>661</v>
      </c>
      <c r="AR969" s="369">
        <v>3.3333333333333331E-3</v>
      </c>
      <c r="AS969" s="369">
        <v>3.3333333333333331E-3</v>
      </c>
      <c r="AT969" s="369"/>
      <c r="AX969" s="711"/>
      <c r="AY969" s="712"/>
      <c r="AZ969" s="712"/>
      <c r="BA969" s="712"/>
      <c r="BB969" s="713"/>
      <c r="BC969" s="712"/>
      <c r="BD969" s="712"/>
      <c r="BE969" s="712"/>
      <c r="BF969" s="712"/>
      <c r="BG969" s="713"/>
      <c r="BH969" s="713"/>
      <c r="BI969" s="714"/>
      <c r="BJ969" s="714"/>
      <c r="BK969" s="714"/>
      <c r="BL969" s="713"/>
      <c r="BM969" s="713"/>
      <c r="BN969" s="713"/>
      <c r="BO969" s="713"/>
      <c r="BP969" s="713"/>
      <c r="BQ969" s="713"/>
      <c r="BR969" s="713"/>
      <c r="BS969" s="713"/>
      <c r="BT969" s="716"/>
      <c r="BU969" s="717"/>
      <c r="BV969" s="715"/>
      <c r="BW969" s="718"/>
    </row>
    <row r="970" spans="2:75" ht="15.75" customHeight="1">
      <c r="B970" s="363" t="s">
        <v>318</v>
      </c>
      <c r="C970" s="364">
        <v>33146540000137</v>
      </c>
      <c r="D970" s="365" t="s">
        <v>14</v>
      </c>
      <c r="E970" s="365" t="s">
        <v>614</v>
      </c>
      <c r="F970" s="365"/>
      <c r="G970" s="366"/>
      <c r="H970" s="366" t="s">
        <v>867</v>
      </c>
      <c r="I970" s="366" t="s">
        <v>34</v>
      </c>
      <c r="J970" s="366" t="s">
        <v>608</v>
      </c>
      <c r="K970" s="367" t="s">
        <v>48</v>
      </c>
      <c r="L970" s="368"/>
      <c r="M970" s="368" t="s">
        <v>1421</v>
      </c>
      <c r="N970" s="367">
        <v>499374</v>
      </c>
      <c r="O970" s="367" t="s">
        <v>1323</v>
      </c>
      <c r="P970" s="371">
        <v>43612</v>
      </c>
      <c r="Q970" s="372">
        <v>113015929.09</v>
      </c>
      <c r="R970" s="372">
        <v>103699329.19892855</v>
      </c>
      <c r="S970" s="367">
        <v>53</v>
      </c>
      <c r="T970" s="369">
        <v>5.923408712326883E-2</v>
      </c>
      <c r="U970" s="369">
        <v>0.76573060563265427</v>
      </c>
      <c r="V970" s="369">
        <v>-2.1270786078095072E-2</v>
      </c>
      <c r="W970" s="369">
        <v>-0.20852482744345177</v>
      </c>
      <c r="X970" s="369">
        <v>8.2593519874638144E-2</v>
      </c>
      <c r="Y970" s="369">
        <v>0.62632166519361954</v>
      </c>
      <c r="Z970" s="369">
        <v>0.15554817835800661</v>
      </c>
      <c r="AA970" s="369">
        <v>0.88418627268057481</v>
      </c>
      <c r="AB970" s="369">
        <v>0.1678842881159455</v>
      </c>
      <c r="AC970" s="373">
        <v>-0.62307725140095338</v>
      </c>
      <c r="AD970" s="575">
        <v>32786258000151</v>
      </c>
      <c r="AE970" s="370" t="s">
        <v>2331</v>
      </c>
      <c r="AF970" s="370" t="s">
        <v>2317</v>
      </c>
      <c r="AG970" s="374" t="s">
        <v>1458</v>
      </c>
      <c r="AH970" s="374" t="s">
        <v>2318</v>
      </c>
      <c r="AI970" s="374">
        <v>5000</v>
      </c>
      <c r="AJ970" s="374">
        <v>5000</v>
      </c>
      <c r="AK970" s="374">
        <v>0</v>
      </c>
      <c r="AL970" s="369">
        <v>0</v>
      </c>
      <c r="AM970" s="369" t="s">
        <v>34</v>
      </c>
      <c r="AN970" s="369" t="s">
        <v>34</v>
      </c>
      <c r="AO970" s="367" t="s">
        <v>1326</v>
      </c>
      <c r="AP970" s="370" t="s">
        <v>718</v>
      </c>
      <c r="AQ970" s="376" t="s">
        <v>661</v>
      </c>
      <c r="AR970" s="369">
        <v>3.3333333333333331E-3</v>
      </c>
      <c r="AS970" s="369">
        <v>3.3333333333333331E-3</v>
      </c>
      <c r="AT970" s="369"/>
      <c r="AX970" s="711"/>
      <c r="AY970" s="712"/>
      <c r="AZ970" s="712"/>
      <c r="BA970" s="712"/>
      <c r="BB970" s="713"/>
      <c r="BC970" s="712"/>
      <c r="BD970" s="712"/>
      <c r="BE970" s="712"/>
      <c r="BF970" s="712"/>
      <c r="BG970" s="713"/>
      <c r="BH970" s="713"/>
      <c r="BI970" s="714"/>
      <c r="BJ970" s="714"/>
      <c r="BK970" s="714"/>
      <c r="BL970" s="713"/>
      <c r="BM970" s="713"/>
      <c r="BN970" s="713"/>
      <c r="BO970" s="713"/>
      <c r="BP970" s="713"/>
      <c r="BQ970" s="713"/>
      <c r="BR970" s="713"/>
      <c r="BS970" s="713"/>
      <c r="BT970" s="716"/>
      <c r="BU970" s="717"/>
      <c r="BV970" s="715"/>
      <c r="BW970" s="718"/>
    </row>
    <row r="971" spans="2:75" ht="15.75" customHeight="1">
      <c r="B971" s="363" t="s">
        <v>570</v>
      </c>
      <c r="C971" s="364">
        <v>19496576000110</v>
      </c>
      <c r="D971" s="365" t="s">
        <v>14</v>
      </c>
      <c r="E971" s="365" t="s">
        <v>614</v>
      </c>
      <c r="F971" s="365"/>
      <c r="G971" s="366"/>
      <c r="H971" s="366" t="s">
        <v>867</v>
      </c>
      <c r="I971" s="366" t="s">
        <v>34</v>
      </c>
      <c r="J971" s="366" t="s">
        <v>608</v>
      </c>
      <c r="K971" s="367" t="s">
        <v>48</v>
      </c>
      <c r="L971" s="368"/>
      <c r="M971" s="368" t="s">
        <v>1421</v>
      </c>
      <c r="N971" s="367">
        <v>375756</v>
      </c>
      <c r="O971" s="367" t="s">
        <v>1323</v>
      </c>
      <c r="P971" s="371">
        <v>41705</v>
      </c>
      <c r="Q971" s="372">
        <v>190520779.27000001</v>
      </c>
      <c r="R971" s="372">
        <v>217975140.24440476</v>
      </c>
      <c r="S971" s="367">
        <v>51</v>
      </c>
      <c r="T971" s="369">
        <v>5.8407557884210703E-2</v>
      </c>
      <c r="U971" s="369">
        <v>0.75504590083624223</v>
      </c>
      <c r="V971" s="369">
        <v>-2.2763571860069609E-2</v>
      </c>
      <c r="W971" s="369">
        <v>-0.22315911958730636</v>
      </c>
      <c r="X971" s="369">
        <v>8.4096283021078078E-2</v>
      </c>
      <c r="Y971" s="369">
        <v>0.63771739112585313</v>
      </c>
      <c r="Z971" s="369">
        <v>0.14917148335829467</v>
      </c>
      <c r="AA971" s="369">
        <v>0.84793907105254018</v>
      </c>
      <c r="AB971" s="369">
        <v>0.17060623148572948</v>
      </c>
      <c r="AC971" s="373">
        <v>-0.61939437125081864</v>
      </c>
      <c r="AD971" s="575">
        <v>19418024000193</v>
      </c>
      <c r="AE971" s="370" t="s">
        <v>2553</v>
      </c>
      <c r="AF971" s="370" t="s">
        <v>2326</v>
      </c>
      <c r="AG971" s="374" t="s">
        <v>1459</v>
      </c>
      <c r="AH971" s="374" t="s">
        <v>2321</v>
      </c>
      <c r="AI971" s="374">
        <v>50000</v>
      </c>
      <c r="AJ971" s="374">
        <v>10000</v>
      </c>
      <c r="AK971" s="374">
        <v>10000</v>
      </c>
      <c r="AL971" s="369">
        <v>0.02</v>
      </c>
      <c r="AM971" s="369">
        <v>0.15</v>
      </c>
      <c r="AN971" s="369" t="s">
        <v>34</v>
      </c>
      <c r="AO971" s="367" t="s">
        <v>1326</v>
      </c>
      <c r="AP971" s="370" t="s">
        <v>13</v>
      </c>
      <c r="AQ971" s="376" t="s">
        <v>670</v>
      </c>
      <c r="AR971" s="369">
        <v>3.3333333333333331E-3</v>
      </c>
      <c r="AS971" s="369">
        <v>3.3333333333333331E-3</v>
      </c>
      <c r="AT971" s="369"/>
      <c r="AX971" s="711"/>
      <c r="AY971" s="712"/>
      <c r="AZ971" s="712"/>
      <c r="BA971" s="712"/>
      <c r="BB971" s="713"/>
      <c r="BC971" s="712"/>
      <c r="BD971" s="712"/>
      <c r="BE971" s="712"/>
      <c r="BF971" s="712"/>
      <c r="BG971" s="713"/>
      <c r="BH971" s="713"/>
      <c r="BI971" s="714"/>
      <c r="BJ971" s="714"/>
      <c r="BK971" s="714"/>
      <c r="BL971" s="713"/>
      <c r="BM971" s="713"/>
      <c r="BN971" s="713"/>
      <c r="BO971" s="713"/>
      <c r="BP971" s="713"/>
      <c r="BQ971" s="713"/>
      <c r="BR971" s="713"/>
      <c r="BS971" s="713"/>
      <c r="BT971" s="716"/>
      <c r="BU971" s="717"/>
      <c r="BV971" s="715"/>
      <c r="BW971" s="718"/>
    </row>
    <row r="972" spans="2:75" ht="15.75" customHeight="1">
      <c r="B972" s="363" t="s">
        <v>319</v>
      </c>
      <c r="C972" s="364">
        <v>36014054000153</v>
      </c>
      <c r="D972" s="365" t="s">
        <v>14</v>
      </c>
      <c r="E972" s="365" t="s">
        <v>607</v>
      </c>
      <c r="F972" s="365"/>
      <c r="G972" s="366"/>
      <c r="H972" s="366" t="s">
        <v>34</v>
      </c>
      <c r="I972" s="366" t="s">
        <v>34</v>
      </c>
      <c r="J972" s="366" t="s">
        <v>608</v>
      </c>
      <c r="K972" s="367" t="s">
        <v>48</v>
      </c>
      <c r="L972" s="368"/>
      <c r="M972" s="368" t="s">
        <v>1421</v>
      </c>
      <c r="N972" s="367">
        <v>531162</v>
      </c>
      <c r="O972" s="367" t="s">
        <v>1323</v>
      </c>
      <c r="P972" s="371">
        <v>43899</v>
      </c>
      <c r="Q972" s="372">
        <v>12047043.529999999</v>
      </c>
      <c r="R972" s="372">
        <v>11592256.543055551</v>
      </c>
      <c r="S972" s="367">
        <v>32</v>
      </c>
      <c r="T972" s="369">
        <v>5.9194289701752556E-2</v>
      </c>
      <c r="U972" s="369">
        <v>0.76521613659699816</v>
      </c>
      <c r="V972" s="369">
        <v>-6.6624069924104412E-2</v>
      </c>
      <c r="W972" s="369">
        <v>-0.65313865851019448</v>
      </c>
      <c r="X972" s="369">
        <v>4.5928808331853199E-2</v>
      </c>
      <c r="Y972" s="369">
        <v>0.34828649703302061</v>
      </c>
      <c r="Z972" s="369" t="s">
        <v>1424</v>
      </c>
      <c r="AA972" s="369" t="s">
        <v>1424</v>
      </c>
      <c r="AB972" s="369">
        <v>0.22415509919723173</v>
      </c>
      <c r="AC972" s="373">
        <v>-0.62920882841852699</v>
      </c>
      <c r="AD972" s="575">
        <v>35916259000161</v>
      </c>
      <c r="AE972" s="370" t="s">
        <v>2331</v>
      </c>
      <c r="AF972" s="370" t="s">
        <v>2317</v>
      </c>
      <c r="AG972" s="374" t="s">
        <v>1458</v>
      </c>
      <c r="AH972" s="374" t="s">
        <v>2321</v>
      </c>
      <c r="AI972" s="374">
        <v>1000</v>
      </c>
      <c r="AJ972" s="374">
        <v>1000</v>
      </c>
      <c r="AK972" s="374">
        <v>0</v>
      </c>
      <c r="AL972" s="369">
        <v>0</v>
      </c>
      <c r="AM972" s="369" t="s">
        <v>34</v>
      </c>
      <c r="AN972" s="369" t="s">
        <v>34</v>
      </c>
      <c r="AO972" s="367" t="s">
        <v>1326</v>
      </c>
      <c r="AP972" s="370" t="s">
        <v>718</v>
      </c>
      <c r="AQ972" s="376" t="s">
        <v>661</v>
      </c>
      <c r="AR972" s="369">
        <v>3.3333333333333331E-3</v>
      </c>
      <c r="AS972" s="369">
        <v>3.3333333333333331E-3</v>
      </c>
      <c r="AT972" s="369"/>
      <c r="AX972" s="711"/>
      <c r="AY972" s="712"/>
      <c r="AZ972" s="712"/>
      <c r="BA972" s="712"/>
      <c r="BB972" s="713"/>
      <c r="BC972" s="712"/>
      <c r="BD972" s="712"/>
      <c r="BE972" s="712"/>
      <c r="BF972" s="712"/>
      <c r="BG972" s="713"/>
      <c r="BH972" s="713"/>
      <c r="BI972" s="714"/>
      <c r="BJ972" s="714"/>
      <c r="BK972" s="714"/>
      <c r="BL972" s="713"/>
      <c r="BM972" s="713"/>
      <c r="BN972" s="713"/>
      <c r="BO972" s="713"/>
      <c r="BP972" s="713"/>
      <c r="BQ972" s="713"/>
      <c r="BR972" s="713"/>
      <c r="BS972" s="713"/>
      <c r="BT972" s="716"/>
      <c r="BU972" s="717"/>
      <c r="BV972" s="715"/>
      <c r="BW972" s="718"/>
    </row>
    <row r="973" spans="2:75" ht="15.75" customHeight="1">
      <c r="B973" s="363" t="s">
        <v>1730</v>
      </c>
      <c r="C973" s="364">
        <v>17157131000180</v>
      </c>
      <c r="D973" s="365" t="s">
        <v>14</v>
      </c>
      <c r="E973" s="365" t="s">
        <v>607</v>
      </c>
      <c r="F973" s="365"/>
      <c r="G973" s="366"/>
      <c r="H973" s="366" t="s">
        <v>34</v>
      </c>
      <c r="I973" s="366" t="s">
        <v>34</v>
      </c>
      <c r="J973" s="366" t="s">
        <v>608</v>
      </c>
      <c r="K973" s="367" t="s">
        <v>48</v>
      </c>
      <c r="L973" s="368"/>
      <c r="M973" s="368"/>
      <c r="N973" s="367">
        <v>321141</v>
      </c>
      <c r="O973" s="367" t="s">
        <v>1326</v>
      </c>
      <c r="P973" s="371">
        <v>41264</v>
      </c>
      <c r="Q973" s="372">
        <v>439327729.38999999</v>
      </c>
      <c r="R973" s="372">
        <v>467541879.54650772</v>
      </c>
      <c r="S973" s="367">
        <v>32</v>
      </c>
      <c r="T973" s="369">
        <v>6.8798747103575142E-2</v>
      </c>
      <c r="U973" s="369">
        <v>0.77384235784831901</v>
      </c>
      <c r="V973" s="369">
        <v>4.5405486419987096E-3</v>
      </c>
      <c r="W973" s="369">
        <v>4.167183146733399E-2</v>
      </c>
      <c r="X973" s="369">
        <v>0.1302202201283873</v>
      </c>
      <c r="Y973" s="369">
        <v>0.9156813001405697</v>
      </c>
      <c r="Z973" s="369">
        <v>9.1476227154313472E-2</v>
      </c>
      <c r="AA973" s="369">
        <v>0.4998776693052705</v>
      </c>
      <c r="AB973" s="369">
        <v>0.2287523685382184</v>
      </c>
      <c r="AC973" s="373">
        <v>-0.31838263595085614</v>
      </c>
      <c r="AD973" s="575">
        <v>27227810000131</v>
      </c>
      <c r="AE973" s="370" t="s">
        <v>2553</v>
      </c>
      <c r="AF973" s="370" t="s">
        <v>2326</v>
      </c>
      <c r="AG973" s="374" t="s">
        <v>1459</v>
      </c>
      <c r="AH973" s="374" t="s">
        <v>2321</v>
      </c>
      <c r="AI973" s="374">
        <v>50000</v>
      </c>
      <c r="AJ973" s="374">
        <v>10000</v>
      </c>
      <c r="AK973" s="374">
        <v>10000</v>
      </c>
      <c r="AL973" s="369">
        <v>0.02</v>
      </c>
      <c r="AM973" s="369">
        <v>0.2</v>
      </c>
      <c r="AN973" s="369" t="s">
        <v>2335</v>
      </c>
      <c r="AO973" s="367" t="s">
        <v>1326</v>
      </c>
      <c r="AP973" s="370" t="s">
        <v>718</v>
      </c>
      <c r="AQ973" s="376" t="s">
        <v>667</v>
      </c>
      <c r="AR973" s="369">
        <v>3.3333333333333331E-3</v>
      </c>
      <c r="AS973" s="369">
        <v>3.3333333333333331E-3</v>
      </c>
      <c r="AT973" s="369"/>
      <c r="AX973" s="711"/>
      <c r="AY973" s="712"/>
      <c r="AZ973" s="712"/>
      <c r="BA973" s="712"/>
      <c r="BB973" s="713"/>
      <c r="BC973" s="712"/>
      <c r="BD973" s="712"/>
      <c r="BE973" s="712"/>
      <c r="BF973" s="712"/>
      <c r="BG973" s="713"/>
      <c r="BH973" s="713"/>
      <c r="BI973" s="714"/>
      <c r="BJ973" s="714"/>
      <c r="BK973" s="714"/>
      <c r="BL973" s="713"/>
      <c r="BM973" s="713"/>
      <c r="BN973" s="713"/>
      <c r="BO973" s="713"/>
      <c r="BP973" s="713"/>
      <c r="BQ973" s="713"/>
      <c r="BR973" s="713"/>
      <c r="BS973" s="713"/>
      <c r="BT973" s="716"/>
      <c r="BU973" s="717"/>
      <c r="BV973" s="715"/>
      <c r="BW973" s="718"/>
    </row>
    <row r="974" spans="2:75" ht="15.75" customHeight="1">
      <c r="B974" s="363" t="s">
        <v>1105</v>
      </c>
      <c r="C974" s="364">
        <v>39846732000132</v>
      </c>
      <c r="D974" s="365" t="s">
        <v>14</v>
      </c>
      <c r="E974" s="365" t="s">
        <v>607</v>
      </c>
      <c r="F974" s="365"/>
      <c r="G974" s="366"/>
      <c r="H974" s="366" t="s">
        <v>34</v>
      </c>
      <c r="I974" s="366" t="s">
        <v>34</v>
      </c>
      <c r="J974" s="366" t="s">
        <v>608</v>
      </c>
      <c r="K974" s="367" t="s">
        <v>48</v>
      </c>
      <c r="L974" s="368"/>
      <c r="M974" s="368" t="s">
        <v>1421</v>
      </c>
      <c r="N974" s="367">
        <v>567795</v>
      </c>
      <c r="O974" s="367" t="s">
        <v>1323</v>
      </c>
      <c r="P974" s="371">
        <v>44193</v>
      </c>
      <c r="Q974" s="372">
        <v>17267009.969999999</v>
      </c>
      <c r="R974" s="372">
        <v>16213828.455357144</v>
      </c>
      <c r="S974" s="367">
        <v>32</v>
      </c>
      <c r="T974" s="369">
        <v>1.6144458076958745E-2</v>
      </c>
      <c r="U974" s="369">
        <v>0.20870256065825907</v>
      </c>
      <c r="V974" s="369">
        <v>-0.18112152224995659</v>
      </c>
      <c r="W974" s="369">
        <v>-1.7755965404758511</v>
      </c>
      <c r="X974" s="369" t="s">
        <v>1424</v>
      </c>
      <c r="Y974" s="369" t="s">
        <v>1424</v>
      </c>
      <c r="Z974" s="369" t="s">
        <v>1424</v>
      </c>
      <c r="AA974" s="369" t="s">
        <v>1424</v>
      </c>
      <c r="AB974" s="369">
        <v>0.21930681372506836</v>
      </c>
      <c r="AC974" s="373">
        <v>-1.2443429283693872</v>
      </c>
      <c r="AD974" s="575">
        <v>0</v>
      </c>
      <c r="AE974" s="370" t="s">
        <v>2554</v>
      </c>
      <c r="AF974" s="370" t="s">
        <v>2317</v>
      </c>
      <c r="AG974" s="374" t="s">
        <v>1458</v>
      </c>
      <c r="AH974" s="374" t="s">
        <v>2318</v>
      </c>
      <c r="AI974" s="374">
        <v>5000</v>
      </c>
      <c r="AJ974" s="374">
        <v>5000</v>
      </c>
      <c r="AK974" s="374">
        <v>5000</v>
      </c>
      <c r="AL974" s="369">
        <v>0.01</v>
      </c>
      <c r="AM974" s="369">
        <v>0.1</v>
      </c>
      <c r="AN974" s="369" t="s">
        <v>34</v>
      </c>
      <c r="AO974" s="367" t="s">
        <v>1326</v>
      </c>
      <c r="AP974" s="370" t="s">
        <v>718</v>
      </c>
      <c r="AQ974" s="376" t="s">
        <v>661</v>
      </c>
      <c r="AR974" s="369">
        <v>3.3333333333333331E-3</v>
      </c>
      <c r="AS974" s="369">
        <v>3.3333333333333331E-3</v>
      </c>
      <c r="AT974" s="369"/>
      <c r="AX974" s="711"/>
      <c r="AY974" s="712"/>
      <c r="AZ974" s="712"/>
      <c r="BA974" s="712"/>
      <c r="BB974" s="713"/>
      <c r="BC974" s="712"/>
      <c r="BD974" s="712"/>
      <c r="BE974" s="712"/>
      <c r="BF974" s="712"/>
      <c r="BG974" s="713"/>
      <c r="BH974" s="713"/>
      <c r="BI974" s="714"/>
      <c r="BJ974" s="714"/>
      <c r="BK974" s="714"/>
      <c r="BL974" s="713"/>
      <c r="BM974" s="713"/>
      <c r="BN974" s="713"/>
      <c r="BO974" s="713"/>
      <c r="BP974" s="713"/>
      <c r="BQ974" s="713"/>
      <c r="BR974" s="713"/>
      <c r="BS974" s="713"/>
      <c r="BT974" s="716"/>
      <c r="BU974" s="717"/>
      <c r="BV974" s="715"/>
      <c r="BW974" s="718"/>
    </row>
    <row r="975" spans="2:75" ht="15.75" customHeight="1">
      <c r="B975" s="363" t="s">
        <v>1106</v>
      </c>
      <c r="C975" s="364">
        <v>27181717000133</v>
      </c>
      <c r="D975" s="365" t="s">
        <v>14</v>
      </c>
      <c r="E975" s="365" t="s">
        <v>607</v>
      </c>
      <c r="F975" s="365" t="s">
        <v>862</v>
      </c>
      <c r="G975" s="366"/>
      <c r="H975" s="366" t="s">
        <v>34</v>
      </c>
      <c r="I975" s="366" t="s">
        <v>34</v>
      </c>
      <c r="J975" s="366" t="s">
        <v>611</v>
      </c>
      <c r="K975" s="367"/>
      <c r="L975" s="368"/>
      <c r="M975" s="368" t="s">
        <v>34</v>
      </c>
      <c r="N975" s="367">
        <v>480673</v>
      </c>
      <c r="O975" s="367" t="s">
        <v>1323</v>
      </c>
      <c r="P975" s="371">
        <v>43418</v>
      </c>
      <c r="Q975" s="372">
        <v>18524217.530000001</v>
      </c>
      <c r="R975" s="372">
        <v>30482038.199246027</v>
      </c>
      <c r="S975" s="367">
        <v>6</v>
      </c>
      <c r="T975" s="369">
        <v>-0.18663470580016561</v>
      </c>
      <c r="U975" s="369">
        <v>-2.4126632694959387</v>
      </c>
      <c r="V975" s="369">
        <v>-0.13031596591600147</v>
      </c>
      <c r="W975" s="369">
        <v>-1.2775322080712945</v>
      </c>
      <c r="X975" s="369">
        <v>1.8115121685086777E-2</v>
      </c>
      <c r="Y975" s="369">
        <v>0.13737025854097984</v>
      </c>
      <c r="Z975" s="369">
        <v>0.4603123170784349</v>
      </c>
      <c r="AA975" s="369">
        <v>2.6165644381240702</v>
      </c>
      <c r="AB975" s="369">
        <v>0.17766792055132186</v>
      </c>
      <c r="AC975" s="373">
        <v>-1.2439506655402839</v>
      </c>
      <c r="AD975" s="575">
        <v>0</v>
      </c>
      <c r="AE975" s="370" t="s">
        <v>2555</v>
      </c>
      <c r="AF975" s="370" t="s">
        <v>2317</v>
      </c>
      <c r="AG975" s="374" t="s">
        <v>1458</v>
      </c>
      <c r="AH975" s="374" t="s">
        <v>2318</v>
      </c>
      <c r="AI975" s="374">
        <v>5000</v>
      </c>
      <c r="AJ975" s="374">
        <v>200</v>
      </c>
      <c r="AK975" s="374">
        <v>200</v>
      </c>
      <c r="AL975" s="369">
        <v>1.7500000000000002E-2</v>
      </c>
      <c r="AM975" s="369" t="s">
        <v>34</v>
      </c>
      <c r="AN975" s="369" t="s">
        <v>2335</v>
      </c>
      <c r="AO975" s="367" t="s">
        <v>1326</v>
      </c>
      <c r="AP975" s="370" t="s">
        <v>718</v>
      </c>
      <c r="AQ975" s="376" t="s">
        <v>689</v>
      </c>
      <c r="AR975" s="369">
        <v>5.8333333333333336E-3</v>
      </c>
      <c r="AS975" s="369">
        <v>5.8333333333333336E-3</v>
      </c>
      <c r="AT975" s="369"/>
      <c r="AX975" s="711"/>
      <c r="AY975" s="712"/>
      <c r="AZ975" s="712"/>
      <c r="BA975" s="712"/>
      <c r="BB975" s="713"/>
      <c r="BC975" s="712"/>
      <c r="BD975" s="712"/>
      <c r="BE975" s="712"/>
      <c r="BF975" s="712"/>
      <c r="BG975" s="713"/>
      <c r="BH975" s="713"/>
      <c r="BI975" s="714"/>
      <c r="BJ975" s="714"/>
      <c r="BK975" s="714"/>
      <c r="BL975" s="713"/>
      <c r="BM975" s="713"/>
      <c r="BN975" s="713"/>
      <c r="BO975" s="713"/>
      <c r="BP975" s="713"/>
      <c r="BQ975" s="713"/>
      <c r="BR975" s="713"/>
      <c r="BS975" s="713"/>
      <c r="BT975" s="716"/>
      <c r="BU975" s="717"/>
      <c r="BV975" s="715"/>
      <c r="BW975" s="718"/>
    </row>
    <row r="976" spans="2:75" ht="15.75" customHeight="1">
      <c r="B976" s="363" t="s">
        <v>1107</v>
      </c>
      <c r="C976" s="364">
        <v>24597757000172</v>
      </c>
      <c r="D976" s="365" t="s">
        <v>14</v>
      </c>
      <c r="E976" s="365" t="s">
        <v>607</v>
      </c>
      <c r="F976" s="365"/>
      <c r="G976" s="366"/>
      <c r="H976" s="366" t="s">
        <v>34</v>
      </c>
      <c r="I976" s="366" t="s">
        <v>34</v>
      </c>
      <c r="J976" s="366" t="s">
        <v>611</v>
      </c>
      <c r="K976" s="367"/>
      <c r="L976" s="368"/>
      <c r="M976" s="368" t="s">
        <v>34</v>
      </c>
      <c r="N976" s="367">
        <v>480193</v>
      </c>
      <c r="O976" s="367" t="s">
        <v>1323</v>
      </c>
      <c r="P976" s="371">
        <v>43418</v>
      </c>
      <c r="Q976" s="372">
        <v>14125958.82</v>
      </c>
      <c r="R976" s="372">
        <v>17898130.194246024</v>
      </c>
      <c r="S976" s="367">
        <v>6</v>
      </c>
      <c r="T976" s="369">
        <v>-0.14670287157513229</v>
      </c>
      <c r="U976" s="369">
        <v>-1.8964566545189014</v>
      </c>
      <c r="V976" s="369">
        <v>-8.1208585669184208E-2</v>
      </c>
      <c r="W976" s="369">
        <v>-0.79611567957200524</v>
      </c>
      <c r="X976" s="369">
        <v>4.0358636462695108E-2</v>
      </c>
      <c r="Y976" s="369">
        <v>0.30604687186870999</v>
      </c>
      <c r="Z976" s="369">
        <v>0.27367630339893001</v>
      </c>
      <c r="AA976" s="369">
        <v>1.555664831164784</v>
      </c>
      <c r="AB976" s="369">
        <v>0.15802396107636532</v>
      </c>
      <c r="AC976" s="373">
        <v>-1.0719476915218857</v>
      </c>
      <c r="AD976" s="575">
        <v>0</v>
      </c>
      <c r="AE976" s="370" t="s">
        <v>2555</v>
      </c>
      <c r="AF976" s="370" t="s">
        <v>2317</v>
      </c>
      <c r="AG976" s="374" t="s">
        <v>1458</v>
      </c>
      <c r="AH976" s="374" t="s">
        <v>2318</v>
      </c>
      <c r="AI976" s="374">
        <v>5000</v>
      </c>
      <c r="AJ976" s="374">
        <v>200</v>
      </c>
      <c r="AK976" s="374">
        <v>200</v>
      </c>
      <c r="AL976" s="369">
        <v>1.7500000000000002E-2</v>
      </c>
      <c r="AM976" s="369" t="s">
        <v>34</v>
      </c>
      <c r="AN976" s="369" t="s">
        <v>2335</v>
      </c>
      <c r="AO976" s="367" t="s">
        <v>1326</v>
      </c>
      <c r="AP976" s="370" t="s">
        <v>13</v>
      </c>
      <c r="AQ976" s="376" t="s">
        <v>681</v>
      </c>
      <c r="AR976" s="369">
        <v>5.8333333333333336E-3</v>
      </c>
      <c r="AS976" s="369">
        <v>5.8333333333333336E-3</v>
      </c>
      <c r="AT976" s="369"/>
      <c r="AX976" s="711"/>
      <c r="AY976" s="712"/>
      <c r="AZ976" s="712"/>
      <c r="BA976" s="712"/>
      <c r="BB976" s="713"/>
      <c r="BC976" s="712"/>
      <c r="BD976" s="712"/>
      <c r="BE976" s="712"/>
      <c r="BF976" s="712"/>
      <c r="BG976" s="713"/>
      <c r="BH976" s="713"/>
      <c r="BI976" s="714"/>
      <c r="BJ976" s="714"/>
      <c r="BK976" s="714"/>
      <c r="BL976" s="713"/>
      <c r="BM976" s="713"/>
      <c r="BN976" s="713"/>
      <c r="BO976" s="713"/>
      <c r="BP976" s="713"/>
      <c r="BQ976" s="713"/>
      <c r="BR976" s="713"/>
      <c r="BS976" s="713"/>
      <c r="BT976" s="716"/>
      <c r="BU976" s="717"/>
      <c r="BV976" s="715"/>
      <c r="BW976" s="718"/>
    </row>
    <row r="977" spans="2:75" ht="15.75" customHeight="1">
      <c r="B977" s="363" t="s">
        <v>1108</v>
      </c>
      <c r="C977" s="364">
        <v>27181765000121</v>
      </c>
      <c r="D977" s="365" t="s">
        <v>14</v>
      </c>
      <c r="E977" s="365" t="s">
        <v>607</v>
      </c>
      <c r="F977" s="365"/>
      <c r="G977" s="366"/>
      <c r="H977" s="366" t="s">
        <v>34</v>
      </c>
      <c r="I977" s="366" t="s">
        <v>34</v>
      </c>
      <c r="J977" s="366" t="s">
        <v>611</v>
      </c>
      <c r="K977" s="367"/>
      <c r="L977" s="368"/>
      <c r="M977" s="368" t="s">
        <v>34</v>
      </c>
      <c r="N977" s="367">
        <v>480681</v>
      </c>
      <c r="O977" s="367" t="s">
        <v>1323</v>
      </c>
      <c r="P977" s="371">
        <v>43418</v>
      </c>
      <c r="Q977" s="372">
        <v>18945978.920000002</v>
      </c>
      <c r="R977" s="372">
        <v>37146142.912698433</v>
      </c>
      <c r="S977" s="367">
        <v>6</v>
      </c>
      <c r="T977" s="369">
        <v>-0.37335959226573567</v>
      </c>
      <c r="U977" s="369">
        <v>-4.8264923220551461</v>
      </c>
      <c r="V977" s="369">
        <v>-0.35526113777207957</v>
      </c>
      <c r="W977" s="369">
        <v>-3.4827470493709942</v>
      </c>
      <c r="X977" s="369">
        <v>-0.14930478813745729</v>
      </c>
      <c r="Y977" s="369">
        <v>-1.1322053312362543</v>
      </c>
      <c r="Z977" s="369">
        <v>0.3014931812203272</v>
      </c>
      <c r="AA977" s="369">
        <v>1.7137849826068927</v>
      </c>
      <c r="AB977" s="369">
        <v>0.27868307568475692</v>
      </c>
      <c r="AC977" s="373">
        <v>-1.783401538923979</v>
      </c>
      <c r="AD977" s="575">
        <v>0</v>
      </c>
      <c r="AE977" s="370" t="s">
        <v>2555</v>
      </c>
      <c r="AF977" s="370" t="s">
        <v>2317</v>
      </c>
      <c r="AG977" s="374" t="s">
        <v>1458</v>
      </c>
      <c r="AH977" s="374" t="s">
        <v>2318</v>
      </c>
      <c r="AI977" s="374">
        <v>5000</v>
      </c>
      <c r="AJ977" s="374">
        <v>200</v>
      </c>
      <c r="AK977" s="374">
        <v>200</v>
      </c>
      <c r="AL977" s="369">
        <v>1.7500000000000002E-2</v>
      </c>
      <c r="AM977" s="369" t="s">
        <v>34</v>
      </c>
      <c r="AN977" s="369" t="s">
        <v>2335</v>
      </c>
      <c r="AO977" s="367" t="s">
        <v>1326</v>
      </c>
      <c r="AP977" s="370" t="s">
        <v>718</v>
      </c>
      <c r="AQ977" s="376" t="s">
        <v>689</v>
      </c>
      <c r="AR977" s="369">
        <v>5.8333333333333336E-3</v>
      </c>
      <c r="AS977" s="369">
        <v>5.8333333333333336E-3</v>
      </c>
      <c r="AT977" s="369"/>
      <c r="AW977" s="711"/>
      <c r="AX977" s="711"/>
      <c r="AY977" s="712"/>
      <c r="AZ977" s="712"/>
      <c r="BA977" s="712"/>
      <c r="BB977" s="713"/>
      <c r="BC977" s="712"/>
      <c r="BD977" s="712"/>
      <c r="BE977" s="712"/>
      <c r="BF977" s="712"/>
      <c r="BG977" s="713"/>
      <c r="BH977" s="713"/>
      <c r="BI977" s="714"/>
      <c r="BJ977" s="714"/>
      <c r="BK977" s="714"/>
      <c r="BL977" s="218"/>
      <c r="BM977" s="713"/>
      <c r="BN977" s="713"/>
      <c r="BO977" s="713"/>
      <c r="BP977" s="713"/>
      <c r="BQ977" s="713"/>
      <c r="BR977" s="713"/>
      <c r="BS977" s="713"/>
      <c r="BT977" s="716"/>
      <c r="BU977" s="717"/>
      <c r="BV977" s="715"/>
      <c r="BW977" s="718"/>
    </row>
    <row r="978" spans="2:75" ht="15.75" customHeight="1">
      <c r="B978" s="363" t="s">
        <v>1109</v>
      </c>
      <c r="C978" s="364">
        <v>31392506000117</v>
      </c>
      <c r="D978" s="365" t="s">
        <v>14</v>
      </c>
      <c r="E978" s="365" t="s">
        <v>607</v>
      </c>
      <c r="F978" s="365"/>
      <c r="G978" s="366"/>
      <c r="H978" s="366" t="s">
        <v>34</v>
      </c>
      <c r="I978" s="366" t="s">
        <v>34</v>
      </c>
      <c r="J978" s="366" t="s">
        <v>611</v>
      </c>
      <c r="K978" s="367" t="s">
        <v>48</v>
      </c>
      <c r="L978" s="368"/>
      <c r="M978" s="368" t="s">
        <v>34</v>
      </c>
      <c r="N978" s="367">
        <v>480861</v>
      </c>
      <c r="O978" s="367" t="s">
        <v>1323</v>
      </c>
      <c r="P978" s="371">
        <v>43434</v>
      </c>
      <c r="Q978" s="372">
        <v>154574349.5</v>
      </c>
      <c r="R978" s="372">
        <v>211881620.55849206</v>
      </c>
      <c r="S978" s="367">
        <v>5</v>
      </c>
      <c r="T978" s="369">
        <v>-0.2154244569836492</v>
      </c>
      <c r="U978" s="369">
        <v>-2.7848340022678522</v>
      </c>
      <c r="V978" s="369">
        <v>-0.2164921540207877</v>
      </c>
      <c r="W978" s="369">
        <v>-2.1223470018597852</v>
      </c>
      <c r="X978" s="369">
        <v>-6.8453530910327909E-2</v>
      </c>
      <c r="Y978" s="369">
        <v>-0.5190955601990842</v>
      </c>
      <c r="Z978" s="369">
        <v>0.21698704026440141</v>
      </c>
      <c r="AA978" s="369">
        <v>1.2334246815144096</v>
      </c>
      <c r="AB978" s="369">
        <v>0.26033912077576882</v>
      </c>
      <c r="AC978" s="373">
        <v>-1.1794889358813536</v>
      </c>
      <c r="AD978" s="575">
        <v>0</v>
      </c>
      <c r="AE978" s="370" t="s">
        <v>2556</v>
      </c>
      <c r="AF978" s="370" t="s">
        <v>2326</v>
      </c>
      <c r="AG978" s="374" t="s">
        <v>1459</v>
      </c>
      <c r="AH978" s="374" t="s">
        <v>2318</v>
      </c>
      <c r="AI978" s="374">
        <v>50000</v>
      </c>
      <c r="AJ978" s="374">
        <v>5000</v>
      </c>
      <c r="AK978" s="374">
        <v>25000</v>
      </c>
      <c r="AL978" s="369">
        <v>1.4999999999999999E-2</v>
      </c>
      <c r="AM978" s="369">
        <v>0.2</v>
      </c>
      <c r="AN978" s="369" t="s">
        <v>2335</v>
      </c>
      <c r="AO978" s="367" t="s">
        <v>1326</v>
      </c>
      <c r="AP978" s="370" t="s">
        <v>718</v>
      </c>
      <c r="AQ978" s="376" t="s">
        <v>689</v>
      </c>
      <c r="AR978" s="369">
        <v>4.0000000000000001E-3</v>
      </c>
      <c r="AS978" s="369">
        <v>4.0000000000000001E-3</v>
      </c>
      <c r="AT978" s="369"/>
      <c r="AX978" s="711"/>
      <c r="AY978" s="712"/>
      <c r="AZ978" s="712"/>
      <c r="BA978" s="712"/>
      <c r="BB978" s="713"/>
      <c r="BC978" s="712"/>
      <c r="BD978" s="712"/>
      <c r="BE978" s="712"/>
      <c r="BF978" s="712"/>
      <c r="BG978" s="713"/>
      <c r="BH978" s="713"/>
      <c r="BI978" s="714"/>
      <c r="BJ978" s="714"/>
      <c r="BK978" s="714"/>
      <c r="BL978" s="713"/>
      <c r="BM978" s="713"/>
      <c r="BN978" s="713"/>
      <c r="BO978" s="713"/>
      <c r="BP978" s="713"/>
      <c r="BQ978" s="713"/>
      <c r="BR978" s="713"/>
      <c r="BS978" s="713"/>
      <c r="BT978" s="716"/>
      <c r="BU978" s="717"/>
      <c r="BV978" s="715"/>
      <c r="BW978" s="718"/>
    </row>
    <row r="979" spans="2:75" ht="15.75" customHeight="1">
      <c r="B979" s="363" t="s">
        <v>1110</v>
      </c>
      <c r="C979" s="364">
        <v>23915589000153</v>
      </c>
      <c r="D979" s="365" t="s">
        <v>14</v>
      </c>
      <c r="E979" s="365" t="s">
        <v>614</v>
      </c>
      <c r="F979" s="365"/>
      <c r="G979" s="366"/>
      <c r="H979" s="366" t="s">
        <v>1340</v>
      </c>
      <c r="I979" s="366" t="s">
        <v>34</v>
      </c>
      <c r="J979" s="366" t="s">
        <v>611</v>
      </c>
      <c r="K979" s="367" t="s">
        <v>49</v>
      </c>
      <c r="L979" s="368"/>
      <c r="M979" s="368" t="s">
        <v>34</v>
      </c>
      <c r="N979" s="367">
        <v>416691</v>
      </c>
      <c r="O979" s="367" t="s">
        <v>1323</v>
      </c>
      <c r="P979" s="371">
        <v>42445</v>
      </c>
      <c r="Q979" s="372">
        <v>75282467.209999993</v>
      </c>
      <c r="R979" s="372">
        <v>112341661.57067464</v>
      </c>
      <c r="S979" s="367">
        <v>5</v>
      </c>
      <c r="T979" s="369">
        <v>-0.32197918976888462</v>
      </c>
      <c r="U979" s="369">
        <v>-4.1622878304811044</v>
      </c>
      <c r="V979" s="369">
        <v>-0.28924507041259673</v>
      </c>
      <c r="W979" s="369">
        <v>-2.8355688489937245</v>
      </c>
      <c r="X979" s="369">
        <v>-0.20765516023645381</v>
      </c>
      <c r="Y979" s="369">
        <v>-1.5746868028236272</v>
      </c>
      <c r="Z979" s="369">
        <v>0.39502713328369055</v>
      </c>
      <c r="AA979" s="369">
        <v>2.2454622887444469</v>
      </c>
      <c r="AB979" s="369">
        <v>0.26857801268112252</v>
      </c>
      <c r="AC979" s="373">
        <v>-1.4979742872446491</v>
      </c>
      <c r="AD979" s="575">
        <v>23729562000176</v>
      </c>
      <c r="AE979" s="370" t="s">
        <v>2556</v>
      </c>
      <c r="AF979" s="370" t="s">
        <v>2326</v>
      </c>
      <c r="AG979" s="374" t="s">
        <v>1459</v>
      </c>
      <c r="AH979" s="374" t="s">
        <v>2318</v>
      </c>
      <c r="AI979" s="374">
        <v>50000</v>
      </c>
      <c r="AJ979" s="374">
        <v>5000</v>
      </c>
      <c r="AK979" s="374">
        <v>25000</v>
      </c>
      <c r="AL979" s="369">
        <v>1.4999999999999999E-2</v>
      </c>
      <c r="AM979" s="369">
        <v>0.2</v>
      </c>
      <c r="AN979" s="369" t="s">
        <v>2330</v>
      </c>
      <c r="AO979" s="367" t="s">
        <v>1326</v>
      </c>
      <c r="AP979" s="370" t="s">
        <v>718</v>
      </c>
      <c r="AQ979" s="376" t="s">
        <v>689</v>
      </c>
      <c r="AR979" s="369">
        <v>4.0000000000000001E-3</v>
      </c>
      <c r="AS979" s="369">
        <v>4.0000000000000001E-3</v>
      </c>
      <c r="AT979" s="369"/>
      <c r="AX979" s="711"/>
      <c r="AY979" s="712"/>
      <c r="AZ979" s="712"/>
      <c r="BA979" s="712"/>
      <c r="BB979" s="713"/>
      <c r="BC979" s="712"/>
      <c r="BD979" s="712"/>
      <c r="BE979" s="712"/>
      <c r="BF979" s="712"/>
      <c r="BG979" s="713"/>
      <c r="BH979" s="713"/>
      <c r="BI979" s="714"/>
      <c r="BJ979" s="714"/>
      <c r="BK979" s="714"/>
      <c r="BL979" s="713"/>
      <c r="BM979" s="713"/>
      <c r="BN979" s="713"/>
      <c r="BO979" s="713"/>
      <c r="BP979" s="713"/>
      <c r="BQ979" s="713"/>
      <c r="BR979" s="713"/>
      <c r="BS979" s="713"/>
      <c r="BT979" s="716"/>
      <c r="BU979" s="717"/>
      <c r="BV979" s="715"/>
      <c r="BW979" s="718"/>
    </row>
    <row r="980" spans="2:75" ht="15.75" customHeight="1">
      <c r="B980" s="363" t="s">
        <v>27</v>
      </c>
      <c r="C980" s="364">
        <v>18471807000178</v>
      </c>
      <c r="D980" s="365" t="s">
        <v>14</v>
      </c>
      <c r="E980" s="365" t="s">
        <v>614</v>
      </c>
      <c r="F980" s="365"/>
      <c r="G980" s="366"/>
      <c r="H980" s="366" t="s">
        <v>1340</v>
      </c>
      <c r="I980" s="366" t="s">
        <v>34</v>
      </c>
      <c r="J980" s="366" t="s">
        <v>608</v>
      </c>
      <c r="K980" s="367" t="s">
        <v>48</v>
      </c>
      <c r="L980" s="368"/>
      <c r="M980" s="368" t="s">
        <v>34</v>
      </c>
      <c r="N980" s="367">
        <v>351830</v>
      </c>
      <c r="O980" s="367" t="s">
        <v>1323</v>
      </c>
      <c r="P980" s="371">
        <v>41578</v>
      </c>
      <c r="Q980" s="372">
        <v>173399527.11000001</v>
      </c>
      <c r="R980" s="372">
        <v>246038236.94456354</v>
      </c>
      <c r="S980" s="367">
        <v>17</v>
      </c>
      <c r="T980" s="369">
        <v>-0.11320163465984412</v>
      </c>
      <c r="U980" s="369">
        <v>-1.4633796260977199</v>
      </c>
      <c r="V980" s="369">
        <v>-0.20174770835021838</v>
      </c>
      <c r="W980" s="369">
        <v>-1.977802132764841</v>
      </c>
      <c r="X980" s="369">
        <v>-0.13393697048491748</v>
      </c>
      <c r="Y980" s="369">
        <v>-1.0156683782508393</v>
      </c>
      <c r="Z980" s="369">
        <v>1.255567958024395E-3</v>
      </c>
      <c r="AA980" s="369">
        <v>7.1370553138053296E-3</v>
      </c>
      <c r="AB980" s="369">
        <v>0.19210986120130455</v>
      </c>
      <c r="AC980" s="373">
        <v>-1.5822347959945204</v>
      </c>
      <c r="AD980" s="575">
        <v>18543673000153</v>
      </c>
      <c r="AE980" s="370" t="s">
        <v>2556</v>
      </c>
      <c r="AF980" s="370" t="s">
        <v>2326</v>
      </c>
      <c r="AG980" s="374" t="s">
        <v>1459</v>
      </c>
      <c r="AH980" s="374" t="s">
        <v>2321</v>
      </c>
      <c r="AI980" s="374">
        <v>50000</v>
      </c>
      <c r="AJ980" s="374">
        <v>5000</v>
      </c>
      <c r="AK980" s="374">
        <v>25000</v>
      </c>
      <c r="AL980" s="369">
        <v>0.02</v>
      </c>
      <c r="AM980" s="369">
        <v>0.2</v>
      </c>
      <c r="AN980" s="369" t="s">
        <v>34</v>
      </c>
      <c r="AO980" s="367" t="s">
        <v>1326</v>
      </c>
      <c r="AP980" s="370" t="s">
        <v>13</v>
      </c>
      <c r="AQ980" s="376" t="s">
        <v>670</v>
      </c>
      <c r="AR980" s="369">
        <v>5.3333333333333332E-3</v>
      </c>
      <c r="AS980" s="369">
        <v>5.3333333333333332E-3</v>
      </c>
      <c r="AT980" s="369"/>
      <c r="AX980" s="711"/>
      <c r="AY980" s="712"/>
      <c r="AZ980" s="712"/>
      <c r="BA980" s="712"/>
      <c r="BB980" s="713"/>
      <c r="BC980" s="712"/>
      <c r="BD980" s="712"/>
      <c r="BE980" s="712"/>
      <c r="BF980" s="712"/>
      <c r="BG980" s="713"/>
      <c r="BH980" s="713"/>
      <c r="BI980" s="714"/>
      <c r="BJ980" s="714"/>
      <c r="BK980" s="714"/>
      <c r="BL980" s="713"/>
      <c r="BM980" s="713"/>
      <c r="BN980" s="713"/>
      <c r="BO980" s="713"/>
      <c r="BP980" s="713"/>
      <c r="BQ980" s="713"/>
      <c r="BR980" s="713"/>
      <c r="BS980" s="713"/>
      <c r="BT980" s="716"/>
      <c r="BU980" s="717"/>
      <c r="BV980" s="715"/>
      <c r="BW980" s="718"/>
    </row>
    <row r="981" spans="2:75" ht="15.75" customHeight="1">
      <c r="B981" s="363" t="s">
        <v>320</v>
      </c>
      <c r="C981" s="364">
        <v>947958000194</v>
      </c>
      <c r="D981" s="365" t="s">
        <v>13</v>
      </c>
      <c r="E981" s="365" t="s">
        <v>615</v>
      </c>
      <c r="F981" s="365" t="s">
        <v>619</v>
      </c>
      <c r="G981" s="366" t="s">
        <v>34</v>
      </c>
      <c r="H981" s="366" t="s">
        <v>1339</v>
      </c>
      <c r="I981" s="366" t="s">
        <v>34</v>
      </c>
      <c r="J981" s="366" t="s">
        <v>611</v>
      </c>
      <c r="K981" s="367" t="s">
        <v>48</v>
      </c>
      <c r="L981" s="368"/>
      <c r="M981" s="368" t="s">
        <v>34</v>
      </c>
      <c r="N981" s="367">
        <v>42651</v>
      </c>
      <c r="O981" s="367" t="s">
        <v>1323</v>
      </c>
      <c r="P981" s="371">
        <v>35219</v>
      </c>
      <c r="Q981" s="372">
        <v>84673923.680000007</v>
      </c>
      <c r="R981" s="372">
        <v>119352736.53972222</v>
      </c>
      <c r="S981" s="367">
        <v>1</v>
      </c>
      <c r="T981" s="369">
        <v>8.0689130919262775E-2</v>
      </c>
      <c r="U981" s="369">
        <v>1.043084144408267</v>
      </c>
      <c r="V981" s="369">
        <v>0.10815397863830456</v>
      </c>
      <c r="W981" s="369">
        <v>1.0602706289308403</v>
      </c>
      <c r="X981" s="369">
        <v>0.13304353295330462</v>
      </c>
      <c r="Y981" s="369">
        <v>1.0088932791462657</v>
      </c>
      <c r="Z981" s="369">
        <v>0.17835700427749002</v>
      </c>
      <c r="AA981" s="369">
        <v>1.0138390335605614</v>
      </c>
      <c r="AB981" s="369">
        <v>1.1110510350468434E-2</v>
      </c>
      <c r="AC981" s="373">
        <v>0.50635326069462749</v>
      </c>
      <c r="AD981" s="575">
        <v>0</v>
      </c>
      <c r="AE981" s="370" t="s">
        <v>2556</v>
      </c>
      <c r="AF981" s="370" t="s">
        <v>2326</v>
      </c>
      <c r="AG981" s="374" t="s">
        <v>1459</v>
      </c>
      <c r="AH981" s="374" t="s">
        <v>2321</v>
      </c>
      <c r="AI981" s="374">
        <v>50000</v>
      </c>
      <c r="AJ981" s="374">
        <v>5000</v>
      </c>
      <c r="AK981" s="374">
        <v>25000</v>
      </c>
      <c r="AL981" s="369">
        <v>1.4999999999999999E-2</v>
      </c>
      <c r="AM981" s="369">
        <v>0.2</v>
      </c>
      <c r="AN981" s="369" t="s">
        <v>64</v>
      </c>
      <c r="AO981" s="367" t="s">
        <v>1326</v>
      </c>
      <c r="AP981" s="370" t="s">
        <v>13</v>
      </c>
      <c r="AQ981" s="376" t="s">
        <v>666</v>
      </c>
      <c r="AR981" s="369">
        <v>4.0000000000000001E-3</v>
      </c>
      <c r="AS981" s="369">
        <v>4.0000000000000001E-3</v>
      </c>
      <c r="AT981" s="369"/>
      <c r="AW981" s="711"/>
      <c r="AX981" s="711"/>
      <c r="AY981" s="712"/>
      <c r="AZ981" s="712"/>
      <c r="BA981" s="712"/>
      <c r="BB981" s="713"/>
      <c r="BC981" s="712"/>
      <c r="BD981" s="712"/>
      <c r="BE981" s="712"/>
      <c r="BF981" s="712"/>
      <c r="BG981" s="713"/>
      <c r="BH981" s="713"/>
      <c r="BI981" s="714"/>
      <c r="BJ981" s="714"/>
      <c r="BK981" s="714"/>
      <c r="BL981" s="218"/>
      <c r="BM981" s="713"/>
      <c r="BN981" s="713"/>
      <c r="BO981" s="713"/>
      <c r="BP981" s="713"/>
      <c r="BQ981" s="713"/>
      <c r="BR981" s="713"/>
      <c r="BS981" s="713"/>
      <c r="BT981" s="716"/>
      <c r="BU981" s="717"/>
      <c r="BV981" s="715"/>
      <c r="BW981" s="718"/>
    </row>
    <row r="982" spans="2:75" ht="15.75" customHeight="1">
      <c r="B982" s="363" t="s">
        <v>321</v>
      </c>
      <c r="C982" s="364">
        <v>3840166000104</v>
      </c>
      <c r="D982" s="365" t="s">
        <v>14</v>
      </c>
      <c r="E982" s="365" t="s">
        <v>607</v>
      </c>
      <c r="F982" s="365"/>
      <c r="G982" s="366"/>
      <c r="H982" s="366" t="s">
        <v>34</v>
      </c>
      <c r="I982" s="366" t="s">
        <v>34</v>
      </c>
      <c r="J982" s="366" t="s">
        <v>608</v>
      </c>
      <c r="K982" s="367" t="s">
        <v>48</v>
      </c>
      <c r="L982" s="368"/>
      <c r="M982" s="368" t="s">
        <v>34</v>
      </c>
      <c r="N982" s="367">
        <v>110574</v>
      </c>
      <c r="O982" s="367" t="s">
        <v>1323</v>
      </c>
      <c r="P982" s="371">
        <v>36669</v>
      </c>
      <c r="Q982" s="372">
        <v>30782323.16</v>
      </c>
      <c r="R982" s="372">
        <v>33364882.344404764</v>
      </c>
      <c r="S982" s="367">
        <v>3</v>
      </c>
      <c r="T982" s="369">
        <v>-4.7909102093662392E-2</v>
      </c>
      <c r="U982" s="369">
        <v>-0.61933031372886094</v>
      </c>
      <c r="V982" s="369">
        <v>-0.15018975731032214</v>
      </c>
      <c r="W982" s="369">
        <v>-1.4723618164333288</v>
      </c>
      <c r="X982" s="369">
        <v>2.173844959038318E-2</v>
      </c>
      <c r="Y982" s="369">
        <v>0.16484661226258221</v>
      </c>
      <c r="Z982" s="369">
        <v>0.13088221704893455</v>
      </c>
      <c r="AA982" s="369">
        <v>0.74397695218467141</v>
      </c>
      <c r="AB982" s="369">
        <v>0.19936815721323634</v>
      </c>
      <c r="AC982" s="373">
        <v>-1.2037587361527511</v>
      </c>
      <c r="AD982" s="575">
        <v>9720835000190</v>
      </c>
      <c r="AE982" s="370" t="s">
        <v>2556</v>
      </c>
      <c r="AF982" s="370" t="s">
        <v>2326</v>
      </c>
      <c r="AG982" s="374" t="s">
        <v>1459</v>
      </c>
      <c r="AH982" s="374" t="s">
        <v>2318</v>
      </c>
      <c r="AI982" s="374">
        <v>0</v>
      </c>
      <c r="AJ982" s="374">
        <v>0</v>
      </c>
      <c r="AK982" s="374">
        <v>1000</v>
      </c>
      <c r="AL982" s="369">
        <v>0.02</v>
      </c>
      <c r="AM982" s="369">
        <v>0.2</v>
      </c>
      <c r="AN982" s="369" t="s">
        <v>2335</v>
      </c>
      <c r="AO982" s="367" t="s">
        <v>1326</v>
      </c>
      <c r="AP982" s="370" t="s">
        <v>13</v>
      </c>
      <c r="AQ982" s="376" t="s">
        <v>670</v>
      </c>
      <c r="AR982" s="369">
        <v>4.0000000000000001E-3</v>
      </c>
      <c r="AS982" s="369">
        <v>4.0000000000000001E-3</v>
      </c>
      <c r="AT982" s="369"/>
      <c r="AW982" s="711"/>
      <c r="AX982" s="711"/>
      <c r="AY982" s="712"/>
      <c r="AZ982" s="712"/>
      <c r="BA982" s="712"/>
      <c r="BB982" s="713"/>
      <c r="BC982" s="712"/>
      <c r="BD982" s="712"/>
      <c r="BE982" s="712"/>
      <c r="BF982" s="712"/>
      <c r="BG982" s="713"/>
      <c r="BH982" s="713"/>
      <c r="BI982" s="714"/>
      <c r="BJ982" s="714"/>
      <c r="BK982" s="714"/>
      <c r="BL982" s="218"/>
      <c r="BM982" s="713"/>
      <c r="BN982" s="713"/>
      <c r="BO982" s="713"/>
      <c r="BP982" s="713"/>
      <c r="BQ982" s="713"/>
      <c r="BR982" s="713"/>
      <c r="BS982" s="713"/>
      <c r="BT982" s="716"/>
      <c r="BU982" s="717"/>
      <c r="BV982" s="715"/>
      <c r="BW982" s="718"/>
    </row>
    <row r="983" spans="2:75" ht="15.75" customHeight="1">
      <c r="B983" s="363" t="s">
        <v>322</v>
      </c>
      <c r="C983" s="364">
        <v>13106983000197</v>
      </c>
      <c r="D983" s="365" t="s">
        <v>14</v>
      </c>
      <c r="E983" s="365" t="s">
        <v>607</v>
      </c>
      <c r="F983" s="365"/>
      <c r="G983" s="366"/>
      <c r="H983" s="366" t="s">
        <v>34</v>
      </c>
      <c r="I983" s="366" t="s">
        <v>34</v>
      </c>
      <c r="J983" s="366" t="s">
        <v>608</v>
      </c>
      <c r="K983" s="367" t="s">
        <v>48</v>
      </c>
      <c r="L983" s="368"/>
      <c r="M983" s="368" t="s">
        <v>34</v>
      </c>
      <c r="N983" s="367">
        <v>271063</v>
      </c>
      <c r="O983" s="367" t="s">
        <v>1323</v>
      </c>
      <c r="P983" s="371">
        <v>40639</v>
      </c>
      <c r="Q983" s="372">
        <v>163892040.27000001</v>
      </c>
      <c r="R983" s="372">
        <v>211296765.78130937</v>
      </c>
      <c r="S983" s="367">
        <v>3</v>
      </c>
      <c r="T983" s="369">
        <v>-5.9884826143020708E-2</v>
      </c>
      <c r="U983" s="369">
        <v>-0.77414283595311884</v>
      </c>
      <c r="V983" s="369">
        <v>-0.17736095535243568</v>
      </c>
      <c r="W983" s="369">
        <v>-1.7387304105398891</v>
      </c>
      <c r="X983" s="369">
        <v>-7.9420561954625102E-2</v>
      </c>
      <c r="Y983" s="369">
        <v>-0.60226054888488012</v>
      </c>
      <c r="Z983" s="369">
        <v>1.786053691699907E-2</v>
      </c>
      <c r="AA983" s="369">
        <v>0.10152508201265181</v>
      </c>
      <c r="AB983" s="369">
        <v>0.22042541583410316</v>
      </c>
      <c r="AC983" s="373">
        <v>-1.2160040567870183</v>
      </c>
      <c r="AD983" s="575">
        <v>6964937000163</v>
      </c>
      <c r="AE983" s="370" t="s">
        <v>2556</v>
      </c>
      <c r="AF983" s="370" t="s">
        <v>2326</v>
      </c>
      <c r="AG983" s="374" t="s">
        <v>1459</v>
      </c>
      <c r="AH983" s="374" t="s">
        <v>2321</v>
      </c>
      <c r="AI983" s="374">
        <v>50000</v>
      </c>
      <c r="AJ983" s="374">
        <v>5000</v>
      </c>
      <c r="AK983" s="374">
        <v>25000</v>
      </c>
      <c r="AL983" s="369">
        <v>0.02</v>
      </c>
      <c r="AM983" s="369">
        <v>0.2</v>
      </c>
      <c r="AN983" s="369" t="s">
        <v>668</v>
      </c>
      <c r="AO983" s="367" t="s">
        <v>1326</v>
      </c>
      <c r="AP983" s="370" t="s">
        <v>718</v>
      </c>
      <c r="AQ983" s="376" t="s">
        <v>661</v>
      </c>
      <c r="AR983" s="369">
        <v>5.3333333333333332E-3</v>
      </c>
      <c r="AS983" s="369">
        <v>5.3333333333333332E-3</v>
      </c>
      <c r="AT983" s="369"/>
      <c r="AX983" s="711"/>
      <c r="AY983" s="712"/>
      <c r="AZ983" s="712"/>
      <c r="BA983" s="712"/>
      <c r="BB983" s="713"/>
      <c r="BC983" s="712"/>
      <c r="BD983" s="712"/>
      <c r="BE983" s="712"/>
      <c r="BF983" s="712"/>
      <c r="BG983" s="713"/>
      <c r="BH983" s="713"/>
      <c r="BI983" s="714"/>
      <c r="BJ983" s="714"/>
      <c r="BK983" s="714"/>
      <c r="BL983" s="713"/>
      <c r="BM983" s="713"/>
      <c r="BN983" s="713"/>
      <c r="BO983" s="713"/>
      <c r="BP983" s="713"/>
      <c r="BQ983" s="713"/>
      <c r="BR983" s="713"/>
      <c r="BS983" s="713"/>
      <c r="BT983" s="716"/>
      <c r="BU983" s="717"/>
      <c r="BV983" s="715"/>
      <c r="BW983" s="718"/>
    </row>
    <row r="984" spans="2:75" ht="15.75" customHeight="1">
      <c r="B984" s="363" t="s">
        <v>323</v>
      </c>
      <c r="C984" s="364">
        <v>5448587000110</v>
      </c>
      <c r="D984" s="365" t="s">
        <v>13</v>
      </c>
      <c r="E984" s="365" t="s">
        <v>615</v>
      </c>
      <c r="F984" s="365" t="s">
        <v>619</v>
      </c>
      <c r="G984" s="366"/>
      <c r="H984" s="366" t="s">
        <v>1339</v>
      </c>
      <c r="I984" s="366" t="s">
        <v>34</v>
      </c>
      <c r="J984" s="366" t="s">
        <v>608</v>
      </c>
      <c r="K984" s="367" t="s">
        <v>48</v>
      </c>
      <c r="L984" s="368"/>
      <c r="M984" s="368" t="s">
        <v>34</v>
      </c>
      <c r="N984" s="367">
        <v>114995</v>
      </c>
      <c r="O984" s="367" t="s">
        <v>1323</v>
      </c>
      <c r="P984" s="371">
        <v>37749</v>
      </c>
      <c r="Q984" s="372">
        <v>1191347548.6099999</v>
      </c>
      <c r="R984" s="372">
        <v>1208367091.9415476</v>
      </c>
      <c r="S984" s="367">
        <v>3</v>
      </c>
      <c r="T984" s="369">
        <v>9.4882305109494247E-2</v>
      </c>
      <c r="U984" s="369">
        <v>1.2265620774085442</v>
      </c>
      <c r="V984" s="369">
        <v>0.13030037009250761</v>
      </c>
      <c r="W984" s="369">
        <v>1.2773793168527492</v>
      </c>
      <c r="X984" s="369">
        <v>0.17772589964366792</v>
      </c>
      <c r="Y984" s="369">
        <v>1.3477277827825944</v>
      </c>
      <c r="Z984" s="369">
        <v>0.24791678932336492</v>
      </c>
      <c r="AA984" s="369">
        <v>1.4092394022271628</v>
      </c>
      <c r="AB984" s="369">
        <v>2.5040911223186007E-2</v>
      </c>
      <c r="AC984" s="373">
        <v>1.0252463020922884</v>
      </c>
      <c r="AD984" s="575">
        <v>0</v>
      </c>
      <c r="AE984" s="370" t="s">
        <v>2556</v>
      </c>
      <c r="AF984" s="370" t="s">
        <v>2326</v>
      </c>
      <c r="AG984" s="374" t="s">
        <v>1459</v>
      </c>
      <c r="AH984" s="374" t="s">
        <v>2321</v>
      </c>
      <c r="AI984" s="374">
        <v>50000</v>
      </c>
      <c r="AJ984" s="374">
        <v>5000</v>
      </c>
      <c r="AK984" s="374">
        <v>25000</v>
      </c>
      <c r="AL984" s="369">
        <v>0.02</v>
      </c>
      <c r="AM984" s="369">
        <v>0.2</v>
      </c>
      <c r="AN984" s="369" t="s">
        <v>64</v>
      </c>
      <c r="AO984" s="367" t="s">
        <v>1326</v>
      </c>
      <c r="AP984" s="370" t="s">
        <v>13</v>
      </c>
      <c r="AQ984" s="376" t="s">
        <v>666</v>
      </c>
      <c r="AR984" s="369">
        <v>5.3333333333333332E-3</v>
      </c>
      <c r="AS984" s="369">
        <v>5.3333333333333332E-3</v>
      </c>
      <c r="AT984" s="369"/>
      <c r="AW984" s="711"/>
      <c r="AX984" s="711"/>
      <c r="AY984" s="712"/>
      <c r="AZ984" s="712"/>
      <c r="BA984" s="712"/>
      <c r="BB984" s="713"/>
      <c r="BC984" s="712"/>
      <c r="BD984" s="712"/>
      <c r="BE984" s="712"/>
      <c r="BF984" s="712"/>
      <c r="BG984" s="713"/>
      <c r="BH984" s="713"/>
      <c r="BI984" s="714"/>
      <c r="BJ984" s="714"/>
      <c r="BK984" s="714"/>
      <c r="BL984" s="218"/>
      <c r="BM984" s="713"/>
      <c r="BN984" s="713"/>
      <c r="BO984" s="713"/>
      <c r="BP984" s="713"/>
      <c r="BQ984" s="713"/>
      <c r="BR984" s="713"/>
      <c r="BS984" s="713"/>
      <c r="BT984" s="716"/>
      <c r="BU984" s="717"/>
      <c r="BV984" s="715"/>
      <c r="BW984" s="718"/>
    </row>
    <row r="985" spans="2:75" ht="15.75" customHeight="1">
      <c r="B985" s="363" t="s">
        <v>1111</v>
      </c>
      <c r="C985" s="364">
        <v>30606457000105</v>
      </c>
      <c r="D985" s="365" t="s">
        <v>11</v>
      </c>
      <c r="E985" s="365" t="s">
        <v>620</v>
      </c>
      <c r="F985" s="365" t="s">
        <v>665</v>
      </c>
      <c r="G985" s="366" t="s">
        <v>740</v>
      </c>
      <c r="H985" s="366" t="s">
        <v>34</v>
      </c>
      <c r="I985" s="366"/>
      <c r="J985" s="366" t="s">
        <v>608</v>
      </c>
      <c r="K985" s="367" t="s">
        <v>48</v>
      </c>
      <c r="L985" s="368"/>
      <c r="M985" s="368" t="s">
        <v>1421</v>
      </c>
      <c r="N985" s="367">
        <v>488704</v>
      </c>
      <c r="O985" s="367" t="s">
        <v>1323</v>
      </c>
      <c r="P985" s="371">
        <v>43524</v>
      </c>
      <c r="Q985" s="372">
        <v>7331798.9699999997</v>
      </c>
      <c r="R985" s="372">
        <v>6773349.0717857191</v>
      </c>
      <c r="S985" s="367">
        <v>6</v>
      </c>
      <c r="T985" s="369">
        <v>9.1916229638696612E-2</v>
      </c>
      <c r="U985" s="369">
        <v>1.1882190408748752</v>
      </c>
      <c r="V985" s="369">
        <v>0.12350395803272374</v>
      </c>
      <c r="W985" s="369">
        <v>1.2107517532639969</v>
      </c>
      <c r="X985" s="369">
        <v>0.17357162425407835</v>
      </c>
      <c r="Y985" s="369">
        <v>1.316225157835385</v>
      </c>
      <c r="Z985" s="369">
        <v>0.1842390153910094</v>
      </c>
      <c r="AA985" s="369">
        <v>1.0472742916087678</v>
      </c>
      <c r="AB985" s="369">
        <v>9.3258677941891136E-3</v>
      </c>
      <c r="AC985" s="373">
        <v>2.0770654162125228</v>
      </c>
      <c r="AD985" s="575">
        <v>0</v>
      </c>
      <c r="AE985" s="370" t="s">
        <v>2557</v>
      </c>
      <c r="AF985" s="370" t="s">
        <v>2317</v>
      </c>
      <c r="AG985" s="374" t="s">
        <v>1458</v>
      </c>
      <c r="AH985" s="374" t="s">
        <v>2321</v>
      </c>
      <c r="AI985" s="374">
        <v>0</v>
      </c>
      <c r="AJ985" s="374">
        <v>0</v>
      </c>
      <c r="AK985" s="374">
        <v>0</v>
      </c>
      <c r="AL985" s="369">
        <v>5.0000000000000001E-3</v>
      </c>
      <c r="AM985" s="369">
        <v>0.2</v>
      </c>
      <c r="AN985" s="369" t="s">
        <v>64</v>
      </c>
      <c r="AO985" s="367" t="s">
        <v>1326</v>
      </c>
      <c r="AP985" s="370" t="s">
        <v>13</v>
      </c>
      <c r="AQ985" s="376" t="s">
        <v>670</v>
      </c>
      <c r="AR985" s="369">
        <v>1E-3</v>
      </c>
      <c r="AS985" s="369">
        <v>1E-3</v>
      </c>
      <c r="AT985" s="369"/>
      <c r="AW985" s="711"/>
      <c r="AX985" s="711"/>
      <c r="AY985" s="712"/>
      <c r="AZ985" s="712"/>
      <c r="BA985" s="712"/>
      <c r="BB985" s="713"/>
      <c r="BC985" s="712"/>
      <c r="BD985" s="712"/>
      <c r="BE985" s="712"/>
      <c r="BF985" s="712"/>
      <c r="BG985" s="713"/>
      <c r="BH985" s="713"/>
      <c r="BI985" s="714"/>
      <c r="BJ985" s="714"/>
      <c r="BK985" s="714"/>
      <c r="BL985" s="218"/>
      <c r="BM985" s="713"/>
      <c r="BN985" s="713"/>
      <c r="BO985" s="713"/>
      <c r="BP985" s="713"/>
      <c r="BQ985" s="713"/>
      <c r="BR985" s="713"/>
      <c r="BS985" s="713"/>
      <c r="BT985" s="716"/>
      <c r="BU985" s="717"/>
      <c r="BV985" s="715"/>
      <c r="BW985" s="718"/>
    </row>
    <row r="986" spans="2:75" ht="15.75" customHeight="1">
      <c r="B986" s="363" t="s">
        <v>1112</v>
      </c>
      <c r="C986" s="364">
        <v>24552346000160</v>
      </c>
      <c r="D986" s="365" t="s">
        <v>11</v>
      </c>
      <c r="E986" s="365" t="s">
        <v>621</v>
      </c>
      <c r="F986" s="365" t="s">
        <v>694</v>
      </c>
      <c r="G986" s="366" t="s">
        <v>740</v>
      </c>
      <c r="H986" s="366" t="s">
        <v>34</v>
      </c>
      <c r="I986" s="366"/>
      <c r="J986" s="366" t="s">
        <v>608</v>
      </c>
      <c r="K986" s="367" t="s">
        <v>48</v>
      </c>
      <c r="L986" s="368"/>
      <c r="M986" s="368" t="s">
        <v>34</v>
      </c>
      <c r="N986" s="367">
        <v>426911</v>
      </c>
      <c r="O986" s="367" t="s">
        <v>1323</v>
      </c>
      <c r="P986" s="371">
        <v>42646</v>
      </c>
      <c r="Q986" s="372">
        <v>41803552.5</v>
      </c>
      <c r="R986" s="372">
        <v>53039816.083492056</v>
      </c>
      <c r="S986" s="367">
        <v>31</v>
      </c>
      <c r="T986" s="369">
        <v>5.625636648634047E-2</v>
      </c>
      <c r="U986" s="369">
        <v>0.7272370297634938</v>
      </c>
      <c r="V986" s="369">
        <v>8.7058298122519417E-2</v>
      </c>
      <c r="W986" s="369">
        <v>0.85346242150467466</v>
      </c>
      <c r="X986" s="369">
        <v>0.15694488238976567</v>
      </c>
      <c r="Y986" s="369">
        <v>1.1901415538552318</v>
      </c>
      <c r="Z986" s="369">
        <v>0.20935942250322359</v>
      </c>
      <c r="AA986" s="369">
        <v>1.1900668293757266</v>
      </c>
      <c r="AB986" s="369">
        <v>3.4435287135415216E-2</v>
      </c>
      <c r="AC986" s="373">
        <v>-0.37964306725801977</v>
      </c>
      <c r="AD986" s="575">
        <v>0</v>
      </c>
      <c r="AE986" s="370" t="s">
        <v>2557</v>
      </c>
      <c r="AF986" s="370" t="s">
        <v>2317</v>
      </c>
      <c r="AG986" s="374" t="s">
        <v>1458</v>
      </c>
      <c r="AH986" s="374" t="s">
        <v>2321</v>
      </c>
      <c r="AI986" s="374">
        <v>0</v>
      </c>
      <c r="AJ986" s="374">
        <v>0</v>
      </c>
      <c r="AK986" s="374">
        <v>0</v>
      </c>
      <c r="AL986" s="369">
        <v>9.0000000000000011E-3</v>
      </c>
      <c r="AM986" s="369">
        <v>0.2</v>
      </c>
      <c r="AN986" s="369" t="s">
        <v>2335</v>
      </c>
      <c r="AO986" s="367" t="s">
        <v>1326</v>
      </c>
      <c r="AP986" s="370" t="s">
        <v>11</v>
      </c>
      <c r="AQ986" s="376" t="s">
        <v>677</v>
      </c>
      <c r="AR986" s="369">
        <v>1.7999999999999997E-3</v>
      </c>
      <c r="AS986" s="369">
        <v>1.7999999999999997E-3</v>
      </c>
      <c r="AT986" s="369"/>
      <c r="AW986" s="711"/>
      <c r="AX986" s="711"/>
      <c r="AY986" s="712"/>
      <c r="AZ986" s="712"/>
      <c r="BA986" s="712"/>
      <c r="BB986" s="713"/>
      <c r="BC986" s="712"/>
      <c r="BD986" s="712"/>
      <c r="BE986" s="712"/>
      <c r="BF986" s="712"/>
      <c r="BG986" s="713"/>
      <c r="BH986" s="713"/>
      <c r="BI986" s="714"/>
      <c r="BJ986" s="714"/>
      <c r="BK986" s="714"/>
      <c r="BL986" s="218"/>
      <c r="BM986" s="713"/>
      <c r="BN986" s="713"/>
      <c r="BO986" s="713"/>
      <c r="BP986" s="713"/>
      <c r="BQ986" s="713"/>
      <c r="BR986" s="713"/>
      <c r="BS986" s="713"/>
      <c r="BT986" s="716"/>
      <c r="BU986" s="717"/>
      <c r="BV986" s="715"/>
      <c r="BW986" s="718"/>
    </row>
    <row r="987" spans="2:75" ht="15.75" customHeight="1">
      <c r="B987" s="363" t="s">
        <v>1389</v>
      </c>
      <c r="C987" s="364">
        <v>13966590000153</v>
      </c>
      <c r="D987" s="365" t="s">
        <v>11</v>
      </c>
      <c r="E987" s="365" t="s">
        <v>621</v>
      </c>
      <c r="F987" s="365" t="s">
        <v>674</v>
      </c>
      <c r="G987" s="366" t="s">
        <v>740</v>
      </c>
      <c r="H987" s="366" t="s">
        <v>34</v>
      </c>
      <c r="I987" s="366"/>
      <c r="J987" s="366" t="s">
        <v>608</v>
      </c>
      <c r="K987" s="367" t="s">
        <v>48</v>
      </c>
      <c r="L987" s="368"/>
      <c r="M987" s="368" t="s">
        <v>1421</v>
      </c>
      <c r="N987" s="367">
        <v>291854</v>
      </c>
      <c r="O987" s="367" t="s">
        <v>1323</v>
      </c>
      <c r="P987" s="371">
        <v>40877</v>
      </c>
      <c r="Q987" s="372">
        <v>35694060.799999997</v>
      </c>
      <c r="R987" s="372">
        <v>39282110.15285714</v>
      </c>
      <c r="S987" s="367">
        <v>1</v>
      </c>
      <c r="T987" s="369">
        <v>5.6269546034566353E-2</v>
      </c>
      <c r="U987" s="369">
        <v>0.72740740435581208</v>
      </c>
      <c r="V987" s="369">
        <v>8.8388933487363541E-2</v>
      </c>
      <c r="W987" s="369">
        <v>0.86650709737257869</v>
      </c>
      <c r="X987" s="369">
        <v>0.12377229779694221</v>
      </c>
      <c r="Y987" s="369">
        <v>0.93858781873789288</v>
      </c>
      <c r="Z987" s="369">
        <v>0.21851054526578828</v>
      </c>
      <c r="AA987" s="369">
        <v>1.2420847778447319</v>
      </c>
      <c r="AB987" s="369">
        <v>3.1491897606939566E-2</v>
      </c>
      <c r="AC987" s="373">
        <v>-0.37932983211980431</v>
      </c>
      <c r="AD987" s="575">
        <v>0</v>
      </c>
      <c r="AE987" s="370" t="s">
        <v>2557</v>
      </c>
      <c r="AF987" s="370" t="s">
        <v>2317</v>
      </c>
      <c r="AG987" s="374" t="s">
        <v>1458</v>
      </c>
      <c r="AH987" s="374" t="s">
        <v>2321</v>
      </c>
      <c r="AI987" s="374">
        <v>0</v>
      </c>
      <c r="AJ987" s="374">
        <v>0</v>
      </c>
      <c r="AK987" s="374">
        <v>0</v>
      </c>
      <c r="AL987" s="369">
        <v>2E-3</v>
      </c>
      <c r="AM987" s="369" t="s">
        <v>34</v>
      </c>
      <c r="AN987" s="369" t="s">
        <v>2349</v>
      </c>
      <c r="AO987" s="367" t="s">
        <v>1326</v>
      </c>
      <c r="AP987" s="370" t="s">
        <v>11</v>
      </c>
      <c r="AQ987" s="376" t="s">
        <v>678</v>
      </c>
      <c r="AR987" s="369">
        <v>3.9999999999999996E-4</v>
      </c>
      <c r="AS987" s="369">
        <v>3.9999999999999996E-4</v>
      </c>
      <c r="AT987" s="369"/>
      <c r="AX987" s="711"/>
      <c r="AY987" s="712"/>
      <c r="AZ987" s="712"/>
      <c r="BA987" s="712"/>
      <c r="BB987" s="713"/>
      <c r="BC987" s="712"/>
      <c r="BD987" s="712"/>
      <c r="BE987" s="712"/>
      <c r="BF987" s="712"/>
      <c r="BG987" s="713"/>
      <c r="BH987" s="713"/>
      <c r="BI987" s="714"/>
      <c r="BJ987" s="714"/>
      <c r="BK987" s="714"/>
      <c r="BL987" s="713"/>
      <c r="BM987" s="713"/>
      <c r="BN987" s="713"/>
      <c r="BO987" s="713"/>
      <c r="BP987" s="713"/>
      <c r="BQ987" s="713"/>
      <c r="BR987" s="713"/>
      <c r="BS987" s="713"/>
      <c r="BT987" s="716"/>
      <c r="BU987" s="717"/>
      <c r="BV987" s="715"/>
      <c r="BW987" s="718"/>
    </row>
    <row r="988" spans="2:75" ht="15.75" customHeight="1">
      <c r="B988" s="363" t="s">
        <v>1113</v>
      </c>
      <c r="C988" s="364">
        <v>36014016000109</v>
      </c>
      <c r="D988" s="365" t="s">
        <v>11</v>
      </c>
      <c r="E988" s="365" t="s">
        <v>620</v>
      </c>
      <c r="F988" s="365" t="s">
        <v>687</v>
      </c>
      <c r="G988" s="366" t="s">
        <v>740</v>
      </c>
      <c r="H988" s="366" t="s">
        <v>34</v>
      </c>
      <c r="I988" s="366" t="s">
        <v>1321</v>
      </c>
      <c r="J988" s="366" t="s">
        <v>608</v>
      </c>
      <c r="K988" s="367" t="s">
        <v>48</v>
      </c>
      <c r="L988" s="368"/>
      <c r="M988" s="368" t="s">
        <v>34</v>
      </c>
      <c r="N988" s="367">
        <v>535486</v>
      </c>
      <c r="O988" s="367" t="s">
        <v>1323</v>
      </c>
      <c r="P988" s="371">
        <v>43951</v>
      </c>
      <c r="Q988" s="372">
        <v>11816578.029999999</v>
      </c>
      <c r="R988" s="372">
        <v>10505116.622499999</v>
      </c>
      <c r="S988" s="367">
        <v>34</v>
      </c>
      <c r="T988" s="369">
        <v>9.2494590982234115E-2</v>
      </c>
      <c r="U988" s="369">
        <v>1.1956956308481426</v>
      </c>
      <c r="V988" s="369">
        <v>0.12689204537018473</v>
      </c>
      <c r="W988" s="369">
        <v>1.2439663380383208</v>
      </c>
      <c r="X988" s="369">
        <v>0.18202213854827898</v>
      </c>
      <c r="Y988" s="369">
        <v>1.3803069428533821</v>
      </c>
      <c r="Z988" s="369" t="s">
        <v>1424</v>
      </c>
      <c r="AA988" s="369" t="s">
        <v>1424</v>
      </c>
      <c r="AB988" s="369">
        <v>1.6202545843773931E-3</v>
      </c>
      <c r="AC988" s="373">
        <v>13.788572029523749</v>
      </c>
      <c r="AD988" s="575">
        <v>0</v>
      </c>
      <c r="AE988" s="370" t="s">
        <v>2557</v>
      </c>
      <c r="AF988" s="370" t="s">
        <v>2317</v>
      </c>
      <c r="AG988" s="374" t="s">
        <v>1458</v>
      </c>
      <c r="AH988" s="374" t="s">
        <v>2318</v>
      </c>
      <c r="AI988" s="374">
        <v>0</v>
      </c>
      <c r="AJ988" s="374">
        <v>0</v>
      </c>
      <c r="AK988" s="374">
        <v>0</v>
      </c>
      <c r="AL988" s="369">
        <v>6.9999999999999993E-3</v>
      </c>
      <c r="AM988" s="369">
        <v>0.2</v>
      </c>
      <c r="AN988" s="369" t="s">
        <v>64</v>
      </c>
      <c r="AO988" s="367" t="s">
        <v>1326</v>
      </c>
      <c r="AP988" s="370" t="s">
        <v>13</v>
      </c>
      <c r="AQ988" s="376" t="s">
        <v>673</v>
      </c>
      <c r="AR988" s="369">
        <v>1.4E-3</v>
      </c>
      <c r="AS988" s="369">
        <v>1.4E-3</v>
      </c>
      <c r="AT988" s="369"/>
      <c r="AX988" s="711"/>
      <c r="AY988" s="712"/>
      <c r="AZ988" s="712"/>
      <c r="BA988" s="712"/>
      <c r="BB988" s="713"/>
      <c r="BC988" s="712"/>
      <c r="BD988" s="712"/>
      <c r="BE988" s="712"/>
      <c r="BF988" s="712"/>
      <c r="BG988" s="713"/>
      <c r="BH988" s="713"/>
      <c r="BI988" s="714"/>
      <c r="BJ988" s="714"/>
      <c r="BK988" s="714"/>
      <c r="BL988" s="713"/>
      <c r="BM988" s="713"/>
      <c r="BN988" s="713"/>
      <c r="BO988" s="713"/>
      <c r="BP988" s="713"/>
      <c r="BQ988" s="713"/>
      <c r="BR988" s="713"/>
      <c r="BS988" s="713"/>
      <c r="BT988" s="716"/>
      <c r="BU988" s="717"/>
      <c r="BV988" s="715"/>
      <c r="BW988" s="718"/>
    </row>
    <row r="989" spans="2:75" ht="15.75" customHeight="1">
      <c r="B989" s="363" t="s">
        <v>1114</v>
      </c>
      <c r="C989" s="364">
        <v>9601190000177</v>
      </c>
      <c r="D989" s="365" t="s">
        <v>14</v>
      </c>
      <c r="E989" s="365" t="s">
        <v>15</v>
      </c>
      <c r="F989" s="365" t="s">
        <v>701</v>
      </c>
      <c r="G989" s="366"/>
      <c r="H989" s="366" t="s">
        <v>34</v>
      </c>
      <c r="I989" s="366" t="s">
        <v>34</v>
      </c>
      <c r="J989" s="366" t="s">
        <v>611</v>
      </c>
      <c r="K989" s="367"/>
      <c r="L989" s="368"/>
      <c r="M989" s="368" t="s">
        <v>1421</v>
      </c>
      <c r="N989" s="367">
        <v>318396</v>
      </c>
      <c r="O989" s="367" t="s">
        <v>1323</v>
      </c>
      <c r="P989" s="371">
        <v>39660</v>
      </c>
      <c r="Q989" s="372">
        <v>124575161.98</v>
      </c>
      <c r="R989" s="372">
        <v>170450805.75535721</v>
      </c>
      <c r="S989" s="367">
        <v>4</v>
      </c>
      <c r="T989" s="369">
        <v>-0.14265145898425236</v>
      </c>
      <c r="U989" s="369">
        <v>-1.8440832531963445</v>
      </c>
      <c r="V989" s="369">
        <v>-6.7936424861587463E-2</v>
      </c>
      <c r="W989" s="369">
        <v>-0.66600412506504991</v>
      </c>
      <c r="X989" s="369">
        <v>-0.20811211663462503</v>
      </c>
      <c r="Y989" s="369">
        <v>-1.5781519862019102</v>
      </c>
      <c r="Z989" s="369">
        <v>0.19766145916078415</v>
      </c>
      <c r="AA989" s="369">
        <v>1.1235718133948909</v>
      </c>
      <c r="AB989" s="369">
        <v>0.16121815708580869</v>
      </c>
      <c r="AC989" s="373">
        <v>-0.95871560799267841</v>
      </c>
      <c r="AD989" s="575">
        <v>0</v>
      </c>
      <c r="AE989" s="370" t="s">
        <v>2557</v>
      </c>
      <c r="AF989" s="370" t="s">
        <v>2317</v>
      </c>
      <c r="AG989" s="374" t="s">
        <v>1458</v>
      </c>
      <c r="AH989" s="374" t="s">
        <v>2321</v>
      </c>
      <c r="AI989" s="374">
        <v>0</v>
      </c>
      <c r="AJ989" s="374">
        <v>0</v>
      </c>
      <c r="AK989" s="374">
        <v>0</v>
      </c>
      <c r="AL989" s="369">
        <v>6.0000000000000001E-3</v>
      </c>
      <c r="AM989" s="369" t="s">
        <v>34</v>
      </c>
      <c r="AN989" s="369" t="s">
        <v>2558</v>
      </c>
      <c r="AO989" s="367" t="s">
        <v>1326</v>
      </c>
      <c r="AP989" s="370" t="s">
        <v>13</v>
      </c>
      <c r="AQ989" s="376" t="s">
        <v>673</v>
      </c>
      <c r="AR989" s="369">
        <v>1.1999999999999999E-3</v>
      </c>
      <c r="AS989" s="369">
        <v>1.1999999999999999E-3</v>
      </c>
      <c r="AT989" s="369"/>
      <c r="AX989" s="711"/>
      <c r="AY989" s="712"/>
      <c r="AZ989" s="712"/>
      <c r="BA989" s="712"/>
      <c r="BB989" s="713"/>
      <c r="BC989" s="712"/>
      <c r="BD989" s="712"/>
      <c r="BE989" s="712"/>
      <c r="BF989" s="712"/>
      <c r="BG989" s="713"/>
      <c r="BH989" s="713"/>
      <c r="BI989" s="714"/>
      <c r="BJ989" s="714"/>
      <c r="BK989" s="714"/>
      <c r="BL989" s="713"/>
      <c r="BM989" s="713"/>
      <c r="BN989" s="713"/>
      <c r="BO989" s="713"/>
      <c r="BP989" s="713"/>
      <c r="BQ989" s="713"/>
      <c r="BR989" s="713"/>
      <c r="BS989" s="713"/>
      <c r="BT989" s="716"/>
      <c r="BU989" s="717"/>
      <c r="BV989" s="715"/>
      <c r="BW989" s="718"/>
    </row>
    <row r="990" spans="2:75" ht="15.75" customHeight="1">
      <c r="B990" s="363" t="s">
        <v>324</v>
      </c>
      <c r="C990" s="364">
        <v>17400251000166</v>
      </c>
      <c r="D990" s="365" t="s">
        <v>14</v>
      </c>
      <c r="E990" s="365" t="s">
        <v>607</v>
      </c>
      <c r="F990" s="365"/>
      <c r="G990" s="366"/>
      <c r="H990" s="366" t="s">
        <v>34</v>
      </c>
      <c r="I990" s="366" t="s">
        <v>34</v>
      </c>
      <c r="J990" s="366" t="s">
        <v>608</v>
      </c>
      <c r="K990" s="367" t="s">
        <v>48</v>
      </c>
      <c r="L990" s="368"/>
      <c r="M990" s="368" t="s">
        <v>1421</v>
      </c>
      <c r="N990" s="367">
        <v>327794</v>
      </c>
      <c r="O990" s="367" t="s">
        <v>1323</v>
      </c>
      <c r="P990" s="371">
        <v>41327</v>
      </c>
      <c r="Q990" s="372">
        <v>149979202.63</v>
      </c>
      <c r="R990" s="372">
        <v>117391555.34202389</v>
      </c>
      <c r="S990" s="367">
        <v>32</v>
      </c>
      <c r="T990" s="369">
        <v>0.10724635959721218</v>
      </c>
      <c r="U990" s="369">
        <v>1.3863946230043431</v>
      </c>
      <c r="V990" s="369">
        <v>7.7330184014161585E-2</v>
      </c>
      <c r="W990" s="369">
        <v>0.75809437500428911</v>
      </c>
      <c r="X990" s="369">
        <v>0.98612706390019267</v>
      </c>
      <c r="Y990" s="369">
        <v>7.4779806659398593</v>
      </c>
      <c r="Z990" s="369">
        <v>0.82488809499932825</v>
      </c>
      <c r="AA990" s="369">
        <v>4.6889313510143946</v>
      </c>
      <c r="AB990" s="369">
        <v>0.24417229062461918</v>
      </c>
      <c r="AC990" s="373">
        <v>2.8899117916461374E-2</v>
      </c>
      <c r="AD990" s="575">
        <v>38251507000190</v>
      </c>
      <c r="AE990" s="370" t="s">
        <v>2559</v>
      </c>
      <c r="AF990" s="370" t="s">
        <v>2317</v>
      </c>
      <c r="AG990" s="374" t="s">
        <v>1458</v>
      </c>
      <c r="AH990" s="374" t="s">
        <v>2318</v>
      </c>
      <c r="AI990" s="374">
        <v>10000</v>
      </c>
      <c r="AJ990" s="374">
        <v>1000</v>
      </c>
      <c r="AK990" s="374">
        <v>5000</v>
      </c>
      <c r="AL990" s="369">
        <v>1.8000000000000002E-2</v>
      </c>
      <c r="AM990" s="369">
        <v>0.15</v>
      </c>
      <c r="AN990" s="369" t="s">
        <v>2335</v>
      </c>
      <c r="AO990" s="367" t="s">
        <v>1326</v>
      </c>
      <c r="AP990" s="370" t="s">
        <v>718</v>
      </c>
      <c r="AQ990" s="376" t="s">
        <v>661</v>
      </c>
      <c r="AR990" s="369">
        <v>3.5999999999999999E-3</v>
      </c>
      <c r="AS990" s="369">
        <v>3.5999999999999999E-3</v>
      </c>
      <c r="AT990" s="369"/>
      <c r="AX990" s="711"/>
      <c r="AY990" s="712"/>
      <c r="AZ990" s="712"/>
      <c r="BA990" s="712"/>
      <c r="BB990" s="713"/>
      <c r="BC990" s="712"/>
      <c r="BD990" s="712"/>
      <c r="BE990" s="712"/>
      <c r="BF990" s="712"/>
      <c r="BG990" s="713"/>
      <c r="BH990" s="713"/>
      <c r="BI990" s="714"/>
      <c r="BJ990" s="714"/>
      <c r="BK990" s="714"/>
      <c r="BL990" s="713"/>
      <c r="BM990" s="713"/>
      <c r="BN990" s="713"/>
      <c r="BO990" s="713"/>
      <c r="BP990" s="713"/>
      <c r="BQ990" s="713"/>
      <c r="BR990" s="713"/>
      <c r="BS990" s="713"/>
      <c r="BT990" s="716"/>
      <c r="BU990" s="717"/>
      <c r="BV990" s="715"/>
      <c r="BW990" s="718"/>
    </row>
    <row r="991" spans="2:75" ht="15.75" customHeight="1">
      <c r="B991" s="363" t="s">
        <v>1115</v>
      </c>
      <c r="C991" s="364">
        <v>20331359000159</v>
      </c>
      <c r="D991" s="365" t="s">
        <v>14</v>
      </c>
      <c r="E991" s="365" t="s">
        <v>607</v>
      </c>
      <c r="F991" s="365"/>
      <c r="G991" s="366"/>
      <c r="H991" s="366" t="s">
        <v>34</v>
      </c>
      <c r="I991" s="366" t="s">
        <v>34</v>
      </c>
      <c r="J991" s="366" t="s">
        <v>608</v>
      </c>
      <c r="K991" s="367" t="s">
        <v>48</v>
      </c>
      <c r="L991" s="368"/>
      <c r="M991" s="368" t="s">
        <v>34</v>
      </c>
      <c r="N991" s="367">
        <v>387894</v>
      </c>
      <c r="O991" s="367" t="s">
        <v>1323</v>
      </c>
      <c r="P991" s="371">
        <v>41879</v>
      </c>
      <c r="Q991" s="372">
        <v>74578693.269999996</v>
      </c>
      <c r="R991" s="372">
        <v>79946604.37845242</v>
      </c>
      <c r="S991" s="367">
        <v>32</v>
      </c>
      <c r="T991" s="369">
        <v>-1.7997365610992078E-2</v>
      </c>
      <c r="U991" s="369">
        <v>-0.23265545800373527</v>
      </c>
      <c r="V991" s="369">
        <v>-0.23988096082847943</v>
      </c>
      <c r="W991" s="369">
        <v>-2.3516355145539491</v>
      </c>
      <c r="X991" s="369">
        <v>-0.22904707712613692</v>
      </c>
      <c r="Y991" s="369">
        <v>-1.7369055946654799</v>
      </c>
      <c r="Z991" s="369">
        <v>-9.8574985863461917E-2</v>
      </c>
      <c r="AA991" s="369">
        <v>-0.56033217650130318</v>
      </c>
      <c r="AB991" s="369">
        <v>0.28440942048546058</v>
      </c>
      <c r="AC991" s="373">
        <v>-1.1635227708810318</v>
      </c>
      <c r="AD991" s="575">
        <v>43310020000171</v>
      </c>
      <c r="AE991" s="370" t="s">
        <v>2560</v>
      </c>
      <c r="AF991" s="370" t="s">
        <v>2323</v>
      </c>
      <c r="AG991" s="374" t="s">
        <v>721</v>
      </c>
      <c r="AH991" s="374" t="s">
        <v>2318</v>
      </c>
      <c r="AI991" s="374">
        <v>1000</v>
      </c>
      <c r="AJ991" s="374">
        <v>100</v>
      </c>
      <c r="AK991" s="374">
        <v>1000</v>
      </c>
      <c r="AL991" s="369">
        <v>0.02</v>
      </c>
      <c r="AM991" s="369">
        <v>0.2</v>
      </c>
      <c r="AN991" s="369" t="s">
        <v>2349</v>
      </c>
      <c r="AO991" s="367" t="s">
        <v>1326</v>
      </c>
      <c r="AP991" s="370" t="s">
        <v>718</v>
      </c>
      <c r="AQ991" s="376" t="s">
        <v>661</v>
      </c>
      <c r="AR991" s="369">
        <v>4.0000000000000001E-3</v>
      </c>
      <c r="AS991" s="369">
        <v>4.0000000000000001E-3</v>
      </c>
      <c r="AT991" s="369"/>
      <c r="AX991" s="711"/>
      <c r="AY991" s="712"/>
      <c r="AZ991" s="712"/>
      <c r="BA991" s="712"/>
      <c r="BB991" s="713"/>
      <c r="BC991" s="712"/>
      <c r="BD991" s="712"/>
      <c r="BE991" s="712"/>
      <c r="BF991" s="712"/>
      <c r="BG991" s="713"/>
      <c r="BH991" s="713"/>
      <c r="BI991" s="714"/>
      <c r="BJ991" s="714"/>
      <c r="BK991" s="714"/>
      <c r="BL991" s="713"/>
      <c r="BM991" s="713"/>
      <c r="BN991" s="713"/>
      <c r="BO991" s="713"/>
      <c r="BP991" s="713"/>
      <c r="BQ991" s="713"/>
      <c r="BR991" s="713"/>
      <c r="BS991" s="713"/>
      <c r="BT991" s="716"/>
      <c r="BU991" s="717"/>
      <c r="BV991" s="715"/>
      <c r="BW991" s="718"/>
    </row>
    <row r="992" spans="2:75" ht="15.75" customHeight="1">
      <c r="B992" s="363" t="s">
        <v>1116</v>
      </c>
      <c r="C992" s="364">
        <v>28788359000194</v>
      </c>
      <c r="D992" s="365" t="s">
        <v>14</v>
      </c>
      <c r="E992" s="365" t="s">
        <v>607</v>
      </c>
      <c r="F992" s="365"/>
      <c r="G992" s="366"/>
      <c r="H992" s="366" t="s">
        <v>34</v>
      </c>
      <c r="I992" s="366" t="s">
        <v>34</v>
      </c>
      <c r="J992" s="366" t="s">
        <v>608</v>
      </c>
      <c r="K992" s="367" t="s">
        <v>48</v>
      </c>
      <c r="L992" s="368"/>
      <c r="M992" s="368" t="s">
        <v>34</v>
      </c>
      <c r="N992" s="367">
        <v>454109</v>
      </c>
      <c r="O992" s="367" t="s">
        <v>1323</v>
      </c>
      <c r="P992" s="371">
        <v>43075</v>
      </c>
      <c r="Q992" s="372">
        <v>9047713.5199999996</v>
      </c>
      <c r="R992" s="372">
        <v>11456191.911349211</v>
      </c>
      <c r="S992" s="367">
        <v>32</v>
      </c>
      <c r="T992" s="369">
        <v>-2.0727329057011912E-2</v>
      </c>
      <c r="U992" s="369">
        <v>-0.26794622830843368</v>
      </c>
      <c r="V992" s="369">
        <v>-0.24137040277325106</v>
      </c>
      <c r="W992" s="369">
        <v>-2.3662370259123087</v>
      </c>
      <c r="X992" s="369">
        <v>-0.24866270999676199</v>
      </c>
      <c r="Y992" s="369">
        <v>-1.8856545021100837</v>
      </c>
      <c r="Z992" s="369">
        <v>-0.19984515866892594</v>
      </c>
      <c r="AA992" s="369">
        <v>-1.135984669328918</v>
      </c>
      <c r="AB992" s="369">
        <v>0.2830552238808266</v>
      </c>
      <c r="AC992" s="373">
        <v>-1.1773774938264383</v>
      </c>
      <c r="AD992" s="575">
        <v>28788379000165</v>
      </c>
      <c r="AE992" s="370" t="s">
        <v>2560</v>
      </c>
      <c r="AF992" s="370" t="s">
        <v>2323</v>
      </c>
      <c r="AG992" s="374" t="s">
        <v>721</v>
      </c>
      <c r="AH992" s="374" t="s">
        <v>2321</v>
      </c>
      <c r="AI992" s="374">
        <v>1000</v>
      </c>
      <c r="AJ992" s="374">
        <v>1000</v>
      </c>
      <c r="AK992" s="374">
        <v>1000</v>
      </c>
      <c r="AL992" s="369">
        <v>1.9699999999999999E-2</v>
      </c>
      <c r="AM992" s="369">
        <v>0.2</v>
      </c>
      <c r="AN992" s="369" t="s">
        <v>668</v>
      </c>
      <c r="AO992" s="367" t="s">
        <v>1326</v>
      </c>
      <c r="AP992" s="370" t="s">
        <v>718</v>
      </c>
      <c r="AQ992" s="376" t="s">
        <v>661</v>
      </c>
      <c r="AR992" s="369">
        <v>3.9399999999999991E-3</v>
      </c>
      <c r="AS992" s="369">
        <v>3.9399999999999991E-3</v>
      </c>
      <c r="AT992" s="369"/>
      <c r="AX992" s="711"/>
      <c r="AY992" s="712"/>
      <c r="AZ992" s="712"/>
      <c r="BA992" s="712"/>
      <c r="BB992" s="713"/>
      <c r="BC992" s="712"/>
      <c r="BD992" s="712"/>
      <c r="BE992" s="712"/>
      <c r="BF992" s="712"/>
      <c r="BG992" s="713"/>
      <c r="BH992" s="713"/>
      <c r="BI992" s="714"/>
      <c r="BJ992" s="714"/>
      <c r="BK992" s="714"/>
      <c r="BL992" s="713"/>
      <c r="BM992" s="713"/>
      <c r="BN992" s="713"/>
      <c r="BO992" s="713"/>
      <c r="BP992" s="713"/>
      <c r="BQ992" s="713"/>
      <c r="BR992" s="713"/>
      <c r="BS992" s="713"/>
      <c r="BT992" s="716"/>
      <c r="BU992" s="717"/>
      <c r="BV992" s="715"/>
      <c r="BW992" s="718"/>
    </row>
    <row r="993" spans="2:75" ht="15.75" customHeight="1">
      <c r="B993" s="363" t="s">
        <v>1731</v>
      </c>
      <c r="C993" s="364">
        <v>27599239000186</v>
      </c>
      <c r="D993" s="365" t="s">
        <v>11</v>
      </c>
      <c r="E993" s="365" t="s">
        <v>621</v>
      </c>
      <c r="F993" s="365" t="s">
        <v>694</v>
      </c>
      <c r="G993" s="366" t="s">
        <v>740</v>
      </c>
      <c r="H993" s="366" t="s">
        <v>34</v>
      </c>
      <c r="I993" s="366"/>
      <c r="J993" s="366" t="s">
        <v>608</v>
      </c>
      <c r="K993" s="367" t="s">
        <v>48</v>
      </c>
      <c r="L993" s="368"/>
      <c r="M993" s="368"/>
      <c r="N993" s="367">
        <v>443387</v>
      </c>
      <c r="O993" s="367" t="s">
        <v>1323</v>
      </c>
      <c r="P993" s="371">
        <v>42888</v>
      </c>
      <c r="Q993" s="372">
        <v>10902889.029999999</v>
      </c>
      <c r="R993" s="372">
        <v>14440917.302460326</v>
      </c>
      <c r="S993" s="367">
        <v>46</v>
      </c>
      <c r="T993" s="369">
        <v>7.3592975280228456E-2</v>
      </c>
      <c r="U993" s="369">
        <v>0.82776742178442464</v>
      </c>
      <c r="V993" s="369">
        <v>9.8556325556490521E-2</v>
      </c>
      <c r="W993" s="369">
        <v>0.90452121812792641</v>
      </c>
      <c r="X993" s="369">
        <v>0.18527381938205068</v>
      </c>
      <c r="Y993" s="369">
        <v>1.3028066735450257</v>
      </c>
      <c r="Z993" s="369">
        <v>0.19605797891453602</v>
      </c>
      <c r="AA993" s="369">
        <v>1.0713713124960118</v>
      </c>
      <c r="AB993" s="369">
        <v>2.1222057216937713E-2</v>
      </c>
      <c r="AC993" s="373">
        <v>-0.43379070216339483</v>
      </c>
      <c r="AD993" s="575">
        <v>24601713000179</v>
      </c>
      <c r="AE993" s="370" t="s">
        <v>2391</v>
      </c>
      <c r="AF993" s="370" t="s">
        <v>2326</v>
      </c>
      <c r="AG993" s="374" t="s">
        <v>1459</v>
      </c>
      <c r="AH993" s="374" t="s">
        <v>2321</v>
      </c>
      <c r="AI993" s="374">
        <v>100</v>
      </c>
      <c r="AJ993" s="374">
        <v>100</v>
      </c>
      <c r="AK993" s="374">
        <v>100</v>
      </c>
      <c r="AL993" s="369">
        <v>0.01</v>
      </c>
      <c r="AM993" s="369">
        <v>0.2</v>
      </c>
      <c r="AN993" s="369" t="s">
        <v>2349</v>
      </c>
      <c r="AO993" s="367" t="s">
        <v>1326</v>
      </c>
      <c r="AP993" s="370" t="s">
        <v>13</v>
      </c>
      <c r="AQ993" s="376" t="s">
        <v>673</v>
      </c>
      <c r="AR993" s="369" t="s">
        <v>34</v>
      </c>
      <c r="AS993" s="369" t="s">
        <v>34</v>
      </c>
      <c r="AT993" s="369"/>
      <c r="AX993" s="711"/>
      <c r="AY993" s="712"/>
      <c r="AZ993" s="712"/>
      <c r="BA993" s="712"/>
      <c r="BB993" s="713"/>
      <c r="BC993" s="712"/>
      <c r="BD993" s="712"/>
      <c r="BE993" s="712"/>
      <c r="BF993" s="712"/>
      <c r="BG993" s="713"/>
      <c r="BH993" s="713"/>
      <c r="BI993" s="714"/>
      <c r="BJ993" s="714"/>
      <c r="BK993" s="714"/>
      <c r="BL993" s="713"/>
      <c r="BM993" s="713"/>
      <c r="BN993" s="713"/>
      <c r="BO993" s="713"/>
      <c r="BP993" s="713"/>
      <c r="BQ993" s="713"/>
      <c r="BR993" s="713"/>
      <c r="BS993" s="713"/>
      <c r="BT993" s="716"/>
      <c r="BU993" s="717"/>
      <c r="BV993" s="715"/>
      <c r="BW993" s="718"/>
    </row>
    <row r="994" spans="2:75" ht="15.75" customHeight="1">
      <c r="B994" s="363" t="s">
        <v>325</v>
      </c>
      <c r="C994" s="364">
        <v>18628896000113</v>
      </c>
      <c r="D994" s="365" t="s">
        <v>14</v>
      </c>
      <c r="E994" s="365" t="s">
        <v>607</v>
      </c>
      <c r="F994" s="365"/>
      <c r="G994" s="366"/>
      <c r="H994" s="366" t="s">
        <v>34</v>
      </c>
      <c r="I994" s="366" t="s">
        <v>34</v>
      </c>
      <c r="J994" s="366" t="s">
        <v>611</v>
      </c>
      <c r="K994" s="367" t="s">
        <v>48</v>
      </c>
      <c r="L994" s="368"/>
      <c r="M994" s="368" t="s">
        <v>34</v>
      </c>
      <c r="N994" s="367">
        <v>487163</v>
      </c>
      <c r="O994" s="367" t="s">
        <v>1323</v>
      </c>
      <c r="P994" s="371">
        <v>43508</v>
      </c>
      <c r="Q994" s="372">
        <v>3296428.79</v>
      </c>
      <c r="R994" s="372">
        <v>2391700.754761904</v>
      </c>
      <c r="S994" s="367">
        <v>3</v>
      </c>
      <c r="T994" s="369">
        <v>-1.5168587008347334E-3</v>
      </c>
      <c r="U994" s="369">
        <v>-1.9608728488246917E-2</v>
      </c>
      <c r="V994" s="369">
        <v>-0.22828240411974188</v>
      </c>
      <c r="W994" s="369">
        <v>-2.2379308763049059</v>
      </c>
      <c r="X994" s="369">
        <v>-0.24055107619701566</v>
      </c>
      <c r="Y994" s="369">
        <v>-1.8241425094427506</v>
      </c>
      <c r="Z994" s="369">
        <v>-5.2599600935015145E-2</v>
      </c>
      <c r="AA994" s="369">
        <v>-0.29899318388785745</v>
      </c>
      <c r="AB994" s="369">
        <v>0.22246785430510241</v>
      </c>
      <c r="AC994" s="373">
        <v>-1.4890551254547266</v>
      </c>
      <c r="AD994" s="575">
        <v>0</v>
      </c>
      <c r="AE994" s="370" t="s">
        <v>2561</v>
      </c>
      <c r="AF994" s="370" t="s">
        <v>743</v>
      </c>
      <c r="AG994" s="374" t="s">
        <v>743</v>
      </c>
      <c r="AH994" s="374" t="s">
        <v>2321</v>
      </c>
      <c r="AI994" s="374">
        <v>1000</v>
      </c>
      <c r="AJ994" s="374">
        <v>1000</v>
      </c>
      <c r="AK994" s="374">
        <v>1000</v>
      </c>
      <c r="AL994" s="369">
        <v>2.5000000000000001E-2</v>
      </c>
      <c r="AM994" s="369">
        <v>0.2</v>
      </c>
      <c r="AN994" s="369" t="s">
        <v>2330</v>
      </c>
      <c r="AO994" s="367" t="s">
        <v>1326</v>
      </c>
      <c r="AP994" s="370" t="s">
        <v>13</v>
      </c>
      <c r="AQ994" s="376" t="s">
        <v>661</v>
      </c>
      <c r="AR994" s="369">
        <v>6.6666666666666662E-3</v>
      </c>
      <c r="AS994" s="369">
        <v>6.6666666666666662E-3</v>
      </c>
      <c r="AT994" s="369"/>
      <c r="AX994" s="711"/>
      <c r="AY994" s="712"/>
      <c r="AZ994" s="712"/>
      <c r="BA994" s="712"/>
      <c r="BB994" s="713"/>
      <c r="BC994" s="712"/>
      <c r="BD994" s="712"/>
      <c r="BE994" s="712"/>
      <c r="BF994" s="712"/>
      <c r="BG994" s="713"/>
      <c r="BH994" s="713"/>
      <c r="BI994" s="714"/>
      <c r="BJ994" s="714"/>
      <c r="BK994" s="714"/>
      <c r="BL994" s="713"/>
      <c r="BM994" s="713"/>
      <c r="BN994" s="713"/>
      <c r="BO994" s="713"/>
      <c r="BP994" s="713"/>
      <c r="BQ994" s="713"/>
      <c r="BR994" s="713"/>
      <c r="BS994" s="713"/>
      <c r="BT994" s="716"/>
      <c r="BU994" s="717"/>
      <c r="BV994" s="715"/>
      <c r="BW994" s="718"/>
    </row>
    <row r="995" spans="2:75" ht="15.75" customHeight="1">
      <c r="B995" s="363" t="s">
        <v>1117</v>
      </c>
      <c r="C995" s="364">
        <v>14171578000115</v>
      </c>
      <c r="D995" s="365" t="s">
        <v>11</v>
      </c>
      <c r="E995" s="365" t="s">
        <v>620</v>
      </c>
      <c r="F995" s="365" t="s">
        <v>687</v>
      </c>
      <c r="G995" s="366" t="s">
        <v>740</v>
      </c>
      <c r="H995" s="366" t="s">
        <v>34</v>
      </c>
      <c r="I995" s="366" t="s">
        <v>1321</v>
      </c>
      <c r="J995" s="366" t="s">
        <v>608</v>
      </c>
      <c r="K995" s="367" t="s">
        <v>48</v>
      </c>
      <c r="L995" s="368"/>
      <c r="M995" s="368" t="s">
        <v>34</v>
      </c>
      <c r="N995" s="367">
        <v>308110</v>
      </c>
      <c r="O995" s="367" t="s">
        <v>1323</v>
      </c>
      <c r="P995" s="371">
        <v>41087</v>
      </c>
      <c r="Q995" s="372">
        <v>286796805.67000002</v>
      </c>
      <c r="R995" s="372">
        <v>195768511.98301581</v>
      </c>
      <c r="S995" s="367">
        <v>71</v>
      </c>
      <c r="T995" s="369">
        <v>9.7526496795511397E-2</v>
      </c>
      <c r="U995" s="369">
        <v>1.2607440594306385</v>
      </c>
      <c r="V995" s="369">
        <v>0.13666301577635798</v>
      </c>
      <c r="W995" s="369">
        <v>1.339754519557413</v>
      </c>
      <c r="X995" s="369">
        <v>0.21063389639037333</v>
      </c>
      <c r="Y995" s="369">
        <v>1.5972751001976466</v>
      </c>
      <c r="Z995" s="369">
        <v>0.27883184447122678</v>
      </c>
      <c r="AA995" s="369">
        <v>1.5849705979856208</v>
      </c>
      <c r="AB995" s="369">
        <v>1.2473505055766092E-3</v>
      </c>
      <c r="AC995" s="373">
        <v>24.835085095789768</v>
      </c>
      <c r="AD995" s="575">
        <v>0</v>
      </c>
      <c r="AE995" s="370" t="s">
        <v>2561</v>
      </c>
      <c r="AF995" s="370" t="s">
        <v>763</v>
      </c>
      <c r="AG995" s="374" t="s">
        <v>763</v>
      </c>
      <c r="AH995" s="374" t="s">
        <v>2318</v>
      </c>
      <c r="AI995" s="374">
        <v>1000</v>
      </c>
      <c r="AJ995" s="374">
        <v>1000</v>
      </c>
      <c r="AK995" s="374">
        <v>1000</v>
      </c>
      <c r="AL995" s="369">
        <v>0.01</v>
      </c>
      <c r="AM995" s="369">
        <v>0.2</v>
      </c>
      <c r="AN995" s="369" t="s">
        <v>64</v>
      </c>
      <c r="AO995" s="367" t="s">
        <v>1326</v>
      </c>
      <c r="AP995" s="370" t="s">
        <v>13</v>
      </c>
      <c r="AQ995" s="376" t="s">
        <v>670</v>
      </c>
      <c r="AR995" s="369">
        <v>4.6666666666666662E-3</v>
      </c>
      <c r="AS995" s="369">
        <v>4.6666666666666662E-3</v>
      </c>
      <c r="AT995" s="369"/>
      <c r="AX995" s="711"/>
      <c r="AY995" s="712"/>
      <c r="AZ995" s="712"/>
      <c r="BA995" s="712"/>
      <c r="BB995" s="713"/>
      <c r="BC995" s="712"/>
      <c r="BD995" s="712"/>
      <c r="BE995" s="712"/>
      <c r="BF995" s="712"/>
      <c r="BG995" s="713"/>
      <c r="BH995" s="713"/>
      <c r="BI995" s="714"/>
      <c r="BJ995" s="714"/>
      <c r="BK995" s="714"/>
      <c r="BL995" s="713"/>
      <c r="BM995" s="713"/>
      <c r="BN995" s="713"/>
      <c r="BO995" s="713"/>
      <c r="BP995" s="713"/>
      <c r="BQ995" s="713"/>
      <c r="BR995" s="713"/>
      <c r="BS995" s="713"/>
      <c r="BT995" s="716"/>
      <c r="BU995" s="717"/>
      <c r="BV995" s="715"/>
      <c r="BW995" s="718"/>
    </row>
    <row r="996" spans="2:75" ht="15.75" customHeight="1">
      <c r="B996" s="363" t="s">
        <v>326</v>
      </c>
      <c r="C996" s="364">
        <v>23970201000117</v>
      </c>
      <c r="D996" s="365" t="s">
        <v>11</v>
      </c>
      <c r="E996" s="365" t="s">
        <v>620</v>
      </c>
      <c r="F996" s="365" t="s">
        <v>665</v>
      </c>
      <c r="G996" s="366" t="s">
        <v>740</v>
      </c>
      <c r="H996" s="366" t="s">
        <v>34</v>
      </c>
      <c r="I996" s="366"/>
      <c r="J996" s="366" t="s">
        <v>608</v>
      </c>
      <c r="K996" s="367" t="s">
        <v>48</v>
      </c>
      <c r="L996" s="368"/>
      <c r="M996" s="368" t="s">
        <v>1421</v>
      </c>
      <c r="N996" s="367">
        <v>422991</v>
      </c>
      <c r="O996" s="367" t="s">
        <v>1323</v>
      </c>
      <c r="P996" s="371">
        <v>42621</v>
      </c>
      <c r="Q996" s="372">
        <v>107710970.29000001</v>
      </c>
      <c r="R996" s="372">
        <v>106311071.86845236</v>
      </c>
      <c r="S996" s="367">
        <v>3</v>
      </c>
      <c r="T996" s="369">
        <v>8.2282258592376811E-2</v>
      </c>
      <c r="U996" s="369">
        <v>1.0636788167874507</v>
      </c>
      <c r="V996" s="369">
        <v>0.11119504632800381</v>
      </c>
      <c r="W996" s="369">
        <v>1.0900832608152558</v>
      </c>
      <c r="X996" s="369">
        <v>0.15032917711589899</v>
      </c>
      <c r="Y996" s="369">
        <v>1.1399734589508428</v>
      </c>
      <c r="Z996" s="369">
        <v>0.19923078433870889</v>
      </c>
      <c r="AA996" s="369">
        <v>1.1324923664630178</v>
      </c>
      <c r="AB996" s="369">
        <v>1.4340968569625033E-3</v>
      </c>
      <c r="AC996" s="373">
        <v>5.7925422335620631</v>
      </c>
      <c r="AD996" s="575">
        <v>0</v>
      </c>
      <c r="AE996" s="370" t="s">
        <v>2561</v>
      </c>
      <c r="AF996" s="370" t="s">
        <v>743</v>
      </c>
      <c r="AG996" s="374" t="s">
        <v>743</v>
      </c>
      <c r="AH996" s="374" t="s">
        <v>2321</v>
      </c>
      <c r="AI996" s="374">
        <v>0</v>
      </c>
      <c r="AJ996" s="374">
        <v>0</v>
      </c>
      <c r="AK996" s="374">
        <v>0</v>
      </c>
      <c r="AL996" s="369">
        <v>6.0000000000000001E-3</v>
      </c>
      <c r="AM996" s="369" t="s">
        <v>34</v>
      </c>
      <c r="AN996" s="369" t="s">
        <v>64</v>
      </c>
      <c r="AO996" s="367" t="s">
        <v>1326</v>
      </c>
      <c r="AP996" s="370" t="s">
        <v>11</v>
      </c>
      <c r="AQ996" s="376" t="s">
        <v>677</v>
      </c>
      <c r="AR996" s="369">
        <v>1.6000000000000001E-3</v>
      </c>
      <c r="AS996" s="369">
        <v>1.6000000000000001E-3</v>
      </c>
      <c r="AT996" s="369"/>
      <c r="AX996" s="711"/>
      <c r="AY996" s="712"/>
      <c r="AZ996" s="712"/>
      <c r="BA996" s="712"/>
      <c r="BB996" s="713"/>
      <c r="BC996" s="712"/>
      <c r="BD996" s="712"/>
      <c r="BE996" s="712"/>
      <c r="BF996" s="712"/>
      <c r="BG996" s="713"/>
      <c r="BH996" s="713"/>
      <c r="BI996" s="714"/>
      <c r="BJ996" s="714"/>
      <c r="BK996" s="714"/>
      <c r="BL996" s="713"/>
      <c r="BM996" s="713"/>
      <c r="BN996" s="713"/>
      <c r="BO996" s="713"/>
      <c r="BP996" s="713"/>
      <c r="BQ996" s="713"/>
      <c r="BR996" s="713"/>
      <c r="BS996" s="713"/>
      <c r="BT996" s="716"/>
      <c r="BU996" s="717"/>
      <c r="BV996" s="715"/>
      <c r="BW996" s="718"/>
    </row>
    <row r="997" spans="2:75" ht="15.75" customHeight="1">
      <c r="B997" s="363" t="s">
        <v>1118</v>
      </c>
      <c r="C997" s="364">
        <v>14083797000142</v>
      </c>
      <c r="D997" s="365" t="s">
        <v>14</v>
      </c>
      <c r="E997" s="365" t="s">
        <v>607</v>
      </c>
      <c r="F997" s="365"/>
      <c r="G997" s="366"/>
      <c r="H997" s="366" t="s">
        <v>34</v>
      </c>
      <c r="I997" s="366" t="s">
        <v>34</v>
      </c>
      <c r="J997" s="366" t="s">
        <v>608</v>
      </c>
      <c r="K997" s="367" t="s">
        <v>48</v>
      </c>
      <c r="L997" s="368"/>
      <c r="M997" s="368" t="s">
        <v>34</v>
      </c>
      <c r="N997" s="367">
        <v>287962</v>
      </c>
      <c r="O997" s="367" t="s">
        <v>1323</v>
      </c>
      <c r="P997" s="371">
        <v>40816</v>
      </c>
      <c r="Q997" s="372">
        <v>144779857.47</v>
      </c>
      <c r="R997" s="372">
        <v>204980337.63019836</v>
      </c>
      <c r="S997" s="367">
        <v>17</v>
      </c>
      <c r="T997" s="369">
        <v>3.9061306122838424E-2</v>
      </c>
      <c r="U997" s="369">
        <v>0.504953128289098</v>
      </c>
      <c r="V997" s="369">
        <v>-0.17465687182789491</v>
      </c>
      <c r="W997" s="369">
        <v>-1.7122213502598733</v>
      </c>
      <c r="X997" s="369">
        <v>-9.6218047229766679E-2</v>
      </c>
      <c r="Y997" s="369">
        <v>-0.72963893116669076</v>
      </c>
      <c r="Z997" s="369">
        <v>4.0795513379084269E-2</v>
      </c>
      <c r="AA997" s="369">
        <v>0.23189492347331209</v>
      </c>
      <c r="AB997" s="369">
        <v>0.22619987622601978</v>
      </c>
      <c r="AC997" s="373">
        <v>-1.1648904412928103</v>
      </c>
      <c r="AD997" s="575">
        <v>14126355000136</v>
      </c>
      <c r="AE997" s="370" t="s">
        <v>2562</v>
      </c>
      <c r="AF997" s="370" t="s">
        <v>2326</v>
      </c>
      <c r="AG997" s="374" t="s">
        <v>1459</v>
      </c>
      <c r="AH997" s="374" t="s">
        <v>2321</v>
      </c>
      <c r="AI997" s="374">
        <v>25000</v>
      </c>
      <c r="AJ997" s="374">
        <v>5000</v>
      </c>
      <c r="AK997" s="374">
        <v>5000</v>
      </c>
      <c r="AL997" s="369">
        <v>2.9300000000000003E-2</v>
      </c>
      <c r="AM997" s="369" t="s">
        <v>34</v>
      </c>
      <c r="AN997" s="369" t="s">
        <v>2335</v>
      </c>
      <c r="AO997" s="367" t="s">
        <v>1326</v>
      </c>
      <c r="AP997" s="370" t="s">
        <v>718</v>
      </c>
      <c r="AQ997" s="376" t="s">
        <v>661</v>
      </c>
      <c r="AR997" s="369">
        <v>4.8833333333333333E-3</v>
      </c>
      <c r="AS997" s="369">
        <v>4.8833333333333333E-3</v>
      </c>
      <c r="AT997" s="369"/>
      <c r="AX997" s="711"/>
      <c r="AY997" s="712"/>
      <c r="AZ997" s="712"/>
      <c r="BA997" s="712"/>
      <c r="BB997" s="713"/>
      <c r="BC997" s="712"/>
      <c r="BD997" s="712"/>
      <c r="BE997" s="712"/>
      <c r="BF997" s="712"/>
      <c r="BG997" s="713"/>
      <c r="BH997" s="713"/>
      <c r="BI997" s="714"/>
      <c r="BJ997" s="714"/>
      <c r="BK997" s="714"/>
      <c r="BL997" s="713"/>
      <c r="BM997" s="713"/>
      <c r="BN997" s="713"/>
      <c r="BO997" s="713"/>
      <c r="BP997" s="713"/>
      <c r="BQ997" s="713"/>
      <c r="BR997" s="713"/>
      <c r="BS997" s="713"/>
      <c r="BT997" s="716"/>
      <c r="BU997" s="717"/>
      <c r="BV997" s="715"/>
      <c r="BW997" s="718"/>
    </row>
    <row r="998" spans="2:75" ht="15.75" customHeight="1">
      <c r="B998" s="363" t="s">
        <v>1119</v>
      </c>
      <c r="C998" s="364">
        <v>28235674000194</v>
      </c>
      <c r="D998" s="365" t="s">
        <v>14</v>
      </c>
      <c r="E998" s="365" t="s">
        <v>614</v>
      </c>
      <c r="F998" s="365"/>
      <c r="G998" s="366"/>
      <c r="H998" s="366" t="s">
        <v>1340</v>
      </c>
      <c r="I998" s="366" t="s">
        <v>34</v>
      </c>
      <c r="J998" s="366" t="s">
        <v>608</v>
      </c>
      <c r="K998" s="367" t="s">
        <v>48</v>
      </c>
      <c r="L998" s="368"/>
      <c r="M998" s="368" t="s">
        <v>34</v>
      </c>
      <c r="N998" s="367">
        <v>451533</v>
      </c>
      <c r="O998" s="367" t="s">
        <v>1323</v>
      </c>
      <c r="P998" s="371">
        <v>43026</v>
      </c>
      <c r="Q998" s="372">
        <v>11780654.710000001</v>
      </c>
      <c r="R998" s="372">
        <v>14506896.001746038</v>
      </c>
      <c r="S998" s="367">
        <v>33</v>
      </c>
      <c r="T998" s="369">
        <v>9.9298806782918358E-2</v>
      </c>
      <c r="U998" s="369">
        <v>1.2836550565597362</v>
      </c>
      <c r="V998" s="369">
        <v>-0.10958973805678718</v>
      </c>
      <c r="W998" s="369">
        <v>-1.0743458720314101</v>
      </c>
      <c r="X998" s="369">
        <v>-2.0771746849568617E-2</v>
      </c>
      <c r="Y998" s="369">
        <v>-0.15751592976723389</v>
      </c>
      <c r="Z998" s="369">
        <v>0.11950588302267806</v>
      </c>
      <c r="AA998" s="369">
        <v>0.67931018150546874</v>
      </c>
      <c r="AB998" s="369">
        <v>0.21037669749153362</v>
      </c>
      <c r="AC998" s="373">
        <v>-0.90838400922707208</v>
      </c>
      <c r="AD998" s="575">
        <v>17002861000101</v>
      </c>
      <c r="AE998" s="370" t="s">
        <v>2331</v>
      </c>
      <c r="AF998" s="370" t="s">
        <v>2317</v>
      </c>
      <c r="AG998" s="374" t="s">
        <v>1458</v>
      </c>
      <c r="AH998" s="374" t="s">
        <v>2321</v>
      </c>
      <c r="AI998" s="374">
        <v>5000</v>
      </c>
      <c r="AJ998" s="374">
        <v>5000</v>
      </c>
      <c r="AK998" s="374">
        <v>5000</v>
      </c>
      <c r="AL998" s="369">
        <v>0</v>
      </c>
      <c r="AM998" s="369" t="s">
        <v>34</v>
      </c>
      <c r="AN998" s="369" t="s">
        <v>34</v>
      </c>
      <c r="AO998" s="367" t="s">
        <v>1326</v>
      </c>
      <c r="AP998" s="370" t="s">
        <v>13</v>
      </c>
      <c r="AQ998" s="376" t="s">
        <v>670</v>
      </c>
      <c r="AR998" s="369">
        <v>4.8250000000000003E-3</v>
      </c>
      <c r="AS998" s="369">
        <v>4.8250000000000003E-3</v>
      </c>
      <c r="AT998" s="369"/>
      <c r="AX998" s="711"/>
      <c r="AY998" s="712"/>
      <c r="AZ998" s="712"/>
      <c r="BA998" s="712"/>
      <c r="BB998" s="713"/>
      <c r="BC998" s="712"/>
      <c r="BD998" s="712"/>
      <c r="BE998" s="712"/>
      <c r="BF998" s="712"/>
      <c r="BG998" s="713"/>
      <c r="BH998" s="713"/>
      <c r="BI998" s="714"/>
      <c r="BJ998" s="714"/>
      <c r="BK998" s="714"/>
      <c r="BL998" s="713"/>
      <c r="BM998" s="713"/>
      <c r="BN998" s="713"/>
      <c r="BO998" s="713"/>
      <c r="BP998" s="713"/>
      <c r="BQ998" s="713"/>
      <c r="BR998" s="713"/>
      <c r="BS998" s="713"/>
      <c r="BT998" s="716"/>
      <c r="BU998" s="717"/>
      <c r="BV998" s="715"/>
      <c r="BW998" s="718"/>
    </row>
    <row r="999" spans="2:75" ht="15.75" customHeight="1">
      <c r="B999" s="363" t="s">
        <v>1120</v>
      </c>
      <c r="C999" s="364">
        <v>17002861000101</v>
      </c>
      <c r="D999" s="365" t="s">
        <v>14</v>
      </c>
      <c r="E999" s="365" t="s">
        <v>614</v>
      </c>
      <c r="F999" s="365"/>
      <c r="G999" s="366"/>
      <c r="H999" s="366" t="s">
        <v>1340</v>
      </c>
      <c r="I999" s="366" t="s">
        <v>34</v>
      </c>
      <c r="J999" s="366" t="s">
        <v>608</v>
      </c>
      <c r="K999" s="367" t="s">
        <v>48</v>
      </c>
      <c r="L999" s="368"/>
      <c r="M999" s="368" t="s">
        <v>34</v>
      </c>
      <c r="N999" s="367">
        <v>337625</v>
      </c>
      <c r="O999" s="367" t="s">
        <v>1323</v>
      </c>
      <c r="P999" s="371">
        <v>41263</v>
      </c>
      <c r="Q999" s="372">
        <v>196046341.84999999</v>
      </c>
      <c r="R999" s="372">
        <v>276934254.52158731</v>
      </c>
      <c r="S999" s="367">
        <v>32</v>
      </c>
      <c r="T999" s="369">
        <v>0.10372656897973043</v>
      </c>
      <c r="U999" s="369">
        <v>1.3408936026946086</v>
      </c>
      <c r="V999" s="369">
        <v>-0.10618831631855896</v>
      </c>
      <c r="W999" s="369">
        <v>-1.0410005655428609</v>
      </c>
      <c r="X999" s="369">
        <v>-2.8223724426325481E-2</v>
      </c>
      <c r="Y999" s="369">
        <v>-0.21402562946212561</v>
      </c>
      <c r="Z999" s="369">
        <v>0.11224416424867734</v>
      </c>
      <c r="AA999" s="369">
        <v>0.63803221783005715</v>
      </c>
      <c r="AB999" s="369">
        <v>0.21180186200538639</v>
      </c>
      <c r="AC999" s="373">
        <v>-0.88285691256591747</v>
      </c>
      <c r="AD999" s="575">
        <v>17039320000158</v>
      </c>
      <c r="AE999" s="370" t="s">
        <v>2562</v>
      </c>
      <c r="AF999" s="370" t="s">
        <v>2326</v>
      </c>
      <c r="AG999" s="374" t="s">
        <v>1459</v>
      </c>
      <c r="AH999" s="374" t="s">
        <v>2321</v>
      </c>
      <c r="AI999" s="374">
        <v>50000</v>
      </c>
      <c r="AJ999" s="374">
        <v>5000</v>
      </c>
      <c r="AK999" s="374">
        <v>5000</v>
      </c>
      <c r="AL999" s="369">
        <v>1.9299999999999998E-2</v>
      </c>
      <c r="AM999" s="369">
        <v>0.2</v>
      </c>
      <c r="AN999" s="369" t="s">
        <v>2349</v>
      </c>
      <c r="AO999" s="367" t="s">
        <v>1326</v>
      </c>
      <c r="AP999" s="370" t="s">
        <v>13</v>
      </c>
      <c r="AQ999" s="376" t="s">
        <v>670</v>
      </c>
      <c r="AR999" s="369">
        <v>4.8250000000000003E-3</v>
      </c>
      <c r="AS999" s="369">
        <v>4.8250000000000003E-3</v>
      </c>
      <c r="AT999" s="369"/>
      <c r="AX999" s="711"/>
      <c r="AY999" s="712"/>
      <c r="AZ999" s="712"/>
      <c r="BA999" s="712"/>
      <c r="BB999" s="713"/>
      <c r="BC999" s="712"/>
      <c r="BD999" s="712"/>
      <c r="BE999" s="712"/>
      <c r="BF999" s="712"/>
      <c r="BG999" s="713"/>
      <c r="BH999" s="713"/>
      <c r="BI999" s="714"/>
      <c r="BJ999" s="714"/>
      <c r="BK999" s="714"/>
      <c r="BL999" s="713"/>
      <c r="BM999" s="713"/>
      <c r="BN999" s="713"/>
      <c r="BO999" s="713"/>
      <c r="BP999" s="713"/>
      <c r="BQ999" s="713"/>
      <c r="BR999" s="713"/>
      <c r="BS999" s="713"/>
      <c r="BT999" s="716"/>
      <c r="BU999" s="717"/>
      <c r="BV999" s="715"/>
      <c r="BW999" s="718"/>
    </row>
    <row r="1000" spans="2:75" ht="15.75" customHeight="1">
      <c r="B1000" s="363" t="s">
        <v>1121</v>
      </c>
      <c r="C1000" s="364">
        <v>29177015000101</v>
      </c>
      <c r="D1000" s="365" t="s">
        <v>13</v>
      </c>
      <c r="E1000" s="365" t="s">
        <v>615</v>
      </c>
      <c r="F1000" s="365" t="s">
        <v>619</v>
      </c>
      <c r="G1000" s="366" t="s">
        <v>34</v>
      </c>
      <c r="H1000" s="366" t="s">
        <v>1339</v>
      </c>
      <c r="I1000" s="366" t="s">
        <v>34</v>
      </c>
      <c r="J1000" s="366" t="s">
        <v>611</v>
      </c>
      <c r="K1000" s="367" t="s">
        <v>48</v>
      </c>
      <c r="L1000" s="368"/>
      <c r="M1000" s="368" t="s">
        <v>34</v>
      </c>
      <c r="N1000" s="367">
        <v>469777</v>
      </c>
      <c r="O1000" s="367" t="s">
        <v>1323</v>
      </c>
      <c r="P1000" s="371">
        <v>43235</v>
      </c>
      <c r="Q1000" s="372">
        <v>6816844.21</v>
      </c>
      <c r="R1000" s="372">
        <v>9604041.7549206279</v>
      </c>
      <c r="S1000" s="367">
        <v>31</v>
      </c>
      <c r="T1000" s="369">
        <v>4.2365023991558504E-2</v>
      </c>
      <c r="U1000" s="369">
        <v>0.5476609340022156</v>
      </c>
      <c r="V1000" s="369">
        <v>3.5933913905060733E-2</v>
      </c>
      <c r="W1000" s="369">
        <v>0.35227250976573665</v>
      </c>
      <c r="X1000" s="369">
        <v>3.6411146105434833E-2</v>
      </c>
      <c r="Y1000" s="369">
        <v>0.27611233538633634</v>
      </c>
      <c r="Z1000" s="369">
        <v>9.9949746259276662E-2</v>
      </c>
      <c r="AA1000" s="369">
        <v>0.56814676027229816</v>
      </c>
      <c r="AB1000" s="369">
        <v>4.2992148291885308E-2</v>
      </c>
      <c r="AC1000" s="373">
        <v>-1.4171315548856875</v>
      </c>
      <c r="AD1000" s="575">
        <v>22354046000141</v>
      </c>
      <c r="AE1000" s="370" t="s">
        <v>2331</v>
      </c>
      <c r="AF1000" s="370" t="s">
        <v>2317</v>
      </c>
      <c r="AG1000" s="374" t="s">
        <v>1458</v>
      </c>
      <c r="AH1000" s="374" t="s">
        <v>2321</v>
      </c>
      <c r="AI1000" s="374">
        <v>5000</v>
      </c>
      <c r="AJ1000" s="374">
        <v>5000</v>
      </c>
      <c r="AK1000" s="374">
        <v>5000</v>
      </c>
      <c r="AL1000" s="369">
        <v>0</v>
      </c>
      <c r="AM1000" s="369" t="s">
        <v>34</v>
      </c>
      <c r="AN1000" s="369" t="s">
        <v>34</v>
      </c>
      <c r="AO1000" s="367" t="s">
        <v>1326</v>
      </c>
      <c r="AP1000" s="370" t="s">
        <v>13</v>
      </c>
      <c r="AQ1000" s="376" t="s">
        <v>670</v>
      </c>
      <c r="AR1000" s="369">
        <v>4.8250000000000003E-3</v>
      </c>
      <c r="AS1000" s="369">
        <v>4.8250000000000003E-3</v>
      </c>
      <c r="AT1000" s="369"/>
      <c r="AX1000" s="711"/>
      <c r="AY1000" s="712"/>
      <c r="AZ1000" s="712"/>
      <c r="BA1000" s="712"/>
      <c r="BB1000" s="713"/>
      <c r="BC1000" s="712"/>
      <c r="BD1000" s="712"/>
      <c r="BE1000" s="712"/>
      <c r="BF1000" s="712"/>
      <c r="BG1000" s="713"/>
      <c r="BH1000" s="713"/>
      <c r="BI1000" s="714"/>
      <c r="BJ1000" s="714"/>
      <c r="BK1000" s="714"/>
      <c r="BL1000" s="713"/>
      <c r="BM1000" s="713"/>
      <c r="BN1000" s="713"/>
      <c r="BO1000" s="713"/>
      <c r="BP1000" s="713"/>
      <c r="BQ1000" s="713"/>
      <c r="BR1000" s="713"/>
      <c r="BS1000" s="713"/>
      <c r="BT1000" s="716"/>
      <c r="BU1000" s="717"/>
      <c r="BV1000" s="715"/>
      <c r="BW1000" s="718"/>
    </row>
    <row r="1001" spans="2:75" ht="15.75" customHeight="1">
      <c r="B1001" s="363" t="s">
        <v>327</v>
      </c>
      <c r="C1001" s="364">
        <v>22354046000141</v>
      </c>
      <c r="D1001" s="365" t="s">
        <v>13</v>
      </c>
      <c r="E1001" s="365" t="s">
        <v>615</v>
      </c>
      <c r="F1001" s="365" t="s">
        <v>619</v>
      </c>
      <c r="G1001" s="366" t="s">
        <v>34</v>
      </c>
      <c r="H1001" s="366" t="s">
        <v>1339</v>
      </c>
      <c r="I1001" s="366" t="s">
        <v>34</v>
      </c>
      <c r="J1001" s="366" t="s">
        <v>611</v>
      </c>
      <c r="K1001" s="367" t="s">
        <v>48</v>
      </c>
      <c r="L1001" s="368"/>
      <c r="M1001" s="368" t="s">
        <v>34</v>
      </c>
      <c r="N1001" s="367">
        <v>403075</v>
      </c>
      <c r="O1001" s="367" t="s">
        <v>1323</v>
      </c>
      <c r="P1001" s="371">
        <v>42247</v>
      </c>
      <c r="Q1001" s="372">
        <v>127240282.36</v>
      </c>
      <c r="R1001" s="372">
        <v>227558768.10944438</v>
      </c>
      <c r="S1001" s="367">
        <v>31</v>
      </c>
      <c r="T1001" s="369">
        <v>4.2657942201168364E-2</v>
      </c>
      <c r="U1001" s="369">
        <v>0.55144754487001912</v>
      </c>
      <c r="V1001" s="369">
        <v>3.6000930916319396E-2</v>
      </c>
      <c r="W1001" s="369">
        <v>0.35292950056321731</v>
      </c>
      <c r="X1001" s="369">
        <v>3.678037439828663E-2</v>
      </c>
      <c r="Y1001" s="369">
        <v>0.27891226060524621</v>
      </c>
      <c r="Z1001" s="369">
        <v>0.10092191169505993</v>
      </c>
      <c r="AA1001" s="369">
        <v>0.57367286377391369</v>
      </c>
      <c r="AB1001" s="369">
        <v>4.3478365729269761E-2</v>
      </c>
      <c r="AC1001" s="373">
        <v>-1.399313897558482</v>
      </c>
      <c r="AD1001" s="575">
        <v>18237547000170</v>
      </c>
      <c r="AE1001" s="370" t="s">
        <v>2562</v>
      </c>
      <c r="AF1001" s="370" t="s">
        <v>2326</v>
      </c>
      <c r="AG1001" s="374" t="s">
        <v>1459</v>
      </c>
      <c r="AH1001" s="374" t="s">
        <v>2321</v>
      </c>
      <c r="AI1001" s="374">
        <v>50000</v>
      </c>
      <c r="AJ1001" s="374">
        <v>5000</v>
      </c>
      <c r="AK1001" s="374">
        <v>5000</v>
      </c>
      <c r="AL1001" s="369">
        <v>1.9299999999999998E-2</v>
      </c>
      <c r="AM1001" s="369">
        <v>0.2</v>
      </c>
      <c r="AN1001" s="369" t="s">
        <v>64</v>
      </c>
      <c r="AO1001" s="367" t="s">
        <v>1326</v>
      </c>
      <c r="AP1001" s="370" t="s">
        <v>13</v>
      </c>
      <c r="AQ1001" s="376" t="s">
        <v>666</v>
      </c>
      <c r="AR1001" s="369">
        <v>4.8250000000000003E-3</v>
      </c>
      <c r="AS1001" s="369">
        <v>4.8250000000000003E-3</v>
      </c>
      <c r="AT1001" s="369"/>
      <c r="AW1001" s="711"/>
      <c r="AX1001" s="711"/>
      <c r="AY1001" s="712"/>
      <c r="AZ1001" s="712"/>
      <c r="BA1001" s="712"/>
      <c r="BB1001" s="713"/>
      <c r="BC1001" s="712"/>
      <c r="BD1001" s="712"/>
      <c r="BE1001" s="712"/>
      <c r="BF1001" s="712"/>
      <c r="BG1001" s="713"/>
      <c r="BH1001" s="713"/>
      <c r="BI1001" s="714"/>
      <c r="BJ1001" s="714"/>
      <c r="BK1001" s="714"/>
      <c r="BL1001" s="713"/>
      <c r="BM1001" s="713"/>
      <c r="BN1001" s="713"/>
      <c r="BO1001" s="713"/>
      <c r="BP1001" s="713"/>
      <c r="BQ1001" s="713"/>
      <c r="BR1001" s="713"/>
      <c r="BS1001" s="713"/>
      <c r="BT1001" s="716"/>
      <c r="BU1001" s="717"/>
      <c r="BV1001" s="715"/>
      <c r="BW1001" s="718"/>
    </row>
    <row r="1002" spans="2:75" ht="15.75" customHeight="1">
      <c r="B1002" s="363" t="s">
        <v>328</v>
      </c>
      <c r="C1002" s="364">
        <v>34799112000176</v>
      </c>
      <c r="D1002" s="365" t="s">
        <v>13</v>
      </c>
      <c r="E1002" s="365" t="s">
        <v>615</v>
      </c>
      <c r="F1002" s="365" t="s">
        <v>619</v>
      </c>
      <c r="G1002" s="366" t="s">
        <v>34</v>
      </c>
      <c r="H1002" s="366" t="s">
        <v>867</v>
      </c>
      <c r="I1002" s="366" t="s">
        <v>34</v>
      </c>
      <c r="J1002" s="366"/>
      <c r="K1002" s="367" t="s">
        <v>48</v>
      </c>
      <c r="L1002" s="368"/>
      <c r="M1002" s="368" t="s">
        <v>34</v>
      </c>
      <c r="N1002" s="367">
        <v>519057</v>
      </c>
      <c r="O1002" s="367" t="s">
        <v>1323</v>
      </c>
      <c r="P1002" s="371">
        <v>43803</v>
      </c>
      <c r="Q1002" s="372">
        <v>37668231.25</v>
      </c>
      <c r="R1002" s="372">
        <v>53255233.409761935</v>
      </c>
      <c r="S1002" s="367">
        <v>31</v>
      </c>
      <c r="T1002" s="369">
        <v>5.5124983556550822E-2</v>
      </c>
      <c r="U1002" s="369">
        <v>0.71261142180523507</v>
      </c>
      <c r="V1002" s="369">
        <v>9.8281394284096324E-2</v>
      </c>
      <c r="W1002" s="369">
        <v>0.96348629095086102</v>
      </c>
      <c r="X1002" s="369">
        <v>2.0070121229696536E-2</v>
      </c>
      <c r="Y1002" s="369">
        <v>0.15219537523404797</v>
      </c>
      <c r="Z1002" s="369" t="s">
        <v>1424</v>
      </c>
      <c r="AA1002" s="369" t="s">
        <v>1424</v>
      </c>
      <c r="AB1002" s="369">
        <v>6.8115920521189699E-2</v>
      </c>
      <c r="AC1002" s="373">
        <v>-1.5851756403511483E-2</v>
      </c>
      <c r="AD1002" s="575">
        <v>34799086000186</v>
      </c>
      <c r="AE1002" s="370" t="s">
        <v>2563</v>
      </c>
      <c r="AF1002" s="370" t="s">
        <v>2323</v>
      </c>
      <c r="AG1002" s="374" t="s">
        <v>721</v>
      </c>
      <c r="AH1002" s="374" t="s">
        <v>2321</v>
      </c>
      <c r="AI1002" s="374">
        <v>5000</v>
      </c>
      <c r="AJ1002" s="374">
        <v>1000</v>
      </c>
      <c r="AK1002" s="374">
        <v>1000</v>
      </c>
      <c r="AL1002" s="369">
        <v>1.9E-2</v>
      </c>
      <c r="AM1002" s="369">
        <v>0.2</v>
      </c>
      <c r="AN1002" s="369" t="s">
        <v>2330</v>
      </c>
      <c r="AO1002" s="367" t="s">
        <v>1326</v>
      </c>
      <c r="AP1002" s="370" t="s">
        <v>13</v>
      </c>
      <c r="AQ1002" s="376" t="s">
        <v>670</v>
      </c>
      <c r="AR1002" s="369">
        <v>6.3333333333333332E-3</v>
      </c>
      <c r="AS1002" s="369">
        <v>6.3333333333333332E-3</v>
      </c>
      <c r="AT1002" s="369"/>
      <c r="AW1002" s="711"/>
      <c r="AX1002" s="711"/>
      <c r="AY1002" s="712"/>
      <c r="AZ1002" s="712"/>
      <c r="BA1002" s="712"/>
      <c r="BB1002" s="713"/>
      <c r="BC1002" s="712"/>
      <c r="BD1002" s="712"/>
      <c r="BE1002" s="712"/>
      <c r="BF1002" s="712"/>
      <c r="BG1002" s="713"/>
      <c r="BH1002" s="713"/>
      <c r="BI1002" s="714"/>
      <c r="BJ1002" s="714"/>
      <c r="BK1002" s="714"/>
      <c r="BL1002" s="218"/>
      <c r="BM1002" s="713"/>
      <c r="BN1002" s="713"/>
      <c r="BO1002" s="713"/>
      <c r="BP1002" s="713"/>
      <c r="BQ1002" s="713"/>
      <c r="BR1002" s="713"/>
      <c r="BS1002" s="713"/>
      <c r="BT1002" s="716"/>
      <c r="BU1002" s="717"/>
      <c r="BV1002" s="715"/>
      <c r="BW1002" s="718"/>
    </row>
    <row r="1003" spans="2:75" ht="15.75" customHeight="1">
      <c r="B1003" s="363" t="s">
        <v>329</v>
      </c>
      <c r="C1003" s="364">
        <v>24140265000153</v>
      </c>
      <c r="D1003" s="365" t="s">
        <v>13</v>
      </c>
      <c r="E1003" s="365" t="s">
        <v>616</v>
      </c>
      <c r="F1003" s="365" t="s">
        <v>610</v>
      </c>
      <c r="G1003" s="366" t="s">
        <v>34</v>
      </c>
      <c r="H1003" s="366" t="s">
        <v>1339</v>
      </c>
      <c r="I1003" s="366" t="s">
        <v>34</v>
      </c>
      <c r="J1003" s="366"/>
      <c r="K1003" s="367" t="s">
        <v>48</v>
      </c>
      <c r="L1003" s="368"/>
      <c r="M1003" s="368" t="s">
        <v>34</v>
      </c>
      <c r="N1003" s="367">
        <v>418803</v>
      </c>
      <c r="O1003" s="367" t="s">
        <v>1323</v>
      </c>
      <c r="P1003" s="371">
        <v>42528</v>
      </c>
      <c r="Q1003" s="372">
        <v>136220835.22</v>
      </c>
      <c r="R1003" s="372">
        <v>193615616.95527789</v>
      </c>
      <c r="S1003" s="367">
        <v>4</v>
      </c>
      <c r="T1003" s="369">
        <v>3.3693634583066068E-2</v>
      </c>
      <c r="U1003" s="369">
        <v>0.43556419062498647</v>
      </c>
      <c r="V1003" s="369">
        <v>5.230326101969518E-2</v>
      </c>
      <c r="W1003" s="369">
        <v>0.51274684625282552</v>
      </c>
      <c r="X1003" s="369">
        <v>7.6119581016614202E-2</v>
      </c>
      <c r="Y1003" s="369">
        <v>0.57722861077393106</v>
      </c>
      <c r="Z1003" s="369">
        <v>0.16688403753486769</v>
      </c>
      <c r="AA1003" s="369">
        <v>0.9486229711943428</v>
      </c>
      <c r="AB1003" s="369">
        <v>4.4216449300098992E-2</v>
      </c>
      <c r="AC1003" s="373">
        <v>-1.0220803511706851</v>
      </c>
      <c r="AD1003" s="575">
        <v>28078762000120</v>
      </c>
      <c r="AE1003" s="370" t="s">
        <v>2564</v>
      </c>
      <c r="AF1003" s="370" t="s">
        <v>2317</v>
      </c>
      <c r="AG1003" s="374" t="s">
        <v>1458</v>
      </c>
      <c r="AH1003" s="374" t="s">
        <v>2321</v>
      </c>
      <c r="AI1003" s="374">
        <v>500</v>
      </c>
      <c r="AJ1003" s="374">
        <v>100</v>
      </c>
      <c r="AK1003" s="374">
        <v>500</v>
      </c>
      <c r="AL1003" s="369">
        <v>1.3999999999999999E-2</v>
      </c>
      <c r="AM1003" s="369">
        <v>0.2</v>
      </c>
      <c r="AN1003" s="369" t="s">
        <v>34</v>
      </c>
      <c r="AO1003" s="367" t="s">
        <v>1326</v>
      </c>
      <c r="AP1003" s="370" t="s">
        <v>13</v>
      </c>
      <c r="AQ1003" s="376" t="s">
        <v>666</v>
      </c>
      <c r="AR1003" s="369">
        <v>4.6666666666666662E-3</v>
      </c>
      <c r="AS1003" s="369">
        <v>4.6666666666666662E-3</v>
      </c>
      <c r="AT1003" s="369"/>
      <c r="AX1003" s="711"/>
      <c r="AY1003" s="712"/>
      <c r="AZ1003" s="712"/>
      <c r="BA1003" s="712"/>
      <c r="BB1003" s="713"/>
      <c r="BC1003" s="712"/>
      <c r="BD1003" s="712"/>
      <c r="BE1003" s="712"/>
      <c r="BF1003" s="712"/>
      <c r="BG1003" s="713"/>
      <c r="BH1003" s="713"/>
      <c r="BI1003" s="714"/>
      <c r="BJ1003" s="714"/>
      <c r="BK1003" s="714"/>
      <c r="BL1003" s="713"/>
      <c r="BM1003" s="713"/>
      <c r="BN1003" s="713"/>
      <c r="BO1003" s="713"/>
      <c r="BP1003" s="713"/>
      <c r="BQ1003" s="713"/>
      <c r="BR1003" s="713"/>
      <c r="BS1003" s="713"/>
      <c r="BT1003" s="716"/>
      <c r="BU1003" s="717"/>
      <c r="BV1003" s="715"/>
      <c r="BW1003" s="718"/>
    </row>
    <row r="1004" spans="2:75" ht="15.75" customHeight="1">
      <c r="B1004" s="363" t="s">
        <v>330</v>
      </c>
      <c r="C1004" s="364">
        <v>26344639000188</v>
      </c>
      <c r="D1004" s="365" t="s">
        <v>13</v>
      </c>
      <c r="E1004" s="365" t="s">
        <v>616</v>
      </c>
      <c r="F1004" s="365" t="s">
        <v>610</v>
      </c>
      <c r="G1004" s="366" t="s">
        <v>34</v>
      </c>
      <c r="H1004" s="366" t="s">
        <v>1339</v>
      </c>
      <c r="I1004" s="366" t="s">
        <v>34</v>
      </c>
      <c r="J1004" s="366"/>
      <c r="K1004" s="367" t="s">
        <v>48</v>
      </c>
      <c r="L1004" s="368"/>
      <c r="M1004" s="368" t="s">
        <v>1421</v>
      </c>
      <c r="N1004" s="367">
        <v>438448</v>
      </c>
      <c r="O1004" s="367" t="s">
        <v>1326</v>
      </c>
      <c r="P1004" s="371">
        <v>42850</v>
      </c>
      <c r="Q1004" s="372">
        <v>15702086.9</v>
      </c>
      <c r="R1004" s="372">
        <v>31711854.220674604</v>
      </c>
      <c r="S1004" s="367">
        <v>4</v>
      </c>
      <c r="T1004" s="369">
        <v>3.6538443582393665E-2</v>
      </c>
      <c r="U1004" s="369">
        <v>0.47233959181300661</v>
      </c>
      <c r="V1004" s="369">
        <v>5.688335343851314E-2</v>
      </c>
      <c r="W1004" s="369">
        <v>0.55764706657390772</v>
      </c>
      <c r="X1004" s="369">
        <v>8.5651636298475831E-2</v>
      </c>
      <c r="Y1004" s="369">
        <v>0.64951191757469195</v>
      </c>
      <c r="Z1004" s="369">
        <v>0.18183467192960556</v>
      </c>
      <c r="AA1004" s="369">
        <v>1.0336072239142196</v>
      </c>
      <c r="AB1004" s="369">
        <v>4.471983124588684E-2</v>
      </c>
      <c r="AC1004" s="373">
        <v>-0.91294214787979044</v>
      </c>
      <c r="AD1004" s="575">
        <v>28078762000120</v>
      </c>
      <c r="AE1004" s="370" t="s">
        <v>2564</v>
      </c>
      <c r="AF1004" s="370" t="s">
        <v>2317</v>
      </c>
      <c r="AG1004" s="374" t="s">
        <v>1458</v>
      </c>
      <c r="AH1004" s="374" t="s">
        <v>2321</v>
      </c>
      <c r="AI1004" s="374">
        <v>50000</v>
      </c>
      <c r="AJ1004" s="374">
        <v>10000</v>
      </c>
      <c r="AK1004" s="374">
        <v>50000</v>
      </c>
      <c r="AL1004" s="369">
        <v>9.0000000000000011E-3</v>
      </c>
      <c r="AM1004" s="369">
        <v>0.2</v>
      </c>
      <c r="AN1004" s="369" t="s">
        <v>34</v>
      </c>
      <c r="AO1004" s="367" t="s">
        <v>1326</v>
      </c>
      <c r="AP1004" s="370" t="s">
        <v>13</v>
      </c>
      <c r="AQ1004" s="376" t="s">
        <v>666</v>
      </c>
      <c r="AR1004" s="369" t="s">
        <v>34</v>
      </c>
      <c r="AS1004" s="369" t="s">
        <v>34</v>
      </c>
      <c r="AT1004" s="369"/>
      <c r="AX1004" s="711"/>
      <c r="AY1004" s="712"/>
      <c r="AZ1004" s="712"/>
      <c r="BA1004" s="712"/>
      <c r="BB1004" s="713"/>
      <c r="BC1004" s="712"/>
      <c r="BD1004" s="712"/>
      <c r="BE1004" s="712"/>
      <c r="BF1004" s="712"/>
      <c r="BG1004" s="713"/>
      <c r="BH1004" s="713"/>
      <c r="BI1004" s="714"/>
      <c r="BJ1004" s="714"/>
      <c r="BK1004" s="714"/>
      <c r="BL1004" s="713"/>
      <c r="BM1004" s="713"/>
      <c r="BN1004" s="713"/>
      <c r="BO1004" s="713"/>
      <c r="BP1004" s="713"/>
      <c r="BQ1004" s="713"/>
      <c r="BR1004" s="713"/>
      <c r="BS1004" s="713"/>
      <c r="BT1004" s="716"/>
      <c r="BU1004" s="717"/>
      <c r="BV1004" s="715"/>
      <c r="BW1004" s="718"/>
    </row>
    <row r="1005" spans="2:75" ht="15.75" customHeight="1">
      <c r="B1005" s="363" t="s">
        <v>331</v>
      </c>
      <c r="C1005" s="364">
        <v>34096132000180</v>
      </c>
      <c r="D1005" s="365" t="s">
        <v>14</v>
      </c>
      <c r="E1005" s="365" t="s">
        <v>614</v>
      </c>
      <c r="F1005" s="365"/>
      <c r="G1005" s="366"/>
      <c r="H1005" s="366" t="s">
        <v>867</v>
      </c>
      <c r="I1005" s="366" t="s">
        <v>34</v>
      </c>
      <c r="J1005" s="366" t="s">
        <v>608</v>
      </c>
      <c r="K1005" s="367" t="s">
        <v>48</v>
      </c>
      <c r="L1005" s="368"/>
      <c r="M1005" s="368" t="s">
        <v>34</v>
      </c>
      <c r="N1005" s="367">
        <v>501883</v>
      </c>
      <c r="O1005" s="367" t="s">
        <v>1323</v>
      </c>
      <c r="P1005" s="371">
        <v>43670</v>
      </c>
      <c r="Q1005" s="372">
        <v>43120885.420000002</v>
      </c>
      <c r="R1005" s="372">
        <v>62681102.796190478</v>
      </c>
      <c r="S1005" s="367">
        <v>32</v>
      </c>
      <c r="T1005" s="369">
        <v>-5.1430114252101866E-2</v>
      </c>
      <c r="U1005" s="369">
        <v>-0.66484712513697786</v>
      </c>
      <c r="V1005" s="369">
        <v>-0.12193600019047934</v>
      </c>
      <c r="W1005" s="369">
        <v>-1.1953805235740267</v>
      </c>
      <c r="X1005" s="369">
        <v>1.116636836289131E-2</v>
      </c>
      <c r="Y1005" s="369">
        <v>8.4676599784421991E-2</v>
      </c>
      <c r="Z1005" s="369">
        <v>0.11909356788483283</v>
      </c>
      <c r="AA1005" s="369">
        <v>0.67696644859422839</v>
      </c>
      <c r="AB1005" s="369">
        <v>0.13704929887228276</v>
      </c>
      <c r="AC1005" s="373">
        <v>-1.5890835535082604</v>
      </c>
      <c r="AD1005" s="575">
        <v>33601025000108</v>
      </c>
      <c r="AE1005" s="370" t="s">
        <v>2564</v>
      </c>
      <c r="AF1005" s="370" t="s">
        <v>2317</v>
      </c>
      <c r="AG1005" s="374" t="s">
        <v>1458</v>
      </c>
      <c r="AH1005" s="374" t="s">
        <v>2321</v>
      </c>
      <c r="AI1005" s="374">
        <v>500</v>
      </c>
      <c r="AJ1005" s="374">
        <v>100</v>
      </c>
      <c r="AK1005" s="374">
        <v>500</v>
      </c>
      <c r="AL1005" s="369">
        <v>1.3999999999999999E-2</v>
      </c>
      <c r="AM1005" s="369">
        <v>0.2</v>
      </c>
      <c r="AN1005" s="369" t="s">
        <v>34</v>
      </c>
      <c r="AO1005" s="367" t="s">
        <v>1326</v>
      </c>
      <c r="AP1005" s="370" t="s">
        <v>13</v>
      </c>
      <c r="AQ1005" s="376" t="s">
        <v>670</v>
      </c>
      <c r="AR1005" s="369">
        <v>4.6666666666666662E-3</v>
      </c>
      <c r="AS1005" s="369">
        <v>4.6666666666666662E-3</v>
      </c>
      <c r="AT1005" s="369"/>
      <c r="AX1005" s="711"/>
      <c r="AY1005" s="712"/>
      <c r="AZ1005" s="712"/>
      <c r="BA1005" s="712"/>
      <c r="BB1005" s="713"/>
      <c r="BC1005" s="712"/>
      <c r="BD1005" s="712"/>
      <c r="BE1005" s="712"/>
      <c r="BF1005" s="712"/>
      <c r="BG1005" s="713"/>
      <c r="BH1005" s="713"/>
      <c r="BI1005" s="714"/>
      <c r="BJ1005" s="714"/>
      <c r="BK1005" s="714"/>
      <c r="BL1005" s="713"/>
      <c r="BM1005" s="713"/>
      <c r="BN1005" s="713"/>
      <c r="BO1005" s="713"/>
      <c r="BP1005" s="713"/>
      <c r="BQ1005" s="713"/>
      <c r="BR1005" s="713"/>
      <c r="BS1005" s="713"/>
      <c r="BT1005" s="716"/>
      <c r="BU1005" s="717"/>
      <c r="BV1005" s="715"/>
      <c r="BW1005" s="718"/>
    </row>
    <row r="1006" spans="2:75" ht="15.75" customHeight="1">
      <c r="B1006" s="363" t="s">
        <v>1732</v>
      </c>
      <c r="C1006" s="364">
        <v>23339998000159</v>
      </c>
      <c r="D1006" s="365" t="s">
        <v>13</v>
      </c>
      <c r="E1006" s="365" t="s">
        <v>615</v>
      </c>
      <c r="F1006" s="365" t="s">
        <v>619</v>
      </c>
      <c r="G1006" s="366" t="s">
        <v>34</v>
      </c>
      <c r="H1006" s="366" t="s">
        <v>1339</v>
      </c>
      <c r="I1006" s="366"/>
      <c r="J1006" s="366" t="s">
        <v>608</v>
      </c>
      <c r="K1006" s="367" t="s">
        <v>48</v>
      </c>
      <c r="L1006" s="368"/>
      <c r="M1006" s="368"/>
      <c r="N1006" s="367">
        <v>410349</v>
      </c>
      <c r="O1006" s="367" t="s">
        <v>1323</v>
      </c>
      <c r="P1006" s="371">
        <v>42359</v>
      </c>
      <c r="Q1006" s="372">
        <v>24019429.440000001</v>
      </c>
      <c r="R1006" s="372">
        <v>22425489.773809507</v>
      </c>
      <c r="S1006" s="367">
        <v>3</v>
      </c>
      <c r="T1006" s="369">
        <v>0.12446916647728501</v>
      </c>
      <c r="U1006" s="369">
        <v>1.4000184207016164</v>
      </c>
      <c r="V1006" s="369">
        <v>0.11397145132086339</v>
      </c>
      <c r="W1006" s="369">
        <v>1.0459967475295751</v>
      </c>
      <c r="X1006" s="369">
        <v>0.15224599217318757</v>
      </c>
      <c r="Y1006" s="369">
        <v>1.0705619136328357</v>
      </c>
      <c r="Z1006" s="369">
        <v>0.16818753943214348</v>
      </c>
      <c r="AA1006" s="369">
        <v>0.91907152090677113</v>
      </c>
      <c r="AB1006" s="369">
        <v>3.685027158611049E-2</v>
      </c>
      <c r="AC1006" s="373">
        <v>0.14074673491976344</v>
      </c>
      <c r="AD1006" s="575">
        <v>22918586000100</v>
      </c>
      <c r="AE1006" s="370" t="s">
        <v>2462</v>
      </c>
      <c r="AF1006" s="370" t="s">
        <v>2329</v>
      </c>
      <c r="AG1006" s="374" t="s">
        <v>59</v>
      </c>
      <c r="AH1006" s="374" t="s">
        <v>2321</v>
      </c>
      <c r="AI1006" s="374">
        <v>50000</v>
      </c>
      <c r="AJ1006" s="374">
        <v>50000</v>
      </c>
      <c r="AK1006" s="374">
        <v>50000</v>
      </c>
      <c r="AL1006" s="369">
        <v>4.5000000000000005E-3</v>
      </c>
      <c r="AM1006" s="369">
        <v>0.2</v>
      </c>
      <c r="AN1006" s="369" t="s">
        <v>64</v>
      </c>
      <c r="AO1006" s="367" t="s">
        <v>1326</v>
      </c>
      <c r="AP1006" s="370" t="s">
        <v>13</v>
      </c>
      <c r="AQ1006" s="376" t="s">
        <v>666</v>
      </c>
      <c r="AR1006" s="369" t="s">
        <v>34</v>
      </c>
      <c r="AS1006" s="369" t="s">
        <v>34</v>
      </c>
      <c r="AT1006" s="369"/>
      <c r="AX1006" s="711"/>
      <c r="AY1006" s="712"/>
      <c r="AZ1006" s="712"/>
      <c r="BA1006" s="712"/>
      <c r="BB1006" s="713"/>
      <c r="BC1006" s="712"/>
      <c r="BD1006" s="712"/>
      <c r="BE1006" s="712"/>
      <c r="BF1006" s="712"/>
      <c r="BG1006" s="713"/>
      <c r="BH1006" s="713"/>
      <c r="BI1006" s="714"/>
      <c r="BJ1006" s="714"/>
      <c r="BK1006" s="714"/>
      <c r="BL1006" s="713"/>
      <c r="BM1006" s="713"/>
      <c r="BN1006" s="713"/>
      <c r="BO1006" s="713"/>
      <c r="BP1006" s="713"/>
      <c r="BQ1006" s="713"/>
      <c r="BR1006" s="713"/>
      <c r="BS1006" s="713"/>
      <c r="BT1006" s="716"/>
      <c r="BU1006" s="717"/>
      <c r="BV1006" s="715"/>
      <c r="BW1006" s="718"/>
    </row>
    <row r="1007" spans="2:75" ht="15.75" customHeight="1">
      <c r="B1007" s="363" t="s">
        <v>1122</v>
      </c>
      <c r="C1007" s="364">
        <v>32525986000100</v>
      </c>
      <c r="D1007" s="365" t="s">
        <v>11</v>
      </c>
      <c r="E1007" s="365" t="s">
        <v>620</v>
      </c>
      <c r="F1007" s="365" t="s">
        <v>665</v>
      </c>
      <c r="G1007" s="366" t="s">
        <v>740</v>
      </c>
      <c r="H1007" s="366" t="s">
        <v>34</v>
      </c>
      <c r="I1007" s="366" t="s">
        <v>1306</v>
      </c>
      <c r="J1007" s="366" t="s">
        <v>608</v>
      </c>
      <c r="K1007" s="367" t="s">
        <v>48</v>
      </c>
      <c r="L1007" s="368"/>
      <c r="M1007" s="368" t="s">
        <v>34</v>
      </c>
      <c r="N1007" s="367">
        <v>518700</v>
      </c>
      <c r="O1007" s="367" t="s">
        <v>1323</v>
      </c>
      <c r="P1007" s="371">
        <v>43775</v>
      </c>
      <c r="Q1007" s="372">
        <v>58976906.840000004</v>
      </c>
      <c r="R1007" s="372">
        <v>39795627.619285725</v>
      </c>
      <c r="S1007" s="367">
        <v>31</v>
      </c>
      <c r="T1007" s="369">
        <v>9.8720477407517881E-2</v>
      </c>
      <c r="U1007" s="369">
        <v>1.2761788798448155</v>
      </c>
      <c r="V1007" s="369">
        <v>0.13459227453739242</v>
      </c>
      <c r="W1007" s="369">
        <v>1.3194543314049871</v>
      </c>
      <c r="X1007" s="369">
        <v>0.20135606915706483</v>
      </c>
      <c r="Y1007" s="369">
        <v>1.5269196508722713</v>
      </c>
      <c r="Z1007" s="369" t="s">
        <v>1424</v>
      </c>
      <c r="AA1007" s="369" t="s">
        <v>1424</v>
      </c>
      <c r="AB1007" s="369">
        <v>1.5860452827990185E-3</v>
      </c>
      <c r="AC1007" s="373">
        <v>18.381681574610059</v>
      </c>
      <c r="AD1007" s="575">
        <v>0</v>
      </c>
      <c r="AE1007" s="370" t="s">
        <v>2565</v>
      </c>
      <c r="AF1007" s="370" t="s">
        <v>930</v>
      </c>
      <c r="AG1007" s="374" t="s">
        <v>930</v>
      </c>
      <c r="AH1007" s="374" t="s">
        <v>2318</v>
      </c>
      <c r="AI1007" s="374">
        <v>20000</v>
      </c>
      <c r="AJ1007" s="374">
        <v>10000</v>
      </c>
      <c r="AK1007" s="374">
        <v>1000</v>
      </c>
      <c r="AL1007" s="369">
        <v>4.7499999999999999E-3</v>
      </c>
      <c r="AM1007" s="369" t="s">
        <v>34</v>
      </c>
      <c r="AN1007" s="369" t="s">
        <v>34</v>
      </c>
      <c r="AO1007" s="367" t="s">
        <v>1326</v>
      </c>
      <c r="AP1007" s="370" t="s">
        <v>13</v>
      </c>
      <c r="AQ1007" s="376" t="s">
        <v>670</v>
      </c>
      <c r="AR1007" s="369">
        <v>3.1999999999999997E-3</v>
      </c>
      <c r="AS1007" s="369">
        <v>3.1999999999999997E-3</v>
      </c>
      <c r="AT1007" s="369"/>
      <c r="AX1007" s="711"/>
      <c r="AY1007" s="712"/>
      <c r="AZ1007" s="712"/>
      <c r="BA1007" s="712"/>
      <c r="BB1007" s="713"/>
      <c r="BC1007" s="712"/>
      <c r="BD1007" s="712"/>
      <c r="BE1007" s="712"/>
      <c r="BF1007" s="712"/>
      <c r="BG1007" s="713"/>
      <c r="BH1007" s="713"/>
      <c r="BI1007" s="714"/>
      <c r="BJ1007" s="714"/>
      <c r="BK1007" s="714"/>
      <c r="BL1007" s="713"/>
      <c r="BM1007" s="713"/>
      <c r="BN1007" s="713"/>
      <c r="BO1007" s="713"/>
      <c r="BP1007" s="713"/>
      <c r="BQ1007" s="713"/>
      <c r="BR1007" s="713"/>
      <c r="BS1007" s="713"/>
      <c r="BT1007" s="716"/>
      <c r="BU1007" s="717"/>
      <c r="BV1007" s="715"/>
      <c r="BW1007" s="718"/>
    </row>
    <row r="1008" spans="2:75" ht="15.75" customHeight="1">
      <c r="B1008" s="363" t="s">
        <v>1123</v>
      </c>
      <c r="C1008" s="364">
        <v>31594537000150</v>
      </c>
      <c r="D1008" s="365" t="s">
        <v>13</v>
      </c>
      <c r="E1008" s="365" t="s">
        <v>616</v>
      </c>
      <c r="F1008" s="365" t="s">
        <v>617</v>
      </c>
      <c r="G1008" s="366" t="s">
        <v>34</v>
      </c>
      <c r="H1008" s="366" t="s">
        <v>1340</v>
      </c>
      <c r="I1008" s="366" t="s">
        <v>34</v>
      </c>
      <c r="J1008" s="366" t="s">
        <v>608</v>
      </c>
      <c r="K1008" s="367" t="s">
        <v>48</v>
      </c>
      <c r="L1008" s="368"/>
      <c r="M1008" s="368" t="s">
        <v>34</v>
      </c>
      <c r="N1008" s="367">
        <v>483877</v>
      </c>
      <c r="O1008" s="367" t="s">
        <v>1323</v>
      </c>
      <c r="P1008" s="371">
        <v>43467</v>
      </c>
      <c r="Q1008" s="372">
        <v>460896704.58999997</v>
      </c>
      <c r="R1008" s="372">
        <v>442596045.49527788</v>
      </c>
      <c r="S1008" s="367">
        <v>31</v>
      </c>
      <c r="T1008" s="369">
        <v>4.6845389173514995E-2</v>
      </c>
      <c r="U1008" s="369">
        <v>0.60557948919317262</v>
      </c>
      <c r="V1008" s="369">
        <v>8.1779769572426053E-2</v>
      </c>
      <c r="W1008" s="369">
        <v>0.80171519171155148</v>
      </c>
      <c r="X1008" s="369">
        <v>0.13563331615337781</v>
      </c>
      <c r="Y1008" s="369">
        <v>1.028532075613861</v>
      </c>
      <c r="Z1008" s="369">
        <v>0.23857107396698995</v>
      </c>
      <c r="AA1008" s="369">
        <v>1.3561153263703052</v>
      </c>
      <c r="AB1008" s="369">
        <v>7.6308096979068346E-2</v>
      </c>
      <c r="AC1008" s="373">
        <v>-0.20482509655899578</v>
      </c>
      <c r="AD1008" s="575">
        <v>41054588000143</v>
      </c>
      <c r="AE1008" s="370" t="s">
        <v>2566</v>
      </c>
      <c r="AF1008" s="370" t="s">
        <v>2326</v>
      </c>
      <c r="AG1008" s="374" t="s">
        <v>1459</v>
      </c>
      <c r="AH1008" s="374" t="s">
        <v>2321</v>
      </c>
      <c r="AI1008" s="374">
        <v>500</v>
      </c>
      <c r="AJ1008" s="374">
        <v>100</v>
      </c>
      <c r="AK1008" s="374">
        <v>500</v>
      </c>
      <c r="AL1008" s="369">
        <v>1.9E-2</v>
      </c>
      <c r="AM1008" s="369">
        <v>0.2</v>
      </c>
      <c r="AN1008" s="369" t="s">
        <v>2335</v>
      </c>
      <c r="AO1008" s="367" t="s">
        <v>1326</v>
      </c>
      <c r="AP1008" s="370" t="s">
        <v>13</v>
      </c>
      <c r="AQ1008" s="376" t="s">
        <v>670</v>
      </c>
      <c r="AR1008" s="369">
        <v>5.0672999999999994E-3</v>
      </c>
      <c r="AS1008" s="369">
        <v>5.0672999999999994E-3</v>
      </c>
      <c r="AT1008" s="369"/>
      <c r="AX1008" s="711"/>
      <c r="AY1008" s="712"/>
      <c r="AZ1008" s="712"/>
      <c r="BA1008" s="712"/>
      <c r="BB1008" s="713"/>
      <c r="BC1008" s="712"/>
      <c r="BD1008" s="712"/>
      <c r="BE1008" s="712"/>
      <c r="BF1008" s="712"/>
      <c r="BG1008" s="713"/>
      <c r="BH1008" s="713"/>
      <c r="BI1008" s="714"/>
      <c r="BJ1008" s="714"/>
      <c r="BK1008" s="714"/>
      <c r="BL1008" s="713"/>
      <c r="BM1008" s="713"/>
      <c r="BN1008" s="713"/>
      <c r="BO1008" s="713"/>
      <c r="BP1008" s="713"/>
      <c r="BQ1008" s="713"/>
      <c r="BR1008" s="713"/>
      <c r="BS1008" s="713"/>
      <c r="BT1008" s="716"/>
      <c r="BU1008" s="717"/>
      <c r="BV1008" s="715"/>
      <c r="BW1008" s="718"/>
    </row>
    <row r="1009" spans="2:75" ht="15.75" customHeight="1">
      <c r="B1009" s="363" t="s">
        <v>1124</v>
      </c>
      <c r="C1009" s="364">
        <v>32320734000144</v>
      </c>
      <c r="D1009" s="365" t="s">
        <v>14</v>
      </c>
      <c r="E1009" s="365" t="s">
        <v>607</v>
      </c>
      <c r="F1009" s="365"/>
      <c r="G1009" s="366"/>
      <c r="H1009" s="366" t="s">
        <v>34</v>
      </c>
      <c r="I1009" s="366" t="s">
        <v>34</v>
      </c>
      <c r="J1009" s="366" t="s">
        <v>608</v>
      </c>
      <c r="K1009" s="367" t="s">
        <v>48</v>
      </c>
      <c r="L1009" s="368"/>
      <c r="M1009" s="368" t="s">
        <v>34</v>
      </c>
      <c r="N1009" s="367">
        <v>512338</v>
      </c>
      <c r="O1009" s="367" t="s">
        <v>1323</v>
      </c>
      <c r="P1009" s="371">
        <v>43686</v>
      </c>
      <c r="Q1009" s="372">
        <v>39253483.909999996</v>
      </c>
      <c r="R1009" s="372">
        <v>44966213.218333319</v>
      </c>
      <c r="S1009" s="367">
        <v>422</v>
      </c>
      <c r="T1009" s="369">
        <v>-0.20692621778523501</v>
      </c>
      <c r="U1009" s="369">
        <v>-2.6749756054519991</v>
      </c>
      <c r="V1009" s="369">
        <v>-0.33278397315797081</v>
      </c>
      <c r="W1009" s="369">
        <v>-3.2623956784641206</v>
      </c>
      <c r="X1009" s="369">
        <v>-0.40796896542416194</v>
      </c>
      <c r="Y1009" s="369">
        <v>-3.093702776678021</v>
      </c>
      <c r="Z1009" s="369">
        <v>-0.29920608038788254</v>
      </c>
      <c r="AA1009" s="369">
        <v>-1.7007843600240324</v>
      </c>
      <c r="AB1009" s="369">
        <v>0.37182566139507184</v>
      </c>
      <c r="AC1009" s="373">
        <v>-1.1640699511655996</v>
      </c>
      <c r="AD1009" s="575">
        <v>20030712000160</v>
      </c>
      <c r="AE1009" s="370" t="s">
        <v>2567</v>
      </c>
      <c r="AF1009" s="370" t="s">
        <v>2320</v>
      </c>
      <c r="AG1009" s="374" t="s">
        <v>59</v>
      </c>
      <c r="AH1009" s="374" t="s">
        <v>2318</v>
      </c>
      <c r="AI1009" s="374">
        <v>100000</v>
      </c>
      <c r="AJ1009" s="374">
        <v>0</v>
      </c>
      <c r="AK1009" s="374">
        <v>0</v>
      </c>
      <c r="AL1009" s="369">
        <v>0.02</v>
      </c>
      <c r="AM1009" s="369">
        <v>0.2</v>
      </c>
      <c r="AN1009" s="369" t="s">
        <v>2349</v>
      </c>
      <c r="AO1009" s="367" t="s">
        <v>1326</v>
      </c>
      <c r="AP1009" s="370" t="s">
        <v>718</v>
      </c>
      <c r="AQ1009" s="376" t="s">
        <v>661</v>
      </c>
      <c r="AR1009" s="369">
        <v>5.3333333333333332E-3</v>
      </c>
      <c r="AS1009" s="369">
        <v>5.3333333333333332E-3</v>
      </c>
      <c r="AT1009" s="369"/>
      <c r="AX1009" s="711"/>
      <c r="AY1009" s="712"/>
      <c r="AZ1009" s="712"/>
      <c r="BA1009" s="712"/>
      <c r="BB1009" s="713"/>
      <c r="BC1009" s="712"/>
      <c r="BD1009" s="712"/>
      <c r="BE1009" s="712"/>
      <c r="BF1009" s="712"/>
      <c r="BG1009" s="713"/>
      <c r="BH1009" s="713"/>
      <c r="BI1009" s="714"/>
      <c r="BJ1009" s="714"/>
      <c r="BK1009" s="714"/>
      <c r="BL1009" s="713"/>
      <c r="BM1009" s="713"/>
      <c r="BN1009" s="713"/>
      <c r="BO1009" s="713"/>
      <c r="BP1009" s="713"/>
      <c r="BQ1009" s="713"/>
      <c r="BR1009" s="713"/>
      <c r="BS1009" s="713"/>
      <c r="BT1009" s="716"/>
      <c r="BU1009" s="717"/>
      <c r="BV1009" s="715"/>
      <c r="BW1009" s="718"/>
    </row>
    <row r="1010" spans="2:75" ht="15.75" customHeight="1">
      <c r="B1010" s="363" t="s">
        <v>332</v>
      </c>
      <c r="C1010" s="364">
        <v>1745808000160</v>
      </c>
      <c r="D1010" s="365" t="s">
        <v>14</v>
      </c>
      <c r="E1010" s="365" t="s">
        <v>607</v>
      </c>
      <c r="F1010" s="365"/>
      <c r="G1010" s="366"/>
      <c r="H1010" s="366" t="s">
        <v>34</v>
      </c>
      <c r="I1010" s="366" t="s">
        <v>34</v>
      </c>
      <c r="J1010" s="366" t="s">
        <v>608</v>
      </c>
      <c r="K1010" s="367" t="s">
        <v>48</v>
      </c>
      <c r="L1010" s="368"/>
      <c r="M1010" s="368" t="s">
        <v>1421</v>
      </c>
      <c r="N1010" s="367">
        <v>44253</v>
      </c>
      <c r="O1010" s="367" t="s">
        <v>1323</v>
      </c>
      <c r="P1010" s="371">
        <v>35528</v>
      </c>
      <c r="Q1010" s="372">
        <v>149982924.03</v>
      </c>
      <c r="R1010" s="372">
        <v>159759570.94710317</v>
      </c>
      <c r="S1010" s="367">
        <v>32</v>
      </c>
      <c r="T1010" s="369">
        <v>-2.5529921608921202E-2</v>
      </c>
      <c r="U1010" s="369">
        <v>-0.33003027960354941</v>
      </c>
      <c r="V1010" s="369">
        <v>-9.7923199984913611E-2</v>
      </c>
      <c r="W1010" s="369">
        <v>-0.95997478911195044</v>
      </c>
      <c r="X1010" s="369">
        <v>-4.3988635977971979E-2</v>
      </c>
      <c r="Y1010" s="369">
        <v>-0.3335738176207626</v>
      </c>
      <c r="Z1010" s="369">
        <v>0.17542417978510039</v>
      </c>
      <c r="AA1010" s="369">
        <v>0.99716790835854252</v>
      </c>
      <c r="AB1010" s="369">
        <v>0.22447705055459971</v>
      </c>
      <c r="AC1010" s="373">
        <v>-0.77983191075738978</v>
      </c>
      <c r="AD1010" s="575">
        <v>0</v>
      </c>
      <c r="AE1010" s="370" t="s">
        <v>2568</v>
      </c>
      <c r="AF1010" s="370" t="s">
        <v>2317</v>
      </c>
      <c r="AG1010" s="374" t="s">
        <v>1458</v>
      </c>
      <c r="AH1010" s="374" t="s">
        <v>2321</v>
      </c>
      <c r="AI1010" s="374">
        <v>20000</v>
      </c>
      <c r="AJ1010" s="374">
        <v>5000</v>
      </c>
      <c r="AK1010" s="374">
        <v>5000</v>
      </c>
      <c r="AL1010" s="369">
        <v>0.02</v>
      </c>
      <c r="AM1010" s="369">
        <v>0.15</v>
      </c>
      <c r="AN1010" s="369" t="s">
        <v>2330</v>
      </c>
      <c r="AO1010" s="367" t="s">
        <v>1326</v>
      </c>
      <c r="AP1010" s="370" t="s">
        <v>718</v>
      </c>
      <c r="AQ1010" s="376" t="s">
        <v>661</v>
      </c>
      <c r="AR1010" s="369" t="s">
        <v>34</v>
      </c>
      <c r="AS1010" s="369" t="s">
        <v>34</v>
      </c>
      <c r="AT1010" s="369"/>
      <c r="AX1010" s="711"/>
      <c r="AY1010" s="712"/>
      <c r="AZ1010" s="712"/>
      <c r="BA1010" s="712"/>
      <c r="BB1010" s="713"/>
      <c r="BC1010" s="712"/>
      <c r="BD1010" s="712"/>
      <c r="BE1010" s="712"/>
      <c r="BF1010" s="712"/>
      <c r="BG1010" s="713"/>
      <c r="BH1010" s="713"/>
      <c r="BI1010" s="714"/>
      <c r="BJ1010" s="714"/>
      <c r="BK1010" s="714"/>
      <c r="BL1010" s="713"/>
      <c r="BM1010" s="713"/>
      <c r="BN1010" s="713"/>
      <c r="BO1010" s="713"/>
      <c r="BP1010" s="713"/>
      <c r="BQ1010" s="713"/>
      <c r="BR1010" s="713"/>
      <c r="BS1010" s="713"/>
      <c r="BT1010" s="716"/>
      <c r="BU1010" s="717"/>
      <c r="BV1010" s="715"/>
      <c r="BW1010" s="718"/>
    </row>
    <row r="1011" spans="2:75" ht="15.75" customHeight="1">
      <c r="B1011" s="363" t="s">
        <v>333</v>
      </c>
      <c r="C1011" s="364">
        <v>9068336000160</v>
      </c>
      <c r="D1011" s="365" t="s">
        <v>13</v>
      </c>
      <c r="E1011" s="365" t="s">
        <v>616</v>
      </c>
      <c r="F1011" s="365" t="s">
        <v>617</v>
      </c>
      <c r="G1011" s="366" t="s">
        <v>34</v>
      </c>
      <c r="H1011" s="366" t="s">
        <v>1340</v>
      </c>
      <c r="I1011" s="366" t="s">
        <v>34</v>
      </c>
      <c r="J1011" s="366" t="s">
        <v>608</v>
      </c>
      <c r="K1011" s="367" t="s">
        <v>48</v>
      </c>
      <c r="L1011" s="368"/>
      <c r="M1011" s="368" t="s">
        <v>34</v>
      </c>
      <c r="N1011" s="367">
        <v>196517</v>
      </c>
      <c r="O1011" s="367" t="s">
        <v>1323</v>
      </c>
      <c r="P1011" s="371">
        <v>39370</v>
      </c>
      <c r="Q1011" s="372">
        <v>25288932.149999999</v>
      </c>
      <c r="R1011" s="372">
        <v>39642983.304523818</v>
      </c>
      <c r="S1011" s="367">
        <v>16</v>
      </c>
      <c r="T1011" s="369">
        <v>6.9022658901539025E-2</v>
      </c>
      <c r="U1011" s="369">
        <v>0.89226938355718366</v>
      </c>
      <c r="V1011" s="369">
        <v>-7.4783634109643726E-2</v>
      </c>
      <c r="W1011" s="369">
        <v>-0.73312967095122283</v>
      </c>
      <c r="X1011" s="369">
        <v>-0.13854711414295451</v>
      </c>
      <c r="Y1011" s="369">
        <v>-1.0506279350909662</v>
      </c>
      <c r="Z1011" s="369">
        <v>-0.14061895150620463</v>
      </c>
      <c r="AA1011" s="369">
        <v>-0.79932370737481995</v>
      </c>
      <c r="AB1011" s="369">
        <v>0.12517750016074666</v>
      </c>
      <c r="AC1011" s="373">
        <v>-1.3344659011917697</v>
      </c>
      <c r="AD1011" s="575">
        <v>11695287000138</v>
      </c>
      <c r="AE1011" s="370" t="s">
        <v>2569</v>
      </c>
      <c r="AF1011" s="370" t="s">
        <v>2323</v>
      </c>
      <c r="AG1011" s="374" t="s">
        <v>721</v>
      </c>
      <c r="AH1011" s="374" t="s">
        <v>2321</v>
      </c>
      <c r="AI1011" s="374">
        <v>1000</v>
      </c>
      <c r="AJ1011" s="374">
        <v>1000</v>
      </c>
      <c r="AK1011" s="374">
        <v>1000</v>
      </c>
      <c r="AL1011" s="369">
        <v>1.3500000000000002E-2</v>
      </c>
      <c r="AM1011" s="369">
        <v>0.2</v>
      </c>
      <c r="AN1011" s="369" t="s">
        <v>64</v>
      </c>
      <c r="AO1011" s="367" t="s">
        <v>1326</v>
      </c>
      <c r="AP1011" s="370" t="s">
        <v>13</v>
      </c>
      <c r="AQ1011" s="376" t="s">
        <v>670</v>
      </c>
      <c r="AR1011" s="369">
        <v>4.0499999999999998E-3</v>
      </c>
      <c r="AS1011" s="369">
        <v>4.0499999999999998E-3</v>
      </c>
      <c r="AT1011" s="369"/>
      <c r="AX1011" s="711"/>
      <c r="AY1011" s="712"/>
      <c r="AZ1011" s="712"/>
      <c r="BA1011" s="712"/>
      <c r="BB1011" s="713"/>
      <c r="BC1011" s="712"/>
      <c r="BD1011" s="712"/>
      <c r="BE1011" s="712"/>
      <c r="BF1011" s="712"/>
      <c r="BG1011" s="713"/>
      <c r="BH1011" s="713"/>
      <c r="BI1011" s="714"/>
      <c r="BJ1011" s="714"/>
      <c r="BK1011" s="714"/>
      <c r="BL1011" s="713"/>
      <c r="BM1011" s="713"/>
      <c r="BN1011" s="713"/>
      <c r="BO1011" s="713"/>
      <c r="BP1011" s="713"/>
      <c r="BQ1011" s="713"/>
      <c r="BR1011" s="713"/>
      <c r="BS1011" s="713"/>
      <c r="BT1011" s="716"/>
      <c r="BU1011" s="717"/>
      <c r="BV1011" s="715"/>
      <c r="BW1011" s="718"/>
    </row>
    <row r="1012" spans="2:75" ht="15.75" customHeight="1">
      <c r="B1012" s="363" t="s">
        <v>334</v>
      </c>
      <c r="C1012" s="364">
        <v>9401978000130</v>
      </c>
      <c r="D1012" s="365" t="s">
        <v>14</v>
      </c>
      <c r="E1012" s="365" t="s">
        <v>607</v>
      </c>
      <c r="F1012" s="365"/>
      <c r="G1012" s="366"/>
      <c r="H1012" s="366" t="s">
        <v>34</v>
      </c>
      <c r="I1012" s="366" t="s">
        <v>34</v>
      </c>
      <c r="J1012" s="366" t="s">
        <v>608</v>
      </c>
      <c r="K1012" s="367" t="s">
        <v>48</v>
      </c>
      <c r="L1012" s="368"/>
      <c r="M1012" s="368" t="s">
        <v>34</v>
      </c>
      <c r="N1012" s="367">
        <v>209376</v>
      </c>
      <c r="O1012" s="367" t="s">
        <v>1323</v>
      </c>
      <c r="P1012" s="371">
        <v>39587</v>
      </c>
      <c r="Q1012" s="372">
        <v>49222069.729999997</v>
      </c>
      <c r="R1012" s="372">
        <v>47157094.077341244</v>
      </c>
      <c r="S1012" s="367">
        <v>33</v>
      </c>
      <c r="T1012" s="369">
        <v>1.7106675107435354E-2</v>
      </c>
      <c r="U1012" s="369">
        <v>0.22114132801806655</v>
      </c>
      <c r="V1012" s="369">
        <v>-0.1937155177424148</v>
      </c>
      <c r="W1012" s="369">
        <v>-1.89905980728915</v>
      </c>
      <c r="X1012" s="369">
        <v>-0.22740254934688309</v>
      </c>
      <c r="Y1012" s="369">
        <v>-1.7244348417695774</v>
      </c>
      <c r="Z1012" s="369">
        <v>-0.13426248432118437</v>
      </c>
      <c r="AA1012" s="369">
        <v>-0.76319148720311292</v>
      </c>
      <c r="AB1012" s="369">
        <v>0.21179878556475046</v>
      </c>
      <c r="AC1012" s="373">
        <v>-1.3689955798768803</v>
      </c>
      <c r="AD1012" s="575">
        <v>46171852000142</v>
      </c>
      <c r="AE1012" s="370" t="s">
        <v>2569</v>
      </c>
      <c r="AF1012" s="370" t="s">
        <v>2323</v>
      </c>
      <c r="AG1012" s="374" t="s">
        <v>721</v>
      </c>
      <c r="AH1012" s="374" t="s">
        <v>2318</v>
      </c>
      <c r="AI1012" s="374">
        <v>5000</v>
      </c>
      <c r="AJ1012" s="374">
        <v>5000</v>
      </c>
      <c r="AK1012" s="374">
        <v>5000</v>
      </c>
      <c r="AL1012" s="369">
        <v>1.8500000000000003E-2</v>
      </c>
      <c r="AM1012" s="369">
        <v>0.2</v>
      </c>
      <c r="AN1012" s="369" t="s">
        <v>2390</v>
      </c>
      <c r="AO1012" s="367" t="s">
        <v>1326</v>
      </c>
      <c r="AP1012" s="370" t="s">
        <v>718</v>
      </c>
      <c r="AQ1012" s="376" t="s">
        <v>661</v>
      </c>
      <c r="AR1012" s="369">
        <v>4.4399999999999995E-3</v>
      </c>
      <c r="AS1012" s="369">
        <v>4.4399999999999995E-3</v>
      </c>
      <c r="AT1012" s="369"/>
      <c r="AX1012" s="711"/>
      <c r="AY1012" s="712"/>
      <c r="AZ1012" s="712"/>
      <c r="BA1012" s="712"/>
      <c r="BB1012" s="713"/>
      <c r="BC1012" s="712"/>
      <c r="BD1012" s="712"/>
      <c r="BE1012" s="712"/>
      <c r="BF1012" s="712"/>
      <c r="BG1012" s="713"/>
      <c r="BH1012" s="713"/>
      <c r="BI1012" s="714"/>
      <c r="BJ1012" s="714"/>
      <c r="BK1012" s="714"/>
      <c r="BL1012" s="713"/>
      <c r="BM1012" s="713"/>
      <c r="BN1012" s="713"/>
      <c r="BO1012" s="713"/>
      <c r="BP1012" s="713"/>
      <c r="BQ1012" s="713"/>
      <c r="BR1012" s="713"/>
      <c r="BS1012" s="713"/>
      <c r="BT1012" s="716"/>
      <c r="BU1012" s="717"/>
      <c r="BV1012" s="715"/>
      <c r="BW1012" s="718"/>
    </row>
    <row r="1013" spans="2:75" ht="15.75" customHeight="1">
      <c r="B1013" s="363" t="s">
        <v>335</v>
      </c>
      <c r="C1013" s="364">
        <v>10608762000129</v>
      </c>
      <c r="D1013" s="365" t="s">
        <v>14</v>
      </c>
      <c r="E1013" s="365" t="s">
        <v>607</v>
      </c>
      <c r="F1013" s="365"/>
      <c r="G1013" s="366"/>
      <c r="H1013" s="366" t="s">
        <v>34</v>
      </c>
      <c r="I1013" s="366" t="s">
        <v>34</v>
      </c>
      <c r="J1013" s="366" t="s">
        <v>608</v>
      </c>
      <c r="K1013" s="367" t="s">
        <v>48</v>
      </c>
      <c r="L1013" s="368"/>
      <c r="M1013" s="368" t="s">
        <v>34</v>
      </c>
      <c r="N1013" s="367">
        <v>301116</v>
      </c>
      <c r="O1013" s="367" t="s">
        <v>1323</v>
      </c>
      <c r="P1013" s="371">
        <v>39966</v>
      </c>
      <c r="Q1013" s="372">
        <v>173539870.44999999</v>
      </c>
      <c r="R1013" s="372">
        <v>203140175.33313489</v>
      </c>
      <c r="S1013" s="367">
        <v>32</v>
      </c>
      <c r="T1013" s="369">
        <v>1.6251473156225993E-2</v>
      </c>
      <c r="U1013" s="369">
        <v>0.21008596547529637</v>
      </c>
      <c r="V1013" s="369">
        <v>-0.19427871852441703</v>
      </c>
      <c r="W1013" s="369">
        <v>-1.9045810581471039</v>
      </c>
      <c r="X1013" s="369">
        <v>-0.22889878121079965</v>
      </c>
      <c r="Y1013" s="369">
        <v>-1.7357810397999598</v>
      </c>
      <c r="Z1013" s="369">
        <v>-0.12408219869086512</v>
      </c>
      <c r="AA1013" s="369">
        <v>-0.70532344335126884</v>
      </c>
      <c r="AB1013" s="369">
        <v>0.21165449088464117</v>
      </c>
      <c r="AC1013" s="373">
        <v>-1.3733705476152378</v>
      </c>
      <c r="AD1013" s="575">
        <v>11952800000129</v>
      </c>
      <c r="AE1013" s="370" t="s">
        <v>2569</v>
      </c>
      <c r="AF1013" s="370" t="s">
        <v>2323</v>
      </c>
      <c r="AG1013" s="374" t="s">
        <v>721</v>
      </c>
      <c r="AH1013" s="374" t="s">
        <v>2321</v>
      </c>
      <c r="AI1013" s="374">
        <v>5000</v>
      </c>
      <c r="AJ1013" s="374">
        <v>1000</v>
      </c>
      <c r="AK1013" s="374">
        <v>1000</v>
      </c>
      <c r="AL1013" s="369">
        <v>1.8500000000000003E-2</v>
      </c>
      <c r="AM1013" s="369">
        <v>0.2</v>
      </c>
      <c r="AN1013" s="369" t="s">
        <v>668</v>
      </c>
      <c r="AO1013" s="367" t="s">
        <v>1326</v>
      </c>
      <c r="AP1013" s="370" t="s">
        <v>718</v>
      </c>
      <c r="AQ1013" s="376" t="s">
        <v>661</v>
      </c>
      <c r="AR1013" s="369">
        <v>4.4399999999999995E-3</v>
      </c>
      <c r="AS1013" s="369">
        <v>4.4399999999999995E-3</v>
      </c>
      <c r="AT1013" s="369"/>
      <c r="AX1013" s="711"/>
      <c r="AY1013" s="712"/>
      <c r="AZ1013" s="712"/>
      <c r="BA1013" s="712"/>
      <c r="BB1013" s="713"/>
      <c r="BC1013" s="712"/>
      <c r="BD1013" s="712"/>
      <c r="BE1013" s="712"/>
      <c r="BF1013" s="712"/>
      <c r="BG1013" s="713"/>
      <c r="BH1013" s="713"/>
      <c r="BI1013" s="714"/>
      <c r="BJ1013" s="714"/>
      <c r="BK1013" s="714"/>
      <c r="BL1013" s="713"/>
      <c r="BM1013" s="713"/>
      <c r="BN1013" s="713"/>
      <c r="BO1013" s="713"/>
      <c r="BP1013" s="713"/>
      <c r="BQ1013" s="713"/>
      <c r="BR1013" s="713"/>
      <c r="BS1013" s="713"/>
      <c r="BT1013" s="716"/>
      <c r="BU1013" s="717"/>
      <c r="BV1013" s="715"/>
      <c r="BW1013" s="718"/>
    </row>
    <row r="1014" spans="2:75" ht="15.75" customHeight="1">
      <c r="B1014" s="363" t="s">
        <v>1125</v>
      </c>
      <c r="C1014" s="364">
        <v>13863646000144</v>
      </c>
      <c r="D1014" s="365" t="s">
        <v>13</v>
      </c>
      <c r="E1014" s="365" t="s">
        <v>616</v>
      </c>
      <c r="F1014" s="365" t="s">
        <v>617</v>
      </c>
      <c r="G1014" s="366" t="s">
        <v>34</v>
      </c>
      <c r="H1014" s="366" t="s">
        <v>1340</v>
      </c>
      <c r="I1014" s="366" t="s">
        <v>34</v>
      </c>
      <c r="J1014" s="366" t="s">
        <v>608</v>
      </c>
      <c r="K1014" s="367" t="s">
        <v>48</v>
      </c>
      <c r="L1014" s="368"/>
      <c r="M1014" s="368" t="s">
        <v>34</v>
      </c>
      <c r="N1014" s="367">
        <v>282553</v>
      </c>
      <c r="O1014" s="367" t="s">
        <v>1323</v>
      </c>
      <c r="P1014" s="371">
        <v>40749</v>
      </c>
      <c r="Q1014" s="372">
        <v>20957963.73</v>
      </c>
      <c r="R1014" s="372">
        <v>20540338.293769836</v>
      </c>
      <c r="S1014" s="367">
        <v>16</v>
      </c>
      <c r="T1014" s="369">
        <v>6.730676666004598E-2</v>
      </c>
      <c r="U1014" s="369">
        <v>0.87008770964120796</v>
      </c>
      <c r="V1014" s="369">
        <v>-7.8681466431117619E-2</v>
      </c>
      <c r="W1014" s="369">
        <v>-0.77134146102116663</v>
      </c>
      <c r="X1014" s="369">
        <v>-0.13686686115339097</v>
      </c>
      <c r="Y1014" s="369">
        <v>-1.0378862714354238</v>
      </c>
      <c r="Z1014" s="369">
        <v>-0.13540713170213248</v>
      </c>
      <c r="AA1014" s="369">
        <v>-0.76969803399766745</v>
      </c>
      <c r="AB1014" s="369">
        <v>0.11984278339923982</v>
      </c>
      <c r="AC1014" s="373">
        <v>-1.4345387974916346</v>
      </c>
      <c r="AD1014" s="575">
        <v>13855024000174</v>
      </c>
      <c r="AE1014" s="370" t="s">
        <v>2569</v>
      </c>
      <c r="AF1014" s="370" t="s">
        <v>2323</v>
      </c>
      <c r="AG1014" s="374" t="s">
        <v>721</v>
      </c>
      <c r="AH1014" s="374" t="s">
        <v>2318</v>
      </c>
      <c r="AI1014" s="374">
        <v>5000</v>
      </c>
      <c r="AJ1014" s="374">
        <v>5000</v>
      </c>
      <c r="AK1014" s="374">
        <v>5000</v>
      </c>
      <c r="AL1014" s="369">
        <v>1.3999999999999999E-2</v>
      </c>
      <c r="AM1014" s="369">
        <v>0.2</v>
      </c>
      <c r="AN1014" s="369" t="s">
        <v>2330</v>
      </c>
      <c r="AO1014" s="367" t="s">
        <v>1326</v>
      </c>
      <c r="AP1014" s="370" t="s">
        <v>718</v>
      </c>
      <c r="AQ1014" s="376" t="s">
        <v>661</v>
      </c>
      <c r="AR1014" s="369">
        <v>4.1999999999999997E-3</v>
      </c>
      <c r="AS1014" s="369">
        <v>4.1999999999999997E-3</v>
      </c>
      <c r="AT1014" s="369"/>
      <c r="AX1014" s="711"/>
      <c r="AY1014" s="712"/>
      <c r="AZ1014" s="712"/>
      <c r="BA1014" s="712"/>
      <c r="BB1014" s="713"/>
      <c r="BC1014" s="712"/>
      <c r="BD1014" s="712"/>
      <c r="BE1014" s="712"/>
      <c r="BF1014" s="712"/>
      <c r="BG1014" s="713"/>
      <c r="BH1014" s="713"/>
      <c r="BI1014" s="714"/>
      <c r="BJ1014" s="714"/>
      <c r="BK1014" s="714"/>
      <c r="BL1014" s="713"/>
      <c r="BM1014" s="713"/>
      <c r="BN1014" s="713"/>
      <c r="BO1014" s="713"/>
      <c r="BP1014" s="713"/>
      <c r="BQ1014" s="713"/>
      <c r="BR1014" s="713"/>
      <c r="BS1014" s="713"/>
      <c r="BT1014" s="716"/>
      <c r="BU1014" s="717"/>
      <c r="BV1014" s="715"/>
      <c r="BW1014" s="718"/>
    </row>
    <row r="1015" spans="2:75" ht="15.75" customHeight="1">
      <c r="B1015" s="363" t="s">
        <v>1304</v>
      </c>
      <c r="C1015" s="364">
        <v>40226121000170</v>
      </c>
      <c r="D1015" s="365" t="s">
        <v>14</v>
      </c>
      <c r="E1015" s="365" t="s">
        <v>607</v>
      </c>
      <c r="F1015" s="365"/>
      <c r="G1015" s="366"/>
      <c r="H1015" s="366" t="s">
        <v>34</v>
      </c>
      <c r="I1015" s="366" t="s">
        <v>34</v>
      </c>
      <c r="J1015" s="366" t="s">
        <v>608</v>
      </c>
      <c r="K1015" s="367" t="s">
        <v>48</v>
      </c>
      <c r="L1015" s="368"/>
      <c r="M1015" s="368" t="s">
        <v>34</v>
      </c>
      <c r="N1015" s="367">
        <v>652271</v>
      </c>
      <c r="O1015" s="367" t="s">
        <v>1323</v>
      </c>
      <c r="P1015" s="371">
        <v>44712</v>
      </c>
      <c r="Q1015" s="372">
        <v>10807614.119999999</v>
      </c>
      <c r="R1015" s="372" t="s">
        <v>1424</v>
      </c>
      <c r="S1015" s="367">
        <v>32</v>
      </c>
      <c r="T1015" s="369" t="s">
        <v>1424</v>
      </c>
      <c r="U1015" s="369" t="s">
        <v>1424</v>
      </c>
      <c r="V1015" s="369" t="s">
        <v>1424</v>
      </c>
      <c r="W1015" s="369" t="s">
        <v>1424</v>
      </c>
      <c r="X1015" s="369" t="s">
        <v>1424</v>
      </c>
      <c r="Y1015" s="369" t="s">
        <v>1424</v>
      </c>
      <c r="Z1015" s="369" t="s">
        <v>1424</v>
      </c>
      <c r="AA1015" s="369" t="s">
        <v>1424</v>
      </c>
      <c r="AB1015" s="369" t="s">
        <v>1424</v>
      </c>
      <c r="AC1015" s="373" t="s">
        <v>1424</v>
      </c>
      <c r="AD1015" s="575">
        <v>39344972000139</v>
      </c>
      <c r="AE1015" s="370" t="s">
        <v>2569</v>
      </c>
      <c r="AF1015" s="370" t="s">
        <v>2323</v>
      </c>
      <c r="AG1015" s="374" t="s">
        <v>721</v>
      </c>
      <c r="AH1015" s="374" t="s">
        <v>2318</v>
      </c>
      <c r="AI1015" s="374">
        <v>5000</v>
      </c>
      <c r="AJ1015" s="374">
        <v>1000</v>
      </c>
      <c r="AK1015" s="374">
        <v>1000</v>
      </c>
      <c r="AL1015" s="369">
        <v>1.3500000000000002E-2</v>
      </c>
      <c r="AM1015" s="369">
        <v>0.2</v>
      </c>
      <c r="AN1015" s="369" t="s">
        <v>2349</v>
      </c>
      <c r="AO1015" s="367" t="s">
        <v>1326</v>
      </c>
      <c r="AP1015" s="370" t="s">
        <v>13</v>
      </c>
      <c r="AQ1015" s="376" t="s">
        <v>670</v>
      </c>
      <c r="AR1015" s="369">
        <v>4.3166666666666657E-3</v>
      </c>
      <c r="AS1015" s="369">
        <v>4.3166666666666657E-3</v>
      </c>
      <c r="AT1015" s="369"/>
      <c r="AX1015" s="711"/>
      <c r="AY1015" s="712"/>
      <c r="AZ1015" s="712"/>
      <c r="BA1015" s="712"/>
      <c r="BB1015" s="713"/>
      <c r="BC1015" s="712"/>
      <c r="BD1015" s="712"/>
      <c r="BE1015" s="712"/>
      <c r="BF1015" s="712"/>
      <c r="BG1015" s="713"/>
      <c r="BH1015" s="713"/>
      <c r="BI1015" s="714"/>
      <c r="BJ1015" s="714"/>
      <c r="BK1015" s="714"/>
      <c r="BL1015" s="713"/>
      <c r="BM1015" s="713"/>
      <c r="BN1015" s="713"/>
      <c r="BO1015" s="713"/>
      <c r="BP1015" s="713"/>
      <c r="BQ1015" s="713"/>
      <c r="BR1015" s="713"/>
      <c r="BS1015" s="713"/>
      <c r="BT1015" s="716"/>
      <c r="BU1015" s="717"/>
      <c r="BV1015" s="715"/>
      <c r="BW1015" s="718"/>
    </row>
    <row r="1016" spans="2:75" ht="15.75" customHeight="1">
      <c r="B1016" s="363" t="s">
        <v>564</v>
      </c>
      <c r="C1016" s="364">
        <v>39703177000190</v>
      </c>
      <c r="D1016" s="365" t="s">
        <v>14</v>
      </c>
      <c r="E1016" s="365" t="s">
        <v>607</v>
      </c>
      <c r="F1016" s="365"/>
      <c r="G1016" s="366"/>
      <c r="H1016" s="366" t="s">
        <v>34</v>
      </c>
      <c r="I1016" s="366" t="s">
        <v>34</v>
      </c>
      <c r="J1016" s="366" t="s">
        <v>608</v>
      </c>
      <c r="K1016" s="367" t="s">
        <v>48</v>
      </c>
      <c r="L1016" s="368"/>
      <c r="M1016" s="368" t="s">
        <v>1421</v>
      </c>
      <c r="N1016" s="367">
        <v>568546</v>
      </c>
      <c r="O1016" s="367" t="s">
        <v>1323</v>
      </c>
      <c r="P1016" s="371">
        <v>44186</v>
      </c>
      <c r="Q1016" s="372">
        <v>56637076.280000001</v>
      </c>
      <c r="R1016" s="372">
        <v>55963470.553769864</v>
      </c>
      <c r="S1016" s="367">
        <v>32</v>
      </c>
      <c r="T1016" s="369">
        <v>0.19985464601568914</v>
      </c>
      <c r="U1016" s="369">
        <v>2.5835600169480277</v>
      </c>
      <c r="V1016" s="369">
        <v>0.14614778962782893</v>
      </c>
      <c r="W1016" s="369">
        <v>1.4327370178749019</v>
      </c>
      <c r="X1016" s="369" t="s">
        <v>1424</v>
      </c>
      <c r="Y1016" s="369" t="s">
        <v>1424</v>
      </c>
      <c r="Z1016" s="369" t="s">
        <v>1424</v>
      </c>
      <c r="AA1016" s="369" t="s">
        <v>1424</v>
      </c>
      <c r="AB1016" s="369">
        <v>0.1838813781164178</v>
      </c>
      <c r="AC1016" s="373">
        <v>0.30525537567700811</v>
      </c>
      <c r="AD1016" s="575">
        <v>39344972000139</v>
      </c>
      <c r="AE1016" s="370" t="s">
        <v>2569</v>
      </c>
      <c r="AF1016" s="370" t="s">
        <v>2323</v>
      </c>
      <c r="AG1016" s="374" t="s">
        <v>721</v>
      </c>
      <c r="AH1016" s="374" t="s">
        <v>2318</v>
      </c>
      <c r="AI1016" s="374">
        <v>5000</v>
      </c>
      <c r="AJ1016" s="374">
        <v>1000</v>
      </c>
      <c r="AK1016" s="374">
        <v>1000</v>
      </c>
      <c r="AL1016" s="369">
        <v>6.9999999999999993E-3</v>
      </c>
      <c r="AM1016" s="369">
        <v>0.1</v>
      </c>
      <c r="AN1016" s="369" t="s">
        <v>2349</v>
      </c>
      <c r="AO1016" s="367" t="s">
        <v>1326</v>
      </c>
      <c r="AP1016" s="370" t="s">
        <v>718</v>
      </c>
      <c r="AQ1016" s="376" t="s">
        <v>661</v>
      </c>
      <c r="AR1016" s="369">
        <v>1.9833333333333335E-3</v>
      </c>
      <c r="AS1016" s="369">
        <v>1.9833333333333335E-3</v>
      </c>
      <c r="AT1016" s="369"/>
      <c r="AX1016" s="711"/>
      <c r="AY1016" s="712"/>
      <c r="AZ1016" s="712"/>
      <c r="BA1016" s="712"/>
      <c r="BB1016" s="713"/>
      <c r="BC1016" s="712"/>
      <c r="BD1016" s="712"/>
      <c r="BE1016" s="712"/>
      <c r="BF1016" s="712"/>
      <c r="BG1016" s="713"/>
      <c r="BH1016" s="713"/>
      <c r="BI1016" s="714"/>
      <c r="BJ1016" s="714"/>
      <c r="BK1016" s="714"/>
      <c r="BL1016" s="713"/>
      <c r="BM1016" s="713"/>
      <c r="BN1016" s="713"/>
      <c r="BO1016" s="713"/>
      <c r="BP1016" s="713"/>
      <c r="BQ1016" s="713"/>
      <c r="BR1016" s="713"/>
      <c r="BS1016" s="713"/>
      <c r="BT1016" s="716"/>
      <c r="BU1016" s="717"/>
      <c r="BV1016" s="715"/>
      <c r="BW1016" s="718"/>
    </row>
    <row r="1017" spans="2:75" ht="15.75" customHeight="1">
      <c r="B1017" s="363" t="s">
        <v>336</v>
      </c>
      <c r="C1017" s="364">
        <v>31326427000108</v>
      </c>
      <c r="D1017" s="365" t="s">
        <v>13</v>
      </c>
      <c r="E1017" s="365" t="s">
        <v>615</v>
      </c>
      <c r="F1017" s="365" t="s">
        <v>619</v>
      </c>
      <c r="G1017" s="366" t="s">
        <v>34</v>
      </c>
      <c r="H1017" s="366" t="s">
        <v>1339</v>
      </c>
      <c r="I1017" s="366" t="s">
        <v>34</v>
      </c>
      <c r="J1017" s="366"/>
      <c r="K1017" s="367" t="s">
        <v>48</v>
      </c>
      <c r="L1017" s="368"/>
      <c r="M1017" s="368" t="s">
        <v>34</v>
      </c>
      <c r="N1017" s="367">
        <v>478288</v>
      </c>
      <c r="O1017" s="367" t="s">
        <v>1323</v>
      </c>
      <c r="P1017" s="371">
        <v>43404</v>
      </c>
      <c r="Q1017" s="372">
        <v>106538183.55</v>
      </c>
      <c r="R1017" s="372">
        <v>138218066.04539683</v>
      </c>
      <c r="S1017" s="367">
        <v>31</v>
      </c>
      <c r="T1017" s="369">
        <v>7.5925815813844277E-3</v>
      </c>
      <c r="U1017" s="369">
        <v>9.8150784033016344E-2</v>
      </c>
      <c r="V1017" s="369">
        <v>2.6827707705736614E-3</v>
      </c>
      <c r="W1017" s="369">
        <v>2.6300124026930587E-2</v>
      </c>
      <c r="X1017" s="369">
        <v>-4.4052050253323149E-2</v>
      </c>
      <c r="Y1017" s="369">
        <v>-0.33405469959062267</v>
      </c>
      <c r="Z1017" s="369">
        <v>4.7898426583311782E-2</v>
      </c>
      <c r="AA1017" s="369">
        <v>0.27227018480723109</v>
      </c>
      <c r="AB1017" s="369">
        <v>4.6103340156856118E-2</v>
      </c>
      <c r="AC1017" s="373">
        <v>-2.0261933445500815</v>
      </c>
      <c r="AD1017" s="575">
        <v>31120430000170</v>
      </c>
      <c r="AE1017" s="370" t="s">
        <v>2570</v>
      </c>
      <c r="AF1017" s="370" t="s">
        <v>2317</v>
      </c>
      <c r="AG1017" s="374" t="s">
        <v>1458</v>
      </c>
      <c r="AH1017" s="374" t="s">
        <v>2321</v>
      </c>
      <c r="AI1017" s="374">
        <v>500</v>
      </c>
      <c r="AJ1017" s="374">
        <v>100</v>
      </c>
      <c r="AK1017" s="374">
        <v>100</v>
      </c>
      <c r="AL1017" s="369">
        <v>1.84E-2</v>
      </c>
      <c r="AM1017" s="369">
        <v>0.2</v>
      </c>
      <c r="AN1017" s="369" t="s">
        <v>34</v>
      </c>
      <c r="AO1017" s="367" t="s">
        <v>1326</v>
      </c>
      <c r="AP1017" s="370" t="s">
        <v>13</v>
      </c>
      <c r="AQ1017" s="376" t="s">
        <v>666</v>
      </c>
      <c r="AR1017" s="369">
        <v>4.9680000000000002E-3</v>
      </c>
      <c r="AS1017" s="369">
        <v>4.9680000000000002E-3</v>
      </c>
      <c r="AT1017" s="369"/>
      <c r="AX1017" s="711"/>
      <c r="AY1017" s="712"/>
      <c r="AZ1017" s="712"/>
      <c r="BA1017" s="712"/>
      <c r="BB1017" s="713"/>
      <c r="BC1017" s="712"/>
      <c r="BD1017" s="712"/>
      <c r="BE1017" s="712"/>
      <c r="BF1017" s="712"/>
      <c r="BG1017" s="713"/>
      <c r="BH1017" s="713"/>
      <c r="BI1017" s="714"/>
      <c r="BJ1017" s="714"/>
      <c r="BK1017" s="714"/>
      <c r="BL1017" s="713"/>
      <c r="BM1017" s="713"/>
      <c r="BN1017" s="713"/>
      <c r="BO1017" s="713"/>
      <c r="BP1017" s="713"/>
      <c r="BQ1017" s="713"/>
      <c r="BR1017" s="713"/>
      <c r="BS1017" s="713"/>
      <c r="BT1017" s="716"/>
      <c r="BU1017" s="717"/>
      <c r="BV1017" s="715"/>
      <c r="BW1017" s="718"/>
    </row>
    <row r="1018" spans="2:75" ht="15.75" customHeight="1">
      <c r="B1018" s="363" t="s">
        <v>1126</v>
      </c>
      <c r="C1018" s="364">
        <v>44417598000194</v>
      </c>
      <c r="D1018" s="365" t="s">
        <v>14</v>
      </c>
      <c r="E1018" s="365" t="s">
        <v>614</v>
      </c>
      <c r="F1018" s="365"/>
      <c r="G1018" s="366"/>
      <c r="H1018" s="366" t="s">
        <v>1340</v>
      </c>
      <c r="I1018" s="366" t="s">
        <v>34</v>
      </c>
      <c r="J1018" s="366" t="s">
        <v>608</v>
      </c>
      <c r="K1018" s="367" t="s">
        <v>48</v>
      </c>
      <c r="L1018" s="368"/>
      <c r="M1018" s="368" t="s">
        <v>34</v>
      </c>
      <c r="N1018" s="367">
        <v>640581</v>
      </c>
      <c r="O1018" s="367" t="s">
        <v>1323</v>
      </c>
      <c r="P1018" s="371">
        <v>44617</v>
      </c>
      <c r="Q1018" s="372">
        <v>12644658.140000001</v>
      </c>
      <c r="R1018" s="372" t="s">
        <v>1424</v>
      </c>
      <c r="S1018" s="367">
        <v>32</v>
      </c>
      <c r="T1018" s="369" t="s">
        <v>1424</v>
      </c>
      <c r="U1018" s="369" t="s">
        <v>1424</v>
      </c>
      <c r="V1018" s="369" t="s">
        <v>1424</v>
      </c>
      <c r="W1018" s="369" t="s">
        <v>1424</v>
      </c>
      <c r="X1018" s="369" t="s">
        <v>1424</v>
      </c>
      <c r="Y1018" s="369" t="s">
        <v>1424</v>
      </c>
      <c r="Z1018" s="369" t="s">
        <v>1424</v>
      </c>
      <c r="AA1018" s="369" t="s">
        <v>1424</v>
      </c>
      <c r="AB1018" s="369" t="s">
        <v>1424</v>
      </c>
      <c r="AC1018" s="373" t="s">
        <v>1424</v>
      </c>
      <c r="AD1018" s="575">
        <v>44967401000190</v>
      </c>
      <c r="AE1018" s="370" t="s">
        <v>2570</v>
      </c>
      <c r="AF1018" s="370" t="s">
        <v>2317</v>
      </c>
      <c r="AG1018" s="374" t="s">
        <v>1458</v>
      </c>
      <c r="AH1018" s="374" t="s">
        <v>2321</v>
      </c>
      <c r="AI1018" s="374">
        <v>100</v>
      </c>
      <c r="AJ1018" s="374">
        <v>50</v>
      </c>
      <c r="AK1018" s="374">
        <v>100</v>
      </c>
      <c r="AL1018" s="369">
        <v>1.84E-2</v>
      </c>
      <c r="AM1018" s="369">
        <v>0.2</v>
      </c>
      <c r="AN1018" s="369" t="s">
        <v>2335</v>
      </c>
      <c r="AO1018" s="367" t="s">
        <v>1326</v>
      </c>
      <c r="AP1018" s="370" t="s">
        <v>13</v>
      </c>
      <c r="AQ1018" s="376" t="s">
        <v>670</v>
      </c>
      <c r="AR1018" s="369">
        <v>4.9680000000000002E-3</v>
      </c>
      <c r="AS1018" s="369">
        <v>4.9680000000000002E-3</v>
      </c>
      <c r="AT1018" s="369"/>
      <c r="AX1018" s="711"/>
      <c r="AY1018" s="712"/>
      <c r="AZ1018" s="712"/>
      <c r="BA1018" s="712"/>
      <c r="BB1018" s="713"/>
      <c r="BC1018" s="712"/>
      <c r="BD1018" s="712"/>
      <c r="BE1018" s="712"/>
      <c r="BF1018" s="712"/>
      <c r="BG1018" s="713"/>
      <c r="BH1018" s="713"/>
      <c r="BI1018" s="714"/>
      <c r="BJ1018" s="714"/>
      <c r="BK1018" s="714"/>
      <c r="BL1018" s="713"/>
      <c r="BM1018" s="713"/>
      <c r="BN1018" s="713"/>
      <c r="BO1018" s="713"/>
      <c r="BP1018" s="713"/>
      <c r="BQ1018" s="713"/>
      <c r="BR1018" s="713"/>
      <c r="BS1018" s="713"/>
      <c r="BT1018" s="716"/>
      <c r="BU1018" s="717"/>
      <c r="BV1018" s="715"/>
      <c r="BW1018" s="718"/>
    </row>
    <row r="1019" spans="2:75" ht="15.75" customHeight="1">
      <c r="B1019" s="363" t="s">
        <v>1127</v>
      </c>
      <c r="C1019" s="364">
        <v>38048878000170</v>
      </c>
      <c r="D1019" s="365" t="s">
        <v>14</v>
      </c>
      <c r="E1019" s="365" t="s">
        <v>607</v>
      </c>
      <c r="F1019" s="365"/>
      <c r="G1019" s="366"/>
      <c r="H1019" s="366" t="s">
        <v>34</v>
      </c>
      <c r="I1019" s="366" t="s">
        <v>34</v>
      </c>
      <c r="J1019" s="366" t="s">
        <v>611</v>
      </c>
      <c r="K1019" s="367"/>
      <c r="L1019" s="368"/>
      <c r="M1019" s="368" t="s">
        <v>34</v>
      </c>
      <c r="N1019" s="367">
        <v>548960</v>
      </c>
      <c r="O1019" s="367" t="s">
        <v>1323</v>
      </c>
      <c r="P1019" s="371">
        <v>44062</v>
      </c>
      <c r="Q1019" s="372">
        <v>38127387.100000001</v>
      </c>
      <c r="R1019" s="372">
        <v>55716255.942182533</v>
      </c>
      <c r="S1019" s="367">
        <v>3</v>
      </c>
      <c r="T1019" s="369">
        <v>-0.25407595308172515</v>
      </c>
      <c r="U1019" s="369">
        <v>-3.2844894363795643</v>
      </c>
      <c r="V1019" s="369">
        <v>-7.5894632923489413E-2</v>
      </c>
      <c r="W1019" s="369">
        <v>-0.74402117421285496</v>
      </c>
      <c r="X1019" s="369">
        <v>0.1335224127251966</v>
      </c>
      <c r="Y1019" s="369">
        <v>1.0125247114500855</v>
      </c>
      <c r="Z1019" s="369" t="s">
        <v>1424</v>
      </c>
      <c r="AA1019" s="369" t="s">
        <v>1424</v>
      </c>
      <c r="AB1019" s="369">
        <v>0.29244195903064646</v>
      </c>
      <c r="AC1019" s="373">
        <v>-0.45639112171463453</v>
      </c>
      <c r="AD1019" s="575">
        <v>0</v>
      </c>
      <c r="AE1019" s="370" t="s">
        <v>2331</v>
      </c>
      <c r="AF1019" s="370" t="s">
        <v>2317</v>
      </c>
      <c r="AG1019" s="374" t="s">
        <v>1458</v>
      </c>
      <c r="AH1019" s="374" t="s">
        <v>2318</v>
      </c>
      <c r="AI1019" s="374">
        <v>10000</v>
      </c>
      <c r="AJ1019" s="374">
        <v>10000</v>
      </c>
      <c r="AK1019" s="374">
        <v>10000</v>
      </c>
      <c r="AL1019" s="369">
        <v>6.5000000000000006E-3</v>
      </c>
      <c r="AM1019" s="369" t="s">
        <v>34</v>
      </c>
      <c r="AN1019" s="369" t="s">
        <v>34</v>
      </c>
      <c r="AO1019" s="367" t="s">
        <v>1326</v>
      </c>
      <c r="AP1019" s="370" t="s">
        <v>718</v>
      </c>
      <c r="AQ1019" s="376" t="s">
        <v>689</v>
      </c>
      <c r="AR1019" s="369">
        <v>4.3335499999999994E-3</v>
      </c>
      <c r="AS1019" s="369">
        <v>4.3335499999999994E-3</v>
      </c>
      <c r="AT1019" s="369"/>
      <c r="AX1019" s="711"/>
      <c r="AY1019" s="712"/>
      <c r="AZ1019" s="712"/>
      <c r="BA1019" s="712"/>
      <c r="BB1019" s="713"/>
      <c r="BC1019" s="712"/>
      <c r="BD1019" s="712"/>
      <c r="BE1019" s="712"/>
      <c r="BF1019" s="712"/>
      <c r="BG1019" s="713"/>
      <c r="BH1019" s="713"/>
      <c r="BI1019" s="714"/>
      <c r="BJ1019" s="714"/>
      <c r="BK1019" s="714"/>
      <c r="BL1019" s="713"/>
      <c r="BM1019" s="713"/>
      <c r="BN1019" s="713"/>
      <c r="BO1019" s="713"/>
      <c r="BP1019" s="713"/>
      <c r="BQ1019" s="713"/>
      <c r="BR1019" s="713"/>
      <c r="BS1019" s="713"/>
      <c r="BT1019" s="716"/>
      <c r="BU1019" s="717"/>
      <c r="BV1019" s="715"/>
      <c r="BW1019" s="718"/>
    </row>
    <row r="1020" spans="2:75" ht="15.75" customHeight="1">
      <c r="B1020" s="363" t="s">
        <v>337</v>
      </c>
      <c r="C1020" s="364">
        <v>20142615000160</v>
      </c>
      <c r="D1020" s="365" t="s">
        <v>11</v>
      </c>
      <c r="E1020" s="365" t="s">
        <v>620</v>
      </c>
      <c r="F1020" s="365" t="s">
        <v>687</v>
      </c>
      <c r="G1020" s="366" t="s">
        <v>740</v>
      </c>
      <c r="H1020" s="366" t="s">
        <v>34</v>
      </c>
      <c r="I1020" s="366" t="s">
        <v>1321</v>
      </c>
      <c r="J1020" s="366" t="s">
        <v>608</v>
      </c>
      <c r="K1020" s="367" t="s">
        <v>48</v>
      </c>
      <c r="L1020" s="368"/>
      <c r="M1020" s="368" t="s">
        <v>34</v>
      </c>
      <c r="N1020" s="367">
        <v>370797</v>
      </c>
      <c r="O1020" s="367" t="s">
        <v>1323</v>
      </c>
      <c r="P1020" s="371">
        <v>41796</v>
      </c>
      <c r="Q1020" s="372">
        <v>1377412.53</v>
      </c>
      <c r="R1020" s="372">
        <v>1463338.3840476193</v>
      </c>
      <c r="S1020" s="367">
        <v>62</v>
      </c>
      <c r="T1020" s="369">
        <v>-6.0197833994987349E-2</v>
      </c>
      <c r="U1020" s="369">
        <v>-0.77818914954879237</v>
      </c>
      <c r="V1020" s="369">
        <v>-0.19987837386972285</v>
      </c>
      <c r="W1020" s="369">
        <v>-1.9594764042963078</v>
      </c>
      <c r="X1020" s="369">
        <v>-0.27876138800970529</v>
      </c>
      <c r="Y1020" s="369">
        <v>-2.1138982452246315</v>
      </c>
      <c r="Z1020" s="369">
        <v>0.12423955316449753</v>
      </c>
      <c r="AA1020" s="369">
        <v>0.70621789719186878</v>
      </c>
      <c r="AB1020" s="369">
        <v>0.28102357695880381</v>
      </c>
      <c r="AC1020" s="373">
        <v>-0.99885864804752711</v>
      </c>
      <c r="AD1020" s="575">
        <v>0</v>
      </c>
      <c r="AE1020" s="370" t="s">
        <v>2571</v>
      </c>
      <c r="AF1020" s="370" t="s">
        <v>2317</v>
      </c>
      <c r="AG1020" s="374" t="s">
        <v>1458</v>
      </c>
      <c r="AH1020" s="374" t="s">
        <v>2321</v>
      </c>
      <c r="AI1020" s="374">
        <v>20000</v>
      </c>
      <c r="AJ1020" s="374">
        <v>10000</v>
      </c>
      <c r="AK1020" s="374">
        <v>20000</v>
      </c>
      <c r="AL1020" s="369">
        <v>0.02</v>
      </c>
      <c r="AM1020" s="369">
        <v>0.2</v>
      </c>
      <c r="AN1020" s="369" t="s">
        <v>34</v>
      </c>
      <c r="AO1020" s="367" t="s">
        <v>1326</v>
      </c>
      <c r="AP1020" s="370" t="s">
        <v>13</v>
      </c>
      <c r="AQ1020" s="376" t="s">
        <v>670</v>
      </c>
      <c r="AR1020" s="369">
        <v>5.3333333333333332E-3</v>
      </c>
      <c r="AS1020" s="369">
        <v>5.3333333333333332E-3</v>
      </c>
      <c r="AT1020" s="369"/>
      <c r="AX1020" s="711"/>
      <c r="AY1020" s="712"/>
      <c r="AZ1020" s="712"/>
      <c r="BA1020" s="712"/>
      <c r="BB1020" s="713"/>
      <c r="BC1020" s="712"/>
      <c r="BD1020" s="712"/>
      <c r="BE1020" s="712"/>
      <c r="BF1020" s="712"/>
      <c r="BG1020" s="713"/>
      <c r="BH1020" s="713"/>
      <c r="BI1020" s="714"/>
      <c r="BJ1020" s="714"/>
      <c r="BK1020" s="714"/>
      <c r="BL1020" s="713"/>
      <c r="BM1020" s="713"/>
      <c r="BN1020" s="713"/>
      <c r="BO1020" s="713"/>
      <c r="BP1020" s="713"/>
      <c r="BQ1020" s="713"/>
      <c r="BR1020" s="713"/>
      <c r="BS1020" s="713"/>
      <c r="BT1020" s="716"/>
      <c r="BU1020" s="717"/>
      <c r="BV1020" s="715"/>
      <c r="BW1020" s="718"/>
    </row>
    <row r="1021" spans="2:75" ht="15.75" customHeight="1">
      <c r="B1021" s="363" t="s">
        <v>1128</v>
      </c>
      <c r="C1021" s="364">
        <v>33158068000152</v>
      </c>
      <c r="D1021" s="365" t="s">
        <v>14</v>
      </c>
      <c r="E1021" s="365" t="s">
        <v>607</v>
      </c>
      <c r="F1021" s="365" t="s">
        <v>862</v>
      </c>
      <c r="G1021" s="366"/>
      <c r="H1021" s="366" t="s">
        <v>34</v>
      </c>
      <c r="I1021" s="366" t="s">
        <v>34</v>
      </c>
      <c r="J1021" s="366" t="s">
        <v>611</v>
      </c>
      <c r="K1021" s="367"/>
      <c r="L1021" s="368"/>
      <c r="M1021" s="368" t="s">
        <v>34</v>
      </c>
      <c r="N1021" s="367">
        <v>502243</v>
      </c>
      <c r="O1021" s="367" t="s">
        <v>1323</v>
      </c>
      <c r="P1021" s="371">
        <v>43668</v>
      </c>
      <c r="Q1021" s="372">
        <v>20487240.98</v>
      </c>
      <c r="R1021" s="372">
        <v>43816956.103928573</v>
      </c>
      <c r="S1021" s="367">
        <v>5</v>
      </c>
      <c r="T1021" s="369">
        <v>-0.16666518813954889</v>
      </c>
      <c r="U1021" s="369">
        <v>-2.1545134170193707</v>
      </c>
      <c r="V1021" s="369">
        <v>-0.14955106081726233</v>
      </c>
      <c r="W1021" s="369">
        <v>-1.4661004551693373</v>
      </c>
      <c r="X1021" s="369">
        <v>5.8954429513234929E-2</v>
      </c>
      <c r="Y1021" s="369">
        <v>0.44706214869294486</v>
      </c>
      <c r="Z1021" s="369">
        <v>0.22573617506750487</v>
      </c>
      <c r="AA1021" s="369">
        <v>1.2831576001020593</v>
      </c>
      <c r="AB1021" s="369">
        <v>0.23242466793422009</v>
      </c>
      <c r="AC1021" s="373">
        <v>-0.99863496453259482</v>
      </c>
      <c r="AD1021" s="575">
        <v>33600794000183</v>
      </c>
      <c r="AE1021" s="370" t="s">
        <v>2352</v>
      </c>
      <c r="AF1021" s="370" t="s">
        <v>2317</v>
      </c>
      <c r="AG1021" s="374" t="s">
        <v>1458</v>
      </c>
      <c r="AH1021" s="374" t="s">
        <v>2318</v>
      </c>
      <c r="AI1021" s="374">
        <v>5000</v>
      </c>
      <c r="AJ1021" s="374">
        <v>5000</v>
      </c>
      <c r="AK1021" s="374">
        <v>5000</v>
      </c>
      <c r="AL1021" s="369">
        <v>0.01</v>
      </c>
      <c r="AM1021" s="369" t="s">
        <v>34</v>
      </c>
      <c r="AN1021" s="369" t="s">
        <v>34</v>
      </c>
      <c r="AO1021" s="367" t="s">
        <v>1326</v>
      </c>
      <c r="AP1021" s="370" t="s">
        <v>13</v>
      </c>
      <c r="AQ1021" s="376" t="s">
        <v>681</v>
      </c>
      <c r="AR1021" s="369">
        <v>8.0000000000000002E-3</v>
      </c>
      <c r="AS1021" s="369">
        <v>8.0000000000000002E-3</v>
      </c>
      <c r="AT1021" s="369"/>
      <c r="AX1021" s="711"/>
      <c r="AY1021" s="712"/>
      <c r="AZ1021" s="712"/>
      <c r="BA1021" s="712"/>
      <c r="BB1021" s="713"/>
      <c r="BC1021" s="712"/>
      <c r="BD1021" s="712"/>
      <c r="BE1021" s="712"/>
      <c r="BF1021" s="712"/>
      <c r="BG1021" s="713"/>
      <c r="BH1021" s="713"/>
      <c r="BI1021" s="714"/>
      <c r="BJ1021" s="714"/>
      <c r="BK1021" s="714"/>
      <c r="BL1021" s="713"/>
      <c r="BM1021" s="713"/>
      <c r="BN1021" s="713"/>
      <c r="BO1021" s="713"/>
      <c r="BP1021" s="713"/>
      <c r="BQ1021" s="713"/>
      <c r="BR1021" s="713"/>
      <c r="BS1021" s="713"/>
      <c r="BT1021" s="716"/>
      <c r="BU1021" s="717"/>
      <c r="BV1021" s="715"/>
      <c r="BW1021" s="718"/>
    </row>
    <row r="1022" spans="2:75" ht="15.75" customHeight="1">
      <c r="B1022" s="363" t="s">
        <v>338</v>
      </c>
      <c r="C1022" s="364">
        <v>39991941000170</v>
      </c>
      <c r="D1022" s="365" t="s">
        <v>14</v>
      </c>
      <c r="E1022" s="365" t="s">
        <v>607</v>
      </c>
      <c r="F1022" s="365"/>
      <c r="G1022" s="366"/>
      <c r="H1022" s="366" t="s">
        <v>34</v>
      </c>
      <c r="I1022" s="366" t="s">
        <v>34</v>
      </c>
      <c r="J1022" s="366" t="s">
        <v>611</v>
      </c>
      <c r="K1022" s="367" t="s">
        <v>49</v>
      </c>
      <c r="L1022" s="368"/>
      <c r="M1022" s="368" t="s">
        <v>34</v>
      </c>
      <c r="N1022" s="367">
        <v>585424</v>
      </c>
      <c r="O1022" s="367" t="s">
        <v>1323</v>
      </c>
      <c r="P1022" s="371">
        <v>44301</v>
      </c>
      <c r="Q1022" s="372">
        <v>7937446.6500000004</v>
      </c>
      <c r="R1022" s="372">
        <v>16872718.223293658</v>
      </c>
      <c r="S1022" s="367">
        <v>6</v>
      </c>
      <c r="T1022" s="369">
        <v>-0.28503684251822259</v>
      </c>
      <c r="U1022" s="369">
        <v>-3.6847268971139218</v>
      </c>
      <c r="V1022" s="369">
        <v>-0.23866902442223004</v>
      </c>
      <c r="W1022" s="369">
        <v>-2.3397544853781707</v>
      </c>
      <c r="X1022" s="369" t="s">
        <v>1424</v>
      </c>
      <c r="Y1022" s="369" t="s">
        <v>1424</v>
      </c>
      <c r="Z1022" s="369" t="s">
        <v>1424</v>
      </c>
      <c r="AA1022" s="369" t="s">
        <v>1424</v>
      </c>
      <c r="AB1022" s="369">
        <v>0.23105005224162328</v>
      </c>
      <c r="AC1022" s="373">
        <v>-1.4848515643046354</v>
      </c>
      <c r="AD1022" s="575">
        <v>39973671000174</v>
      </c>
      <c r="AE1022" s="370" t="s">
        <v>2352</v>
      </c>
      <c r="AF1022" s="370" t="s">
        <v>2317</v>
      </c>
      <c r="AG1022" s="374" t="s">
        <v>1458</v>
      </c>
      <c r="AH1022" s="374" t="s">
        <v>2318</v>
      </c>
      <c r="AI1022" s="374">
        <v>5000</v>
      </c>
      <c r="AJ1022" s="374">
        <v>5000</v>
      </c>
      <c r="AK1022" s="374">
        <v>5000</v>
      </c>
      <c r="AL1022" s="369">
        <v>0.01</v>
      </c>
      <c r="AM1022" s="369" t="s">
        <v>34</v>
      </c>
      <c r="AN1022" s="369" t="s">
        <v>34</v>
      </c>
      <c r="AO1022" s="367" t="s">
        <v>1326</v>
      </c>
      <c r="AP1022" s="370" t="s">
        <v>13</v>
      </c>
      <c r="AQ1022" s="376" t="s">
        <v>681</v>
      </c>
      <c r="AR1022" s="369">
        <v>6.6669999999999993E-3</v>
      </c>
      <c r="AS1022" s="369">
        <v>6.6669999999999993E-3</v>
      </c>
      <c r="AT1022" s="369"/>
      <c r="AX1022" s="711"/>
      <c r="AY1022" s="712"/>
      <c r="AZ1022" s="712"/>
      <c r="BA1022" s="712"/>
      <c r="BB1022" s="713"/>
      <c r="BC1022" s="712"/>
      <c r="BD1022" s="712"/>
      <c r="BE1022" s="712"/>
      <c r="BF1022" s="712"/>
      <c r="BG1022" s="713"/>
      <c r="BH1022" s="713"/>
      <c r="BI1022" s="714"/>
      <c r="BJ1022" s="714"/>
      <c r="BK1022" s="714"/>
      <c r="BL1022" s="713"/>
      <c r="BM1022" s="713"/>
      <c r="BN1022" s="713"/>
      <c r="BO1022" s="713"/>
      <c r="BP1022" s="713"/>
      <c r="BQ1022" s="713"/>
      <c r="BR1022" s="713"/>
      <c r="BS1022" s="713"/>
      <c r="BT1022" s="716"/>
      <c r="BU1022" s="717"/>
      <c r="BV1022" s="715"/>
      <c r="BW1022" s="718"/>
    </row>
    <row r="1023" spans="2:75" ht="15.75" customHeight="1">
      <c r="B1023" s="363" t="s">
        <v>1129</v>
      </c>
      <c r="C1023" s="364">
        <v>29066331000106</v>
      </c>
      <c r="D1023" s="365" t="s">
        <v>11</v>
      </c>
      <c r="E1023" s="365" t="s">
        <v>663</v>
      </c>
      <c r="F1023" s="365"/>
      <c r="G1023" s="366" t="s">
        <v>740</v>
      </c>
      <c r="H1023" s="366" t="s">
        <v>34</v>
      </c>
      <c r="I1023" s="366" t="s">
        <v>34</v>
      </c>
      <c r="J1023" s="366" t="s">
        <v>611</v>
      </c>
      <c r="K1023" s="367" t="s">
        <v>48</v>
      </c>
      <c r="L1023" s="368"/>
      <c r="M1023" s="368" t="s">
        <v>34</v>
      </c>
      <c r="N1023" s="367">
        <v>456330</v>
      </c>
      <c r="O1023" s="367" t="s">
        <v>1323</v>
      </c>
      <c r="P1023" s="371">
        <v>43097</v>
      </c>
      <c r="Q1023" s="372">
        <v>49514168.479999997</v>
      </c>
      <c r="R1023" s="372">
        <v>100017510.74944441</v>
      </c>
      <c r="S1023" s="367">
        <v>6</v>
      </c>
      <c r="T1023" s="369">
        <v>-7.1524548965854917E-2</v>
      </c>
      <c r="U1023" s="369">
        <v>-0.92461180474092053</v>
      </c>
      <c r="V1023" s="369">
        <v>-5.8886246154802424E-2</v>
      </c>
      <c r="W1023" s="369">
        <v>-0.57728211233660631</v>
      </c>
      <c r="X1023" s="369">
        <v>6.2249064573402846E-2</v>
      </c>
      <c r="Y1023" s="369">
        <v>0.47204596485941491</v>
      </c>
      <c r="Z1023" s="369">
        <v>0.11430707472816315</v>
      </c>
      <c r="AA1023" s="369">
        <v>0.64975846976681839</v>
      </c>
      <c r="AB1023" s="369">
        <v>6.222399620175894E-2</v>
      </c>
      <c r="AC1023" s="373">
        <v>-2.5055148265507938</v>
      </c>
      <c r="AD1023" s="575">
        <v>29066638000107</v>
      </c>
      <c r="AE1023" s="370" t="s">
        <v>2572</v>
      </c>
      <c r="AF1023" s="370" t="s">
        <v>2326</v>
      </c>
      <c r="AG1023" s="374" t="s">
        <v>1459</v>
      </c>
      <c r="AH1023" s="374" t="s">
        <v>2318</v>
      </c>
      <c r="AI1023" s="374">
        <v>25000</v>
      </c>
      <c r="AJ1023" s="374">
        <v>0</v>
      </c>
      <c r="AK1023" s="374">
        <v>10000</v>
      </c>
      <c r="AL1023" s="369">
        <v>9.300000000000001E-3</v>
      </c>
      <c r="AM1023" s="369" t="s">
        <v>34</v>
      </c>
      <c r="AN1023" s="369" t="s">
        <v>34</v>
      </c>
      <c r="AO1023" s="367" t="s">
        <v>1326</v>
      </c>
      <c r="AP1023" s="370" t="s">
        <v>13</v>
      </c>
      <c r="AQ1023" s="376" t="s">
        <v>681</v>
      </c>
      <c r="AR1023" s="369">
        <v>5.0697399999999988E-3</v>
      </c>
      <c r="AS1023" s="369">
        <v>5.0697399999999988E-3</v>
      </c>
      <c r="AT1023" s="369"/>
      <c r="AX1023" s="711"/>
      <c r="AY1023" s="712"/>
      <c r="AZ1023" s="712"/>
      <c r="BA1023" s="712"/>
      <c r="BB1023" s="713"/>
      <c r="BC1023" s="712"/>
      <c r="BD1023" s="712"/>
      <c r="BE1023" s="712"/>
      <c r="BF1023" s="712"/>
      <c r="BG1023" s="713"/>
      <c r="BH1023" s="713"/>
      <c r="BI1023" s="714"/>
      <c r="BJ1023" s="714"/>
      <c r="BK1023" s="714"/>
      <c r="BL1023" s="713"/>
      <c r="BM1023" s="713"/>
      <c r="BN1023" s="713"/>
      <c r="BO1023" s="713"/>
      <c r="BP1023" s="713"/>
      <c r="BQ1023" s="713"/>
      <c r="BR1023" s="713"/>
      <c r="BS1023" s="713"/>
      <c r="BT1023" s="716"/>
      <c r="BU1023" s="717"/>
      <c r="BV1023" s="715"/>
      <c r="BW1023" s="718"/>
    </row>
    <row r="1024" spans="2:75" ht="15.75" customHeight="1">
      <c r="B1024" s="363" t="s">
        <v>1130</v>
      </c>
      <c r="C1024" s="364">
        <v>32225478000106</v>
      </c>
      <c r="D1024" s="365" t="s">
        <v>11</v>
      </c>
      <c r="E1024" s="365" t="s">
        <v>663</v>
      </c>
      <c r="F1024" s="365"/>
      <c r="G1024" s="366" t="s">
        <v>740</v>
      </c>
      <c r="H1024" s="366" t="s">
        <v>34</v>
      </c>
      <c r="I1024" s="366" t="s">
        <v>34</v>
      </c>
      <c r="J1024" s="366" t="s">
        <v>611</v>
      </c>
      <c r="K1024" s="367" t="s">
        <v>49</v>
      </c>
      <c r="L1024" s="368" t="s">
        <v>1341</v>
      </c>
      <c r="M1024" s="368" t="s">
        <v>34</v>
      </c>
      <c r="N1024" s="367">
        <v>488755</v>
      </c>
      <c r="O1024" s="367" t="s">
        <v>1323</v>
      </c>
      <c r="P1024" s="371">
        <v>43523</v>
      </c>
      <c r="Q1024" s="372">
        <v>207532598.43000001</v>
      </c>
      <c r="R1024" s="372">
        <v>246035411.49865085</v>
      </c>
      <c r="S1024" s="367">
        <v>6</v>
      </c>
      <c r="T1024" s="369">
        <v>-0.14752892435153564</v>
      </c>
      <c r="U1024" s="369">
        <v>-1.9071351999895785</v>
      </c>
      <c r="V1024" s="369">
        <v>-7.7718653003480354E-2</v>
      </c>
      <c r="W1024" s="369">
        <v>-0.76190267003708279</v>
      </c>
      <c r="X1024" s="369">
        <v>-7.0265991079427215E-2</v>
      </c>
      <c r="Y1024" s="369">
        <v>-0.53283977491387524</v>
      </c>
      <c r="Z1024" s="369">
        <v>0.24741982429753362</v>
      </c>
      <c r="AA1024" s="369">
        <v>1.4064144919101096</v>
      </c>
      <c r="AB1024" s="369">
        <v>0.1456646742344804</v>
      </c>
      <c r="AC1024" s="373">
        <v>-1.1498304438814482</v>
      </c>
      <c r="AD1024" s="575">
        <v>32225606000111</v>
      </c>
      <c r="AE1024" s="370" t="s">
        <v>2572</v>
      </c>
      <c r="AF1024" s="370" t="s">
        <v>2326</v>
      </c>
      <c r="AG1024" s="374" t="s">
        <v>1459</v>
      </c>
      <c r="AH1024" s="374" t="s">
        <v>2318</v>
      </c>
      <c r="AI1024" s="374">
        <v>25000</v>
      </c>
      <c r="AJ1024" s="374">
        <v>0</v>
      </c>
      <c r="AK1024" s="374">
        <v>10000</v>
      </c>
      <c r="AL1024" s="369">
        <v>9.300000000000001E-3</v>
      </c>
      <c r="AM1024" s="369" t="s">
        <v>34</v>
      </c>
      <c r="AN1024" s="369" t="s">
        <v>34</v>
      </c>
      <c r="AO1024" s="367" t="s">
        <v>1326</v>
      </c>
      <c r="AP1024" s="370" t="s">
        <v>13</v>
      </c>
      <c r="AQ1024" s="376" t="s">
        <v>681</v>
      </c>
      <c r="AR1024" s="369">
        <v>4.3499199999999993E-3</v>
      </c>
      <c r="AS1024" s="369">
        <v>4.3499199999999993E-3</v>
      </c>
      <c r="AT1024" s="369"/>
      <c r="AX1024" s="711"/>
      <c r="AY1024" s="712"/>
      <c r="AZ1024" s="712"/>
      <c r="BA1024" s="712"/>
      <c r="BB1024" s="713"/>
      <c r="BC1024" s="712"/>
      <c r="BD1024" s="712"/>
      <c r="BE1024" s="712"/>
      <c r="BF1024" s="712"/>
      <c r="BG1024" s="713"/>
      <c r="BH1024" s="713"/>
      <c r="BI1024" s="714"/>
      <c r="BJ1024" s="714"/>
      <c r="BK1024" s="714"/>
      <c r="BL1024" s="713"/>
      <c r="BM1024" s="713"/>
      <c r="BN1024" s="713"/>
      <c r="BO1024" s="713"/>
      <c r="BP1024" s="713"/>
      <c r="BQ1024" s="713"/>
      <c r="BR1024" s="713"/>
      <c r="BS1024" s="713"/>
      <c r="BT1024" s="716"/>
      <c r="BU1024" s="717"/>
      <c r="BV1024" s="715"/>
      <c r="BW1024" s="718"/>
    </row>
    <row r="1025" spans="2:75" ht="15.75" customHeight="1">
      <c r="B1025" s="363" t="s">
        <v>1131</v>
      </c>
      <c r="C1025" s="364">
        <v>23729512000199</v>
      </c>
      <c r="D1025" s="365" t="s">
        <v>11</v>
      </c>
      <c r="E1025" s="365" t="s">
        <v>663</v>
      </c>
      <c r="F1025" s="365"/>
      <c r="G1025" s="366" t="s">
        <v>740</v>
      </c>
      <c r="H1025" s="366" t="s">
        <v>34</v>
      </c>
      <c r="I1025" s="366" t="s">
        <v>34</v>
      </c>
      <c r="J1025" s="366" t="s">
        <v>611</v>
      </c>
      <c r="K1025" s="367" t="s">
        <v>48</v>
      </c>
      <c r="L1025" s="368" t="s">
        <v>1341</v>
      </c>
      <c r="M1025" s="368" t="s">
        <v>34</v>
      </c>
      <c r="N1025" s="367">
        <v>414069</v>
      </c>
      <c r="O1025" s="367" t="s">
        <v>1323</v>
      </c>
      <c r="P1025" s="371">
        <v>42403</v>
      </c>
      <c r="Q1025" s="372">
        <v>421094517.43000001</v>
      </c>
      <c r="R1025" s="372">
        <v>690370646.45186496</v>
      </c>
      <c r="S1025" s="367">
        <v>6</v>
      </c>
      <c r="T1025" s="369">
        <v>-2.6771431128282952E-2</v>
      </c>
      <c r="U1025" s="369">
        <v>-0.34607951547986515</v>
      </c>
      <c r="V1025" s="369">
        <v>-9.7883883548312012E-3</v>
      </c>
      <c r="W1025" s="369">
        <v>-9.5958935656949809E-2</v>
      </c>
      <c r="X1025" s="369">
        <v>7.1633133378304903E-2</v>
      </c>
      <c r="Y1025" s="369">
        <v>0.54320706332208657</v>
      </c>
      <c r="Z1025" s="369">
        <v>0.12694181686394868</v>
      </c>
      <c r="AA1025" s="369">
        <v>0.72157844010172245</v>
      </c>
      <c r="AB1025" s="369">
        <v>5.2889249895443094E-2</v>
      </c>
      <c r="AC1025" s="373">
        <v>-1.9964479528408094</v>
      </c>
      <c r="AD1025" s="575">
        <v>23720107000100</v>
      </c>
      <c r="AE1025" s="370" t="s">
        <v>2572</v>
      </c>
      <c r="AF1025" s="370" t="s">
        <v>2326</v>
      </c>
      <c r="AG1025" s="374" t="s">
        <v>1459</v>
      </c>
      <c r="AH1025" s="374" t="s">
        <v>2318</v>
      </c>
      <c r="AI1025" s="374">
        <v>25000</v>
      </c>
      <c r="AJ1025" s="374">
        <v>0</v>
      </c>
      <c r="AK1025" s="374">
        <v>10000</v>
      </c>
      <c r="AL1025" s="369">
        <v>9.300000000000001E-3</v>
      </c>
      <c r="AM1025" s="369" t="s">
        <v>34</v>
      </c>
      <c r="AN1025" s="369" t="s">
        <v>34</v>
      </c>
      <c r="AO1025" s="367" t="s">
        <v>1326</v>
      </c>
      <c r="AP1025" s="370" t="s">
        <v>13</v>
      </c>
      <c r="AQ1025" s="376" t="s">
        <v>681</v>
      </c>
      <c r="AR1025" s="369">
        <v>4.3499199999999993E-3</v>
      </c>
      <c r="AS1025" s="369">
        <v>4.3499199999999993E-3</v>
      </c>
      <c r="AT1025" s="369"/>
      <c r="AX1025" s="711"/>
      <c r="AY1025" s="712"/>
      <c r="AZ1025" s="712"/>
      <c r="BA1025" s="712"/>
      <c r="BB1025" s="713"/>
      <c r="BC1025" s="712"/>
      <c r="BD1025" s="712"/>
      <c r="BE1025" s="712"/>
      <c r="BF1025" s="712"/>
      <c r="BG1025" s="713"/>
      <c r="BH1025" s="713"/>
      <c r="BI1025" s="714"/>
      <c r="BJ1025" s="714"/>
      <c r="BK1025" s="714"/>
      <c r="BL1025" s="713"/>
      <c r="BM1025" s="713"/>
      <c r="BN1025" s="713"/>
      <c r="BO1025" s="713"/>
      <c r="BP1025" s="713"/>
      <c r="BQ1025" s="713"/>
      <c r="BR1025" s="713"/>
      <c r="BS1025" s="713"/>
      <c r="BT1025" s="716"/>
      <c r="BU1025" s="717"/>
      <c r="BV1025" s="715"/>
      <c r="BW1025" s="718"/>
    </row>
    <row r="1026" spans="2:75" ht="15.75" customHeight="1">
      <c r="B1026" s="363" t="s">
        <v>1388</v>
      </c>
      <c r="C1026" s="364">
        <v>18316558000146</v>
      </c>
      <c r="D1026" s="365" t="s">
        <v>11</v>
      </c>
      <c r="E1026" s="365" t="s">
        <v>620</v>
      </c>
      <c r="F1026" s="365" t="s">
        <v>665</v>
      </c>
      <c r="G1026" s="366" t="s">
        <v>740</v>
      </c>
      <c r="H1026" s="366" t="s">
        <v>34</v>
      </c>
      <c r="I1026" s="366"/>
      <c r="J1026" s="366" t="s">
        <v>608</v>
      </c>
      <c r="K1026" s="367" t="s">
        <v>48</v>
      </c>
      <c r="L1026" s="368"/>
      <c r="M1026" s="368" t="s">
        <v>34</v>
      </c>
      <c r="N1026" s="367">
        <v>347582</v>
      </c>
      <c r="O1026" s="367" t="s">
        <v>1323</v>
      </c>
      <c r="P1026" s="371">
        <v>41537</v>
      </c>
      <c r="Q1026" s="372">
        <v>128173485.39</v>
      </c>
      <c r="R1026" s="372">
        <v>123749831.59273811</v>
      </c>
      <c r="S1026" s="367">
        <v>31</v>
      </c>
      <c r="T1026" s="369">
        <v>8.52513389862668E-2</v>
      </c>
      <c r="U1026" s="369">
        <v>1.1020606985484396</v>
      </c>
      <c r="V1026" s="369">
        <v>0.11386523109027058</v>
      </c>
      <c r="W1026" s="369">
        <v>1.1162599998764986</v>
      </c>
      <c r="X1026" s="369">
        <v>0.17081271281008115</v>
      </c>
      <c r="Y1026" s="369">
        <v>1.2953038311701841</v>
      </c>
      <c r="Z1026" s="369">
        <v>0.15486135091622022</v>
      </c>
      <c r="AA1026" s="369">
        <v>0.88028212284006602</v>
      </c>
      <c r="AB1026" s="369">
        <v>1.7476958746441588E-3</v>
      </c>
      <c r="AC1026" s="373">
        <v>6.1273139618664434</v>
      </c>
      <c r="AD1026" s="575">
        <v>15487311000102</v>
      </c>
      <c r="AE1026" s="370" t="s">
        <v>2391</v>
      </c>
      <c r="AF1026" s="370" t="s">
        <v>2326</v>
      </c>
      <c r="AG1026" s="374" t="s">
        <v>1459</v>
      </c>
      <c r="AH1026" s="374" t="s">
        <v>2321</v>
      </c>
      <c r="AI1026" s="374">
        <v>3000</v>
      </c>
      <c r="AJ1026" s="374">
        <v>0</v>
      </c>
      <c r="AK1026" s="374">
        <v>100</v>
      </c>
      <c r="AL1026" s="369">
        <v>5.0000000000000001E-3</v>
      </c>
      <c r="AM1026" s="369">
        <v>0.2</v>
      </c>
      <c r="AN1026" s="369" t="s">
        <v>64</v>
      </c>
      <c r="AO1026" s="367" t="s">
        <v>1326</v>
      </c>
      <c r="AP1026" s="370" t="s">
        <v>11</v>
      </c>
      <c r="AQ1026" s="376" t="s">
        <v>677</v>
      </c>
      <c r="AR1026" s="369">
        <v>1.3500000000000001E-3</v>
      </c>
      <c r="AS1026" s="369">
        <v>1.3500000000000001E-3</v>
      </c>
      <c r="AT1026" s="369"/>
      <c r="AX1026" s="711"/>
      <c r="AY1026" s="712"/>
      <c r="AZ1026" s="712"/>
      <c r="BA1026" s="712"/>
      <c r="BB1026" s="713"/>
      <c r="BC1026" s="712"/>
      <c r="BD1026" s="712"/>
      <c r="BE1026" s="712"/>
      <c r="BF1026" s="712"/>
      <c r="BG1026" s="713"/>
      <c r="BH1026" s="713"/>
      <c r="BI1026" s="714"/>
      <c r="BJ1026" s="714"/>
      <c r="BK1026" s="714"/>
      <c r="BL1026" s="713"/>
      <c r="BM1026" s="713"/>
      <c r="BN1026" s="713"/>
      <c r="BO1026" s="713"/>
      <c r="BP1026" s="713"/>
      <c r="BQ1026" s="713"/>
      <c r="BR1026" s="713"/>
      <c r="BS1026" s="713"/>
      <c r="BT1026" s="716"/>
      <c r="BU1026" s="717"/>
      <c r="BV1026" s="715"/>
      <c r="BW1026" s="718"/>
    </row>
    <row r="1027" spans="2:75" ht="15.75" customHeight="1">
      <c r="B1027" s="363" t="s">
        <v>1132</v>
      </c>
      <c r="C1027" s="364">
        <v>38281169000130</v>
      </c>
      <c r="D1027" s="365" t="s">
        <v>11</v>
      </c>
      <c r="E1027" s="365" t="s">
        <v>620</v>
      </c>
      <c r="F1027" s="365" t="s">
        <v>665</v>
      </c>
      <c r="G1027" s="366" t="s">
        <v>740</v>
      </c>
      <c r="H1027" s="366" t="s">
        <v>34</v>
      </c>
      <c r="I1027" s="366" t="s">
        <v>1306</v>
      </c>
      <c r="J1027" s="366" t="s">
        <v>608</v>
      </c>
      <c r="K1027" s="367" t="s">
        <v>48</v>
      </c>
      <c r="L1027" s="368"/>
      <c r="M1027" s="368" t="s">
        <v>34</v>
      </c>
      <c r="N1027" s="367">
        <v>567183</v>
      </c>
      <c r="O1027" s="367" t="s">
        <v>1323</v>
      </c>
      <c r="P1027" s="371">
        <v>44166</v>
      </c>
      <c r="Q1027" s="372">
        <v>10801923.029999999</v>
      </c>
      <c r="R1027" s="372">
        <v>12777948.05988095</v>
      </c>
      <c r="S1027" s="367">
        <v>46</v>
      </c>
      <c r="T1027" s="369">
        <v>7.9584175443839111E-2</v>
      </c>
      <c r="U1027" s="369">
        <v>1.028800169310744</v>
      </c>
      <c r="V1027" s="369">
        <v>0.10576660351262768</v>
      </c>
      <c r="W1027" s="369">
        <v>1.0368663699487415</v>
      </c>
      <c r="X1027" s="369" t="s">
        <v>1424</v>
      </c>
      <c r="Y1027" s="369" t="s">
        <v>1424</v>
      </c>
      <c r="Z1027" s="369" t="s">
        <v>1424</v>
      </c>
      <c r="AA1027" s="369" t="s">
        <v>1424</v>
      </c>
      <c r="AB1027" s="369">
        <v>2.6769411635244231E-3</v>
      </c>
      <c r="AC1027" s="373">
        <v>1.2739940744017735</v>
      </c>
      <c r="AD1027" s="575">
        <v>38306228000187</v>
      </c>
      <c r="AE1027" s="370" t="s">
        <v>2391</v>
      </c>
      <c r="AF1027" s="370" t="s">
        <v>2326</v>
      </c>
      <c r="AG1027" s="374" t="s">
        <v>1459</v>
      </c>
      <c r="AH1027" s="374" t="s">
        <v>2321</v>
      </c>
      <c r="AI1027" s="374">
        <v>10</v>
      </c>
      <c r="AJ1027" s="374">
        <v>10</v>
      </c>
      <c r="AK1027" s="374">
        <v>10</v>
      </c>
      <c r="AL1027" s="369">
        <v>7.4999999999999997E-3</v>
      </c>
      <c r="AM1027" s="369">
        <v>0.2</v>
      </c>
      <c r="AN1027" s="369" t="s">
        <v>34</v>
      </c>
      <c r="AO1027" s="367" t="s">
        <v>1326</v>
      </c>
      <c r="AP1027" s="370" t="s">
        <v>11</v>
      </c>
      <c r="AQ1027" s="376" t="s">
        <v>677</v>
      </c>
      <c r="AR1027" s="369">
        <v>1.4999999999999998E-3</v>
      </c>
      <c r="AS1027" s="369">
        <v>1.4999999999999998E-3</v>
      </c>
      <c r="AT1027" s="369"/>
      <c r="AX1027" s="711"/>
      <c r="AY1027" s="712"/>
      <c r="AZ1027" s="712"/>
      <c r="BA1027" s="712"/>
      <c r="BB1027" s="713"/>
      <c r="BC1027" s="712"/>
      <c r="BD1027" s="712"/>
      <c r="BE1027" s="712"/>
      <c r="BF1027" s="712"/>
      <c r="BG1027" s="713"/>
      <c r="BH1027" s="713"/>
      <c r="BI1027" s="714"/>
      <c r="BJ1027" s="714"/>
      <c r="BK1027" s="714"/>
      <c r="BL1027" s="713"/>
      <c r="BM1027" s="713"/>
      <c r="BN1027" s="713"/>
      <c r="BO1027" s="713"/>
      <c r="BP1027" s="713"/>
      <c r="BQ1027" s="713"/>
      <c r="BR1027" s="713"/>
      <c r="BS1027" s="713"/>
      <c r="BT1027" s="716"/>
      <c r="BU1027" s="717"/>
      <c r="BV1027" s="715"/>
      <c r="BW1027" s="718"/>
    </row>
    <row r="1028" spans="2:75" ht="15.75" customHeight="1">
      <c r="B1028" s="363" t="s">
        <v>588</v>
      </c>
      <c r="C1028" s="364">
        <v>37322097000169</v>
      </c>
      <c r="D1028" s="365" t="s">
        <v>14</v>
      </c>
      <c r="E1028" s="365" t="s">
        <v>607</v>
      </c>
      <c r="F1028" s="365"/>
      <c r="G1028" s="366"/>
      <c r="H1028" s="366" t="s">
        <v>34</v>
      </c>
      <c r="I1028" s="366" t="s">
        <v>34</v>
      </c>
      <c r="J1028" s="366" t="s">
        <v>611</v>
      </c>
      <c r="K1028" s="367"/>
      <c r="L1028" s="368"/>
      <c r="M1028" s="368" t="s">
        <v>1421</v>
      </c>
      <c r="N1028" s="367">
        <v>545333</v>
      </c>
      <c r="O1028" s="367" t="s">
        <v>1323</v>
      </c>
      <c r="P1028" s="371">
        <v>44042</v>
      </c>
      <c r="Q1028" s="372">
        <v>27376669.879999999</v>
      </c>
      <c r="R1028" s="372">
        <v>26108579.625992056</v>
      </c>
      <c r="S1028" s="367">
        <v>5</v>
      </c>
      <c r="T1028" s="369">
        <v>-0.25831350359195138</v>
      </c>
      <c r="U1028" s="369">
        <v>-3.3392690789161641</v>
      </c>
      <c r="V1028" s="369">
        <v>-0.19097360071432035</v>
      </c>
      <c r="W1028" s="369">
        <v>-1.8721798521690871</v>
      </c>
      <c r="X1028" s="369">
        <v>-2.5598940157808059E-2</v>
      </c>
      <c r="Y1028" s="369">
        <v>-0.19412141353420442</v>
      </c>
      <c r="Z1028" s="369" t="s">
        <v>1424</v>
      </c>
      <c r="AA1028" s="369" t="s">
        <v>1424</v>
      </c>
      <c r="AB1028" s="369">
        <v>0.23153946748969745</v>
      </c>
      <c r="AC1028" s="373">
        <v>-1.2192080437085788</v>
      </c>
      <c r="AD1028" s="575">
        <v>0</v>
      </c>
      <c r="AE1028" s="370" t="s">
        <v>2392</v>
      </c>
      <c r="AF1028" s="370" t="s">
        <v>2323</v>
      </c>
      <c r="AG1028" s="374" t="s">
        <v>721</v>
      </c>
      <c r="AH1028" s="374" t="s">
        <v>2321</v>
      </c>
      <c r="AI1028" s="374">
        <v>100</v>
      </c>
      <c r="AJ1028" s="374">
        <v>100</v>
      </c>
      <c r="AK1028" s="374">
        <v>100</v>
      </c>
      <c r="AL1028" s="369">
        <v>1.95E-2</v>
      </c>
      <c r="AM1028" s="369" t="s">
        <v>34</v>
      </c>
      <c r="AN1028" s="369" t="s">
        <v>2330</v>
      </c>
      <c r="AO1028" s="367" t="s">
        <v>1326</v>
      </c>
      <c r="AP1028" s="370" t="s">
        <v>718</v>
      </c>
      <c r="AQ1028" s="376" t="s">
        <v>661</v>
      </c>
      <c r="AR1028" s="369" t="s">
        <v>34</v>
      </c>
      <c r="AS1028" s="369" t="s">
        <v>34</v>
      </c>
      <c r="AT1028" s="369"/>
      <c r="AX1028" s="711"/>
      <c r="AY1028" s="712"/>
      <c r="AZ1028" s="712"/>
      <c r="BA1028" s="712"/>
      <c r="BB1028" s="713"/>
      <c r="BC1028" s="712"/>
      <c r="BD1028" s="712"/>
      <c r="BE1028" s="712"/>
      <c r="BF1028" s="712"/>
      <c r="BG1028" s="713"/>
      <c r="BH1028" s="713"/>
      <c r="BI1028" s="714"/>
      <c r="BJ1028" s="714"/>
      <c r="BK1028" s="714"/>
      <c r="BL1028" s="713"/>
      <c r="BM1028" s="713"/>
      <c r="BN1028" s="713"/>
      <c r="BO1028" s="713"/>
      <c r="BP1028" s="713"/>
      <c r="BQ1028" s="713"/>
      <c r="BR1028" s="713"/>
      <c r="BS1028" s="713"/>
      <c r="BT1028" s="716"/>
      <c r="BU1028" s="717"/>
      <c r="BV1028" s="715"/>
      <c r="BW1028" s="718"/>
    </row>
    <row r="1029" spans="2:75" ht="15.75" customHeight="1">
      <c r="B1029" s="363" t="s">
        <v>339</v>
      </c>
      <c r="C1029" s="364">
        <v>37414101000119</v>
      </c>
      <c r="D1029" s="365" t="s">
        <v>14</v>
      </c>
      <c r="E1029" s="365" t="s">
        <v>607</v>
      </c>
      <c r="F1029" s="365"/>
      <c r="G1029" s="366"/>
      <c r="H1029" s="366" t="s">
        <v>34</v>
      </c>
      <c r="I1029" s="366" t="s">
        <v>34</v>
      </c>
      <c r="J1029" s="366" t="s">
        <v>608</v>
      </c>
      <c r="K1029" s="367" t="s">
        <v>48</v>
      </c>
      <c r="L1029" s="368"/>
      <c r="M1029" s="368" t="s">
        <v>1421</v>
      </c>
      <c r="N1029" s="367">
        <v>544507</v>
      </c>
      <c r="O1029" s="367" t="s">
        <v>1323</v>
      </c>
      <c r="P1029" s="371">
        <v>44029</v>
      </c>
      <c r="Q1029" s="372">
        <v>2021510.92</v>
      </c>
      <c r="R1029" s="372">
        <v>4513176.6514682518</v>
      </c>
      <c r="S1029" s="367">
        <v>29</v>
      </c>
      <c r="T1029" s="369">
        <v>-0.1095137400935603</v>
      </c>
      <c r="U1029" s="369">
        <v>-1.4157054932310622</v>
      </c>
      <c r="V1029" s="369">
        <v>-0.27814787862247592</v>
      </c>
      <c r="W1029" s="369">
        <v>-2.7267792633786985</v>
      </c>
      <c r="X1029" s="369">
        <v>1.5762043534089498E-2</v>
      </c>
      <c r="Y1029" s="369">
        <v>0.11952643946049661</v>
      </c>
      <c r="Z1029" s="369" t="s">
        <v>1424</v>
      </c>
      <c r="AA1029" s="369" t="s">
        <v>1424</v>
      </c>
      <c r="AB1029" s="369">
        <v>0.30649826616081793</v>
      </c>
      <c r="AC1029" s="373">
        <v>-1.226332139574511</v>
      </c>
      <c r="AD1029" s="575">
        <v>0</v>
      </c>
      <c r="AE1029" s="370" t="s">
        <v>2392</v>
      </c>
      <c r="AF1029" s="370" t="s">
        <v>763</v>
      </c>
      <c r="AG1029" s="374" t="s">
        <v>763</v>
      </c>
      <c r="AH1029" s="374" t="s">
        <v>2321</v>
      </c>
      <c r="AI1029" s="374">
        <v>0</v>
      </c>
      <c r="AJ1029" s="374">
        <v>0</v>
      </c>
      <c r="AK1029" s="374">
        <v>0</v>
      </c>
      <c r="AL1029" s="369">
        <v>0.02</v>
      </c>
      <c r="AM1029" s="369">
        <v>0.2</v>
      </c>
      <c r="AN1029" s="369" t="s">
        <v>2330</v>
      </c>
      <c r="AO1029" s="367" t="s">
        <v>1326</v>
      </c>
      <c r="AP1029" s="370" t="s">
        <v>718</v>
      </c>
      <c r="AQ1029" s="376" t="s">
        <v>683</v>
      </c>
      <c r="AR1029" s="369">
        <v>3.3333333333333331E-3</v>
      </c>
      <c r="AS1029" s="369">
        <v>3.3333333333333331E-3</v>
      </c>
      <c r="AT1029" s="369"/>
      <c r="AX1029" s="711"/>
      <c r="AY1029" s="712"/>
      <c r="AZ1029" s="712"/>
      <c r="BA1029" s="712"/>
      <c r="BB1029" s="713"/>
      <c r="BC1029" s="712"/>
      <c r="BD1029" s="712"/>
      <c r="BE1029" s="712"/>
      <c r="BF1029" s="712"/>
      <c r="BG1029" s="713"/>
      <c r="BH1029" s="713"/>
      <c r="BI1029" s="714"/>
      <c r="BJ1029" s="714"/>
      <c r="BK1029" s="714"/>
      <c r="BL1029" s="713"/>
      <c r="BM1029" s="713"/>
      <c r="BN1029" s="713"/>
      <c r="BO1029" s="713"/>
      <c r="BP1029" s="713"/>
      <c r="BQ1029" s="713"/>
      <c r="BR1029" s="713"/>
      <c r="BS1029" s="713"/>
      <c r="BT1029" s="716"/>
      <c r="BU1029" s="717"/>
      <c r="BV1029" s="715"/>
      <c r="BW1029" s="718"/>
    </row>
    <row r="1030" spans="2:75" ht="15.75" customHeight="1">
      <c r="B1030" s="363" t="s">
        <v>1133</v>
      </c>
      <c r="C1030" s="364">
        <v>27739565000141</v>
      </c>
      <c r="D1030" s="365" t="s">
        <v>11</v>
      </c>
      <c r="E1030" s="365" t="s">
        <v>663</v>
      </c>
      <c r="F1030" s="365"/>
      <c r="G1030" s="366"/>
      <c r="H1030" s="366" t="s">
        <v>34</v>
      </c>
      <c r="I1030" s="366" t="s">
        <v>34</v>
      </c>
      <c r="J1030" s="366" t="s">
        <v>611</v>
      </c>
      <c r="K1030" s="367" t="s">
        <v>48</v>
      </c>
      <c r="L1030" s="368"/>
      <c r="M1030" s="368" t="s">
        <v>34</v>
      </c>
      <c r="N1030" s="367">
        <v>444278</v>
      </c>
      <c r="O1030" s="367" t="s">
        <v>1323</v>
      </c>
      <c r="P1030" s="371">
        <v>42921</v>
      </c>
      <c r="Q1030" s="372">
        <v>5884528.2199999997</v>
      </c>
      <c r="R1030" s="372">
        <v>12191714.086269844</v>
      </c>
      <c r="S1030" s="367">
        <v>6</v>
      </c>
      <c r="T1030" s="369">
        <v>-2.615258588210001E-2</v>
      </c>
      <c r="U1030" s="369">
        <v>-0.33807958219539652</v>
      </c>
      <c r="V1030" s="369">
        <v>-9.3012003671149035E-3</v>
      </c>
      <c r="W1030" s="369">
        <v>-9.1182864349661219E-2</v>
      </c>
      <c r="X1030" s="369">
        <v>7.1168328116920199E-2</v>
      </c>
      <c r="Y1030" s="369">
        <v>0.53968236058822705</v>
      </c>
      <c r="Z1030" s="369">
        <v>0.1226413942543938</v>
      </c>
      <c r="AA1030" s="369">
        <v>0.69713344384247911</v>
      </c>
      <c r="AB1030" s="369">
        <v>5.2045113806223238E-2</v>
      </c>
      <c r="AC1030" s="373">
        <v>-2.0202296865313767</v>
      </c>
      <c r="AD1030" s="575">
        <v>23729512000199</v>
      </c>
      <c r="AE1030" s="370" t="s">
        <v>2331</v>
      </c>
      <c r="AF1030" s="370" t="s">
        <v>2317</v>
      </c>
      <c r="AG1030" s="374" t="s">
        <v>1458</v>
      </c>
      <c r="AH1030" s="374" t="s">
        <v>2318</v>
      </c>
      <c r="AI1030" s="374">
        <v>5000</v>
      </c>
      <c r="AJ1030" s="374">
        <v>1000</v>
      </c>
      <c r="AK1030" s="374">
        <v>1000</v>
      </c>
      <c r="AL1030" s="369">
        <v>0</v>
      </c>
      <c r="AM1030" s="369" t="s">
        <v>34</v>
      </c>
      <c r="AN1030" s="369" t="s">
        <v>34</v>
      </c>
      <c r="AO1030" s="367" t="s">
        <v>1326</v>
      </c>
      <c r="AP1030" s="370" t="s">
        <v>13</v>
      </c>
      <c r="AQ1030" s="376" t="s">
        <v>681</v>
      </c>
      <c r="AR1030" s="369">
        <v>4.3499199999999993E-3</v>
      </c>
      <c r="AS1030" s="369">
        <v>4.3499199999999993E-3</v>
      </c>
      <c r="AT1030" s="369"/>
      <c r="AX1030" s="711"/>
      <c r="AY1030" s="712"/>
      <c r="AZ1030" s="712"/>
      <c r="BA1030" s="712"/>
      <c r="BB1030" s="713"/>
      <c r="BC1030" s="712"/>
      <c r="BD1030" s="712"/>
      <c r="BE1030" s="712"/>
      <c r="BF1030" s="712"/>
      <c r="BG1030" s="713"/>
      <c r="BH1030" s="713"/>
      <c r="BI1030" s="714"/>
      <c r="BJ1030" s="714"/>
      <c r="BK1030" s="714"/>
      <c r="BL1030" s="713"/>
      <c r="BM1030" s="713"/>
      <c r="BN1030" s="713"/>
      <c r="BO1030" s="713"/>
      <c r="BP1030" s="713"/>
      <c r="BQ1030" s="713"/>
      <c r="BR1030" s="713"/>
      <c r="BS1030" s="713"/>
      <c r="BT1030" s="716"/>
      <c r="BU1030" s="717"/>
      <c r="BV1030" s="715"/>
      <c r="BW1030" s="718"/>
    </row>
    <row r="1031" spans="2:75" ht="15.75" customHeight="1">
      <c r="B1031" s="363" t="s">
        <v>1134</v>
      </c>
      <c r="C1031" s="364">
        <v>27347332000101</v>
      </c>
      <c r="D1031" s="365" t="s">
        <v>14</v>
      </c>
      <c r="E1031" s="365" t="s">
        <v>614</v>
      </c>
      <c r="F1031" s="365"/>
      <c r="G1031" s="366"/>
      <c r="H1031" s="366" t="s">
        <v>1340</v>
      </c>
      <c r="I1031" s="366" t="s">
        <v>34</v>
      </c>
      <c r="J1031" s="366" t="s">
        <v>608</v>
      </c>
      <c r="K1031" s="367" t="s">
        <v>48</v>
      </c>
      <c r="L1031" s="368"/>
      <c r="M1031" s="368" t="s">
        <v>34</v>
      </c>
      <c r="N1031" s="367">
        <v>451584</v>
      </c>
      <c r="O1031" s="367" t="s">
        <v>1323</v>
      </c>
      <c r="P1031" s="371">
        <v>43012</v>
      </c>
      <c r="Q1031" s="372">
        <v>56493212.030000001</v>
      </c>
      <c r="R1031" s="372">
        <v>72311968.954404801</v>
      </c>
      <c r="S1031" s="367">
        <v>32</v>
      </c>
      <c r="T1031" s="369">
        <v>-1.1755728786904229E-2</v>
      </c>
      <c r="U1031" s="369">
        <v>-0.15196860052753766</v>
      </c>
      <c r="V1031" s="369">
        <v>-0.16925702024451594</v>
      </c>
      <c r="W1031" s="369">
        <v>-1.6592847490684428</v>
      </c>
      <c r="X1031" s="369">
        <v>-6.1047659251238895E-2</v>
      </c>
      <c r="Y1031" s="369">
        <v>-0.46293549005349416</v>
      </c>
      <c r="Z1031" s="369">
        <v>0.14208082472903039</v>
      </c>
      <c r="AA1031" s="369">
        <v>0.80763346869550157</v>
      </c>
      <c r="AB1031" s="369">
        <v>0.25597484912364082</v>
      </c>
      <c r="AC1031" s="373">
        <v>-0.97573182931168234</v>
      </c>
      <c r="AD1031" s="575">
        <v>32772397000126</v>
      </c>
      <c r="AE1031" s="370" t="s">
        <v>2573</v>
      </c>
      <c r="AF1031" s="370" t="s">
        <v>2326</v>
      </c>
      <c r="AG1031" s="374" t="s">
        <v>1459</v>
      </c>
      <c r="AH1031" s="374" t="s">
        <v>2321</v>
      </c>
      <c r="AI1031" s="374">
        <v>50000</v>
      </c>
      <c r="AJ1031" s="374">
        <v>25000</v>
      </c>
      <c r="AK1031" s="374">
        <v>25000</v>
      </c>
      <c r="AL1031" s="369">
        <v>1.8000000000000002E-2</v>
      </c>
      <c r="AM1031" s="369">
        <v>0.2</v>
      </c>
      <c r="AN1031" s="369" t="s">
        <v>2335</v>
      </c>
      <c r="AO1031" s="367" t="s">
        <v>1326</v>
      </c>
      <c r="AP1031" s="370" t="s">
        <v>13</v>
      </c>
      <c r="AQ1031" s="376" t="s">
        <v>670</v>
      </c>
      <c r="AR1031" s="369">
        <v>4.7999999999999996E-3</v>
      </c>
      <c r="AS1031" s="369">
        <v>4.7999999999999996E-3</v>
      </c>
      <c r="AT1031" s="369"/>
      <c r="AX1031" s="711"/>
      <c r="AY1031" s="712"/>
      <c r="AZ1031" s="712"/>
      <c r="BA1031" s="712"/>
      <c r="BB1031" s="713"/>
      <c r="BC1031" s="712"/>
      <c r="BD1031" s="712"/>
      <c r="BE1031" s="712"/>
      <c r="BF1031" s="712"/>
      <c r="BG1031" s="713"/>
      <c r="BH1031" s="713"/>
      <c r="BI1031" s="714"/>
      <c r="BJ1031" s="714"/>
      <c r="BK1031" s="714"/>
      <c r="BL1031" s="713"/>
      <c r="BM1031" s="713"/>
      <c r="BN1031" s="713"/>
      <c r="BO1031" s="713"/>
      <c r="BP1031" s="713"/>
      <c r="BQ1031" s="713"/>
      <c r="BR1031" s="713"/>
      <c r="BS1031" s="713"/>
      <c r="BT1031" s="716"/>
      <c r="BU1031" s="717"/>
      <c r="BV1031" s="715"/>
      <c r="BW1031" s="718"/>
    </row>
    <row r="1032" spans="2:75" ht="15.75" customHeight="1">
      <c r="B1032" s="363" t="s">
        <v>1135</v>
      </c>
      <c r="C1032" s="364">
        <v>7013315000112</v>
      </c>
      <c r="D1032" s="365" t="s">
        <v>13</v>
      </c>
      <c r="E1032" s="365" t="s">
        <v>616</v>
      </c>
      <c r="F1032" s="365" t="s">
        <v>617</v>
      </c>
      <c r="G1032" s="366" t="s">
        <v>34</v>
      </c>
      <c r="H1032" s="366" t="s">
        <v>1340</v>
      </c>
      <c r="I1032" s="366" t="s">
        <v>34</v>
      </c>
      <c r="J1032" s="366" t="s">
        <v>608</v>
      </c>
      <c r="K1032" s="367" t="s">
        <v>48</v>
      </c>
      <c r="L1032" s="368"/>
      <c r="M1032" s="368" t="s">
        <v>34</v>
      </c>
      <c r="N1032" s="367">
        <v>132691</v>
      </c>
      <c r="O1032" s="367" t="s">
        <v>1323</v>
      </c>
      <c r="P1032" s="371">
        <v>38265</v>
      </c>
      <c r="Q1032" s="372">
        <v>130083123.97</v>
      </c>
      <c r="R1032" s="372">
        <v>164252894.8369841</v>
      </c>
      <c r="S1032" s="367">
        <v>32</v>
      </c>
      <c r="T1032" s="369">
        <v>1.3306461757263577E-2</v>
      </c>
      <c r="U1032" s="369">
        <v>0.17201522830955551</v>
      </c>
      <c r="V1032" s="369">
        <v>-1.3699901945249726E-2</v>
      </c>
      <c r="W1032" s="369">
        <v>-0.13430484790909286</v>
      </c>
      <c r="X1032" s="369">
        <v>2.1045557003941839E-2</v>
      </c>
      <c r="Y1032" s="369">
        <v>0.15959228190834923</v>
      </c>
      <c r="Z1032" s="369">
        <v>0.19567521799044285</v>
      </c>
      <c r="AA1032" s="369">
        <v>1.1122813746665972</v>
      </c>
      <c r="AB1032" s="369">
        <v>0.14801507337626596</v>
      </c>
      <c r="AC1032" s="373">
        <v>-0.67583982825512001</v>
      </c>
      <c r="AD1032" s="575">
        <v>17373839000178</v>
      </c>
      <c r="AE1032" s="370" t="s">
        <v>2573</v>
      </c>
      <c r="AF1032" s="370" t="s">
        <v>2326</v>
      </c>
      <c r="AG1032" s="374" t="s">
        <v>1459</v>
      </c>
      <c r="AH1032" s="374" t="s">
        <v>2321</v>
      </c>
      <c r="AI1032" s="374">
        <v>5000</v>
      </c>
      <c r="AJ1032" s="374">
        <v>5000</v>
      </c>
      <c r="AK1032" s="374">
        <v>5000</v>
      </c>
      <c r="AL1032" s="369">
        <v>1.8000000000000002E-2</v>
      </c>
      <c r="AM1032" s="369">
        <v>0.2</v>
      </c>
      <c r="AN1032" s="369" t="s">
        <v>64</v>
      </c>
      <c r="AO1032" s="367" t="s">
        <v>1326</v>
      </c>
      <c r="AP1032" s="370" t="s">
        <v>13</v>
      </c>
      <c r="AQ1032" s="376" t="s">
        <v>676</v>
      </c>
      <c r="AR1032" s="369">
        <v>4.7999999999999996E-3</v>
      </c>
      <c r="AS1032" s="369">
        <v>4.7999999999999996E-3</v>
      </c>
      <c r="AT1032" s="369"/>
      <c r="AX1032" s="711"/>
      <c r="AY1032" s="712"/>
      <c r="AZ1032" s="712"/>
      <c r="BA1032" s="712"/>
      <c r="BB1032" s="713"/>
      <c r="BC1032" s="712"/>
      <c r="BD1032" s="712"/>
      <c r="BE1032" s="712"/>
      <c r="BF1032" s="712"/>
      <c r="BG1032" s="713"/>
      <c r="BH1032" s="713"/>
      <c r="BI1032" s="714"/>
      <c r="BJ1032" s="714"/>
      <c r="BK1032" s="714"/>
      <c r="BL1032" s="713"/>
      <c r="BM1032" s="713"/>
      <c r="BN1032" s="713"/>
      <c r="BO1032" s="713"/>
      <c r="BP1032" s="713"/>
      <c r="BQ1032" s="713"/>
      <c r="BR1032" s="713"/>
      <c r="BS1032" s="713"/>
      <c r="BT1032" s="716"/>
      <c r="BU1032" s="717"/>
      <c r="BV1032" s="715"/>
      <c r="BW1032" s="718"/>
    </row>
    <row r="1033" spans="2:75" ht="15.75" customHeight="1">
      <c r="B1033" s="363" t="s">
        <v>1136</v>
      </c>
      <c r="C1033" s="364">
        <v>23601467000192</v>
      </c>
      <c r="D1033" s="365" t="s">
        <v>11</v>
      </c>
      <c r="E1033" s="365" t="s">
        <v>620</v>
      </c>
      <c r="F1033" s="365" t="s">
        <v>687</v>
      </c>
      <c r="G1033" s="366" t="s">
        <v>740</v>
      </c>
      <c r="H1033" s="366" t="s">
        <v>34</v>
      </c>
      <c r="I1033" s="366" t="s">
        <v>1321</v>
      </c>
      <c r="J1033" s="366" t="s">
        <v>608</v>
      </c>
      <c r="K1033" s="367" t="s">
        <v>48</v>
      </c>
      <c r="L1033" s="368"/>
      <c r="M1033" s="368" t="s">
        <v>34</v>
      </c>
      <c r="N1033" s="367">
        <v>414972</v>
      </c>
      <c r="O1033" s="367" t="s">
        <v>1323</v>
      </c>
      <c r="P1033" s="371">
        <v>42432</v>
      </c>
      <c r="Q1033" s="372">
        <v>25143252.629999999</v>
      </c>
      <c r="R1033" s="372">
        <v>35537744.288333312</v>
      </c>
      <c r="S1033" s="367">
        <v>33</v>
      </c>
      <c r="T1033" s="369">
        <v>8.9155887299309011E-2</v>
      </c>
      <c r="U1033" s="369">
        <v>1.1525355566862177</v>
      </c>
      <c r="V1033" s="369">
        <v>0.11217471038353222</v>
      </c>
      <c r="W1033" s="369">
        <v>1.0996872442967118</v>
      </c>
      <c r="X1033" s="369">
        <v>0.18085759682453495</v>
      </c>
      <c r="Y1033" s="369">
        <v>1.3714760114109412</v>
      </c>
      <c r="Z1033" s="369">
        <v>0.13293122167714388</v>
      </c>
      <c r="AA1033" s="369">
        <v>0.75562415875466338</v>
      </c>
      <c r="AB1033" s="369">
        <v>1.8149517200526953E-2</v>
      </c>
      <c r="AC1033" s="373">
        <v>0.51526145059149564</v>
      </c>
      <c r="AD1033" s="575">
        <v>23376623000169</v>
      </c>
      <c r="AE1033" s="370" t="s">
        <v>2573</v>
      </c>
      <c r="AF1033" s="370" t="s">
        <v>2326</v>
      </c>
      <c r="AG1033" s="374" t="s">
        <v>1459</v>
      </c>
      <c r="AH1033" s="374" t="s">
        <v>2318</v>
      </c>
      <c r="AI1033" s="374">
        <v>50000</v>
      </c>
      <c r="AJ1033" s="374">
        <v>25000</v>
      </c>
      <c r="AK1033" s="374">
        <v>25000</v>
      </c>
      <c r="AL1033" s="369">
        <v>0.01</v>
      </c>
      <c r="AM1033" s="369">
        <v>0.2</v>
      </c>
      <c r="AN1033" s="369" t="s">
        <v>64</v>
      </c>
      <c r="AO1033" s="367" t="s">
        <v>1326</v>
      </c>
      <c r="AP1033" s="370" t="s">
        <v>13</v>
      </c>
      <c r="AQ1033" s="376" t="s">
        <v>670</v>
      </c>
      <c r="AR1033" s="369">
        <v>2.6666666666666666E-3</v>
      </c>
      <c r="AS1033" s="369">
        <v>2.6666666666666666E-3</v>
      </c>
      <c r="AT1033" s="369"/>
      <c r="AX1033" s="711"/>
      <c r="AY1033" s="712"/>
      <c r="AZ1033" s="712"/>
      <c r="BA1033" s="712"/>
      <c r="BB1033" s="713"/>
      <c r="BC1033" s="712"/>
      <c r="BD1033" s="712"/>
      <c r="BE1033" s="712"/>
      <c r="BF1033" s="712"/>
      <c r="BG1033" s="713"/>
      <c r="BH1033" s="713"/>
      <c r="BI1033" s="714"/>
      <c r="BJ1033" s="714"/>
      <c r="BK1033" s="714"/>
      <c r="BL1033" s="713"/>
      <c r="BM1033" s="713"/>
      <c r="BN1033" s="713"/>
      <c r="BO1033" s="713"/>
      <c r="BP1033" s="713"/>
      <c r="BQ1033" s="713"/>
      <c r="BR1033" s="713"/>
      <c r="BS1033" s="713"/>
      <c r="BT1033" s="716"/>
      <c r="BU1033" s="717"/>
      <c r="BV1033" s="715"/>
      <c r="BW1033" s="718"/>
    </row>
    <row r="1034" spans="2:75" ht="15.75" customHeight="1">
      <c r="B1034" s="363" t="s">
        <v>523</v>
      </c>
      <c r="C1034" s="364">
        <v>17092258000168</v>
      </c>
      <c r="D1034" s="365" t="s">
        <v>13</v>
      </c>
      <c r="E1034" s="365" t="s">
        <v>615</v>
      </c>
      <c r="F1034" s="365" t="s">
        <v>619</v>
      </c>
      <c r="G1034" s="366" t="s">
        <v>34</v>
      </c>
      <c r="H1034" s="366" t="s">
        <v>1339</v>
      </c>
      <c r="I1034" s="366" t="s">
        <v>34</v>
      </c>
      <c r="J1034" s="366"/>
      <c r="K1034" s="367" t="s">
        <v>48</v>
      </c>
      <c r="L1034" s="368"/>
      <c r="M1034" s="368" t="s">
        <v>1421</v>
      </c>
      <c r="N1034" s="367">
        <v>331066</v>
      </c>
      <c r="O1034" s="367" t="s">
        <v>1323</v>
      </c>
      <c r="P1034" s="371">
        <v>41361</v>
      </c>
      <c r="Q1034" s="372">
        <v>97216193.409999996</v>
      </c>
      <c r="R1034" s="372">
        <v>99019859.238571435</v>
      </c>
      <c r="S1034" s="367">
        <v>34</v>
      </c>
      <c r="T1034" s="369">
        <v>0.11748421164289002</v>
      </c>
      <c r="U1034" s="369">
        <v>1.5187413346367884</v>
      </c>
      <c r="V1034" s="369">
        <v>0.15118324488838275</v>
      </c>
      <c r="W1034" s="369">
        <v>1.4821013166578008</v>
      </c>
      <c r="X1034" s="369">
        <v>0.17537311194451832</v>
      </c>
      <c r="Y1034" s="369">
        <v>1.3298861662512358</v>
      </c>
      <c r="Z1034" s="369">
        <v>0.29021735929231141</v>
      </c>
      <c r="AA1034" s="369">
        <v>1.6496895552789326</v>
      </c>
      <c r="AB1034" s="369">
        <v>2.754024612838683E-2</v>
      </c>
      <c r="AC1034" s="373">
        <v>1.5996746386759335</v>
      </c>
      <c r="AD1034" s="575">
        <v>0</v>
      </c>
      <c r="AE1034" s="370" t="s">
        <v>2574</v>
      </c>
      <c r="AF1034" s="370" t="s">
        <v>2320</v>
      </c>
      <c r="AG1034" s="374" t="s">
        <v>59</v>
      </c>
      <c r="AH1034" s="374" t="s">
        <v>2321</v>
      </c>
      <c r="AI1034" s="374">
        <v>20000</v>
      </c>
      <c r="AJ1034" s="374">
        <v>1000</v>
      </c>
      <c r="AK1034" s="374">
        <v>1000</v>
      </c>
      <c r="AL1034" s="369">
        <v>5.0000000000000001E-3</v>
      </c>
      <c r="AM1034" s="369" t="s">
        <v>34</v>
      </c>
      <c r="AN1034" s="369" t="s">
        <v>64</v>
      </c>
      <c r="AO1034" s="367" t="s">
        <v>1326</v>
      </c>
      <c r="AP1034" s="370" t="s">
        <v>13</v>
      </c>
      <c r="AQ1034" s="376" t="s">
        <v>688</v>
      </c>
      <c r="AR1034" s="369">
        <v>1.3333333333333333E-3</v>
      </c>
      <c r="AS1034" s="369">
        <v>1.3333333333333333E-3</v>
      </c>
      <c r="AT1034" s="369"/>
      <c r="AW1034" s="711"/>
      <c r="AX1034" s="711"/>
      <c r="AY1034" s="712"/>
      <c r="AZ1034" s="712"/>
      <c r="BA1034" s="712"/>
      <c r="BB1034" s="713"/>
      <c r="BC1034" s="712"/>
      <c r="BD1034" s="712"/>
      <c r="BE1034" s="712"/>
      <c r="BF1034" s="712"/>
      <c r="BG1034" s="713"/>
      <c r="BH1034" s="713"/>
      <c r="BI1034" s="714"/>
      <c r="BJ1034" s="714"/>
      <c r="BK1034" s="714"/>
      <c r="BL1034" s="218"/>
      <c r="BM1034" s="713"/>
      <c r="BN1034" s="713"/>
      <c r="BO1034" s="713"/>
      <c r="BP1034" s="713"/>
      <c r="BQ1034" s="713"/>
      <c r="BR1034" s="713"/>
      <c r="BS1034" s="713"/>
      <c r="BT1034" s="716"/>
      <c r="BU1034" s="717"/>
      <c r="BV1034" s="715"/>
      <c r="BW1034" s="718"/>
    </row>
    <row r="1035" spans="2:75" ht="15.75" customHeight="1">
      <c r="B1035" s="363" t="s">
        <v>1137</v>
      </c>
      <c r="C1035" s="364">
        <v>2603461000184</v>
      </c>
      <c r="D1035" s="365" t="s">
        <v>11</v>
      </c>
      <c r="E1035" s="365" t="s">
        <v>620</v>
      </c>
      <c r="F1035" s="365" t="s">
        <v>665</v>
      </c>
      <c r="G1035" s="366" t="s">
        <v>740</v>
      </c>
      <c r="H1035" s="366" t="s">
        <v>34</v>
      </c>
      <c r="I1035" s="366"/>
      <c r="J1035" s="366" t="s">
        <v>608</v>
      </c>
      <c r="K1035" s="367" t="s">
        <v>48</v>
      </c>
      <c r="L1035" s="368"/>
      <c r="M1035" s="368" t="s">
        <v>34</v>
      </c>
      <c r="N1035" s="367">
        <v>143367</v>
      </c>
      <c r="O1035" s="367" t="s">
        <v>1323</v>
      </c>
      <c r="P1035" s="371">
        <v>35979</v>
      </c>
      <c r="Q1035" s="372">
        <v>500494478.97000003</v>
      </c>
      <c r="R1035" s="372">
        <v>745060673.88750017</v>
      </c>
      <c r="S1035" s="367">
        <v>1</v>
      </c>
      <c r="T1035" s="369">
        <v>6.9787652752610008E-2</v>
      </c>
      <c r="U1035" s="369">
        <v>0.9021586083825246</v>
      </c>
      <c r="V1035" s="369">
        <v>9.0814147353874164E-2</v>
      </c>
      <c r="W1035" s="369">
        <v>0.89028230253758145</v>
      </c>
      <c r="X1035" s="369">
        <v>0.10740191880284589</v>
      </c>
      <c r="Y1035" s="369">
        <v>0.81444826097361034</v>
      </c>
      <c r="Z1035" s="369">
        <v>0.15691079665446228</v>
      </c>
      <c r="AA1035" s="369">
        <v>0.89193183682248678</v>
      </c>
      <c r="AB1035" s="369">
        <v>1.1901142833524076E-2</v>
      </c>
      <c r="AC1035" s="373">
        <v>-0.85220205607998634</v>
      </c>
      <c r="AD1035" s="575">
        <v>14284014000199</v>
      </c>
      <c r="AE1035" s="370" t="s">
        <v>2574</v>
      </c>
      <c r="AF1035" s="370" t="s">
        <v>2320</v>
      </c>
      <c r="AG1035" s="374" t="s">
        <v>59</v>
      </c>
      <c r="AH1035" s="374" t="s">
        <v>2321</v>
      </c>
      <c r="AI1035" s="374">
        <v>20000</v>
      </c>
      <c r="AJ1035" s="374">
        <v>100</v>
      </c>
      <c r="AK1035" s="374">
        <v>1000</v>
      </c>
      <c r="AL1035" s="369">
        <v>5.0000000000000001E-3</v>
      </c>
      <c r="AM1035" s="369">
        <v>0.2</v>
      </c>
      <c r="AN1035" s="369" t="s">
        <v>64</v>
      </c>
      <c r="AO1035" s="367" t="s">
        <v>1326</v>
      </c>
      <c r="AP1035" s="370" t="s">
        <v>11</v>
      </c>
      <c r="AQ1035" s="376" t="s">
        <v>671</v>
      </c>
      <c r="AR1035" s="369">
        <v>1.3333333333333333E-3</v>
      </c>
      <c r="AS1035" s="369">
        <v>1.3333333333333333E-3</v>
      </c>
      <c r="AT1035" s="369"/>
      <c r="AW1035" s="711"/>
      <c r="AX1035" s="711"/>
      <c r="AY1035" s="712"/>
      <c r="AZ1035" s="712"/>
      <c r="BA1035" s="712"/>
      <c r="BB1035" s="713"/>
      <c r="BC1035" s="712"/>
      <c r="BD1035" s="712"/>
      <c r="BE1035" s="712"/>
      <c r="BF1035" s="712"/>
      <c r="BG1035" s="713"/>
      <c r="BH1035" s="713"/>
      <c r="BI1035" s="714"/>
      <c r="BJ1035" s="714"/>
      <c r="BK1035" s="714"/>
      <c r="BL1035" s="218"/>
      <c r="BM1035" s="713"/>
      <c r="BN1035" s="713"/>
      <c r="BO1035" s="713"/>
      <c r="BP1035" s="713"/>
      <c r="BQ1035" s="713"/>
      <c r="BR1035" s="713"/>
      <c r="BS1035" s="713"/>
      <c r="BT1035" s="716"/>
      <c r="BU1035" s="717"/>
      <c r="BV1035" s="715"/>
      <c r="BW1035" s="718"/>
    </row>
    <row r="1036" spans="2:75" ht="15.75" customHeight="1">
      <c r="B1036" s="363" t="s">
        <v>1138</v>
      </c>
      <c r="C1036" s="364">
        <v>18719154000101</v>
      </c>
      <c r="D1036" s="365" t="s">
        <v>11</v>
      </c>
      <c r="E1036" s="365" t="s">
        <v>620</v>
      </c>
      <c r="F1036" s="365" t="s">
        <v>674</v>
      </c>
      <c r="G1036" s="366" t="s">
        <v>740</v>
      </c>
      <c r="H1036" s="366" t="s">
        <v>34</v>
      </c>
      <c r="I1036" s="366"/>
      <c r="J1036" s="366" t="s">
        <v>608</v>
      </c>
      <c r="K1036" s="367" t="s">
        <v>48</v>
      </c>
      <c r="L1036" s="368" t="s">
        <v>1341</v>
      </c>
      <c r="M1036" s="368" t="s">
        <v>1421</v>
      </c>
      <c r="N1036" s="367">
        <v>361445</v>
      </c>
      <c r="O1036" s="367" t="s">
        <v>1323</v>
      </c>
      <c r="P1036" s="371">
        <v>41698</v>
      </c>
      <c r="Q1036" s="372">
        <v>4429327174.8400002</v>
      </c>
      <c r="R1036" s="372">
        <v>3873838851.9058709</v>
      </c>
      <c r="S1036" s="367">
        <v>0</v>
      </c>
      <c r="T1036" s="369">
        <v>8.2563302071404943E-2</v>
      </c>
      <c r="U1036" s="369">
        <v>1.0673119206952981</v>
      </c>
      <c r="V1036" s="369">
        <v>0.11205540560532024</v>
      </c>
      <c r="W1036" s="369">
        <v>1.098517658546637</v>
      </c>
      <c r="X1036" s="369">
        <v>0.1748586393070557</v>
      </c>
      <c r="Y1036" s="369">
        <v>1.3259848267819745</v>
      </c>
      <c r="Z1036" s="369">
        <v>0.19375469987852179</v>
      </c>
      <c r="AA1036" s="369">
        <v>1.1013645271090082</v>
      </c>
      <c r="AB1036" s="369">
        <v>1.7793491481935841E-3</v>
      </c>
      <c r="AC1036" s="373">
        <v>5.1040623518151262</v>
      </c>
      <c r="AD1036" s="575">
        <v>0</v>
      </c>
      <c r="AE1036" s="370" t="s">
        <v>2574</v>
      </c>
      <c r="AF1036" s="370" t="s">
        <v>2320</v>
      </c>
      <c r="AG1036" s="374" t="s">
        <v>59</v>
      </c>
      <c r="AH1036" s="374" t="s">
        <v>2321</v>
      </c>
      <c r="AI1036" s="374">
        <v>20000</v>
      </c>
      <c r="AJ1036" s="374">
        <v>100</v>
      </c>
      <c r="AK1036" s="374">
        <v>1000</v>
      </c>
      <c r="AL1036" s="369">
        <v>4.0000000000000001E-3</v>
      </c>
      <c r="AM1036" s="369" t="s">
        <v>34</v>
      </c>
      <c r="AN1036" s="369" t="s">
        <v>64</v>
      </c>
      <c r="AO1036" s="367" t="s">
        <v>1326</v>
      </c>
      <c r="AP1036" s="370" t="s">
        <v>11</v>
      </c>
      <c r="AQ1036" s="376" t="s">
        <v>679</v>
      </c>
      <c r="AR1036" s="369">
        <v>6.6666666666666664E-4</v>
      </c>
      <c r="AS1036" s="369">
        <v>6.6666666666666664E-4</v>
      </c>
      <c r="AT1036" s="369"/>
      <c r="AW1036" s="711"/>
      <c r="AX1036" s="711"/>
      <c r="AY1036" s="712"/>
      <c r="AZ1036" s="712"/>
      <c r="BA1036" s="712"/>
      <c r="BB1036" s="713"/>
      <c r="BC1036" s="712"/>
      <c r="BD1036" s="712"/>
      <c r="BE1036" s="712"/>
      <c r="BF1036" s="712"/>
      <c r="BG1036" s="713"/>
      <c r="BH1036" s="713"/>
      <c r="BI1036" s="714"/>
      <c r="BJ1036" s="714"/>
      <c r="BK1036" s="714"/>
      <c r="BL1036" s="218"/>
      <c r="BM1036" s="713"/>
      <c r="BN1036" s="713"/>
      <c r="BO1036" s="713"/>
      <c r="BP1036" s="713"/>
      <c r="BQ1036" s="713"/>
      <c r="BR1036" s="713"/>
      <c r="BS1036" s="713"/>
      <c r="BT1036" s="716"/>
      <c r="BU1036" s="717"/>
      <c r="BV1036" s="715"/>
      <c r="BW1036" s="718"/>
    </row>
    <row r="1037" spans="2:75" ht="15.75" customHeight="1">
      <c r="B1037" s="363" t="s">
        <v>340</v>
      </c>
      <c r="C1037" s="364">
        <v>398561000190</v>
      </c>
      <c r="D1037" s="365" t="s">
        <v>14</v>
      </c>
      <c r="E1037" s="365" t="s">
        <v>607</v>
      </c>
      <c r="F1037" s="365"/>
      <c r="G1037" s="366"/>
      <c r="H1037" s="366" t="s">
        <v>34</v>
      </c>
      <c r="I1037" s="366" t="s">
        <v>34</v>
      </c>
      <c r="J1037" s="366" t="s">
        <v>608</v>
      </c>
      <c r="K1037" s="367" t="s">
        <v>48</v>
      </c>
      <c r="L1037" s="368"/>
      <c r="M1037" s="368" t="s">
        <v>34</v>
      </c>
      <c r="N1037" s="367">
        <v>388211</v>
      </c>
      <c r="O1037" s="367" t="s">
        <v>1323</v>
      </c>
      <c r="P1037" s="371">
        <v>34723</v>
      </c>
      <c r="Q1037" s="372">
        <v>78356254.040000007</v>
      </c>
      <c r="R1037" s="372">
        <v>151871303.82202381</v>
      </c>
      <c r="S1037" s="367">
        <v>3</v>
      </c>
      <c r="T1037" s="369">
        <v>3.4451312398543932E-2</v>
      </c>
      <c r="U1037" s="369">
        <v>0.4453588396302614</v>
      </c>
      <c r="V1037" s="369">
        <v>-0.10512181002844734</v>
      </c>
      <c r="W1037" s="369">
        <v>-1.0305452377850444</v>
      </c>
      <c r="X1037" s="369">
        <v>2.3887476014198272E-2</v>
      </c>
      <c r="Y1037" s="369">
        <v>0.18114307002769395</v>
      </c>
      <c r="Z1037" s="369">
        <v>-1.1139235695161287E-2</v>
      </c>
      <c r="AA1037" s="369">
        <v>-6.3319026900761508E-2</v>
      </c>
      <c r="AB1037" s="369">
        <v>0.2425938494177956</v>
      </c>
      <c r="AC1037" s="373">
        <v>-0.73695990702258396</v>
      </c>
      <c r="AD1037" s="575">
        <v>14172679000100</v>
      </c>
      <c r="AE1037" s="370" t="s">
        <v>2574</v>
      </c>
      <c r="AF1037" s="370" t="s">
        <v>2320</v>
      </c>
      <c r="AG1037" s="374" t="s">
        <v>59</v>
      </c>
      <c r="AH1037" s="374" t="s">
        <v>2321</v>
      </c>
      <c r="AI1037" s="374">
        <v>1000</v>
      </c>
      <c r="AJ1037" s="374">
        <v>100</v>
      </c>
      <c r="AK1037" s="374">
        <v>1000</v>
      </c>
      <c r="AL1037" s="369">
        <v>0.02</v>
      </c>
      <c r="AM1037" s="369">
        <v>0.2</v>
      </c>
      <c r="AN1037" s="369" t="s">
        <v>668</v>
      </c>
      <c r="AO1037" s="367" t="s">
        <v>1326</v>
      </c>
      <c r="AP1037" s="370" t="s">
        <v>718</v>
      </c>
      <c r="AQ1037" s="376" t="s">
        <v>661</v>
      </c>
      <c r="AR1037" s="369">
        <v>6.0000000000000001E-3</v>
      </c>
      <c r="AS1037" s="369">
        <v>6.0000000000000001E-3</v>
      </c>
      <c r="AT1037" s="369"/>
      <c r="AW1037" s="711"/>
      <c r="AX1037" s="711"/>
      <c r="AY1037" s="712"/>
      <c r="AZ1037" s="712"/>
      <c r="BA1037" s="712"/>
      <c r="BB1037" s="713"/>
      <c r="BC1037" s="712"/>
      <c r="BD1037" s="712"/>
      <c r="BE1037" s="712"/>
      <c r="BF1037" s="712"/>
      <c r="BG1037" s="713"/>
      <c r="BH1037" s="713"/>
      <c r="BI1037" s="714"/>
      <c r="BJ1037" s="714"/>
      <c r="BK1037" s="714"/>
      <c r="BL1037" s="218"/>
      <c r="BM1037" s="713"/>
      <c r="BN1037" s="713"/>
      <c r="BO1037" s="713"/>
      <c r="BP1037" s="713"/>
      <c r="BQ1037" s="713"/>
      <c r="BR1037" s="713"/>
      <c r="BS1037" s="713"/>
      <c r="BT1037" s="716"/>
      <c r="BU1037" s="717"/>
      <c r="BV1037" s="715"/>
      <c r="BW1037" s="718"/>
    </row>
    <row r="1038" spans="2:75" ht="15.75" customHeight="1">
      <c r="B1038" s="363" t="s">
        <v>341</v>
      </c>
      <c r="C1038" s="364">
        <v>24011864000177</v>
      </c>
      <c r="D1038" s="365" t="s">
        <v>11</v>
      </c>
      <c r="E1038" s="365" t="s">
        <v>621</v>
      </c>
      <c r="F1038" s="365" t="s">
        <v>674</v>
      </c>
      <c r="G1038" s="366" t="s">
        <v>740</v>
      </c>
      <c r="H1038" s="366" t="s">
        <v>34</v>
      </c>
      <c r="I1038" s="366"/>
      <c r="J1038" s="366" t="s">
        <v>608</v>
      </c>
      <c r="K1038" s="367" t="s">
        <v>48</v>
      </c>
      <c r="L1038" s="368"/>
      <c r="M1038" s="368" t="s">
        <v>34</v>
      </c>
      <c r="N1038" s="367">
        <v>427950</v>
      </c>
      <c r="O1038" s="367" t="s">
        <v>1323</v>
      </c>
      <c r="P1038" s="371">
        <v>42430</v>
      </c>
      <c r="Q1038" s="372">
        <v>158468351.18000001</v>
      </c>
      <c r="R1038" s="372">
        <v>148413348.54519832</v>
      </c>
      <c r="S1038" s="367">
        <v>1</v>
      </c>
      <c r="T1038" s="369">
        <v>6.3828928128547791E-2</v>
      </c>
      <c r="U1038" s="369">
        <v>0.82512901213524859</v>
      </c>
      <c r="V1038" s="369">
        <v>9.6139449187127024E-2</v>
      </c>
      <c r="W1038" s="369">
        <v>0.94248806690314535</v>
      </c>
      <c r="X1038" s="369">
        <v>0.15176412094705838</v>
      </c>
      <c r="Y1038" s="369">
        <v>1.1508548986952098</v>
      </c>
      <c r="Z1038" s="369">
        <v>0.26059608119039468</v>
      </c>
      <c r="AA1038" s="369">
        <v>1.4813126076769592</v>
      </c>
      <c r="AB1038" s="369">
        <v>2.7720212260054063E-2</v>
      </c>
      <c r="AC1038" s="373">
        <v>-0.1788768158317717</v>
      </c>
      <c r="AD1038" s="575">
        <v>21624772000174</v>
      </c>
      <c r="AE1038" s="370" t="s">
        <v>2574</v>
      </c>
      <c r="AF1038" s="370" t="s">
        <v>2320</v>
      </c>
      <c r="AG1038" s="374" t="s">
        <v>59</v>
      </c>
      <c r="AH1038" s="374" t="s">
        <v>2321</v>
      </c>
      <c r="AI1038" s="374">
        <v>20000</v>
      </c>
      <c r="AJ1038" s="374">
        <v>100</v>
      </c>
      <c r="AK1038" s="374">
        <v>1000</v>
      </c>
      <c r="AL1038" s="369">
        <v>5.0000000000000001E-3</v>
      </c>
      <c r="AM1038" s="369">
        <v>0.2</v>
      </c>
      <c r="AN1038" s="369" t="s">
        <v>636</v>
      </c>
      <c r="AO1038" s="367" t="s">
        <v>1326</v>
      </c>
      <c r="AP1038" s="370" t="s">
        <v>11</v>
      </c>
      <c r="AQ1038" s="376" t="s">
        <v>1376</v>
      </c>
      <c r="AR1038" s="369">
        <v>1.3333333333333333E-3</v>
      </c>
      <c r="AS1038" s="369">
        <v>1.3333333333333333E-3</v>
      </c>
      <c r="AT1038" s="369"/>
      <c r="AX1038" s="711"/>
      <c r="AY1038" s="712"/>
      <c r="AZ1038" s="712"/>
      <c r="BA1038" s="712"/>
      <c r="BB1038" s="713"/>
      <c r="BC1038" s="712"/>
      <c r="BD1038" s="712"/>
      <c r="BE1038" s="712"/>
      <c r="BF1038" s="712"/>
      <c r="BG1038" s="713"/>
      <c r="BH1038" s="713"/>
      <c r="BI1038" s="714"/>
      <c r="BJ1038" s="714"/>
      <c r="BK1038" s="714"/>
      <c r="BL1038" s="713"/>
      <c r="BM1038" s="713"/>
      <c r="BN1038" s="713"/>
      <c r="BO1038" s="713"/>
      <c r="BP1038" s="713"/>
      <c r="BQ1038" s="713"/>
      <c r="BR1038" s="713"/>
      <c r="BS1038" s="713"/>
      <c r="BT1038" s="716"/>
      <c r="BU1038" s="717"/>
      <c r="BV1038" s="715"/>
      <c r="BW1038" s="718"/>
    </row>
    <row r="1039" spans="2:75" ht="15.75" customHeight="1">
      <c r="B1039" s="363" t="s">
        <v>1139</v>
      </c>
      <c r="C1039" s="364">
        <v>35378376000119</v>
      </c>
      <c r="D1039" s="365" t="s">
        <v>11</v>
      </c>
      <c r="E1039" s="365" t="s">
        <v>620</v>
      </c>
      <c r="F1039" s="365" t="s">
        <v>665</v>
      </c>
      <c r="G1039" s="366" t="s">
        <v>740</v>
      </c>
      <c r="H1039" s="366" t="s">
        <v>34</v>
      </c>
      <c r="I1039" s="366"/>
      <c r="J1039" s="366" t="s">
        <v>608</v>
      </c>
      <c r="K1039" s="367" t="s">
        <v>48</v>
      </c>
      <c r="L1039" s="368" t="s">
        <v>1341</v>
      </c>
      <c r="M1039" s="368" t="s">
        <v>34</v>
      </c>
      <c r="N1039" s="367">
        <v>523666</v>
      </c>
      <c r="O1039" s="367" t="s">
        <v>1323</v>
      </c>
      <c r="P1039" s="371">
        <v>43798</v>
      </c>
      <c r="Q1039" s="372">
        <v>188773205.41</v>
      </c>
      <c r="R1039" s="372">
        <v>138799630.59543645</v>
      </c>
      <c r="S1039" s="367">
        <v>30</v>
      </c>
      <c r="T1039" s="369">
        <v>8.7585314670949765E-2</v>
      </c>
      <c r="U1039" s="369">
        <v>1.1322324577729035</v>
      </c>
      <c r="V1039" s="369">
        <v>0.12115508666049113</v>
      </c>
      <c r="W1039" s="369">
        <v>1.1877249598120112</v>
      </c>
      <c r="X1039" s="369">
        <v>0.19003941628852528</v>
      </c>
      <c r="Y1039" s="369">
        <v>1.4411034163807528</v>
      </c>
      <c r="Z1039" s="369" t="s">
        <v>1424</v>
      </c>
      <c r="AA1039" s="369" t="s">
        <v>1424</v>
      </c>
      <c r="AB1039" s="369">
        <v>3.1627820883810059E-3</v>
      </c>
      <c r="AC1039" s="373">
        <v>5.450371173745272</v>
      </c>
      <c r="AD1039" s="575">
        <v>35377796000180</v>
      </c>
      <c r="AE1039" s="370" t="s">
        <v>2574</v>
      </c>
      <c r="AF1039" s="370" t="s">
        <v>2320</v>
      </c>
      <c r="AG1039" s="374" t="s">
        <v>59</v>
      </c>
      <c r="AH1039" s="374" t="s">
        <v>2321</v>
      </c>
      <c r="AI1039" s="374">
        <v>20000</v>
      </c>
      <c r="AJ1039" s="374">
        <v>0</v>
      </c>
      <c r="AK1039" s="374">
        <v>1000</v>
      </c>
      <c r="AL1039" s="369">
        <v>5.0000000000000001E-3</v>
      </c>
      <c r="AM1039" s="369">
        <v>0.2</v>
      </c>
      <c r="AN1039" s="369" t="s">
        <v>64</v>
      </c>
      <c r="AO1039" s="367" t="s">
        <v>1326</v>
      </c>
      <c r="AP1039" s="370" t="s">
        <v>11</v>
      </c>
      <c r="AQ1039" s="376" t="s">
        <v>677</v>
      </c>
      <c r="AR1039" s="369">
        <v>1.3333333333333333E-3</v>
      </c>
      <c r="AS1039" s="369">
        <v>1.3333333333333333E-3</v>
      </c>
      <c r="AT1039" s="369"/>
      <c r="AX1039" s="711"/>
      <c r="AY1039" s="712"/>
      <c r="AZ1039" s="712"/>
      <c r="BA1039" s="712"/>
      <c r="BB1039" s="713"/>
      <c r="BC1039" s="712"/>
      <c r="BD1039" s="712"/>
      <c r="BE1039" s="712"/>
      <c r="BF1039" s="712"/>
      <c r="BG1039" s="713"/>
      <c r="BH1039" s="713"/>
      <c r="BI1039" s="714"/>
      <c r="BJ1039" s="714"/>
      <c r="BK1039" s="714"/>
      <c r="BL1039" s="713"/>
      <c r="BM1039" s="713"/>
      <c r="BN1039" s="713"/>
      <c r="BO1039" s="713"/>
      <c r="BP1039" s="713"/>
      <c r="BQ1039" s="713"/>
      <c r="BR1039" s="713"/>
      <c r="BS1039" s="713"/>
      <c r="BT1039" s="716"/>
      <c r="BU1039" s="717"/>
      <c r="BV1039" s="715"/>
      <c r="BW1039" s="718"/>
    </row>
    <row r="1040" spans="2:75" ht="15.75" customHeight="1">
      <c r="B1040" s="363" t="s">
        <v>1140</v>
      </c>
      <c r="C1040" s="364">
        <v>21625026000103</v>
      </c>
      <c r="D1040" s="365" t="s">
        <v>11</v>
      </c>
      <c r="E1040" s="365" t="s">
        <v>621</v>
      </c>
      <c r="F1040" s="365" t="s">
        <v>665</v>
      </c>
      <c r="G1040" s="366" t="s">
        <v>867</v>
      </c>
      <c r="H1040" s="366" t="s">
        <v>34</v>
      </c>
      <c r="I1040" s="366"/>
      <c r="J1040" s="366" t="s">
        <v>608</v>
      </c>
      <c r="K1040" s="367" t="s">
        <v>48</v>
      </c>
      <c r="L1040" s="368"/>
      <c r="M1040" s="368" t="s">
        <v>34</v>
      </c>
      <c r="N1040" s="367">
        <v>392979</v>
      </c>
      <c r="O1040" s="367" t="s">
        <v>1323</v>
      </c>
      <c r="P1040" s="371">
        <v>42111</v>
      </c>
      <c r="Q1040" s="372">
        <v>30297980.579999998</v>
      </c>
      <c r="R1040" s="372">
        <v>58509984.523333259</v>
      </c>
      <c r="S1040" s="367">
        <v>1</v>
      </c>
      <c r="T1040" s="369">
        <v>4.4223853818012415E-2</v>
      </c>
      <c r="U1040" s="369">
        <v>0.57169038997773369</v>
      </c>
      <c r="V1040" s="369">
        <v>4.7547044760299473E-2</v>
      </c>
      <c r="W1040" s="369">
        <v>0.46612002338257968</v>
      </c>
      <c r="X1040" s="369">
        <v>7.5312127738699441E-2</v>
      </c>
      <c r="Y1040" s="369">
        <v>0.57110554588509699</v>
      </c>
      <c r="Z1040" s="369">
        <v>0.16191985678127674</v>
      </c>
      <c r="AA1040" s="369">
        <v>0.92040495846179904</v>
      </c>
      <c r="AB1040" s="369">
        <v>5.9012305256822425E-2</v>
      </c>
      <c r="AC1040" s="373">
        <v>-0.82977160605293754</v>
      </c>
      <c r="AD1040" s="575">
        <v>0</v>
      </c>
      <c r="AE1040" s="370" t="s">
        <v>2574</v>
      </c>
      <c r="AF1040" s="370" t="s">
        <v>2320</v>
      </c>
      <c r="AG1040" s="374" t="s">
        <v>59</v>
      </c>
      <c r="AH1040" s="374" t="s">
        <v>2321</v>
      </c>
      <c r="AI1040" s="374">
        <v>20000</v>
      </c>
      <c r="AJ1040" s="374">
        <v>100</v>
      </c>
      <c r="AK1040" s="374">
        <v>1000</v>
      </c>
      <c r="AL1040" s="369">
        <v>5.0000000000000001E-3</v>
      </c>
      <c r="AM1040" s="369">
        <v>0.2</v>
      </c>
      <c r="AN1040" s="369" t="s">
        <v>2426</v>
      </c>
      <c r="AO1040" s="367" t="s">
        <v>1326</v>
      </c>
      <c r="AP1040" s="370" t="s">
        <v>11</v>
      </c>
      <c r="AQ1040" s="376" t="s">
        <v>671</v>
      </c>
      <c r="AR1040" s="369">
        <v>1.3333333333333333E-3</v>
      </c>
      <c r="AS1040" s="369">
        <v>1.3333333333333333E-3</v>
      </c>
      <c r="AT1040" s="369"/>
      <c r="AX1040" s="711"/>
      <c r="AY1040" s="712"/>
      <c r="AZ1040" s="712"/>
      <c r="BA1040" s="712"/>
      <c r="BB1040" s="713"/>
      <c r="BC1040" s="712"/>
      <c r="BD1040" s="712"/>
      <c r="BE1040" s="712"/>
      <c r="BF1040" s="712"/>
      <c r="BG1040" s="713"/>
      <c r="BH1040" s="713"/>
      <c r="BI1040" s="714"/>
      <c r="BJ1040" s="714"/>
      <c r="BK1040" s="714"/>
      <c r="BL1040" s="713"/>
      <c r="BM1040" s="713"/>
      <c r="BN1040" s="713"/>
      <c r="BO1040" s="713"/>
      <c r="BP1040" s="713"/>
      <c r="BQ1040" s="713"/>
      <c r="BR1040" s="713"/>
      <c r="BS1040" s="713"/>
      <c r="BT1040" s="716"/>
      <c r="BU1040" s="717"/>
      <c r="BV1040" s="715"/>
      <c r="BW1040" s="718"/>
    </row>
    <row r="1041" spans="2:75" ht="15.75" customHeight="1">
      <c r="B1041" s="363" t="s">
        <v>342</v>
      </c>
      <c r="C1041" s="364">
        <v>400490000113</v>
      </c>
      <c r="D1041" s="365" t="s">
        <v>13</v>
      </c>
      <c r="E1041" s="365" t="s">
        <v>615</v>
      </c>
      <c r="F1041" s="365" t="s">
        <v>619</v>
      </c>
      <c r="G1041" s="366" t="s">
        <v>34</v>
      </c>
      <c r="H1041" s="366" t="s">
        <v>1339</v>
      </c>
      <c r="I1041" s="366" t="s">
        <v>34</v>
      </c>
      <c r="J1041" s="366"/>
      <c r="K1041" s="367" t="s">
        <v>48</v>
      </c>
      <c r="L1041" s="368"/>
      <c r="M1041" s="368" t="s">
        <v>34</v>
      </c>
      <c r="N1041" s="367">
        <v>242918</v>
      </c>
      <c r="O1041" s="367" t="s">
        <v>1323</v>
      </c>
      <c r="P1041" s="371">
        <v>34731</v>
      </c>
      <c r="Q1041" s="372">
        <v>293438991.47000003</v>
      </c>
      <c r="R1041" s="372">
        <v>310734080.4548015</v>
      </c>
      <c r="S1041" s="367">
        <v>6</v>
      </c>
      <c r="T1041" s="369">
        <v>9.7788228530821808E-2</v>
      </c>
      <c r="U1041" s="369">
        <v>1.2641275166581543</v>
      </c>
      <c r="V1041" s="369">
        <v>0.12804443025616785</v>
      </c>
      <c r="W1041" s="369">
        <v>1.2552635631909699</v>
      </c>
      <c r="X1041" s="369">
        <v>0.14081232931408127</v>
      </c>
      <c r="Y1041" s="369">
        <v>1.067805473233854</v>
      </c>
      <c r="Z1041" s="369">
        <v>0.26642180191159825</v>
      </c>
      <c r="AA1041" s="369">
        <v>1.5144278928865584</v>
      </c>
      <c r="AB1041" s="369">
        <v>4.2050399796151432E-2</v>
      </c>
      <c r="AC1041" s="373">
        <v>0.57650433709546178</v>
      </c>
      <c r="AD1041" s="575">
        <v>0</v>
      </c>
      <c r="AE1041" s="370" t="s">
        <v>2574</v>
      </c>
      <c r="AF1041" s="370" t="s">
        <v>2320</v>
      </c>
      <c r="AG1041" s="374" t="s">
        <v>59</v>
      </c>
      <c r="AH1041" s="374" t="s">
        <v>2321</v>
      </c>
      <c r="AI1041" s="374">
        <v>10000</v>
      </c>
      <c r="AJ1041" s="374">
        <v>100</v>
      </c>
      <c r="AK1041" s="374">
        <v>10000</v>
      </c>
      <c r="AL1041" s="369">
        <v>1.4999999999999999E-2</v>
      </c>
      <c r="AM1041" s="369">
        <v>0.2</v>
      </c>
      <c r="AN1041" s="369" t="s">
        <v>64</v>
      </c>
      <c r="AO1041" s="367" t="s">
        <v>1326</v>
      </c>
      <c r="AP1041" s="370" t="s">
        <v>13</v>
      </c>
      <c r="AQ1041" s="376" t="s">
        <v>666</v>
      </c>
      <c r="AR1041" s="369">
        <v>4.4999999999999997E-3</v>
      </c>
      <c r="AS1041" s="369">
        <v>4.4999999999999997E-3</v>
      </c>
      <c r="AT1041" s="369"/>
      <c r="AX1041" s="711"/>
      <c r="AY1041" s="712"/>
      <c r="AZ1041" s="712"/>
      <c r="BA1041" s="712"/>
      <c r="BB1041" s="713"/>
      <c r="BC1041" s="712"/>
      <c r="BD1041" s="712"/>
      <c r="BE1041" s="712"/>
      <c r="BF1041" s="712"/>
      <c r="BG1041" s="713"/>
      <c r="BH1041" s="713"/>
      <c r="BI1041" s="714"/>
      <c r="BJ1041" s="714"/>
      <c r="BK1041" s="714"/>
      <c r="BL1041" s="713"/>
      <c r="BM1041" s="713"/>
      <c r="BN1041" s="713"/>
      <c r="BO1041" s="713"/>
      <c r="BP1041" s="713"/>
      <c r="BQ1041" s="713"/>
      <c r="BR1041" s="713"/>
      <c r="BS1041" s="713"/>
      <c r="BT1041" s="716"/>
      <c r="BU1041" s="717"/>
      <c r="BV1041" s="715"/>
      <c r="BW1041" s="718"/>
    </row>
    <row r="1042" spans="2:75" ht="15.75" customHeight="1">
      <c r="B1042" s="363" t="s">
        <v>343</v>
      </c>
      <c r="C1042" s="364">
        <v>17787909000134</v>
      </c>
      <c r="D1042" s="365" t="s">
        <v>14</v>
      </c>
      <c r="E1042" s="365" t="s">
        <v>607</v>
      </c>
      <c r="F1042" s="365"/>
      <c r="G1042" s="366"/>
      <c r="H1042" s="366" t="s">
        <v>34</v>
      </c>
      <c r="I1042" s="366" t="s">
        <v>34</v>
      </c>
      <c r="J1042" s="366" t="s">
        <v>608</v>
      </c>
      <c r="K1042" s="367" t="s">
        <v>48</v>
      </c>
      <c r="L1042" s="368"/>
      <c r="M1042" s="368" t="s">
        <v>34</v>
      </c>
      <c r="N1042" s="367">
        <v>342106</v>
      </c>
      <c r="O1042" s="367" t="s">
        <v>1323</v>
      </c>
      <c r="P1042" s="371">
        <v>41486</v>
      </c>
      <c r="Q1042" s="372">
        <v>101596319.61</v>
      </c>
      <c r="R1042" s="372">
        <v>108886809.52948414</v>
      </c>
      <c r="S1042" s="367">
        <v>17</v>
      </c>
      <c r="T1042" s="369">
        <v>-2.1182488661821708E-3</v>
      </c>
      <c r="U1042" s="369">
        <v>-2.7383016535848428E-2</v>
      </c>
      <c r="V1042" s="369">
        <v>-0.18031703004530686</v>
      </c>
      <c r="W1042" s="369">
        <v>-1.7677098268613061</v>
      </c>
      <c r="X1042" s="369">
        <v>-0.10326190600380136</v>
      </c>
      <c r="Y1042" s="369">
        <v>-0.78305379184145407</v>
      </c>
      <c r="Z1042" s="369">
        <v>-4.5180216329627654E-2</v>
      </c>
      <c r="AA1042" s="369">
        <v>-0.25681899651343149</v>
      </c>
      <c r="AB1042" s="369">
        <v>0.24399567167911287</v>
      </c>
      <c r="AC1042" s="373">
        <v>-1.091146514672636</v>
      </c>
      <c r="AD1042" s="575">
        <v>26470606000184</v>
      </c>
      <c r="AE1042" s="370" t="s">
        <v>2574</v>
      </c>
      <c r="AF1042" s="370" t="s">
        <v>2320</v>
      </c>
      <c r="AG1042" s="374" t="s">
        <v>59</v>
      </c>
      <c r="AH1042" s="374" t="s">
        <v>2321</v>
      </c>
      <c r="AI1042" s="374">
        <v>20000</v>
      </c>
      <c r="AJ1042" s="374">
        <v>0</v>
      </c>
      <c r="AK1042" s="374">
        <v>0</v>
      </c>
      <c r="AL1042" s="369">
        <v>0.02</v>
      </c>
      <c r="AM1042" s="369">
        <v>0.2</v>
      </c>
      <c r="AN1042" s="369" t="s">
        <v>668</v>
      </c>
      <c r="AO1042" s="367" t="s">
        <v>1326</v>
      </c>
      <c r="AP1042" s="370" t="s">
        <v>718</v>
      </c>
      <c r="AQ1042" s="376" t="s">
        <v>661</v>
      </c>
      <c r="AR1042" s="369">
        <v>5.3333333333333332E-3</v>
      </c>
      <c r="AS1042" s="369">
        <v>5.3333333333333332E-3</v>
      </c>
      <c r="AT1042" s="369"/>
      <c r="AX1042" s="711"/>
      <c r="AY1042" s="712"/>
      <c r="AZ1042" s="712"/>
      <c r="BA1042" s="712"/>
      <c r="BB1042" s="713"/>
      <c r="BC1042" s="712"/>
      <c r="BD1042" s="712"/>
      <c r="BE1042" s="712"/>
      <c r="BF1042" s="712"/>
      <c r="BG1042" s="713"/>
      <c r="BH1042" s="713"/>
      <c r="BI1042" s="714"/>
      <c r="BJ1042" s="714"/>
      <c r="BK1042" s="714"/>
      <c r="BL1042" s="713"/>
      <c r="BM1042" s="713"/>
      <c r="BN1042" s="713"/>
      <c r="BO1042" s="713"/>
      <c r="BP1042" s="713"/>
      <c r="BQ1042" s="713"/>
      <c r="BR1042" s="713"/>
      <c r="BS1042" s="713"/>
      <c r="BT1042" s="716"/>
      <c r="BU1042" s="717"/>
      <c r="BV1042" s="715"/>
      <c r="BW1042" s="718"/>
    </row>
    <row r="1043" spans="2:75" ht="15.75" customHeight="1">
      <c r="B1043" s="363" t="s">
        <v>1141</v>
      </c>
      <c r="C1043" s="364">
        <v>38120941000131</v>
      </c>
      <c r="D1043" s="365" t="s">
        <v>14</v>
      </c>
      <c r="E1043" s="365" t="s">
        <v>15</v>
      </c>
      <c r="F1043" s="365" t="s">
        <v>701</v>
      </c>
      <c r="G1043" s="366"/>
      <c r="H1043" s="366" t="s">
        <v>34</v>
      </c>
      <c r="I1043" s="366" t="s">
        <v>34</v>
      </c>
      <c r="J1043" s="366" t="s">
        <v>611</v>
      </c>
      <c r="K1043" s="367"/>
      <c r="L1043" s="368"/>
      <c r="M1043" s="368" t="s">
        <v>1421</v>
      </c>
      <c r="N1043" s="367">
        <v>550752</v>
      </c>
      <c r="O1043" s="367" t="s">
        <v>1323</v>
      </c>
      <c r="P1043" s="371">
        <v>44074</v>
      </c>
      <c r="Q1043" s="372">
        <v>4321907.0999999996</v>
      </c>
      <c r="R1043" s="372">
        <v>7034150.4769841302</v>
      </c>
      <c r="S1043" s="367">
        <v>5</v>
      </c>
      <c r="T1043" s="369">
        <v>-0.18877664935951277</v>
      </c>
      <c r="U1043" s="369">
        <v>-2.4403525919550937</v>
      </c>
      <c r="V1043" s="369">
        <v>-0.2036292371428623</v>
      </c>
      <c r="W1043" s="369">
        <v>-1.9962474062669802</v>
      </c>
      <c r="X1043" s="369" t="s">
        <v>1424</v>
      </c>
      <c r="Y1043" s="369" t="s">
        <v>1424</v>
      </c>
      <c r="Z1043" s="369" t="s">
        <v>1424</v>
      </c>
      <c r="AA1043" s="369" t="s">
        <v>1424</v>
      </c>
      <c r="AB1043" s="369">
        <v>0.27618292677638162</v>
      </c>
      <c r="AC1043" s="373">
        <v>-1.0382383569188014</v>
      </c>
      <c r="AD1043" s="575">
        <v>0</v>
      </c>
      <c r="AE1043" s="370" t="s">
        <v>2352</v>
      </c>
      <c r="AF1043" s="370" t="s">
        <v>2317</v>
      </c>
      <c r="AG1043" s="374" t="s">
        <v>1458</v>
      </c>
      <c r="AH1043" s="374" t="s">
        <v>2321</v>
      </c>
      <c r="AI1043" s="374">
        <v>500</v>
      </c>
      <c r="AJ1043" s="374">
        <v>500</v>
      </c>
      <c r="AK1043" s="374">
        <v>500</v>
      </c>
      <c r="AL1043" s="369">
        <v>1E-3</v>
      </c>
      <c r="AM1043" s="369" t="s">
        <v>34</v>
      </c>
      <c r="AN1043" s="369" t="s">
        <v>64</v>
      </c>
      <c r="AO1043" s="367" t="s">
        <v>1326</v>
      </c>
      <c r="AP1043" s="370" t="s">
        <v>13</v>
      </c>
      <c r="AQ1043" s="376" t="s">
        <v>673</v>
      </c>
      <c r="AR1043" s="369">
        <v>3.5E-4</v>
      </c>
      <c r="AS1043" s="369">
        <v>3.5E-4</v>
      </c>
      <c r="AT1043" s="369"/>
      <c r="AX1043" s="711"/>
      <c r="AY1043" s="712"/>
      <c r="AZ1043" s="712"/>
      <c r="BA1043" s="712"/>
      <c r="BB1043" s="713"/>
      <c r="BC1043" s="712"/>
      <c r="BD1043" s="712"/>
      <c r="BE1043" s="712"/>
      <c r="BF1043" s="712"/>
      <c r="BG1043" s="713"/>
      <c r="BH1043" s="713"/>
      <c r="BI1043" s="714"/>
      <c r="BJ1043" s="714"/>
      <c r="BK1043" s="714"/>
      <c r="BL1043" s="713"/>
      <c r="BM1043" s="713"/>
      <c r="BN1043" s="713"/>
      <c r="BO1043" s="713"/>
      <c r="BP1043" s="713"/>
      <c r="BQ1043" s="713"/>
      <c r="BR1043" s="713"/>
      <c r="BS1043" s="713"/>
      <c r="BT1043" s="716"/>
      <c r="BU1043" s="717"/>
      <c r="BV1043" s="715"/>
      <c r="BW1043" s="718"/>
    </row>
    <row r="1044" spans="2:75" ht="15.75" customHeight="1">
      <c r="B1044" s="363" t="s">
        <v>1142</v>
      </c>
      <c r="C1044" s="364">
        <v>17302010000184</v>
      </c>
      <c r="D1044" s="365" t="s">
        <v>11</v>
      </c>
      <c r="E1044" s="365" t="s">
        <v>663</v>
      </c>
      <c r="F1044" s="365"/>
      <c r="G1044" s="366"/>
      <c r="H1044" s="366" t="s">
        <v>34</v>
      </c>
      <c r="I1044" s="366" t="s">
        <v>34</v>
      </c>
      <c r="J1044" s="366" t="s">
        <v>611</v>
      </c>
      <c r="K1044" s="367" t="s">
        <v>48</v>
      </c>
      <c r="L1044" s="368"/>
      <c r="M1044" s="368" t="s">
        <v>34</v>
      </c>
      <c r="N1044" s="367">
        <v>331597</v>
      </c>
      <c r="O1044" s="367" t="s">
        <v>1323</v>
      </c>
      <c r="P1044" s="371">
        <v>41348</v>
      </c>
      <c r="Q1044" s="372">
        <v>16687843.039999999</v>
      </c>
      <c r="R1044" s="372">
        <v>33827815.034841269</v>
      </c>
      <c r="S1044" s="367">
        <v>5</v>
      </c>
      <c r="T1044" s="369">
        <v>-5.7065904803179079E-2</v>
      </c>
      <c r="U1044" s="369">
        <v>-0.73770208959206263</v>
      </c>
      <c r="V1044" s="369">
        <v>-3.4581841600116903E-2</v>
      </c>
      <c r="W1044" s="369">
        <v>-0.33901768020540229</v>
      </c>
      <c r="X1044" s="369">
        <v>5.7360810895005221E-2</v>
      </c>
      <c r="Y1044" s="369">
        <v>0.43497744921327447</v>
      </c>
      <c r="Z1044" s="369">
        <v>7.0377904186774254E-2</v>
      </c>
      <c r="AA1044" s="369">
        <v>0.40005082308809631</v>
      </c>
      <c r="AB1044" s="369">
        <v>5.0416803391687498E-2</v>
      </c>
      <c r="AC1044" s="373">
        <v>-2.5998384239385035</v>
      </c>
      <c r="AD1044" s="575">
        <v>0</v>
      </c>
      <c r="AE1044" s="370" t="s">
        <v>2417</v>
      </c>
      <c r="AF1044" s="370" t="s">
        <v>738</v>
      </c>
      <c r="AG1044" s="374" t="s">
        <v>738</v>
      </c>
      <c r="AH1044" s="374" t="s">
        <v>2318</v>
      </c>
      <c r="AI1044" s="374">
        <v>25000</v>
      </c>
      <c r="AJ1044" s="374">
        <v>5000</v>
      </c>
      <c r="AK1044" s="374">
        <v>25000</v>
      </c>
      <c r="AL1044" s="369">
        <v>8.6999999999999994E-3</v>
      </c>
      <c r="AM1044" s="369" t="s">
        <v>34</v>
      </c>
      <c r="AN1044" s="369" t="s">
        <v>64</v>
      </c>
      <c r="AO1044" s="367" t="s">
        <v>1326</v>
      </c>
      <c r="AP1044" s="370" t="s">
        <v>13</v>
      </c>
      <c r="AQ1044" s="376" t="s">
        <v>681</v>
      </c>
      <c r="AR1044" s="369">
        <v>4.1759999999999992E-3</v>
      </c>
      <c r="AS1044" s="369">
        <v>4.1759999999999992E-3</v>
      </c>
      <c r="AT1044" s="369"/>
      <c r="AX1044" s="711"/>
      <c r="AY1044" s="712"/>
      <c r="AZ1044" s="712"/>
      <c r="BA1044" s="712"/>
      <c r="BB1044" s="713"/>
      <c r="BC1044" s="712"/>
      <c r="BD1044" s="712"/>
      <c r="BE1044" s="712"/>
      <c r="BF1044" s="712"/>
      <c r="BG1044" s="713"/>
      <c r="BH1044" s="713"/>
      <c r="BI1044" s="714"/>
      <c r="BJ1044" s="714"/>
      <c r="BK1044" s="714"/>
      <c r="BL1044" s="713"/>
      <c r="BM1044" s="713"/>
      <c r="BN1044" s="713"/>
      <c r="BO1044" s="713"/>
      <c r="BP1044" s="713"/>
      <c r="BQ1044" s="713"/>
      <c r="BR1044" s="713"/>
      <c r="BS1044" s="713"/>
      <c r="BT1044" s="716"/>
      <c r="BU1044" s="717"/>
      <c r="BV1044" s="715"/>
      <c r="BW1044" s="718"/>
    </row>
    <row r="1045" spans="2:75" ht="15.75" customHeight="1">
      <c r="B1045" s="363" t="s">
        <v>589</v>
      </c>
      <c r="C1045" s="364">
        <v>10756685000154</v>
      </c>
      <c r="D1045" s="365" t="s">
        <v>14</v>
      </c>
      <c r="E1045" s="365" t="s">
        <v>607</v>
      </c>
      <c r="F1045" s="365"/>
      <c r="G1045" s="366"/>
      <c r="H1045" s="366" t="s">
        <v>34</v>
      </c>
      <c r="I1045" s="366" t="s">
        <v>34</v>
      </c>
      <c r="J1045" s="366" t="s">
        <v>608</v>
      </c>
      <c r="K1045" s="367" t="s">
        <v>48</v>
      </c>
      <c r="L1045" s="368"/>
      <c r="M1045" s="368" t="s">
        <v>34</v>
      </c>
      <c r="N1045" s="367">
        <v>342084</v>
      </c>
      <c r="O1045" s="367" t="s">
        <v>1323</v>
      </c>
      <c r="P1045" s="371">
        <v>41474</v>
      </c>
      <c r="Q1045" s="372">
        <v>77692207.209999993</v>
      </c>
      <c r="R1045" s="372">
        <v>83511511.86988093</v>
      </c>
      <c r="S1045" s="367">
        <v>3</v>
      </c>
      <c r="T1045" s="369">
        <v>1.3365247591974327E-3</v>
      </c>
      <c r="U1045" s="369">
        <v>1.7277516426876104E-2</v>
      </c>
      <c r="V1045" s="369">
        <v>-0.15448779286165149</v>
      </c>
      <c r="W1045" s="369">
        <v>-1.5144969363295202</v>
      </c>
      <c r="X1045" s="369">
        <v>1.629086461471041E-2</v>
      </c>
      <c r="Y1045" s="369">
        <v>0.12353658578077328</v>
      </c>
      <c r="Z1045" s="369">
        <v>5.7461400344385405E-2</v>
      </c>
      <c r="AA1045" s="369">
        <v>0.32662922786902082</v>
      </c>
      <c r="AB1045" s="369">
        <v>0.25385251075197585</v>
      </c>
      <c r="AC1045" s="373">
        <v>-0.91657223528793774</v>
      </c>
      <c r="AD1045" s="575">
        <v>0</v>
      </c>
      <c r="AE1045" s="370" t="s">
        <v>2575</v>
      </c>
      <c r="AF1045" s="370" t="s">
        <v>743</v>
      </c>
      <c r="AG1045" s="374" t="s">
        <v>743</v>
      </c>
      <c r="AH1045" s="374" t="s">
        <v>2321</v>
      </c>
      <c r="AI1045" s="374">
        <v>5000</v>
      </c>
      <c r="AJ1045" s="374">
        <v>1000</v>
      </c>
      <c r="AK1045" s="374">
        <v>1000</v>
      </c>
      <c r="AL1045" s="369">
        <v>0.03</v>
      </c>
      <c r="AM1045" s="369">
        <v>0.2</v>
      </c>
      <c r="AN1045" s="369" t="s">
        <v>668</v>
      </c>
      <c r="AO1045" s="367" t="s">
        <v>1326</v>
      </c>
      <c r="AP1045" s="370" t="s">
        <v>718</v>
      </c>
      <c r="AQ1045" s="376" t="s">
        <v>667</v>
      </c>
      <c r="AR1045" s="369">
        <v>9.9999999999999985E-3</v>
      </c>
      <c r="AS1045" s="369">
        <v>9.9999999999999985E-3</v>
      </c>
      <c r="AT1045" s="369"/>
      <c r="AX1045" s="711"/>
      <c r="AY1045" s="712"/>
      <c r="AZ1045" s="712"/>
      <c r="BA1045" s="712"/>
      <c r="BB1045" s="713"/>
      <c r="BC1045" s="712"/>
      <c r="BD1045" s="712"/>
      <c r="BE1045" s="712"/>
      <c r="BF1045" s="712"/>
      <c r="BG1045" s="713"/>
      <c r="BH1045" s="713"/>
      <c r="BI1045" s="714"/>
      <c r="BJ1045" s="714"/>
      <c r="BK1045" s="714"/>
      <c r="BL1045" s="713"/>
      <c r="BM1045" s="713"/>
      <c r="BN1045" s="713"/>
      <c r="BO1045" s="713"/>
      <c r="BP1045" s="713"/>
      <c r="BQ1045" s="713"/>
      <c r="BR1045" s="713"/>
      <c r="BS1045" s="713"/>
      <c r="BT1045" s="716"/>
      <c r="BU1045" s="717"/>
      <c r="BV1045" s="715"/>
      <c r="BW1045" s="718"/>
    </row>
    <row r="1046" spans="2:75" ht="15.75" customHeight="1">
      <c r="B1046" s="363" t="s">
        <v>1143</v>
      </c>
      <c r="C1046" s="364">
        <v>16987508000165</v>
      </c>
      <c r="D1046" s="365" t="s">
        <v>14</v>
      </c>
      <c r="E1046" s="365" t="s">
        <v>607</v>
      </c>
      <c r="F1046" s="365"/>
      <c r="G1046" s="366"/>
      <c r="H1046" s="366" t="s">
        <v>34</v>
      </c>
      <c r="I1046" s="366" t="s">
        <v>34</v>
      </c>
      <c r="J1046" s="366" t="s">
        <v>608</v>
      </c>
      <c r="K1046" s="367" t="s">
        <v>48</v>
      </c>
      <c r="L1046" s="368"/>
      <c r="M1046" s="368" t="s">
        <v>34</v>
      </c>
      <c r="N1046" s="367">
        <v>345865</v>
      </c>
      <c r="O1046" s="367" t="s">
        <v>1323</v>
      </c>
      <c r="P1046" s="371">
        <v>41519</v>
      </c>
      <c r="Q1046" s="372">
        <v>129520444.29000001</v>
      </c>
      <c r="R1046" s="372">
        <v>157433043.76559526</v>
      </c>
      <c r="S1046" s="367">
        <v>32</v>
      </c>
      <c r="T1046" s="369">
        <v>-0.1428139590266283</v>
      </c>
      <c r="U1046" s="369">
        <v>-1.846183922961119</v>
      </c>
      <c r="V1046" s="369">
        <v>-0.29976545080340578</v>
      </c>
      <c r="W1046" s="369">
        <v>-2.9387037541908625</v>
      </c>
      <c r="X1046" s="369">
        <v>-0.29107679360319016</v>
      </c>
      <c r="Y1046" s="369">
        <v>-2.20728820306338</v>
      </c>
      <c r="Z1046" s="369">
        <v>-0.27130867388664393</v>
      </c>
      <c r="AA1046" s="369">
        <v>-1.5422064574592522</v>
      </c>
      <c r="AB1046" s="369">
        <v>0.23609299380875737</v>
      </c>
      <c r="AC1046" s="373">
        <v>-1.8019506178287126</v>
      </c>
      <c r="AD1046" s="575">
        <v>0</v>
      </c>
      <c r="AE1046" s="370" t="s">
        <v>2576</v>
      </c>
      <c r="AF1046" s="370" t="s">
        <v>2326</v>
      </c>
      <c r="AG1046" s="374" t="s">
        <v>1459</v>
      </c>
      <c r="AH1046" s="374" t="s">
        <v>2318</v>
      </c>
      <c r="AI1046" s="374">
        <v>1000</v>
      </c>
      <c r="AJ1046" s="374">
        <v>100</v>
      </c>
      <c r="AK1046" s="374">
        <v>1000</v>
      </c>
      <c r="AL1046" s="369">
        <v>0.02</v>
      </c>
      <c r="AM1046" s="369">
        <v>0.2</v>
      </c>
      <c r="AN1046" s="369" t="s">
        <v>2335</v>
      </c>
      <c r="AO1046" s="367" t="s">
        <v>1326</v>
      </c>
      <c r="AP1046" s="370" t="s">
        <v>718</v>
      </c>
      <c r="AQ1046" s="376" t="s">
        <v>667</v>
      </c>
      <c r="AR1046" s="369">
        <v>5.3333333333333332E-3</v>
      </c>
      <c r="AS1046" s="369">
        <v>5.3333333333333332E-3</v>
      </c>
      <c r="AT1046" s="369"/>
      <c r="AX1046" s="711"/>
      <c r="AY1046" s="712"/>
      <c r="AZ1046" s="712"/>
      <c r="BA1046" s="712"/>
      <c r="BB1046" s="713"/>
      <c r="BC1046" s="712"/>
      <c r="BD1046" s="712"/>
      <c r="BE1046" s="712"/>
      <c r="BF1046" s="712"/>
      <c r="BG1046" s="713"/>
      <c r="BH1046" s="713"/>
      <c r="BI1046" s="714"/>
      <c r="BJ1046" s="714"/>
      <c r="BK1046" s="714"/>
      <c r="BL1046" s="713"/>
      <c r="BM1046" s="713"/>
      <c r="BN1046" s="713"/>
      <c r="BO1046" s="713"/>
      <c r="BP1046" s="713"/>
      <c r="BQ1046" s="713"/>
      <c r="BR1046" s="713"/>
      <c r="BS1046" s="713"/>
      <c r="BT1046" s="716"/>
      <c r="BU1046" s="717"/>
      <c r="BV1046" s="715"/>
      <c r="BW1046" s="718"/>
    </row>
    <row r="1047" spans="2:75" ht="15.75" customHeight="1">
      <c r="B1047" s="363" t="s">
        <v>1144</v>
      </c>
      <c r="C1047" s="364">
        <v>42870843000199</v>
      </c>
      <c r="D1047" s="365" t="s">
        <v>14</v>
      </c>
      <c r="E1047" s="365" t="s">
        <v>607</v>
      </c>
      <c r="F1047" s="365"/>
      <c r="G1047" s="366"/>
      <c r="H1047" s="366" t="s">
        <v>34</v>
      </c>
      <c r="I1047" s="366" t="s">
        <v>34</v>
      </c>
      <c r="J1047" s="366" t="s">
        <v>608</v>
      </c>
      <c r="K1047" s="367" t="s">
        <v>48</v>
      </c>
      <c r="L1047" s="368"/>
      <c r="M1047" s="368" t="s">
        <v>34</v>
      </c>
      <c r="N1047" s="367">
        <v>619922</v>
      </c>
      <c r="O1047" s="367" t="s">
        <v>1323</v>
      </c>
      <c r="P1047" s="371">
        <v>44497</v>
      </c>
      <c r="Q1047" s="372">
        <v>20923115.079999998</v>
      </c>
      <c r="R1047" s="372" t="s">
        <v>1424</v>
      </c>
      <c r="S1047" s="367">
        <v>32</v>
      </c>
      <c r="T1047" s="369">
        <v>-4.0802011973824825E-2</v>
      </c>
      <c r="U1047" s="369">
        <v>-0.52745557257814846</v>
      </c>
      <c r="V1047" s="369" t="s">
        <v>1424</v>
      </c>
      <c r="W1047" s="369" t="s">
        <v>1424</v>
      </c>
      <c r="X1047" s="369" t="s">
        <v>1424</v>
      </c>
      <c r="Y1047" s="369" t="s">
        <v>1424</v>
      </c>
      <c r="Z1047" s="369" t="s">
        <v>1424</v>
      </c>
      <c r="AA1047" s="369" t="s">
        <v>1424</v>
      </c>
      <c r="AB1047" s="369" t="s">
        <v>1424</v>
      </c>
      <c r="AC1047" s="373" t="s">
        <v>1424</v>
      </c>
      <c r="AD1047" s="575">
        <v>0</v>
      </c>
      <c r="AE1047" s="370" t="s">
        <v>2576</v>
      </c>
      <c r="AF1047" s="370" t="s">
        <v>2326</v>
      </c>
      <c r="AG1047" s="374" t="s">
        <v>1459</v>
      </c>
      <c r="AH1047" s="374" t="s">
        <v>2321</v>
      </c>
      <c r="AI1047" s="374">
        <v>1000</v>
      </c>
      <c r="AJ1047" s="374">
        <v>100</v>
      </c>
      <c r="AK1047" s="374">
        <v>1000</v>
      </c>
      <c r="AL1047" s="369">
        <v>0.02</v>
      </c>
      <c r="AM1047" s="369">
        <v>0.2</v>
      </c>
      <c r="AN1047" s="369" t="s">
        <v>2335</v>
      </c>
      <c r="AO1047" s="367" t="s">
        <v>1326</v>
      </c>
      <c r="AP1047" s="370" t="s">
        <v>718</v>
      </c>
      <c r="AQ1047" s="376" t="s">
        <v>661</v>
      </c>
      <c r="AR1047" s="369">
        <v>6.0000000000000001E-3</v>
      </c>
      <c r="AS1047" s="369">
        <v>6.0000000000000001E-3</v>
      </c>
      <c r="AT1047" s="369"/>
      <c r="AX1047" s="711"/>
      <c r="AY1047" s="712"/>
      <c r="AZ1047" s="712"/>
      <c r="BA1047" s="712"/>
      <c r="BB1047" s="713"/>
      <c r="BC1047" s="712"/>
      <c r="BD1047" s="712"/>
      <c r="BE1047" s="712"/>
      <c r="BF1047" s="712"/>
      <c r="BG1047" s="713"/>
      <c r="BH1047" s="713"/>
      <c r="BI1047" s="714"/>
      <c r="BJ1047" s="714"/>
      <c r="BK1047" s="714"/>
      <c r="BL1047" s="713"/>
      <c r="BM1047" s="713"/>
      <c r="BN1047" s="713"/>
      <c r="BO1047" s="713"/>
      <c r="BP1047" s="713"/>
      <c r="BQ1047" s="713"/>
      <c r="BR1047" s="713"/>
      <c r="BS1047" s="713"/>
      <c r="BT1047" s="716"/>
      <c r="BU1047" s="717"/>
      <c r="BV1047" s="715"/>
      <c r="BW1047" s="718"/>
    </row>
    <row r="1048" spans="2:75" ht="15.75" customHeight="1">
      <c r="B1048" s="363" t="s">
        <v>1733</v>
      </c>
      <c r="C1048" s="364">
        <v>41544075000110</v>
      </c>
      <c r="D1048" s="365" t="s">
        <v>14</v>
      </c>
      <c r="E1048" s="365" t="s">
        <v>607</v>
      </c>
      <c r="F1048" s="365"/>
      <c r="G1048" s="366"/>
      <c r="H1048" s="366" t="s">
        <v>34</v>
      </c>
      <c r="I1048" s="366" t="s">
        <v>34</v>
      </c>
      <c r="J1048" s="366" t="s">
        <v>611</v>
      </c>
      <c r="K1048" s="367" t="s">
        <v>48</v>
      </c>
      <c r="L1048" s="368"/>
      <c r="M1048" s="368"/>
      <c r="N1048" s="367">
        <v>591521</v>
      </c>
      <c r="O1048" s="367" t="s">
        <v>1323</v>
      </c>
      <c r="P1048" s="371">
        <v>44314</v>
      </c>
      <c r="Q1048" s="372">
        <v>52103405.380000003</v>
      </c>
      <c r="R1048" s="372">
        <v>73547036.065238029</v>
      </c>
      <c r="S1048" s="367">
        <v>5</v>
      </c>
      <c r="T1048" s="369">
        <v>-0.3269944612393032</v>
      </c>
      <c r="U1048" s="369">
        <v>-3.6780054222181291</v>
      </c>
      <c r="V1048" s="369">
        <v>-0.26455676641783132</v>
      </c>
      <c r="W1048" s="369">
        <v>-2.428024860637501</v>
      </c>
      <c r="X1048" s="369" t="s">
        <v>1424</v>
      </c>
      <c r="Y1048" s="369" t="s">
        <v>1424</v>
      </c>
      <c r="Z1048" s="369" t="s">
        <v>1424</v>
      </c>
      <c r="AA1048" s="369" t="s">
        <v>1424</v>
      </c>
      <c r="AB1048" s="369">
        <v>0.250538254430968</v>
      </c>
      <c r="AC1048" s="373">
        <v>-1.5134515102451453</v>
      </c>
      <c r="AD1048" s="575">
        <v>0</v>
      </c>
      <c r="AE1048" s="370" t="s">
        <v>2331</v>
      </c>
      <c r="AF1048" s="370" t="s">
        <v>2317</v>
      </c>
      <c r="AG1048" s="374" t="s">
        <v>1458</v>
      </c>
      <c r="AH1048" s="374" t="s">
        <v>2378</v>
      </c>
      <c r="AI1048" s="374">
        <v>1000</v>
      </c>
      <c r="AJ1048" s="374">
        <v>1000</v>
      </c>
      <c r="AK1048" s="374">
        <v>1000</v>
      </c>
      <c r="AL1048" s="369">
        <v>1E-3</v>
      </c>
      <c r="AM1048" s="369" t="s">
        <v>34</v>
      </c>
      <c r="AN1048" s="369" t="s">
        <v>34</v>
      </c>
      <c r="AO1048" s="367" t="s">
        <v>1326</v>
      </c>
      <c r="AP1048" s="370" t="s">
        <v>718</v>
      </c>
      <c r="AQ1048" s="376" t="s">
        <v>689</v>
      </c>
      <c r="AR1048" s="369" t="s">
        <v>34</v>
      </c>
      <c r="AS1048" s="369" t="s">
        <v>34</v>
      </c>
      <c r="AT1048" s="369"/>
      <c r="AX1048" s="711"/>
      <c r="AY1048" s="712"/>
      <c r="AZ1048" s="712"/>
      <c r="BA1048" s="712"/>
      <c r="BB1048" s="713"/>
      <c r="BC1048" s="712"/>
      <c r="BD1048" s="712"/>
      <c r="BE1048" s="712"/>
      <c r="BF1048" s="712"/>
      <c r="BG1048" s="713"/>
      <c r="BH1048" s="713"/>
      <c r="BI1048" s="714"/>
      <c r="BJ1048" s="714"/>
      <c r="BK1048" s="714"/>
      <c r="BL1048" s="713"/>
      <c r="BM1048" s="713"/>
      <c r="BN1048" s="713"/>
      <c r="BO1048" s="713"/>
      <c r="BP1048" s="713"/>
      <c r="BQ1048" s="713"/>
      <c r="BR1048" s="713"/>
      <c r="BS1048" s="713"/>
      <c r="BT1048" s="716"/>
      <c r="BU1048" s="717"/>
      <c r="BV1048" s="715"/>
      <c r="BW1048" s="718"/>
    </row>
    <row r="1049" spans="2:75" ht="15.75" customHeight="1">
      <c r="B1049" s="363" t="s">
        <v>1734</v>
      </c>
      <c r="C1049" s="364">
        <v>31964487000156</v>
      </c>
      <c r="D1049" s="365"/>
      <c r="E1049" s="365"/>
      <c r="F1049" s="365"/>
      <c r="G1049" s="366"/>
      <c r="H1049" s="366" t="s">
        <v>34</v>
      </c>
      <c r="I1049" s="366"/>
      <c r="J1049" s="366"/>
      <c r="K1049" s="367"/>
      <c r="L1049" s="368"/>
      <c r="M1049" s="368"/>
      <c r="N1049" s="367">
        <v>482765</v>
      </c>
      <c r="O1049" s="367" t="s">
        <v>1323</v>
      </c>
      <c r="P1049" s="371">
        <v>43461</v>
      </c>
      <c r="Q1049" s="372">
        <v>143869716.03999999</v>
      </c>
      <c r="R1049" s="372">
        <v>150517776.48051581</v>
      </c>
      <c r="S1049" s="367">
        <v>1</v>
      </c>
      <c r="T1049" s="369">
        <v>0.10662493105241033</v>
      </c>
      <c r="U1049" s="369">
        <v>1.1993080037750274</v>
      </c>
      <c r="V1049" s="369">
        <v>0.12869284381007007</v>
      </c>
      <c r="W1049" s="369">
        <v>1.18110539521596</v>
      </c>
      <c r="X1049" s="369">
        <v>0.59305771282189013</v>
      </c>
      <c r="Y1049" s="369">
        <v>4.1702575606133436</v>
      </c>
      <c r="Z1049" s="369">
        <v>0.14906051678849042</v>
      </c>
      <c r="AA1049" s="369">
        <v>0.8145506874914461</v>
      </c>
      <c r="AB1049" s="369">
        <v>9.2681953983241819E-2</v>
      </c>
      <c r="AC1049" s="373">
        <v>0.23657779843308399</v>
      </c>
      <c r="AD1049" s="575">
        <v>0</v>
      </c>
      <c r="AE1049" s="370" t="s">
        <v>2331</v>
      </c>
      <c r="AF1049" s="370" t="s">
        <v>2317</v>
      </c>
      <c r="AG1049" s="374" t="s">
        <v>1458</v>
      </c>
      <c r="AH1049" s="374" t="s">
        <v>2378</v>
      </c>
      <c r="AI1049" s="374">
        <v>0</v>
      </c>
      <c r="AJ1049" s="374">
        <v>0</v>
      </c>
      <c r="AK1049" s="374">
        <v>0</v>
      </c>
      <c r="AL1049" s="369">
        <v>1E-3</v>
      </c>
      <c r="AM1049" s="369">
        <v>0.1</v>
      </c>
      <c r="AN1049" s="369" t="s">
        <v>34</v>
      </c>
      <c r="AO1049" s="367" t="s">
        <v>1326</v>
      </c>
      <c r="AP1049" s="370" t="s">
        <v>13</v>
      </c>
      <c r="AQ1049" s="376" t="s">
        <v>670</v>
      </c>
      <c r="AR1049" s="369" t="s">
        <v>34</v>
      </c>
      <c r="AS1049" s="369" t="s">
        <v>34</v>
      </c>
      <c r="AT1049" s="369"/>
      <c r="AX1049" s="711"/>
      <c r="AY1049" s="712"/>
      <c r="AZ1049" s="712"/>
      <c r="BA1049" s="712"/>
      <c r="BB1049" s="713"/>
      <c r="BC1049" s="712"/>
      <c r="BD1049" s="712"/>
      <c r="BE1049" s="712"/>
      <c r="BF1049" s="712"/>
      <c r="BG1049" s="713"/>
      <c r="BH1049" s="713"/>
      <c r="BI1049" s="714"/>
      <c r="BJ1049" s="714"/>
      <c r="BK1049" s="714"/>
      <c r="BL1049" s="713"/>
      <c r="BM1049" s="713"/>
      <c r="BN1049" s="713"/>
      <c r="BO1049" s="713"/>
      <c r="BP1049" s="713"/>
      <c r="BQ1049" s="713"/>
      <c r="BR1049" s="713"/>
      <c r="BS1049" s="713"/>
      <c r="BT1049" s="716"/>
      <c r="BU1049" s="717"/>
      <c r="BV1049" s="715"/>
      <c r="BW1049" s="718"/>
    </row>
    <row r="1050" spans="2:75" ht="15.75" customHeight="1">
      <c r="B1050" s="363" t="s">
        <v>344</v>
      </c>
      <c r="C1050" s="364">
        <v>35726581000128</v>
      </c>
      <c r="D1050" s="365" t="s">
        <v>14</v>
      </c>
      <c r="E1050" s="365" t="s">
        <v>607</v>
      </c>
      <c r="F1050" s="365"/>
      <c r="G1050" s="366"/>
      <c r="H1050" s="366" t="s">
        <v>34</v>
      </c>
      <c r="I1050" s="366" t="s">
        <v>34</v>
      </c>
      <c r="J1050" s="366" t="s">
        <v>608</v>
      </c>
      <c r="K1050" s="367" t="s">
        <v>48</v>
      </c>
      <c r="L1050" s="368"/>
      <c r="M1050" s="368" t="s">
        <v>1421</v>
      </c>
      <c r="N1050" s="367">
        <v>520101</v>
      </c>
      <c r="O1050" s="367" t="s">
        <v>1323</v>
      </c>
      <c r="P1050" s="371">
        <v>43829</v>
      </c>
      <c r="Q1050" s="372">
        <v>8193661.5</v>
      </c>
      <c r="R1050" s="372">
        <v>9921374.5008730125</v>
      </c>
      <c r="S1050" s="367">
        <v>32</v>
      </c>
      <c r="T1050" s="369">
        <v>-1.9538891982216255E-2</v>
      </c>
      <c r="U1050" s="369">
        <v>-0.25258307028177618</v>
      </c>
      <c r="V1050" s="369">
        <v>-0.14866011540720114</v>
      </c>
      <c r="W1050" s="369">
        <v>-1.4573662110651258</v>
      </c>
      <c r="X1050" s="369">
        <v>4.2734010649797094E-2</v>
      </c>
      <c r="Y1050" s="369">
        <v>0.32405976584128543</v>
      </c>
      <c r="Z1050" s="369" t="s">
        <v>1424</v>
      </c>
      <c r="AA1050" s="369" t="s">
        <v>1424</v>
      </c>
      <c r="AB1050" s="369">
        <v>0.25309431880507899</v>
      </c>
      <c r="AC1050" s="373">
        <v>-0.89308700590134971</v>
      </c>
      <c r="AD1050" s="575">
        <v>41867101000141</v>
      </c>
      <c r="AE1050" s="370" t="s">
        <v>59</v>
      </c>
      <c r="AF1050" s="370" t="s">
        <v>2320</v>
      </c>
      <c r="AG1050" s="374" t="s">
        <v>59</v>
      </c>
      <c r="AH1050" s="374" t="s">
        <v>2321</v>
      </c>
      <c r="AI1050" s="374">
        <v>100</v>
      </c>
      <c r="AJ1050" s="374">
        <v>100</v>
      </c>
      <c r="AK1050" s="374">
        <v>100</v>
      </c>
      <c r="AL1050" s="369">
        <v>0.02</v>
      </c>
      <c r="AM1050" s="369">
        <v>0.2</v>
      </c>
      <c r="AN1050" s="369" t="s">
        <v>2330</v>
      </c>
      <c r="AO1050" s="367" t="s">
        <v>1326</v>
      </c>
      <c r="AP1050" s="370" t="s">
        <v>718</v>
      </c>
      <c r="AQ1050" s="376" t="s">
        <v>661</v>
      </c>
      <c r="AR1050" s="369">
        <v>3.3333333333333331E-3</v>
      </c>
      <c r="AS1050" s="369">
        <v>3.3333333333333331E-3</v>
      </c>
      <c r="AT1050" s="369"/>
      <c r="AW1050" s="711"/>
      <c r="AX1050" s="711"/>
      <c r="AY1050" s="712"/>
      <c r="AZ1050" s="712"/>
      <c r="BA1050" s="712"/>
      <c r="BB1050" s="713"/>
      <c r="BC1050" s="712"/>
      <c r="BD1050" s="712"/>
      <c r="BE1050" s="712"/>
      <c r="BF1050" s="712"/>
      <c r="BG1050" s="713"/>
      <c r="BH1050" s="713"/>
      <c r="BI1050" s="714"/>
      <c r="BJ1050" s="714"/>
      <c r="BK1050" s="714"/>
      <c r="BL1050" s="218"/>
      <c r="BM1050" s="713"/>
      <c r="BN1050" s="713"/>
      <c r="BO1050" s="713"/>
      <c r="BP1050" s="713"/>
      <c r="BQ1050" s="713"/>
      <c r="BR1050" s="713"/>
      <c r="BS1050" s="713"/>
      <c r="BT1050" s="716"/>
      <c r="BU1050" s="717"/>
      <c r="BV1050" s="715"/>
      <c r="BW1050" s="718"/>
    </row>
    <row r="1051" spans="2:75" ht="15.75" customHeight="1">
      <c r="B1051" s="363" t="s">
        <v>345</v>
      </c>
      <c r="C1051" s="364">
        <v>35343836000173</v>
      </c>
      <c r="D1051" s="365" t="s">
        <v>13</v>
      </c>
      <c r="E1051" s="365" t="s">
        <v>616</v>
      </c>
      <c r="F1051" s="365" t="s">
        <v>617</v>
      </c>
      <c r="G1051" s="366" t="s">
        <v>34</v>
      </c>
      <c r="H1051" s="366" t="s">
        <v>867</v>
      </c>
      <c r="I1051" s="366" t="s">
        <v>34</v>
      </c>
      <c r="J1051" s="366" t="s">
        <v>608</v>
      </c>
      <c r="K1051" s="367" t="s">
        <v>48</v>
      </c>
      <c r="L1051" s="368"/>
      <c r="M1051" s="368" t="s">
        <v>1421</v>
      </c>
      <c r="N1051" s="367">
        <v>551724</v>
      </c>
      <c r="O1051" s="367" t="s">
        <v>1323</v>
      </c>
      <c r="P1051" s="371">
        <v>43829</v>
      </c>
      <c r="Q1051" s="372">
        <v>17277160.41</v>
      </c>
      <c r="R1051" s="372">
        <v>23024077.610873029</v>
      </c>
      <c r="S1051" s="367">
        <v>17</v>
      </c>
      <c r="T1051" s="369">
        <v>3.7920368609240418E-2</v>
      </c>
      <c r="U1051" s="369">
        <v>0.49020400636107181</v>
      </c>
      <c r="V1051" s="369">
        <v>2.9071764026625369E-2</v>
      </c>
      <c r="W1051" s="369">
        <v>0.28500049574433539</v>
      </c>
      <c r="X1051" s="369">
        <v>8.6324710480250699E-2</v>
      </c>
      <c r="Y1051" s="369">
        <v>0.65461596136611677</v>
      </c>
      <c r="Z1051" s="369" t="s">
        <v>1424</v>
      </c>
      <c r="AA1051" s="369" t="s">
        <v>1424</v>
      </c>
      <c r="AB1051" s="369">
        <v>5.1095017818825299E-2</v>
      </c>
      <c r="AC1051" s="373">
        <v>-1.3150687818916109</v>
      </c>
      <c r="AD1051" s="575">
        <v>35726638000199</v>
      </c>
      <c r="AE1051" s="370" t="s">
        <v>59</v>
      </c>
      <c r="AF1051" s="370" t="s">
        <v>2320</v>
      </c>
      <c r="AG1051" s="374" t="s">
        <v>59</v>
      </c>
      <c r="AH1051" s="374" t="s">
        <v>2321</v>
      </c>
      <c r="AI1051" s="374">
        <v>100</v>
      </c>
      <c r="AJ1051" s="374">
        <v>100</v>
      </c>
      <c r="AK1051" s="374">
        <v>100</v>
      </c>
      <c r="AL1051" s="369">
        <v>1.3000000000000001E-2</v>
      </c>
      <c r="AM1051" s="369">
        <v>0.2</v>
      </c>
      <c r="AN1051" s="369" t="s">
        <v>64</v>
      </c>
      <c r="AO1051" s="367" t="s">
        <v>1326</v>
      </c>
      <c r="AP1051" s="370" t="s">
        <v>13</v>
      </c>
      <c r="AQ1051" s="376" t="s">
        <v>676</v>
      </c>
      <c r="AR1051" s="369">
        <v>2.1666666666666666E-3</v>
      </c>
      <c r="AS1051" s="369">
        <v>2.1666666666666666E-3</v>
      </c>
      <c r="AT1051" s="369"/>
      <c r="AW1051" s="711"/>
      <c r="AX1051" s="711"/>
      <c r="AY1051" s="712"/>
      <c r="AZ1051" s="712"/>
      <c r="BA1051" s="712"/>
      <c r="BB1051" s="713"/>
      <c r="BC1051" s="712"/>
      <c r="BD1051" s="712"/>
      <c r="BE1051" s="712"/>
      <c r="BF1051" s="712"/>
      <c r="BG1051" s="713"/>
      <c r="BH1051" s="713"/>
      <c r="BI1051" s="714"/>
      <c r="BJ1051" s="714"/>
      <c r="BK1051" s="714"/>
      <c r="BL1051" s="218"/>
      <c r="BM1051" s="713"/>
      <c r="BN1051" s="713"/>
      <c r="BO1051" s="713"/>
      <c r="BP1051" s="713"/>
      <c r="BQ1051" s="713"/>
      <c r="BR1051" s="713"/>
      <c r="BS1051" s="713"/>
      <c r="BT1051" s="716"/>
      <c r="BU1051" s="717"/>
      <c r="BV1051" s="715"/>
      <c r="BW1051" s="718"/>
    </row>
    <row r="1052" spans="2:75" ht="15.75" customHeight="1">
      <c r="B1052" s="363" t="s">
        <v>1145</v>
      </c>
      <c r="C1052" s="364">
        <v>11451917000129</v>
      </c>
      <c r="D1052" s="365" t="s">
        <v>14</v>
      </c>
      <c r="E1052" s="365" t="s">
        <v>607</v>
      </c>
      <c r="F1052" s="365"/>
      <c r="G1052" s="366"/>
      <c r="H1052" s="366" t="s">
        <v>34</v>
      </c>
      <c r="I1052" s="366" t="s">
        <v>34</v>
      </c>
      <c r="J1052" s="366" t="s">
        <v>608</v>
      </c>
      <c r="K1052" s="367" t="s">
        <v>48</v>
      </c>
      <c r="L1052" s="368"/>
      <c r="M1052" s="368" t="s">
        <v>34</v>
      </c>
      <c r="N1052" s="367">
        <v>268755</v>
      </c>
      <c r="O1052" s="367" t="s">
        <v>1323</v>
      </c>
      <c r="P1052" s="371">
        <v>40599</v>
      </c>
      <c r="Q1052" s="372">
        <v>159254689.86000001</v>
      </c>
      <c r="R1052" s="372">
        <v>162840186.57714298</v>
      </c>
      <c r="S1052" s="367">
        <v>15</v>
      </c>
      <c r="T1052" s="369">
        <v>3.4800043442946516E-2</v>
      </c>
      <c r="U1052" s="369">
        <v>0.44986695390705589</v>
      </c>
      <c r="V1052" s="369">
        <v>-0.19172785529925274</v>
      </c>
      <c r="W1052" s="369">
        <v>-1.8795740691291001</v>
      </c>
      <c r="X1052" s="369">
        <v>0.11696496375626442</v>
      </c>
      <c r="Y1052" s="369">
        <v>0.88696656808338803</v>
      </c>
      <c r="Z1052" s="369">
        <v>0.25928509998529936</v>
      </c>
      <c r="AA1052" s="369">
        <v>1.4738605655024786</v>
      </c>
      <c r="AB1052" s="369">
        <v>0.31006870931324276</v>
      </c>
      <c r="AC1052" s="373">
        <v>-0.84505555501879903</v>
      </c>
      <c r="AD1052" s="575">
        <v>0</v>
      </c>
      <c r="AE1052" s="370" t="s">
        <v>2577</v>
      </c>
      <c r="AF1052" s="370" t="s">
        <v>2320</v>
      </c>
      <c r="AG1052" s="374" t="s">
        <v>59</v>
      </c>
      <c r="AH1052" s="374" t="s">
        <v>2321</v>
      </c>
      <c r="AI1052" s="374">
        <v>1000</v>
      </c>
      <c r="AJ1052" s="374">
        <v>1000</v>
      </c>
      <c r="AK1052" s="374">
        <v>1000</v>
      </c>
      <c r="AL1052" s="369">
        <v>0.02</v>
      </c>
      <c r="AM1052" s="369">
        <v>0.2</v>
      </c>
      <c r="AN1052" s="369" t="s">
        <v>668</v>
      </c>
      <c r="AO1052" s="367" t="s">
        <v>1326</v>
      </c>
      <c r="AP1052" s="370" t="s">
        <v>718</v>
      </c>
      <c r="AQ1052" s="376" t="s">
        <v>667</v>
      </c>
      <c r="AR1052" s="369">
        <v>5.5560000000000002E-3</v>
      </c>
      <c r="AS1052" s="369">
        <v>5.5560000000000002E-3</v>
      </c>
      <c r="AT1052" s="369"/>
      <c r="AX1052" s="711"/>
      <c r="AY1052" s="712"/>
      <c r="AZ1052" s="712"/>
      <c r="BA1052" s="712"/>
      <c r="BB1052" s="713"/>
      <c r="BC1052" s="712"/>
      <c r="BD1052" s="712"/>
      <c r="BE1052" s="712"/>
      <c r="BF1052" s="712"/>
      <c r="BG1052" s="713"/>
      <c r="BH1052" s="713"/>
      <c r="BI1052" s="714"/>
      <c r="BJ1052" s="714"/>
      <c r="BK1052" s="714"/>
      <c r="BL1052" s="713"/>
      <c r="BM1052" s="713"/>
      <c r="BN1052" s="713"/>
      <c r="BO1052" s="713"/>
      <c r="BP1052" s="713"/>
      <c r="BQ1052" s="713"/>
      <c r="BR1052" s="713"/>
      <c r="BS1052" s="713"/>
      <c r="BT1052" s="716"/>
      <c r="BU1052" s="717"/>
      <c r="BV1052" s="715"/>
      <c r="BW1052" s="718"/>
    </row>
    <row r="1053" spans="2:75" ht="15.75" customHeight="1">
      <c r="B1053" s="363" t="s">
        <v>1146</v>
      </c>
      <c r="C1053" s="364">
        <v>22918359000185</v>
      </c>
      <c r="D1053" s="365" t="s">
        <v>13</v>
      </c>
      <c r="E1053" s="365" t="s">
        <v>615</v>
      </c>
      <c r="F1053" s="365" t="s">
        <v>619</v>
      </c>
      <c r="G1053" s="366" t="s">
        <v>34</v>
      </c>
      <c r="H1053" s="366" t="s">
        <v>1339</v>
      </c>
      <c r="I1053" s="366" t="s">
        <v>34</v>
      </c>
      <c r="J1053" s="366" t="s">
        <v>611</v>
      </c>
      <c r="K1053" s="367" t="s">
        <v>48</v>
      </c>
      <c r="L1053" s="368" t="s">
        <v>1341</v>
      </c>
      <c r="M1053" s="368" t="s">
        <v>34</v>
      </c>
      <c r="N1053" s="367">
        <v>413259</v>
      </c>
      <c r="O1053" s="367" t="s">
        <v>1323</v>
      </c>
      <c r="P1053" s="371">
        <v>42422</v>
      </c>
      <c r="Q1053" s="372">
        <v>1231109559.74</v>
      </c>
      <c r="R1053" s="372">
        <v>1325854215.8242068</v>
      </c>
      <c r="S1053" s="367">
        <v>15</v>
      </c>
      <c r="T1053" s="369">
        <v>0.11570476762256843</v>
      </c>
      <c r="U1053" s="369">
        <v>1.495738114471773</v>
      </c>
      <c r="V1053" s="369">
        <v>0.12751052252514117</v>
      </c>
      <c r="W1053" s="369">
        <v>1.2500294821807849</v>
      </c>
      <c r="X1053" s="369">
        <v>0.24494266794697461</v>
      </c>
      <c r="Y1053" s="369">
        <v>1.8574447474616615</v>
      </c>
      <c r="Z1053" s="369">
        <v>0.3818019286691996</v>
      </c>
      <c r="AA1053" s="369">
        <v>2.1702859382595765</v>
      </c>
      <c r="AB1053" s="369">
        <v>4.3889090734310958E-2</v>
      </c>
      <c r="AC1053" s="373">
        <v>0.54337210555362181</v>
      </c>
      <c r="AD1053" s="575">
        <v>22918378000101</v>
      </c>
      <c r="AE1053" s="370" t="s">
        <v>2577</v>
      </c>
      <c r="AF1053" s="370" t="s">
        <v>2320</v>
      </c>
      <c r="AG1053" s="374" t="s">
        <v>59</v>
      </c>
      <c r="AH1053" s="374" t="s">
        <v>2321</v>
      </c>
      <c r="AI1053" s="374">
        <v>1000</v>
      </c>
      <c r="AJ1053" s="374">
        <v>1000</v>
      </c>
      <c r="AK1053" s="374">
        <v>1000</v>
      </c>
      <c r="AL1053" s="369">
        <v>1.8000000000000002E-2</v>
      </c>
      <c r="AM1053" s="369">
        <v>0.2</v>
      </c>
      <c r="AN1053" s="369" t="s">
        <v>64</v>
      </c>
      <c r="AO1053" s="367" t="s">
        <v>1326</v>
      </c>
      <c r="AP1053" s="370" t="s">
        <v>13</v>
      </c>
      <c r="AQ1053" s="376" t="s">
        <v>666</v>
      </c>
      <c r="AR1053" s="369">
        <v>5.0003999999999995E-3</v>
      </c>
      <c r="AS1053" s="369">
        <v>5.0003999999999995E-3</v>
      </c>
      <c r="AT1053" s="369"/>
      <c r="AX1053" s="711"/>
      <c r="AY1053" s="712"/>
      <c r="AZ1053" s="712"/>
      <c r="BA1053" s="712"/>
      <c r="BB1053" s="713"/>
      <c r="BC1053" s="712"/>
      <c r="BD1053" s="712"/>
      <c r="BE1053" s="712"/>
      <c r="BF1053" s="712"/>
      <c r="BG1053" s="713"/>
      <c r="BH1053" s="713"/>
      <c r="BI1053" s="714"/>
      <c r="BJ1053" s="714"/>
      <c r="BK1053" s="714"/>
      <c r="BL1053" s="713"/>
      <c r="BM1053" s="713"/>
      <c r="BN1053" s="713"/>
      <c r="BO1053" s="713"/>
      <c r="BP1053" s="713"/>
      <c r="BQ1053" s="713"/>
      <c r="BR1053" s="713"/>
      <c r="BS1053" s="713"/>
      <c r="BT1053" s="716"/>
      <c r="BU1053" s="717"/>
      <c r="BV1053" s="715"/>
      <c r="BW1053" s="718"/>
    </row>
    <row r="1054" spans="2:75" ht="15.75" customHeight="1">
      <c r="B1054" s="363" t="s">
        <v>1147</v>
      </c>
      <c r="C1054" s="364">
        <v>27928186000108</v>
      </c>
      <c r="D1054" s="365" t="s">
        <v>13</v>
      </c>
      <c r="E1054" s="365" t="s">
        <v>615</v>
      </c>
      <c r="F1054" s="365" t="s">
        <v>619</v>
      </c>
      <c r="G1054" s="366" t="s">
        <v>34</v>
      </c>
      <c r="H1054" s="366" t="s">
        <v>1339</v>
      </c>
      <c r="I1054" s="366" t="s">
        <v>34</v>
      </c>
      <c r="J1054" s="366" t="s">
        <v>608</v>
      </c>
      <c r="K1054" s="367" t="s">
        <v>48</v>
      </c>
      <c r="L1054" s="368" t="s">
        <v>717</v>
      </c>
      <c r="M1054" s="368" t="s">
        <v>34</v>
      </c>
      <c r="N1054" s="367">
        <v>447511</v>
      </c>
      <c r="O1054" s="367" t="s">
        <v>1323</v>
      </c>
      <c r="P1054" s="371">
        <v>42963</v>
      </c>
      <c r="Q1054" s="372">
        <v>292085640.13999999</v>
      </c>
      <c r="R1054" s="372">
        <v>173111909.08785719</v>
      </c>
      <c r="S1054" s="367">
        <v>15</v>
      </c>
      <c r="T1054" s="369">
        <v>0.13086673661247539</v>
      </c>
      <c r="U1054" s="369">
        <v>1.6917398469381495</v>
      </c>
      <c r="V1054" s="369">
        <v>0.1445818034577242</v>
      </c>
      <c r="W1054" s="369">
        <v>1.4173851171646503</v>
      </c>
      <c r="X1054" s="369">
        <v>0.23661111741096308</v>
      </c>
      <c r="Y1054" s="369">
        <v>1.7942650862330343</v>
      </c>
      <c r="Z1054" s="369">
        <v>0.44224613648684175</v>
      </c>
      <c r="AA1054" s="369">
        <v>2.5138704107977605</v>
      </c>
      <c r="AB1054" s="369">
        <v>2.7304138096099176E-2</v>
      </c>
      <c r="AC1054" s="373">
        <v>1.4025192410855862</v>
      </c>
      <c r="AD1054" s="575">
        <v>0</v>
      </c>
      <c r="AE1054" s="370" t="s">
        <v>2577</v>
      </c>
      <c r="AF1054" s="370" t="s">
        <v>2320</v>
      </c>
      <c r="AG1054" s="374" t="s">
        <v>59</v>
      </c>
      <c r="AH1054" s="374" t="s">
        <v>2321</v>
      </c>
      <c r="AI1054" s="374">
        <v>1000</v>
      </c>
      <c r="AJ1054" s="374">
        <v>1000</v>
      </c>
      <c r="AK1054" s="374">
        <v>1000</v>
      </c>
      <c r="AL1054" s="369">
        <v>1.8000000000000002E-2</v>
      </c>
      <c r="AM1054" s="369">
        <v>0.2</v>
      </c>
      <c r="AN1054" s="369" t="s">
        <v>64</v>
      </c>
      <c r="AO1054" s="367" t="s">
        <v>1326</v>
      </c>
      <c r="AP1054" s="370" t="s">
        <v>13</v>
      </c>
      <c r="AQ1054" s="376" t="s">
        <v>673</v>
      </c>
      <c r="AR1054" s="369">
        <v>5.0003999999999995E-3</v>
      </c>
      <c r="AS1054" s="369">
        <v>5.0003999999999995E-3</v>
      </c>
      <c r="AT1054" s="369"/>
      <c r="AX1054" s="711"/>
      <c r="AY1054" s="712"/>
      <c r="AZ1054" s="712"/>
      <c r="BA1054" s="712"/>
      <c r="BB1054" s="713"/>
      <c r="BC1054" s="712"/>
      <c r="BD1054" s="712"/>
      <c r="BE1054" s="712"/>
      <c r="BF1054" s="712"/>
      <c r="BG1054" s="713"/>
      <c r="BH1054" s="713"/>
      <c r="BI1054" s="714"/>
      <c r="BJ1054" s="714"/>
      <c r="BK1054" s="714"/>
      <c r="BL1054" s="713"/>
      <c r="BM1054" s="713"/>
      <c r="BN1054" s="713"/>
      <c r="BO1054" s="713"/>
      <c r="BP1054" s="713"/>
      <c r="BQ1054" s="713"/>
      <c r="BR1054" s="713"/>
      <c r="BS1054" s="713"/>
      <c r="BT1054" s="716"/>
      <c r="BU1054" s="717"/>
      <c r="BV1054" s="715"/>
      <c r="BW1054" s="718"/>
    </row>
    <row r="1055" spans="2:75" ht="15.75" customHeight="1">
      <c r="B1055" s="363" t="s">
        <v>346</v>
      </c>
      <c r="C1055" s="364">
        <v>29206196000157</v>
      </c>
      <c r="D1055" s="365" t="s">
        <v>11</v>
      </c>
      <c r="E1055" s="365" t="s">
        <v>620</v>
      </c>
      <c r="F1055" s="365" t="s">
        <v>665</v>
      </c>
      <c r="G1055" s="366" t="s">
        <v>740</v>
      </c>
      <c r="H1055" s="366" t="s">
        <v>34</v>
      </c>
      <c r="I1055" s="366"/>
      <c r="J1055" s="366" t="s">
        <v>608</v>
      </c>
      <c r="K1055" s="367" t="s">
        <v>48</v>
      </c>
      <c r="L1055" s="368"/>
      <c r="M1055" s="368" t="s">
        <v>34</v>
      </c>
      <c r="N1055" s="367">
        <v>471501</v>
      </c>
      <c r="O1055" s="367" t="s">
        <v>1323</v>
      </c>
      <c r="P1055" s="371">
        <v>43181</v>
      </c>
      <c r="Q1055" s="372">
        <v>983913530.38</v>
      </c>
      <c r="R1055" s="372">
        <v>1032256938.0063094</v>
      </c>
      <c r="S1055" s="367">
        <v>1</v>
      </c>
      <c r="T1055" s="369">
        <v>8.4250860256838811E-2</v>
      </c>
      <c r="U1055" s="369">
        <v>1.0891273147383169</v>
      </c>
      <c r="V1055" s="369">
        <v>0.11321491130263439</v>
      </c>
      <c r="W1055" s="369">
        <v>1.1098846914604381</v>
      </c>
      <c r="X1055" s="369">
        <v>0.16786394824696593</v>
      </c>
      <c r="Y1055" s="369">
        <v>1.2729428138138894</v>
      </c>
      <c r="Z1055" s="369">
        <v>0.15867839428008246</v>
      </c>
      <c r="AA1055" s="369">
        <v>0.90197943476091469</v>
      </c>
      <c r="AB1055" s="369">
        <v>1.7329252628448398E-3</v>
      </c>
      <c r="AC1055" s="373">
        <v>5.8423727546508752</v>
      </c>
      <c r="AD1055" s="575">
        <v>0</v>
      </c>
      <c r="AE1055" s="370" t="s">
        <v>2578</v>
      </c>
      <c r="AF1055" s="370" t="s">
        <v>2326</v>
      </c>
      <c r="AG1055" s="374" t="s">
        <v>1459</v>
      </c>
      <c r="AH1055" s="374" t="s">
        <v>2321</v>
      </c>
      <c r="AI1055" s="374">
        <v>500</v>
      </c>
      <c r="AJ1055" s="374">
        <v>100</v>
      </c>
      <c r="AK1055" s="374">
        <v>100</v>
      </c>
      <c r="AL1055" s="369">
        <v>4.0000000000000001E-3</v>
      </c>
      <c r="AM1055" s="369" t="s">
        <v>34</v>
      </c>
      <c r="AN1055" s="369" t="s">
        <v>64</v>
      </c>
      <c r="AO1055" s="367" t="s">
        <v>1326</v>
      </c>
      <c r="AP1055" s="370" t="s">
        <v>11</v>
      </c>
      <c r="AQ1055" s="376" t="s">
        <v>664</v>
      </c>
      <c r="AR1055" s="369">
        <v>1.1200000000000001E-3</v>
      </c>
      <c r="AS1055" s="369">
        <v>1.1200000000000001E-3</v>
      </c>
      <c r="AT1055" s="369"/>
      <c r="AX1055" s="711"/>
      <c r="AY1055" s="712"/>
      <c r="AZ1055" s="712"/>
      <c r="BA1055" s="712"/>
      <c r="BB1055" s="713"/>
      <c r="BC1055" s="712"/>
      <c r="BD1055" s="712"/>
      <c r="BE1055" s="712"/>
      <c r="BF1055" s="712"/>
      <c r="BG1055" s="713"/>
      <c r="BH1055" s="713"/>
      <c r="BI1055" s="714"/>
      <c r="BJ1055" s="714"/>
      <c r="BK1055" s="714"/>
      <c r="BL1055" s="713"/>
      <c r="BM1055" s="713"/>
      <c r="BN1055" s="713"/>
      <c r="BO1055" s="713"/>
      <c r="BP1055" s="713"/>
      <c r="BQ1055" s="713"/>
      <c r="BR1055" s="713"/>
      <c r="BS1055" s="713"/>
      <c r="BT1055" s="716"/>
      <c r="BU1055" s="717"/>
      <c r="BV1055" s="715"/>
      <c r="BW1055" s="718"/>
    </row>
    <row r="1056" spans="2:75" ht="15.75" customHeight="1">
      <c r="B1056" s="363" t="s">
        <v>347</v>
      </c>
      <c r="C1056" s="364">
        <v>29196922000106</v>
      </c>
      <c r="D1056" s="365" t="s">
        <v>11</v>
      </c>
      <c r="E1056" s="365" t="s">
        <v>620</v>
      </c>
      <c r="F1056" s="365" t="s">
        <v>665</v>
      </c>
      <c r="G1056" s="366" t="s">
        <v>740</v>
      </c>
      <c r="H1056" s="366" t="s">
        <v>34</v>
      </c>
      <c r="I1056" s="366"/>
      <c r="J1056" s="366" t="s">
        <v>608</v>
      </c>
      <c r="K1056" s="367" t="s">
        <v>48</v>
      </c>
      <c r="L1056" s="368"/>
      <c r="M1056" s="368" t="s">
        <v>34</v>
      </c>
      <c r="N1056" s="367">
        <v>472204</v>
      </c>
      <c r="O1056" s="367" t="s">
        <v>1323</v>
      </c>
      <c r="P1056" s="371">
        <v>43307</v>
      </c>
      <c r="Q1056" s="372">
        <v>374196216.33999997</v>
      </c>
      <c r="R1056" s="372">
        <v>305951793.22571439</v>
      </c>
      <c r="S1056" s="367">
        <v>31</v>
      </c>
      <c r="T1056" s="369">
        <v>8.570654230799879E-2</v>
      </c>
      <c r="U1056" s="369">
        <v>1.1079452007356763</v>
      </c>
      <c r="V1056" s="369">
        <v>0.11756454141443506</v>
      </c>
      <c r="W1056" s="369">
        <v>1.1525256105678012</v>
      </c>
      <c r="X1056" s="369">
        <v>0.16867136200233634</v>
      </c>
      <c r="Y1056" s="369">
        <v>1.2790655789960901</v>
      </c>
      <c r="Z1056" s="369">
        <v>0.15805138093852533</v>
      </c>
      <c r="AA1056" s="369">
        <v>0.8984152876571383</v>
      </c>
      <c r="AB1056" s="369">
        <v>3.5904340921298194E-3</v>
      </c>
      <c r="AC1056" s="373">
        <v>3.9077903689847133</v>
      </c>
      <c r="AD1056" s="575">
        <v>0</v>
      </c>
      <c r="AE1056" s="370" t="s">
        <v>2578</v>
      </c>
      <c r="AF1056" s="370" t="s">
        <v>2326</v>
      </c>
      <c r="AG1056" s="374" t="s">
        <v>1459</v>
      </c>
      <c r="AH1056" s="374" t="s">
        <v>2321</v>
      </c>
      <c r="AI1056" s="374">
        <v>500</v>
      </c>
      <c r="AJ1056" s="374">
        <v>100</v>
      </c>
      <c r="AK1056" s="374">
        <v>100</v>
      </c>
      <c r="AL1056" s="369">
        <v>6.0000000000000001E-3</v>
      </c>
      <c r="AM1056" s="369" t="s">
        <v>34</v>
      </c>
      <c r="AN1056" s="369" t="s">
        <v>64</v>
      </c>
      <c r="AO1056" s="367" t="s">
        <v>1326</v>
      </c>
      <c r="AP1056" s="370" t="s">
        <v>11</v>
      </c>
      <c r="AQ1056" s="376" t="s">
        <v>664</v>
      </c>
      <c r="AR1056" s="369">
        <v>2E-3</v>
      </c>
      <c r="AS1056" s="369">
        <v>2E-3</v>
      </c>
      <c r="AT1056" s="369"/>
      <c r="AX1056" s="711"/>
      <c r="AY1056" s="712"/>
      <c r="AZ1056" s="712"/>
      <c r="BA1056" s="712"/>
      <c r="BB1056" s="713"/>
      <c r="BC1056" s="712"/>
      <c r="BD1056" s="712"/>
      <c r="BE1056" s="712"/>
      <c r="BF1056" s="712"/>
      <c r="BG1056" s="713"/>
      <c r="BH1056" s="713"/>
      <c r="BI1056" s="714"/>
      <c r="BJ1056" s="714"/>
      <c r="BK1056" s="714"/>
      <c r="BL1056" s="713"/>
      <c r="BM1056" s="713"/>
      <c r="BN1056" s="713"/>
      <c r="BO1056" s="713"/>
      <c r="BP1056" s="713"/>
      <c r="BQ1056" s="713"/>
      <c r="BR1056" s="713"/>
      <c r="BS1056" s="713"/>
      <c r="BT1056" s="716"/>
      <c r="BU1056" s="717"/>
      <c r="BV1056" s="715"/>
      <c r="BW1056" s="718"/>
    </row>
    <row r="1057" spans="2:75" ht="15.75" customHeight="1">
      <c r="B1057" s="363" t="s">
        <v>1148</v>
      </c>
      <c r="C1057" s="364">
        <v>43985450000193</v>
      </c>
      <c r="D1057" s="365" t="s">
        <v>11</v>
      </c>
      <c r="E1057" s="365" t="s">
        <v>620</v>
      </c>
      <c r="F1057" s="365" t="s">
        <v>687</v>
      </c>
      <c r="G1057" s="366" t="s">
        <v>740</v>
      </c>
      <c r="H1057" s="366" t="s">
        <v>34</v>
      </c>
      <c r="I1057" s="366" t="s">
        <v>1321</v>
      </c>
      <c r="J1057" s="366" t="s">
        <v>608</v>
      </c>
      <c r="K1057" s="367" t="s">
        <v>48</v>
      </c>
      <c r="L1057" s="368"/>
      <c r="M1057" s="368" t="s">
        <v>1421</v>
      </c>
      <c r="N1057" s="367">
        <v>623156</v>
      </c>
      <c r="O1057" s="367" t="s">
        <v>1323</v>
      </c>
      <c r="P1057" s="371">
        <v>44516</v>
      </c>
      <c r="Q1057" s="372">
        <v>99835983.099999994</v>
      </c>
      <c r="R1057" s="372" t="s">
        <v>1424</v>
      </c>
      <c r="S1057" s="367">
        <v>362</v>
      </c>
      <c r="T1057" s="369">
        <v>0.14154801019404872</v>
      </c>
      <c r="U1057" s="369">
        <v>1.8298187553127379</v>
      </c>
      <c r="V1057" s="369" t="s">
        <v>1424</v>
      </c>
      <c r="W1057" s="369" t="s">
        <v>1424</v>
      </c>
      <c r="X1057" s="369" t="s">
        <v>1424</v>
      </c>
      <c r="Y1057" s="369" t="s">
        <v>1424</v>
      </c>
      <c r="Z1057" s="369" t="s">
        <v>1424</v>
      </c>
      <c r="AA1057" s="369" t="s">
        <v>1424</v>
      </c>
      <c r="AB1057" s="369" t="s">
        <v>1424</v>
      </c>
      <c r="AC1057" s="373" t="s">
        <v>1424</v>
      </c>
      <c r="AD1057" s="575">
        <v>0</v>
      </c>
      <c r="AE1057" s="370" t="s">
        <v>2578</v>
      </c>
      <c r="AF1057" s="370" t="s">
        <v>2317</v>
      </c>
      <c r="AG1057" s="374" t="s">
        <v>1458</v>
      </c>
      <c r="AH1057" s="374" t="s">
        <v>2318</v>
      </c>
      <c r="AI1057" s="374">
        <v>25000</v>
      </c>
      <c r="AJ1057" s="374">
        <v>1000</v>
      </c>
      <c r="AK1057" s="374">
        <v>1000</v>
      </c>
      <c r="AL1057" s="369">
        <v>0.01</v>
      </c>
      <c r="AM1057" s="369">
        <v>0.2</v>
      </c>
      <c r="AN1057" s="369" t="s">
        <v>2335</v>
      </c>
      <c r="AO1057" s="367" t="s">
        <v>1326</v>
      </c>
      <c r="AP1057" s="370" t="s">
        <v>13</v>
      </c>
      <c r="AQ1057" s="376" t="s">
        <v>670</v>
      </c>
      <c r="AR1057" s="369" t="s">
        <v>34</v>
      </c>
      <c r="AS1057" s="369" t="s">
        <v>34</v>
      </c>
      <c r="AT1057" s="369"/>
      <c r="AW1057" s="711"/>
      <c r="AX1057" s="711"/>
      <c r="AY1057" s="712"/>
      <c r="AZ1057" s="712"/>
      <c r="BA1057" s="712"/>
      <c r="BB1057" s="713"/>
      <c r="BC1057" s="712"/>
      <c r="BD1057" s="712"/>
      <c r="BE1057" s="712"/>
      <c r="BF1057" s="712"/>
      <c r="BG1057" s="713"/>
      <c r="BH1057" s="713"/>
      <c r="BI1057" s="714"/>
      <c r="BJ1057" s="714"/>
      <c r="BK1057" s="714"/>
      <c r="BL1057" s="218"/>
      <c r="BM1057" s="713"/>
      <c r="BN1057" s="713"/>
      <c r="BO1057" s="713"/>
      <c r="BP1057" s="713"/>
      <c r="BQ1057" s="713"/>
      <c r="BR1057" s="713"/>
      <c r="BS1057" s="713"/>
      <c r="BT1057" s="716"/>
      <c r="BU1057" s="717"/>
      <c r="BV1057" s="715"/>
      <c r="BW1057" s="718"/>
    </row>
    <row r="1058" spans="2:75" ht="15.75" customHeight="1">
      <c r="B1058" s="363" t="s">
        <v>1149</v>
      </c>
      <c r="C1058" s="364">
        <v>37098161000170</v>
      </c>
      <c r="D1058" s="365" t="s">
        <v>11</v>
      </c>
      <c r="E1058" s="365" t="s">
        <v>663</v>
      </c>
      <c r="F1058" s="365"/>
      <c r="G1058" s="366"/>
      <c r="H1058" s="366" t="s">
        <v>34</v>
      </c>
      <c r="I1058" s="366" t="s">
        <v>34</v>
      </c>
      <c r="J1058" s="366" t="s">
        <v>698</v>
      </c>
      <c r="K1058" s="367" t="s">
        <v>49</v>
      </c>
      <c r="L1058" s="368"/>
      <c r="M1058" s="368" t="s">
        <v>34</v>
      </c>
      <c r="N1058" s="367">
        <v>570931</v>
      </c>
      <c r="O1058" s="367" t="s">
        <v>1323</v>
      </c>
      <c r="P1058" s="371">
        <v>44215</v>
      </c>
      <c r="Q1058" s="372">
        <v>5679656</v>
      </c>
      <c r="R1058" s="372">
        <v>23720142.471666712</v>
      </c>
      <c r="S1058" s="367">
        <v>31</v>
      </c>
      <c r="T1058" s="369">
        <v>-0.17291464821018132</v>
      </c>
      <c r="U1058" s="369">
        <v>-2.2353014071306019</v>
      </c>
      <c r="V1058" s="369">
        <v>-0.22920891552383282</v>
      </c>
      <c r="W1058" s="369">
        <v>-2.2470137860738784</v>
      </c>
      <c r="X1058" s="369" t="s">
        <v>1424</v>
      </c>
      <c r="Y1058" s="369" t="s">
        <v>1424</v>
      </c>
      <c r="Z1058" s="369" t="s">
        <v>1424</v>
      </c>
      <c r="AA1058" s="369" t="s">
        <v>1424</v>
      </c>
      <c r="AB1058" s="369">
        <v>0.1692042537397416</v>
      </c>
      <c r="AC1058" s="373">
        <v>-2.0278536632413497</v>
      </c>
      <c r="AD1058" s="575">
        <v>0</v>
      </c>
      <c r="AE1058" s="370" t="s">
        <v>2578</v>
      </c>
      <c r="AF1058" s="370" t="s">
        <v>2317</v>
      </c>
      <c r="AG1058" s="374" t="s">
        <v>1458</v>
      </c>
      <c r="AH1058" s="374" t="s">
        <v>2318</v>
      </c>
      <c r="AI1058" s="374">
        <v>1000</v>
      </c>
      <c r="AJ1058" s="374">
        <v>1000</v>
      </c>
      <c r="AK1058" s="374">
        <v>1000</v>
      </c>
      <c r="AL1058" s="369">
        <v>9.0000000000000011E-3</v>
      </c>
      <c r="AM1058" s="369" t="s">
        <v>34</v>
      </c>
      <c r="AN1058" s="369" t="s">
        <v>34</v>
      </c>
      <c r="AO1058" s="367" t="s">
        <v>1326</v>
      </c>
      <c r="AP1058" s="370" t="s">
        <v>13</v>
      </c>
      <c r="AQ1058" s="376" t="s">
        <v>681</v>
      </c>
      <c r="AR1058" s="369">
        <v>2.8001999999999997E-3</v>
      </c>
      <c r="AS1058" s="369">
        <v>2.8001999999999997E-3</v>
      </c>
      <c r="AT1058" s="369"/>
      <c r="AX1058" s="711"/>
      <c r="AY1058" s="712"/>
      <c r="AZ1058" s="712"/>
      <c r="BA1058" s="712"/>
      <c r="BB1058" s="713"/>
      <c r="BC1058" s="712"/>
      <c r="BD1058" s="712"/>
      <c r="BE1058" s="712"/>
      <c r="BF1058" s="712"/>
      <c r="BG1058" s="713"/>
      <c r="BH1058" s="713"/>
      <c r="BI1058" s="714"/>
      <c r="BJ1058" s="714"/>
      <c r="BK1058" s="714"/>
      <c r="BL1058" s="713"/>
      <c r="BM1058" s="713"/>
      <c r="BN1058" s="713"/>
      <c r="BO1058" s="713"/>
      <c r="BP1058" s="713"/>
      <c r="BQ1058" s="713"/>
      <c r="BR1058" s="713"/>
      <c r="BS1058" s="713"/>
      <c r="BT1058" s="716"/>
      <c r="BU1058" s="717"/>
      <c r="BV1058" s="715"/>
      <c r="BW1058" s="718"/>
    </row>
    <row r="1059" spans="2:75" ht="15.75" customHeight="1">
      <c r="B1059" s="363" t="s">
        <v>1150</v>
      </c>
      <c r="C1059" s="364">
        <v>21732619000160</v>
      </c>
      <c r="D1059" s="365" t="s">
        <v>11</v>
      </c>
      <c r="E1059" s="365" t="s">
        <v>620</v>
      </c>
      <c r="F1059" s="365"/>
      <c r="G1059" s="366"/>
      <c r="H1059" s="366" t="s">
        <v>34</v>
      </c>
      <c r="I1059" s="366" t="s">
        <v>34</v>
      </c>
      <c r="J1059" s="366" t="s">
        <v>702</v>
      </c>
      <c r="K1059" s="367" t="s">
        <v>48</v>
      </c>
      <c r="L1059" s="368"/>
      <c r="M1059" s="368" t="s">
        <v>34</v>
      </c>
      <c r="N1059" s="367">
        <v>395102</v>
      </c>
      <c r="O1059" s="367" t="s">
        <v>1323</v>
      </c>
      <c r="P1059" s="371">
        <v>42130</v>
      </c>
      <c r="Q1059" s="372">
        <v>44459939.899999999</v>
      </c>
      <c r="R1059" s="372">
        <v>69385433.221944451</v>
      </c>
      <c r="S1059" s="367">
        <v>32</v>
      </c>
      <c r="T1059" s="369">
        <v>-1.5744526588225005E-3</v>
      </c>
      <c r="U1059" s="369">
        <v>-2.0353256824422294E-2</v>
      </c>
      <c r="V1059" s="369">
        <v>-1.9861141477815036E-2</v>
      </c>
      <c r="W1059" s="369">
        <v>-0.19470559688230682</v>
      </c>
      <c r="X1059" s="369">
        <v>0.18332929038453738</v>
      </c>
      <c r="Y1059" s="369">
        <v>1.3902193126856508</v>
      </c>
      <c r="Z1059" s="369">
        <v>0.17906195832545513</v>
      </c>
      <c r="AA1059" s="369">
        <v>1.0178462209070229</v>
      </c>
      <c r="AB1059" s="369">
        <v>3.9438768350297103E-2</v>
      </c>
      <c r="AC1059" s="373">
        <v>-2.952342931281716</v>
      </c>
      <c r="AD1059" s="575">
        <v>0</v>
      </c>
      <c r="AE1059" s="370" t="s">
        <v>2578</v>
      </c>
      <c r="AF1059" s="370" t="s">
        <v>2317</v>
      </c>
      <c r="AG1059" s="374" t="s">
        <v>1458</v>
      </c>
      <c r="AH1059" s="374" t="s">
        <v>2318</v>
      </c>
      <c r="AI1059" s="374">
        <v>500</v>
      </c>
      <c r="AJ1059" s="374">
        <v>500</v>
      </c>
      <c r="AK1059" s="374">
        <v>500</v>
      </c>
      <c r="AL1059" s="369">
        <v>0.01</v>
      </c>
      <c r="AM1059" s="369">
        <v>0.2</v>
      </c>
      <c r="AN1059" s="369" t="s">
        <v>34</v>
      </c>
      <c r="AO1059" s="367" t="s">
        <v>1326</v>
      </c>
      <c r="AP1059" s="370" t="s">
        <v>13</v>
      </c>
      <c r="AQ1059" s="376" t="s">
        <v>681</v>
      </c>
      <c r="AR1059" s="369">
        <v>3.1113333333333331E-3</v>
      </c>
      <c r="AS1059" s="369">
        <v>3.1113333333333331E-3</v>
      </c>
      <c r="AT1059" s="369"/>
      <c r="AX1059" s="711"/>
      <c r="AY1059" s="712"/>
      <c r="AZ1059" s="712"/>
      <c r="BA1059" s="712"/>
      <c r="BB1059" s="713"/>
      <c r="BC1059" s="712"/>
      <c r="BD1059" s="712"/>
      <c r="BE1059" s="712"/>
      <c r="BF1059" s="712"/>
      <c r="BG1059" s="713"/>
      <c r="BH1059" s="713"/>
      <c r="BI1059" s="714"/>
      <c r="BJ1059" s="714"/>
      <c r="BK1059" s="714"/>
      <c r="BL1059" s="713"/>
      <c r="BM1059" s="713"/>
      <c r="BN1059" s="713"/>
      <c r="BO1059" s="713"/>
      <c r="BP1059" s="713"/>
      <c r="BQ1059" s="713"/>
      <c r="BR1059" s="713"/>
      <c r="BS1059" s="713"/>
      <c r="BT1059" s="716"/>
      <c r="BU1059" s="717"/>
      <c r="BV1059" s="715"/>
      <c r="BW1059" s="718"/>
    </row>
    <row r="1060" spans="2:75" ht="15.75" customHeight="1">
      <c r="B1060" s="363" t="s">
        <v>465</v>
      </c>
      <c r="C1060" s="364">
        <v>11741429000156</v>
      </c>
      <c r="D1060" s="365" t="s">
        <v>14</v>
      </c>
      <c r="E1060" s="365" t="s">
        <v>607</v>
      </c>
      <c r="F1060" s="365" t="s">
        <v>1319</v>
      </c>
      <c r="G1060" s="366"/>
      <c r="H1060" s="366" t="s">
        <v>34</v>
      </c>
      <c r="I1060" s="366" t="s">
        <v>34</v>
      </c>
      <c r="J1060" s="366" t="s">
        <v>608</v>
      </c>
      <c r="K1060" s="367" t="s">
        <v>48</v>
      </c>
      <c r="L1060" s="368" t="s">
        <v>1341</v>
      </c>
      <c r="M1060" s="368" t="s">
        <v>34</v>
      </c>
      <c r="N1060" s="367">
        <v>349836</v>
      </c>
      <c r="O1060" s="367" t="s">
        <v>1323</v>
      </c>
      <c r="P1060" s="371">
        <v>41556</v>
      </c>
      <c r="Q1060" s="372">
        <v>25457492.18</v>
      </c>
      <c r="R1060" s="372">
        <v>36923187.442460343</v>
      </c>
      <c r="S1060" s="367">
        <v>33</v>
      </c>
      <c r="T1060" s="369">
        <v>-4.7230542944467491E-2</v>
      </c>
      <c r="U1060" s="369">
        <v>-0.61055844716511543</v>
      </c>
      <c r="V1060" s="369">
        <v>-0.21794834665596818</v>
      </c>
      <c r="W1060" s="369">
        <v>-2.1366225588072618</v>
      </c>
      <c r="X1060" s="369">
        <v>-0.12212843640272719</v>
      </c>
      <c r="Y1060" s="369">
        <v>-0.92612211916079556</v>
      </c>
      <c r="Z1060" s="369">
        <v>-3.3098717842083403E-2</v>
      </c>
      <c r="AA1060" s="369">
        <v>-0.18814384243022778</v>
      </c>
      <c r="AB1060" s="369">
        <v>0.22846084709932138</v>
      </c>
      <c r="AC1060" s="373">
        <v>-1.3865575459137727</v>
      </c>
      <c r="AD1060" s="575">
        <v>0</v>
      </c>
      <c r="AE1060" s="370" t="s">
        <v>2578</v>
      </c>
      <c r="AF1060" s="370" t="s">
        <v>2317</v>
      </c>
      <c r="AG1060" s="374" t="s">
        <v>1458</v>
      </c>
      <c r="AH1060" s="374" t="s">
        <v>2321</v>
      </c>
      <c r="AI1060" s="374">
        <v>500</v>
      </c>
      <c r="AJ1060" s="374">
        <v>500</v>
      </c>
      <c r="AK1060" s="374">
        <v>500</v>
      </c>
      <c r="AL1060" s="369">
        <v>0.02</v>
      </c>
      <c r="AM1060" s="369">
        <v>0.2</v>
      </c>
      <c r="AN1060" s="369" t="s">
        <v>34</v>
      </c>
      <c r="AO1060" s="367" t="s">
        <v>1326</v>
      </c>
      <c r="AP1060" s="370" t="s">
        <v>718</v>
      </c>
      <c r="AQ1060" s="376" t="s">
        <v>661</v>
      </c>
      <c r="AR1060" s="369">
        <v>5.3340000000000002E-3</v>
      </c>
      <c r="AS1060" s="369">
        <v>5.3340000000000002E-3</v>
      </c>
      <c r="AT1060" s="369"/>
      <c r="AX1060" s="711"/>
      <c r="AY1060" s="712"/>
      <c r="AZ1060" s="712"/>
      <c r="BA1060" s="712"/>
      <c r="BB1060" s="713"/>
      <c r="BC1060" s="712"/>
      <c r="BD1060" s="712"/>
      <c r="BE1060" s="712"/>
      <c r="BF1060" s="712"/>
      <c r="BG1060" s="713"/>
      <c r="BH1060" s="713"/>
      <c r="BI1060" s="714"/>
      <c r="BJ1060" s="714"/>
      <c r="BK1060" s="714"/>
      <c r="BL1060" s="713"/>
      <c r="BM1060" s="713"/>
      <c r="BN1060" s="713"/>
      <c r="BO1060" s="713"/>
      <c r="BP1060" s="713"/>
      <c r="BQ1060" s="713"/>
      <c r="BR1060" s="713"/>
      <c r="BS1060" s="713"/>
      <c r="BT1060" s="716"/>
      <c r="BU1060" s="717"/>
      <c r="BV1060" s="715"/>
      <c r="BW1060" s="718"/>
    </row>
    <row r="1061" spans="2:75" ht="15.75" customHeight="1">
      <c r="B1061" s="363" t="s">
        <v>348</v>
      </c>
      <c r="C1061" s="364">
        <v>10237439000196</v>
      </c>
      <c r="D1061" s="365" t="s">
        <v>13</v>
      </c>
      <c r="E1061" s="365" t="s">
        <v>616</v>
      </c>
      <c r="F1061" s="365" t="s">
        <v>617</v>
      </c>
      <c r="G1061" s="366" t="s">
        <v>34</v>
      </c>
      <c r="H1061" s="366" t="s">
        <v>1340</v>
      </c>
      <c r="I1061" s="366" t="s">
        <v>34</v>
      </c>
      <c r="J1061" s="366" t="s">
        <v>608</v>
      </c>
      <c r="K1061" s="367" t="s">
        <v>48</v>
      </c>
      <c r="L1061" s="368"/>
      <c r="M1061" s="368" t="s">
        <v>34</v>
      </c>
      <c r="N1061" s="367">
        <v>216569</v>
      </c>
      <c r="O1061" s="367" t="s">
        <v>1323</v>
      </c>
      <c r="P1061" s="371">
        <v>39696</v>
      </c>
      <c r="Q1061" s="372">
        <v>26603296.5</v>
      </c>
      <c r="R1061" s="372">
        <v>24492457.173492067</v>
      </c>
      <c r="S1061" s="367">
        <v>16</v>
      </c>
      <c r="T1061" s="369">
        <v>0.10789077938786584</v>
      </c>
      <c r="U1061" s="369">
        <v>1.3947251634168591</v>
      </c>
      <c r="V1061" s="369">
        <v>0.23945306672610478</v>
      </c>
      <c r="W1061" s="369">
        <v>2.3474407215860658</v>
      </c>
      <c r="X1061" s="369">
        <v>0.22708253997969718</v>
      </c>
      <c r="Y1061" s="369">
        <v>1.722008152605129</v>
      </c>
      <c r="Z1061" s="369">
        <v>0.27604633310280291</v>
      </c>
      <c r="AA1061" s="369">
        <v>1.5691368483374091</v>
      </c>
      <c r="AB1061" s="369">
        <v>0.1202410797007156</v>
      </c>
      <c r="AC1061" s="373">
        <v>1.0380188102112167</v>
      </c>
      <c r="AD1061" s="575">
        <v>0</v>
      </c>
      <c r="AE1061" s="370" t="s">
        <v>2579</v>
      </c>
      <c r="AF1061" s="370" t="s">
        <v>2326</v>
      </c>
      <c r="AG1061" s="374" t="s">
        <v>1459</v>
      </c>
      <c r="AH1061" s="374" t="s">
        <v>2321</v>
      </c>
      <c r="AI1061" s="374">
        <v>10000</v>
      </c>
      <c r="AJ1061" s="374">
        <v>1000</v>
      </c>
      <c r="AK1061" s="374">
        <v>5000</v>
      </c>
      <c r="AL1061" s="369">
        <v>0.02</v>
      </c>
      <c r="AM1061" s="369">
        <v>0.2</v>
      </c>
      <c r="AN1061" s="369" t="s">
        <v>64</v>
      </c>
      <c r="AO1061" s="367" t="s">
        <v>1326</v>
      </c>
      <c r="AP1061" s="370" t="s">
        <v>13</v>
      </c>
      <c r="AQ1061" s="376" t="s">
        <v>666</v>
      </c>
      <c r="AR1061" s="369">
        <v>4.0000000000000001E-3</v>
      </c>
      <c r="AS1061" s="369">
        <v>4.0000000000000001E-3</v>
      </c>
      <c r="AT1061" s="369"/>
      <c r="AX1061" s="711"/>
      <c r="AY1061" s="712"/>
      <c r="AZ1061" s="712"/>
      <c r="BA1061" s="712"/>
      <c r="BB1061" s="713"/>
      <c r="BC1061" s="712"/>
      <c r="BD1061" s="712"/>
      <c r="BE1061" s="712"/>
      <c r="BF1061" s="712"/>
      <c r="BG1061" s="713"/>
      <c r="BH1061" s="713"/>
      <c r="BI1061" s="714"/>
      <c r="BJ1061" s="714"/>
      <c r="BK1061" s="714"/>
      <c r="BL1061" s="713"/>
      <c r="BM1061" s="713"/>
      <c r="BN1061" s="713"/>
      <c r="BO1061" s="713"/>
      <c r="BP1061" s="713"/>
      <c r="BQ1061" s="713"/>
      <c r="BR1061" s="713"/>
      <c r="BS1061" s="713"/>
      <c r="BT1061" s="716"/>
      <c r="BU1061" s="717"/>
      <c r="BV1061" s="715"/>
      <c r="BW1061" s="718"/>
    </row>
    <row r="1062" spans="2:75" ht="15.75" customHeight="1">
      <c r="B1062" s="363" t="s">
        <v>537</v>
      </c>
      <c r="C1062" s="364">
        <v>25108749000188</v>
      </c>
      <c r="D1062" s="365" t="s">
        <v>13</v>
      </c>
      <c r="E1062" s="365" t="s">
        <v>615</v>
      </c>
      <c r="F1062" s="365" t="s">
        <v>619</v>
      </c>
      <c r="G1062" s="366" t="s">
        <v>34</v>
      </c>
      <c r="H1062" s="366" t="s">
        <v>1340</v>
      </c>
      <c r="I1062" s="366" t="s">
        <v>34</v>
      </c>
      <c r="J1062" s="366"/>
      <c r="K1062" s="367" t="s">
        <v>48</v>
      </c>
      <c r="L1062" s="368"/>
      <c r="M1062" s="368" t="s">
        <v>1421</v>
      </c>
      <c r="N1062" s="367">
        <v>422754</v>
      </c>
      <c r="O1062" s="367" t="s">
        <v>1323</v>
      </c>
      <c r="P1062" s="371">
        <v>42577</v>
      </c>
      <c r="Q1062" s="372">
        <v>13471268.300000001</v>
      </c>
      <c r="R1062" s="372">
        <v>15022467.452500008</v>
      </c>
      <c r="S1062" s="367">
        <v>3</v>
      </c>
      <c r="T1062" s="369">
        <v>0.10419342007650489</v>
      </c>
      <c r="U1062" s="369">
        <v>1.3469286779432479</v>
      </c>
      <c r="V1062" s="369">
        <v>6.380511705880143E-2</v>
      </c>
      <c r="W1062" s="369">
        <v>0.62550349459804011</v>
      </c>
      <c r="X1062" s="369">
        <v>7.8396175477246643E-2</v>
      </c>
      <c r="Y1062" s="369">
        <v>0.59449244013630853</v>
      </c>
      <c r="Z1062" s="369">
        <v>-1.1003118399311895E-2</v>
      </c>
      <c r="AA1062" s="369">
        <v>-6.2545292063523938E-2</v>
      </c>
      <c r="AB1062" s="369">
        <v>0.14581596671802108</v>
      </c>
      <c r="AC1062" s="373">
        <v>-0.16964327828212664</v>
      </c>
      <c r="AD1062" s="575">
        <v>0</v>
      </c>
      <c r="AE1062" s="370" t="s">
        <v>2580</v>
      </c>
      <c r="AF1062" s="370" t="s">
        <v>2317</v>
      </c>
      <c r="AG1062" s="374" t="s">
        <v>743</v>
      </c>
      <c r="AH1062" s="374" t="s">
        <v>2321</v>
      </c>
      <c r="AI1062" s="374">
        <v>5000</v>
      </c>
      <c r="AJ1062" s="374">
        <v>5000</v>
      </c>
      <c r="AK1062" s="374">
        <v>5000</v>
      </c>
      <c r="AL1062" s="369">
        <v>7.4999999999999997E-3</v>
      </c>
      <c r="AM1062" s="369" t="s">
        <v>34</v>
      </c>
      <c r="AN1062" s="369" t="s">
        <v>2335</v>
      </c>
      <c r="AO1062" s="367" t="s">
        <v>1326</v>
      </c>
      <c r="AP1062" s="370" t="s">
        <v>13</v>
      </c>
      <c r="AQ1062" s="376" t="s">
        <v>670</v>
      </c>
      <c r="AR1062" s="369" t="s">
        <v>34</v>
      </c>
      <c r="AS1062" s="369" t="s">
        <v>34</v>
      </c>
      <c r="AT1062" s="369"/>
      <c r="AX1062" s="711"/>
      <c r="AY1062" s="712"/>
      <c r="AZ1062" s="712"/>
      <c r="BA1062" s="712"/>
      <c r="BB1062" s="713"/>
      <c r="BC1062" s="712"/>
      <c r="BD1062" s="712"/>
      <c r="BE1062" s="712"/>
      <c r="BF1062" s="712"/>
      <c r="BG1062" s="713"/>
      <c r="BH1062" s="713"/>
      <c r="BI1062" s="714"/>
      <c r="BJ1062" s="714"/>
      <c r="BK1062" s="714"/>
      <c r="BL1062" s="713"/>
      <c r="BM1062" s="713"/>
      <c r="BN1062" s="713"/>
      <c r="BO1062" s="713"/>
      <c r="BP1062" s="713"/>
      <c r="BQ1062" s="713"/>
      <c r="BR1062" s="713"/>
      <c r="BS1062" s="713"/>
      <c r="BT1062" s="716"/>
      <c r="BU1062" s="717"/>
      <c r="BV1062" s="715"/>
      <c r="BW1062" s="718"/>
    </row>
    <row r="1063" spans="2:75" ht="15.75" customHeight="1">
      <c r="B1063" s="363" t="s">
        <v>1151</v>
      </c>
      <c r="C1063" s="364">
        <v>23565840000105</v>
      </c>
      <c r="D1063" s="365" t="s">
        <v>11</v>
      </c>
      <c r="E1063" s="365" t="s">
        <v>620</v>
      </c>
      <c r="F1063" s="365" t="s">
        <v>694</v>
      </c>
      <c r="G1063" s="366" t="s">
        <v>740</v>
      </c>
      <c r="H1063" s="366" t="s">
        <v>34</v>
      </c>
      <c r="I1063" s="366"/>
      <c r="J1063" s="366" t="s">
        <v>608</v>
      </c>
      <c r="K1063" s="367" t="s">
        <v>48</v>
      </c>
      <c r="L1063" s="368"/>
      <c r="M1063" s="368" t="s">
        <v>34</v>
      </c>
      <c r="N1063" s="367">
        <v>416517</v>
      </c>
      <c r="O1063" s="367" t="s">
        <v>1323</v>
      </c>
      <c r="P1063" s="371">
        <v>42458</v>
      </c>
      <c r="Q1063" s="372">
        <v>54170126.759999998</v>
      </c>
      <c r="R1063" s="372">
        <v>56365244.961071447</v>
      </c>
      <c r="S1063" s="367">
        <v>31</v>
      </c>
      <c r="T1063" s="369">
        <v>8.8619225346694419E-2</v>
      </c>
      <c r="U1063" s="369">
        <v>1.1455980228783547</v>
      </c>
      <c r="V1063" s="369">
        <v>0.11973405392648795</v>
      </c>
      <c r="W1063" s="369">
        <v>1.1737940874614747</v>
      </c>
      <c r="X1063" s="369">
        <v>0.18159472284425671</v>
      </c>
      <c r="Y1063" s="369">
        <v>1.3770657719252093</v>
      </c>
      <c r="Z1063" s="369">
        <v>0.15476223002061928</v>
      </c>
      <c r="AA1063" s="369">
        <v>0.87971868753563942</v>
      </c>
      <c r="AB1063" s="369">
        <v>1.240581250188299E-2</v>
      </c>
      <c r="AC1063" s="373">
        <v>1.2930334556798582</v>
      </c>
      <c r="AD1063" s="575">
        <v>26171796000139</v>
      </c>
      <c r="AE1063" s="370" t="s">
        <v>2581</v>
      </c>
      <c r="AF1063" s="370" t="s">
        <v>2326</v>
      </c>
      <c r="AG1063" s="374" t="s">
        <v>1459</v>
      </c>
      <c r="AH1063" s="374" t="s">
        <v>2321</v>
      </c>
      <c r="AI1063" s="374">
        <v>1000</v>
      </c>
      <c r="AJ1063" s="374">
        <v>1000</v>
      </c>
      <c r="AK1063" s="374">
        <v>1000</v>
      </c>
      <c r="AL1063" s="369">
        <v>8.0000000000000002E-3</v>
      </c>
      <c r="AM1063" s="369" t="s">
        <v>34</v>
      </c>
      <c r="AN1063" s="369" t="s">
        <v>64</v>
      </c>
      <c r="AO1063" s="367" t="s">
        <v>1326</v>
      </c>
      <c r="AP1063" s="370" t="s">
        <v>11</v>
      </c>
      <c r="AQ1063" s="376" t="s">
        <v>677</v>
      </c>
      <c r="AR1063" s="369">
        <v>1.5999999999999999E-3</v>
      </c>
      <c r="AS1063" s="369">
        <v>1.5999999999999999E-3</v>
      </c>
      <c r="AT1063" s="369"/>
      <c r="AX1063" s="711"/>
      <c r="AY1063" s="712"/>
      <c r="AZ1063" s="712"/>
      <c r="BA1063" s="712"/>
      <c r="BB1063" s="713"/>
      <c r="BC1063" s="712"/>
      <c r="BD1063" s="712"/>
      <c r="BE1063" s="712"/>
      <c r="BF1063" s="712"/>
      <c r="BG1063" s="713"/>
      <c r="BH1063" s="713"/>
      <c r="BI1063" s="714"/>
      <c r="BJ1063" s="714"/>
      <c r="BK1063" s="714"/>
      <c r="BL1063" s="713"/>
      <c r="BM1063" s="713"/>
      <c r="BN1063" s="713"/>
      <c r="BO1063" s="713"/>
      <c r="BP1063" s="713"/>
      <c r="BQ1063" s="713"/>
      <c r="BR1063" s="713"/>
      <c r="BS1063" s="713"/>
      <c r="BT1063" s="716"/>
      <c r="BU1063" s="717"/>
      <c r="BV1063" s="715"/>
      <c r="BW1063" s="718"/>
    </row>
    <row r="1064" spans="2:75" ht="15.75" customHeight="1">
      <c r="B1064" s="363" t="s">
        <v>1152</v>
      </c>
      <c r="C1064" s="364">
        <v>27717045000138</v>
      </c>
      <c r="D1064" s="365" t="s">
        <v>11</v>
      </c>
      <c r="E1064" s="365" t="s">
        <v>620</v>
      </c>
      <c r="F1064" s="365" t="s">
        <v>694</v>
      </c>
      <c r="G1064" s="366" t="s">
        <v>740</v>
      </c>
      <c r="H1064" s="366" t="s">
        <v>34</v>
      </c>
      <c r="I1064" s="366"/>
      <c r="J1064" s="366" t="s">
        <v>608</v>
      </c>
      <c r="K1064" s="367" t="s">
        <v>48</v>
      </c>
      <c r="L1064" s="368"/>
      <c r="M1064" s="368" t="s">
        <v>1421</v>
      </c>
      <c r="N1064" s="367">
        <v>447137</v>
      </c>
      <c r="O1064" s="367" t="s">
        <v>1323</v>
      </c>
      <c r="P1064" s="371">
        <v>42962</v>
      </c>
      <c r="Q1064" s="372">
        <v>56166471.100000001</v>
      </c>
      <c r="R1064" s="372">
        <v>49928076.76932539</v>
      </c>
      <c r="S1064" s="367">
        <v>5</v>
      </c>
      <c r="T1064" s="369">
        <v>8.7263017372144702E-2</v>
      </c>
      <c r="U1064" s="369">
        <v>1.1280660576848227</v>
      </c>
      <c r="V1064" s="369">
        <v>0.11782768806263344</v>
      </c>
      <c r="W1064" s="369">
        <v>1.1551053276128802</v>
      </c>
      <c r="X1064" s="369">
        <v>0.18262055910708463</v>
      </c>
      <c r="Y1064" s="369">
        <v>1.3848448746602131</v>
      </c>
      <c r="Z1064" s="369">
        <v>0.14759233760775459</v>
      </c>
      <c r="AA1064" s="369">
        <v>0.83896269466595341</v>
      </c>
      <c r="AB1064" s="369">
        <v>1.0866143213588074E-2</v>
      </c>
      <c r="AC1064" s="373">
        <v>1.3177226618216757</v>
      </c>
      <c r="AD1064" s="575">
        <v>26751126000191</v>
      </c>
      <c r="AE1064" s="370" t="s">
        <v>2581</v>
      </c>
      <c r="AF1064" s="370" t="s">
        <v>2326</v>
      </c>
      <c r="AG1064" s="374" t="s">
        <v>1459</v>
      </c>
      <c r="AH1064" s="374" t="s">
        <v>2321</v>
      </c>
      <c r="AI1064" s="374">
        <v>100</v>
      </c>
      <c r="AJ1064" s="374">
        <v>100</v>
      </c>
      <c r="AK1064" s="374">
        <v>100</v>
      </c>
      <c r="AL1064" s="369">
        <v>2E-3</v>
      </c>
      <c r="AM1064" s="369" t="s">
        <v>34</v>
      </c>
      <c r="AN1064" s="369" t="s">
        <v>64</v>
      </c>
      <c r="AO1064" s="367" t="s">
        <v>1326</v>
      </c>
      <c r="AP1064" s="370" t="s">
        <v>11</v>
      </c>
      <c r="AQ1064" s="376" t="s">
        <v>677</v>
      </c>
      <c r="AR1064" s="369">
        <v>3.9999999999999996E-4</v>
      </c>
      <c r="AS1064" s="369">
        <v>3.9999999999999996E-4</v>
      </c>
      <c r="AT1064" s="369"/>
      <c r="AW1064" s="711"/>
      <c r="AX1064" s="711"/>
      <c r="AY1064" s="712"/>
      <c r="AZ1064" s="712"/>
      <c r="BA1064" s="712"/>
      <c r="BB1064" s="713"/>
      <c r="BC1064" s="712"/>
      <c r="BD1064" s="712"/>
      <c r="BE1064" s="712"/>
      <c r="BF1064" s="712"/>
      <c r="BG1064" s="713"/>
      <c r="BH1064" s="713"/>
      <c r="BI1064" s="714"/>
      <c r="BJ1064" s="714"/>
      <c r="BK1064" s="714"/>
      <c r="BL1064" s="713"/>
      <c r="BM1064" s="713"/>
      <c r="BN1064" s="713"/>
      <c r="BO1064" s="713"/>
      <c r="BP1064" s="713"/>
      <c r="BQ1064" s="713"/>
      <c r="BR1064" s="713"/>
      <c r="BS1064" s="713"/>
      <c r="BT1064" s="716"/>
      <c r="BU1064" s="717"/>
      <c r="BV1064" s="715"/>
      <c r="BW1064" s="718"/>
    </row>
    <row r="1065" spans="2:75" ht="15.75" customHeight="1">
      <c r="B1065" s="363" t="s">
        <v>1153</v>
      </c>
      <c r="C1065" s="364">
        <v>29178368000126</v>
      </c>
      <c r="D1065" s="365" t="s">
        <v>11</v>
      </c>
      <c r="E1065" s="365" t="s">
        <v>663</v>
      </c>
      <c r="F1065" s="365"/>
      <c r="G1065" s="366"/>
      <c r="H1065" s="366" t="s">
        <v>34</v>
      </c>
      <c r="I1065" s="366" t="s">
        <v>34</v>
      </c>
      <c r="J1065" s="366" t="s">
        <v>611</v>
      </c>
      <c r="K1065" s="367" t="s">
        <v>48</v>
      </c>
      <c r="L1065" s="368"/>
      <c r="M1065" s="368" t="s">
        <v>34</v>
      </c>
      <c r="N1065" s="367">
        <v>466743</v>
      </c>
      <c r="O1065" s="367" t="s">
        <v>1323</v>
      </c>
      <c r="P1065" s="371">
        <v>43250</v>
      </c>
      <c r="Q1065" s="372">
        <v>23971810.879999999</v>
      </c>
      <c r="R1065" s="372">
        <v>44497730.589999989</v>
      </c>
      <c r="S1065" s="367">
        <v>5</v>
      </c>
      <c r="T1065" s="369">
        <v>-7.7758756259938999E-2</v>
      </c>
      <c r="U1065" s="369">
        <v>-1.0052026192326537</v>
      </c>
      <c r="V1065" s="369">
        <v>-7.1642711780980806E-2</v>
      </c>
      <c r="W1065" s="369">
        <v>-0.70233812971748311</v>
      </c>
      <c r="X1065" s="369">
        <v>-3.8133607719089246E-2</v>
      </c>
      <c r="Y1065" s="369">
        <v>-0.28917407470600165</v>
      </c>
      <c r="Z1065" s="369">
        <v>4.0121677596017147E-2</v>
      </c>
      <c r="AA1065" s="369">
        <v>0.22806462243270689</v>
      </c>
      <c r="AB1065" s="369">
        <v>8.0706841492984308E-2</v>
      </c>
      <c r="AC1065" s="373">
        <v>-2.0844393266231522</v>
      </c>
      <c r="AD1065" s="575">
        <v>29599922000149</v>
      </c>
      <c r="AE1065" s="370" t="s">
        <v>2352</v>
      </c>
      <c r="AF1065" s="370" t="s">
        <v>2317</v>
      </c>
      <c r="AG1065" s="374" t="s">
        <v>1458</v>
      </c>
      <c r="AH1065" s="374" t="s">
        <v>2318</v>
      </c>
      <c r="AI1065" s="374">
        <v>5000</v>
      </c>
      <c r="AJ1065" s="374">
        <v>5000</v>
      </c>
      <c r="AK1065" s="374">
        <v>5000</v>
      </c>
      <c r="AL1065" s="369">
        <v>9.0000000000000011E-3</v>
      </c>
      <c r="AM1065" s="369" t="s">
        <v>34</v>
      </c>
      <c r="AN1065" s="369" t="s">
        <v>34</v>
      </c>
      <c r="AO1065" s="367" t="s">
        <v>1326</v>
      </c>
      <c r="AP1065" s="370" t="s">
        <v>13</v>
      </c>
      <c r="AQ1065" s="376" t="s">
        <v>681</v>
      </c>
      <c r="AR1065" s="369">
        <v>5.3327999999999995E-3</v>
      </c>
      <c r="AS1065" s="369">
        <v>5.3327999999999995E-3</v>
      </c>
      <c r="AT1065" s="369"/>
      <c r="AX1065" s="711"/>
      <c r="AY1065" s="712"/>
      <c r="AZ1065" s="712"/>
      <c r="BA1065" s="712"/>
      <c r="BB1065" s="713"/>
      <c r="BC1065" s="712"/>
      <c r="BD1065" s="712"/>
      <c r="BE1065" s="712"/>
      <c r="BF1065" s="712"/>
      <c r="BG1065" s="713"/>
      <c r="BH1065" s="713"/>
      <c r="BI1065" s="714"/>
      <c r="BJ1065" s="714"/>
      <c r="BK1065" s="714"/>
      <c r="BL1065" s="713"/>
      <c r="BM1065" s="713"/>
      <c r="BN1065" s="713"/>
      <c r="BO1065" s="713"/>
      <c r="BP1065" s="713"/>
      <c r="BQ1065" s="713"/>
      <c r="BR1065" s="713"/>
      <c r="BS1065" s="713"/>
      <c r="BT1065" s="716"/>
      <c r="BU1065" s="717"/>
      <c r="BV1065" s="715"/>
      <c r="BW1065" s="718"/>
    </row>
    <row r="1066" spans="2:75" ht="15.75" customHeight="1">
      <c r="B1066" s="363" t="s">
        <v>1154</v>
      </c>
      <c r="C1066" s="364">
        <v>45560944000151</v>
      </c>
      <c r="D1066" s="365" t="s">
        <v>14</v>
      </c>
      <c r="E1066" s="365" t="s">
        <v>607</v>
      </c>
      <c r="F1066" s="365"/>
      <c r="G1066" s="366"/>
      <c r="H1066" s="366" t="s">
        <v>34</v>
      </c>
      <c r="I1066" s="366" t="s">
        <v>34</v>
      </c>
      <c r="J1066" s="366" t="s">
        <v>611</v>
      </c>
      <c r="K1066" s="367" t="s">
        <v>48</v>
      </c>
      <c r="L1066" s="368"/>
      <c r="M1066" s="368" t="s">
        <v>1421</v>
      </c>
      <c r="N1066" s="367">
        <v>646547</v>
      </c>
      <c r="O1066" s="367" t="s">
        <v>1323</v>
      </c>
      <c r="P1066" s="371">
        <v>44673</v>
      </c>
      <c r="Q1066" s="372">
        <v>7905837.8700000001</v>
      </c>
      <c r="R1066" s="372" t="s">
        <v>1424</v>
      </c>
      <c r="S1066" s="367">
        <v>32</v>
      </c>
      <c r="T1066" s="369" t="s">
        <v>1424</v>
      </c>
      <c r="U1066" s="369" t="s">
        <v>1424</v>
      </c>
      <c r="V1066" s="369" t="s">
        <v>1424</v>
      </c>
      <c r="W1066" s="369" t="s">
        <v>1424</v>
      </c>
      <c r="X1066" s="369" t="s">
        <v>1424</v>
      </c>
      <c r="Y1066" s="369" t="s">
        <v>1424</v>
      </c>
      <c r="Z1066" s="369" t="s">
        <v>1424</v>
      </c>
      <c r="AA1066" s="369" t="s">
        <v>1424</v>
      </c>
      <c r="AB1066" s="369" t="s">
        <v>1424</v>
      </c>
      <c r="AC1066" s="373" t="s">
        <v>1424</v>
      </c>
      <c r="AD1066" s="575">
        <v>0</v>
      </c>
      <c r="AE1066" s="370" t="s">
        <v>2582</v>
      </c>
      <c r="AF1066" s="370" t="s">
        <v>2317</v>
      </c>
      <c r="AG1066" s="374" t="s">
        <v>1458</v>
      </c>
      <c r="AH1066" s="374" t="s">
        <v>2318</v>
      </c>
      <c r="AI1066" s="374">
        <v>50000</v>
      </c>
      <c r="AJ1066" s="374">
        <v>0</v>
      </c>
      <c r="AK1066" s="374">
        <v>0</v>
      </c>
      <c r="AL1066" s="369">
        <v>1.6299999999999999E-2</v>
      </c>
      <c r="AM1066" s="369">
        <v>0.2</v>
      </c>
      <c r="AN1066" s="369" t="s">
        <v>2335</v>
      </c>
      <c r="AO1066" s="367" t="s">
        <v>1326</v>
      </c>
      <c r="AP1066" s="370" t="s">
        <v>718</v>
      </c>
      <c r="AQ1066" s="376" t="s">
        <v>696</v>
      </c>
      <c r="AR1066" s="369" t="s">
        <v>34</v>
      </c>
      <c r="AS1066" s="369" t="s">
        <v>34</v>
      </c>
      <c r="AT1066" s="369"/>
      <c r="AX1066" s="711"/>
      <c r="AY1066" s="712"/>
      <c r="AZ1066" s="712"/>
      <c r="BA1066" s="712"/>
      <c r="BB1066" s="713"/>
      <c r="BC1066" s="712"/>
      <c r="BD1066" s="712"/>
      <c r="BE1066" s="712"/>
      <c r="BF1066" s="712"/>
      <c r="BG1066" s="713"/>
      <c r="BH1066" s="713"/>
      <c r="BI1066" s="714"/>
      <c r="BJ1066" s="714"/>
      <c r="BK1066" s="714"/>
      <c r="BL1066" s="713"/>
      <c r="BM1066" s="713"/>
      <c r="BN1066" s="713"/>
      <c r="BO1066" s="713"/>
      <c r="BP1066" s="713"/>
      <c r="BQ1066" s="713"/>
      <c r="BR1066" s="713"/>
      <c r="BS1066" s="713"/>
      <c r="BT1066" s="716"/>
      <c r="BU1066" s="717"/>
      <c r="BV1066" s="715"/>
      <c r="BW1066" s="718"/>
    </row>
    <row r="1067" spans="2:75" ht="15.75" customHeight="1">
      <c r="B1067" s="363" t="s">
        <v>349</v>
      </c>
      <c r="C1067" s="364">
        <v>40102306000173</v>
      </c>
      <c r="D1067" s="365" t="s">
        <v>14</v>
      </c>
      <c r="E1067" s="365" t="s">
        <v>15</v>
      </c>
      <c r="F1067" s="365" t="s">
        <v>16</v>
      </c>
      <c r="G1067" s="366"/>
      <c r="H1067" s="366" t="s">
        <v>34</v>
      </c>
      <c r="I1067" s="366" t="s">
        <v>34</v>
      </c>
      <c r="J1067" s="366" t="s">
        <v>692</v>
      </c>
      <c r="K1067" s="367" t="s">
        <v>49</v>
      </c>
      <c r="L1067" s="368"/>
      <c r="M1067" s="368" t="s">
        <v>1421</v>
      </c>
      <c r="N1067" s="367">
        <v>568767</v>
      </c>
      <c r="O1067" s="367" t="s">
        <v>1323</v>
      </c>
      <c r="P1067" s="371">
        <v>44195</v>
      </c>
      <c r="Q1067" s="372">
        <v>80957607.049999997</v>
      </c>
      <c r="R1067" s="372">
        <v>109287732.0750397</v>
      </c>
      <c r="S1067" s="367">
        <v>15</v>
      </c>
      <c r="T1067" s="369">
        <v>-0.22624850941451924</v>
      </c>
      <c r="U1067" s="369">
        <v>-2.9247586406950701</v>
      </c>
      <c r="V1067" s="369">
        <v>-8.2300245812882866E-2</v>
      </c>
      <c r="W1067" s="369">
        <v>-0.8068175992028026</v>
      </c>
      <c r="X1067" s="369" t="s">
        <v>1424</v>
      </c>
      <c r="Y1067" s="369" t="s">
        <v>1424</v>
      </c>
      <c r="Z1067" s="369" t="s">
        <v>1424</v>
      </c>
      <c r="AA1067" s="369" t="s">
        <v>1424</v>
      </c>
      <c r="AB1067" s="369">
        <v>0.19308675285811283</v>
      </c>
      <c r="AC1067" s="373">
        <v>-0.85172484596598097</v>
      </c>
      <c r="AD1067" s="575">
        <v>40102272000117</v>
      </c>
      <c r="AE1067" s="370" t="s">
        <v>2582</v>
      </c>
      <c r="AF1067" s="370" t="s">
        <v>2317</v>
      </c>
      <c r="AG1067" s="374" t="s">
        <v>1458</v>
      </c>
      <c r="AH1067" s="374" t="s">
        <v>2321</v>
      </c>
      <c r="AI1067" s="374">
        <v>1000</v>
      </c>
      <c r="AJ1067" s="374">
        <v>1000</v>
      </c>
      <c r="AK1067" s="374">
        <v>1000</v>
      </c>
      <c r="AL1067" s="369">
        <v>1.4999999999999999E-2</v>
      </c>
      <c r="AM1067" s="369">
        <v>0.2</v>
      </c>
      <c r="AN1067" s="369" t="s">
        <v>34</v>
      </c>
      <c r="AO1067" s="367" t="s">
        <v>1326</v>
      </c>
      <c r="AP1067" s="370" t="s">
        <v>718</v>
      </c>
      <c r="AQ1067" s="376" t="s">
        <v>661</v>
      </c>
      <c r="AR1067" s="369">
        <v>3.0000000000000001E-3</v>
      </c>
      <c r="AS1067" s="369">
        <v>3.0000000000000001E-3</v>
      </c>
      <c r="AT1067" s="369"/>
      <c r="AW1067" s="711"/>
      <c r="AX1067" s="711"/>
      <c r="AY1067" s="712"/>
      <c r="AZ1067" s="712"/>
      <c r="BA1067" s="712"/>
      <c r="BB1067" s="713"/>
      <c r="BC1067" s="712"/>
      <c r="BD1067" s="712"/>
      <c r="BE1067" s="712"/>
      <c r="BF1067" s="712"/>
      <c r="BG1067" s="713"/>
      <c r="BH1067" s="713"/>
      <c r="BI1067" s="714"/>
      <c r="BJ1067" s="714"/>
      <c r="BK1067" s="714"/>
      <c r="BL1067" s="218"/>
      <c r="BM1067" s="713"/>
      <c r="BN1067" s="713"/>
      <c r="BO1067" s="713"/>
      <c r="BP1067" s="713"/>
      <c r="BQ1067" s="713"/>
      <c r="BR1067" s="713"/>
      <c r="BS1067" s="713"/>
      <c r="BT1067" s="716"/>
      <c r="BU1067" s="717"/>
      <c r="BV1067" s="715"/>
      <c r="BW1067" s="718"/>
    </row>
    <row r="1068" spans="2:75" ht="15.75" customHeight="1">
      <c r="B1068" s="363" t="s">
        <v>585</v>
      </c>
      <c r="C1068" s="364">
        <v>41088682000113</v>
      </c>
      <c r="D1068" s="365" t="s">
        <v>14</v>
      </c>
      <c r="E1068" s="365" t="s">
        <v>15</v>
      </c>
      <c r="F1068" s="365" t="s">
        <v>16</v>
      </c>
      <c r="G1068" s="366"/>
      <c r="H1068" s="366" t="s">
        <v>34</v>
      </c>
      <c r="I1068" s="366" t="s">
        <v>34</v>
      </c>
      <c r="J1068" s="366" t="s">
        <v>692</v>
      </c>
      <c r="K1068" s="367" t="s">
        <v>48</v>
      </c>
      <c r="L1068" s="368"/>
      <c r="M1068" s="368" t="s">
        <v>1421</v>
      </c>
      <c r="N1068" s="367">
        <v>634964</v>
      </c>
      <c r="O1068" s="367" t="s">
        <v>1323</v>
      </c>
      <c r="P1068" s="371">
        <v>44348</v>
      </c>
      <c r="Q1068" s="372">
        <v>28185394.440000001</v>
      </c>
      <c r="R1068" s="372">
        <v>11466992.891111108</v>
      </c>
      <c r="S1068" s="367">
        <v>15</v>
      </c>
      <c r="T1068" s="369">
        <v>-0.12114614471774476</v>
      </c>
      <c r="U1068" s="369">
        <v>-1.5660798582365427</v>
      </c>
      <c r="V1068" s="369">
        <v>-1.554543601656222E-2</v>
      </c>
      <c r="W1068" s="369">
        <v>-0.15239725278536403</v>
      </c>
      <c r="X1068" s="369" t="s">
        <v>1424</v>
      </c>
      <c r="Y1068" s="369" t="s">
        <v>1424</v>
      </c>
      <c r="Z1068" s="369" t="s">
        <v>1424</v>
      </c>
      <c r="AA1068" s="369" t="s">
        <v>1424</v>
      </c>
      <c r="AB1068" s="369">
        <v>0.17268030582022775</v>
      </c>
      <c r="AC1068" s="373">
        <v>-0.56704352501972966</v>
      </c>
      <c r="AD1068" s="575">
        <v>41536017000145</v>
      </c>
      <c r="AE1068" s="370" t="s">
        <v>2582</v>
      </c>
      <c r="AF1068" s="370" t="s">
        <v>2317</v>
      </c>
      <c r="AG1068" s="374" t="s">
        <v>1458</v>
      </c>
      <c r="AH1068" s="374" t="s">
        <v>2321</v>
      </c>
      <c r="AI1068" s="374">
        <v>1000</v>
      </c>
      <c r="AJ1068" s="374">
        <v>1000</v>
      </c>
      <c r="AK1068" s="374">
        <v>1000</v>
      </c>
      <c r="AL1068" s="369">
        <v>1.4999999999999999E-2</v>
      </c>
      <c r="AM1068" s="369">
        <v>0.2</v>
      </c>
      <c r="AN1068" s="369" t="s">
        <v>34</v>
      </c>
      <c r="AO1068" s="367" t="s">
        <v>1326</v>
      </c>
      <c r="AP1068" s="370" t="s">
        <v>718</v>
      </c>
      <c r="AQ1068" s="376" t="s">
        <v>661</v>
      </c>
      <c r="AR1068" s="369">
        <v>3.0000000000000001E-3</v>
      </c>
      <c r="AS1068" s="369">
        <v>3.0000000000000001E-3</v>
      </c>
      <c r="AT1068" s="369"/>
      <c r="AX1068" s="711"/>
      <c r="AY1068" s="712"/>
      <c r="AZ1068" s="712"/>
      <c r="BA1068" s="712"/>
      <c r="BB1068" s="713"/>
      <c r="BC1068" s="712"/>
      <c r="BD1068" s="712"/>
      <c r="BE1068" s="712"/>
      <c r="BF1068" s="712"/>
      <c r="BG1068" s="713"/>
      <c r="BH1068" s="713"/>
      <c r="BI1068" s="714"/>
      <c r="BJ1068" s="714"/>
      <c r="BK1068" s="714"/>
      <c r="BL1068" s="713"/>
      <c r="BM1068" s="713"/>
      <c r="BN1068" s="713"/>
      <c r="BO1068" s="713"/>
      <c r="BP1068" s="713"/>
      <c r="BQ1068" s="713"/>
      <c r="BR1068" s="713"/>
      <c r="BS1068" s="713"/>
      <c r="BT1068" s="716"/>
      <c r="BU1068" s="717"/>
      <c r="BV1068" s="715"/>
      <c r="BW1068" s="718"/>
    </row>
    <row r="1069" spans="2:75" ht="15.75" customHeight="1">
      <c r="B1069" s="363" t="s">
        <v>350</v>
      </c>
      <c r="C1069" s="364">
        <v>20468028000165</v>
      </c>
      <c r="D1069" s="365" t="s">
        <v>14</v>
      </c>
      <c r="E1069" s="365" t="s">
        <v>607</v>
      </c>
      <c r="F1069" s="365"/>
      <c r="G1069" s="366"/>
      <c r="H1069" s="366" t="s">
        <v>34</v>
      </c>
      <c r="I1069" s="366" t="s">
        <v>34</v>
      </c>
      <c r="J1069" s="366" t="s">
        <v>608</v>
      </c>
      <c r="K1069" s="367" t="s">
        <v>48</v>
      </c>
      <c r="L1069" s="368"/>
      <c r="M1069" s="368" t="s">
        <v>34</v>
      </c>
      <c r="N1069" s="367">
        <v>383872</v>
      </c>
      <c r="O1069" s="367" t="s">
        <v>1323</v>
      </c>
      <c r="P1069" s="371">
        <v>41974</v>
      </c>
      <c r="Q1069" s="372">
        <v>72016689.989999995</v>
      </c>
      <c r="R1069" s="372">
        <v>81074422.520158708</v>
      </c>
      <c r="S1069" s="367">
        <v>32</v>
      </c>
      <c r="T1069" s="369">
        <v>7.9949631324609971E-2</v>
      </c>
      <c r="U1069" s="369">
        <v>1.0335244888116477</v>
      </c>
      <c r="V1069" s="369">
        <v>-0.12331271674780087</v>
      </c>
      <c r="W1069" s="369">
        <v>-1.208876949211519</v>
      </c>
      <c r="X1069" s="369">
        <v>7.427713003581804E-3</v>
      </c>
      <c r="Y1069" s="369">
        <v>5.6325697028589541E-2</v>
      </c>
      <c r="Z1069" s="369">
        <v>0.1070211745367935</v>
      </c>
      <c r="AA1069" s="369">
        <v>0.60834305107575004</v>
      </c>
      <c r="AB1069" s="369">
        <v>0.23520647107346157</v>
      </c>
      <c r="AC1069" s="373">
        <v>-0.85490860027481397</v>
      </c>
      <c r="AD1069" s="575">
        <v>0</v>
      </c>
      <c r="AE1069" s="370" t="s">
        <v>2583</v>
      </c>
      <c r="AF1069" s="370" t="s">
        <v>2317</v>
      </c>
      <c r="AG1069" s="374" t="s">
        <v>1458</v>
      </c>
      <c r="AH1069" s="374" t="s">
        <v>2321</v>
      </c>
      <c r="AI1069" s="374">
        <v>1000</v>
      </c>
      <c r="AJ1069" s="374">
        <v>1000</v>
      </c>
      <c r="AK1069" s="374">
        <v>1000</v>
      </c>
      <c r="AL1069" s="369">
        <v>1.66E-2</v>
      </c>
      <c r="AM1069" s="369">
        <v>0.2</v>
      </c>
      <c r="AN1069" s="369" t="s">
        <v>2335</v>
      </c>
      <c r="AO1069" s="367" t="s">
        <v>1326</v>
      </c>
      <c r="AP1069" s="370" t="s">
        <v>718</v>
      </c>
      <c r="AQ1069" s="376" t="s">
        <v>661</v>
      </c>
      <c r="AR1069" s="369">
        <v>3.8733333333333328E-3</v>
      </c>
      <c r="AS1069" s="369">
        <v>3.8733333333333328E-3</v>
      </c>
      <c r="AT1069" s="369"/>
      <c r="AX1069" s="711"/>
      <c r="AY1069" s="712"/>
      <c r="AZ1069" s="712"/>
      <c r="BA1069" s="712"/>
      <c r="BB1069" s="713"/>
      <c r="BC1069" s="712"/>
      <c r="BD1069" s="712"/>
      <c r="BE1069" s="712"/>
      <c r="BF1069" s="712"/>
      <c r="BG1069" s="713"/>
      <c r="BH1069" s="713"/>
      <c r="BI1069" s="714"/>
      <c r="BJ1069" s="714"/>
      <c r="BK1069" s="714"/>
      <c r="BL1069" s="713"/>
      <c r="BM1069" s="713"/>
      <c r="BN1069" s="713"/>
      <c r="BO1069" s="713"/>
      <c r="BP1069" s="713"/>
      <c r="BQ1069" s="713"/>
      <c r="BR1069" s="713"/>
      <c r="BS1069" s="713"/>
      <c r="BT1069" s="716"/>
      <c r="BU1069" s="717"/>
      <c r="BV1069" s="715"/>
      <c r="BW1069" s="718"/>
    </row>
    <row r="1070" spans="2:75" ht="15.75" customHeight="1">
      <c r="B1070" s="363" t="s">
        <v>351</v>
      </c>
      <c r="C1070" s="364">
        <v>26362460000153</v>
      </c>
      <c r="D1070" s="365" t="s">
        <v>14</v>
      </c>
      <c r="E1070" s="365" t="s">
        <v>614</v>
      </c>
      <c r="F1070" s="365"/>
      <c r="G1070" s="366"/>
      <c r="H1070" s="366" t="s">
        <v>1340</v>
      </c>
      <c r="I1070" s="366" t="s">
        <v>34</v>
      </c>
      <c r="J1070" s="366" t="s">
        <v>608</v>
      </c>
      <c r="K1070" s="367" t="s">
        <v>48</v>
      </c>
      <c r="L1070" s="368"/>
      <c r="M1070" s="368" t="s">
        <v>34</v>
      </c>
      <c r="N1070" s="367">
        <v>432369</v>
      </c>
      <c r="O1070" s="367" t="s">
        <v>1323</v>
      </c>
      <c r="P1070" s="371">
        <v>42733</v>
      </c>
      <c r="Q1070" s="372">
        <v>116831634.79000001</v>
      </c>
      <c r="R1070" s="372">
        <v>127195395.57642861</v>
      </c>
      <c r="S1070" s="367">
        <v>32</v>
      </c>
      <c r="T1070" s="369">
        <v>0.13328984886626372</v>
      </c>
      <c r="U1070" s="369">
        <v>1.7230638919892358</v>
      </c>
      <c r="V1070" s="369">
        <v>-6.9926117857120995E-2</v>
      </c>
      <c r="W1070" s="369">
        <v>-0.68550976942796993</v>
      </c>
      <c r="X1070" s="369">
        <v>7.2893527541111114E-2</v>
      </c>
      <c r="Y1070" s="369">
        <v>0.55276486122254276</v>
      </c>
      <c r="Z1070" s="369">
        <v>0.30849861117317556</v>
      </c>
      <c r="AA1070" s="369">
        <v>1.7536061175370468</v>
      </c>
      <c r="AB1070" s="369">
        <v>0.22415385410609492</v>
      </c>
      <c r="AC1070" s="373">
        <v>-0.64487752304811041</v>
      </c>
      <c r="AD1070" s="575">
        <v>34719644000156</v>
      </c>
      <c r="AE1070" s="370" t="s">
        <v>2583</v>
      </c>
      <c r="AF1070" s="370" t="s">
        <v>2317</v>
      </c>
      <c r="AG1070" s="374" t="s">
        <v>1458</v>
      </c>
      <c r="AH1070" s="374" t="s">
        <v>2318</v>
      </c>
      <c r="AI1070" s="374">
        <v>10000</v>
      </c>
      <c r="AJ1070" s="374">
        <v>1000</v>
      </c>
      <c r="AK1070" s="374">
        <v>10000</v>
      </c>
      <c r="AL1070" s="369">
        <v>0.02</v>
      </c>
      <c r="AM1070" s="369">
        <v>0.2</v>
      </c>
      <c r="AN1070" s="369" t="s">
        <v>34</v>
      </c>
      <c r="AO1070" s="367" t="s">
        <v>1326</v>
      </c>
      <c r="AP1070" s="370" t="s">
        <v>718</v>
      </c>
      <c r="AQ1070" s="376" t="s">
        <v>661</v>
      </c>
      <c r="AR1070" s="369">
        <v>4.6666666666666662E-3</v>
      </c>
      <c r="AS1070" s="369">
        <v>4.6666666666666662E-3</v>
      </c>
      <c r="AT1070" s="369"/>
      <c r="AW1070" s="711"/>
      <c r="AX1070" s="711"/>
      <c r="AY1070" s="712"/>
      <c r="AZ1070" s="712"/>
      <c r="BA1070" s="712"/>
      <c r="BB1070" s="713"/>
      <c r="BC1070" s="712"/>
      <c r="BD1070" s="712"/>
      <c r="BE1070" s="712"/>
      <c r="BF1070" s="712"/>
      <c r="BG1070" s="713"/>
      <c r="BH1070" s="713"/>
      <c r="BI1070" s="714"/>
      <c r="BJ1070" s="714"/>
      <c r="BK1070" s="714"/>
      <c r="BL1070" s="218"/>
      <c r="BM1070" s="713"/>
      <c r="BN1070" s="713"/>
      <c r="BO1070" s="713"/>
      <c r="BP1070" s="713"/>
      <c r="BQ1070" s="713"/>
      <c r="BR1070" s="713"/>
      <c r="BS1070" s="713"/>
      <c r="BT1070" s="716"/>
      <c r="BU1070" s="717"/>
      <c r="BV1070" s="715"/>
      <c r="BW1070" s="718"/>
    </row>
    <row r="1071" spans="2:75" ht="15.75" customHeight="1">
      <c r="B1071" s="363" t="s">
        <v>1155</v>
      </c>
      <c r="C1071" s="364">
        <v>10500884000105</v>
      </c>
      <c r="D1071" s="365" t="s">
        <v>14</v>
      </c>
      <c r="E1071" s="365" t="s">
        <v>607</v>
      </c>
      <c r="F1071" s="365"/>
      <c r="G1071" s="366"/>
      <c r="H1071" s="366" t="s">
        <v>34</v>
      </c>
      <c r="I1071" s="366" t="s">
        <v>34</v>
      </c>
      <c r="J1071" s="366" t="s">
        <v>608</v>
      </c>
      <c r="K1071" s="367" t="s">
        <v>48</v>
      </c>
      <c r="L1071" s="368" t="s">
        <v>717</v>
      </c>
      <c r="M1071" s="368" t="s">
        <v>34</v>
      </c>
      <c r="N1071" s="367">
        <v>298761</v>
      </c>
      <c r="O1071" s="367" t="s">
        <v>1323</v>
      </c>
      <c r="P1071" s="371">
        <v>40949</v>
      </c>
      <c r="Q1071" s="372">
        <v>1495688879.21</v>
      </c>
      <c r="R1071" s="372">
        <v>1578962106.5321434</v>
      </c>
      <c r="S1071" s="367">
        <v>29</v>
      </c>
      <c r="T1071" s="369">
        <v>8.1465230817971301E-2</v>
      </c>
      <c r="U1071" s="369">
        <v>1.053116939279112</v>
      </c>
      <c r="V1071" s="369">
        <v>7.2723682335522621E-3</v>
      </c>
      <c r="W1071" s="369">
        <v>7.1293525563138685E-2</v>
      </c>
      <c r="X1071" s="369">
        <v>0.13115566943890888</v>
      </c>
      <c r="Y1071" s="369">
        <v>0.9945772671662787</v>
      </c>
      <c r="Z1071" s="369">
        <v>0.34129049214655716</v>
      </c>
      <c r="AA1071" s="369">
        <v>1.9400057997326621</v>
      </c>
      <c r="AB1071" s="369">
        <v>0.1976683044371278</v>
      </c>
      <c r="AC1071" s="373">
        <v>-0.35617818763525028</v>
      </c>
      <c r="AD1071" s="575">
        <v>36352539000157</v>
      </c>
      <c r="AE1071" s="370" t="s">
        <v>2584</v>
      </c>
      <c r="AF1071" s="370" t="s">
        <v>2326</v>
      </c>
      <c r="AG1071" s="374" t="s">
        <v>1459</v>
      </c>
      <c r="AH1071" s="374" t="s">
        <v>2321</v>
      </c>
      <c r="AI1071" s="374">
        <v>5000</v>
      </c>
      <c r="AJ1071" s="374">
        <v>1000</v>
      </c>
      <c r="AK1071" s="374">
        <v>5000</v>
      </c>
      <c r="AL1071" s="369">
        <v>1.8500000000000003E-2</v>
      </c>
      <c r="AM1071" s="369">
        <v>0.15</v>
      </c>
      <c r="AN1071" s="369" t="s">
        <v>668</v>
      </c>
      <c r="AO1071" s="367" t="s">
        <v>1326</v>
      </c>
      <c r="AP1071" s="370" t="s">
        <v>718</v>
      </c>
      <c r="AQ1071" s="376" t="s">
        <v>661</v>
      </c>
      <c r="AR1071" s="369">
        <v>5.3333333333333332E-3</v>
      </c>
      <c r="AS1071" s="369">
        <v>5.3333333333333332E-3</v>
      </c>
      <c r="AT1071" s="369"/>
      <c r="AX1071" s="711"/>
      <c r="AY1071" s="712"/>
      <c r="AZ1071" s="712"/>
      <c r="BA1071" s="712"/>
      <c r="BB1071" s="713"/>
      <c r="BC1071" s="712"/>
      <c r="BD1071" s="712"/>
      <c r="BE1071" s="712"/>
      <c r="BF1071" s="712"/>
      <c r="BG1071" s="713"/>
      <c r="BH1071" s="713"/>
      <c r="BI1071" s="714"/>
      <c r="BJ1071" s="714"/>
      <c r="BK1071" s="714"/>
      <c r="BL1071" s="713"/>
      <c r="BM1071" s="713"/>
      <c r="BN1071" s="713"/>
      <c r="BO1071" s="713"/>
      <c r="BP1071" s="713"/>
      <c r="BQ1071" s="713"/>
      <c r="BR1071" s="713"/>
      <c r="BS1071" s="713"/>
      <c r="BT1071" s="716"/>
      <c r="BU1071" s="717"/>
      <c r="BV1071" s="715"/>
      <c r="BW1071" s="718"/>
    </row>
    <row r="1072" spans="2:75" ht="15.75" customHeight="1">
      <c r="B1072" s="363" t="s">
        <v>1156</v>
      </c>
      <c r="C1072" s="364">
        <v>28911549000157</v>
      </c>
      <c r="D1072" s="365" t="s">
        <v>13</v>
      </c>
      <c r="E1072" s="365" t="s">
        <v>615</v>
      </c>
      <c r="F1072" s="365" t="s">
        <v>619</v>
      </c>
      <c r="G1072" s="366" t="s">
        <v>34</v>
      </c>
      <c r="H1072" s="366" t="s">
        <v>867</v>
      </c>
      <c r="I1072" s="366" t="s">
        <v>34</v>
      </c>
      <c r="J1072" s="366" t="s">
        <v>611</v>
      </c>
      <c r="K1072" s="367" t="s">
        <v>48</v>
      </c>
      <c r="L1072" s="368"/>
      <c r="M1072" s="368" t="s">
        <v>34</v>
      </c>
      <c r="N1072" s="367">
        <v>456748</v>
      </c>
      <c r="O1072" s="367" t="s">
        <v>1323</v>
      </c>
      <c r="P1072" s="371">
        <v>43102</v>
      </c>
      <c r="Q1072" s="372">
        <v>220398400.09</v>
      </c>
      <c r="R1072" s="372">
        <v>225791259.36702394</v>
      </c>
      <c r="S1072" s="367">
        <v>30</v>
      </c>
      <c r="T1072" s="369">
        <v>8.4224524665676315E-2</v>
      </c>
      <c r="U1072" s="369">
        <v>1.0887868694111427</v>
      </c>
      <c r="V1072" s="369">
        <v>0.1252600276073359</v>
      </c>
      <c r="W1072" s="369">
        <v>1.2279671069270097</v>
      </c>
      <c r="X1072" s="369">
        <v>0.1484718827707503</v>
      </c>
      <c r="Y1072" s="369">
        <v>1.1258892585344682</v>
      </c>
      <c r="Z1072" s="369">
        <v>0.39172819088256361</v>
      </c>
      <c r="AA1072" s="369">
        <v>2.2267100306580367</v>
      </c>
      <c r="AB1072" s="369">
        <v>6.5060291183868815E-2</v>
      </c>
      <c r="AC1072" s="373">
        <v>0.35346353384472495</v>
      </c>
      <c r="AD1072" s="575">
        <v>42870882000196</v>
      </c>
      <c r="AE1072" s="370" t="s">
        <v>2584</v>
      </c>
      <c r="AF1072" s="370" t="s">
        <v>2326</v>
      </c>
      <c r="AG1072" s="374" t="s">
        <v>1459</v>
      </c>
      <c r="AH1072" s="374" t="s">
        <v>2321</v>
      </c>
      <c r="AI1072" s="374">
        <v>5000</v>
      </c>
      <c r="AJ1072" s="374">
        <v>1000</v>
      </c>
      <c r="AK1072" s="374">
        <v>5000</v>
      </c>
      <c r="AL1072" s="369">
        <v>1.55E-2</v>
      </c>
      <c r="AM1072" s="369">
        <v>0.15</v>
      </c>
      <c r="AN1072" s="369" t="s">
        <v>64</v>
      </c>
      <c r="AO1072" s="367" t="s">
        <v>1326</v>
      </c>
      <c r="AP1072" s="370" t="s">
        <v>13</v>
      </c>
      <c r="AQ1072" s="376" t="s">
        <v>670</v>
      </c>
      <c r="AR1072" s="369">
        <v>4.5333333333333337E-3</v>
      </c>
      <c r="AS1072" s="369">
        <v>4.5333333333333337E-3</v>
      </c>
      <c r="AT1072" s="369"/>
      <c r="AX1072" s="711"/>
      <c r="AY1072" s="712"/>
      <c r="AZ1072" s="712"/>
      <c r="BA1072" s="712"/>
      <c r="BB1072" s="713"/>
      <c r="BC1072" s="712"/>
      <c r="BD1072" s="712"/>
      <c r="BE1072" s="712"/>
      <c r="BF1072" s="712"/>
      <c r="BG1072" s="713"/>
      <c r="BH1072" s="713"/>
      <c r="BI1072" s="714"/>
      <c r="BJ1072" s="714"/>
      <c r="BK1072" s="714"/>
      <c r="BL1072" s="713"/>
      <c r="BM1072" s="713"/>
      <c r="BN1072" s="713"/>
      <c r="BO1072" s="713"/>
      <c r="BP1072" s="713"/>
      <c r="BQ1072" s="713"/>
      <c r="BR1072" s="713"/>
      <c r="BS1072" s="713"/>
      <c r="BT1072" s="716"/>
      <c r="BU1072" s="717"/>
      <c r="BV1072" s="715"/>
      <c r="BW1072" s="718"/>
    </row>
    <row r="1073" spans="2:75" ht="15.75" customHeight="1">
      <c r="B1073" s="363" t="s">
        <v>1157</v>
      </c>
      <c r="C1073" s="364">
        <v>13504068000150</v>
      </c>
      <c r="D1073" s="365" t="s">
        <v>14</v>
      </c>
      <c r="E1073" s="365" t="s">
        <v>607</v>
      </c>
      <c r="F1073" s="365"/>
      <c r="G1073" s="366"/>
      <c r="H1073" s="366" t="s">
        <v>34</v>
      </c>
      <c r="I1073" s="366" t="s">
        <v>34</v>
      </c>
      <c r="J1073" s="366" t="s">
        <v>608</v>
      </c>
      <c r="K1073" s="367" t="s">
        <v>48</v>
      </c>
      <c r="L1073" s="368"/>
      <c r="M1073" s="368" t="s">
        <v>34</v>
      </c>
      <c r="N1073" s="367">
        <v>439924</v>
      </c>
      <c r="O1073" s="367" t="s">
        <v>1323</v>
      </c>
      <c r="P1073" s="371">
        <v>42857</v>
      </c>
      <c r="Q1073" s="372">
        <v>70150873.019999996</v>
      </c>
      <c r="R1073" s="372">
        <v>71691145.191706374</v>
      </c>
      <c r="S1073" s="367">
        <v>3</v>
      </c>
      <c r="T1073" s="369">
        <v>-8.12736970129605E-2</v>
      </c>
      <c r="U1073" s="369">
        <v>-1.0506409443979072</v>
      </c>
      <c r="V1073" s="369">
        <v>-0.2507605099506669</v>
      </c>
      <c r="W1073" s="369">
        <v>-2.4582914742837585</v>
      </c>
      <c r="X1073" s="369">
        <v>-0.12655396643124828</v>
      </c>
      <c r="Y1073" s="369">
        <v>-0.95968171731128948</v>
      </c>
      <c r="Z1073" s="369">
        <v>6.1982624067862258E-3</v>
      </c>
      <c r="AA1073" s="369">
        <v>3.5232932924092616E-2</v>
      </c>
      <c r="AB1073" s="369">
        <v>0.25652688305002153</v>
      </c>
      <c r="AC1073" s="373">
        <v>-1.3754561706131543</v>
      </c>
      <c r="AD1073" s="575">
        <v>36327079000107</v>
      </c>
      <c r="AE1073" s="370" t="s">
        <v>2491</v>
      </c>
      <c r="AF1073" s="370" t="s">
        <v>2326</v>
      </c>
      <c r="AG1073" s="374" t="s">
        <v>1459</v>
      </c>
      <c r="AH1073" s="374" t="s">
        <v>2318</v>
      </c>
      <c r="AI1073" s="374">
        <v>500</v>
      </c>
      <c r="AJ1073" s="374">
        <v>100</v>
      </c>
      <c r="AK1073" s="374">
        <v>500</v>
      </c>
      <c r="AL1073" s="369">
        <v>1.8000000000000002E-2</v>
      </c>
      <c r="AM1073" s="369">
        <v>0.15</v>
      </c>
      <c r="AN1073" s="369" t="s">
        <v>2335</v>
      </c>
      <c r="AO1073" s="367" t="s">
        <v>1326</v>
      </c>
      <c r="AP1073" s="370" t="s">
        <v>718</v>
      </c>
      <c r="AQ1073" s="376" t="s">
        <v>661</v>
      </c>
      <c r="AR1073" s="369">
        <v>4.7999999999999996E-3</v>
      </c>
      <c r="AS1073" s="369">
        <v>4.7999999999999996E-3</v>
      </c>
      <c r="AT1073" s="369"/>
      <c r="AX1073" s="711"/>
      <c r="AY1073" s="712"/>
      <c r="AZ1073" s="712"/>
      <c r="BA1073" s="712"/>
      <c r="BB1073" s="713"/>
      <c r="BC1073" s="712"/>
      <c r="BD1073" s="712"/>
      <c r="BE1073" s="712"/>
      <c r="BF1073" s="712"/>
      <c r="BG1073" s="713"/>
      <c r="BH1073" s="713"/>
      <c r="BI1073" s="714"/>
      <c r="BJ1073" s="714"/>
      <c r="BK1073" s="714"/>
      <c r="BL1073" s="713"/>
      <c r="BM1073" s="713"/>
      <c r="BN1073" s="713"/>
      <c r="BO1073" s="713"/>
      <c r="BP1073" s="713"/>
      <c r="BQ1073" s="713"/>
      <c r="BR1073" s="713"/>
      <c r="BS1073" s="713"/>
      <c r="BT1073" s="716"/>
      <c r="BU1073" s="717"/>
      <c r="BV1073" s="715"/>
      <c r="BW1073" s="718"/>
    </row>
    <row r="1074" spans="2:75" ht="15.75" customHeight="1">
      <c r="B1074" s="363" t="s">
        <v>352</v>
      </c>
      <c r="C1074" s="364">
        <v>17155131000140</v>
      </c>
      <c r="D1074" s="365" t="s">
        <v>13</v>
      </c>
      <c r="E1074" s="365" t="s">
        <v>615</v>
      </c>
      <c r="F1074" s="365" t="s">
        <v>619</v>
      </c>
      <c r="G1074" s="366" t="s">
        <v>34</v>
      </c>
      <c r="H1074" s="366" t="s">
        <v>1340</v>
      </c>
      <c r="I1074" s="366" t="s">
        <v>34</v>
      </c>
      <c r="J1074" s="366"/>
      <c r="K1074" s="367" t="s">
        <v>48</v>
      </c>
      <c r="L1074" s="368"/>
      <c r="M1074" s="368" t="s">
        <v>34</v>
      </c>
      <c r="N1074" s="367">
        <v>386278</v>
      </c>
      <c r="O1074" s="367" t="s">
        <v>1323</v>
      </c>
      <c r="P1074" s="371">
        <v>41269</v>
      </c>
      <c r="Q1074" s="372">
        <v>61993222.350000001</v>
      </c>
      <c r="R1074" s="372">
        <v>92906936.276587233</v>
      </c>
      <c r="S1074" s="367">
        <v>4</v>
      </c>
      <c r="T1074" s="369">
        <v>6.8097836959517544E-3</v>
      </c>
      <c r="U1074" s="369">
        <v>8.8031402980466009E-2</v>
      </c>
      <c r="V1074" s="369">
        <v>-3.1830323647685899E-2</v>
      </c>
      <c r="W1074" s="369">
        <v>-0.31204360392389152</v>
      </c>
      <c r="X1074" s="369">
        <v>3.453717460603456E-2</v>
      </c>
      <c r="Y1074" s="369">
        <v>0.26190166907969098</v>
      </c>
      <c r="Z1074" s="369">
        <v>0.14284666939234159</v>
      </c>
      <c r="AA1074" s="369">
        <v>0.81198677803961306</v>
      </c>
      <c r="AB1074" s="369">
        <v>8.8067816560702256E-2</v>
      </c>
      <c r="AC1074" s="373">
        <v>-1.4265864358337881</v>
      </c>
      <c r="AD1074" s="575">
        <v>0</v>
      </c>
      <c r="AE1074" s="370" t="s">
        <v>2585</v>
      </c>
      <c r="AF1074" s="370" t="s">
        <v>2323</v>
      </c>
      <c r="AG1074" s="374" t="s">
        <v>721</v>
      </c>
      <c r="AH1074" s="374" t="s">
        <v>2321</v>
      </c>
      <c r="AI1074" s="374">
        <v>10000</v>
      </c>
      <c r="AJ1074" s="374">
        <v>1000</v>
      </c>
      <c r="AK1074" s="374">
        <v>10000</v>
      </c>
      <c r="AL1074" s="369">
        <v>0.02</v>
      </c>
      <c r="AM1074" s="369">
        <v>0.2</v>
      </c>
      <c r="AN1074" s="369" t="s">
        <v>64</v>
      </c>
      <c r="AO1074" s="367" t="s">
        <v>1326</v>
      </c>
      <c r="AP1074" s="370" t="s">
        <v>13</v>
      </c>
      <c r="AQ1074" s="376" t="s">
        <v>680</v>
      </c>
      <c r="AR1074" s="369">
        <v>6.0000000000000001E-3</v>
      </c>
      <c r="AS1074" s="369">
        <v>6.0000000000000001E-3</v>
      </c>
      <c r="AT1074" s="369"/>
      <c r="AX1074" s="711"/>
      <c r="AY1074" s="712"/>
      <c r="AZ1074" s="712"/>
      <c r="BA1074" s="712"/>
      <c r="BB1074" s="713"/>
      <c r="BC1074" s="712"/>
      <c r="BD1074" s="712"/>
      <c r="BE1074" s="712"/>
      <c r="BF1074" s="712"/>
      <c r="BG1074" s="713"/>
      <c r="BH1074" s="713"/>
      <c r="BI1074" s="714"/>
      <c r="BJ1074" s="714"/>
      <c r="BK1074" s="714"/>
      <c r="BL1074" s="713"/>
      <c r="BM1074" s="713"/>
      <c r="BN1074" s="713"/>
      <c r="BO1074" s="713"/>
      <c r="BP1074" s="713"/>
      <c r="BQ1074" s="713"/>
      <c r="BR1074" s="713"/>
      <c r="BS1074" s="713"/>
      <c r="BT1074" s="716"/>
      <c r="BU1074" s="717"/>
      <c r="BV1074" s="715"/>
      <c r="BW1074" s="718"/>
    </row>
    <row r="1075" spans="2:75" ht="15.75" customHeight="1">
      <c r="B1075" s="363" t="s">
        <v>1158</v>
      </c>
      <c r="C1075" s="364">
        <v>27250923000158</v>
      </c>
      <c r="D1075" s="365" t="s">
        <v>14</v>
      </c>
      <c r="E1075" s="365" t="s">
        <v>607</v>
      </c>
      <c r="F1075" s="365"/>
      <c r="G1075" s="366"/>
      <c r="H1075" s="366" t="s">
        <v>34</v>
      </c>
      <c r="I1075" s="366" t="s">
        <v>34</v>
      </c>
      <c r="J1075" s="366" t="s">
        <v>608</v>
      </c>
      <c r="K1075" s="367" t="s">
        <v>48</v>
      </c>
      <c r="L1075" s="368"/>
      <c r="M1075" s="368" t="s">
        <v>34</v>
      </c>
      <c r="N1075" s="367">
        <v>440582</v>
      </c>
      <c r="O1075" s="367" t="s">
        <v>1323</v>
      </c>
      <c r="P1075" s="371">
        <v>42878</v>
      </c>
      <c r="Q1075" s="372">
        <v>51924793.350000001</v>
      </c>
      <c r="R1075" s="372">
        <v>67039136.40075399</v>
      </c>
      <c r="S1075" s="367">
        <v>3</v>
      </c>
      <c r="T1075" s="369">
        <v>-8.3217585738011524E-2</v>
      </c>
      <c r="U1075" s="369">
        <v>-1.0757699733575026</v>
      </c>
      <c r="V1075" s="369">
        <v>-0.25490443248883288</v>
      </c>
      <c r="W1075" s="369">
        <v>-2.4989157713378276</v>
      </c>
      <c r="X1075" s="369">
        <v>-0.10857134183223627</v>
      </c>
      <c r="Y1075" s="369">
        <v>-0.82331620824350815</v>
      </c>
      <c r="Z1075" s="369">
        <v>8.7306688564783519E-2</v>
      </c>
      <c r="AA1075" s="369">
        <v>0.49627952160589345</v>
      </c>
      <c r="AB1075" s="369">
        <v>0.25900932526742665</v>
      </c>
      <c r="AC1075" s="373">
        <v>-1.3810666903703448</v>
      </c>
      <c r="AD1075" s="575">
        <v>0</v>
      </c>
      <c r="AE1075" s="370" t="s">
        <v>2585</v>
      </c>
      <c r="AF1075" s="370" t="s">
        <v>2323</v>
      </c>
      <c r="AG1075" s="374" t="s">
        <v>721</v>
      </c>
      <c r="AH1075" s="374" t="s">
        <v>2321</v>
      </c>
      <c r="AI1075" s="374">
        <v>5000</v>
      </c>
      <c r="AJ1075" s="374">
        <v>1000</v>
      </c>
      <c r="AK1075" s="374">
        <v>5000</v>
      </c>
      <c r="AL1075" s="369">
        <v>0.02</v>
      </c>
      <c r="AM1075" s="369">
        <v>0.2</v>
      </c>
      <c r="AN1075" s="369" t="s">
        <v>668</v>
      </c>
      <c r="AO1075" s="367" t="s">
        <v>1326</v>
      </c>
      <c r="AP1075" s="370" t="s">
        <v>718</v>
      </c>
      <c r="AQ1075" s="376" t="s">
        <v>661</v>
      </c>
      <c r="AR1075" s="369">
        <v>6.0000000000000001E-3</v>
      </c>
      <c r="AS1075" s="369">
        <v>6.0000000000000001E-3</v>
      </c>
      <c r="AT1075" s="369"/>
      <c r="AX1075" s="711"/>
      <c r="AY1075" s="712"/>
      <c r="AZ1075" s="712"/>
      <c r="BA1075" s="712"/>
      <c r="BB1075" s="713"/>
      <c r="BC1075" s="712"/>
      <c r="BD1075" s="712"/>
      <c r="BE1075" s="712"/>
      <c r="BF1075" s="712"/>
      <c r="BG1075" s="713"/>
      <c r="BH1075" s="713"/>
      <c r="BI1075" s="714"/>
      <c r="BJ1075" s="714"/>
      <c r="BK1075" s="714"/>
      <c r="BL1075" s="713"/>
      <c r="BM1075" s="713"/>
      <c r="BN1075" s="713"/>
      <c r="BO1075" s="713"/>
      <c r="BP1075" s="713"/>
      <c r="BQ1075" s="713"/>
      <c r="BR1075" s="713"/>
      <c r="BS1075" s="713"/>
      <c r="BT1075" s="716"/>
      <c r="BU1075" s="717"/>
      <c r="BV1075" s="715"/>
      <c r="BW1075" s="718"/>
    </row>
    <row r="1076" spans="2:75" ht="15.75" customHeight="1">
      <c r="B1076" s="363" t="s">
        <v>353</v>
      </c>
      <c r="C1076" s="364">
        <v>7967080000106</v>
      </c>
      <c r="D1076" s="365" t="s">
        <v>13</v>
      </c>
      <c r="E1076" s="365" t="s">
        <v>616</v>
      </c>
      <c r="F1076" s="365" t="s">
        <v>618</v>
      </c>
      <c r="G1076" s="366" t="s">
        <v>34</v>
      </c>
      <c r="H1076" s="366" t="s">
        <v>1339</v>
      </c>
      <c r="I1076" s="366" t="s">
        <v>34</v>
      </c>
      <c r="J1076" s="366"/>
      <c r="K1076" s="367"/>
      <c r="L1076" s="368"/>
      <c r="M1076" s="368" t="s">
        <v>34</v>
      </c>
      <c r="N1076" s="367">
        <v>159824</v>
      </c>
      <c r="O1076" s="367" t="s">
        <v>1323</v>
      </c>
      <c r="P1076" s="371">
        <v>38861</v>
      </c>
      <c r="Q1076" s="372">
        <v>19163705.370000001</v>
      </c>
      <c r="R1076" s="372">
        <v>23163294.013611112</v>
      </c>
      <c r="S1076" s="367">
        <v>1</v>
      </c>
      <c r="T1076" s="369">
        <v>3.6328325674927608E-2</v>
      </c>
      <c r="U1076" s="369">
        <v>0.46962335661209226</v>
      </c>
      <c r="V1076" s="369">
        <v>2.5229937513629341E-2</v>
      </c>
      <c r="W1076" s="369">
        <v>0.2473377498660731</v>
      </c>
      <c r="X1076" s="369">
        <v>6.5865095186278699E-2</v>
      </c>
      <c r="Y1076" s="369">
        <v>0.49946698188696209</v>
      </c>
      <c r="Z1076" s="369">
        <v>0.13407829411138827</v>
      </c>
      <c r="AA1076" s="369">
        <v>0.76214449033832787</v>
      </c>
      <c r="AB1076" s="369">
        <v>4.4189133890895897E-2</v>
      </c>
      <c r="AC1076" s="373">
        <v>-1.6126532518055283</v>
      </c>
      <c r="AD1076" s="575">
        <v>0</v>
      </c>
      <c r="AE1076" s="370" t="s">
        <v>2585</v>
      </c>
      <c r="AF1076" s="370" t="s">
        <v>2323</v>
      </c>
      <c r="AG1076" s="374" t="s">
        <v>721</v>
      </c>
      <c r="AH1076" s="374" t="s">
        <v>2321</v>
      </c>
      <c r="AI1076" s="374">
        <v>10000</v>
      </c>
      <c r="AJ1076" s="374">
        <v>1000</v>
      </c>
      <c r="AK1076" s="374">
        <v>5000</v>
      </c>
      <c r="AL1076" s="369">
        <v>1.8000000000000002E-2</v>
      </c>
      <c r="AM1076" s="369">
        <v>0.2</v>
      </c>
      <c r="AN1076" s="369" t="s">
        <v>64</v>
      </c>
      <c r="AO1076" s="367" t="s">
        <v>1326</v>
      </c>
      <c r="AP1076" s="370" t="s">
        <v>13</v>
      </c>
      <c r="AQ1076" s="376" t="s">
        <v>680</v>
      </c>
      <c r="AR1076" s="369">
        <v>5.3999999999999994E-3</v>
      </c>
      <c r="AS1076" s="369">
        <v>5.3999999999999994E-3</v>
      </c>
      <c r="AT1076" s="369"/>
      <c r="AX1076" s="711"/>
      <c r="AY1076" s="712"/>
      <c r="AZ1076" s="712"/>
      <c r="BA1076" s="712"/>
      <c r="BB1076" s="713"/>
      <c r="BC1076" s="712"/>
      <c r="BD1076" s="712"/>
      <c r="BE1076" s="712"/>
      <c r="BF1076" s="712"/>
      <c r="BG1076" s="713"/>
      <c r="BH1076" s="713"/>
      <c r="BI1076" s="714"/>
      <c r="BJ1076" s="714"/>
      <c r="BK1076" s="714"/>
      <c r="BL1076" s="713"/>
      <c r="BM1076" s="713"/>
      <c r="BN1076" s="713"/>
      <c r="BO1076" s="713"/>
      <c r="BP1076" s="713"/>
      <c r="BQ1076" s="713"/>
      <c r="BR1076" s="713"/>
      <c r="BS1076" s="713"/>
      <c r="BT1076" s="716"/>
      <c r="BU1076" s="717"/>
      <c r="BV1076" s="715"/>
      <c r="BW1076" s="718"/>
    </row>
    <row r="1077" spans="2:75" ht="15.75" customHeight="1">
      <c r="B1077" s="363" t="s">
        <v>1159</v>
      </c>
      <c r="C1077" s="364">
        <v>9543255000175</v>
      </c>
      <c r="D1077" s="365" t="s">
        <v>11</v>
      </c>
      <c r="E1077" s="365" t="s">
        <v>620</v>
      </c>
      <c r="F1077" s="365" t="s">
        <v>665</v>
      </c>
      <c r="G1077" s="366" t="s">
        <v>740</v>
      </c>
      <c r="H1077" s="366" t="s">
        <v>34</v>
      </c>
      <c r="I1077" s="366"/>
      <c r="J1077" s="366" t="s">
        <v>608</v>
      </c>
      <c r="K1077" s="367" t="s">
        <v>48</v>
      </c>
      <c r="L1077" s="368"/>
      <c r="M1077" s="368" t="s">
        <v>34</v>
      </c>
      <c r="N1077" s="367">
        <v>215740</v>
      </c>
      <c r="O1077" s="367" t="s">
        <v>1323</v>
      </c>
      <c r="P1077" s="371">
        <v>39674</v>
      </c>
      <c r="Q1077" s="372">
        <v>287228059.02999997</v>
      </c>
      <c r="R1077" s="372">
        <v>197590884.85452387</v>
      </c>
      <c r="S1077" s="367">
        <v>1</v>
      </c>
      <c r="T1077" s="369">
        <v>8.4782965863557935E-2</v>
      </c>
      <c r="U1077" s="369">
        <v>1.0960059477734754</v>
      </c>
      <c r="V1077" s="369">
        <v>0.1130948871637607</v>
      </c>
      <c r="W1077" s="369">
        <v>1.1087080535705269</v>
      </c>
      <c r="X1077" s="369">
        <v>0.1568490325327323</v>
      </c>
      <c r="Y1077" s="369">
        <v>1.1894147069772101</v>
      </c>
      <c r="Z1077" s="369">
        <v>0.16266521428665714</v>
      </c>
      <c r="AA1077" s="369">
        <v>0.9246418121585358</v>
      </c>
      <c r="AB1077" s="369">
        <v>2.2642982912659398E-3</v>
      </c>
      <c r="AC1077" s="373">
        <v>4.4241449775988313</v>
      </c>
      <c r="AD1077" s="575">
        <v>0</v>
      </c>
      <c r="AE1077" s="370" t="s">
        <v>2586</v>
      </c>
      <c r="AF1077" s="370" t="s">
        <v>2323</v>
      </c>
      <c r="AG1077" s="374" t="s">
        <v>721</v>
      </c>
      <c r="AH1077" s="374" t="s">
        <v>2321</v>
      </c>
      <c r="AI1077" s="374">
        <v>1000</v>
      </c>
      <c r="AJ1077" s="374">
        <v>100</v>
      </c>
      <c r="AK1077" s="374">
        <v>1000</v>
      </c>
      <c r="AL1077" s="369">
        <v>3.9000000000000003E-3</v>
      </c>
      <c r="AM1077" s="369" t="s">
        <v>34</v>
      </c>
      <c r="AN1077" s="369" t="s">
        <v>64</v>
      </c>
      <c r="AO1077" s="367" t="s">
        <v>1326</v>
      </c>
      <c r="AP1077" s="370" t="s">
        <v>11</v>
      </c>
      <c r="AQ1077" s="376" t="s">
        <v>671</v>
      </c>
      <c r="AR1077" s="369">
        <v>1.0399999999999999E-3</v>
      </c>
      <c r="AS1077" s="369">
        <v>1.0399999999999999E-3</v>
      </c>
      <c r="AT1077" s="369"/>
      <c r="AX1077" s="711"/>
      <c r="AY1077" s="712"/>
      <c r="AZ1077" s="712"/>
      <c r="BA1077" s="712"/>
      <c r="BB1077" s="713"/>
      <c r="BC1077" s="712"/>
      <c r="BD1077" s="712"/>
      <c r="BE1077" s="712"/>
      <c r="BF1077" s="712"/>
      <c r="BG1077" s="713"/>
      <c r="BH1077" s="713"/>
      <c r="BI1077" s="714"/>
      <c r="BJ1077" s="714"/>
      <c r="BK1077" s="714"/>
      <c r="BL1077" s="713"/>
      <c r="BM1077" s="713"/>
      <c r="BN1077" s="713"/>
      <c r="BO1077" s="713"/>
      <c r="BP1077" s="713"/>
      <c r="BQ1077" s="713"/>
      <c r="BR1077" s="713"/>
      <c r="BS1077" s="713"/>
      <c r="BT1077" s="716"/>
      <c r="BU1077" s="717"/>
      <c r="BV1077" s="715"/>
      <c r="BW1077" s="718"/>
    </row>
    <row r="1078" spans="2:75" ht="15.75" customHeight="1">
      <c r="B1078" s="363" t="s">
        <v>590</v>
      </c>
      <c r="C1078" s="364">
        <v>6940782000125</v>
      </c>
      <c r="D1078" s="365" t="s">
        <v>14</v>
      </c>
      <c r="E1078" s="365" t="s">
        <v>614</v>
      </c>
      <c r="F1078" s="365"/>
      <c r="G1078" s="366"/>
      <c r="H1078" s="366" t="s">
        <v>1340</v>
      </c>
      <c r="I1078" s="366" t="s">
        <v>34</v>
      </c>
      <c r="J1078" s="366" t="s">
        <v>608</v>
      </c>
      <c r="K1078" s="367" t="s">
        <v>48</v>
      </c>
      <c r="L1078" s="368"/>
      <c r="M1078" s="368" t="s">
        <v>34</v>
      </c>
      <c r="N1078" s="367">
        <v>141690</v>
      </c>
      <c r="O1078" s="367" t="s">
        <v>1323</v>
      </c>
      <c r="P1078" s="371">
        <v>38238</v>
      </c>
      <c r="Q1078" s="372">
        <v>10595223.32</v>
      </c>
      <c r="R1078" s="372">
        <v>5752900.9848412704</v>
      </c>
      <c r="S1078" s="367">
        <v>14</v>
      </c>
      <c r="T1078" s="369">
        <v>-3.5858440678693593E-2</v>
      </c>
      <c r="U1078" s="369">
        <v>-0.46354906155297876</v>
      </c>
      <c r="V1078" s="369">
        <v>-0.15421133934012887</v>
      </c>
      <c r="W1078" s="369">
        <v>-1.5117867674312018</v>
      </c>
      <c r="X1078" s="369">
        <v>-5.2190999820325046E-2</v>
      </c>
      <c r="Y1078" s="369">
        <v>-0.395773832683252</v>
      </c>
      <c r="Z1078" s="369">
        <v>6.9863928696820787E-2</v>
      </c>
      <c r="AA1078" s="369">
        <v>0.39712921977837978</v>
      </c>
      <c r="AB1078" s="369">
        <v>0.20510978539164365</v>
      </c>
      <c r="AC1078" s="373">
        <v>-1.1877745874036709</v>
      </c>
      <c r="AD1078" s="575">
        <v>0</v>
      </c>
      <c r="AE1078" s="370" t="s">
        <v>2586</v>
      </c>
      <c r="AF1078" s="370" t="s">
        <v>2323</v>
      </c>
      <c r="AG1078" s="374" t="s">
        <v>721</v>
      </c>
      <c r="AH1078" s="374" t="s">
        <v>2321</v>
      </c>
      <c r="AI1078" s="374">
        <v>1000</v>
      </c>
      <c r="AJ1078" s="374">
        <v>1000</v>
      </c>
      <c r="AK1078" s="374">
        <v>1000</v>
      </c>
      <c r="AL1078" s="369">
        <v>5.0000000000000001E-3</v>
      </c>
      <c r="AM1078" s="369">
        <v>0.2</v>
      </c>
      <c r="AN1078" s="369" t="s">
        <v>668</v>
      </c>
      <c r="AO1078" s="367" t="s">
        <v>1326</v>
      </c>
      <c r="AP1078" s="370" t="s">
        <v>718</v>
      </c>
      <c r="AQ1078" s="376" t="s">
        <v>661</v>
      </c>
      <c r="AR1078" s="369">
        <v>8.0000000000000002E-3</v>
      </c>
      <c r="AS1078" s="369">
        <v>8.0000000000000002E-3</v>
      </c>
      <c r="AT1078" s="369"/>
      <c r="AX1078" s="711"/>
      <c r="AY1078" s="712"/>
      <c r="AZ1078" s="712"/>
      <c r="BA1078" s="712"/>
      <c r="BB1078" s="713"/>
      <c r="BC1078" s="712"/>
      <c r="BD1078" s="712"/>
      <c r="BE1078" s="712"/>
      <c r="BF1078" s="712"/>
      <c r="BG1078" s="713"/>
      <c r="BH1078" s="713"/>
      <c r="BI1078" s="714"/>
      <c r="BJ1078" s="714"/>
      <c r="BK1078" s="714"/>
      <c r="BL1078" s="713"/>
      <c r="BM1078" s="713"/>
      <c r="BN1078" s="713"/>
      <c r="BO1078" s="713"/>
      <c r="BP1078" s="713"/>
      <c r="BQ1078" s="713"/>
      <c r="BR1078" s="713"/>
      <c r="BS1078" s="713"/>
      <c r="BT1078" s="716"/>
      <c r="BU1078" s="717"/>
      <c r="BV1078" s="715"/>
      <c r="BW1078" s="718"/>
    </row>
    <row r="1079" spans="2:75" ht="15.75" customHeight="1">
      <c r="B1079" s="363" t="s">
        <v>1160</v>
      </c>
      <c r="C1079" s="364">
        <v>22407091000117</v>
      </c>
      <c r="D1079" s="365" t="s">
        <v>13</v>
      </c>
      <c r="E1079" s="365" t="s">
        <v>616</v>
      </c>
      <c r="F1079" s="365" t="s">
        <v>610</v>
      </c>
      <c r="G1079" s="366" t="s">
        <v>34</v>
      </c>
      <c r="H1079" s="366" t="s">
        <v>1340</v>
      </c>
      <c r="I1079" s="366" t="s">
        <v>34</v>
      </c>
      <c r="J1079" s="366"/>
      <c r="K1079" s="367" t="s">
        <v>48</v>
      </c>
      <c r="L1079" s="368"/>
      <c r="M1079" s="368" t="s">
        <v>34</v>
      </c>
      <c r="N1079" s="367">
        <v>402362</v>
      </c>
      <c r="O1079" s="367" t="s">
        <v>1323</v>
      </c>
      <c r="P1079" s="371">
        <v>42233</v>
      </c>
      <c r="Q1079" s="372">
        <v>11638229.119999999</v>
      </c>
      <c r="R1079" s="372">
        <v>10882825.929047614</v>
      </c>
      <c r="S1079" s="367">
        <v>16</v>
      </c>
      <c r="T1079" s="369">
        <v>8.7060062561785667E-3</v>
      </c>
      <c r="U1079" s="369">
        <v>0.11254424212383139</v>
      </c>
      <c r="V1079" s="369">
        <v>6.8700722106208811E-2</v>
      </c>
      <c r="W1079" s="369">
        <v>0.67349679367001025</v>
      </c>
      <c r="X1079" s="369">
        <v>7.4587135860027409E-2</v>
      </c>
      <c r="Y1079" s="369">
        <v>0.56560780076670358</v>
      </c>
      <c r="Z1079" s="369">
        <v>0.11684012670218502</v>
      </c>
      <c r="AA1079" s="369">
        <v>0.66415715837287681</v>
      </c>
      <c r="AB1079" s="369">
        <v>7.365135233533289E-2</v>
      </c>
      <c r="AC1079" s="373">
        <v>-0.38021369199275351</v>
      </c>
      <c r="AD1079" s="575">
        <v>22407108000136</v>
      </c>
      <c r="AE1079" s="370" t="s">
        <v>2586</v>
      </c>
      <c r="AF1079" s="370" t="s">
        <v>2323</v>
      </c>
      <c r="AG1079" s="374" t="s">
        <v>721</v>
      </c>
      <c r="AH1079" s="374" t="s">
        <v>2321</v>
      </c>
      <c r="AI1079" s="374">
        <v>100</v>
      </c>
      <c r="AJ1079" s="374">
        <v>100</v>
      </c>
      <c r="AK1079" s="374">
        <v>100</v>
      </c>
      <c r="AL1079" s="369">
        <v>1.4999999999999999E-2</v>
      </c>
      <c r="AM1079" s="369">
        <v>0.2</v>
      </c>
      <c r="AN1079" s="369" t="s">
        <v>64</v>
      </c>
      <c r="AO1079" s="367" t="s">
        <v>1326</v>
      </c>
      <c r="AP1079" s="370" t="s">
        <v>13</v>
      </c>
      <c r="AQ1079" s="376" t="s">
        <v>670</v>
      </c>
      <c r="AR1079" s="369">
        <v>4.0000000000000001E-3</v>
      </c>
      <c r="AS1079" s="369">
        <v>4.0000000000000001E-3</v>
      </c>
      <c r="AT1079" s="369"/>
      <c r="AX1079" s="711"/>
      <c r="AY1079" s="712"/>
      <c r="AZ1079" s="712"/>
      <c r="BA1079" s="712"/>
      <c r="BB1079" s="713"/>
      <c r="BC1079" s="712"/>
      <c r="BD1079" s="712"/>
      <c r="BE1079" s="712"/>
      <c r="BF1079" s="712"/>
      <c r="BG1079" s="713"/>
      <c r="BH1079" s="713"/>
      <c r="BI1079" s="714"/>
      <c r="BJ1079" s="714"/>
      <c r="BK1079" s="714"/>
      <c r="BL1079" s="713"/>
      <c r="BM1079" s="713"/>
      <c r="BN1079" s="713"/>
      <c r="BO1079" s="713"/>
      <c r="BP1079" s="713"/>
      <c r="BQ1079" s="713"/>
      <c r="BR1079" s="713"/>
      <c r="BS1079" s="713"/>
      <c r="BT1079" s="716"/>
      <c r="BU1079" s="717"/>
      <c r="BV1079" s="715"/>
      <c r="BW1079" s="718"/>
    </row>
    <row r="1080" spans="2:75" ht="15.75" customHeight="1">
      <c r="B1080" s="363" t="s">
        <v>354</v>
      </c>
      <c r="C1080" s="364">
        <v>22504083000199</v>
      </c>
      <c r="D1080" s="365" t="s">
        <v>13</v>
      </c>
      <c r="E1080" s="365" t="s">
        <v>615</v>
      </c>
      <c r="F1080" s="365" t="s">
        <v>619</v>
      </c>
      <c r="G1080" s="366" t="s">
        <v>34</v>
      </c>
      <c r="H1080" s="366" t="s">
        <v>1339</v>
      </c>
      <c r="I1080" s="366" t="s">
        <v>34</v>
      </c>
      <c r="J1080" s="366"/>
      <c r="K1080" s="367" t="s">
        <v>48</v>
      </c>
      <c r="L1080" s="368"/>
      <c r="M1080" s="368" t="s">
        <v>34</v>
      </c>
      <c r="N1080" s="367">
        <v>402346</v>
      </c>
      <c r="O1080" s="367" t="s">
        <v>1323</v>
      </c>
      <c r="P1080" s="371">
        <v>42247</v>
      </c>
      <c r="Q1080" s="372">
        <v>7205679.8499999996</v>
      </c>
      <c r="R1080" s="372">
        <v>7085594.3791269856</v>
      </c>
      <c r="S1080" s="367">
        <v>30</v>
      </c>
      <c r="T1080" s="369">
        <v>8.4727183107504933E-2</v>
      </c>
      <c r="U1080" s="369">
        <v>1.0952848331982235</v>
      </c>
      <c r="V1080" s="369">
        <v>8.5693633282640347E-2</v>
      </c>
      <c r="W1080" s="369">
        <v>0.84008414299587153</v>
      </c>
      <c r="X1080" s="369">
        <v>0.12009297444671763</v>
      </c>
      <c r="Y1080" s="369">
        <v>0.91068684138523681</v>
      </c>
      <c r="Z1080" s="369">
        <v>0.13121436857521385</v>
      </c>
      <c r="AA1080" s="369">
        <v>0.74586500913966913</v>
      </c>
      <c r="AB1080" s="369">
        <v>2.166147413842014E-2</v>
      </c>
      <c r="AC1080" s="373">
        <v>-0.67797030273305747</v>
      </c>
      <c r="AD1080" s="575">
        <v>22504056000116</v>
      </c>
      <c r="AE1080" s="370" t="s">
        <v>2585</v>
      </c>
      <c r="AF1080" s="370" t="s">
        <v>2323</v>
      </c>
      <c r="AG1080" s="374" t="s">
        <v>721</v>
      </c>
      <c r="AH1080" s="374" t="s">
        <v>2321</v>
      </c>
      <c r="AI1080" s="374">
        <v>50000</v>
      </c>
      <c r="AJ1080" s="374">
        <v>10000</v>
      </c>
      <c r="AK1080" s="374">
        <v>50000</v>
      </c>
      <c r="AL1080" s="369">
        <v>0.02</v>
      </c>
      <c r="AM1080" s="369">
        <v>0.2</v>
      </c>
      <c r="AN1080" s="369" t="s">
        <v>64</v>
      </c>
      <c r="AO1080" s="367" t="s">
        <v>1326</v>
      </c>
      <c r="AP1080" s="370" t="s">
        <v>13</v>
      </c>
      <c r="AQ1080" s="376" t="s">
        <v>670</v>
      </c>
      <c r="AR1080" s="369">
        <v>6.0000000000000001E-3</v>
      </c>
      <c r="AS1080" s="369">
        <v>6.0000000000000001E-3</v>
      </c>
      <c r="AT1080" s="369"/>
      <c r="AX1080" s="711"/>
      <c r="AY1080" s="712"/>
      <c r="AZ1080" s="712"/>
      <c r="BA1080" s="712"/>
      <c r="BB1080" s="713"/>
      <c r="BC1080" s="712"/>
      <c r="BD1080" s="712"/>
      <c r="BE1080" s="712"/>
      <c r="BF1080" s="712"/>
      <c r="BG1080" s="713"/>
      <c r="BH1080" s="713"/>
      <c r="BI1080" s="714"/>
      <c r="BJ1080" s="714"/>
      <c r="BK1080" s="714"/>
      <c r="BL1080" s="713"/>
      <c r="BM1080" s="713"/>
      <c r="BN1080" s="713"/>
      <c r="BO1080" s="713"/>
      <c r="BP1080" s="713"/>
      <c r="BQ1080" s="713"/>
      <c r="BR1080" s="713"/>
      <c r="BS1080" s="713"/>
      <c r="BT1080" s="716"/>
      <c r="BU1080" s="717"/>
      <c r="BV1080" s="715"/>
      <c r="BW1080" s="718"/>
    </row>
    <row r="1081" spans="2:75" ht="15.75" customHeight="1">
      <c r="B1081" s="363" t="s">
        <v>355</v>
      </c>
      <c r="C1081" s="364">
        <v>7420595000183</v>
      </c>
      <c r="D1081" s="365" t="s">
        <v>14</v>
      </c>
      <c r="E1081" s="365" t="s">
        <v>607</v>
      </c>
      <c r="F1081" s="365"/>
      <c r="G1081" s="366"/>
      <c r="H1081" s="366" t="s">
        <v>34</v>
      </c>
      <c r="I1081" s="366" t="s">
        <v>34</v>
      </c>
      <c r="J1081" s="366" t="s">
        <v>608</v>
      </c>
      <c r="K1081" s="367" t="s">
        <v>48</v>
      </c>
      <c r="L1081" s="368"/>
      <c r="M1081" s="368" t="s">
        <v>34</v>
      </c>
      <c r="N1081" s="367">
        <v>187933</v>
      </c>
      <c r="O1081" s="367" t="s">
        <v>1323</v>
      </c>
      <c r="P1081" s="371">
        <v>39261</v>
      </c>
      <c r="Q1081" s="372">
        <v>17649098.079999998</v>
      </c>
      <c r="R1081" s="372">
        <v>24351681.766111106</v>
      </c>
      <c r="S1081" s="367">
        <v>33</v>
      </c>
      <c r="T1081" s="369">
        <v>3.6835404651837544E-2</v>
      </c>
      <c r="U1081" s="369">
        <v>0.47617846551897541</v>
      </c>
      <c r="V1081" s="369">
        <v>-0.14296315851287678</v>
      </c>
      <c r="W1081" s="369">
        <v>-1.4015169843849165</v>
      </c>
      <c r="X1081" s="369">
        <v>-0.21773065052846352</v>
      </c>
      <c r="Y1081" s="369">
        <v>-1.6510910760270439</v>
      </c>
      <c r="Z1081" s="369">
        <v>-0.1153492038666305</v>
      </c>
      <c r="AA1081" s="369">
        <v>-0.65568226963590137</v>
      </c>
      <c r="AB1081" s="369">
        <v>0.30067634869585952</v>
      </c>
      <c r="AC1081" s="373">
        <v>-0.68597580779108969</v>
      </c>
      <c r="AD1081" s="575">
        <v>0</v>
      </c>
      <c r="AE1081" s="370" t="s">
        <v>2587</v>
      </c>
      <c r="AF1081" s="370" t="s">
        <v>2323</v>
      </c>
      <c r="AG1081" s="374" t="s">
        <v>721</v>
      </c>
      <c r="AH1081" s="374" t="s">
        <v>2321</v>
      </c>
      <c r="AI1081" s="374">
        <v>25000</v>
      </c>
      <c r="AJ1081" s="374">
        <v>1000</v>
      </c>
      <c r="AK1081" s="374">
        <v>25000</v>
      </c>
      <c r="AL1081" s="369">
        <v>0.02</v>
      </c>
      <c r="AM1081" s="369">
        <v>0.2</v>
      </c>
      <c r="AN1081" s="369" t="s">
        <v>668</v>
      </c>
      <c r="AO1081" s="367" t="s">
        <v>1326</v>
      </c>
      <c r="AP1081" s="370" t="s">
        <v>718</v>
      </c>
      <c r="AQ1081" s="376" t="s">
        <v>683</v>
      </c>
      <c r="AR1081" s="369">
        <v>6.0000000000000001E-3</v>
      </c>
      <c r="AS1081" s="369">
        <v>6.0000000000000001E-3</v>
      </c>
      <c r="AT1081" s="369"/>
      <c r="AX1081" s="711"/>
      <c r="AY1081" s="712"/>
      <c r="AZ1081" s="712"/>
      <c r="BA1081" s="712"/>
      <c r="BB1081" s="713"/>
      <c r="BC1081" s="712"/>
      <c r="BD1081" s="712"/>
      <c r="BE1081" s="712"/>
      <c r="BF1081" s="712"/>
      <c r="BG1081" s="713"/>
      <c r="BH1081" s="713"/>
      <c r="BI1081" s="714"/>
      <c r="BJ1081" s="714"/>
      <c r="BK1081" s="714"/>
      <c r="BL1081" s="713"/>
      <c r="BM1081" s="713"/>
      <c r="BN1081" s="713"/>
      <c r="BO1081" s="713"/>
      <c r="BP1081" s="713"/>
      <c r="BQ1081" s="713"/>
      <c r="BR1081" s="713"/>
      <c r="BS1081" s="713"/>
      <c r="BT1081" s="716"/>
      <c r="BU1081" s="717"/>
      <c r="BV1081" s="715"/>
      <c r="BW1081" s="718"/>
    </row>
    <row r="1082" spans="2:75" ht="15.75" customHeight="1">
      <c r="B1082" s="363" t="s">
        <v>356</v>
      </c>
      <c r="C1082" s="364">
        <v>10265295000181</v>
      </c>
      <c r="D1082" s="365" t="s">
        <v>14</v>
      </c>
      <c r="E1082" s="365" t="s">
        <v>607</v>
      </c>
      <c r="F1082" s="365"/>
      <c r="G1082" s="366"/>
      <c r="H1082" s="366" t="s">
        <v>34</v>
      </c>
      <c r="I1082" s="366" t="s">
        <v>34</v>
      </c>
      <c r="J1082" s="366" t="s">
        <v>608</v>
      </c>
      <c r="K1082" s="367" t="s">
        <v>48</v>
      </c>
      <c r="L1082" s="368"/>
      <c r="M1082" s="368" t="s">
        <v>34</v>
      </c>
      <c r="N1082" s="367">
        <v>220681</v>
      </c>
      <c r="O1082" s="367" t="s">
        <v>1323</v>
      </c>
      <c r="P1082" s="371">
        <v>39780</v>
      </c>
      <c r="Q1082" s="372">
        <v>4897569.12</v>
      </c>
      <c r="R1082" s="372">
        <v>5146841.9315476203</v>
      </c>
      <c r="S1082" s="367">
        <v>10</v>
      </c>
      <c r="T1082" s="369">
        <v>3.0262807530350155E-3</v>
      </c>
      <c r="U1082" s="369">
        <v>3.912132196810103E-2</v>
      </c>
      <c r="V1082" s="369">
        <v>-0.16776126970282434</v>
      </c>
      <c r="W1082" s="369">
        <v>-1.6446213923659894</v>
      </c>
      <c r="X1082" s="369">
        <v>-0.26256258208389049</v>
      </c>
      <c r="Y1082" s="369">
        <v>-1.991059757205186</v>
      </c>
      <c r="Z1082" s="369">
        <v>-0.11895567621036662</v>
      </c>
      <c r="AA1082" s="369">
        <v>-0.67618262761370007</v>
      </c>
      <c r="AB1082" s="369">
        <v>0.29302121029138323</v>
      </c>
      <c r="AC1082" s="373">
        <v>-0.81174868587716165</v>
      </c>
      <c r="AD1082" s="575">
        <v>0</v>
      </c>
      <c r="AE1082" s="370" t="s">
        <v>2587</v>
      </c>
      <c r="AF1082" s="370" t="s">
        <v>2323</v>
      </c>
      <c r="AG1082" s="374" t="s">
        <v>721</v>
      </c>
      <c r="AH1082" s="374" t="s">
        <v>2318</v>
      </c>
      <c r="AI1082" s="374">
        <v>5000</v>
      </c>
      <c r="AJ1082" s="374">
        <v>5000</v>
      </c>
      <c r="AK1082" s="374">
        <v>5000</v>
      </c>
      <c r="AL1082" s="369">
        <v>0.02</v>
      </c>
      <c r="AM1082" s="369">
        <v>0.2</v>
      </c>
      <c r="AN1082" s="369" t="s">
        <v>2330</v>
      </c>
      <c r="AO1082" s="367" t="s">
        <v>1326</v>
      </c>
      <c r="AP1082" s="370" t="s">
        <v>718</v>
      </c>
      <c r="AQ1082" s="376" t="s">
        <v>661</v>
      </c>
      <c r="AR1082" s="369">
        <v>6.0000000000000001E-3</v>
      </c>
      <c r="AS1082" s="369">
        <v>6.0000000000000001E-3</v>
      </c>
      <c r="AT1082" s="369"/>
      <c r="AX1082" s="711"/>
      <c r="AY1082" s="712"/>
      <c r="AZ1082" s="712"/>
      <c r="BA1082" s="712"/>
      <c r="BB1082" s="713"/>
      <c r="BC1082" s="712"/>
      <c r="BD1082" s="712"/>
      <c r="BE1082" s="712"/>
      <c r="BF1082" s="712"/>
      <c r="BG1082" s="713"/>
      <c r="BH1082" s="713"/>
      <c r="BI1082" s="714"/>
      <c r="BJ1082" s="714"/>
      <c r="BK1082" s="714"/>
      <c r="BL1082" s="713"/>
      <c r="BM1082" s="713"/>
      <c r="BN1082" s="713"/>
      <c r="BO1082" s="713"/>
      <c r="BP1082" s="713"/>
      <c r="BQ1082" s="713"/>
      <c r="BR1082" s="713"/>
      <c r="BS1082" s="713"/>
      <c r="BT1082" s="716"/>
      <c r="BU1082" s="717"/>
      <c r="BV1082" s="715"/>
      <c r="BW1082" s="718"/>
    </row>
    <row r="1083" spans="2:75" ht="15.75" customHeight="1">
      <c r="B1083" s="363" t="s">
        <v>357</v>
      </c>
      <c r="C1083" s="364">
        <v>36015100000139</v>
      </c>
      <c r="D1083" s="365" t="s">
        <v>11</v>
      </c>
      <c r="E1083" s="365" t="s">
        <v>620</v>
      </c>
      <c r="F1083" s="365" t="s">
        <v>665</v>
      </c>
      <c r="G1083" s="366" t="s">
        <v>740</v>
      </c>
      <c r="H1083" s="366" t="s">
        <v>34</v>
      </c>
      <c r="I1083" s="366" t="s">
        <v>1306</v>
      </c>
      <c r="J1083" s="366" t="s">
        <v>608</v>
      </c>
      <c r="K1083" s="367" t="s">
        <v>48</v>
      </c>
      <c r="L1083" s="368"/>
      <c r="M1083" s="368" t="s">
        <v>34</v>
      </c>
      <c r="N1083" s="367">
        <v>526827</v>
      </c>
      <c r="O1083" s="367" t="s">
        <v>1323</v>
      </c>
      <c r="P1083" s="371">
        <v>43875</v>
      </c>
      <c r="Q1083" s="372">
        <v>27749319</v>
      </c>
      <c r="R1083" s="372">
        <v>25791476.032658719</v>
      </c>
      <c r="S1083" s="367">
        <v>61</v>
      </c>
      <c r="T1083" s="369">
        <v>0.12792861103062036</v>
      </c>
      <c r="U1083" s="369">
        <v>1.653758124074139</v>
      </c>
      <c r="V1083" s="369">
        <v>0.15710417505853114</v>
      </c>
      <c r="W1083" s="369">
        <v>1.5401462303484326</v>
      </c>
      <c r="X1083" s="369">
        <v>0.22122244024404369</v>
      </c>
      <c r="Y1083" s="369">
        <v>1.6775699517607281</v>
      </c>
      <c r="Z1083" s="369" t="s">
        <v>1424</v>
      </c>
      <c r="AA1083" s="369" t="s">
        <v>1424</v>
      </c>
      <c r="AB1083" s="369">
        <v>2.8976771355923713E-2</v>
      </c>
      <c r="AC1083" s="373">
        <v>1.698894795540008</v>
      </c>
      <c r="AD1083" s="575">
        <v>36247749000185</v>
      </c>
      <c r="AE1083" s="370" t="s">
        <v>2588</v>
      </c>
      <c r="AF1083" s="370" t="s">
        <v>2317</v>
      </c>
      <c r="AG1083" s="374" t="s">
        <v>1458</v>
      </c>
      <c r="AH1083" s="374" t="s">
        <v>2321</v>
      </c>
      <c r="AI1083" s="374">
        <v>500</v>
      </c>
      <c r="AJ1083" s="374">
        <v>100</v>
      </c>
      <c r="AK1083" s="374">
        <v>100</v>
      </c>
      <c r="AL1083" s="369">
        <v>8.0000000000000002E-3</v>
      </c>
      <c r="AM1083" s="369">
        <v>0.2</v>
      </c>
      <c r="AN1083" s="369" t="s">
        <v>34</v>
      </c>
      <c r="AO1083" s="367" t="s">
        <v>1326</v>
      </c>
      <c r="AP1083" s="370" t="s">
        <v>13</v>
      </c>
      <c r="AQ1083" s="376" t="s">
        <v>666</v>
      </c>
      <c r="AR1083" s="369">
        <v>2.1333333333333334E-3</v>
      </c>
      <c r="AS1083" s="369">
        <v>2.1333333333333334E-3</v>
      </c>
      <c r="AT1083" s="369"/>
      <c r="AX1083" s="711"/>
      <c r="AY1083" s="712"/>
      <c r="AZ1083" s="712"/>
      <c r="BA1083" s="712"/>
      <c r="BB1083" s="713"/>
      <c r="BC1083" s="712"/>
      <c r="BD1083" s="712"/>
      <c r="BE1083" s="712"/>
      <c r="BF1083" s="712"/>
      <c r="BG1083" s="713"/>
      <c r="BH1083" s="713"/>
      <c r="BI1083" s="714"/>
      <c r="BJ1083" s="714"/>
      <c r="BK1083" s="714"/>
      <c r="BL1083" s="713"/>
      <c r="BM1083" s="713"/>
      <c r="BN1083" s="713"/>
      <c r="BO1083" s="713"/>
      <c r="BP1083" s="713"/>
      <c r="BQ1083" s="713"/>
      <c r="BR1083" s="713"/>
      <c r="BS1083" s="713"/>
      <c r="BT1083" s="716"/>
      <c r="BU1083" s="717"/>
      <c r="BV1083" s="715"/>
      <c r="BW1083" s="718"/>
    </row>
    <row r="1084" spans="2:75" ht="15.75" customHeight="1">
      <c r="B1084" s="363" t="s">
        <v>1161</v>
      </c>
      <c r="C1084" s="364">
        <v>36498670000127</v>
      </c>
      <c r="D1084" s="365" t="s">
        <v>11</v>
      </c>
      <c r="E1084" s="365" t="s">
        <v>620</v>
      </c>
      <c r="F1084" s="365" t="s">
        <v>665</v>
      </c>
      <c r="G1084" s="366" t="s">
        <v>740</v>
      </c>
      <c r="H1084" s="366" t="s">
        <v>34</v>
      </c>
      <c r="I1084" s="366"/>
      <c r="J1084" s="366" t="s">
        <v>608</v>
      </c>
      <c r="K1084" s="367" t="s">
        <v>48</v>
      </c>
      <c r="L1084" s="368" t="s">
        <v>717</v>
      </c>
      <c r="M1084" s="368" t="s">
        <v>1421</v>
      </c>
      <c r="N1084" s="367">
        <v>531553</v>
      </c>
      <c r="O1084" s="367" t="s">
        <v>1323</v>
      </c>
      <c r="P1084" s="371">
        <v>43907</v>
      </c>
      <c r="Q1084" s="372">
        <v>5709056649.3699999</v>
      </c>
      <c r="R1084" s="372">
        <v>5507731555.9662313</v>
      </c>
      <c r="S1084" s="367">
        <v>0</v>
      </c>
      <c r="T1084" s="369">
        <v>8.7979298050510746E-2</v>
      </c>
      <c r="U1084" s="369">
        <v>1.1373255578187031</v>
      </c>
      <c r="V1084" s="369">
        <v>0.11759287150743969</v>
      </c>
      <c r="W1084" s="369">
        <v>1.1528033402075784</v>
      </c>
      <c r="X1084" s="369">
        <v>0.16955046761246106</v>
      </c>
      <c r="Y1084" s="369">
        <v>1.2857319965364744</v>
      </c>
      <c r="Z1084" s="369" t="s">
        <v>1424</v>
      </c>
      <c r="AA1084" s="369" t="s">
        <v>1424</v>
      </c>
      <c r="AB1084" s="369">
        <v>2.1216366482162208E-3</v>
      </c>
      <c r="AC1084" s="373">
        <v>6.6231165394701339</v>
      </c>
      <c r="AD1084" s="575">
        <v>0</v>
      </c>
      <c r="AE1084" s="370" t="s">
        <v>2588</v>
      </c>
      <c r="AF1084" s="370" t="s">
        <v>2317</v>
      </c>
      <c r="AG1084" s="374" t="s">
        <v>1458</v>
      </c>
      <c r="AH1084" s="374" t="s">
        <v>2321</v>
      </c>
      <c r="AI1084" s="374">
        <v>500</v>
      </c>
      <c r="AJ1084" s="374">
        <v>100</v>
      </c>
      <c r="AK1084" s="374">
        <v>100</v>
      </c>
      <c r="AL1084" s="369">
        <v>2.5000000000000001E-3</v>
      </c>
      <c r="AM1084" s="369" t="s">
        <v>34</v>
      </c>
      <c r="AN1084" s="369" t="s">
        <v>64</v>
      </c>
      <c r="AO1084" s="367" t="s">
        <v>1326</v>
      </c>
      <c r="AP1084" s="370" t="s">
        <v>11</v>
      </c>
      <c r="AQ1084" s="376" t="s">
        <v>671</v>
      </c>
      <c r="AR1084" s="369">
        <v>6.9999999999999999E-4</v>
      </c>
      <c r="AS1084" s="369">
        <v>6.9999999999999999E-4</v>
      </c>
      <c r="AT1084" s="369"/>
      <c r="AX1084" s="711"/>
      <c r="AY1084" s="712"/>
      <c r="AZ1084" s="712"/>
      <c r="BA1084" s="712"/>
      <c r="BB1084" s="713"/>
      <c r="BC1084" s="712"/>
      <c r="BD1084" s="712"/>
      <c r="BE1084" s="712"/>
      <c r="BF1084" s="712"/>
      <c r="BG1084" s="713"/>
      <c r="BH1084" s="713"/>
      <c r="BI1084" s="714"/>
      <c r="BJ1084" s="714"/>
      <c r="BK1084" s="714"/>
      <c r="BL1084" s="713"/>
      <c r="BM1084" s="713"/>
      <c r="BN1084" s="713"/>
      <c r="BO1084" s="713"/>
      <c r="BP1084" s="713"/>
      <c r="BQ1084" s="713"/>
      <c r="BR1084" s="713"/>
      <c r="BS1084" s="713"/>
      <c r="BT1084" s="716"/>
      <c r="BU1084" s="717"/>
      <c r="BV1084" s="715"/>
      <c r="BW1084" s="718"/>
    </row>
    <row r="1085" spans="2:75" ht="15.75" customHeight="1">
      <c r="B1085" s="363" t="s">
        <v>1162</v>
      </c>
      <c r="C1085" s="364">
        <v>40265199000102</v>
      </c>
      <c r="D1085" s="365" t="s">
        <v>11</v>
      </c>
      <c r="E1085" s="365" t="s">
        <v>620</v>
      </c>
      <c r="F1085" s="365" t="s">
        <v>687</v>
      </c>
      <c r="G1085" s="366" t="s">
        <v>740</v>
      </c>
      <c r="H1085" s="366" t="s">
        <v>34</v>
      </c>
      <c r="I1085" s="366" t="s">
        <v>1321</v>
      </c>
      <c r="J1085" s="366" t="s">
        <v>608</v>
      </c>
      <c r="K1085" s="367" t="s">
        <v>48</v>
      </c>
      <c r="L1085" s="368"/>
      <c r="M1085" s="368" t="s">
        <v>34</v>
      </c>
      <c r="N1085" s="367">
        <v>573825</v>
      </c>
      <c r="O1085" s="367" t="s">
        <v>1323</v>
      </c>
      <c r="P1085" s="371">
        <v>44238</v>
      </c>
      <c r="Q1085" s="372">
        <v>87949220.579999998</v>
      </c>
      <c r="R1085" s="372">
        <v>65541628.297063537</v>
      </c>
      <c r="S1085" s="367">
        <v>181</v>
      </c>
      <c r="T1085" s="369">
        <v>0.12145363590165181</v>
      </c>
      <c r="U1085" s="369">
        <v>1.570054856787459</v>
      </c>
      <c r="V1085" s="369">
        <v>0.15712346453387482</v>
      </c>
      <c r="W1085" s="369">
        <v>1.5403353317057</v>
      </c>
      <c r="X1085" s="369" t="s">
        <v>1424</v>
      </c>
      <c r="Y1085" s="369" t="s">
        <v>1424</v>
      </c>
      <c r="Z1085" s="369" t="s">
        <v>1424</v>
      </c>
      <c r="AA1085" s="369" t="s">
        <v>1424</v>
      </c>
      <c r="AB1085" s="369">
        <v>3.2883247819660115E-2</v>
      </c>
      <c r="AC1085" s="373">
        <v>1.5012436736373356</v>
      </c>
      <c r="AD1085" s="575">
        <v>36498197000188</v>
      </c>
      <c r="AE1085" s="370" t="s">
        <v>2588</v>
      </c>
      <c r="AF1085" s="370" t="s">
        <v>2317</v>
      </c>
      <c r="AG1085" s="374" t="s">
        <v>1458</v>
      </c>
      <c r="AH1085" s="374" t="s">
        <v>2318</v>
      </c>
      <c r="AI1085" s="374">
        <v>5000</v>
      </c>
      <c r="AJ1085" s="374">
        <v>1000</v>
      </c>
      <c r="AK1085" s="374">
        <v>1000</v>
      </c>
      <c r="AL1085" s="369">
        <v>1.18E-2</v>
      </c>
      <c r="AM1085" s="369">
        <v>0.1</v>
      </c>
      <c r="AN1085" s="369" t="s">
        <v>34</v>
      </c>
      <c r="AO1085" s="367" t="s">
        <v>1326</v>
      </c>
      <c r="AP1085" s="370" t="s">
        <v>13</v>
      </c>
      <c r="AQ1085" s="376" t="s">
        <v>688</v>
      </c>
      <c r="AR1085" s="369">
        <v>5.5066666666666658E-3</v>
      </c>
      <c r="AS1085" s="369">
        <v>5.5066666666666658E-3</v>
      </c>
      <c r="AT1085" s="369"/>
      <c r="AX1085" s="711"/>
      <c r="AY1085" s="712"/>
      <c r="AZ1085" s="712"/>
      <c r="BA1085" s="712"/>
      <c r="BB1085" s="713"/>
      <c r="BC1085" s="712"/>
      <c r="BD1085" s="712"/>
      <c r="BE1085" s="712"/>
      <c r="BF1085" s="712"/>
      <c r="BG1085" s="713"/>
      <c r="BH1085" s="713"/>
      <c r="BI1085" s="714"/>
      <c r="BJ1085" s="714"/>
      <c r="BK1085" s="714"/>
      <c r="BL1085" s="713"/>
      <c r="BM1085" s="713"/>
      <c r="BN1085" s="713"/>
      <c r="BO1085" s="713"/>
      <c r="BP1085" s="713"/>
      <c r="BQ1085" s="713"/>
      <c r="BR1085" s="713"/>
      <c r="BS1085" s="713"/>
      <c r="BT1085" s="716"/>
      <c r="BU1085" s="717"/>
      <c r="BV1085" s="715"/>
      <c r="BW1085" s="718"/>
    </row>
    <row r="1086" spans="2:75" ht="15.75" customHeight="1">
      <c r="B1086" s="363" t="s">
        <v>1163</v>
      </c>
      <c r="C1086" s="364">
        <v>36248893000136</v>
      </c>
      <c r="D1086" s="365" t="s">
        <v>11</v>
      </c>
      <c r="E1086" s="365" t="s">
        <v>620</v>
      </c>
      <c r="F1086" s="365" t="s">
        <v>665</v>
      </c>
      <c r="G1086" s="366" t="s">
        <v>740</v>
      </c>
      <c r="H1086" s="366" t="s">
        <v>34</v>
      </c>
      <c r="I1086" s="366" t="s">
        <v>1306</v>
      </c>
      <c r="J1086" s="366" t="s">
        <v>608</v>
      </c>
      <c r="K1086" s="367" t="s">
        <v>48</v>
      </c>
      <c r="L1086" s="368"/>
      <c r="M1086" s="368" t="s">
        <v>34</v>
      </c>
      <c r="N1086" s="367">
        <v>531154</v>
      </c>
      <c r="O1086" s="367" t="s">
        <v>1323</v>
      </c>
      <c r="P1086" s="371">
        <v>43899</v>
      </c>
      <c r="Q1086" s="372">
        <v>2324522.77</v>
      </c>
      <c r="R1086" s="372">
        <v>17114247.041547611</v>
      </c>
      <c r="S1086" s="367">
        <v>1</v>
      </c>
      <c r="T1086" s="369">
        <v>0.22494259920678639</v>
      </c>
      <c r="U1086" s="369">
        <v>2.9078768845503666</v>
      </c>
      <c r="V1086" s="369">
        <v>0.26044278482125471</v>
      </c>
      <c r="W1086" s="369">
        <v>2.5532101429797209</v>
      </c>
      <c r="X1086" s="369">
        <v>0.33208723888258773</v>
      </c>
      <c r="Y1086" s="369">
        <v>2.5182778595970929</v>
      </c>
      <c r="Z1086" s="369" t="s">
        <v>1424</v>
      </c>
      <c r="AA1086" s="369" t="s">
        <v>1424</v>
      </c>
      <c r="AB1086" s="369">
        <v>0.11364713310311063</v>
      </c>
      <c r="AC1086" s="373">
        <v>1.2372879876940654</v>
      </c>
      <c r="AD1086" s="575">
        <v>0</v>
      </c>
      <c r="AE1086" s="370" t="s">
        <v>2588</v>
      </c>
      <c r="AF1086" s="370" t="s">
        <v>2317</v>
      </c>
      <c r="AG1086" s="374" t="s">
        <v>1458</v>
      </c>
      <c r="AH1086" s="374" t="s">
        <v>2339</v>
      </c>
      <c r="AI1086" s="374">
        <v>0</v>
      </c>
      <c r="AJ1086" s="374">
        <v>0</v>
      </c>
      <c r="AK1086" s="374">
        <v>0</v>
      </c>
      <c r="AL1086" s="369">
        <v>9.300000000000001E-3</v>
      </c>
      <c r="AM1086" s="369">
        <v>0.2</v>
      </c>
      <c r="AN1086" s="369" t="s">
        <v>34</v>
      </c>
      <c r="AO1086" s="367" t="s">
        <v>1326</v>
      </c>
      <c r="AP1086" s="370" t="s">
        <v>13</v>
      </c>
      <c r="AQ1086" s="376" t="s">
        <v>681</v>
      </c>
      <c r="AR1086" s="369">
        <v>2.4799999999999996E-3</v>
      </c>
      <c r="AS1086" s="369">
        <v>2.4799999999999996E-3</v>
      </c>
      <c r="AT1086" s="369"/>
      <c r="AX1086" s="711"/>
      <c r="AY1086" s="712"/>
      <c r="AZ1086" s="712"/>
      <c r="BA1086" s="712"/>
      <c r="BB1086" s="713"/>
      <c r="BC1086" s="712"/>
      <c r="BD1086" s="712"/>
      <c r="BE1086" s="712"/>
      <c r="BF1086" s="712"/>
      <c r="BG1086" s="713"/>
      <c r="BH1086" s="713"/>
      <c r="BI1086" s="714"/>
      <c r="BJ1086" s="714"/>
      <c r="BK1086" s="714"/>
      <c r="BL1086" s="713"/>
      <c r="BM1086" s="713"/>
      <c r="BN1086" s="713"/>
      <c r="BO1086" s="713"/>
      <c r="BP1086" s="713"/>
      <c r="BQ1086" s="713"/>
      <c r="BR1086" s="713"/>
      <c r="BS1086" s="713"/>
      <c r="BT1086" s="716"/>
      <c r="BU1086" s="717"/>
      <c r="BV1086" s="715"/>
      <c r="BW1086" s="718"/>
    </row>
    <row r="1087" spans="2:75" ht="15.75" customHeight="1">
      <c r="B1087" s="363" t="s">
        <v>1305</v>
      </c>
      <c r="C1087" s="364">
        <v>42405028000159</v>
      </c>
      <c r="D1087" s="365" t="s">
        <v>11</v>
      </c>
      <c r="E1087" s="365" t="s">
        <v>620</v>
      </c>
      <c r="F1087" s="365" t="s">
        <v>665</v>
      </c>
      <c r="G1087" s="366" t="s">
        <v>740</v>
      </c>
      <c r="H1087" s="366" t="s">
        <v>34</v>
      </c>
      <c r="I1087" s="366" t="s">
        <v>1306</v>
      </c>
      <c r="J1087" s="366" t="s">
        <v>608</v>
      </c>
      <c r="K1087" s="367" t="s">
        <v>48</v>
      </c>
      <c r="L1087" s="368"/>
      <c r="M1087" s="368" t="s">
        <v>34</v>
      </c>
      <c r="N1087" s="367">
        <v>632260</v>
      </c>
      <c r="O1087" s="367" t="s">
        <v>1323</v>
      </c>
      <c r="P1087" s="371">
        <v>44560</v>
      </c>
      <c r="Q1087" s="372">
        <v>41184847.049999997</v>
      </c>
      <c r="R1087" s="372" t="s">
        <v>1424</v>
      </c>
      <c r="S1087" s="367">
        <v>60</v>
      </c>
      <c r="T1087" s="369">
        <v>9.2402039092937427E-2</v>
      </c>
      <c r="U1087" s="369">
        <v>1.1944991945107999</v>
      </c>
      <c r="V1087" s="369" t="s">
        <v>1424</v>
      </c>
      <c r="W1087" s="369" t="s">
        <v>1424</v>
      </c>
      <c r="X1087" s="369" t="s">
        <v>1424</v>
      </c>
      <c r="Y1087" s="369" t="s">
        <v>1424</v>
      </c>
      <c r="Z1087" s="369" t="s">
        <v>1424</v>
      </c>
      <c r="AA1087" s="369" t="s">
        <v>1424</v>
      </c>
      <c r="AB1087" s="369" t="s">
        <v>1424</v>
      </c>
      <c r="AC1087" s="373" t="s">
        <v>1424</v>
      </c>
      <c r="AD1087" s="575">
        <v>0</v>
      </c>
      <c r="AE1087" s="370" t="s">
        <v>2406</v>
      </c>
      <c r="AF1087" s="370" t="s">
        <v>2326</v>
      </c>
      <c r="AG1087" s="374" t="s">
        <v>1459</v>
      </c>
      <c r="AH1087" s="374" t="s">
        <v>2318</v>
      </c>
      <c r="AI1087" s="374">
        <v>5000</v>
      </c>
      <c r="AJ1087" s="374" t="s">
        <v>1436</v>
      </c>
      <c r="AK1087" s="374">
        <v>50000</v>
      </c>
      <c r="AL1087" s="369">
        <v>1.04E-2</v>
      </c>
      <c r="AM1087" s="369">
        <v>0.2</v>
      </c>
      <c r="AN1087" s="369" t="s">
        <v>64</v>
      </c>
      <c r="AO1087" s="367" t="s">
        <v>1326</v>
      </c>
      <c r="AP1087" s="370" t="s">
        <v>13</v>
      </c>
      <c r="AQ1087" s="376" t="s">
        <v>688</v>
      </c>
      <c r="AR1087" s="369">
        <v>1.0666666666666667E-4</v>
      </c>
      <c r="AS1087" s="369">
        <v>1.0666666666666667E-4</v>
      </c>
      <c r="AT1087" s="369"/>
      <c r="AX1087" s="711"/>
      <c r="AY1087" s="712"/>
      <c r="AZ1087" s="712"/>
      <c r="BA1087" s="712"/>
      <c r="BB1087" s="713"/>
      <c r="BC1087" s="712"/>
      <c r="BD1087" s="712"/>
      <c r="BE1087" s="712"/>
      <c r="BF1087" s="712"/>
      <c r="BG1087" s="713"/>
      <c r="BH1087" s="713"/>
      <c r="BI1087" s="714"/>
      <c r="BJ1087" s="714"/>
      <c r="BK1087" s="714"/>
      <c r="BL1087" s="713"/>
      <c r="BM1087" s="713"/>
      <c r="BN1087" s="713"/>
      <c r="BO1087" s="713"/>
      <c r="BP1087" s="713"/>
      <c r="BQ1087" s="713"/>
      <c r="BR1087" s="713"/>
      <c r="BS1087" s="713"/>
      <c r="BT1087" s="716"/>
      <c r="BU1087" s="717"/>
      <c r="BV1087" s="715"/>
      <c r="BW1087" s="718"/>
    </row>
    <row r="1088" spans="2:75" ht="15.75" customHeight="1">
      <c r="B1088" s="363" t="s">
        <v>1735</v>
      </c>
      <c r="C1088" s="364">
        <v>27249854000162</v>
      </c>
      <c r="D1088" s="365" t="s">
        <v>13</v>
      </c>
      <c r="E1088" s="365"/>
      <c r="F1088" s="365"/>
      <c r="G1088" s="366"/>
      <c r="H1088" s="366" t="s">
        <v>1340</v>
      </c>
      <c r="I1088" s="366"/>
      <c r="J1088" s="366"/>
      <c r="K1088" s="367"/>
      <c r="L1088" s="368"/>
      <c r="M1088" s="368"/>
      <c r="N1088" s="367">
        <v>446750</v>
      </c>
      <c r="O1088" s="367" t="s">
        <v>1323</v>
      </c>
      <c r="P1088" s="371">
        <v>42961</v>
      </c>
      <c r="Q1088" s="372" t="s">
        <v>1396</v>
      </c>
      <c r="R1088" s="372" t="s">
        <v>1424</v>
      </c>
      <c r="S1088" s="367">
        <v>1</v>
      </c>
      <c r="T1088" s="369" t="s">
        <v>1424</v>
      </c>
      <c r="U1088" s="369" t="s">
        <v>1424</v>
      </c>
      <c r="V1088" s="369" t="s">
        <v>1424</v>
      </c>
      <c r="W1088" s="369" t="s">
        <v>1424</v>
      </c>
      <c r="X1088" s="369" t="s">
        <v>1424</v>
      </c>
      <c r="Y1088" s="369" t="s">
        <v>1424</v>
      </c>
      <c r="Z1088" s="369" t="s">
        <v>1424</v>
      </c>
      <c r="AA1088" s="369" t="s">
        <v>1424</v>
      </c>
      <c r="AB1088" s="369" t="s">
        <v>1424</v>
      </c>
      <c r="AC1088" s="373" t="s">
        <v>1424</v>
      </c>
      <c r="AD1088" s="575">
        <v>0</v>
      </c>
      <c r="AE1088" s="370" t="s">
        <v>2411</v>
      </c>
      <c r="AF1088" s="370" t="s">
        <v>2317</v>
      </c>
      <c r="AG1088" s="374" t="s">
        <v>1458</v>
      </c>
      <c r="AH1088" s="374" t="s">
        <v>2339</v>
      </c>
      <c r="AI1088" s="374">
        <v>0</v>
      </c>
      <c r="AJ1088" s="374">
        <v>0</v>
      </c>
      <c r="AK1088" s="374">
        <v>0</v>
      </c>
      <c r="AL1088" s="369">
        <v>5.5000000000000005E-3</v>
      </c>
      <c r="AM1088" s="369">
        <v>0.15</v>
      </c>
      <c r="AN1088" s="369" t="s">
        <v>2335</v>
      </c>
      <c r="AO1088" s="367" t="s">
        <v>1326</v>
      </c>
      <c r="AP1088" s="370" t="s">
        <v>13</v>
      </c>
      <c r="AQ1088" s="376" t="s">
        <v>681</v>
      </c>
      <c r="AR1088" s="369" t="s">
        <v>34</v>
      </c>
      <c r="AS1088" s="369" t="s">
        <v>34</v>
      </c>
      <c r="AT1088" s="369"/>
      <c r="AX1088" s="711"/>
      <c r="AY1088" s="712"/>
      <c r="AZ1088" s="712"/>
      <c r="BA1088" s="712"/>
      <c r="BB1088" s="713"/>
      <c r="BC1088" s="712"/>
      <c r="BD1088" s="712"/>
      <c r="BE1088" s="712"/>
      <c r="BF1088" s="712"/>
      <c r="BG1088" s="713"/>
      <c r="BH1088" s="713"/>
      <c r="BI1088" s="714"/>
      <c r="BJ1088" s="714"/>
      <c r="BK1088" s="714"/>
      <c r="BL1088" s="713"/>
      <c r="BM1088" s="713"/>
      <c r="BN1088" s="713"/>
      <c r="BO1088" s="713"/>
      <c r="BP1088" s="713"/>
      <c r="BQ1088" s="713"/>
      <c r="BR1088" s="713"/>
      <c r="BS1088" s="713"/>
      <c r="BT1088" s="716"/>
      <c r="BU1088" s="717"/>
      <c r="BV1088" s="715"/>
      <c r="BW1088" s="718"/>
    </row>
    <row r="1089" spans="2:75" ht="15.75" customHeight="1">
      <c r="B1089" s="363" t="s">
        <v>358</v>
      </c>
      <c r="C1089" s="364">
        <v>37287622000152</v>
      </c>
      <c r="D1089" s="365" t="s">
        <v>13</v>
      </c>
      <c r="E1089" s="365" t="s">
        <v>616</v>
      </c>
      <c r="F1089" s="365" t="s">
        <v>617</v>
      </c>
      <c r="G1089" s="366" t="s">
        <v>34</v>
      </c>
      <c r="H1089" s="366" t="s">
        <v>867</v>
      </c>
      <c r="I1089" s="366" t="s">
        <v>34</v>
      </c>
      <c r="J1089" s="366" t="s">
        <v>608</v>
      </c>
      <c r="K1089" s="367" t="s">
        <v>48</v>
      </c>
      <c r="L1089" s="368"/>
      <c r="M1089" s="368" t="s">
        <v>34</v>
      </c>
      <c r="N1089" s="367">
        <v>550183</v>
      </c>
      <c r="O1089" s="367" t="s">
        <v>1323</v>
      </c>
      <c r="P1089" s="371">
        <v>44067</v>
      </c>
      <c r="Q1089" s="372">
        <v>9275026.2699999996</v>
      </c>
      <c r="R1089" s="372">
        <v>15361518.438928561</v>
      </c>
      <c r="S1089" s="367">
        <v>17</v>
      </c>
      <c r="T1089" s="369">
        <v>9.0063637113098949E-2</v>
      </c>
      <c r="U1089" s="369">
        <v>1.1642702157049305</v>
      </c>
      <c r="V1089" s="369">
        <v>5.7645224131100736E-2</v>
      </c>
      <c r="W1089" s="369">
        <v>0.56511594685518962</v>
      </c>
      <c r="X1089" s="369">
        <v>0.13785638255256316</v>
      </c>
      <c r="Y1089" s="369">
        <v>1.0453899919623482</v>
      </c>
      <c r="Z1089" s="369" t="s">
        <v>1424</v>
      </c>
      <c r="AA1089" s="369" t="s">
        <v>1424</v>
      </c>
      <c r="AB1089" s="369">
        <v>5.8455020379481699E-2</v>
      </c>
      <c r="AC1089" s="373">
        <v>-0.67400374555025966</v>
      </c>
      <c r="AD1089" s="575">
        <v>25328809000178</v>
      </c>
      <c r="AE1089" s="370" t="s">
        <v>2589</v>
      </c>
      <c r="AF1089" s="370" t="s">
        <v>2317</v>
      </c>
      <c r="AG1089" s="374" t="s">
        <v>1458</v>
      </c>
      <c r="AH1089" s="374" t="s">
        <v>2321</v>
      </c>
      <c r="AI1089" s="374">
        <v>500</v>
      </c>
      <c r="AJ1089" s="374">
        <v>100</v>
      </c>
      <c r="AK1089" s="374">
        <v>100</v>
      </c>
      <c r="AL1089" s="369">
        <v>1.7000000000000001E-2</v>
      </c>
      <c r="AM1089" s="369">
        <v>0.2</v>
      </c>
      <c r="AN1089" s="369" t="s">
        <v>34</v>
      </c>
      <c r="AO1089" s="367" t="s">
        <v>1326</v>
      </c>
      <c r="AP1089" s="370" t="s">
        <v>13</v>
      </c>
      <c r="AQ1089" s="376" t="s">
        <v>670</v>
      </c>
      <c r="AR1089" s="369">
        <v>4.5333333333333337E-3</v>
      </c>
      <c r="AS1089" s="369">
        <v>4.5333333333333337E-3</v>
      </c>
      <c r="AT1089" s="369"/>
      <c r="AX1089" s="711"/>
      <c r="AY1089" s="712"/>
      <c r="AZ1089" s="712"/>
      <c r="BA1089" s="712"/>
      <c r="BB1089" s="713"/>
      <c r="BC1089" s="712"/>
      <c r="BD1089" s="712"/>
      <c r="BE1089" s="712"/>
      <c r="BF1089" s="712"/>
      <c r="BG1089" s="713"/>
      <c r="BH1089" s="713"/>
      <c r="BI1089" s="714"/>
      <c r="BJ1089" s="714"/>
      <c r="BK1089" s="714"/>
      <c r="BL1089" s="713"/>
      <c r="BM1089" s="713"/>
      <c r="BN1089" s="713"/>
      <c r="BO1089" s="713"/>
      <c r="BP1089" s="713"/>
      <c r="BQ1089" s="713"/>
      <c r="BR1089" s="713"/>
      <c r="BS1089" s="713"/>
      <c r="BT1089" s="716"/>
      <c r="BU1089" s="717"/>
      <c r="BV1089" s="715"/>
      <c r="BW1089" s="718"/>
    </row>
    <row r="1090" spans="2:75" ht="15.75" customHeight="1">
      <c r="B1090" s="363" t="s">
        <v>1164</v>
      </c>
      <c r="C1090" s="364">
        <v>27783868000161</v>
      </c>
      <c r="D1090" s="365" t="s">
        <v>14</v>
      </c>
      <c r="E1090" s="365" t="s">
        <v>607</v>
      </c>
      <c r="F1090" s="365"/>
      <c r="G1090" s="366"/>
      <c r="H1090" s="366" t="s">
        <v>34</v>
      </c>
      <c r="I1090" s="366" t="s">
        <v>34</v>
      </c>
      <c r="J1090" s="366" t="s">
        <v>608</v>
      </c>
      <c r="K1090" s="367" t="s">
        <v>48</v>
      </c>
      <c r="L1090" s="368"/>
      <c r="M1090" s="368" t="s">
        <v>34</v>
      </c>
      <c r="N1090" s="367">
        <v>450456</v>
      </c>
      <c r="O1090" s="367" t="s">
        <v>1323</v>
      </c>
      <c r="P1090" s="371">
        <v>43007</v>
      </c>
      <c r="Q1090" s="372">
        <v>84432420.489999995</v>
      </c>
      <c r="R1090" s="372">
        <v>102881529.43563496</v>
      </c>
      <c r="S1090" s="367">
        <v>32</v>
      </c>
      <c r="T1090" s="369">
        <v>0.12423600323645845</v>
      </c>
      <c r="U1090" s="369">
        <v>1.6060230623907672</v>
      </c>
      <c r="V1090" s="369">
        <v>-5.2857539331716885E-2</v>
      </c>
      <c r="W1090" s="369">
        <v>-0.5181806270705922</v>
      </c>
      <c r="X1090" s="369">
        <v>0.16594488076088232</v>
      </c>
      <c r="Y1090" s="369">
        <v>1.2583901764480627</v>
      </c>
      <c r="Z1090" s="369">
        <v>0.14968509439251587</v>
      </c>
      <c r="AA1090" s="369">
        <v>0.85085860267772229</v>
      </c>
      <c r="AB1090" s="369">
        <v>0.2206302899339129</v>
      </c>
      <c r="AC1090" s="373">
        <v>-0.57621328118300774</v>
      </c>
      <c r="AD1090" s="575">
        <v>28589709000193</v>
      </c>
      <c r="AE1090" s="370" t="s">
        <v>2589</v>
      </c>
      <c r="AF1090" s="370" t="s">
        <v>2317</v>
      </c>
      <c r="AG1090" s="374" t="s">
        <v>1458</v>
      </c>
      <c r="AH1090" s="374" t="s">
        <v>2321</v>
      </c>
      <c r="AI1090" s="374">
        <v>500</v>
      </c>
      <c r="AJ1090" s="374">
        <v>500</v>
      </c>
      <c r="AK1090" s="374">
        <v>500</v>
      </c>
      <c r="AL1090" s="369">
        <v>1.7000000000000001E-2</v>
      </c>
      <c r="AM1090" s="369">
        <v>0.2</v>
      </c>
      <c r="AN1090" s="369" t="s">
        <v>2368</v>
      </c>
      <c r="AO1090" s="367" t="s">
        <v>1326</v>
      </c>
      <c r="AP1090" s="370" t="s">
        <v>718</v>
      </c>
      <c r="AQ1090" s="376" t="s">
        <v>672</v>
      </c>
      <c r="AR1090" s="369">
        <v>4.5333333333333337E-3</v>
      </c>
      <c r="AS1090" s="369">
        <v>4.5333333333333337E-3</v>
      </c>
      <c r="AT1090" s="369"/>
      <c r="AX1090" s="711"/>
      <c r="AY1090" s="712"/>
      <c r="AZ1090" s="712"/>
      <c r="BA1090" s="712"/>
      <c r="BB1090" s="713"/>
      <c r="BC1090" s="712"/>
      <c r="BD1090" s="712"/>
      <c r="BE1090" s="712"/>
      <c r="BF1090" s="712"/>
      <c r="BG1090" s="713"/>
      <c r="BH1090" s="713"/>
      <c r="BI1090" s="714"/>
      <c r="BJ1090" s="714"/>
      <c r="BK1090" s="714"/>
      <c r="BL1090" s="713"/>
      <c r="BM1090" s="713"/>
      <c r="BN1090" s="713"/>
      <c r="BO1090" s="713"/>
      <c r="BP1090" s="713"/>
      <c r="BQ1090" s="713"/>
      <c r="BR1090" s="713"/>
      <c r="BS1090" s="713"/>
      <c r="BT1090" s="716"/>
      <c r="BU1090" s="717"/>
      <c r="BV1090" s="715"/>
      <c r="BW1090" s="718"/>
    </row>
    <row r="1091" spans="2:75" ht="15.75" customHeight="1">
      <c r="B1091" s="363" t="s">
        <v>1165</v>
      </c>
      <c r="C1091" s="364">
        <v>38971869000156</v>
      </c>
      <c r="D1091" s="365" t="s">
        <v>13</v>
      </c>
      <c r="E1091" s="365" t="s">
        <v>615</v>
      </c>
      <c r="F1091" s="365" t="s">
        <v>619</v>
      </c>
      <c r="G1091" s="366" t="s">
        <v>34</v>
      </c>
      <c r="H1091" s="366" t="s">
        <v>1340</v>
      </c>
      <c r="I1091" s="366" t="s">
        <v>34</v>
      </c>
      <c r="J1091" s="366" t="s">
        <v>611</v>
      </c>
      <c r="K1091" s="367" t="s">
        <v>48</v>
      </c>
      <c r="L1091" s="368"/>
      <c r="M1091" s="368" t="s">
        <v>1421</v>
      </c>
      <c r="N1091" s="367">
        <v>558524</v>
      </c>
      <c r="O1091" s="367" t="s">
        <v>1323</v>
      </c>
      <c r="P1091" s="371">
        <v>44132</v>
      </c>
      <c r="Q1091" s="372">
        <v>16646686.07</v>
      </c>
      <c r="R1091" s="372">
        <v>27585167.233730134</v>
      </c>
      <c r="S1091" s="367">
        <v>33</v>
      </c>
      <c r="T1091" s="369">
        <v>8.1341306667398028E-2</v>
      </c>
      <c r="U1091" s="369">
        <v>1.0515149475969661</v>
      </c>
      <c r="V1091" s="369">
        <v>0.17667819257708506</v>
      </c>
      <c r="W1091" s="369">
        <v>1.7320370523634643</v>
      </c>
      <c r="X1091" s="369" t="s">
        <v>1424</v>
      </c>
      <c r="Y1091" s="369" t="s">
        <v>1424</v>
      </c>
      <c r="Z1091" s="369" t="s">
        <v>1424</v>
      </c>
      <c r="AA1091" s="369" t="s">
        <v>1424</v>
      </c>
      <c r="AB1091" s="369">
        <v>9.6398631900246085E-2</v>
      </c>
      <c r="AC1091" s="373">
        <v>0.72866361711510608</v>
      </c>
      <c r="AD1091" s="575">
        <v>38537672000103</v>
      </c>
      <c r="AE1091" s="370" t="s">
        <v>2589</v>
      </c>
      <c r="AF1091" s="370" t="s">
        <v>2317</v>
      </c>
      <c r="AG1091" s="374" t="s">
        <v>1458</v>
      </c>
      <c r="AH1091" s="374" t="s">
        <v>2318</v>
      </c>
      <c r="AI1091" s="374">
        <v>500</v>
      </c>
      <c r="AJ1091" s="374">
        <v>100</v>
      </c>
      <c r="AK1091" s="374">
        <v>100</v>
      </c>
      <c r="AL1091" s="369">
        <v>1.7000000000000001E-2</v>
      </c>
      <c r="AM1091" s="369">
        <v>0.2</v>
      </c>
      <c r="AN1091" s="369" t="s">
        <v>34</v>
      </c>
      <c r="AO1091" s="367" t="s">
        <v>1326</v>
      </c>
      <c r="AP1091" s="370" t="s">
        <v>13</v>
      </c>
      <c r="AQ1091" s="376" t="s">
        <v>670</v>
      </c>
      <c r="AR1091" s="369" t="s">
        <v>34</v>
      </c>
      <c r="AS1091" s="369" t="s">
        <v>34</v>
      </c>
      <c r="AT1091" s="369"/>
      <c r="AX1091" s="711"/>
      <c r="AY1091" s="712"/>
      <c r="AZ1091" s="712"/>
      <c r="BA1091" s="712"/>
      <c r="BB1091" s="713"/>
      <c r="BC1091" s="712"/>
      <c r="BD1091" s="712"/>
      <c r="BE1091" s="712"/>
      <c r="BF1091" s="712"/>
      <c r="BG1091" s="713"/>
      <c r="BH1091" s="713"/>
      <c r="BI1091" s="714"/>
      <c r="BJ1091" s="714"/>
      <c r="BK1091" s="714"/>
      <c r="BL1091" s="713"/>
      <c r="BM1091" s="713"/>
      <c r="BN1091" s="713"/>
      <c r="BO1091" s="713"/>
      <c r="BP1091" s="713"/>
      <c r="BQ1091" s="713"/>
      <c r="BR1091" s="713"/>
      <c r="BS1091" s="713"/>
      <c r="BT1091" s="716"/>
      <c r="BU1091" s="717"/>
      <c r="BV1091" s="715"/>
      <c r="BW1091" s="718"/>
    </row>
    <row r="1092" spans="2:75" ht="15.75" customHeight="1">
      <c r="B1092" s="363" t="s">
        <v>359</v>
      </c>
      <c r="C1092" s="364">
        <v>32295829000155</v>
      </c>
      <c r="D1092" s="365" t="s">
        <v>14</v>
      </c>
      <c r="E1092" s="365" t="s">
        <v>614</v>
      </c>
      <c r="F1092" s="365"/>
      <c r="G1092" s="366"/>
      <c r="H1092" s="366" t="s">
        <v>1340</v>
      </c>
      <c r="I1092" s="366" t="s">
        <v>34</v>
      </c>
      <c r="J1092" s="366" t="s">
        <v>608</v>
      </c>
      <c r="K1092" s="367" t="s">
        <v>48</v>
      </c>
      <c r="L1092" s="368" t="s">
        <v>717</v>
      </c>
      <c r="M1092" s="368" t="s">
        <v>34</v>
      </c>
      <c r="N1092" s="367">
        <v>488720</v>
      </c>
      <c r="O1092" s="367" t="s">
        <v>1323</v>
      </c>
      <c r="P1092" s="371">
        <v>43521</v>
      </c>
      <c r="Q1092" s="372">
        <v>4517832.66</v>
      </c>
      <c r="R1092" s="372">
        <v>5515215.5374603225</v>
      </c>
      <c r="S1092" s="367">
        <v>61</v>
      </c>
      <c r="T1092" s="369">
        <v>0.18456871064082048</v>
      </c>
      <c r="U1092" s="369">
        <v>2.3859557468273227</v>
      </c>
      <c r="V1092" s="369">
        <v>1.7598963029162862E-2</v>
      </c>
      <c r="W1092" s="369">
        <v>0.17252868395959758</v>
      </c>
      <c r="X1092" s="369">
        <v>0.23879729405501138</v>
      </c>
      <c r="Y1092" s="369">
        <v>1.8108432608669038</v>
      </c>
      <c r="Z1092" s="369">
        <v>0.35841106901100006</v>
      </c>
      <c r="AA1092" s="369">
        <v>2.0373247089202211</v>
      </c>
      <c r="AB1092" s="369">
        <v>0.18386063650394413</v>
      </c>
      <c r="AC1092" s="373">
        <v>-0.34187791845850807</v>
      </c>
      <c r="AD1092" s="575">
        <v>32041623000107</v>
      </c>
      <c r="AE1092" s="370" t="s">
        <v>2331</v>
      </c>
      <c r="AF1092" s="370" t="s">
        <v>2317</v>
      </c>
      <c r="AG1092" s="374" t="s">
        <v>1458</v>
      </c>
      <c r="AH1092" s="374" t="s">
        <v>2318</v>
      </c>
      <c r="AI1092" s="374">
        <v>500</v>
      </c>
      <c r="AJ1092" s="374">
        <v>100</v>
      </c>
      <c r="AK1092" s="374">
        <v>100</v>
      </c>
      <c r="AL1092" s="369">
        <v>0</v>
      </c>
      <c r="AM1092" s="369" t="s">
        <v>34</v>
      </c>
      <c r="AN1092" s="369" t="s">
        <v>34</v>
      </c>
      <c r="AO1092" s="367" t="s">
        <v>1326</v>
      </c>
      <c r="AP1092" s="370" t="s">
        <v>718</v>
      </c>
      <c r="AQ1092" s="376" t="s">
        <v>661</v>
      </c>
      <c r="AR1092" s="369">
        <v>7.9333333333333339E-3</v>
      </c>
      <c r="AS1092" s="369">
        <v>7.9333333333333339E-3</v>
      </c>
      <c r="AT1092" s="369"/>
      <c r="AX1092" s="711"/>
      <c r="AY1092" s="712"/>
      <c r="AZ1092" s="712"/>
      <c r="BA1092" s="712"/>
      <c r="BB1092" s="713"/>
      <c r="BC1092" s="712"/>
      <c r="BD1092" s="712"/>
      <c r="BE1092" s="712"/>
      <c r="BF1092" s="712"/>
      <c r="BG1092" s="713"/>
      <c r="BH1092" s="713"/>
      <c r="BI1092" s="714"/>
      <c r="BJ1092" s="714"/>
      <c r="BK1092" s="714"/>
      <c r="BL1092" s="713"/>
      <c r="BM1092" s="713"/>
      <c r="BN1092" s="713"/>
      <c r="BO1092" s="713"/>
      <c r="BP1092" s="713"/>
      <c r="BQ1092" s="713"/>
      <c r="BR1092" s="713"/>
      <c r="BS1092" s="713"/>
      <c r="BT1092" s="716"/>
      <c r="BU1092" s="717"/>
      <c r="BV1092" s="715"/>
      <c r="BW1092" s="718"/>
    </row>
    <row r="1093" spans="2:75" ht="15.75" customHeight="1">
      <c r="B1093" s="363" t="s">
        <v>1166</v>
      </c>
      <c r="C1093" s="364">
        <v>32041623000107</v>
      </c>
      <c r="D1093" s="365" t="s">
        <v>14</v>
      </c>
      <c r="E1093" s="365" t="s">
        <v>614</v>
      </c>
      <c r="F1093" s="365"/>
      <c r="G1093" s="366"/>
      <c r="H1093" s="366" t="s">
        <v>1340</v>
      </c>
      <c r="I1093" s="366" t="s">
        <v>34</v>
      </c>
      <c r="J1093" s="366" t="s">
        <v>608</v>
      </c>
      <c r="K1093" s="367" t="s">
        <v>48</v>
      </c>
      <c r="L1093" s="368"/>
      <c r="M1093" s="368" t="s">
        <v>34</v>
      </c>
      <c r="N1093" s="367">
        <v>483303</v>
      </c>
      <c r="O1093" s="367" t="s">
        <v>1323</v>
      </c>
      <c r="P1093" s="371">
        <v>43462</v>
      </c>
      <c r="Q1093" s="372">
        <v>56668510.539999999</v>
      </c>
      <c r="R1093" s="372">
        <v>58833114.625793599</v>
      </c>
      <c r="S1093" s="367">
        <v>32</v>
      </c>
      <c r="T1093" s="369">
        <v>0.18451588871736835</v>
      </c>
      <c r="U1093" s="369">
        <v>2.3852729075130017</v>
      </c>
      <c r="V1093" s="369">
        <v>1.6166222684269149E-2</v>
      </c>
      <c r="W1093" s="369">
        <v>0.15848303787518223</v>
      </c>
      <c r="X1093" s="369">
        <v>0.23983066070639603</v>
      </c>
      <c r="Y1093" s="369">
        <v>1.8186794679063076</v>
      </c>
      <c r="Z1093" s="369">
        <v>0.34757280393208556</v>
      </c>
      <c r="AA1093" s="369">
        <v>1.9757164965733474</v>
      </c>
      <c r="AB1093" s="369">
        <v>0.18625243250941836</v>
      </c>
      <c r="AC1093" s="373">
        <v>-0.34267926383690539</v>
      </c>
      <c r="AD1093" s="575">
        <v>32041557000167</v>
      </c>
      <c r="AE1093" s="370" t="s">
        <v>2589</v>
      </c>
      <c r="AF1093" s="370" t="s">
        <v>2317</v>
      </c>
      <c r="AG1093" s="374" t="s">
        <v>1458</v>
      </c>
      <c r="AH1093" s="374" t="s">
        <v>2318</v>
      </c>
      <c r="AI1093" s="374">
        <v>500</v>
      </c>
      <c r="AJ1093" s="374">
        <v>100</v>
      </c>
      <c r="AK1093" s="374">
        <v>100</v>
      </c>
      <c r="AL1093" s="369">
        <v>1.7000000000000001E-2</v>
      </c>
      <c r="AM1093" s="369">
        <v>0.2</v>
      </c>
      <c r="AN1093" s="369" t="s">
        <v>34</v>
      </c>
      <c r="AO1093" s="367" t="s">
        <v>1326</v>
      </c>
      <c r="AP1093" s="370" t="s">
        <v>718</v>
      </c>
      <c r="AQ1093" s="376" t="s">
        <v>661</v>
      </c>
      <c r="AR1093" s="369">
        <v>4.5333333333333337E-3</v>
      </c>
      <c r="AS1093" s="369">
        <v>7.9333333333333339E-3</v>
      </c>
      <c r="AT1093" s="369"/>
      <c r="AX1093" s="711"/>
      <c r="AY1093" s="712"/>
      <c r="AZ1093" s="712"/>
      <c r="BA1093" s="712"/>
      <c r="BB1093" s="713"/>
      <c r="BC1093" s="712"/>
      <c r="BD1093" s="712"/>
      <c r="BE1093" s="712"/>
      <c r="BF1093" s="712"/>
      <c r="BG1093" s="713"/>
      <c r="BH1093" s="713"/>
      <c r="BI1093" s="714"/>
      <c r="BJ1093" s="714"/>
      <c r="BK1093" s="714"/>
      <c r="BL1093" s="713"/>
      <c r="BM1093" s="713"/>
      <c r="BN1093" s="713"/>
      <c r="BO1093" s="713"/>
      <c r="BP1093" s="713"/>
      <c r="BQ1093" s="713"/>
      <c r="BR1093" s="713"/>
      <c r="BS1093" s="713"/>
      <c r="BT1093" s="716"/>
      <c r="BU1093" s="717"/>
      <c r="BV1093" s="715"/>
      <c r="BW1093" s="718"/>
    </row>
    <row r="1094" spans="2:75" ht="15.75" customHeight="1">
      <c r="B1094" s="363" t="s">
        <v>1167</v>
      </c>
      <c r="C1094" s="364">
        <v>41081041000137</v>
      </c>
      <c r="D1094" s="365" t="s">
        <v>14</v>
      </c>
      <c r="E1094" s="365" t="s">
        <v>614</v>
      </c>
      <c r="F1094" s="365"/>
      <c r="G1094" s="366"/>
      <c r="H1094" s="366" t="s">
        <v>1339</v>
      </c>
      <c r="I1094" s="366" t="s">
        <v>34</v>
      </c>
      <c r="J1094" s="366" t="s">
        <v>608</v>
      </c>
      <c r="K1094" s="367" t="s">
        <v>48</v>
      </c>
      <c r="L1094" s="368"/>
      <c r="M1094" s="368" t="s">
        <v>1421</v>
      </c>
      <c r="N1094" s="367">
        <v>588741</v>
      </c>
      <c r="O1094" s="367" t="s">
        <v>1326</v>
      </c>
      <c r="P1094" s="371">
        <v>44323</v>
      </c>
      <c r="Q1094" s="372">
        <v>18192401.260000002</v>
      </c>
      <c r="R1094" s="372">
        <v>32063902.354047611</v>
      </c>
      <c r="S1094" s="367">
        <v>32</v>
      </c>
      <c r="T1094" s="369">
        <v>0.11181559669270635</v>
      </c>
      <c r="U1094" s="369">
        <v>1.4454620427677434</v>
      </c>
      <c r="V1094" s="369">
        <v>5.2638251971544925E-2</v>
      </c>
      <c r="W1094" s="369">
        <v>0.5160308777020215</v>
      </c>
      <c r="X1094" s="369" t="s">
        <v>1424</v>
      </c>
      <c r="Y1094" s="369" t="s">
        <v>1424</v>
      </c>
      <c r="Z1094" s="369" t="s">
        <v>1424</v>
      </c>
      <c r="AA1094" s="369" t="s">
        <v>1424</v>
      </c>
      <c r="AB1094" s="369">
        <v>9.4440749703169152E-2</v>
      </c>
      <c r="AC1094" s="373">
        <v>-0.43841060085352856</v>
      </c>
      <c r="AD1094" s="575">
        <v>18611600000151</v>
      </c>
      <c r="AE1094" s="370" t="s">
        <v>2589</v>
      </c>
      <c r="AF1094" s="370" t="s">
        <v>2317</v>
      </c>
      <c r="AG1094" s="374" t="s">
        <v>1458</v>
      </c>
      <c r="AH1094" s="374" t="s">
        <v>2318</v>
      </c>
      <c r="AI1094" s="374">
        <v>500</v>
      </c>
      <c r="AJ1094" s="374">
        <v>100</v>
      </c>
      <c r="AK1094" s="374">
        <v>100</v>
      </c>
      <c r="AL1094" s="369">
        <v>1.7000000000000001E-2</v>
      </c>
      <c r="AM1094" s="369">
        <v>0.2</v>
      </c>
      <c r="AN1094" s="369" t="s">
        <v>34</v>
      </c>
      <c r="AO1094" s="367" t="s">
        <v>1326</v>
      </c>
      <c r="AP1094" s="370" t="s">
        <v>13</v>
      </c>
      <c r="AQ1094" s="376" t="s">
        <v>670</v>
      </c>
      <c r="AR1094" s="369">
        <v>2.8338999999999999E-3</v>
      </c>
      <c r="AS1094" s="369">
        <v>2.8338999999999999E-3</v>
      </c>
      <c r="AT1094" s="369"/>
      <c r="AX1094" s="711"/>
      <c r="AY1094" s="712"/>
      <c r="AZ1094" s="712"/>
      <c r="BA1094" s="712"/>
      <c r="BB1094" s="713"/>
      <c r="BC1094" s="712"/>
      <c r="BD1094" s="712"/>
      <c r="BE1094" s="712"/>
      <c r="BF1094" s="712"/>
      <c r="BG1094" s="713"/>
      <c r="BH1094" s="713"/>
      <c r="BI1094" s="714"/>
      <c r="BJ1094" s="714"/>
      <c r="BK1094" s="714"/>
      <c r="BL1094" s="713"/>
      <c r="BM1094" s="713"/>
      <c r="BN1094" s="713"/>
      <c r="BO1094" s="713"/>
      <c r="BP1094" s="713"/>
      <c r="BQ1094" s="713"/>
      <c r="BR1094" s="713"/>
      <c r="BS1094" s="713"/>
      <c r="BT1094" s="716"/>
      <c r="BU1094" s="717"/>
      <c r="BV1094" s="715"/>
      <c r="BW1094" s="718"/>
    </row>
    <row r="1095" spans="2:75" ht="15.75" customHeight="1">
      <c r="B1095" s="363" t="s">
        <v>1168</v>
      </c>
      <c r="C1095" s="364">
        <v>19211696000123</v>
      </c>
      <c r="D1095" s="365" t="s">
        <v>14</v>
      </c>
      <c r="E1095" s="365" t="s">
        <v>614</v>
      </c>
      <c r="F1095" s="365"/>
      <c r="G1095" s="366"/>
      <c r="H1095" s="366" t="s">
        <v>1339</v>
      </c>
      <c r="I1095" s="366" t="s">
        <v>34</v>
      </c>
      <c r="J1095" s="366" t="s">
        <v>608</v>
      </c>
      <c r="K1095" s="367" t="s">
        <v>48</v>
      </c>
      <c r="L1095" s="368"/>
      <c r="M1095" s="368" t="s">
        <v>1421</v>
      </c>
      <c r="N1095" s="367">
        <v>364010</v>
      </c>
      <c r="O1095" s="367" t="s">
        <v>1323</v>
      </c>
      <c r="P1095" s="371">
        <v>41690</v>
      </c>
      <c r="Q1095" s="372">
        <v>514562721.61000001</v>
      </c>
      <c r="R1095" s="372">
        <v>302730966.00912714</v>
      </c>
      <c r="S1095" s="367">
        <v>32</v>
      </c>
      <c r="T1095" s="369">
        <v>0.11006394420766474</v>
      </c>
      <c r="U1095" s="369">
        <v>1.4228180892036821</v>
      </c>
      <c r="V1095" s="369">
        <v>4.8663176229937877E-2</v>
      </c>
      <c r="W1095" s="369">
        <v>0.4770618438332227</v>
      </c>
      <c r="X1095" s="369">
        <v>0.18831593402391622</v>
      </c>
      <c r="Y1095" s="369">
        <v>1.4280339372794864</v>
      </c>
      <c r="Z1095" s="369">
        <v>0.30867809058211249</v>
      </c>
      <c r="AA1095" s="369">
        <v>1.7546263366825618</v>
      </c>
      <c r="AB1095" s="369">
        <v>9.4243990886898873E-2</v>
      </c>
      <c r="AC1095" s="373">
        <v>-0.47967344768812759</v>
      </c>
      <c r="AD1095" s="575">
        <v>18611600000151</v>
      </c>
      <c r="AE1095" s="370" t="s">
        <v>2589</v>
      </c>
      <c r="AF1095" s="370" t="s">
        <v>2317</v>
      </c>
      <c r="AG1095" s="374" t="s">
        <v>1458</v>
      </c>
      <c r="AH1095" s="374" t="s">
        <v>2318</v>
      </c>
      <c r="AI1095" s="374">
        <v>50000500</v>
      </c>
      <c r="AJ1095" s="374">
        <v>100</v>
      </c>
      <c r="AK1095" s="374">
        <v>100</v>
      </c>
      <c r="AL1095" s="369">
        <v>1.7000000000000001E-2</v>
      </c>
      <c r="AM1095" s="369">
        <v>0.2</v>
      </c>
      <c r="AN1095" s="369" t="s">
        <v>34</v>
      </c>
      <c r="AO1095" s="367" t="s">
        <v>1326</v>
      </c>
      <c r="AP1095" s="370" t="s">
        <v>13</v>
      </c>
      <c r="AQ1095" s="376" t="s">
        <v>670</v>
      </c>
      <c r="AR1095" s="369">
        <v>1.1333333333333334E-3</v>
      </c>
      <c r="AS1095" s="369">
        <v>1.1333333333333334E-3</v>
      </c>
      <c r="AT1095" s="369"/>
      <c r="AX1095" s="711"/>
      <c r="AY1095" s="712"/>
      <c r="AZ1095" s="712"/>
      <c r="BA1095" s="712"/>
      <c r="BB1095" s="713"/>
      <c r="BC1095" s="712"/>
      <c r="BD1095" s="712"/>
      <c r="BE1095" s="712"/>
      <c r="BF1095" s="712"/>
      <c r="BG1095" s="713"/>
      <c r="BH1095" s="713"/>
      <c r="BI1095" s="714"/>
      <c r="BJ1095" s="714"/>
      <c r="BK1095" s="714"/>
      <c r="BL1095" s="713"/>
      <c r="BM1095" s="713"/>
      <c r="BN1095" s="713"/>
      <c r="BO1095" s="713"/>
      <c r="BP1095" s="713"/>
      <c r="BQ1095" s="713"/>
      <c r="BR1095" s="713"/>
      <c r="BS1095" s="713"/>
      <c r="BT1095" s="716"/>
      <c r="BU1095" s="717"/>
      <c r="BV1095" s="715"/>
      <c r="BW1095" s="718"/>
    </row>
    <row r="1096" spans="2:75" ht="15.75" customHeight="1">
      <c r="B1096" s="363" t="s">
        <v>547</v>
      </c>
      <c r="C1096" s="364">
        <v>43584490000123</v>
      </c>
      <c r="D1096" s="365" t="s">
        <v>14</v>
      </c>
      <c r="E1096" s="365" t="s">
        <v>614</v>
      </c>
      <c r="F1096" s="365"/>
      <c r="G1096" s="366"/>
      <c r="H1096" s="366" t="s">
        <v>1340</v>
      </c>
      <c r="I1096" s="366" t="s">
        <v>34</v>
      </c>
      <c r="J1096" s="366" t="s">
        <v>608</v>
      </c>
      <c r="K1096" s="367" t="s">
        <v>48</v>
      </c>
      <c r="L1096" s="368"/>
      <c r="M1096" s="368" t="s">
        <v>1421</v>
      </c>
      <c r="N1096" s="367">
        <v>619868</v>
      </c>
      <c r="O1096" s="367" t="s">
        <v>1323</v>
      </c>
      <c r="P1096" s="371">
        <v>44495</v>
      </c>
      <c r="Q1096" s="372">
        <v>19332553.890000001</v>
      </c>
      <c r="R1096" s="372" t="s">
        <v>1424</v>
      </c>
      <c r="S1096" s="367">
        <v>32</v>
      </c>
      <c r="T1096" s="369">
        <v>0.1005170107165847</v>
      </c>
      <c r="U1096" s="369">
        <v>1.2994030165809511</v>
      </c>
      <c r="V1096" s="369" t="s">
        <v>1424</v>
      </c>
      <c r="W1096" s="369" t="s">
        <v>1424</v>
      </c>
      <c r="X1096" s="369" t="s">
        <v>1424</v>
      </c>
      <c r="Y1096" s="369" t="s">
        <v>1424</v>
      </c>
      <c r="Z1096" s="369" t="s">
        <v>1424</v>
      </c>
      <c r="AA1096" s="369" t="s">
        <v>1424</v>
      </c>
      <c r="AB1096" s="369" t="s">
        <v>1424</v>
      </c>
      <c r="AC1096" s="373" t="s">
        <v>1424</v>
      </c>
      <c r="AD1096" s="575">
        <v>43508900000157</v>
      </c>
      <c r="AE1096" s="370" t="s">
        <v>2589</v>
      </c>
      <c r="AF1096" s="370" t="s">
        <v>2317</v>
      </c>
      <c r="AG1096" s="374" t="s">
        <v>1458</v>
      </c>
      <c r="AH1096" s="374" t="s">
        <v>2318</v>
      </c>
      <c r="AI1096" s="374">
        <v>500</v>
      </c>
      <c r="AJ1096" s="374">
        <v>100</v>
      </c>
      <c r="AK1096" s="374">
        <v>100</v>
      </c>
      <c r="AL1096" s="369">
        <v>1.7000000000000001E-2</v>
      </c>
      <c r="AM1096" s="369">
        <v>0.2</v>
      </c>
      <c r="AN1096" s="369" t="s">
        <v>2335</v>
      </c>
      <c r="AO1096" s="367" t="s">
        <v>1326</v>
      </c>
      <c r="AP1096" s="370" t="s">
        <v>13</v>
      </c>
      <c r="AQ1096" s="376" t="s">
        <v>670</v>
      </c>
      <c r="AR1096" s="369">
        <v>2.8338999999999999E-3</v>
      </c>
      <c r="AS1096" s="369">
        <v>2.8338999999999999E-3</v>
      </c>
      <c r="AT1096" s="369"/>
      <c r="AX1096" s="711"/>
      <c r="AY1096" s="712"/>
      <c r="AZ1096" s="712"/>
      <c r="BA1096" s="712"/>
      <c r="BB1096" s="713"/>
      <c r="BC1096" s="712"/>
      <c r="BD1096" s="712"/>
      <c r="BE1096" s="712"/>
      <c r="BF1096" s="712"/>
      <c r="BG1096" s="713"/>
      <c r="BH1096" s="713"/>
      <c r="BI1096" s="714"/>
      <c r="BJ1096" s="714"/>
      <c r="BK1096" s="714"/>
      <c r="BL1096" s="713"/>
      <c r="BM1096" s="713"/>
      <c r="BN1096" s="713"/>
      <c r="BO1096" s="713"/>
      <c r="BP1096" s="713"/>
      <c r="BQ1096" s="713"/>
      <c r="BR1096" s="713"/>
      <c r="BS1096" s="713"/>
      <c r="BT1096" s="716"/>
      <c r="BU1096" s="717"/>
      <c r="BV1096" s="715"/>
      <c r="BW1096" s="718"/>
    </row>
    <row r="1097" spans="2:75" ht="15.75" customHeight="1">
      <c r="B1097" s="363" t="s">
        <v>360</v>
      </c>
      <c r="C1097" s="364">
        <v>41514301000110</v>
      </c>
      <c r="D1097" s="365" t="s">
        <v>14</v>
      </c>
      <c r="E1097" s="365" t="s">
        <v>614</v>
      </c>
      <c r="F1097" s="365"/>
      <c r="G1097" s="366"/>
      <c r="H1097" s="366" t="s">
        <v>1340</v>
      </c>
      <c r="I1097" s="366" t="s">
        <v>34</v>
      </c>
      <c r="J1097" s="366" t="s">
        <v>611</v>
      </c>
      <c r="K1097" s="367" t="s">
        <v>48</v>
      </c>
      <c r="L1097" s="368"/>
      <c r="M1097" s="368" t="s">
        <v>34</v>
      </c>
      <c r="N1097" s="367">
        <v>589268</v>
      </c>
      <c r="O1097" s="367" t="s">
        <v>1323</v>
      </c>
      <c r="P1097" s="371">
        <v>44327</v>
      </c>
      <c r="Q1097" s="372">
        <v>414398323.24000001</v>
      </c>
      <c r="R1097" s="372">
        <v>371832850.23952419</v>
      </c>
      <c r="S1097" s="367">
        <v>32</v>
      </c>
      <c r="T1097" s="369">
        <v>2.5147085977539341E-4</v>
      </c>
      <c r="U1097" s="369">
        <v>3.2508128867429383E-3</v>
      </c>
      <c r="V1097" s="369">
        <v>-0.12057076398459843</v>
      </c>
      <c r="W1097" s="369">
        <v>-1.1819966437679088</v>
      </c>
      <c r="X1097" s="369" t="s">
        <v>1424</v>
      </c>
      <c r="Y1097" s="369" t="s">
        <v>1424</v>
      </c>
      <c r="Z1097" s="369" t="s">
        <v>1424</v>
      </c>
      <c r="AA1097" s="369" t="s">
        <v>1424</v>
      </c>
      <c r="AB1097" s="369">
        <v>0.18025062888666105</v>
      </c>
      <c r="AC1097" s="373">
        <v>-1.1617287028485699</v>
      </c>
      <c r="AD1097" s="575">
        <v>41673022000108</v>
      </c>
      <c r="AE1097" s="370" t="s">
        <v>2590</v>
      </c>
      <c r="AF1097" s="370" t="s">
        <v>2317</v>
      </c>
      <c r="AG1097" s="374" t="s">
        <v>1458</v>
      </c>
      <c r="AH1097" s="374" t="s">
        <v>2321</v>
      </c>
      <c r="AI1097" s="374">
        <v>5000</v>
      </c>
      <c r="AJ1097" s="374">
        <v>1000</v>
      </c>
      <c r="AK1097" s="374">
        <v>5000</v>
      </c>
      <c r="AL1097" s="369">
        <v>1.8700000000000001E-2</v>
      </c>
      <c r="AM1097" s="369">
        <v>0.2</v>
      </c>
      <c r="AN1097" s="369" t="s">
        <v>34</v>
      </c>
      <c r="AO1097" s="367" t="s">
        <v>1326</v>
      </c>
      <c r="AP1097" s="370" t="s">
        <v>13</v>
      </c>
      <c r="AQ1097" s="376" t="s">
        <v>670</v>
      </c>
      <c r="AR1097" s="369">
        <v>4.3633333333333328E-3</v>
      </c>
      <c r="AS1097" s="369">
        <v>4.3633333333333328E-3</v>
      </c>
      <c r="AT1097" s="369"/>
      <c r="AX1097" s="711"/>
      <c r="AY1097" s="712"/>
      <c r="AZ1097" s="712"/>
      <c r="BA1097" s="712"/>
      <c r="BB1097" s="713"/>
      <c r="BC1097" s="712"/>
      <c r="BD1097" s="712"/>
      <c r="BE1097" s="712"/>
      <c r="BF1097" s="712"/>
      <c r="BG1097" s="713"/>
      <c r="BH1097" s="713"/>
      <c r="BI1097" s="714"/>
      <c r="BJ1097" s="714"/>
      <c r="BK1097" s="714"/>
      <c r="BL1097" s="713"/>
      <c r="BM1097" s="713"/>
      <c r="BN1097" s="713"/>
      <c r="BO1097" s="713"/>
      <c r="BP1097" s="713"/>
      <c r="BQ1097" s="713"/>
      <c r="BR1097" s="713"/>
      <c r="BS1097" s="713"/>
      <c r="BT1097" s="716"/>
      <c r="BU1097" s="717"/>
      <c r="BV1097" s="715"/>
      <c r="BW1097" s="718"/>
    </row>
    <row r="1098" spans="2:75" ht="15.75" customHeight="1">
      <c r="B1098" s="363" t="s">
        <v>571</v>
      </c>
      <c r="C1098" s="364">
        <v>43214564000130</v>
      </c>
      <c r="D1098" s="365" t="s">
        <v>14</v>
      </c>
      <c r="E1098" s="365" t="s">
        <v>614</v>
      </c>
      <c r="F1098" s="365"/>
      <c r="G1098" s="366"/>
      <c r="H1098" s="366" t="s">
        <v>1340</v>
      </c>
      <c r="I1098" s="366" t="s">
        <v>34</v>
      </c>
      <c r="J1098" s="366" t="s">
        <v>608</v>
      </c>
      <c r="K1098" s="367" t="s">
        <v>48</v>
      </c>
      <c r="L1098" s="368"/>
      <c r="M1098" s="368" t="s">
        <v>34</v>
      </c>
      <c r="N1098" s="367">
        <v>613509</v>
      </c>
      <c r="O1098" s="367" t="s">
        <v>1323</v>
      </c>
      <c r="P1098" s="371">
        <v>44455</v>
      </c>
      <c r="Q1098" s="372">
        <v>264376750.08000001</v>
      </c>
      <c r="R1098" s="372" t="s">
        <v>1424</v>
      </c>
      <c r="S1098" s="367">
        <v>32</v>
      </c>
      <c r="T1098" s="369">
        <v>3.0498970479464482E-4</v>
      </c>
      <c r="U1098" s="369">
        <v>3.9426614421881872E-3</v>
      </c>
      <c r="V1098" s="369" t="s">
        <v>1424</v>
      </c>
      <c r="W1098" s="369" t="s">
        <v>1424</v>
      </c>
      <c r="X1098" s="369" t="s">
        <v>1424</v>
      </c>
      <c r="Y1098" s="369" t="s">
        <v>1424</v>
      </c>
      <c r="Z1098" s="369" t="s">
        <v>1424</v>
      </c>
      <c r="AA1098" s="369" t="s">
        <v>1424</v>
      </c>
      <c r="AB1098" s="369" t="s">
        <v>1424</v>
      </c>
      <c r="AC1098" s="373" t="s">
        <v>1424</v>
      </c>
      <c r="AD1098" s="575">
        <v>41514301000110</v>
      </c>
      <c r="AE1098" s="370" t="s">
        <v>2331</v>
      </c>
      <c r="AF1098" s="370" t="s">
        <v>2317</v>
      </c>
      <c r="AG1098" s="374" t="s">
        <v>1458</v>
      </c>
      <c r="AH1098" s="374" t="s">
        <v>2321</v>
      </c>
      <c r="AI1098" s="374">
        <v>5000</v>
      </c>
      <c r="AJ1098" s="374">
        <v>1000</v>
      </c>
      <c r="AK1098" s="374">
        <v>5000</v>
      </c>
      <c r="AL1098" s="369">
        <v>0</v>
      </c>
      <c r="AM1098" s="369" t="s">
        <v>34</v>
      </c>
      <c r="AN1098" s="369" t="s">
        <v>2335</v>
      </c>
      <c r="AO1098" s="367" t="s">
        <v>1326</v>
      </c>
      <c r="AP1098" s="370" t="s">
        <v>13</v>
      </c>
      <c r="AQ1098" s="376" t="s">
        <v>670</v>
      </c>
      <c r="AR1098" s="369">
        <v>4.3627100000000005E-3</v>
      </c>
      <c r="AS1098" s="369">
        <v>4.3627100000000005E-3</v>
      </c>
      <c r="AT1098" s="369"/>
      <c r="AX1098" s="711"/>
      <c r="AY1098" s="712"/>
      <c r="AZ1098" s="712"/>
      <c r="BA1098" s="712"/>
      <c r="BB1098" s="713"/>
      <c r="BC1098" s="712"/>
      <c r="BD1098" s="712"/>
      <c r="BE1098" s="712"/>
      <c r="BF1098" s="712"/>
      <c r="BG1098" s="713"/>
      <c r="BH1098" s="713"/>
      <c r="BI1098" s="714"/>
      <c r="BJ1098" s="714"/>
      <c r="BK1098" s="714"/>
      <c r="BL1098" s="713"/>
      <c r="BM1098" s="713"/>
      <c r="BN1098" s="713"/>
      <c r="BO1098" s="713"/>
      <c r="BP1098" s="713"/>
      <c r="BQ1098" s="713"/>
      <c r="BR1098" s="713"/>
      <c r="BS1098" s="713"/>
      <c r="BT1098" s="716"/>
      <c r="BU1098" s="717"/>
      <c r="BV1098" s="715"/>
      <c r="BW1098" s="718"/>
    </row>
    <row r="1099" spans="2:75" ht="15.75" customHeight="1">
      <c r="B1099" s="363" t="s">
        <v>361</v>
      </c>
      <c r="C1099" s="364">
        <v>41574597000165</v>
      </c>
      <c r="D1099" s="365" t="s">
        <v>14</v>
      </c>
      <c r="E1099" s="365" t="s">
        <v>614</v>
      </c>
      <c r="F1099" s="365"/>
      <c r="G1099" s="366"/>
      <c r="H1099" s="366" t="s">
        <v>1340</v>
      </c>
      <c r="I1099" s="366" t="s">
        <v>34</v>
      </c>
      <c r="J1099" s="366" t="s">
        <v>608</v>
      </c>
      <c r="K1099" s="367" t="s">
        <v>48</v>
      </c>
      <c r="L1099" s="368"/>
      <c r="M1099" s="368" t="s">
        <v>34</v>
      </c>
      <c r="N1099" s="367">
        <v>589403</v>
      </c>
      <c r="O1099" s="367" t="s">
        <v>1323</v>
      </c>
      <c r="P1099" s="371">
        <v>44327</v>
      </c>
      <c r="Q1099" s="372">
        <v>410135882.73000002</v>
      </c>
      <c r="R1099" s="372">
        <v>344790576.55932546</v>
      </c>
      <c r="S1099" s="367">
        <v>32</v>
      </c>
      <c r="T1099" s="369">
        <v>2.9426662603393439E-4</v>
      </c>
      <c r="U1099" s="369">
        <v>3.8040421101033011E-3</v>
      </c>
      <c r="V1099" s="369">
        <v>-0.17055438346059215</v>
      </c>
      <c r="W1099" s="369">
        <v>-1.6720032466251631</v>
      </c>
      <c r="X1099" s="369" t="s">
        <v>1424</v>
      </c>
      <c r="Y1099" s="369" t="s">
        <v>1424</v>
      </c>
      <c r="Z1099" s="369" t="s">
        <v>1424</v>
      </c>
      <c r="AA1099" s="369" t="s">
        <v>1424</v>
      </c>
      <c r="AB1099" s="369">
        <v>0.23541372486709411</v>
      </c>
      <c r="AC1099" s="373">
        <v>-1.0892780703143234</v>
      </c>
      <c r="AD1099" s="575">
        <v>41673204000170</v>
      </c>
      <c r="AE1099" s="370" t="s">
        <v>2590</v>
      </c>
      <c r="AF1099" s="370" t="s">
        <v>2317</v>
      </c>
      <c r="AG1099" s="374" t="s">
        <v>1458</v>
      </c>
      <c r="AH1099" s="374" t="s">
        <v>2321</v>
      </c>
      <c r="AI1099" s="374">
        <v>5000</v>
      </c>
      <c r="AJ1099" s="374">
        <v>1000</v>
      </c>
      <c r="AK1099" s="374">
        <v>5000</v>
      </c>
      <c r="AL1099" s="369">
        <v>1.8700000000000001E-2</v>
      </c>
      <c r="AM1099" s="369">
        <v>0.2</v>
      </c>
      <c r="AN1099" s="369" t="s">
        <v>34</v>
      </c>
      <c r="AO1099" s="367" t="s">
        <v>1326</v>
      </c>
      <c r="AP1099" s="370" t="s">
        <v>718</v>
      </c>
      <c r="AQ1099" s="376" t="s">
        <v>661</v>
      </c>
      <c r="AR1099" s="369">
        <v>4.3633333333333328E-3</v>
      </c>
      <c r="AS1099" s="369">
        <v>4.3633333333333328E-3</v>
      </c>
      <c r="AT1099" s="369"/>
      <c r="AX1099" s="711"/>
      <c r="AY1099" s="712"/>
      <c r="AZ1099" s="712"/>
      <c r="BA1099" s="712"/>
      <c r="BB1099" s="713"/>
      <c r="BC1099" s="712"/>
      <c r="BD1099" s="712"/>
      <c r="BE1099" s="712"/>
      <c r="BF1099" s="712"/>
      <c r="BG1099" s="713"/>
      <c r="BH1099" s="713"/>
      <c r="BI1099" s="714"/>
      <c r="BJ1099" s="714"/>
      <c r="BK1099" s="714"/>
      <c r="BL1099" s="713"/>
      <c r="BM1099" s="713"/>
      <c r="BN1099" s="713"/>
      <c r="BO1099" s="713"/>
      <c r="BP1099" s="713"/>
      <c r="BQ1099" s="713"/>
      <c r="BR1099" s="713"/>
      <c r="BS1099" s="713"/>
      <c r="BT1099" s="716"/>
      <c r="BU1099" s="717"/>
      <c r="BV1099" s="715"/>
      <c r="BW1099" s="718"/>
    </row>
    <row r="1100" spans="2:75" ht="15.75" customHeight="1">
      <c r="B1100" s="363" t="s">
        <v>591</v>
      </c>
      <c r="C1100" s="364">
        <v>43214636000149</v>
      </c>
      <c r="D1100" s="365" t="s">
        <v>14</v>
      </c>
      <c r="E1100" s="365" t="s">
        <v>607</v>
      </c>
      <c r="F1100" s="365"/>
      <c r="G1100" s="366"/>
      <c r="H1100" s="366" t="s">
        <v>34</v>
      </c>
      <c r="I1100" s="366" t="s">
        <v>34</v>
      </c>
      <c r="J1100" s="366" t="s">
        <v>608</v>
      </c>
      <c r="K1100" s="367" t="s">
        <v>48</v>
      </c>
      <c r="L1100" s="368"/>
      <c r="M1100" s="368" t="s">
        <v>34</v>
      </c>
      <c r="N1100" s="367">
        <v>613517</v>
      </c>
      <c r="O1100" s="367" t="s">
        <v>1323</v>
      </c>
      <c r="P1100" s="371">
        <v>44455</v>
      </c>
      <c r="Q1100" s="372">
        <v>95667818.969999999</v>
      </c>
      <c r="R1100" s="372" t="s">
        <v>1424</v>
      </c>
      <c r="S1100" s="367">
        <v>32</v>
      </c>
      <c r="T1100" s="369">
        <v>5.4954209115676278E-4</v>
      </c>
      <c r="U1100" s="369">
        <v>7.1040378727606083E-3</v>
      </c>
      <c r="V1100" s="369" t="s">
        <v>1424</v>
      </c>
      <c r="W1100" s="369" t="s">
        <v>1424</v>
      </c>
      <c r="X1100" s="369" t="s">
        <v>1424</v>
      </c>
      <c r="Y1100" s="369" t="s">
        <v>1424</v>
      </c>
      <c r="Z1100" s="369" t="s">
        <v>1424</v>
      </c>
      <c r="AA1100" s="369" t="s">
        <v>1424</v>
      </c>
      <c r="AB1100" s="369" t="s">
        <v>1424</v>
      </c>
      <c r="AC1100" s="373" t="s">
        <v>1424</v>
      </c>
      <c r="AD1100" s="575">
        <v>41574597000165</v>
      </c>
      <c r="AE1100" s="370" t="s">
        <v>2331</v>
      </c>
      <c r="AF1100" s="370" t="s">
        <v>2317</v>
      </c>
      <c r="AG1100" s="374" t="s">
        <v>1458</v>
      </c>
      <c r="AH1100" s="374" t="s">
        <v>2321</v>
      </c>
      <c r="AI1100" s="374">
        <v>5000</v>
      </c>
      <c r="AJ1100" s="374">
        <v>1000</v>
      </c>
      <c r="AK1100" s="374">
        <v>5000</v>
      </c>
      <c r="AL1100" s="369">
        <v>0</v>
      </c>
      <c r="AM1100" s="369" t="s">
        <v>34</v>
      </c>
      <c r="AN1100" s="369" t="s">
        <v>2335</v>
      </c>
      <c r="AO1100" s="367" t="s">
        <v>1326</v>
      </c>
      <c r="AP1100" s="370" t="s">
        <v>718</v>
      </c>
      <c r="AQ1100" s="376" t="s">
        <v>661</v>
      </c>
      <c r="AR1100" s="369">
        <v>4.3633333333333328E-3</v>
      </c>
      <c r="AS1100" s="369">
        <v>4.3633333333333328E-3</v>
      </c>
      <c r="AT1100" s="369"/>
      <c r="AX1100" s="711"/>
      <c r="AY1100" s="712"/>
      <c r="AZ1100" s="712"/>
      <c r="BA1100" s="712"/>
      <c r="BB1100" s="713"/>
      <c r="BC1100" s="712"/>
      <c r="BD1100" s="712"/>
      <c r="BE1100" s="712"/>
      <c r="BF1100" s="712"/>
      <c r="BG1100" s="713"/>
      <c r="BH1100" s="713"/>
      <c r="BI1100" s="714"/>
      <c r="BJ1100" s="714"/>
      <c r="BK1100" s="714"/>
      <c r="BL1100" s="713"/>
      <c r="BM1100" s="713"/>
      <c r="BN1100" s="713"/>
      <c r="BO1100" s="713"/>
      <c r="BP1100" s="713"/>
      <c r="BQ1100" s="713"/>
      <c r="BR1100" s="713"/>
      <c r="BS1100" s="713"/>
      <c r="BT1100" s="716"/>
      <c r="BU1100" s="717"/>
      <c r="BV1100" s="715"/>
      <c r="BW1100" s="718"/>
    </row>
    <row r="1101" spans="2:75" ht="15.75" customHeight="1">
      <c r="B1101" s="363" t="s">
        <v>1169</v>
      </c>
      <c r="C1101" s="364">
        <v>38075003000167</v>
      </c>
      <c r="D1101" s="365" t="s">
        <v>13</v>
      </c>
      <c r="E1101" s="365" t="s">
        <v>616</v>
      </c>
      <c r="F1101" s="365" t="s">
        <v>619</v>
      </c>
      <c r="G1101" s="366" t="s">
        <v>34</v>
      </c>
      <c r="H1101" s="366" t="s">
        <v>1340</v>
      </c>
      <c r="I1101" s="366" t="s">
        <v>34</v>
      </c>
      <c r="J1101" s="366" t="s">
        <v>611</v>
      </c>
      <c r="K1101" s="367" t="s">
        <v>48</v>
      </c>
      <c r="L1101" s="368"/>
      <c r="M1101" s="368" t="s">
        <v>34</v>
      </c>
      <c r="N1101" s="367">
        <v>632309</v>
      </c>
      <c r="O1101" s="367" t="s">
        <v>1323</v>
      </c>
      <c r="P1101" s="371">
        <v>44550</v>
      </c>
      <c r="Q1101" s="372">
        <v>8047434.0300000003</v>
      </c>
      <c r="R1101" s="372" t="s">
        <v>1424</v>
      </c>
      <c r="S1101" s="367">
        <v>8</v>
      </c>
      <c r="T1101" s="369">
        <v>-6.3622737432984633E-2</v>
      </c>
      <c r="U1101" s="369">
        <v>-0.82246354476912165</v>
      </c>
      <c r="V1101" s="369" t="s">
        <v>1424</v>
      </c>
      <c r="W1101" s="369" t="s">
        <v>1424</v>
      </c>
      <c r="X1101" s="369" t="s">
        <v>1424</v>
      </c>
      <c r="Y1101" s="369" t="s">
        <v>1424</v>
      </c>
      <c r="Z1101" s="369" t="s">
        <v>1424</v>
      </c>
      <c r="AA1101" s="369" t="s">
        <v>1424</v>
      </c>
      <c r="AB1101" s="369" t="s">
        <v>1424</v>
      </c>
      <c r="AC1101" s="373" t="s">
        <v>1424</v>
      </c>
      <c r="AD1101" s="575">
        <v>0</v>
      </c>
      <c r="AE1101" s="370" t="s">
        <v>2432</v>
      </c>
      <c r="AF1101" s="370" t="s">
        <v>743</v>
      </c>
      <c r="AG1101" s="374" t="s">
        <v>743</v>
      </c>
      <c r="AH1101" s="374" t="s">
        <v>2318</v>
      </c>
      <c r="AI1101" s="374">
        <v>1000</v>
      </c>
      <c r="AJ1101" s="374">
        <v>1000</v>
      </c>
      <c r="AK1101" s="374">
        <v>1000</v>
      </c>
      <c r="AL1101" s="369">
        <v>8.6999999999999994E-3</v>
      </c>
      <c r="AM1101" s="369" t="s">
        <v>34</v>
      </c>
      <c r="AN1101" s="369" t="s">
        <v>2330</v>
      </c>
      <c r="AO1101" s="367" t="s">
        <v>1326</v>
      </c>
      <c r="AP1101" s="370" t="s">
        <v>13</v>
      </c>
      <c r="AQ1101" s="376" t="s">
        <v>681</v>
      </c>
      <c r="AR1101" s="369">
        <v>4.6666799999999994E-3</v>
      </c>
      <c r="AS1101" s="369">
        <v>4.6666799999999994E-3</v>
      </c>
      <c r="AT1101" s="369"/>
      <c r="AX1101" s="711"/>
      <c r="AY1101" s="712"/>
      <c r="AZ1101" s="712"/>
      <c r="BA1101" s="712"/>
      <c r="BB1101" s="713"/>
      <c r="BC1101" s="712"/>
      <c r="BD1101" s="712"/>
      <c r="BE1101" s="712"/>
      <c r="BF1101" s="712"/>
      <c r="BG1101" s="713"/>
      <c r="BH1101" s="713"/>
      <c r="BI1101" s="714"/>
      <c r="BJ1101" s="714"/>
      <c r="BK1101" s="714"/>
      <c r="BL1101" s="713"/>
      <c r="BM1101" s="713"/>
      <c r="BN1101" s="713"/>
      <c r="BO1101" s="713"/>
      <c r="BP1101" s="713"/>
      <c r="BQ1101" s="713"/>
      <c r="BR1101" s="713"/>
      <c r="BS1101" s="713"/>
      <c r="BT1101" s="716"/>
      <c r="BU1101" s="717"/>
      <c r="BV1101" s="715"/>
      <c r="BW1101" s="718"/>
    </row>
    <row r="1102" spans="2:75" ht="15.75" customHeight="1">
      <c r="B1102" s="363" t="s">
        <v>1736</v>
      </c>
      <c r="C1102" s="364">
        <v>31533638000111</v>
      </c>
      <c r="D1102" s="365" t="s">
        <v>14</v>
      </c>
      <c r="E1102" s="365" t="s">
        <v>614</v>
      </c>
      <c r="F1102" s="365"/>
      <c r="G1102" s="366"/>
      <c r="H1102" s="366" t="s">
        <v>1340</v>
      </c>
      <c r="I1102" s="366" t="s">
        <v>34</v>
      </c>
      <c r="J1102" s="366" t="s">
        <v>608</v>
      </c>
      <c r="K1102" s="367" t="s">
        <v>48</v>
      </c>
      <c r="L1102" s="368"/>
      <c r="M1102" s="368"/>
      <c r="N1102" s="367">
        <v>483575</v>
      </c>
      <c r="O1102" s="367" t="s">
        <v>1323</v>
      </c>
      <c r="P1102" s="371">
        <v>43460</v>
      </c>
      <c r="Q1102" s="372" t="s">
        <v>1396</v>
      </c>
      <c r="R1102" s="372" t="s">
        <v>1424</v>
      </c>
      <c r="S1102" s="367">
        <v>29</v>
      </c>
      <c r="T1102" s="369" t="s">
        <v>1424</v>
      </c>
      <c r="U1102" s="369" t="s">
        <v>1424</v>
      </c>
      <c r="V1102" s="369" t="s">
        <v>1424</v>
      </c>
      <c r="W1102" s="369" t="s">
        <v>1424</v>
      </c>
      <c r="X1102" s="369" t="s">
        <v>1424</v>
      </c>
      <c r="Y1102" s="369" t="s">
        <v>1424</v>
      </c>
      <c r="Z1102" s="369" t="s">
        <v>1424</v>
      </c>
      <c r="AA1102" s="369" t="s">
        <v>1424</v>
      </c>
      <c r="AB1102" s="369" t="s">
        <v>1424</v>
      </c>
      <c r="AC1102" s="373" t="s">
        <v>1424</v>
      </c>
      <c r="AD1102" s="575">
        <v>22899381000125</v>
      </c>
      <c r="AE1102" s="370" t="s">
        <v>2591</v>
      </c>
      <c r="AF1102" s="370" t="s">
        <v>2326</v>
      </c>
      <c r="AG1102" s="374" t="s">
        <v>1459</v>
      </c>
      <c r="AH1102" s="374" t="s">
        <v>2321</v>
      </c>
      <c r="AI1102" s="374">
        <v>25000</v>
      </c>
      <c r="AJ1102" s="374">
        <v>0</v>
      </c>
      <c r="AK1102" s="374">
        <v>25000</v>
      </c>
      <c r="AL1102" s="369">
        <v>1.8000000000000002E-2</v>
      </c>
      <c r="AM1102" s="369">
        <v>0.2</v>
      </c>
      <c r="AN1102" s="369" t="s">
        <v>64</v>
      </c>
      <c r="AO1102" s="367" t="s">
        <v>1326</v>
      </c>
      <c r="AP1102" s="370" t="s">
        <v>13</v>
      </c>
      <c r="AQ1102" s="376" t="s">
        <v>670</v>
      </c>
      <c r="AR1102" s="369">
        <v>4.7999999999999996E-3</v>
      </c>
      <c r="AS1102" s="369">
        <v>4.7999999999999996E-3</v>
      </c>
      <c r="AT1102" s="369"/>
      <c r="AX1102" s="711"/>
      <c r="AY1102" s="712"/>
      <c r="AZ1102" s="712"/>
      <c r="BA1102" s="712"/>
      <c r="BB1102" s="713"/>
      <c r="BC1102" s="712"/>
      <c r="BD1102" s="712"/>
      <c r="BE1102" s="712"/>
      <c r="BF1102" s="712"/>
      <c r="BG1102" s="713"/>
      <c r="BH1102" s="713"/>
      <c r="BI1102" s="714"/>
      <c r="BJ1102" s="714"/>
      <c r="BK1102" s="714"/>
      <c r="BL1102" s="713"/>
      <c r="BM1102" s="713"/>
      <c r="BN1102" s="713"/>
      <c r="BO1102" s="713"/>
      <c r="BP1102" s="713"/>
      <c r="BQ1102" s="713"/>
      <c r="BR1102" s="713"/>
      <c r="BS1102" s="713"/>
      <c r="BT1102" s="716"/>
      <c r="BU1102" s="717"/>
      <c r="BV1102" s="715"/>
      <c r="BW1102" s="718"/>
    </row>
    <row r="1103" spans="2:75" ht="15.75" customHeight="1">
      <c r="B1103" s="363" t="s">
        <v>572</v>
      </c>
      <c r="C1103" s="364">
        <v>31666885000196</v>
      </c>
      <c r="D1103" s="365" t="s">
        <v>14</v>
      </c>
      <c r="E1103" s="365" t="s">
        <v>614</v>
      </c>
      <c r="F1103" s="365"/>
      <c r="G1103" s="366"/>
      <c r="H1103" s="366" t="s">
        <v>1340</v>
      </c>
      <c r="I1103" s="366" t="s">
        <v>34</v>
      </c>
      <c r="J1103" s="366" t="s">
        <v>608</v>
      </c>
      <c r="K1103" s="367" t="s">
        <v>48</v>
      </c>
      <c r="L1103" s="368"/>
      <c r="M1103" s="368" t="s">
        <v>34</v>
      </c>
      <c r="N1103" s="367">
        <v>513229</v>
      </c>
      <c r="O1103" s="367" t="s">
        <v>1323</v>
      </c>
      <c r="P1103" s="371">
        <v>43780</v>
      </c>
      <c r="Q1103" s="372">
        <v>86865126.200000003</v>
      </c>
      <c r="R1103" s="372">
        <v>42700623.465833366</v>
      </c>
      <c r="S1103" s="367">
        <v>29</v>
      </c>
      <c r="T1103" s="369">
        <v>1.2419890764095776E-2</v>
      </c>
      <c r="U1103" s="369">
        <v>0.16055435203873608</v>
      </c>
      <c r="V1103" s="369">
        <v>-0.20106496738723989</v>
      </c>
      <c r="W1103" s="369">
        <v>-1.9711089884225979</v>
      </c>
      <c r="X1103" s="369">
        <v>-0.18075556469704679</v>
      </c>
      <c r="Y1103" s="369">
        <v>-1.370702283252986</v>
      </c>
      <c r="Z1103" s="369" t="s">
        <v>1424</v>
      </c>
      <c r="AA1103" s="369" t="s">
        <v>1424</v>
      </c>
      <c r="AB1103" s="369">
        <v>0.2783888097627123</v>
      </c>
      <c r="AC1103" s="373">
        <v>-1.0159245543048152</v>
      </c>
      <c r="AD1103" s="575">
        <v>22899381000125</v>
      </c>
      <c r="AE1103" s="370" t="s">
        <v>2591</v>
      </c>
      <c r="AF1103" s="370" t="s">
        <v>2317</v>
      </c>
      <c r="AG1103" s="374" t="s">
        <v>1458</v>
      </c>
      <c r="AH1103" s="374" t="s">
        <v>2321</v>
      </c>
      <c r="AI1103" s="374">
        <v>5000</v>
      </c>
      <c r="AJ1103" s="374">
        <v>1000</v>
      </c>
      <c r="AK1103" s="374">
        <v>1000</v>
      </c>
      <c r="AL1103" s="369">
        <v>1.8000000000000002E-2</v>
      </c>
      <c r="AM1103" s="369">
        <v>0.2</v>
      </c>
      <c r="AN1103" s="369" t="s">
        <v>64</v>
      </c>
      <c r="AO1103" s="367" t="s">
        <v>1326</v>
      </c>
      <c r="AP1103" s="370" t="s">
        <v>13</v>
      </c>
      <c r="AQ1103" s="376" t="s">
        <v>670</v>
      </c>
      <c r="AR1103" s="369">
        <v>4.8005999999999995E-3</v>
      </c>
      <c r="AS1103" s="369">
        <v>4.8005999999999995E-3</v>
      </c>
      <c r="AT1103" s="369"/>
      <c r="AX1103" s="711"/>
      <c r="AY1103" s="712"/>
      <c r="AZ1103" s="712"/>
      <c r="BA1103" s="712"/>
      <c r="BB1103" s="713"/>
      <c r="BC1103" s="712"/>
      <c r="BD1103" s="712"/>
      <c r="BE1103" s="712"/>
      <c r="BF1103" s="712"/>
      <c r="BG1103" s="713"/>
      <c r="BH1103" s="713"/>
      <c r="BI1103" s="714"/>
      <c r="BJ1103" s="714"/>
      <c r="BK1103" s="714"/>
      <c r="BL1103" s="713"/>
      <c r="BM1103" s="713"/>
      <c r="BN1103" s="713"/>
      <c r="BO1103" s="713"/>
      <c r="BP1103" s="713"/>
      <c r="BQ1103" s="713"/>
      <c r="BR1103" s="713"/>
      <c r="BS1103" s="713"/>
      <c r="BT1103" s="716"/>
      <c r="BU1103" s="717"/>
      <c r="BV1103" s="715"/>
      <c r="BW1103" s="718"/>
    </row>
    <row r="1104" spans="2:75" ht="15.75" customHeight="1">
      <c r="B1104" s="363" t="s">
        <v>1170</v>
      </c>
      <c r="C1104" s="364">
        <v>23960625000109</v>
      </c>
      <c r="D1104" s="365" t="s">
        <v>14</v>
      </c>
      <c r="E1104" s="365" t="s">
        <v>614</v>
      </c>
      <c r="F1104" s="365"/>
      <c r="G1104" s="366"/>
      <c r="H1104" s="366" t="s">
        <v>1340</v>
      </c>
      <c r="I1104" s="366" t="s">
        <v>34</v>
      </c>
      <c r="J1104" s="366" t="s">
        <v>608</v>
      </c>
      <c r="K1104" s="367" t="s">
        <v>48</v>
      </c>
      <c r="L1104" s="368"/>
      <c r="M1104" s="368" t="s">
        <v>34</v>
      </c>
      <c r="N1104" s="367">
        <v>416681</v>
      </c>
      <c r="O1104" s="367" t="s">
        <v>1323</v>
      </c>
      <c r="P1104" s="371">
        <v>42489</v>
      </c>
      <c r="Q1104" s="372">
        <v>424513807.20999998</v>
      </c>
      <c r="R1104" s="372">
        <v>211218244.61071432</v>
      </c>
      <c r="S1104" s="367">
        <v>29</v>
      </c>
      <c r="T1104" s="369">
        <v>1.1819558672620412E-2</v>
      </c>
      <c r="U1104" s="369">
        <v>0.15279374191859516</v>
      </c>
      <c r="V1104" s="369">
        <v>-0.20196414655060924</v>
      </c>
      <c r="W1104" s="369">
        <v>-1.9799239508407207</v>
      </c>
      <c r="X1104" s="369">
        <v>-0.1793924836267845</v>
      </c>
      <c r="Y1104" s="369">
        <v>-1.3603657918791303</v>
      </c>
      <c r="Z1104" s="369">
        <v>-0.20788139042496045</v>
      </c>
      <c r="AA1104" s="369">
        <v>-1.1816652158822276</v>
      </c>
      <c r="AB1104" s="369">
        <v>0.27803780500712905</v>
      </c>
      <c r="AC1104" s="373">
        <v>-1.0215887176137579</v>
      </c>
      <c r="AD1104" s="575">
        <v>22899381000125</v>
      </c>
      <c r="AE1104" s="370" t="s">
        <v>2591</v>
      </c>
      <c r="AF1104" s="370" t="s">
        <v>2326</v>
      </c>
      <c r="AG1104" s="374" t="s">
        <v>1459</v>
      </c>
      <c r="AH1104" s="374" t="s">
        <v>2321</v>
      </c>
      <c r="AI1104" s="374">
        <v>100000</v>
      </c>
      <c r="AJ1104" s="374">
        <v>10000</v>
      </c>
      <c r="AK1104" s="374">
        <v>100000</v>
      </c>
      <c r="AL1104" s="369">
        <v>1.8000000000000002E-2</v>
      </c>
      <c r="AM1104" s="369">
        <v>0.2</v>
      </c>
      <c r="AN1104" s="369" t="s">
        <v>2335</v>
      </c>
      <c r="AO1104" s="367" t="s">
        <v>1326</v>
      </c>
      <c r="AP1104" s="370" t="s">
        <v>13</v>
      </c>
      <c r="AQ1104" s="376" t="s">
        <v>670</v>
      </c>
      <c r="AR1104" s="369">
        <v>4.7999999999999996E-3</v>
      </c>
      <c r="AS1104" s="369">
        <v>4.7999999999999996E-3</v>
      </c>
      <c r="AT1104" s="369"/>
      <c r="AX1104" s="711"/>
      <c r="AY1104" s="712"/>
      <c r="AZ1104" s="712"/>
      <c r="BA1104" s="712"/>
      <c r="BB1104" s="713"/>
      <c r="BC1104" s="712"/>
      <c r="BD1104" s="712"/>
      <c r="BE1104" s="712"/>
      <c r="BF1104" s="712"/>
      <c r="BG1104" s="713"/>
      <c r="BH1104" s="713"/>
      <c r="BI1104" s="714"/>
      <c r="BJ1104" s="714"/>
      <c r="BK1104" s="714"/>
      <c r="BL1104" s="713"/>
      <c r="BM1104" s="713"/>
      <c r="BN1104" s="713"/>
      <c r="BO1104" s="713"/>
      <c r="BP1104" s="713"/>
      <c r="BQ1104" s="713"/>
      <c r="BR1104" s="713"/>
      <c r="BS1104" s="713"/>
      <c r="BT1104" s="716"/>
      <c r="BU1104" s="717"/>
      <c r="BV1104" s="715"/>
      <c r="BW1104" s="718"/>
    </row>
    <row r="1105" spans="2:75" ht="15.75" customHeight="1">
      <c r="B1105" s="363" t="s">
        <v>1171</v>
      </c>
      <c r="C1105" s="364">
        <v>17253801000161</v>
      </c>
      <c r="D1105" s="365" t="s">
        <v>14</v>
      </c>
      <c r="E1105" s="365" t="s">
        <v>607</v>
      </c>
      <c r="F1105" s="365"/>
      <c r="G1105" s="366"/>
      <c r="H1105" s="366" t="s">
        <v>34</v>
      </c>
      <c r="I1105" s="366" t="s">
        <v>34</v>
      </c>
      <c r="J1105" s="366" t="s">
        <v>608</v>
      </c>
      <c r="K1105" s="367" t="s">
        <v>48</v>
      </c>
      <c r="L1105" s="368"/>
      <c r="M1105" s="368" t="s">
        <v>34</v>
      </c>
      <c r="N1105" s="367">
        <v>333956</v>
      </c>
      <c r="O1105" s="367" t="s">
        <v>1326</v>
      </c>
      <c r="P1105" s="371">
        <v>41389</v>
      </c>
      <c r="Q1105" s="372">
        <v>450421211.22000003</v>
      </c>
      <c r="R1105" s="372">
        <v>857282250.27940488</v>
      </c>
      <c r="S1105" s="367">
        <v>33</v>
      </c>
      <c r="T1105" s="369">
        <v>-5.8688705137788233E-3</v>
      </c>
      <c r="U1105" s="369">
        <v>-7.5868034625794445E-2</v>
      </c>
      <c r="V1105" s="369">
        <v>-0.1954544792787869</v>
      </c>
      <c r="W1105" s="369">
        <v>-1.9161074449726592</v>
      </c>
      <c r="X1105" s="369">
        <v>-0.11967829394778062</v>
      </c>
      <c r="Y1105" s="369">
        <v>-0.90754224383071003</v>
      </c>
      <c r="Z1105" s="369">
        <v>5.3375672137199182E-2</v>
      </c>
      <c r="AA1105" s="369">
        <v>0.30340462419424608</v>
      </c>
      <c r="AB1105" s="369">
        <v>0.21591280221952894</v>
      </c>
      <c r="AC1105" s="373">
        <v>-1.3489501812537403</v>
      </c>
      <c r="AD1105" s="575">
        <v>37388322000160</v>
      </c>
      <c r="AE1105" s="370" t="s">
        <v>2526</v>
      </c>
      <c r="AF1105" s="370" t="s">
        <v>2526</v>
      </c>
      <c r="AG1105" s="374" t="s">
        <v>1462</v>
      </c>
      <c r="AH1105" s="374" t="s">
        <v>2527</v>
      </c>
      <c r="AI1105" s="374">
        <v>15000</v>
      </c>
      <c r="AJ1105" s="374">
        <v>2000</v>
      </c>
      <c r="AK1105" s="374">
        <v>10000</v>
      </c>
      <c r="AL1105" s="369">
        <v>0.02</v>
      </c>
      <c r="AM1105" s="369">
        <v>0.2</v>
      </c>
      <c r="AN1105" s="369" t="s">
        <v>2349</v>
      </c>
      <c r="AO1105" s="367" t="s">
        <v>1326</v>
      </c>
      <c r="AP1105" s="370" t="s">
        <v>718</v>
      </c>
      <c r="AQ1105" s="376" t="s">
        <v>661</v>
      </c>
      <c r="AR1105" s="369">
        <v>4.0000000000000001E-3</v>
      </c>
      <c r="AS1105" s="369">
        <v>4.0000000000000001E-3</v>
      </c>
      <c r="AT1105" s="369"/>
      <c r="AX1105" s="711"/>
      <c r="AY1105" s="712"/>
      <c r="AZ1105" s="712"/>
      <c r="BA1105" s="712"/>
      <c r="BB1105" s="713"/>
      <c r="BC1105" s="712"/>
      <c r="BD1105" s="712"/>
      <c r="BE1105" s="712"/>
      <c r="BF1105" s="712"/>
      <c r="BG1105" s="713"/>
      <c r="BH1105" s="713"/>
      <c r="BI1105" s="714"/>
      <c r="BJ1105" s="714"/>
      <c r="BK1105" s="714"/>
      <c r="BL1105" s="713"/>
      <c r="BM1105" s="713"/>
      <c r="BN1105" s="713"/>
      <c r="BO1105" s="713"/>
      <c r="BP1105" s="713"/>
      <c r="BQ1105" s="713"/>
      <c r="BR1105" s="713"/>
      <c r="BS1105" s="713"/>
      <c r="BT1105" s="716"/>
      <c r="BU1105" s="717"/>
      <c r="BV1105" s="715"/>
      <c r="BW1105" s="718"/>
    </row>
    <row r="1106" spans="2:75" ht="15.75" customHeight="1">
      <c r="B1106" s="363" t="s">
        <v>573</v>
      </c>
      <c r="C1106" s="364">
        <v>35535649000191</v>
      </c>
      <c r="D1106" s="365" t="s">
        <v>14</v>
      </c>
      <c r="E1106" s="365" t="s">
        <v>614</v>
      </c>
      <c r="F1106" s="365"/>
      <c r="G1106" s="366"/>
      <c r="H1106" s="366" t="s">
        <v>1340</v>
      </c>
      <c r="I1106" s="366" t="s">
        <v>34</v>
      </c>
      <c r="J1106" s="366" t="s">
        <v>608</v>
      </c>
      <c r="K1106" s="367" t="s">
        <v>48</v>
      </c>
      <c r="L1106" s="368"/>
      <c r="M1106" s="368" t="s">
        <v>1421</v>
      </c>
      <c r="N1106" s="367">
        <v>563595</v>
      </c>
      <c r="O1106" s="367" t="s">
        <v>1323</v>
      </c>
      <c r="P1106" s="371">
        <v>44166</v>
      </c>
      <c r="Q1106" s="372">
        <v>205225118.58000001</v>
      </c>
      <c r="R1106" s="372">
        <v>373673345.20273817</v>
      </c>
      <c r="S1106" s="367">
        <v>33</v>
      </c>
      <c r="T1106" s="369">
        <v>-5.789258432726152E-3</v>
      </c>
      <c r="U1106" s="369">
        <v>-7.483887371523168E-2</v>
      </c>
      <c r="V1106" s="369">
        <v>-0.19515314202938217</v>
      </c>
      <c r="W1106" s="369">
        <v>-1.9131533323364966</v>
      </c>
      <c r="X1106" s="369" t="s">
        <v>1424</v>
      </c>
      <c r="Y1106" s="369" t="s">
        <v>1424</v>
      </c>
      <c r="Z1106" s="369" t="s">
        <v>1424</v>
      </c>
      <c r="AA1106" s="369" t="s">
        <v>1424</v>
      </c>
      <c r="AB1106" s="369">
        <v>0.21571936171870451</v>
      </c>
      <c r="AC1106" s="373">
        <v>-1.3486199015532676</v>
      </c>
      <c r="AD1106" s="575">
        <v>37388322000160</v>
      </c>
      <c r="AE1106" s="370" t="s">
        <v>2526</v>
      </c>
      <c r="AF1106" s="370" t="s">
        <v>2526</v>
      </c>
      <c r="AG1106" s="374" t="s">
        <v>1462</v>
      </c>
      <c r="AH1106" s="374" t="s">
        <v>2318</v>
      </c>
      <c r="AI1106" s="374">
        <v>5000</v>
      </c>
      <c r="AJ1106" s="374">
        <v>5000</v>
      </c>
      <c r="AK1106" s="374">
        <v>0</v>
      </c>
      <c r="AL1106" s="369">
        <v>0.02</v>
      </c>
      <c r="AM1106" s="369">
        <v>0.2</v>
      </c>
      <c r="AN1106" s="369" t="s">
        <v>668</v>
      </c>
      <c r="AO1106" s="367" t="s">
        <v>1326</v>
      </c>
      <c r="AP1106" s="370" t="s">
        <v>718</v>
      </c>
      <c r="AQ1106" s="376" t="s">
        <v>661</v>
      </c>
      <c r="AR1106" s="369" t="s">
        <v>34</v>
      </c>
      <c r="AS1106" s="369" t="s">
        <v>34</v>
      </c>
      <c r="AT1106" s="369"/>
      <c r="AX1106" s="711"/>
      <c r="AY1106" s="712"/>
      <c r="AZ1106" s="712"/>
      <c r="BA1106" s="712"/>
      <c r="BB1106" s="713"/>
      <c r="BC1106" s="712"/>
      <c r="BD1106" s="712"/>
      <c r="BE1106" s="712"/>
      <c r="BF1106" s="712"/>
      <c r="BG1106" s="713"/>
      <c r="BH1106" s="713"/>
      <c r="BI1106" s="714"/>
      <c r="BJ1106" s="714"/>
      <c r="BK1106" s="714"/>
      <c r="BL1106" s="713"/>
      <c r="BM1106" s="713"/>
      <c r="BN1106" s="713"/>
      <c r="BO1106" s="713"/>
      <c r="BP1106" s="713"/>
      <c r="BQ1106" s="713"/>
      <c r="BR1106" s="713"/>
      <c r="BS1106" s="713"/>
      <c r="BT1106" s="716"/>
      <c r="BU1106" s="717"/>
      <c r="BV1106" s="715"/>
      <c r="BW1106" s="718"/>
    </row>
    <row r="1107" spans="2:75" ht="15.75" customHeight="1">
      <c r="B1107" s="363" t="s">
        <v>1172</v>
      </c>
      <c r="C1107" s="364">
        <v>3593195000119</v>
      </c>
      <c r="D1107" s="365" t="s">
        <v>11</v>
      </c>
      <c r="E1107" s="365" t="s">
        <v>620</v>
      </c>
      <c r="F1107" s="365" t="s">
        <v>674</v>
      </c>
      <c r="G1107" s="366" t="s">
        <v>740</v>
      </c>
      <c r="H1107" s="366" t="s">
        <v>34</v>
      </c>
      <c r="I1107" s="366" t="s">
        <v>1306</v>
      </c>
      <c r="J1107" s="366" t="s">
        <v>608</v>
      </c>
      <c r="K1107" s="367" t="s">
        <v>48</v>
      </c>
      <c r="L1107" s="368"/>
      <c r="M1107" s="368" t="s">
        <v>34</v>
      </c>
      <c r="N1107" s="367">
        <v>137057</v>
      </c>
      <c r="O1107" s="367" t="s">
        <v>1323</v>
      </c>
      <c r="P1107" s="371">
        <v>36556</v>
      </c>
      <c r="Q1107" s="372">
        <v>5671690865.6899996</v>
      </c>
      <c r="R1107" s="372">
        <v>4631156914.236269</v>
      </c>
      <c r="S1107" s="367">
        <v>0</v>
      </c>
      <c r="T1107" s="369">
        <v>7.9744366097143526E-2</v>
      </c>
      <c r="U1107" s="369">
        <v>1.0308709851522411</v>
      </c>
      <c r="V1107" s="369">
        <v>0.10692414937719308</v>
      </c>
      <c r="W1107" s="369">
        <v>1.0482141899484432</v>
      </c>
      <c r="X1107" s="369">
        <v>0.15389790598607589</v>
      </c>
      <c r="Y1107" s="369">
        <v>1.1670357782706433</v>
      </c>
      <c r="Z1107" s="369">
        <v>0.17898730906955773</v>
      </c>
      <c r="AA1107" s="369">
        <v>1.0174218903360894</v>
      </c>
      <c r="AB1107" s="369">
        <v>1.7264723761913892E-3</v>
      </c>
      <c r="AC1107" s="373">
        <v>2.5804191387296638</v>
      </c>
      <c r="AD1107" s="575">
        <v>10347228000106</v>
      </c>
      <c r="AE1107" s="370" t="s">
        <v>2526</v>
      </c>
      <c r="AF1107" s="370" t="s">
        <v>2526</v>
      </c>
      <c r="AG1107" s="374" t="s">
        <v>1462</v>
      </c>
      <c r="AH1107" s="374" t="s">
        <v>2321</v>
      </c>
      <c r="AI1107" s="374">
        <v>1000</v>
      </c>
      <c r="AJ1107" s="374">
        <v>100</v>
      </c>
      <c r="AK1107" s="374">
        <v>100</v>
      </c>
      <c r="AL1107" s="369">
        <v>4.5000000000000005E-3</v>
      </c>
      <c r="AM1107" s="369" t="s">
        <v>34</v>
      </c>
      <c r="AN1107" s="369" t="s">
        <v>64</v>
      </c>
      <c r="AO1107" s="367" t="s">
        <v>1326</v>
      </c>
      <c r="AP1107" s="370" t="s">
        <v>11</v>
      </c>
      <c r="AQ1107" s="376" t="s">
        <v>664</v>
      </c>
      <c r="AR1107" s="369">
        <v>1.4999999999999998E-3</v>
      </c>
      <c r="AS1107" s="369">
        <v>1.4999999999999998E-3</v>
      </c>
      <c r="AT1107" s="369"/>
      <c r="AX1107" s="711"/>
      <c r="AY1107" s="712"/>
      <c r="AZ1107" s="712"/>
      <c r="BA1107" s="712"/>
      <c r="BB1107" s="713"/>
      <c r="BC1107" s="712"/>
      <c r="BD1107" s="712"/>
      <c r="BE1107" s="712"/>
      <c r="BF1107" s="712"/>
      <c r="BG1107" s="713"/>
      <c r="BH1107" s="713"/>
      <c r="BI1107" s="714"/>
      <c r="BJ1107" s="714"/>
      <c r="BK1107" s="714"/>
      <c r="BL1107" s="713"/>
      <c r="BM1107" s="713"/>
      <c r="BN1107" s="713"/>
      <c r="BO1107" s="713"/>
      <c r="BP1107" s="713"/>
      <c r="BQ1107" s="713"/>
      <c r="BR1107" s="713"/>
      <c r="BS1107" s="713"/>
      <c r="BT1107" s="716"/>
      <c r="BU1107" s="717"/>
      <c r="BV1107" s="715"/>
      <c r="BW1107" s="718"/>
    </row>
    <row r="1108" spans="2:75" ht="15.75" customHeight="1">
      <c r="B1108" s="363" t="s">
        <v>1173</v>
      </c>
      <c r="C1108" s="364">
        <v>19436818000180</v>
      </c>
      <c r="D1108" s="365" t="s">
        <v>14</v>
      </c>
      <c r="E1108" s="365" t="s">
        <v>607</v>
      </c>
      <c r="F1108" s="365" t="s">
        <v>862</v>
      </c>
      <c r="G1108" s="366"/>
      <c r="H1108" s="366" t="s">
        <v>34</v>
      </c>
      <c r="I1108" s="366" t="s">
        <v>34</v>
      </c>
      <c r="J1108" s="366" t="s">
        <v>611</v>
      </c>
      <c r="K1108" s="367"/>
      <c r="L1108" s="368"/>
      <c r="M1108" s="368" t="s">
        <v>1421</v>
      </c>
      <c r="N1108" s="367">
        <v>359130</v>
      </c>
      <c r="O1108" s="367" t="s">
        <v>1323</v>
      </c>
      <c r="P1108" s="371">
        <v>41670</v>
      </c>
      <c r="Q1108" s="372">
        <v>1277029987.1600001</v>
      </c>
      <c r="R1108" s="372">
        <v>2649838477.315475</v>
      </c>
      <c r="S1108" s="367">
        <v>4</v>
      </c>
      <c r="T1108" s="369">
        <v>-0.28082646923804577</v>
      </c>
      <c r="U1108" s="369">
        <v>-3.6302985799346592</v>
      </c>
      <c r="V1108" s="369">
        <v>-0.19743965258995377</v>
      </c>
      <c r="W1108" s="369">
        <v>-1.9355687813161577</v>
      </c>
      <c r="X1108" s="369">
        <v>-4.0600863937092169E-2</v>
      </c>
      <c r="Y1108" s="369">
        <v>-0.30788372681023912</v>
      </c>
      <c r="Z1108" s="369">
        <v>0.45180769042745106</v>
      </c>
      <c r="AA1108" s="369">
        <v>2.5682213831397416</v>
      </c>
      <c r="AB1108" s="369">
        <v>0.22935586199498431</v>
      </c>
      <c r="AC1108" s="373">
        <v>-1.2678594917507495</v>
      </c>
      <c r="AD1108" s="575">
        <v>0</v>
      </c>
      <c r="AE1108" s="370" t="s">
        <v>2526</v>
      </c>
      <c r="AF1108" s="370" t="s">
        <v>2526</v>
      </c>
      <c r="AG1108" s="374" t="s">
        <v>1462</v>
      </c>
      <c r="AH1108" s="374" t="s">
        <v>2321</v>
      </c>
      <c r="AI1108" s="374">
        <v>50000</v>
      </c>
      <c r="AJ1108" s="374">
        <v>1000</v>
      </c>
      <c r="AK1108" s="374">
        <v>1000</v>
      </c>
      <c r="AL1108" s="369">
        <v>1.4999999999999999E-2</v>
      </c>
      <c r="AM1108" s="369" t="s">
        <v>34</v>
      </c>
      <c r="AN1108" s="369" t="s">
        <v>2330</v>
      </c>
      <c r="AO1108" s="367" t="s">
        <v>1326</v>
      </c>
      <c r="AP1108" s="370" t="s">
        <v>718</v>
      </c>
      <c r="AQ1108" s="376" t="s">
        <v>661</v>
      </c>
      <c r="AR1108" s="369">
        <v>2E-3</v>
      </c>
      <c r="AS1108" s="369">
        <v>2E-3</v>
      </c>
      <c r="AT1108" s="369"/>
      <c r="AX1108" s="711"/>
      <c r="AY1108" s="712"/>
      <c r="AZ1108" s="712"/>
      <c r="BA1108" s="712"/>
      <c r="BB1108" s="713"/>
      <c r="BC1108" s="712"/>
      <c r="BD1108" s="712"/>
      <c r="BE1108" s="712"/>
      <c r="BF1108" s="712"/>
      <c r="BG1108" s="713"/>
      <c r="BH1108" s="713"/>
      <c r="BI1108" s="714"/>
      <c r="BJ1108" s="714"/>
      <c r="BK1108" s="714"/>
      <c r="BL1108" s="713"/>
      <c r="BM1108" s="713"/>
      <c r="BN1108" s="713"/>
      <c r="BO1108" s="713"/>
      <c r="BP1108" s="713"/>
      <c r="BQ1108" s="713"/>
      <c r="BR1108" s="713"/>
      <c r="BS1108" s="713"/>
      <c r="BT1108" s="716"/>
      <c r="BU1108" s="717"/>
      <c r="BV1108" s="715"/>
      <c r="BW1108" s="718"/>
    </row>
    <row r="1109" spans="2:75" ht="15.75" customHeight="1">
      <c r="B1109" s="363" t="s">
        <v>1174</v>
      </c>
      <c r="C1109" s="364">
        <v>19436835000117</v>
      </c>
      <c r="D1109" s="365" t="s">
        <v>14</v>
      </c>
      <c r="E1109" s="365" t="s">
        <v>607</v>
      </c>
      <c r="F1109" s="365" t="s">
        <v>862</v>
      </c>
      <c r="G1109" s="366"/>
      <c r="H1109" s="366" t="s">
        <v>34</v>
      </c>
      <c r="I1109" s="366" t="s">
        <v>34</v>
      </c>
      <c r="J1109" s="366" t="s">
        <v>611</v>
      </c>
      <c r="K1109" s="367"/>
      <c r="L1109" s="368"/>
      <c r="M1109" s="368" t="s">
        <v>1421</v>
      </c>
      <c r="N1109" s="367">
        <v>359149</v>
      </c>
      <c r="O1109" s="367" t="s">
        <v>1323</v>
      </c>
      <c r="P1109" s="371">
        <v>41670</v>
      </c>
      <c r="Q1109" s="372">
        <v>739098509.38999999</v>
      </c>
      <c r="R1109" s="372">
        <v>1657396422.6554742</v>
      </c>
      <c r="S1109" s="367">
        <v>4</v>
      </c>
      <c r="T1109" s="369">
        <v>-0.28547091615770948</v>
      </c>
      <c r="U1109" s="369">
        <v>-3.6903382517746555</v>
      </c>
      <c r="V1109" s="369">
        <v>-0.20534785767952102</v>
      </c>
      <c r="W1109" s="369">
        <v>-2.0130956341383794</v>
      </c>
      <c r="X1109" s="369">
        <v>-5.9878884314048419E-2</v>
      </c>
      <c r="Y1109" s="369">
        <v>-0.45407245738448099</v>
      </c>
      <c r="Z1109" s="369">
        <v>0.40771547897062232</v>
      </c>
      <c r="AA1109" s="369">
        <v>2.3175869590417086</v>
      </c>
      <c r="AB1109" s="369">
        <v>0.22891247963794098</v>
      </c>
      <c r="AC1109" s="373">
        <v>-1.3139744907119468</v>
      </c>
      <c r="AD1109" s="575">
        <v>19436818000180</v>
      </c>
      <c r="AE1109" s="370" t="s">
        <v>2526</v>
      </c>
      <c r="AF1109" s="370" t="s">
        <v>2526</v>
      </c>
      <c r="AG1109" s="374" t="s">
        <v>1462</v>
      </c>
      <c r="AH1109" s="374" t="s">
        <v>2321</v>
      </c>
      <c r="AI1109" s="374">
        <v>1000</v>
      </c>
      <c r="AJ1109" s="374">
        <v>100</v>
      </c>
      <c r="AK1109" s="374">
        <v>100</v>
      </c>
      <c r="AL1109" s="369">
        <v>0.01</v>
      </c>
      <c r="AM1109" s="369" t="s">
        <v>34</v>
      </c>
      <c r="AN1109" s="369" t="s">
        <v>2330</v>
      </c>
      <c r="AO1109" s="367" t="s">
        <v>1326</v>
      </c>
      <c r="AP1109" s="370" t="s">
        <v>718</v>
      </c>
      <c r="AQ1109" s="376" t="s">
        <v>661</v>
      </c>
      <c r="AR1109" s="369">
        <v>2.9999999999999996E-3</v>
      </c>
      <c r="AS1109" s="369">
        <v>2.9999999999999996E-3</v>
      </c>
      <c r="AT1109" s="369"/>
      <c r="AX1109" s="711"/>
      <c r="AY1109" s="712"/>
      <c r="AZ1109" s="712"/>
      <c r="BA1109" s="712"/>
      <c r="BB1109" s="713"/>
      <c r="BC1109" s="712"/>
      <c r="BD1109" s="712"/>
      <c r="BE1109" s="712"/>
      <c r="BF1109" s="712"/>
      <c r="BG1109" s="713"/>
      <c r="BH1109" s="713"/>
      <c r="BI1109" s="714"/>
      <c r="BJ1109" s="714"/>
      <c r="BK1109" s="714"/>
      <c r="BL1109" s="713"/>
      <c r="BM1109" s="713"/>
      <c r="BN1109" s="713"/>
      <c r="BO1109" s="713"/>
      <c r="BP1109" s="713"/>
      <c r="BQ1109" s="713"/>
      <c r="BR1109" s="713"/>
      <c r="BS1109" s="713"/>
      <c r="BT1109" s="716"/>
      <c r="BU1109" s="717"/>
      <c r="BV1109" s="715"/>
      <c r="BW1109" s="718"/>
    </row>
    <row r="1110" spans="2:75" ht="15.75" customHeight="1">
      <c r="B1110" s="363" t="s">
        <v>362</v>
      </c>
      <c r="C1110" s="364">
        <v>28289215000193</v>
      </c>
      <c r="D1110" s="365" t="s">
        <v>13</v>
      </c>
      <c r="E1110" s="365" t="s">
        <v>615</v>
      </c>
      <c r="F1110" s="365" t="s">
        <v>619</v>
      </c>
      <c r="G1110" s="366" t="s">
        <v>34</v>
      </c>
      <c r="H1110" s="366" t="s">
        <v>1339</v>
      </c>
      <c r="I1110" s="366" t="s">
        <v>34</v>
      </c>
      <c r="J1110" s="366"/>
      <c r="K1110" s="367" t="s">
        <v>48</v>
      </c>
      <c r="L1110" s="368"/>
      <c r="M1110" s="368" t="s">
        <v>34</v>
      </c>
      <c r="N1110" s="367">
        <v>472921</v>
      </c>
      <c r="O1110" s="367" t="s">
        <v>1323</v>
      </c>
      <c r="P1110" s="371">
        <v>43313</v>
      </c>
      <c r="Q1110" s="372">
        <v>287761693.93000001</v>
      </c>
      <c r="R1110" s="372">
        <v>493958731.2935313</v>
      </c>
      <c r="S1110" s="367">
        <v>32</v>
      </c>
      <c r="T1110" s="369">
        <v>0.11729166216461451</v>
      </c>
      <c r="U1110" s="369">
        <v>1.5162522099490503</v>
      </c>
      <c r="V1110" s="369">
        <v>0.10855016686552532</v>
      </c>
      <c r="W1110" s="369">
        <v>1.064154598306162</v>
      </c>
      <c r="X1110" s="369">
        <v>0.1083677743166267</v>
      </c>
      <c r="Y1110" s="369">
        <v>0.82177251879245394</v>
      </c>
      <c r="Z1110" s="369">
        <v>0.2052298158150303</v>
      </c>
      <c r="AA1110" s="369">
        <v>1.166592806190019</v>
      </c>
      <c r="AB1110" s="369">
        <v>3.4280830799044024E-2</v>
      </c>
      <c r="AC1110" s="373">
        <v>0.18981142577952761</v>
      </c>
      <c r="AD1110" s="575">
        <v>29300722000143</v>
      </c>
      <c r="AE1110" s="370" t="s">
        <v>2526</v>
      </c>
      <c r="AF1110" s="370" t="s">
        <v>2526</v>
      </c>
      <c r="AG1110" s="374" t="s">
        <v>1462</v>
      </c>
      <c r="AH1110" s="374" t="s">
        <v>2321</v>
      </c>
      <c r="AI1110" s="374">
        <v>5000</v>
      </c>
      <c r="AJ1110" s="374">
        <v>500</v>
      </c>
      <c r="AK1110" s="374">
        <v>100</v>
      </c>
      <c r="AL1110" s="369">
        <v>0.02</v>
      </c>
      <c r="AM1110" s="369">
        <v>0.2</v>
      </c>
      <c r="AN1110" s="369" t="s">
        <v>64</v>
      </c>
      <c r="AO1110" s="367" t="s">
        <v>1326</v>
      </c>
      <c r="AP1110" s="370" t="s">
        <v>13</v>
      </c>
      <c r="AQ1110" s="376" t="s">
        <v>670</v>
      </c>
      <c r="AR1110" s="369">
        <v>4.0000000000000001E-3</v>
      </c>
      <c r="AS1110" s="369">
        <v>4.0000000000000001E-3</v>
      </c>
      <c r="AT1110" s="369"/>
      <c r="AX1110" s="711"/>
      <c r="AY1110" s="712"/>
      <c r="AZ1110" s="712"/>
      <c r="BA1110" s="712"/>
      <c r="BB1110" s="713"/>
      <c r="BC1110" s="712"/>
      <c r="BD1110" s="712"/>
      <c r="BE1110" s="712"/>
      <c r="BF1110" s="712"/>
      <c r="BG1110" s="713"/>
      <c r="BH1110" s="713"/>
      <c r="BI1110" s="714"/>
      <c r="BJ1110" s="714"/>
      <c r="BK1110" s="714"/>
      <c r="BL1110" s="713"/>
      <c r="BM1110" s="713"/>
      <c r="BN1110" s="713"/>
      <c r="BO1110" s="713"/>
      <c r="BP1110" s="713"/>
      <c r="BQ1110" s="713"/>
      <c r="BR1110" s="713"/>
      <c r="BS1110" s="713"/>
      <c r="BT1110" s="716"/>
      <c r="BU1110" s="717"/>
      <c r="BV1110" s="715"/>
      <c r="BW1110" s="718"/>
    </row>
    <row r="1111" spans="2:75" ht="15.75" customHeight="1">
      <c r="B1111" s="363" t="s">
        <v>1175</v>
      </c>
      <c r="C1111" s="364">
        <v>20391600000135</v>
      </c>
      <c r="D1111" s="365" t="s">
        <v>13</v>
      </c>
      <c r="E1111" s="365" t="s">
        <v>615</v>
      </c>
      <c r="F1111" s="365" t="s">
        <v>619</v>
      </c>
      <c r="G1111" s="366" t="s">
        <v>34</v>
      </c>
      <c r="H1111" s="366" t="s">
        <v>867</v>
      </c>
      <c r="I1111" s="366" t="s">
        <v>34</v>
      </c>
      <c r="J1111" s="366"/>
      <c r="K1111" s="367" t="s">
        <v>48</v>
      </c>
      <c r="L1111" s="368"/>
      <c r="M1111" s="368" t="s">
        <v>1421</v>
      </c>
      <c r="N1111" s="367">
        <v>383791</v>
      </c>
      <c r="O1111" s="367" t="s">
        <v>1323</v>
      </c>
      <c r="P1111" s="371">
        <v>41974</v>
      </c>
      <c r="Q1111" s="372">
        <v>11067822.880000001</v>
      </c>
      <c r="R1111" s="372">
        <v>15953776.924603179</v>
      </c>
      <c r="S1111" s="367">
        <v>32</v>
      </c>
      <c r="T1111" s="369">
        <v>0.15266391520410316</v>
      </c>
      <c r="U1111" s="369">
        <v>1.9735162289952581</v>
      </c>
      <c r="V1111" s="369">
        <v>0.13053240533892807</v>
      </c>
      <c r="W1111" s="369">
        <v>1.2796540381321124</v>
      </c>
      <c r="X1111" s="369">
        <v>0.14481641430603154</v>
      </c>
      <c r="Y1111" s="369">
        <v>1.0981691771120945</v>
      </c>
      <c r="Z1111" s="369">
        <v>0.24845397263274038</v>
      </c>
      <c r="AA1111" s="369">
        <v>1.4122929263061768</v>
      </c>
      <c r="AB1111" s="369">
        <v>5.3842027806971504E-2</v>
      </c>
      <c r="AC1111" s="373">
        <v>0.50162673838664018</v>
      </c>
      <c r="AD1111" s="575">
        <v>10347249000121</v>
      </c>
      <c r="AE1111" s="370" t="s">
        <v>2526</v>
      </c>
      <c r="AF1111" s="370" t="s">
        <v>2526</v>
      </c>
      <c r="AG1111" s="374" t="s">
        <v>1462</v>
      </c>
      <c r="AH1111" s="374" t="s">
        <v>2321</v>
      </c>
      <c r="AI1111" s="374">
        <v>5000</v>
      </c>
      <c r="AJ1111" s="374">
        <v>500</v>
      </c>
      <c r="AK1111" s="374">
        <v>100</v>
      </c>
      <c r="AL1111" s="369">
        <v>0</v>
      </c>
      <c r="AM1111" s="369" t="s">
        <v>34</v>
      </c>
      <c r="AN1111" s="369" t="s">
        <v>64</v>
      </c>
      <c r="AO1111" s="367" t="s">
        <v>1326</v>
      </c>
      <c r="AP1111" s="370" t="s">
        <v>13</v>
      </c>
      <c r="AQ1111" s="376" t="s">
        <v>670</v>
      </c>
      <c r="AR1111" s="369" t="s">
        <v>34</v>
      </c>
      <c r="AS1111" s="369" t="s">
        <v>34</v>
      </c>
      <c r="AT1111" s="369"/>
      <c r="AX1111" s="711"/>
      <c r="AY1111" s="712"/>
      <c r="AZ1111" s="712"/>
      <c r="BA1111" s="712"/>
      <c r="BB1111" s="713"/>
      <c r="BC1111" s="712"/>
      <c r="BD1111" s="712"/>
      <c r="BE1111" s="712"/>
      <c r="BF1111" s="712"/>
      <c r="BG1111" s="713"/>
      <c r="BH1111" s="713"/>
      <c r="BI1111" s="714"/>
      <c r="BJ1111" s="714"/>
      <c r="BK1111" s="714"/>
      <c r="BL1111" s="713"/>
      <c r="BM1111" s="713"/>
      <c r="BN1111" s="713"/>
      <c r="BO1111" s="713"/>
      <c r="BP1111" s="713"/>
      <c r="BQ1111" s="713"/>
      <c r="BR1111" s="713"/>
      <c r="BS1111" s="713"/>
      <c r="BT1111" s="716"/>
      <c r="BU1111" s="717"/>
      <c r="BV1111" s="715"/>
      <c r="BW1111" s="718"/>
    </row>
    <row r="1112" spans="2:75" ht="15.75" customHeight="1">
      <c r="B1112" s="363" t="s">
        <v>363</v>
      </c>
      <c r="C1112" s="364">
        <v>10347249000121</v>
      </c>
      <c r="D1112" s="365" t="s">
        <v>13</v>
      </c>
      <c r="E1112" s="365" t="s">
        <v>615</v>
      </c>
      <c r="F1112" s="365" t="s">
        <v>619</v>
      </c>
      <c r="G1112" s="366" t="s">
        <v>34</v>
      </c>
      <c r="H1112" s="366" t="s">
        <v>867</v>
      </c>
      <c r="I1112" s="366" t="s">
        <v>34</v>
      </c>
      <c r="J1112" s="366"/>
      <c r="K1112" s="367" t="s">
        <v>48</v>
      </c>
      <c r="L1112" s="368"/>
      <c r="M1112" s="368" t="s">
        <v>34</v>
      </c>
      <c r="N1112" s="367">
        <v>222097</v>
      </c>
      <c r="O1112" s="367" t="s">
        <v>1323</v>
      </c>
      <c r="P1112" s="371">
        <v>39812</v>
      </c>
      <c r="Q1112" s="372">
        <v>1166495865.29</v>
      </c>
      <c r="R1112" s="372">
        <v>1289502344.2367854</v>
      </c>
      <c r="S1112" s="367">
        <v>31</v>
      </c>
      <c r="T1112" s="369">
        <v>0.15439568548971794</v>
      </c>
      <c r="U1112" s="369">
        <v>1.9959031614866938</v>
      </c>
      <c r="V1112" s="369">
        <v>0.13273431261320501</v>
      </c>
      <c r="W1112" s="369">
        <v>1.3012400920150915</v>
      </c>
      <c r="X1112" s="369">
        <v>0.14750952139554419</v>
      </c>
      <c r="Y1112" s="369">
        <v>1.1185914974031836</v>
      </c>
      <c r="Z1112" s="369">
        <v>0.2564673808951321</v>
      </c>
      <c r="AA1112" s="369">
        <v>1.4578437367225119</v>
      </c>
      <c r="AB1112" s="369">
        <v>5.3889329093276366E-2</v>
      </c>
      <c r="AC1112" s="373">
        <v>0.53735791397719579</v>
      </c>
      <c r="AD1112" s="575">
        <v>27249022000146</v>
      </c>
      <c r="AE1112" s="370" t="s">
        <v>2526</v>
      </c>
      <c r="AF1112" s="370" t="s">
        <v>2526</v>
      </c>
      <c r="AG1112" s="374" t="s">
        <v>1462</v>
      </c>
      <c r="AH1112" s="374" t="s">
        <v>2321</v>
      </c>
      <c r="AI1112" s="374">
        <v>5000</v>
      </c>
      <c r="AJ1112" s="374">
        <v>500</v>
      </c>
      <c r="AK1112" s="374">
        <v>100</v>
      </c>
      <c r="AL1112" s="369">
        <v>0.02</v>
      </c>
      <c r="AM1112" s="369">
        <v>0.2</v>
      </c>
      <c r="AN1112" s="369" t="s">
        <v>64</v>
      </c>
      <c r="AO1112" s="367" t="s">
        <v>1326</v>
      </c>
      <c r="AP1112" s="370" t="s">
        <v>13</v>
      </c>
      <c r="AQ1112" s="376" t="s">
        <v>670</v>
      </c>
      <c r="AR1112" s="369">
        <v>6.6666666666666662E-3</v>
      </c>
      <c r="AS1112" s="369">
        <v>6.6666666666666662E-3</v>
      </c>
      <c r="AT1112" s="369"/>
      <c r="AX1112" s="711"/>
      <c r="AY1112" s="712"/>
      <c r="AZ1112" s="712"/>
      <c r="BA1112" s="712"/>
      <c r="BB1112" s="713"/>
      <c r="BC1112" s="712"/>
      <c r="BD1112" s="712"/>
      <c r="BE1112" s="712"/>
      <c r="BF1112" s="712"/>
      <c r="BG1112" s="713"/>
      <c r="BH1112" s="713"/>
      <c r="BI1112" s="714"/>
      <c r="BJ1112" s="714"/>
      <c r="BK1112" s="714"/>
      <c r="BL1112" s="713"/>
      <c r="BM1112" s="713"/>
      <c r="BN1112" s="713"/>
      <c r="BO1112" s="713"/>
      <c r="BP1112" s="713"/>
      <c r="BQ1112" s="713"/>
      <c r="BR1112" s="713"/>
      <c r="BS1112" s="713"/>
      <c r="BT1112" s="716"/>
      <c r="BU1112" s="717"/>
      <c r="BV1112" s="715"/>
      <c r="BW1112" s="718"/>
    </row>
    <row r="1113" spans="2:75" ht="15.75" customHeight="1">
      <c r="B1113" s="363" t="s">
        <v>526</v>
      </c>
      <c r="C1113" s="364">
        <v>37093442000130</v>
      </c>
      <c r="D1113" s="365" t="s">
        <v>13</v>
      </c>
      <c r="E1113" s="365" t="s">
        <v>615</v>
      </c>
      <c r="F1113" s="365" t="s">
        <v>619</v>
      </c>
      <c r="G1113" s="366" t="s">
        <v>34</v>
      </c>
      <c r="H1113" s="366" t="s">
        <v>1339</v>
      </c>
      <c r="I1113" s="366" t="s">
        <v>34</v>
      </c>
      <c r="J1113" s="366"/>
      <c r="K1113" s="367" t="s">
        <v>48</v>
      </c>
      <c r="L1113" s="368"/>
      <c r="M1113" s="368" t="s">
        <v>34</v>
      </c>
      <c r="N1113" s="367">
        <v>559172</v>
      </c>
      <c r="O1113" s="367" t="s">
        <v>1323</v>
      </c>
      <c r="P1113" s="371">
        <v>44138</v>
      </c>
      <c r="Q1113" s="372">
        <v>222282043.72999999</v>
      </c>
      <c r="R1113" s="372">
        <v>399501205.9189285</v>
      </c>
      <c r="S1113" s="367">
        <v>32</v>
      </c>
      <c r="T1113" s="369">
        <v>9.5875081392100991E-2</v>
      </c>
      <c r="U1113" s="369">
        <v>1.2393958901852344</v>
      </c>
      <c r="V1113" s="369">
        <v>6.1992692767061985E-2</v>
      </c>
      <c r="W1113" s="369">
        <v>0.60773567627192338</v>
      </c>
      <c r="X1113" s="369" t="s">
        <v>1424</v>
      </c>
      <c r="Y1113" s="369" t="s">
        <v>1424</v>
      </c>
      <c r="Z1113" s="369" t="s">
        <v>1424</v>
      </c>
      <c r="AA1113" s="369" t="s">
        <v>1424</v>
      </c>
      <c r="AB1113" s="369">
        <v>2.6543429073329673E-2</v>
      </c>
      <c r="AC1113" s="373">
        <v>-1.3806369249060106</v>
      </c>
      <c r="AD1113" s="575">
        <v>37092411000164</v>
      </c>
      <c r="AE1113" s="370" t="s">
        <v>2526</v>
      </c>
      <c r="AF1113" s="370" t="s">
        <v>2526</v>
      </c>
      <c r="AG1113" s="374" t="s">
        <v>1462</v>
      </c>
      <c r="AH1113" s="374" t="s">
        <v>2321</v>
      </c>
      <c r="AI1113" s="374">
        <v>5000</v>
      </c>
      <c r="AJ1113" s="374">
        <v>0</v>
      </c>
      <c r="AK1113" s="374">
        <v>0</v>
      </c>
      <c r="AL1113" s="369">
        <v>0.02</v>
      </c>
      <c r="AM1113" s="369">
        <v>0.2</v>
      </c>
      <c r="AN1113" s="369" t="s">
        <v>64</v>
      </c>
      <c r="AO1113" s="367" t="s">
        <v>1326</v>
      </c>
      <c r="AP1113" s="370" t="s">
        <v>13</v>
      </c>
      <c r="AQ1113" s="376" t="s">
        <v>670</v>
      </c>
      <c r="AR1113" s="369">
        <v>4.0000000000000001E-3</v>
      </c>
      <c r="AS1113" s="369">
        <v>4.0000000000000001E-3</v>
      </c>
      <c r="AT1113" s="369"/>
      <c r="AX1113" s="711"/>
      <c r="AY1113" s="712"/>
      <c r="AZ1113" s="712"/>
      <c r="BA1113" s="712"/>
      <c r="BB1113" s="713"/>
      <c r="BC1113" s="712"/>
      <c r="BD1113" s="712"/>
      <c r="BE1113" s="712"/>
      <c r="BF1113" s="712"/>
      <c r="BG1113" s="713"/>
      <c r="BH1113" s="713"/>
      <c r="BI1113" s="714"/>
      <c r="BJ1113" s="714"/>
      <c r="BK1113" s="714"/>
      <c r="BL1113" s="713"/>
      <c r="BM1113" s="713"/>
      <c r="BN1113" s="713"/>
      <c r="BO1113" s="713"/>
      <c r="BP1113" s="713"/>
      <c r="BQ1113" s="713"/>
      <c r="BR1113" s="713"/>
      <c r="BS1113" s="713"/>
      <c r="BT1113" s="716"/>
      <c r="BU1113" s="717"/>
      <c r="BV1113" s="715"/>
      <c r="BW1113" s="718"/>
    </row>
    <row r="1114" spans="2:75" ht="15.75" customHeight="1">
      <c r="B1114" s="363" t="s">
        <v>1176</v>
      </c>
      <c r="C1114" s="364">
        <v>25079578000106</v>
      </c>
      <c r="D1114" s="365" t="s">
        <v>13</v>
      </c>
      <c r="E1114" s="365" t="s">
        <v>616</v>
      </c>
      <c r="F1114" s="365" t="s">
        <v>617</v>
      </c>
      <c r="G1114" s="366" t="s">
        <v>34</v>
      </c>
      <c r="H1114" s="366" t="s">
        <v>1339</v>
      </c>
      <c r="I1114" s="366" t="s">
        <v>34</v>
      </c>
      <c r="J1114" s="366" t="s">
        <v>608</v>
      </c>
      <c r="K1114" s="367" t="s">
        <v>48</v>
      </c>
      <c r="L1114" s="368"/>
      <c r="M1114" s="368" t="s">
        <v>1421</v>
      </c>
      <c r="N1114" s="367">
        <v>433454</v>
      </c>
      <c r="O1114" s="367" t="s">
        <v>1323</v>
      </c>
      <c r="P1114" s="371">
        <v>42733</v>
      </c>
      <c r="Q1114" s="372">
        <v>288190219.75</v>
      </c>
      <c r="R1114" s="372">
        <v>504965249.98210323</v>
      </c>
      <c r="S1114" s="367">
        <v>31</v>
      </c>
      <c r="T1114" s="369">
        <v>9.0160070618713117E-2</v>
      </c>
      <c r="U1114" s="369">
        <v>1.1655168304540284</v>
      </c>
      <c r="V1114" s="369">
        <v>6.0264064424401242E-2</v>
      </c>
      <c r="W1114" s="369">
        <v>0.59078933843825021</v>
      </c>
      <c r="X1114" s="369">
        <v>0.10057784823689175</v>
      </c>
      <c r="Y1114" s="369">
        <v>0.76270009420756857</v>
      </c>
      <c r="Z1114" s="369">
        <v>0.18316998628832493</v>
      </c>
      <c r="AA1114" s="369">
        <v>1.0411975836224221</v>
      </c>
      <c r="AB1114" s="369">
        <v>2.400341586140195E-2</v>
      </c>
      <c r="AC1114" s="373">
        <v>-1.5972759170065864</v>
      </c>
      <c r="AD1114" s="575">
        <v>0</v>
      </c>
      <c r="AE1114" s="370" t="s">
        <v>2526</v>
      </c>
      <c r="AF1114" s="370" t="s">
        <v>2526</v>
      </c>
      <c r="AG1114" s="374" t="s">
        <v>1462</v>
      </c>
      <c r="AH1114" s="374" t="s">
        <v>2321</v>
      </c>
      <c r="AI1114" s="374">
        <v>1000</v>
      </c>
      <c r="AJ1114" s="374">
        <v>100</v>
      </c>
      <c r="AK1114" s="374">
        <v>100</v>
      </c>
      <c r="AL1114" s="369">
        <v>0.02</v>
      </c>
      <c r="AM1114" s="369">
        <v>0.2</v>
      </c>
      <c r="AN1114" s="369" t="s">
        <v>64</v>
      </c>
      <c r="AO1114" s="367" t="s">
        <v>1326</v>
      </c>
      <c r="AP1114" s="370" t="s">
        <v>13</v>
      </c>
      <c r="AQ1114" s="376" t="s">
        <v>676</v>
      </c>
      <c r="AR1114" s="369" t="s">
        <v>34</v>
      </c>
      <c r="AS1114" s="369" t="s">
        <v>34</v>
      </c>
      <c r="AT1114" s="369"/>
      <c r="AX1114" s="711"/>
      <c r="AY1114" s="712"/>
      <c r="AZ1114" s="712"/>
      <c r="BA1114" s="712"/>
      <c r="BB1114" s="713"/>
      <c r="BC1114" s="712"/>
      <c r="BD1114" s="712"/>
      <c r="BE1114" s="712"/>
      <c r="BF1114" s="712"/>
      <c r="BG1114" s="713"/>
      <c r="BH1114" s="713"/>
      <c r="BI1114" s="714"/>
      <c r="BJ1114" s="714"/>
      <c r="BK1114" s="714"/>
      <c r="BL1114" s="713"/>
      <c r="BM1114" s="713"/>
      <c r="BN1114" s="713"/>
      <c r="BO1114" s="713"/>
      <c r="BP1114" s="713"/>
      <c r="BQ1114" s="713"/>
      <c r="BR1114" s="713"/>
      <c r="BS1114" s="713"/>
      <c r="BT1114" s="716"/>
      <c r="BU1114" s="717"/>
      <c r="BV1114" s="715"/>
      <c r="BW1114" s="718"/>
    </row>
    <row r="1115" spans="2:75" ht="15.75" customHeight="1">
      <c r="B1115" s="363" t="s">
        <v>1737</v>
      </c>
      <c r="C1115" s="364">
        <v>22654439000170</v>
      </c>
      <c r="D1115" s="365" t="s">
        <v>13</v>
      </c>
      <c r="E1115" s="365" t="s">
        <v>616</v>
      </c>
      <c r="F1115" s="365" t="s">
        <v>617</v>
      </c>
      <c r="G1115" s="366" t="s">
        <v>34</v>
      </c>
      <c r="H1115" s="366" t="s">
        <v>1339</v>
      </c>
      <c r="I1115" s="366" t="s">
        <v>34</v>
      </c>
      <c r="J1115" s="366" t="s">
        <v>608</v>
      </c>
      <c r="K1115" s="367" t="s">
        <v>48</v>
      </c>
      <c r="L1115" s="368"/>
      <c r="M1115" s="368"/>
      <c r="N1115" s="367">
        <v>418439</v>
      </c>
      <c r="O1115" s="367" t="s">
        <v>1323</v>
      </c>
      <c r="P1115" s="371">
        <v>42382</v>
      </c>
      <c r="Q1115" s="372">
        <v>18555099.719999999</v>
      </c>
      <c r="R1115" s="372">
        <v>29245687.020595253</v>
      </c>
      <c r="S1115" s="367">
        <v>4</v>
      </c>
      <c r="T1115" s="369">
        <v>0.11155606115163441</v>
      </c>
      <c r="U1115" s="369">
        <v>1.2547729286972154</v>
      </c>
      <c r="V1115" s="369">
        <v>7.2116910542065593E-2</v>
      </c>
      <c r="W1115" s="369">
        <v>0.66186797653837648</v>
      </c>
      <c r="X1115" s="369">
        <v>3.7306993412265621E-2</v>
      </c>
      <c r="Y1115" s="369">
        <v>0.26233495995014122</v>
      </c>
      <c r="Z1115" s="369">
        <v>0.12034507533198946</v>
      </c>
      <c r="AA1115" s="369">
        <v>0.65763332879744163</v>
      </c>
      <c r="AB1115" s="369">
        <v>4.3199346862699078E-2</v>
      </c>
      <c r="AC1115" s="373">
        <v>-0.76089805924767218</v>
      </c>
      <c r="AD1115" s="575">
        <v>13608337000128</v>
      </c>
      <c r="AE1115" s="370" t="s">
        <v>2526</v>
      </c>
      <c r="AF1115" s="370" t="s">
        <v>2526</v>
      </c>
      <c r="AG1115" s="374" t="s">
        <v>1462</v>
      </c>
      <c r="AH1115" s="374" t="s">
        <v>2527</v>
      </c>
      <c r="AI1115" s="374">
        <v>5000</v>
      </c>
      <c r="AJ1115" s="374">
        <v>5000</v>
      </c>
      <c r="AK1115" s="374">
        <v>0</v>
      </c>
      <c r="AL1115" s="369">
        <v>0</v>
      </c>
      <c r="AM1115" s="369" t="s">
        <v>34</v>
      </c>
      <c r="AN1115" s="369" t="s">
        <v>64</v>
      </c>
      <c r="AO1115" s="367" t="s">
        <v>1326</v>
      </c>
      <c r="AP1115" s="370" t="s">
        <v>13</v>
      </c>
      <c r="AQ1115" s="376" t="s">
        <v>676</v>
      </c>
      <c r="AR1115" s="369" t="s">
        <v>34</v>
      </c>
      <c r="AS1115" s="369" t="s">
        <v>34</v>
      </c>
      <c r="AT1115" s="369"/>
      <c r="AX1115" s="711"/>
      <c r="AY1115" s="712"/>
      <c r="AZ1115" s="712"/>
      <c r="BA1115" s="712"/>
      <c r="BB1115" s="713"/>
      <c r="BC1115" s="712"/>
      <c r="BD1115" s="712"/>
      <c r="BE1115" s="712"/>
      <c r="BF1115" s="712"/>
      <c r="BG1115" s="713"/>
      <c r="BH1115" s="713"/>
      <c r="BI1115" s="714"/>
      <c r="BJ1115" s="714"/>
      <c r="BK1115" s="714"/>
      <c r="BL1115" s="713"/>
      <c r="BM1115" s="713"/>
      <c r="BN1115" s="713"/>
      <c r="BO1115" s="713"/>
      <c r="BP1115" s="713"/>
      <c r="BQ1115" s="713"/>
      <c r="BR1115" s="713"/>
      <c r="BS1115" s="713"/>
      <c r="BT1115" s="716"/>
      <c r="BU1115" s="717"/>
      <c r="BV1115" s="715"/>
      <c r="BW1115" s="718"/>
    </row>
    <row r="1116" spans="2:75" ht="15.75" customHeight="1">
      <c r="B1116" s="363" t="s">
        <v>364</v>
      </c>
      <c r="C1116" s="364">
        <v>26305892000122</v>
      </c>
      <c r="D1116" s="365" t="s">
        <v>13</v>
      </c>
      <c r="E1116" s="365" t="s">
        <v>615</v>
      </c>
      <c r="F1116" s="365" t="s">
        <v>619</v>
      </c>
      <c r="G1116" s="366" t="s">
        <v>34</v>
      </c>
      <c r="H1116" s="366" t="s">
        <v>1339</v>
      </c>
      <c r="I1116" s="366" t="s">
        <v>34</v>
      </c>
      <c r="J1116" s="366"/>
      <c r="K1116" s="367" t="s">
        <v>48</v>
      </c>
      <c r="L1116" s="368"/>
      <c r="M1116" s="368" t="s">
        <v>34</v>
      </c>
      <c r="N1116" s="367">
        <v>503746</v>
      </c>
      <c r="O1116" s="367" t="s">
        <v>1323</v>
      </c>
      <c r="P1116" s="371">
        <v>43678</v>
      </c>
      <c r="Q1116" s="372">
        <v>375282912.88</v>
      </c>
      <c r="R1116" s="372">
        <v>770396014.53658772</v>
      </c>
      <c r="S1116" s="367">
        <v>32</v>
      </c>
      <c r="T1116" s="369">
        <v>7.007464461691737E-2</v>
      </c>
      <c r="U1116" s="369">
        <v>0.90586860822789061</v>
      </c>
      <c r="V1116" s="369">
        <v>6.5289946750618721E-2</v>
      </c>
      <c r="W1116" s="369">
        <v>0.64005979045529426</v>
      </c>
      <c r="X1116" s="369">
        <v>6.5397245783646252E-2</v>
      </c>
      <c r="Y1116" s="369">
        <v>0.49591919487702046</v>
      </c>
      <c r="Z1116" s="369">
        <v>0.19651969402334979</v>
      </c>
      <c r="AA1116" s="369">
        <v>1.1170816502068579</v>
      </c>
      <c r="AB1116" s="369">
        <v>4.5968426462120973E-2</v>
      </c>
      <c r="AC1116" s="373">
        <v>-0.71450715896953776</v>
      </c>
      <c r="AD1116" s="575">
        <v>32666303000134</v>
      </c>
      <c r="AE1116" s="370" t="s">
        <v>2526</v>
      </c>
      <c r="AF1116" s="370" t="s">
        <v>2526</v>
      </c>
      <c r="AG1116" s="374" t="s">
        <v>1462</v>
      </c>
      <c r="AH1116" s="374" t="s">
        <v>2321</v>
      </c>
      <c r="AI1116" s="374">
        <v>5000</v>
      </c>
      <c r="AJ1116" s="374">
        <v>500</v>
      </c>
      <c r="AK1116" s="374">
        <v>100</v>
      </c>
      <c r="AL1116" s="369">
        <v>0.02</v>
      </c>
      <c r="AM1116" s="369">
        <v>0.2</v>
      </c>
      <c r="AN1116" s="369" t="s">
        <v>64</v>
      </c>
      <c r="AO1116" s="367" t="s">
        <v>1326</v>
      </c>
      <c r="AP1116" s="370" t="s">
        <v>13</v>
      </c>
      <c r="AQ1116" s="376" t="s">
        <v>670</v>
      </c>
      <c r="AR1116" s="369">
        <v>4.0000000000000001E-3</v>
      </c>
      <c r="AS1116" s="369">
        <v>4.0000000000000001E-3</v>
      </c>
      <c r="AT1116" s="369"/>
      <c r="AX1116" s="711"/>
      <c r="AY1116" s="712"/>
      <c r="AZ1116" s="712"/>
      <c r="BA1116" s="712"/>
      <c r="BB1116" s="713"/>
      <c r="BC1116" s="712"/>
      <c r="BD1116" s="712"/>
      <c r="BE1116" s="712"/>
      <c r="BF1116" s="712"/>
      <c r="BG1116" s="713"/>
      <c r="BH1116" s="713"/>
      <c r="BI1116" s="714"/>
      <c r="BJ1116" s="714"/>
      <c r="BK1116" s="714"/>
      <c r="BL1116" s="713"/>
      <c r="BM1116" s="713"/>
      <c r="BN1116" s="713"/>
      <c r="BO1116" s="713"/>
      <c r="BP1116" s="713"/>
      <c r="BQ1116" s="713"/>
      <c r="BR1116" s="713"/>
      <c r="BS1116" s="713"/>
      <c r="BT1116" s="716"/>
      <c r="BU1116" s="717"/>
      <c r="BV1116" s="715"/>
      <c r="BW1116" s="718"/>
    </row>
    <row r="1117" spans="2:75" ht="15.75" customHeight="1">
      <c r="B1117" s="363" t="s">
        <v>365</v>
      </c>
      <c r="C1117" s="364">
        <v>38251735000160</v>
      </c>
      <c r="D1117" s="365" t="s">
        <v>11</v>
      </c>
      <c r="E1117" s="365" t="s">
        <v>620</v>
      </c>
      <c r="F1117" s="365"/>
      <c r="G1117" s="366" t="s">
        <v>740</v>
      </c>
      <c r="H1117" s="366" t="s">
        <v>34</v>
      </c>
      <c r="I1117" s="366" t="s">
        <v>34</v>
      </c>
      <c r="J1117" s="366"/>
      <c r="K1117" s="367" t="s">
        <v>48</v>
      </c>
      <c r="L1117" s="368"/>
      <c r="M1117" s="368" t="s">
        <v>34</v>
      </c>
      <c r="N1117" s="367">
        <v>572314</v>
      </c>
      <c r="O1117" s="367" t="s">
        <v>1323</v>
      </c>
      <c r="P1117" s="371">
        <v>44224</v>
      </c>
      <c r="Q1117" s="372">
        <v>8316637.7599999998</v>
      </c>
      <c r="R1117" s="372">
        <v>4184150.4480555565</v>
      </c>
      <c r="S1117" s="367">
        <v>5</v>
      </c>
      <c r="T1117" s="369">
        <v>7.0857044506559497E-2</v>
      </c>
      <c r="U1117" s="369">
        <v>0.91598284431117516</v>
      </c>
      <c r="V1117" s="369">
        <v>0.11786440724738201</v>
      </c>
      <c r="W1117" s="369">
        <v>1.1554652984026501</v>
      </c>
      <c r="X1117" s="369" t="s">
        <v>1424</v>
      </c>
      <c r="Y1117" s="369" t="s">
        <v>1424</v>
      </c>
      <c r="Z1117" s="369" t="s">
        <v>1424</v>
      </c>
      <c r="AA1117" s="369" t="s">
        <v>1424</v>
      </c>
      <c r="AB1117" s="369">
        <v>4.8517481082235803E-2</v>
      </c>
      <c r="AC1117" s="373">
        <v>0.31873412000263895</v>
      </c>
      <c r="AD1117" s="575">
        <v>0</v>
      </c>
      <c r="AE1117" s="370" t="s">
        <v>2592</v>
      </c>
      <c r="AF1117" s="370" t="s">
        <v>2317</v>
      </c>
      <c r="AG1117" s="374" t="s">
        <v>1458</v>
      </c>
      <c r="AH1117" s="374" t="s">
        <v>2321</v>
      </c>
      <c r="AI1117" s="374">
        <v>100</v>
      </c>
      <c r="AJ1117" s="374">
        <v>100</v>
      </c>
      <c r="AK1117" s="374">
        <v>100</v>
      </c>
      <c r="AL1117" s="369">
        <v>0.02</v>
      </c>
      <c r="AM1117" s="369">
        <v>0.2</v>
      </c>
      <c r="AN1117" s="369" t="s">
        <v>34</v>
      </c>
      <c r="AO1117" s="367" t="s">
        <v>1326</v>
      </c>
      <c r="AP1117" s="370" t="s">
        <v>13</v>
      </c>
      <c r="AQ1117" s="376" t="s">
        <v>670</v>
      </c>
      <c r="AR1117" s="369">
        <v>3.666666666666667E-3</v>
      </c>
      <c r="AS1117" s="369">
        <v>3.666666666666667E-3</v>
      </c>
      <c r="AT1117" s="369"/>
      <c r="AX1117" s="711"/>
      <c r="AY1117" s="712"/>
      <c r="AZ1117" s="712"/>
      <c r="BA1117" s="712"/>
      <c r="BB1117" s="713"/>
      <c r="BC1117" s="712"/>
      <c r="BD1117" s="712"/>
      <c r="BE1117" s="712"/>
      <c r="BF1117" s="712"/>
      <c r="BG1117" s="713"/>
      <c r="BH1117" s="713"/>
      <c r="BI1117" s="714"/>
      <c r="BJ1117" s="714"/>
      <c r="BK1117" s="714"/>
      <c r="BL1117" s="713"/>
      <c r="BM1117" s="713"/>
      <c r="BN1117" s="713"/>
      <c r="BO1117" s="713"/>
      <c r="BP1117" s="713"/>
      <c r="BQ1117" s="713"/>
      <c r="BR1117" s="713"/>
      <c r="BS1117" s="713"/>
      <c r="BT1117" s="716"/>
      <c r="BU1117" s="717"/>
      <c r="BV1117" s="715"/>
      <c r="BW1117" s="718"/>
    </row>
    <row r="1118" spans="2:75" ht="15.75" customHeight="1">
      <c r="B1118" s="363" t="s">
        <v>366</v>
      </c>
      <c r="C1118" s="364">
        <v>4621018000161</v>
      </c>
      <c r="D1118" s="365" t="s">
        <v>14</v>
      </c>
      <c r="E1118" s="365" t="s">
        <v>614</v>
      </c>
      <c r="F1118" s="365"/>
      <c r="G1118" s="366"/>
      <c r="H1118" s="366" t="s">
        <v>867</v>
      </c>
      <c r="I1118" s="366" t="s">
        <v>34</v>
      </c>
      <c r="J1118" s="366" t="s">
        <v>608</v>
      </c>
      <c r="K1118" s="367" t="s">
        <v>48</v>
      </c>
      <c r="L1118" s="368"/>
      <c r="M1118" s="368" t="s">
        <v>1421</v>
      </c>
      <c r="N1118" s="367">
        <v>97101</v>
      </c>
      <c r="O1118" s="367" t="s">
        <v>1323</v>
      </c>
      <c r="P1118" s="371">
        <v>37138</v>
      </c>
      <c r="Q1118" s="372">
        <v>67280421.560000002</v>
      </c>
      <c r="R1118" s="372">
        <v>85588892.617777735</v>
      </c>
      <c r="S1118" s="367">
        <v>9</v>
      </c>
      <c r="T1118" s="369">
        <v>4.8062580764635321E-2</v>
      </c>
      <c r="U1118" s="369">
        <v>0.62131436246470495</v>
      </c>
      <c r="V1118" s="369">
        <v>-1.8091765920399738E-2</v>
      </c>
      <c r="W1118" s="369">
        <v>-0.17735980009613891</v>
      </c>
      <c r="X1118" s="369">
        <v>9.680294176264348E-2</v>
      </c>
      <c r="Y1118" s="369">
        <v>0.73407429266175794</v>
      </c>
      <c r="Z1118" s="369">
        <v>0.25964031112876285</v>
      </c>
      <c r="AA1118" s="369">
        <v>1.4758797007972084</v>
      </c>
      <c r="AB1118" s="369">
        <v>0.10375412092498716</v>
      </c>
      <c r="AC1118" s="373">
        <v>-1.0606462198468176</v>
      </c>
      <c r="AD1118" s="575">
        <v>0</v>
      </c>
      <c r="AE1118" s="370" t="s">
        <v>2593</v>
      </c>
      <c r="AF1118" s="370" t="s">
        <v>2323</v>
      </c>
      <c r="AG1118" s="374" t="s">
        <v>721</v>
      </c>
      <c r="AH1118" s="374" t="s">
        <v>2321</v>
      </c>
      <c r="AI1118" s="374">
        <v>100</v>
      </c>
      <c r="AJ1118" s="374">
        <v>100</v>
      </c>
      <c r="AK1118" s="374">
        <v>100</v>
      </c>
      <c r="AL1118" s="369">
        <v>1.4499999999999999E-2</v>
      </c>
      <c r="AM1118" s="369">
        <v>0.2</v>
      </c>
      <c r="AN1118" s="369" t="s">
        <v>64</v>
      </c>
      <c r="AO1118" s="367" t="s">
        <v>1326</v>
      </c>
      <c r="AP1118" s="370" t="s">
        <v>13</v>
      </c>
      <c r="AQ1118" s="376" t="s">
        <v>670</v>
      </c>
      <c r="AR1118" s="369">
        <v>3.3833333333333332E-3</v>
      </c>
      <c r="AS1118" s="369">
        <v>3.3833333333333332E-3</v>
      </c>
      <c r="AT1118" s="369"/>
      <c r="AX1118" s="711"/>
      <c r="AY1118" s="712"/>
      <c r="AZ1118" s="712"/>
      <c r="BA1118" s="712"/>
      <c r="BB1118" s="713"/>
      <c r="BC1118" s="712"/>
      <c r="BD1118" s="712"/>
      <c r="BE1118" s="712"/>
      <c r="BF1118" s="712"/>
      <c r="BG1118" s="713"/>
      <c r="BH1118" s="713"/>
      <c r="BI1118" s="714"/>
      <c r="BJ1118" s="714"/>
      <c r="BK1118" s="714"/>
      <c r="BL1118" s="713"/>
      <c r="BM1118" s="713"/>
      <c r="BN1118" s="713"/>
      <c r="BO1118" s="713"/>
      <c r="BP1118" s="713"/>
      <c r="BQ1118" s="713"/>
      <c r="BR1118" s="713"/>
      <c r="BS1118" s="713"/>
      <c r="BT1118" s="716"/>
      <c r="BU1118" s="717"/>
      <c r="BV1118" s="715"/>
      <c r="BW1118" s="718"/>
    </row>
    <row r="1119" spans="2:75" ht="15.75" customHeight="1">
      <c r="B1119" s="363" t="s">
        <v>1177</v>
      </c>
      <c r="C1119" s="364">
        <v>34658702000189</v>
      </c>
      <c r="D1119" s="365" t="s">
        <v>14</v>
      </c>
      <c r="E1119" s="365" t="s">
        <v>607</v>
      </c>
      <c r="F1119" s="365"/>
      <c r="G1119" s="366"/>
      <c r="H1119" s="366" t="s">
        <v>34</v>
      </c>
      <c r="I1119" s="366" t="s">
        <v>34</v>
      </c>
      <c r="J1119" s="366" t="s">
        <v>608</v>
      </c>
      <c r="K1119" s="367" t="s">
        <v>48</v>
      </c>
      <c r="L1119" s="368"/>
      <c r="M1119" s="368" t="s">
        <v>34</v>
      </c>
      <c r="N1119" s="367">
        <v>524042</v>
      </c>
      <c r="O1119" s="367" t="s">
        <v>1323</v>
      </c>
      <c r="P1119" s="371">
        <v>43850</v>
      </c>
      <c r="Q1119" s="372">
        <v>24946191.93</v>
      </c>
      <c r="R1119" s="372">
        <v>23461465.222539689</v>
      </c>
      <c r="S1119" s="367">
        <v>9</v>
      </c>
      <c r="T1119" s="369">
        <v>4.0598192455848725E-2</v>
      </c>
      <c r="U1119" s="369">
        <v>0.52482075788749905</v>
      </c>
      <c r="V1119" s="369">
        <v>-0.14673390606551451</v>
      </c>
      <c r="W1119" s="369">
        <v>-1.4384829187824393</v>
      </c>
      <c r="X1119" s="369">
        <v>8.1717654576039633E-2</v>
      </c>
      <c r="Y1119" s="369">
        <v>0.61967981952417528</v>
      </c>
      <c r="Z1119" s="369" t="s">
        <v>1424</v>
      </c>
      <c r="AA1119" s="369" t="s">
        <v>1424</v>
      </c>
      <c r="AB1119" s="369">
        <v>0.22817452498976884</v>
      </c>
      <c r="AC1119" s="373">
        <v>-1.0070132370658262</v>
      </c>
      <c r="AD1119" s="575">
        <v>0</v>
      </c>
      <c r="AE1119" s="370" t="s">
        <v>2593</v>
      </c>
      <c r="AF1119" s="370" t="s">
        <v>2323</v>
      </c>
      <c r="AG1119" s="374" t="s">
        <v>721</v>
      </c>
      <c r="AH1119" s="374" t="s">
        <v>2321</v>
      </c>
      <c r="AI1119" s="374">
        <v>100</v>
      </c>
      <c r="AJ1119" s="374">
        <v>100</v>
      </c>
      <c r="AK1119" s="374">
        <v>100</v>
      </c>
      <c r="AL1119" s="369">
        <v>1.95E-2</v>
      </c>
      <c r="AM1119" s="369">
        <v>0.2</v>
      </c>
      <c r="AN1119" s="369" t="s">
        <v>668</v>
      </c>
      <c r="AO1119" s="367" t="s">
        <v>1326</v>
      </c>
      <c r="AP1119" s="370" t="s">
        <v>718</v>
      </c>
      <c r="AQ1119" s="376" t="s">
        <v>661</v>
      </c>
      <c r="AR1119" s="369">
        <v>4.5499999999999994E-3</v>
      </c>
      <c r="AS1119" s="369">
        <v>4.5499999999999994E-3</v>
      </c>
      <c r="AT1119" s="369"/>
      <c r="AX1119" s="711"/>
      <c r="AY1119" s="712"/>
      <c r="AZ1119" s="712"/>
      <c r="BA1119" s="712"/>
      <c r="BB1119" s="713"/>
      <c r="BC1119" s="712"/>
      <c r="BD1119" s="712"/>
      <c r="BE1119" s="712"/>
      <c r="BF1119" s="712"/>
      <c r="BG1119" s="713"/>
      <c r="BH1119" s="713"/>
      <c r="BI1119" s="714"/>
      <c r="BJ1119" s="714"/>
      <c r="BK1119" s="714"/>
      <c r="BL1119" s="713"/>
      <c r="BM1119" s="713"/>
      <c r="BN1119" s="713"/>
      <c r="BO1119" s="713"/>
      <c r="BP1119" s="713"/>
      <c r="BQ1119" s="713"/>
      <c r="BR1119" s="713"/>
      <c r="BS1119" s="713"/>
      <c r="BT1119" s="716"/>
      <c r="BU1119" s="717"/>
      <c r="BV1119" s="715"/>
      <c r="BW1119" s="718"/>
    </row>
    <row r="1120" spans="2:75" ht="15.75" customHeight="1">
      <c r="B1120" s="363" t="s">
        <v>1178</v>
      </c>
      <c r="C1120" s="364">
        <v>42119554000152</v>
      </c>
      <c r="D1120" s="365" t="s">
        <v>14</v>
      </c>
      <c r="E1120" s="365" t="s">
        <v>614</v>
      </c>
      <c r="F1120" s="365"/>
      <c r="G1120" s="366"/>
      <c r="H1120" s="366" t="s">
        <v>1340</v>
      </c>
      <c r="I1120" s="366" t="s">
        <v>34</v>
      </c>
      <c r="J1120" s="366" t="s">
        <v>611</v>
      </c>
      <c r="K1120" s="367" t="s">
        <v>48</v>
      </c>
      <c r="L1120" s="368"/>
      <c r="M1120" s="368" t="s">
        <v>34</v>
      </c>
      <c r="N1120" s="367">
        <v>618098</v>
      </c>
      <c r="O1120" s="367" t="s">
        <v>1323</v>
      </c>
      <c r="P1120" s="371">
        <v>44498</v>
      </c>
      <c r="Q1120" s="372">
        <v>9469605.9299999997</v>
      </c>
      <c r="R1120" s="372" t="s">
        <v>1424</v>
      </c>
      <c r="S1120" s="367">
        <v>3</v>
      </c>
      <c r="T1120" s="369">
        <v>3.2731164244779176E-3</v>
      </c>
      <c r="U1120" s="369">
        <v>4.2312214870567452E-2</v>
      </c>
      <c r="V1120" s="369" t="s">
        <v>1424</v>
      </c>
      <c r="W1120" s="369" t="s">
        <v>1424</v>
      </c>
      <c r="X1120" s="369" t="s">
        <v>1424</v>
      </c>
      <c r="Y1120" s="369" t="s">
        <v>1424</v>
      </c>
      <c r="Z1120" s="369" t="s">
        <v>1424</v>
      </c>
      <c r="AA1120" s="369" t="s">
        <v>1424</v>
      </c>
      <c r="AB1120" s="369" t="s">
        <v>1424</v>
      </c>
      <c r="AC1120" s="373" t="s">
        <v>1424</v>
      </c>
      <c r="AD1120" s="575">
        <v>0</v>
      </c>
      <c r="AE1120" s="370" t="s">
        <v>2594</v>
      </c>
      <c r="AF1120" s="370" t="s">
        <v>2323</v>
      </c>
      <c r="AG1120" s="374" t="s">
        <v>721</v>
      </c>
      <c r="AH1120" s="374" t="s">
        <v>2321</v>
      </c>
      <c r="AI1120" s="374">
        <v>5000</v>
      </c>
      <c r="AJ1120" s="374">
        <v>500</v>
      </c>
      <c r="AK1120" s="374">
        <v>0</v>
      </c>
      <c r="AL1120" s="369">
        <v>1.4999999999999999E-2</v>
      </c>
      <c r="AM1120" s="369">
        <v>0.1</v>
      </c>
      <c r="AN1120" s="369" t="s">
        <v>668</v>
      </c>
      <c r="AO1120" s="367" t="s">
        <v>1326</v>
      </c>
      <c r="AP1120" s="370" t="s">
        <v>718</v>
      </c>
      <c r="AQ1120" s="376" t="s">
        <v>661</v>
      </c>
      <c r="AR1120" s="369">
        <v>4.0000000000000001E-3</v>
      </c>
      <c r="AS1120" s="369">
        <v>4.0000000000000001E-3</v>
      </c>
      <c r="AT1120" s="369"/>
      <c r="AX1120" s="711"/>
      <c r="AY1120" s="712"/>
      <c r="AZ1120" s="712"/>
      <c r="BA1120" s="712"/>
      <c r="BB1120" s="713"/>
      <c r="BC1120" s="712"/>
      <c r="BD1120" s="712"/>
      <c r="BE1120" s="712"/>
      <c r="BF1120" s="712"/>
      <c r="BG1120" s="713"/>
      <c r="BH1120" s="713"/>
      <c r="BI1120" s="714"/>
      <c r="BJ1120" s="714"/>
      <c r="BK1120" s="714"/>
      <c r="BL1120" s="713"/>
      <c r="BM1120" s="713"/>
      <c r="BN1120" s="713"/>
      <c r="BO1120" s="713"/>
      <c r="BP1120" s="713"/>
      <c r="BQ1120" s="713"/>
      <c r="BR1120" s="713"/>
      <c r="BS1120" s="713"/>
      <c r="BT1120" s="716"/>
      <c r="BU1120" s="717"/>
      <c r="BV1120" s="715"/>
      <c r="BW1120" s="718"/>
    </row>
    <row r="1121" spans="2:75" ht="15.75" customHeight="1">
      <c r="B1121" s="363" t="s">
        <v>367</v>
      </c>
      <c r="C1121" s="364">
        <v>31923988000194</v>
      </c>
      <c r="D1121" s="365" t="s">
        <v>14</v>
      </c>
      <c r="E1121" s="365" t="s">
        <v>614</v>
      </c>
      <c r="F1121" s="365"/>
      <c r="G1121" s="366"/>
      <c r="H1121" s="366" t="s">
        <v>1340</v>
      </c>
      <c r="I1121" s="366" t="s">
        <v>34</v>
      </c>
      <c r="J1121" s="366" t="s">
        <v>608</v>
      </c>
      <c r="K1121" s="367" t="s">
        <v>48</v>
      </c>
      <c r="L1121" s="368"/>
      <c r="M1121" s="368" t="s">
        <v>1421</v>
      </c>
      <c r="N1121" s="367">
        <v>496065</v>
      </c>
      <c r="O1121" s="367" t="s">
        <v>1323</v>
      </c>
      <c r="P1121" s="371">
        <v>43606</v>
      </c>
      <c r="Q1121" s="372">
        <v>10091349.859999999</v>
      </c>
      <c r="R1121" s="372">
        <v>23967187.067103166</v>
      </c>
      <c r="S1121" s="367">
        <v>3</v>
      </c>
      <c r="T1121" s="369">
        <v>9.5352622096830153E-2</v>
      </c>
      <c r="U1121" s="369">
        <v>1.2326419569009484</v>
      </c>
      <c r="V1121" s="369">
        <v>-5.9779095768906831E-2</v>
      </c>
      <c r="W1121" s="369">
        <v>-0.58603502400759555</v>
      </c>
      <c r="X1121" s="369">
        <v>8.0613174378468377E-2</v>
      </c>
      <c r="Y1121" s="369">
        <v>0.61130434554551238</v>
      </c>
      <c r="Z1121" s="369">
        <v>0.13612122104987368</v>
      </c>
      <c r="AA1121" s="369">
        <v>0.77375714934961326</v>
      </c>
      <c r="AB1121" s="369">
        <v>0.1931029568866329</v>
      </c>
      <c r="AC1121" s="373">
        <v>-0.72582057545514367</v>
      </c>
      <c r="AD1121" s="575">
        <v>32239786000190</v>
      </c>
      <c r="AE1121" s="370" t="s">
        <v>2594</v>
      </c>
      <c r="AF1121" s="370" t="s">
        <v>2326</v>
      </c>
      <c r="AG1121" s="374" t="s">
        <v>1459</v>
      </c>
      <c r="AH1121" s="374" t="s">
        <v>2321</v>
      </c>
      <c r="AI1121" s="374">
        <v>1000</v>
      </c>
      <c r="AJ1121" s="374">
        <v>0</v>
      </c>
      <c r="AK1121" s="374">
        <v>0</v>
      </c>
      <c r="AL1121" s="369">
        <v>0.01</v>
      </c>
      <c r="AM1121" s="369" t="s">
        <v>34</v>
      </c>
      <c r="AN1121" s="369" t="s">
        <v>668</v>
      </c>
      <c r="AO1121" s="367" t="s">
        <v>1326</v>
      </c>
      <c r="AP1121" s="370" t="s">
        <v>718</v>
      </c>
      <c r="AQ1121" s="376" t="s">
        <v>672</v>
      </c>
      <c r="AR1121" s="369">
        <v>2.9333333333333334E-3</v>
      </c>
      <c r="AS1121" s="369">
        <v>2.9333333333333334E-3</v>
      </c>
      <c r="AT1121" s="369"/>
      <c r="AX1121" s="711"/>
      <c r="AY1121" s="712"/>
      <c r="AZ1121" s="712"/>
      <c r="BA1121" s="712"/>
      <c r="BB1121" s="713"/>
      <c r="BC1121" s="712"/>
      <c r="BD1121" s="712"/>
      <c r="BE1121" s="712"/>
      <c r="BF1121" s="712"/>
      <c r="BG1121" s="713"/>
      <c r="BH1121" s="713"/>
      <c r="BI1121" s="714"/>
      <c r="BJ1121" s="714"/>
      <c r="BK1121" s="714"/>
      <c r="BL1121" s="713"/>
      <c r="BM1121" s="713"/>
      <c r="BN1121" s="713"/>
      <c r="BO1121" s="713"/>
      <c r="BP1121" s="713"/>
      <c r="BQ1121" s="713"/>
      <c r="BR1121" s="713"/>
      <c r="BS1121" s="713"/>
      <c r="BT1121" s="716"/>
      <c r="BU1121" s="717"/>
      <c r="BV1121" s="715"/>
      <c r="BW1121" s="718"/>
    </row>
    <row r="1122" spans="2:75" ht="15.75" customHeight="1">
      <c r="B1122" s="363" t="s">
        <v>1179</v>
      </c>
      <c r="C1122" s="364">
        <v>37308394000150</v>
      </c>
      <c r="D1122" s="365" t="s">
        <v>14</v>
      </c>
      <c r="E1122" s="365" t="s">
        <v>607</v>
      </c>
      <c r="F1122" s="365"/>
      <c r="G1122" s="366"/>
      <c r="H1122" s="366" t="s">
        <v>34</v>
      </c>
      <c r="I1122" s="366" t="s">
        <v>34</v>
      </c>
      <c r="J1122" s="366" t="s">
        <v>611</v>
      </c>
      <c r="K1122" s="367" t="s">
        <v>48</v>
      </c>
      <c r="L1122" s="368"/>
      <c r="M1122" s="368" t="s">
        <v>34</v>
      </c>
      <c r="N1122" s="367">
        <v>548049</v>
      </c>
      <c r="O1122" s="367" t="s">
        <v>1323</v>
      </c>
      <c r="P1122" s="371">
        <v>44053</v>
      </c>
      <c r="Q1122" s="372">
        <v>280161681.20999998</v>
      </c>
      <c r="R1122" s="372">
        <v>297831158.04920614</v>
      </c>
      <c r="S1122" s="367">
        <v>4</v>
      </c>
      <c r="T1122" s="369">
        <v>-0.24542685930095154</v>
      </c>
      <c r="U1122" s="369">
        <v>-3.1726809129335476</v>
      </c>
      <c r="V1122" s="369">
        <v>-0.18253869682230917</v>
      </c>
      <c r="W1122" s="369">
        <v>-1.7894895899415404</v>
      </c>
      <c r="X1122" s="369">
        <v>5.1732423295131724E-2</v>
      </c>
      <c r="Y1122" s="369">
        <v>0.39229636358744729</v>
      </c>
      <c r="Z1122" s="369" t="s">
        <v>1424</v>
      </c>
      <c r="AA1122" s="369" t="s">
        <v>1424</v>
      </c>
      <c r="AB1122" s="369">
        <v>0.21381421874313392</v>
      </c>
      <c r="AC1122" s="373">
        <v>-1.2899816743565506</v>
      </c>
      <c r="AD1122" s="575">
        <v>37308317000108</v>
      </c>
      <c r="AE1122" s="370" t="s">
        <v>2594</v>
      </c>
      <c r="AF1122" s="370" t="s">
        <v>2323</v>
      </c>
      <c r="AG1122" s="374" t="s">
        <v>721</v>
      </c>
      <c r="AH1122" s="374" t="s">
        <v>2318</v>
      </c>
      <c r="AI1122" s="374">
        <v>5000</v>
      </c>
      <c r="AJ1122" s="374">
        <v>500</v>
      </c>
      <c r="AK1122" s="374">
        <v>500</v>
      </c>
      <c r="AL1122" s="369">
        <v>8.5000000000000006E-3</v>
      </c>
      <c r="AM1122" s="369" t="s">
        <v>34</v>
      </c>
      <c r="AN1122" s="369" t="s">
        <v>2330</v>
      </c>
      <c r="AO1122" s="367" t="s">
        <v>1326</v>
      </c>
      <c r="AP1122" s="370" t="s">
        <v>718</v>
      </c>
      <c r="AQ1122" s="376" t="s">
        <v>689</v>
      </c>
      <c r="AR1122" s="369">
        <v>4.0233333333333328E-3</v>
      </c>
      <c r="AS1122" s="369">
        <v>4.0233333333333328E-3</v>
      </c>
      <c r="AT1122" s="369"/>
      <c r="AX1122" s="711"/>
      <c r="AY1122" s="712"/>
      <c r="AZ1122" s="712"/>
      <c r="BA1122" s="712"/>
      <c r="BB1122" s="713"/>
      <c r="BC1122" s="712"/>
      <c r="BD1122" s="712"/>
      <c r="BE1122" s="712"/>
      <c r="BF1122" s="712"/>
      <c r="BG1122" s="713"/>
      <c r="BH1122" s="713"/>
      <c r="BI1122" s="714"/>
      <c r="BJ1122" s="714"/>
      <c r="BK1122" s="714"/>
      <c r="BL1122" s="713"/>
      <c r="BM1122" s="713"/>
      <c r="BN1122" s="713"/>
      <c r="BO1122" s="713"/>
      <c r="BP1122" s="713"/>
      <c r="BQ1122" s="713"/>
      <c r="BR1122" s="713"/>
      <c r="BS1122" s="713"/>
      <c r="BT1122" s="716"/>
      <c r="BU1122" s="717"/>
      <c r="BV1122" s="715"/>
      <c r="BW1122" s="718"/>
    </row>
    <row r="1123" spans="2:75" ht="15.75" customHeight="1">
      <c r="B1123" s="363" t="s">
        <v>1738</v>
      </c>
      <c r="C1123" s="364">
        <v>37308317000108</v>
      </c>
      <c r="D1123" s="365" t="s">
        <v>14</v>
      </c>
      <c r="E1123" s="365" t="s">
        <v>607</v>
      </c>
      <c r="F1123" s="365"/>
      <c r="G1123" s="366"/>
      <c r="H1123" s="366" t="s">
        <v>34</v>
      </c>
      <c r="I1123" s="366" t="s">
        <v>34</v>
      </c>
      <c r="J1123" s="366" t="s">
        <v>611</v>
      </c>
      <c r="K1123" s="367" t="s">
        <v>49</v>
      </c>
      <c r="L1123" s="368"/>
      <c r="M1123" s="368"/>
      <c r="N1123" s="367">
        <v>549622</v>
      </c>
      <c r="O1123" s="367" t="s">
        <v>1323</v>
      </c>
      <c r="P1123" s="371">
        <v>44053</v>
      </c>
      <c r="Q1123" s="372">
        <v>310795492.83999997</v>
      </c>
      <c r="R1123" s="372">
        <v>359650280.17448407</v>
      </c>
      <c r="S1123" s="367">
        <v>4</v>
      </c>
      <c r="T1123" s="369">
        <v>-0.2911534088975869</v>
      </c>
      <c r="U1123" s="369">
        <v>-3.2748683649382371</v>
      </c>
      <c r="V1123" s="369">
        <v>-0.24104858689067288</v>
      </c>
      <c r="W1123" s="369">
        <v>-2.212273643637356</v>
      </c>
      <c r="X1123" s="369">
        <v>-8.0940674025968828E-3</v>
      </c>
      <c r="Y1123" s="369">
        <v>-5.6915785853595198E-2</v>
      </c>
      <c r="Z1123" s="369" t="s">
        <v>1424</v>
      </c>
      <c r="AA1123" s="369" t="s">
        <v>1424</v>
      </c>
      <c r="AB1123" s="369">
        <v>0.21948552444762937</v>
      </c>
      <c r="AC1123" s="373">
        <v>-1.6178035698000561</v>
      </c>
      <c r="AD1123" s="575">
        <v>0</v>
      </c>
      <c r="AE1123" s="370" t="s">
        <v>2594</v>
      </c>
      <c r="AF1123" s="370" t="s">
        <v>2323</v>
      </c>
      <c r="AG1123" s="374" t="s">
        <v>721</v>
      </c>
      <c r="AH1123" s="374" t="s">
        <v>2378</v>
      </c>
      <c r="AI1123" s="374">
        <v>5000</v>
      </c>
      <c r="AJ1123" s="374">
        <v>500</v>
      </c>
      <c r="AK1123" s="374">
        <v>500</v>
      </c>
      <c r="AL1123" s="369">
        <v>1.5E-3</v>
      </c>
      <c r="AM1123" s="369" t="s">
        <v>34</v>
      </c>
      <c r="AN1123" s="369" t="s">
        <v>2330</v>
      </c>
      <c r="AO1123" s="367" t="s">
        <v>1326</v>
      </c>
      <c r="AP1123" s="370" t="s">
        <v>718</v>
      </c>
      <c r="AQ1123" s="376" t="s">
        <v>689</v>
      </c>
      <c r="AR1123" s="369" t="s">
        <v>34</v>
      </c>
      <c r="AS1123" s="369" t="s">
        <v>34</v>
      </c>
      <c r="AT1123" s="369"/>
      <c r="AX1123" s="711"/>
      <c r="AY1123" s="712"/>
      <c r="AZ1123" s="712"/>
      <c r="BA1123" s="712"/>
      <c r="BB1123" s="713"/>
      <c r="BC1123" s="712"/>
      <c r="BD1123" s="712"/>
      <c r="BE1123" s="712"/>
      <c r="BF1123" s="712"/>
      <c r="BG1123" s="713"/>
      <c r="BH1123" s="713"/>
      <c r="BI1123" s="714"/>
      <c r="BJ1123" s="714"/>
      <c r="BK1123" s="714"/>
      <c r="BL1123" s="713"/>
      <c r="BM1123" s="713"/>
      <c r="BN1123" s="713"/>
      <c r="BO1123" s="713"/>
      <c r="BP1123" s="713"/>
      <c r="BQ1123" s="713"/>
      <c r="BR1123" s="713"/>
      <c r="BS1123" s="713"/>
      <c r="BT1123" s="716"/>
      <c r="BU1123" s="717"/>
      <c r="BV1123" s="715"/>
      <c r="BW1123" s="718"/>
    </row>
    <row r="1124" spans="2:75" ht="15.75" customHeight="1">
      <c r="B1124" s="363" t="s">
        <v>1180</v>
      </c>
      <c r="C1124" s="364">
        <v>35744790000102</v>
      </c>
      <c r="D1124" s="365" t="s">
        <v>13</v>
      </c>
      <c r="E1124" s="365" t="s">
        <v>616</v>
      </c>
      <c r="F1124" s="365" t="s">
        <v>617</v>
      </c>
      <c r="G1124" s="366" t="s">
        <v>34</v>
      </c>
      <c r="H1124" s="366" t="s">
        <v>1340</v>
      </c>
      <c r="I1124" s="366" t="s">
        <v>34</v>
      </c>
      <c r="J1124" s="366" t="s">
        <v>608</v>
      </c>
      <c r="K1124" s="367"/>
      <c r="L1124" s="368"/>
      <c r="M1124" s="368" t="s">
        <v>34</v>
      </c>
      <c r="N1124" s="367">
        <v>534021</v>
      </c>
      <c r="O1124" s="367" t="s">
        <v>1323</v>
      </c>
      <c r="P1124" s="371">
        <v>43922</v>
      </c>
      <c r="Q1124" s="372">
        <v>45297104.840000004</v>
      </c>
      <c r="R1124" s="372">
        <v>125596392.01357147</v>
      </c>
      <c r="S1124" s="367">
        <v>10</v>
      </c>
      <c r="T1124" s="369">
        <v>-4.9098056427643089E-2</v>
      </c>
      <c r="U1124" s="369">
        <v>-0.63470015846596284</v>
      </c>
      <c r="V1124" s="369">
        <v>-7.7625874307658549E-2</v>
      </c>
      <c r="W1124" s="369">
        <v>-0.76099312859062951</v>
      </c>
      <c r="X1124" s="369">
        <v>-3.0984499253442155E-2</v>
      </c>
      <c r="Y1124" s="369">
        <v>-0.23496108650002459</v>
      </c>
      <c r="Z1124" s="369" t="s">
        <v>1424</v>
      </c>
      <c r="AA1124" s="369" t="s">
        <v>1424</v>
      </c>
      <c r="AB1124" s="369">
        <v>0.10464112558792027</v>
      </c>
      <c r="AC1124" s="373">
        <v>-1.6483169929037162</v>
      </c>
      <c r="AD1124" s="575">
        <v>35769107000183</v>
      </c>
      <c r="AE1124" s="370" t="s">
        <v>2594</v>
      </c>
      <c r="AF1124" s="370" t="s">
        <v>2326</v>
      </c>
      <c r="AG1124" s="374" t="s">
        <v>1459</v>
      </c>
      <c r="AH1124" s="374" t="s">
        <v>2318</v>
      </c>
      <c r="AI1124" s="374">
        <v>5000</v>
      </c>
      <c r="AJ1124" s="374">
        <v>0</v>
      </c>
      <c r="AK1124" s="374">
        <v>0</v>
      </c>
      <c r="AL1124" s="369">
        <v>7.4999999999999997E-3</v>
      </c>
      <c r="AM1124" s="369" t="s">
        <v>34</v>
      </c>
      <c r="AN1124" s="369" t="s">
        <v>34</v>
      </c>
      <c r="AO1124" s="367" t="s">
        <v>1326</v>
      </c>
      <c r="AP1124" s="370" t="s">
        <v>13</v>
      </c>
      <c r="AQ1124" s="376" t="s">
        <v>681</v>
      </c>
      <c r="AR1124" s="369">
        <v>4.3499999999999997E-3</v>
      </c>
      <c r="AS1124" s="369">
        <v>4.3499999999999997E-3</v>
      </c>
      <c r="AT1124" s="369"/>
      <c r="AW1124" s="711"/>
      <c r="AX1124" s="711"/>
      <c r="AY1124" s="712"/>
      <c r="AZ1124" s="712"/>
      <c r="BA1124" s="712"/>
      <c r="BB1124" s="713"/>
      <c r="BC1124" s="712"/>
      <c r="BD1124" s="712"/>
      <c r="BE1124" s="712"/>
      <c r="BF1124" s="712"/>
      <c r="BG1124" s="713"/>
      <c r="BH1124" s="713"/>
      <c r="BI1124" s="714"/>
      <c r="BJ1124" s="714"/>
      <c r="BK1124" s="714"/>
      <c r="BL1124" s="218"/>
      <c r="BM1124" s="713"/>
      <c r="BN1124" s="713"/>
      <c r="BO1124" s="713"/>
      <c r="BP1124" s="713"/>
      <c r="BQ1124" s="713"/>
      <c r="BR1124" s="713"/>
      <c r="BS1124" s="713"/>
      <c r="BT1124" s="716"/>
      <c r="BU1124" s="717"/>
      <c r="BV1124" s="715"/>
      <c r="BW1124" s="718"/>
    </row>
    <row r="1125" spans="2:75" ht="15.75" customHeight="1">
      <c r="B1125" s="363" t="s">
        <v>368</v>
      </c>
      <c r="C1125" s="364">
        <v>11301137000100</v>
      </c>
      <c r="D1125" s="365" t="s">
        <v>13</v>
      </c>
      <c r="E1125" s="365" t="s">
        <v>615</v>
      </c>
      <c r="F1125" s="365" t="s">
        <v>619</v>
      </c>
      <c r="G1125" s="366" t="s">
        <v>34</v>
      </c>
      <c r="H1125" s="366" t="s">
        <v>1340</v>
      </c>
      <c r="I1125" s="366" t="s">
        <v>34</v>
      </c>
      <c r="J1125" s="366"/>
      <c r="K1125" s="367" t="s">
        <v>48</v>
      </c>
      <c r="L1125" s="368"/>
      <c r="M1125" s="368" t="s">
        <v>34</v>
      </c>
      <c r="N1125" s="367">
        <v>239372</v>
      </c>
      <c r="O1125" s="367" t="s">
        <v>1323</v>
      </c>
      <c r="P1125" s="371">
        <v>40154</v>
      </c>
      <c r="Q1125" s="372">
        <v>142359592.33000001</v>
      </c>
      <c r="R1125" s="372">
        <v>149662976.9103215</v>
      </c>
      <c r="S1125" s="367">
        <v>31</v>
      </c>
      <c r="T1125" s="369">
        <v>0.10418466711330998</v>
      </c>
      <c r="U1125" s="369">
        <v>1.3468155266796118</v>
      </c>
      <c r="V1125" s="369">
        <v>0.11283949474800137</v>
      </c>
      <c r="W1125" s="369">
        <v>1.1062043539314512</v>
      </c>
      <c r="X1125" s="369">
        <v>0.35387790105844186</v>
      </c>
      <c r="Y1125" s="369">
        <v>2.683520409380268</v>
      </c>
      <c r="Z1125" s="369">
        <v>0.49614493718400521</v>
      </c>
      <c r="AA1125" s="369">
        <v>2.8202486673189822</v>
      </c>
      <c r="AB1125" s="369">
        <v>0.17154749407804931</v>
      </c>
      <c r="AC1125" s="373">
        <v>0.14234332563614596</v>
      </c>
      <c r="AD1125" s="575">
        <v>11286399000135</v>
      </c>
      <c r="AE1125" s="370" t="s">
        <v>2595</v>
      </c>
      <c r="AF1125" s="370" t="s">
        <v>2395</v>
      </c>
      <c r="AG1125" s="374" t="s">
        <v>738</v>
      </c>
      <c r="AH1125" s="374" t="s">
        <v>2321</v>
      </c>
      <c r="AI1125" s="374">
        <v>500</v>
      </c>
      <c r="AJ1125" s="374">
        <v>0</v>
      </c>
      <c r="AK1125" s="374">
        <v>500</v>
      </c>
      <c r="AL1125" s="369">
        <v>0.02</v>
      </c>
      <c r="AM1125" s="369">
        <v>0.2</v>
      </c>
      <c r="AN1125" s="369" t="s">
        <v>64</v>
      </c>
      <c r="AO1125" s="367" t="s">
        <v>1326</v>
      </c>
      <c r="AP1125" s="370" t="s">
        <v>13</v>
      </c>
      <c r="AQ1125" s="376" t="s">
        <v>673</v>
      </c>
      <c r="AR1125" s="369">
        <v>4.6666666666666662E-3</v>
      </c>
      <c r="AS1125" s="369">
        <v>4.6666666666666662E-3</v>
      </c>
      <c r="AT1125" s="369"/>
      <c r="AW1125" s="711"/>
      <c r="AX1125" s="711"/>
      <c r="AY1125" s="712"/>
      <c r="AZ1125" s="712"/>
      <c r="BA1125" s="712"/>
      <c r="BB1125" s="713"/>
      <c r="BC1125" s="712"/>
      <c r="BD1125" s="712"/>
      <c r="BE1125" s="712"/>
      <c r="BF1125" s="712"/>
      <c r="BG1125" s="713"/>
      <c r="BH1125" s="713"/>
      <c r="BI1125" s="714"/>
      <c r="BJ1125" s="714"/>
      <c r="BK1125" s="714"/>
      <c r="BL1125" s="218"/>
      <c r="BM1125" s="713"/>
      <c r="BN1125" s="713"/>
      <c r="BO1125" s="713"/>
      <c r="BP1125" s="713"/>
      <c r="BQ1125" s="713"/>
      <c r="BR1125" s="713"/>
      <c r="BS1125" s="713"/>
      <c r="BT1125" s="716"/>
      <c r="BU1125" s="717"/>
      <c r="BV1125" s="715"/>
      <c r="BW1125" s="718"/>
    </row>
    <row r="1126" spans="2:75" ht="15.75" customHeight="1">
      <c r="B1126" s="363" t="s">
        <v>1181</v>
      </c>
      <c r="C1126" s="364">
        <v>27880333000109</v>
      </c>
      <c r="D1126" s="365" t="s">
        <v>13</v>
      </c>
      <c r="E1126" s="365" t="s">
        <v>615</v>
      </c>
      <c r="F1126" s="365" t="s">
        <v>619</v>
      </c>
      <c r="G1126" s="366" t="s">
        <v>34</v>
      </c>
      <c r="H1126" s="366" t="s">
        <v>1339</v>
      </c>
      <c r="I1126" s="366" t="s">
        <v>34</v>
      </c>
      <c r="J1126" s="366"/>
      <c r="K1126" s="367" t="s">
        <v>48</v>
      </c>
      <c r="L1126" s="368"/>
      <c r="M1126" s="368" t="s">
        <v>1421</v>
      </c>
      <c r="N1126" s="367">
        <v>446270</v>
      </c>
      <c r="O1126" s="367" t="s">
        <v>1323</v>
      </c>
      <c r="P1126" s="371">
        <v>42954</v>
      </c>
      <c r="Q1126" s="372">
        <v>16483240.710000001</v>
      </c>
      <c r="R1126" s="372">
        <v>16060172.547103185</v>
      </c>
      <c r="S1126" s="367">
        <v>35</v>
      </c>
      <c r="T1126" s="369">
        <v>8.3656937613430848E-2</v>
      </c>
      <c r="U1126" s="369">
        <v>1.0814495608043482</v>
      </c>
      <c r="V1126" s="369">
        <v>7.3477535119994997E-2</v>
      </c>
      <c r="W1126" s="369">
        <v>0.72032553360337737</v>
      </c>
      <c r="X1126" s="369">
        <v>9.5724024542698904E-2</v>
      </c>
      <c r="Y1126" s="369">
        <v>0.72589266738622282</v>
      </c>
      <c r="Z1126" s="369">
        <v>0.13985954956190949</v>
      </c>
      <c r="AA1126" s="369">
        <v>0.79500702053424954</v>
      </c>
      <c r="AB1126" s="369">
        <v>3.5909982646032367E-2</v>
      </c>
      <c r="AC1126" s="373">
        <v>-0.71278134248598557</v>
      </c>
      <c r="AD1126" s="575">
        <v>0</v>
      </c>
      <c r="AE1126" s="370" t="s">
        <v>2494</v>
      </c>
      <c r="AF1126" s="370" t="s">
        <v>2317</v>
      </c>
      <c r="AG1126" s="374" t="s">
        <v>1458</v>
      </c>
      <c r="AH1126" s="374" t="s">
        <v>2321</v>
      </c>
      <c r="AI1126" s="374">
        <v>1000</v>
      </c>
      <c r="AJ1126" s="374">
        <v>100</v>
      </c>
      <c r="AK1126" s="374">
        <v>500</v>
      </c>
      <c r="AL1126" s="369">
        <v>0.01</v>
      </c>
      <c r="AM1126" s="369">
        <v>0.2</v>
      </c>
      <c r="AN1126" s="369" t="s">
        <v>2335</v>
      </c>
      <c r="AO1126" s="367" t="s">
        <v>1326</v>
      </c>
      <c r="AP1126" s="370" t="s">
        <v>13</v>
      </c>
      <c r="AQ1126" s="376" t="s">
        <v>670</v>
      </c>
      <c r="AR1126" s="369">
        <v>3.3333333333333331E-3</v>
      </c>
      <c r="AS1126" s="369">
        <v>3.3333333333333331E-3</v>
      </c>
      <c r="AT1126" s="369"/>
      <c r="AX1126" s="711"/>
      <c r="AY1126" s="712"/>
      <c r="AZ1126" s="712"/>
      <c r="BA1126" s="712"/>
      <c r="BB1126" s="713"/>
      <c r="BC1126" s="712"/>
      <c r="BD1126" s="712"/>
      <c r="BE1126" s="712"/>
      <c r="BF1126" s="712"/>
      <c r="BG1126" s="713"/>
      <c r="BH1126" s="713"/>
      <c r="BI1126" s="714"/>
      <c r="BJ1126" s="714"/>
      <c r="BK1126" s="714"/>
      <c r="BL1126" s="713"/>
      <c r="BM1126" s="713"/>
      <c r="BN1126" s="713"/>
      <c r="BO1126" s="713"/>
      <c r="BP1126" s="713"/>
      <c r="BQ1126" s="713"/>
      <c r="BR1126" s="713"/>
      <c r="BS1126" s="713"/>
      <c r="BT1126" s="716"/>
      <c r="BU1126" s="717"/>
      <c r="BV1126" s="715"/>
      <c r="BW1126" s="718"/>
    </row>
    <row r="1127" spans="2:75" ht="15.75" customHeight="1">
      <c r="B1127" s="363" t="s">
        <v>489</v>
      </c>
      <c r="C1127" s="364">
        <v>25274966000148</v>
      </c>
      <c r="D1127" s="365" t="s">
        <v>11</v>
      </c>
      <c r="E1127" s="365" t="s">
        <v>620</v>
      </c>
      <c r="F1127" s="365" t="s">
        <v>687</v>
      </c>
      <c r="G1127" s="366"/>
      <c r="H1127" s="366" t="s">
        <v>34</v>
      </c>
      <c r="I1127" s="366" t="s">
        <v>1321</v>
      </c>
      <c r="J1127" s="366" t="s">
        <v>608</v>
      </c>
      <c r="K1127" s="367" t="s">
        <v>48</v>
      </c>
      <c r="L1127" s="368"/>
      <c r="M1127" s="368" t="s">
        <v>34</v>
      </c>
      <c r="N1127" s="367">
        <v>427616</v>
      </c>
      <c r="O1127" s="367" t="s">
        <v>1323</v>
      </c>
      <c r="P1127" s="371">
        <v>42681</v>
      </c>
      <c r="Q1127" s="372">
        <v>3323101.49</v>
      </c>
      <c r="R1127" s="372">
        <v>4398580.8413888887</v>
      </c>
      <c r="S1127" s="367">
        <v>15</v>
      </c>
      <c r="T1127" s="369">
        <v>8.3467772869320278E-2</v>
      </c>
      <c r="U1127" s="369">
        <v>1.0790041912357973</v>
      </c>
      <c r="V1127" s="369">
        <v>0.15755683296555323</v>
      </c>
      <c r="W1127" s="369">
        <v>1.5445837914054683</v>
      </c>
      <c r="X1127" s="369">
        <v>7.2679002476814025E-2</v>
      </c>
      <c r="Y1127" s="369">
        <v>0.55113807868923681</v>
      </c>
      <c r="Z1127" s="369">
        <v>3.5718425258933095E-2</v>
      </c>
      <c r="AA1127" s="369">
        <v>0.20303510866599697</v>
      </c>
      <c r="AB1127" s="369">
        <v>2.8963119553108038E-2</v>
      </c>
      <c r="AC1127" s="373">
        <v>1.7129951794034901</v>
      </c>
      <c r="AD1127" s="575">
        <v>0</v>
      </c>
      <c r="AE1127" s="370" t="s">
        <v>2596</v>
      </c>
      <c r="AF1127" s="370" t="s">
        <v>1182</v>
      </c>
      <c r="AG1127" s="374" t="s">
        <v>1182</v>
      </c>
      <c r="AH1127" s="374" t="s">
        <v>2321</v>
      </c>
      <c r="AI1127" s="374">
        <v>1000</v>
      </c>
      <c r="AJ1127" s="374">
        <v>1000</v>
      </c>
      <c r="AK1127" s="374">
        <v>1000</v>
      </c>
      <c r="AL1127" s="369">
        <v>6.0000000000000001E-3</v>
      </c>
      <c r="AM1127" s="369">
        <v>0.2</v>
      </c>
      <c r="AN1127" s="369" t="s">
        <v>64</v>
      </c>
      <c r="AO1127" s="367" t="s">
        <v>1326</v>
      </c>
      <c r="AP1127" s="370" t="s">
        <v>11</v>
      </c>
      <c r="AQ1127" s="376" t="s">
        <v>1376</v>
      </c>
      <c r="AR1127" s="369">
        <v>8.8000000000000003E-4</v>
      </c>
      <c r="AS1127" s="369">
        <v>8.8000000000000003E-4</v>
      </c>
      <c r="AT1127" s="369"/>
      <c r="AW1127" s="711"/>
      <c r="AX1127" s="711"/>
      <c r="AY1127" s="712"/>
      <c r="AZ1127" s="712"/>
      <c r="BA1127" s="712"/>
      <c r="BB1127" s="713"/>
      <c r="BC1127" s="712"/>
      <c r="BD1127" s="712"/>
      <c r="BE1127" s="712"/>
      <c r="BF1127" s="712"/>
      <c r="BG1127" s="713"/>
      <c r="BH1127" s="713"/>
      <c r="BI1127" s="714"/>
      <c r="BJ1127" s="714"/>
      <c r="BK1127" s="714"/>
      <c r="BL1127" s="218"/>
      <c r="BM1127" s="713"/>
      <c r="BN1127" s="713"/>
      <c r="BO1127" s="713"/>
      <c r="BP1127" s="713"/>
      <c r="BQ1127" s="713"/>
      <c r="BR1127" s="713"/>
      <c r="BS1127" s="713"/>
      <c r="BT1127" s="716"/>
      <c r="BU1127" s="717"/>
      <c r="BV1127" s="715"/>
      <c r="BW1127" s="718"/>
    </row>
    <row r="1128" spans="2:75" ht="15.75" customHeight="1">
      <c r="B1128" s="363" t="s">
        <v>369</v>
      </c>
      <c r="C1128" s="364">
        <v>2444266000159</v>
      </c>
      <c r="D1128" s="365" t="s">
        <v>14</v>
      </c>
      <c r="E1128" s="365" t="s">
        <v>607</v>
      </c>
      <c r="F1128" s="365"/>
      <c r="G1128" s="366"/>
      <c r="H1128" s="366" t="s">
        <v>34</v>
      </c>
      <c r="I1128" s="366" t="s">
        <v>34</v>
      </c>
      <c r="J1128" s="366" t="s">
        <v>608</v>
      </c>
      <c r="K1128" s="367" t="s">
        <v>48</v>
      </c>
      <c r="L1128" s="368"/>
      <c r="M1128" s="368" t="s">
        <v>1421</v>
      </c>
      <c r="N1128" s="367">
        <v>202770</v>
      </c>
      <c r="O1128" s="367" t="s">
        <v>1323</v>
      </c>
      <c r="P1128" s="371">
        <v>39464</v>
      </c>
      <c r="Q1128" s="372">
        <v>300500492.69999999</v>
      </c>
      <c r="R1128" s="372">
        <v>282911409.58916652</v>
      </c>
      <c r="S1128" s="367">
        <v>17</v>
      </c>
      <c r="T1128" s="369">
        <v>0.11437918390774882</v>
      </c>
      <c r="U1128" s="369">
        <v>1.4786020350610569</v>
      </c>
      <c r="V1128" s="369">
        <v>1.4963646414855036E-2</v>
      </c>
      <c r="W1128" s="369">
        <v>0.1466937693382093</v>
      </c>
      <c r="X1128" s="369">
        <v>0.22401630526898053</v>
      </c>
      <c r="Y1128" s="369">
        <v>1.6987563377798809</v>
      </c>
      <c r="Z1128" s="369">
        <v>0.3411968420962106</v>
      </c>
      <c r="AA1128" s="369">
        <v>1.9394734624862451</v>
      </c>
      <c r="AB1128" s="369">
        <v>0.23468840245613334</v>
      </c>
      <c r="AC1128" s="373">
        <v>-0.23353542634273275</v>
      </c>
      <c r="AD1128" s="575">
        <v>0</v>
      </c>
      <c r="AE1128" s="370" t="s">
        <v>2597</v>
      </c>
      <c r="AF1128" s="370" t="s">
        <v>2320</v>
      </c>
      <c r="AG1128" s="374" t="s">
        <v>59</v>
      </c>
      <c r="AH1128" s="374" t="s">
        <v>2321</v>
      </c>
      <c r="AI1128" s="374">
        <v>5000</v>
      </c>
      <c r="AJ1128" s="374">
        <v>1000</v>
      </c>
      <c r="AK1128" s="374">
        <v>5000</v>
      </c>
      <c r="AL1128" s="369">
        <v>1.8000000000000002E-2</v>
      </c>
      <c r="AM1128" s="369">
        <v>0.2</v>
      </c>
      <c r="AN1128" s="369" t="s">
        <v>668</v>
      </c>
      <c r="AO1128" s="367" t="s">
        <v>1326</v>
      </c>
      <c r="AP1128" s="370" t="s">
        <v>718</v>
      </c>
      <c r="AQ1128" s="376" t="s">
        <v>661</v>
      </c>
      <c r="AR1128" s="369">
        <v>3.5999999999999995E-3</v>
      </c>
      <c r="AS1128" s="369">
        <v>3.5999999999999995E-3</v>
      </c>
      <c r="AT1128" s="369"/>
      <c r="AW1128" s="711"/>
      <c r="AX1128" s="711"/>
      <c r="AY1128" s="712"/>
      <c r="AZ1128" s="712"/>
      <c r="BA1128" s="712"/>
      <c r="BB1128" s="713"/>
      <c r="BC1128" s="712"/>
      <c r="BD1128" s="712"/>
      <c r="BE1128" s="712"/>
      <c r="BF1128" s="712"/>
      <c r="BG1128" s="713"/>
      <c r="BH1128" s="713"/>
      <c r="BI1128" s="714"/>
      <c r="BJ1128" s="714"/>
      <c r="BK1128" s="714"/>
      <c r="BL1128" s="218"/>
      <c r="BM1128" s="713"/>
      <c r="BN1128" s="713"/>
      <c r="BO1128" s="713"/>
      <c r="BP1128" s="713"/>
      <c r="BQ1128" s="713"/>
      <c r="BR1128" s="713"/>
      <c r="BS1128" s="713"/>
      <c r="BT1128" s="716"/>
      <c r="BU1128" s="717"/>
      <c r="BV1128" s="715"/>
      <c r="BW1128" s="718"/>
    </row>
    <row r="1129" spans="2:75" ht="15.75" customHeight="1">
      <c r="B1129" s="363" t="s">
        <v>1183</v>
      </c>
      <c r="C1129" s="364">
        <v>17899612000160</v>
      </c>
      <c r="D1129" s="365" t="s">
        <v>11</v>
      </c>
      <c r="E1129" s="365" t="s">
        <v>620</v>
      </c>
      <c r="F1129" s="365" t="s">
        <v>665</v>
      </c>
      <c r="G1129" s="366" t="s">
        <v>740</v>
      </c>
      <c r="H1129" s="366" t="s">
        <v>34</v>
      </c>
      <c r="I1129" s="366" t="s">
        <v>1306</v>
      </c>
      <c r="J1129" s="366" t="s">
        <v>608</v>
      </c>
      <c r="K1129" s="367" t="s">
        <v>48</v>
      </c>
      <c r="L1129" s="368" t="s">
        <v>1341</v>
      </c>
      <c r="M1129" s="368" t="s">
        <v>34</v>
      </c>
      <c r="N1129" s="367">
        <v>377856</v>
      </c>
      <c r="O1129" s="367" t="s">
        <v>1323</v>
      </c>
      <c r="P1129" s="371">
        <v>41913</v>
      </c>
      <c r="Q1129" s="372">
        <v>352748757.50999999</v>
      </c>
      <c r="R1129" s="372">
        <v>470779828.51638877</v>
      </c>
      <c r="S1129" s="367">
        <v>2</v>
      </c>
      <c r="T1129" s="369">
        <v>8.0625213607009361E-2</v>
      </c>
      <c r="U1129" s="369">
        <v>1.0422578728372986</v>
      </c>
      <c r="V1129" s="369">
        <v>0.10764357964557814</v>
      </c>
      <c r="W1129" s="369">
        <v>1.0552670121629959</v>
      </c>
      <c r="X1129" s="369">
        <v>0.14285405544009122</v>
      </c>
      <c r="Y1129" s="369">
        <v>1.0832882533484782</v>
      </c>
      <c r="Z1129" s="369">
        <v>0.19243057531043473</v>
      </c>
      <c r="AA1129" s="369">
        <v>1.0938377737983582</v>
      </c>
      <c r="AB1129" s="369">
        <v>1.9419512813983384E-3</v>
      </c>
      <c r="AC1129" s="373">
        <v>2.629007038274811</v>
      </c>
      <c r="AD1129" s="575">
        <v>0</v>
      </c>
      <c r="AE1129" s="370" t="s">
        <v>2540</v>
      </c>
      <c r="AF1129" s="370" t="s">
        <v>2317</v>
      </c>
      <c r="AG1129" s="374" t="s">
        <v>1458</v>
      </c>
      <c r="AH1129" s="374" t="s">
        <v>2321</v>
      </c>
      <c r="AI1129" s="374">
        <v>100</v>
      </c>
      <c r="AJ1129" s="374">
        <v>100</v>
      </c>
      <c r="AK1129" s="374">
        <v>100</v>
      </c>
      <c r="AL1129" s="369">
        <v>8.0000000000000002E-3</v>
      </c>
      <c r="AM1129" s="369">
        <v>0.2</v>
      </c>
      <c r="AN1129" s="369" t="s">
        <v>64</v>
      </c>
      <c r="AO1129" s="367" t="s">
        <v>1326</v>
      </c>
      <c r="AP1129" s="370" t="s">
        <v>13</v>
      </c>
      <c r="AQ1129" s="376" t="s">
        <v>688</v>
      </c>
      <c r="AR1129" s="369">
        <v>1.5999999999999999E-3</v>
      </c>
      <c r="AS1129" s="369">
        <v>1.5999999999999999E-3</v>
      </c>
      <c r="AT1129" s="369"/>
      <c r="AW1129" s="711"/>
      <c r="AX1129" s="711"/>
      <c r="AY1129" s="712"/>
      <c r="AZ1129" s="712"/>
      <c r="BA1129" s="712"/>
      <c r="BB1129" s="713"/>
      <c r="BC1129" s="712"/>
      <c r="BD1129" s="712"/>
      <c r="BE1129" s="712"/>
      <c r="BF1129" s="712"/>
      <c r="BG1129" s="713"/>
      <c r="BH1129" s="713"/>
      <c r="BI1129" s="714"/>
      <c r="BJ1129" s="714"/>
      <c r="BK1129" s="714"/>
      <c r="BL1129" s="218"/>
      <c r="BM1129" s="713"/>
      <c r="BN1129" s="713"/>
      <c r="BO1129" s="713"/>
      <c r="BP1129" s="713"/>
      <c r="BQ1129" s="713"/>
      <c r="BR1129" s="713"/>
      <c r="BS1129" s="713"/>
      <c r="BT1129" s="716"/>
      <c r="BU1129" s="717"/>
      <c r="BV1129" s="715"/>
      <c r="BW1129" s="718"/>
    </row>
    <row r="1130" spans="2:75" ht="15.75" customHeight="1">
      <c r="B1130" s="363" t="s">
        <v>1184</v>
      </c>
      <c r="C1130" s="364">
        <v>34507252000123</v>
      </c>
      <c r="D1130" s="365" t="s">
        <v>14</v>
      </c>
      <c r="E1130" s="365" t="s">
        <v>607</v>
      </c>
      <c r="F1130" s="365"/>
      <c r="G1130" s="366"/>
      <c r="H1130" s="366" t="s">
        <v>34</v>
      </c>
      <c r="I1130" s="366" t="s">
        <v>34</v>
      </c>
      <c r="J1130" s="366" t="s">
        <v>608</v>
      </c>
      <c r="K1130" s="367" t="s">
        <v>48</v>
      </c>
      <c r="L1130" s="368"/>
      <c r="M1130" s="368" t="s">
        <v>1421</v>
      </c>
      <c r="N1130" s="367">
        <v>534374</v>
      </c>
      <c r="O1130" s="367" t="s">
        <v>1323</v>
      </c>
      <c r="P1130" s="371">
        <v>43935</v>
      </c>
      <c r="Q1130" s="372">
        <v>22487966.82</v>
      </c>
      <c r="R1130" s="372">
        <v>18981268.706984121</v>
      </c>
      <c r="S1130" s="367">
        <v>60</v>
      </c>
      <c r="T1130" s="369">
        <v>0.16445517894516604</v>
      </c>
      <c r="U1130" s="369">
        <v>2.1259441968109658</v>
      </c>
      <c r="V1130" s="369">
        <v>-7.9163051480770186E-2</v>
      </c>
      <c r="W1130" s="369">
        <v>-0.77606260480068889</v>
      </c>
      <c r="X1130" s="369">
        <v>4.7702108721726422E-2</v>
      </c>
      <c r="Y1130" s="369">
        <v>0.36173375602815322</v>
      </c>
      <c r="Z1130" s="369" t="s">
        <v>1424</v>
      </c>
      <c r="AA1130" s="369" t="s">
        <v>1424</v>
      </c>
      <c r="AB1130" s="369">
        <v>0.26840930085007941</v>
      </c>
      <c r="AC1130" s="373">
        <v>-0.535318732900671</v>
      </c>
      <c r="AD1130" s="575">
        <v>31713596000109</v>
      </c>
      <c r="AE1130" s="370" t="s">
        <v>2598</v>
      </c>
      <c r="AF1130" s="370" t="s">
        <v>2326</v>
      </c>
      <c r="AG1130" s="374" t="s">
        <v>1459</v>
      </c>
      <c r="AH1130" s="374" t="s">
        <v>2318</v>
      </c>
      <c r="AI1130" s="374">
        <v>1000</v>
      </c>
      <c r="AJ1130" s="374">
        <v>1000</v>
      </c>
      <c r="AK1130" s="374">
        <v>1000</v>
      </c>
      <c r="AL1130" s="369">
        <v>1.8500000000000003E-2</v>
      </c>
      <c r="AM1130" s="369">
        <v>0.2</v>
      </c>
      <c r="AN1130" s="369" t="s">
        <v>34</v>
      </c>
      <c r="AO1130" s="367" t="s">
        <v>1326</v>
      </c>
      <c r="AP1130" s="370" t="s">
        <v>718</v>
      </c>
      <c r="AQ1130" s="376" t="s">
        <v>661</v>
      </c>
      <c r="AR1130" s="369">
        <v>3.7000000000000002E-3</v>
      </c>
      <c r="AS1130" s="369">
        <v>3.7000000000000002E-3</v>
      </c>
      <c r="AT1130" s="369"/>
      <c r="AX1130" s="711"/>
      <c r="AY1130" s="712"/>
      <c r="AZ1130" s="712"/>
      <c r="BA1130" s="712"/>
      <c r="BB1130" s="713"/>
      <c r="BC1130" s="712"/>
      <c r="BD1130" s="712"/>
      <c r="BE1130" s="712"/>
      <c r="BF1130" s="712"/>
      <c r="BG1130" s="713"/>
      <c r="BH1130" s="713"/>
      <c r="BI1130" s="714"/>
      <c r="BJ1130" s="714"/>
      <c r="BK1130" s="714"/>
      <c r="BL1130" s="713"/>
      <c r="BM1130" s="713"/>
      <c r="BN1130" s="713"/>
      <c r="BO1130" s="713"/>
      <c r="BP1130" s="713"/>
      <c r="BQ1130" s="713"/>
      <c r="BR1130" s="713"/>
      <c r="BS1130" s="713"/>
      <c r="BT1130" s="716"/>
      <c r="BU1130" s="717"/>
      <c r="BV1130" s="715"/>
      <c r="BW1130" s="718"/>
    </row>
    <row r="1131" spans="2:75" ht="15.75" customHeight="1">
      <c r="B1131" s="363" t="s">
        <v>45</v>
      </c>
      <c r="C1131" s="364">
        <v>12565159000132</v>
      </c>
      <c r="D1131" s="365" t="s">
        <v>14</v>
      </c>
      <c r="E1131" s="365" t="s">
        <v>607</v>
      </c>
      <c r="F1131" s="365"/>
      <c r="G1131" s="366"/>
      <c r="H1131" s="366" t="s">
        <v>34</v>
      </c>
      <c r="I1131" s="366" t="s">
        <v>34</v>
      </c>
      <c r="J1131" s="366" t="s">
        <v>608</v>
      </c>
      <c r="K1131" s="367" t="s">
        <v>48</v>
      </c>
      <c r="L1131" s="368"/>
      <c r="M1131" s="368" t="s">
        <v>34</v>
      </c>
      <c r="N1131" s="367">
        <v>263117</v>
      </c>
      <c r="O1131" s="367" t="s">
        <v>1323</v>
      </c>
      <c r="P1131" s="371">
        <v>40515</v>
      </c>
      <c r="Q1131" s="372">
        <v>669097183.50999999</v>
      </c>
      <c r="R1131" s="372">
        <v>740888263.96039701</v>
      </c>
      <c r="S1131" s="367">
        <v>32</v>
      </c>
      <c r="T1131" s="369">
        <v>2.799221039790023E-3</v>
      </c>
      <c r="U1131" s="369">
        <v>3.6186076737157562E-2</v>
      </c>
      <c r="V1131" s="369">
        <v>-0.17263405540909926</v>
      </c>
      <c r="W1131" s="369">
        <v>-1.692390985593025</v>
      </c>
      <c r="X1131" s="369">
        <v>-0.10923116369475594</v>
      </c>
      <c r="Y1131" s="369">
        <v>-0.82831975729059726</v>
      </c>
      <c r="Z1131" s="369">
        <v>6.5586202309206199E-2</v>
      </c>
      <c r="AA1131" s="369">
        <v>0.37281323620249374</v>
      </c>
      <c r="AB1131" s="369">
        <v>0.21608378728683425</v>
      </c>
      <c r="AC1131" s="373">
        <v>-1.2185096296615268</v>
      </c>
      <c r="AD1131" s="575">
        <v>13549298000135</v>
      </c>
      <c r="AE1131" s="370" t="s">
        <v>2599</v>
      </c>
      <c r="AF1131" s="370" t="s">
        <v>2317</v>
      </c>
      <c r="AG1131" s="374" t="s">
        <v>1458</v>
      </c>
      <c r="AH1131" s="374" t="s">
        <v>2318</v>
      </c>
      <c r="AI1131" s="374">
        <v>20000</v>
      </c>
      <c r="AJ1131" s="374">
        <v>5000</v>
      </c>
      <c r="AK1131" s="374">
        <v>5000</v>
      </c>
      <c r="AL1131" s="369">
        <v>1.95E-2</v>
      </c>
      <c r="AM1131" s="369">
        <v>0.2</v>
      </c>
      <c r="AN1131" s="369" t="s">
        <v>2349</v>
      </c>
      <c r="AO1131" s="367" t="s">
        <v>1326</v>
      </c>
      <c r="AP1131" s="370" t="s">
        <v>718</v>
      </c>
      <c r="AQ1131" s="376" t="s">
        <v>661</v>
      </c>
      <c r="AR1131" s="369">
        <v>3.8999999999999998E-3</v>
      </c>
      <c r="AS1131" s="369">
        <v>3.8999999999999998E-3</v>
      </c>
      <c r="AT1131" s="369"/>
      <c r="AX1131" s="711"/>
      <c r="AY1131" s="712"/>
      <c r="AZ1131" s="712"/>
      <c r="BA1131" s="712"/>
      <c r="BB1131" s="713"/>
      <c r="BC1131" s="712"/>
      <c r="BD1131" s="712"/>
      <c r="BE1131" s="712"/>
      <c r="BF1131" s="712"/>
      <c r="BG1131" s="713"/>
      <c r="BH1131" s="713"/>
      <c r="BI1131" s="714"/>
      <c r="BJ1131" s="714"/>
      <c r="BK1131" s="714"/>
      <c r="BL1131" s="713"/>
      <c r="BM1131" s="713"/>
      <c r="BN1131" s="713"/>
      <c r="BO1131" s="713"/>
      <c r="BP1131" s="713"/>
      <c r="BQ1131" s="713"/>
      <c r="BR1131" s="713"/>
      <c r="BS1131" s="713"/>
      <c r="BT1131" s="716"/>
      <c r="BU1131" s="717"/>
      <c r="BV1131" s="715"/>
      <c r="BW1131" s="718"/>
    </row>
    <row r="1132" spans="2:75" ht="15.75" customHeight="1">
      <c r="B1132" s="363" t="s">
        <v>370</v>
      </c>
      <c r="C1132" s="364">
        <v>17898650000107</v>
      </c>
      <c r="D1132" s="365" t="s">
        <v>14</v>
      </c>
      <c r="E1132" s="365" t="s">
        <v>607</v>
      </c>
      <c r="F1132" s="365"/>
      <c r="G1132" s="366"/>
      <c r="H1132" s="366" t="s">
        <v>34</v>
      </c>
      <c r="I1132" s="366" t="s">
        <v>34</v>
      </c>
      <c r="J1132" s="366" t="s">
        <v>608</v>
      </c>
      <c r="K1132" s="367" t="s">
        <v>48</v>
      </c>
      <c r="L1132" s="368"/>
      <c r="M1132" s="368" t="s">
        <v>34</v>
      </c>
      <c r="N1132" s="367">
        <v>342191</v>
      </c>
      <c r="O1132" s="367" t="s">
        <v>1323</v>
      </c>
      <c r="P1132" s="371">
        <v>41479</v>
      </c>
      <c r="Q1132" s="372">
        <v>477228965.67000002</v>
      </c>
      <c r="R1132" s="372">
        <v>506282354.97805536</v>
      </c>
      <c r="S1132" s="367">
        <v>32</v>
      </c>
      <c r="T1132" s="369">
        <v>6.2834255327707034E-2</v>
      </c>
      <c r="U1132" s="369">
        <v>0.81227068269718206</v>
      </c>
      <c r="V1132" s="369">
        <v>-0.10751079347618997</v>
      </c>
      <c r="W1132" s="369">
        <v>-1.0539652637011909</v>
      </c>
      <c r="X1132" s="369">
        <v>-4.9577862456670951E-2</v>
      </c>
      <c r="Y1132" s="369">
        <v>-0.37595793735069255</v>
      </c>
      <c r="Z1132" s="369">
        <v>6.2826870435625626E-2</v>
      </c>
      <c r="AA1132" s="369">
        <v>0.35712829929005618</v>
      </c>
      <c r="AB1132" s="369">
        <v>0.20744669448207567</v>
      </c>
      <c r="AC1132" s="373">
        <v>-0.91295321072259572</v>
      </c>
      <c r="AD1132" s="575">
        <v>0</v>
      </c>
      <c r="AE1132" s="370" t="s">
        <v>2599</v>
      </c>
      <c r="AF1132" s="370" t="s">
        <v>2326</v>
      </c>
      <c r="AG1132" s="374" t="s">
        <v>1459</v>
      </c>
      <c r="AH1132" s="374" t="s">
        <v>2321</v>
      </c>
      <c r="AI1132" s="374">
        <v>20000</v>
      </c>
      <c r="AJ1132" s="374">
        <v>5000</v>
      </c>
      <c r="AK1132" s="374">
        <v>5000</v>
      </c>
      <c r="AL1132" s="369">
        <v>0.03</v>
      </c>
      <c r="AM1132" s="369" t="s">
        <v>34</v>
      </c>
      <c r="AN1132" s="369" t="s">
        <v>2390</v>
      </c>
      <c r="AO1132" s="367" t="s">
        <v>1326</v>
      </c>
      <c r="AP1132" s="370" t="s">
        <v>718</v>
      </c>
      <c r="AQ1132" s="376" t="s">
        <v>661</v>
      </c>
      <c r="AR1132" s="369">
        <v>5.9999999999999993E-3</v>
      </c>
      <c r="AS1132" s="369">
        <v>5.9999999999999993E-3</v>
      </c>
      <c r="AT1132" s="369"/>
      <c r="AX1132" s="711"/>
      <c r="AY1132" s="712"/>
      <c r="AZ1132" s="712"/>
      <c r="BA1132" s="712"/>
      <c r="BB1132" s="713"/>
      <c r="BC1132" s="712"/>
      <c r="BD1132" s="712"/>
      <c r="BE1132" s="712"/>
      <c r="BF1132" s="712"/>
      <c r="BG1132" s="713"/>
      <c r="BH1132" s="713"/>
      <c r="BI1132" s="714"/>
      <c r="BJ1132" s="714"/>
      <c r="BK1132" s="714"/>
      <c r="BL1132" s="713"/>
      <c r="BM1132" s="713"/>
      <c r="BN1132" s="713"/>
      <c r="BO1132" s="713"/>
      <c r="BP1132" s="713"/>
      <c r="BQ1132" s="713"/>
      <c r="BR1132" s="713"/>
      <c r="BS1132" s="713"/>
      <c r="BT1132" s="716"/>
      <c r="BU1132" s="717"/>
      <c r="BV1132" s="715"/>
      <c r="BW1132" s="718"/>
    </row>
    <row r="1133" spans="2:75" ht="15.75" customHeight="1">
      <c r="B1133" s="363" t="s">
        <v>1185</v>
      </c>
      <c r="C1133" s="364">
        <v>8912569000135</v>
      </c>
      <c r="D1133" s="365" t="s">
        <v>14</v>
      </c>
      <c r="E1133" s="365" t="s">
        <v>607</v>
      </c>
      <c r="F1133" s="365"/>
      <c r="G1133" s="366"/>
      <c r="H1133" s="366" t="s">
        <v>34</v>
      </c>
      <c r="I1133" s="366" t="s">
        <v>34</v>
      </c>
      <c r="J1133" s="366" t="s">
        <v>608</v>
      </c>
      <c r="K1133" s="367" t="s">
        <v>48</v>
      </c>
      <c r="L1133" s="368"/>
      <c r="M1133" s="368" t="s">
        <v>34</v>
      </c>
      <c r="N1133" s="367">
        <v>191876</v>
      </c>
      <c r="O1133" s="367" t="s">
        <v>1326</v>
      </c>
      <c r="P1133" s="371">
        <v>39286</v>
      </c>
      <c r="Q1133" s="372">
        <v>76218869.700000003</v>
      </c>
      <c r="R1133" s="372">
        <v>116569498.18000002</v>
      </c>
      <c r="S1133" s="367">
        <v>3</v>
      </c>
      <c r="T1133" s="369">
        <v>9.627632876634018E-2</v>
      </c>
      <c r="U1133" s="369">
        <v>1.2445828933080358</v>
      </c>
      <c r="V1133" s="369">
        <v>-5.3781611018096531E-2</v>
      </c>
      <c r="W1133" s="369">
        <v>-0.52723961944822384</v>
      </c>
      <c r="X1133" s="369">
        <v>7.8498415337501459E-2</v>
      </c>
      <c r="Y1133" s="369">
        <v>0.59526774356957002</v>
      </c>
      <c r="Z1133" s="369">
        <v>0.11463986293554096</v>
      </c>
      <c r="AA1133" s="369">
        <v>0.65165014582358449</v>
      </c>
      <c r="AB1133" s="369">
        <v>0.19721302348009151</v>
      </c>
      <c r="AC1133" s="373">
        <v>-0.67440971007268902</v>
      </c>
      <c r="AD1133" s="575">
        <v>32318881000180</v>
      </c>
      <c r="AE1133" s="370" t="s">
        <v>2599</v>
      </c>
      <c r="AF1133" s="370" t="s">
        <v>2326</v>
      </c>
      <c r="AG1133" s="374" t="s">
        <v>1459</v>
      </c>
      <c r="AH1133" s="374" t="s">
        <v>2321</v>
      </c>
      <c r="AI1133" s="374">
        <v>20000</v>
      </c>
      <c r="AJ1133" s="374">
        <v>5000</v>
      </c>
      <c r="AK1133" s="374">
        <v>5000</v>
      </c>
      <c r="AL1133" s="369">
        <v>1.9450000000000002E-2</v>
      </c>
      <c r="AM1133" s="369">
        <v>0.2</v>
      </c>
      <c r="AN1133" s="369" t="s">
        <v>668</v>
      </c>
      <c r="AO1133" s="367" t="s">
        <v>1326</v>
      </c>
      <c r="AP1133" s="370" t="s">
        <v>718</v>
      </c>
      <c r="AQ1133" s="376" t="s">
        <v>672</v>
      </c>
      <c r="AR1133" s="369">
        <v>6.8899999999999994E-3</v>
      </c>
      <c r="AS1133" s="369">
        <v>6.8899999999999994E-3</v>
      </c>
      <c r="AT1133" s="369"/>
      <c r="AX1133" s="711"/>
      <c r="AY1133" s="712"/>
      <c r="AZ1133" s="712"/>
      <c r="BA1133" s="712"/>
      <c r="BB1133" s="713"/>
      <c r="BC1133" s="712"/>
      <c r="BD1133" s="712"/>
      <c r="BE1133" s="712"/>
      <c r="BF1133" s="712"/>
      <c r="BG1133" s="713"/>
      <c r="BH1133" s="713"/>
      <c r="BI1133" s="714"/>
      <c r="BJ1133" s="714"/>
      <c r="BK1133" s="714"/>
      <c r="BL1133" s="713"/>
      <c r="BM1133" s="713"/>
      <c r="BN1133" s="713"/>
      <c r="BO1133" s="713"/>
      <c r="BP1133" s="713"/>
      <c r="BQ1133" s="713"/>
      <c r="BR1133" s="713"/>
      <c r="BS1133" s="713"/>
      <c r="BT1133" s="716"/>
      <c r="BU1133" s="717"/>
      <c r="BV1133" s="715"/>
      <c r="BW1133" s="718"/>
    </row>
    <row r="1134" spans="2:75" ht="15.75" customHeight="1">
      <c r="B1134" s="363" t="s">
        <v>43</v>
      </c>
      <c r="C1134" s="364">
        <v>32068007000131</v>
      </c>
      <c r="D1134" s="365" t="s">
        <v>14</v>
      </c>
      <c r="E1134" s="365" t="s">
        <v>614</v>
      </c>
      <c r="F1134" s="365"/>
      <c r="G1134" s="366"/>
      <c r="H1134" s="366" t="s">
        <v>867</v>
      </c>
      <c r="I1134" s="366" t="s">
        <v>34</v>
      </c>
      <c r="J1134" s="366" t="s">
        <v>608</v>
      </c>
      <c r="K1134" s="367" t="s">
        <v>48</v>
      </c>
      <c r="L1134" s="368" t="s">
        <v>1341</v>
      </c>
      <c r="M1134" s="368" t="s">
        <v>34</v>
      </c>
      <c r="N1134" s="367">
        <v>482544</v>
      </c>
      <c r="O1134" s="367" t="s">
        <v>1326</v>
      </c>
      <c r="P1134" s="371">
        <v>43454</v>
      </c>
      <c r="Q1134" s="372">
        <v>884158128.36000001</v>
      </c>
      <c r="R1134" s="372">
        <v>1062945874.6573014</v>
      </c>
      <c r="S1134" s="367">
        <v>92</v>
      </c>
      <c r="T1134" s="369">
        <v>9.0159993990920562E-2</v>
      </c>
      <c r="U1134" s="369">
        <v>1.1655158398715977</v>
      </c>
      <c r="V1134" s="369">
        <v>-1.8668492786545698E-2</v>
      </c>
      <c r="W1134" s="369">
        <v>-0.1830136518063461</v>
      </c>
      <c r="X1134" s="369">
        <v>0.11093781511009482</v>
      </c>
      <c r="Y1134" s="369">
        <v>0.84126160500434655</v>
      </c>
      <c r="Z1134" s="369">
        <v>0.52678239275015559</v>
      </c>
      <c r="AA1134" s="369">
        <v>2.9944018970604662</v>
      </c>
      <c r="AB1134" s="369">
        <v>0.16335882985711056</v>
      </c>
      <c r="AC1134" s="373">
        <v>-0.62872409383284</v>
      </c>
      <c r="AD1134" s="575">
        <v>32064571000186</v>
      </c>
      <c r="AE1134" s="370" t="s">
        <v>2599</v>
      </c>
      <c r="AF1134" s="370" t="s">
        <v>2317</v>
      </c>
      <c r="AG1134" s="374" t="s">
        <v>1458</v>
      </c>
      <c r="AH1134" s="374" t="s">
        <v>2318</v>
      </c>
      <c r="AI1134" s="374">
        <v>50000</v>
      </c>
      <c r="AJ1134" s="374">
        <v>5000</v>
      </c>
      <c r="AK1134" s="374">
        <v>5000</v>
      </c>
      <c r="AL1134" s="369">
        <v>1.9450000000000002E-2</v>
      </c>
      <c r="AM1134" s="369">
        <v>0.2</v>
      </c>
      <c r="AN1134" s="369" t="s">
        <v>2335</v>
      </c>
      <c r="AO1134" s="367" t="s">
        <v>1326</v>
      </c>
      <c r="AP1134" s="370" t="s">
        <v>718</v>
      </c>
      <c r="AQ1134" s="376" t="s">
        <v>661</v>
      </c>
      <c r="AR1134" s="369">
        <v>3.8999999999999998E-3</v>
      </c>
      <c r="AS1134" s="369">
        <v>3.8999999999999998E-3</v>
      </c>
      <c r="AT1134" s="369"/>
      <c r="AX1134" s="711"/>
      <c r="AY1134" s="712"/>
      <c r="AZ1134" s="712"/>
      <c r="BA1134" s="712"/>
      <c r="BB1134" s="713"/>
      <c r="BC1134" s="712"/>
      <c r="BD1134" s="712"/>
      <c r="BE1134" s="712"/>
      <c r="BF1134" s="712"/>
      <c r="BG1134" s="713"/>
      <c r="BH1134" s="713"/>
      <c r="BI1134" s="714"/>
      <c r="BJ1134" s="714"/>
      <c r="BK1134" s="714"/>
      <c r="BL1134" s="713"/>
      <c r="BM1134" s="713"/>
      <c r="BN1134" s="713"/>
      <c r="BO1134" s="713"/>
      <c r="BP1134" s="713"/>
      <c r="BQ1134" s="713"/>
      <c r="BR1134" s="713"/>
      <c r="BS1134" s="713"/>
      <c r="BT1134" s="716"/>
      <c r="BU1134" s="717"/>
      <c r="BV1134" s="715"/>
      <c r="BW1134" s="718"/>
    </row>
    <row r="1135" spans="2:75" ht="15.75" customHeight="1">
      <c r="B1135" s="363" t="s">
        <v>371</v>
      </c>
      <c r="C1135" s="364">
        <v>40265128000100</v>
      </c>
      <c r="D1135" s="365" t="s">
        <v>14</v>
      </c>
      <c r="E1135" s="365" t="s">
        <v>614</v>
      </c>
      <c r="F1135" s="365"/>
      <c r="G1135" s="366"/>
      <c r="H1135" s="366" t="s">
        <v>867</v>
      </c>
      <c r="I1135" s="366" t="s">
        <v>34</v>
      </c>
      <c r="J1135" s="366" t="s">
        <v>608</v>
      </c>
      <c r="K1135" s="367" t="s">
        <v>48</v>
      </c>
      <c r="L1135" s="368"/>
      <c r="M1135" s="368" t="s">
        <v>1421</v>
      </c>
      <c r="N1135" s="367">
        <v>576190</v>
      </c>
      <c r="O1135" s="367" t="s">
        <v>1323</v>
      </c>
      <c r="P1135" s="371">
        <v>44252</v>
      </c>
      <c r="Q1135" s="372">
        <v>100611936.29000001</v>
      </c>
      <c r="R1135" s="372">
        <v>79283293.853968263</v>
      </c>
      <c r="S1135" s="367">
        <v>92</v>
      </c>
      <c r="T1135" s="369">
        <v>8.6456408164095278E-2</v>
      </c>
      <c r="U1135" s="369">
        <v>1.1176388630172791</v>
      </c>
      <c r="V1135" s="369">
        <v>-2.1480521489230409E-2</v>
      </c>
      <c r="W1135" s="369">
        <v>-0.21058093577227446</v>
      </c>
      <c r="X1135" s="369" t="s">
        <v>1424</v>
      </c>
      <c r="Y1135" s="369" t="s">
        <v>1424</v>
      </c>
      <c r="Z1135" s="369" t="s">
        <v>1424</v>
      </c>
      <c r="AA1135" s="369" t="s">
        <v>1424</v>
      </c>
      <c r="AB1135" s="369">
        <v>0.15897950180454987</v>
      </c>
      <c r="AC1135" s="373">
        <v>-0.66849910120626188</v>
      </c>
      <c r="AD1135" s="575">
        <v>39959914000110</v>
      </c>
      <c r="AE1135" s="370" t="s">
        <v>2331</v>
      </c>
      <c r="AF1135" s="370" t="s">
        <v>2317</v>
      </c>
      <c r="AG1135" s="374" t="s">
        <v>1458</v>
      </c>
      <c r="AH1135" s="374" t="s">
        <v>2318</v>
      </c>
      <c r="AI1135" s="374">
        <v>5000</v>
      </c>
      <c r="AJ1135" s="374">
        <v>5000</v>
      </c>
      <c r="AK1135" s="374">
        <v>5000</v>
      </c>
      <c r="AL1135" s="369">
        <v>0</v>
      </c>
      <c r="AM1135" s="369" t="s">
        <v>34</v>
      </c>
      <c r="AN1135" s="369" t="s">
        <v>34</v>
      </c>
      <c r="AO1135" s="367" t="s">
        <v>1326</v>
      </c>
      <c r="AP1135" s="370" t="s">
        <v>718</v>
      </c>
      <c r="AQ1135" s="376" t="s">
        <v>661</v>
      </c>
      <c r="AR1135" s="369">
        <v>3.2506499999999999E-3</v>
      </c>
      <c r="AS1135" s="369">
        <v>3.2506499999999999E-3</v>
      </c>
      <c r="AT1135" s="369"/>
      <c r="AX1135" s="711"/>
      <c r="AY1135" s="712"/>
      <c r="AZ1135" s="712"/>
      <c r="BA1135" s="712"/>
      <c r="BB1135" s="713"/>
      <c r="BC1135" s="712"/>
      <c r="BD1135" s="712"/>
      <c r="BE1135" s="712"/>
      <c r="BF1135" s="712"/>
      <c r="BG1135" s="713"/>
      <c r="BH1135" s="713"/>
      <c r="BI1135" s="714"/>
      <c r="BJ1135" s="714"/>
      <c r="BK1135" s="714"/>
      <c r="BL1135" s="713"/>
      <c r="BM1135" s="713"/>
      <c r="BN1135" s="713"/>
      <c r="BO1135" s="713"/>
      <c r="BP1135" s="713"/>
      <c r="BQ1135" s="713"/>
      <c r="BR1135" s="713"/>
      <c r="BS1135" s="713"/>
      <c r="BT1135" s="716"/>
      <c r="BU1135" s="717"/>
      <c r="BV1135" s="715"/>
      <c r="BW1135" s="718"/>
    </row>
    <row r="1136" spans="2:75" ht="15.75" customHeight="1">
      <c r="B1136" s="363" t="s">
        <v>1186</v>
      </c>
      <c r="C1136" s="364">
        <v>19366052000104</v>
      </c>
      <c r="D1136" s="365" t="s">
        <v>13</v>
      </c>
      <c r="E1136" s="365" t="s">
        <v>616</v>
      </c>
      <c r="F1136" s="365" t="s">
        <v>617</v>
      </c>
      <c r="G1136" s="366" t="s">
        <v>34</v>
      </c>
      <c r="H1136" s="366" t="s">
        <v>1339</v>
      </c>
      <c r="I1136" s="366" t="s">
        <v>34</v>
      </c>
      <c r="J1136" s="366" t="s">
        <v>608</v>
      </c>
      <c r="K1136" s="367" t="s">
        <v>48</v>
      </c>
      <c r="L1136" s="368" t="s">
        <v>1341</v>
      </c>
      <c r="M1136" s="368" t="s">
        <v>34</v>
      </c>
      <c r="N1136" s="367">
        <v>396941</v>
      </c>
      <c r="O1136" s="367" t="s">
        <v>1326</v>
      </c>
      <c r="P1136" s="371">
        <v>42163</v>
      </c>
      <c r="Q1136" s="372">
        <v>1478017400.52</v>
      </c>
      <c r="R1136" s="372">
        <v>1467760374.0115087</v>
      </c>
      <c r="S1136" s="367">
        <v>91</v>
      </c>
      <c r="T1136" s="369">
        <v>0.10238824671930824</v>
      </c>
      <c r="U1136" s="369">
        <v>1.3235928496185614</v>
      </c>
      <c r="V1136" s="369">
        <v>0.1276545029266849</v>
      </c>
      <c r="W1136" s="369">
        <v>1.2514409715482635</v>
      </c>
      <c r="X1136" s="369">
        <v>0.19398174520344869</v>
      </c>
      <c r="Y1136" s="369">
        <v>1.4709988127082554</v>
      </c>
      <c r="Z1136" s="369">
        <v>0.42957164056046571</v>
      </c>
      <c r="AA1136" s="369">
        <v>2.4418244670294276</v>
      </c>
      <c r="AB1136" s="369">
        <v>3.0040434172156533E-2</v>
      </c>
      <c r="AC1136" s="373">
        <v>0.7811351680676718</v>
      </c>
      <c r="AD1136" s="575">
        <v>32318967000102</v>
      </c>
      <c r="AE1136" s="370" t="s">
        <v>2599</v>
      </c>
      <c r="AF1136" s="370" t="s">
        <v>2326</v>
      </c>
      <c r="AG1136" s="374" t="s">
        <v>1459</v>
      </c>
      <c r="AH1136" s="374" t="s">
        <v>2321</v>
      </c>
      <c r="AI1136" s="374">
        <v>50000</v>
      </c>
      <c r="AJ1136" s="374">
        <v>5000</v>
      </c>
      <c r="AK1136" s="374">
        <v>5000</v>
      </c>
      <c r="AL1136" s="369">
        <v>1.9450000000000002E-2</v>
      </c>
      <c r="AM1136" s="369">
        <v>0.2</v>
      </c>
      <c r="AN1136" s="369" t="s">
        <v>64</v>
      </c>
      <c r="AO1136" s="367" t="s">
        <v>1326</v>
      </c>
      <c r="AP1136" s="370" t="s">
        <v>13</v>
      </c>
      <c r="AQ1136" s="376" t="s">
        <v>670</v>
      </c>
      <c r="AR1136" s="369">
        <v>3.8899999999999994E-3</v>
      </c>
      <c r="AS1136" s="369">
        <v>3.8899999999999994E-3</v>
      </c>
      <c r="AT1136" s="369"/>
      <c r="AX1136" s="711"/>
      <c r="AY1136" s="712"/>
      <c r="AZ1136" s="712"/>
      <c r="BA1136" s="712"/>
      <c r="BB1136" s="713"/>
      <c r="BC1136" s="712"/>
      <c r="BD1136" s="712"/>
      <c r="BE1136" s="712"/>
      <c r="BF1136" s="712"/>
      <c r="BG1136" s="713"/>
      <c r="BH1136" s="713"/>
      <c r="BI1136" s="714"/>
      <c r="BJ1136" s="714"/>
      <c r="BK1136" s="714"/>
      <c r="BL1136" s="713"/>
      <c r="BM1136" s="713"/>
      <c r="BN1136" s="713"/>
      <c r="BO1136" s="713"/>
      <c r="BP1136" s="713"/>
      <c r="BQ1136" s="713"/>
      <c r="BR1136" s="713"/>
      <c r="BS1136" s="713"/>
      <c r="BT1136" s="716"/>
      <c r="BU1136" s="717"/>
      <c r="BV1136" s="715"/>
      <c r="BW1136" s="718"/>
    </row>
    <row r="1137" spans="2:75" ht="15.75" customHeight="1">
      <c r="B1137" s="363" t="s">
        <v>1187</v>
      </c>
      <c r="C1137" s="364">
        <v>20501983000157</v>
      </c>
      <c r="D1137" s="365" t="s">
        <v>13</v>
      </c>
      <c r="E1137" s="365" t="s">
        <v>616</v>
      </c>
      <c r="F1137" s="365" t="s">
        <v>617</v>
      </c>
      <c r="G1137" s="366" t="s">
        <v>34</v>
      </c>
      <c r="H1137" s="366" t="s">
        <v>1339</v>
      </c>
      <c r="I1137" s="366" t="s">
        <v>34</v>
      </c>
      <c r="J1137" s="366" t="s">
        <v>608</v>
      </c>
      <c r="K1137" s="367" t="s">
        <v>48</v>
      </c>
      <c r="L1137" s="368"/>
      <c r="M1137" s="368" t="s">
        <v>34</v>
      </c>
      <c r="N1137" s="367">
        <v>378860</v>
      </c>
      <c r="O1137" s="367" t="s">
        <v>1326</v>
      </c>
      <c r="P1137" s="371">
        <v>41914</v>
      </c>
      <c r="Q1137" s="372">
        <v>24910115.199999999</v>
      </c>
      <c r="R1137" s="372">
        <v>23771667.95071429</v>
      </c>
      <c r="S1137" s="367">
        <v>16</v>
      </c>
      <c r="T1137" s="369">
        <v>8.5032995922662113E-2</v>
      </c>
      <c r="U1137" s="369">
        <v>1.0992381351487239</v>
      </c>
      <c r="V1137" s="369">
        <v>0.10545490481316144</v>
      </c>
      <c r="W1137" s="369">
        <v>1.0338106804560303</v>
      </c>
      <c r="X1137" s="369">
        <v>0.14233654606372381</v>
      </c>
      <c r="Y1137" s="369">
        <v>1.0793638857364465</v>
      </c>
      <c r="Z1137" s="369">
        <v>0.26158200985120184</v>
      </c>
      <c r="AA1137" s="369">
        <v>1.4869169458114866</v>
      </c>
      <c r="AB1137" s="369">
        <v>1.7060793180290416E-2</v>
      </c>
      <c r="AC1137" s="373">
        <v>0.19164957358093368</v>
      </c>
      <c r="AD1137" s="575">
        <v>7279819000189</v>
      </c>
      <c r="AE1137" s="370" t="s">
        <v>2331</v>
      </c>
      <c r="AF1137" s="370" t="s">
        <v>2317</v>
      </c>
      <c r="AG1137" s="374" t="s">
        <v>1458</v>
      </c>
      <c r="AH1137" s="374" t="s">
        <v>2318</v>
      </c>
      <c r="AI1137" s="374">
        <v>50000</v>
      </c>
      <c r="AJ1137" s="374">
        <v>5000</v>
      </c>
      <c r="AK1137" s="374">
        <v>5000</v>
      </c>
      <c r="AL1137" s="369">
        <v>0</v>
      </c>
      <c r="AM1137" s="369" t="s">
        <v>34</v>
      </c>
      <c r="AN1137" s="369" t="s">
        <v>34</v>
      </c>
      <c r="AO1137" s="367" t="s">
        <v>1326</v>
      </c>
      <c r="AP1137" s="370" t="s">
        <v>13</v>
      </c>
      <c r="AQ1137" s="376" t="s">
        <v>670</v>
      </c>
      <c r="AR1137" s="369">
        <v>4.0000000000000001E-3</v>
      </c>
      <c r="AS1137" s="369">
        <v>4.0000000000000001E-3</v>
      </c>
      <c r="AT1137" s="369"/>
      <c r="AX1137" s="711"/>
      <c r="AY1137" s="712"/>
      <c r="AZ1137" s="712"/>
      <c r="BA1137" s="712"/>
      <c r="BB1137" s="713"/>
      <c r="BC1137" s="712"/>
      <c r="BD1137" s="712"/>
      <c r="BE1137" s="712"/>
      <c r="BF1137" s="712"/>
      <c r="BG1137" s="713"/>
      <c r="BH1137" s="713"/>
      <c r="BI1137" s="714"/>
      <c r="BJ1137" s="714"/>
      <c r="BK1137" s="714"/>
      <c r="BL1137" s="713"/>
      <c r="BM1137" s="713"/>
      <c r="BN1137" s="713"/>
      <c r="BO1137" s="713"/>
      <c r="BP1137" s="713"/>
      <c r="BQ1137" s="713"/>
      <c r="BR1137" s="713"/>
      <c r="BS1137" s="713"/>
      <c r="BT1137" s="716"/>
      <c r="BU1137" s="717"/>
      <c r="BV1137" s="715"/>
      <c r="BW1137" s="718"/>
    </row>
    <row r="1138" spans="2:75" ht="15.75" customHeight="1">
      <c r="B1138" s="363" t="s">
        <v>372</v>
      </c>
      <c r="C1138" s="364">
        <v>7279819000189</v>
      </c>
      <c r="D1138" s="365" t="s">
        <v>13</v>
      </c>
      <c r="E1138" s="365" t="s">
        <v>616</v>
      </c>
      <c r="F1138" s="365" t="s">
        <v>617</v>
      </c>
      <c r="G1138" s="366" t="s">
        <v>34</v>
      </c>
      <c r="H1138" s="366" t="s">
        <v>1339</v>
      </c>
      <c r="I1138" s="366" t="s">
        <v>34</v>
      </c>
      <c r="J1138" s="366" t="s">
        <v>608</v>
      </c>
      <c r="K1138" s="367" t="s">
        <v>48</v>
      </c>
      <c r="L1138" s="368" t="s">
        <v>1341</v>
      </c>
      <c r="M1138" s="368" t="s">
        <v>34</v>
      </c>
      <c r="N1138" s="367">
        <v>148040</v>
      </c>
      <c r="O1138" s="367" t="s">
        <v>1326</v>
      </c>
      <c r="P1138" s="371">
        <v>38468</v>
      </c>
      <c r="Q1138" s="372">
        <v>147054931.06999999</v>
      </c>
      <c r="R1138" s="372">
        <v>154132935.01992068</v>
      </c>
      <c r="S1138" s="367">
        <v>16</v>
      </c>
      <c r="T1138" s="369">
        <v>8.5231781633680059E-2</v>
      </c>
      <c r="U1138" s="369">
        <v>1.10180787683432</v>
      </c>
      <c r="V1138" s="369">
        <v>0.10592125235323113</v>
      </c>
      <c r="W1138" s="369">
        <v>1.0383824456914417</v>
      </c>
      <c r="X1138" s="369">
        <v>0.14388120773007662</v>
      </c>
      <c r="Y1138" s="369">
        <v>1.0910773357564874</v>
      </c>
      <c r="Z1138" s="369">
        <v>0.26496670461580418</v>
      </c>
      <c r="AA1138" s="369">
        <v>1.5061566481318009</v>
      </c>
      <c r="AB1138" s="369">
        <v>1.720412513690037E-2</v>
      </c>
      <c r="AC1138" s="373">
        <v>0.21472041910839473</v>
      </c>
      <c r="AD1138" s="575">
        <v>0</v>
      </c>
      <c r="AE1138" s="370" t="s">
        <v>2599</v>
      </c>
      <c r="AF1138" s="370" t="s">
        <v>2317</v>
      </c>
      <c r="AG1138" s="374" t="s">
        <v>1458</v>
      </c>
      <c r="AH1138" s="374" t="s">
        <v>2321</v>
      </c>
      <c r="AI1138" s="374">
        <v>5000</v>
      </c>
      <c r="AJ1138" s="374">
        <v>5000</v>
      </c>
      <c r="AK1138" s="374">
        <v>5000</v>
      </c>
      <c r="AL1138" s="369">
        <v>0.02</v>
      </c>
      <c r="AM1138" s="369">
        <v>0.2</v>
      </c>
      <c r="AN1138" s="369" t="s">
        <v>2335</v>
      </c>
      <c r="AO1138" s="367" t="s">
        <v>1326</v>
      </c>
      <c r="AP1138" s="370" t="s">
        <v>13</v>
      </c>
      <c r="AQ1138" s="376" t="s">
        <v>666</v>
      </c>
      <c r="AR1138" s="369">
        <v>4.0000000000000001E-3</v>
      </c>
      <c r="AS1138" s="369">
        <v>4.0000000000000001E-3</v>
      </c>
      <c r="AT1138" s="369"/>
      <c r="AX1138" s="711"/>
      <c r="AY1138" s="712"/>
      <c r="AZ1138" s="712"/>
      <c r="BA1138" s="712"/>
      <c r="BB1138" s="713"/>
      <c r="BC1138" s="712"/>
      <c r="BD1138" s="712"/>
      <c r="BE1138" s="712"/>
      <c r="BF1138" s="712"/>
      <c r="BG1138" s="713"/>
      <c r="BH1138" s="713"/>
      <c r="BI1138" s="714"/>
      <c r="BJ1138" s="714"/>
      <c r="BK1138" s="714"/>
      <c r="BL1138" s="713"/>
      <c r="BM1138" s="713"/>
      <c r="BN1138" s="713"/>
      <c r="BO1138" s="713"/>
      <c r="BP1138" s="713"/>
      <c r="BQ1138" s="713"/>
      <c r="BR1138" s="713"/>
      <c r="BS1138" s="713"/>
      <c r="BT1138" s="716"/>
      <c r="BU1138" s="717"/>
      <c r="BV1138" s="715"/>
      <c r="BW1138" s="718"/>
    </row>
    <row r="1139" spans="2:75" ht="15.75" customHeight="1">
      <c r="B1139" s="363" t="s">
        <v>1188</v>
      </c>
      <c r="C1139" s="364">
        <v>33270025000164</v>
      </c>
      <c r="D1139" s="365" t="s">
        <v>14</v>
      </c>
      <c r="E1139" s="365" t="s">
        <v>607</v>
      </c>
      <c r="F1139" s="365"/>
      <c r="G1139" s="366"/>
      <c r="H1139" s="366" t="s">
        <v>34</v>
      </c>
      <c r="I1139" s="366" t="s">
        <v>34</v>
      </c>
      <c r="J1139" s="366" t="s">
        <v>611</v>
      </c>
      <c r="K1139" s="367" t="s">
        <v>48</v>
      </c>
      <c r="L1139" s="368"/>
      <c r="M1139" s="368" t="s">
        <v>34</v>
      </c>
      <c r="N1139" s="367">
        <v>509396</v>
      </c>
      <c r="O1139" s="367" t="s">
        <v>1323</v>
      </c>
      <c r="P1139" s="371">
        <v>43685</v>
      </c>
      <c r="Q1139" s="372">
        <v>14701797.77</v>
      </c>
      <c r="R1139" s="372">
        <v>18607338.097976208</v>
      </c>
      <c r="S1139" s="367">
        <v>12</v>
      </c>
      <c r="T1139" s="369">
        <v>-0.10790643699827052</v>
      </c>
      <c r="U1139" s="369">
        <v>-1.3949275724026342</v>
      </c>
      <c r="V1139" s="369">
        <v>-0.32039338600514244</v>
      </c>
      <c r="W1139" s="369">
        <v>-3.1409264935228385</v>
      </c>
      <c r="X1139" s="369">
        <v>0.11922602330992005</v>
      </c>
      <c r="Y1139" s="369">
        <v>0.90411259342408057</v>
      </c>
      <c r="Z1139" s="369">
        <v>5.5335804351248408E-2</v>
      </c>
      <c r="AA1139" s="369">
        <v>0.31454665115075847</v>
      </c>
      <c r="AB1139" s="369">
        <v>0.21491053693861267</v>
      </c>
      <c r="AC1139" s="373">
        <v>-2.1402441576709155</v>
      </c>
      <c r="AD1139" s="575">
        <v>0</v>
      </c>
      <c r="AE1139" s="370" t="s">
        <v>2600</v>
      </c>
      <c r="AF1139" s="370" t="s">
        <v>763</v>
      </c>
      <c r="AG1139" s="374" t="s">
        <v>763</v>
      </c>
      <c r="AH1139" s="374" t="s">
        <v>2321</v>
      </c>
      <c r="AI1139" s="374">
        <v>10000</v>
      </c>
      <c r="AJ1139" s="374">
        <v>5000</v>
      </c>
      <c r="AK1139" s="374">
        <v>10000</v>
      </c>
      <c r="AL1139" s="369">
        <v>0.02</v>
      </c>
      <c r="AM1139" s="369">
        <v>0.2</v>
      </c>
      <c r="AN1139" s="369" t="s">
        <v>34</v>
      </c>
      <c r="AO1139" s="367" t="s">
        <v>1326</v>
      </c>
      <c r="AP1139" s="370" t="s">
        <v>718</v>
      </c>
      <c r="AQ1139" s="376" t="s">
        <v>661</v>
      </c>
      <c r="AR1139" s="369">
        <v>5.3333333333333332E-3</v>
      </c>
      <c r="AS1139" s="369">
        <v>5.3333333333333332E-3</v>
      </c>
      <c r="AT1139" s="369"/>
      <c r="AX1139" s="711"/>
      <c r="AY1139" s="712"/>
      <c r="AZ1139" s="712"/>
      <c r="BA1139" s="712"/>
      <c r="BB1139" s="713"/>
      <c r="BC1139" s="712"/>
      <c r="BD1139" s="712"/>
      <c r="BE1139" s="712"/>
      <c r="BF1139" s="712"/>
      <c r="BG1139" s="713"/>
      <c r="BH1139" s="713"/>
      <c r="BI1139" s="714"/>
      <c r="BJ1139" s="714"/>
      <c r="BK1139" s="714"/>
      <c r="BL1139" s="713"/>
      <c r="BM1139" s="713"/>
      <c r="BN1139" s="713"/>
      <c r="BO1139" s="713"/>
      <c r="BP1139" s="713"/>
      <c r="BQ1139" s="713"/>
      <c r="BR1139" s="713"/>
      <c r="BS1139" s="713"/>
      <c r="BT1139" s="716"/>
      <c r="BU1139" s="717"/>
      <c r="BV1139" s="715"/>
      <c r="BW1139" s="718"/>
    </row>
    <row r="1140" spans="2:75" ht="15.75" customHeight="1">
      <c r="B1140" s="363" t="s">
        <v>1307</v>
      </c>
      <c r="C1140" s="364">
        <v>40962665000109</v>
      </c>
      <c r="D1140" s="365" t="s">
        <v>14</v>
      </c>
      <c r="E1140" s="365" t="s">
        <v>607</v>
      </c>
      <c r="F1140" s="365"/>
      <c r="G1140" s="366"/>
      <c r="H1140" s="366" t="s">
        <v>34</v>
      </c>
      <c r="I1140" s="366" t="s">
        <v>34</v>
      </c>
      <c r="J1140" s="366" t="s">
        <v>608</v>
      </c>
      <c r="K1140" s="367" t="s">
        <v>48</v>
      </c>
      <c r="L1140" s="368"/>
      <c r="M1140" s="368" t="s">
        <v>1421</v>
      </c>
      <c r="N1140" s="367">
        <v>630144</v>
      </c>
      <c r="O1140" s="367" t="s">
        <v>1323</v>
      </c>
      <c r="P1140" s="371">
        <v>44551</v>
      </c>
      <c r="Q1140" s="372">
        <v>2711161.59</v>
      </c>
      <c r="R1140" s="372" t="s">
        <v>1424</v>
      </c>
      <c r="S1140" s="367">
        <v>31</v>
      </c>
      <c r="T1140" s="369">
        <v>-0.10589609252093202</v>
      </c>
      <c r="U1140" s="369">
        <v>-1.3689394569622941</v>
      </c>
      <c r="V1140" s="369" t="s">
        <v>1424</v>
      </c>
      <c r="W1140" s="369" t="s">
        <v>1424</v>
      </c>
      <c r="X1140" s="369" t="s">
        <v>1424</v>
      </c>
      <c r="Y1140" s="369" t="s">
        <v>1424</v>
      </c>
      <c r="Z1140" s="369" t="s">
        <v>1424</v>
      </c>
      <c r="AA1140" s="369" t="s">
        <v>1424</v>
      </c>
      <c r="AB1140" s="369" t="s">
        <v>1424</v>
      </c>
      <c r="AC1140" s="373" t="s">
        <v>1424</v>
      </c>
      <c r="AD1140" s="575">
        <v>12123799000192</v>
      </c>
      <c r="AE1140" s="370" t="s">
        <v>2601</v>
      </c>
      <c r="AF1140" s="370" t="s">
        <v>1438</v>
      </c>
      <c r="AG1140" s="374" t="s">
        <v>1438</v>
      </c>
      <c r="AH1140" s="374" t="s">
        <v>2321</v>
      </c>
      <c r="AI1140" s="374">
        <v>0</v>
      </c>
      <c r="AJ1140" s="374" t="s">
        <v>1436</v>
      </c>
      <c r="AK1140" s="374">
        <v>0</v>
      </c>
      <c r="AL1140" s="369">
        <v>2.5000000000000001E-3</v>
      </c>
      <c r="AM1140" s="369" t="s">
        <v>34</v>
      </c>
      <c r="AN1140" s="369" t="s">
        <v>668</v>
      </c>
      <c r="AO1140" s="367" t="s">
        <v>1326</v>
      </c>
      <c r="AP1140" s="370" t="s">
        <v>718</v>
      </c>
      <c r="AQ1140" s="376" t="s">
        <v>661</v>
      </c>
      <c r="AR1140" s="369">
        <v>2.6666666666666668E-4</v>
      </c>
      <c r="AS1140" s="369">
        <v>2.6666666666666668E-4</v>
      </c>
      <c r="AT1140" s="369"/>
      <c r="AX1140" s="711"/>
      <c r="AY1140" s="712"/>
      <c r="AZ1140" s="712"/>
      <c r="BA1140" s="712"/>
      <c r="BB1140" s="713"/>
      <c r="BC1140" s="712"/>
      <c r="BD1140" s="712"/>
      <c r="BE1140" s="712"/>
      <c r="BF1140" s="712"/>
      <c r="BG1140" s="713"/>
      <c r="BH1140" s="713"/>
      <c r="BI1140" s="714"/>
      <c r="BJ1140" s="714"/>
      <c r="BK1140" s="714"/>
      <c r="BL1140" s="713"/>
      <c r="BM1140" s="713"/>
      <c r="BN1140" s="713"/>
      <c r="BO1140" s="713"/>
      <c r="BP1140" s="713"/>
      <c r="BQ1140" s="713"/>
      <c r="BR1140" s="713"/>
      <c r="BS1140" s="713"/>
      <c r="BT1140" s="716"/>
      <c r="BU1140" s="717"/>
      <c r="BV1140" s="715"/>
      <c r="BW1140" s="718"/>
    </row>
    <row r="1141" spans="2:75" ht="15.75" customHeight="1">
      <c r="B1141" s="363" t="s">
        <v>373</v>
      </c>
      <c r="C1141" s="364">
        <v>5969595000101</v>
      </c>
      <c r="D1141" s="365" t="s">
        <v>14</v>
      </c>
      <c r="E1141" s="365" t="s">
        <v>607</v>
      </c>
      <c r="F1141" s="365"/>
      <c r="G1141" s="366"/>
      <c r="H1141" s="366" t="s">
        <v>34</v>
      </c>
      <c r="I1141" s="366" t="s">
        <v>34</v>
      </c>
      <c r="J1141" s="366" t="s">
        <v>608</v>
      </c>
      <c r="K1141" s="367" t="s">
        <v>48</v>
      </c>
      <c r="L1141" s="368"/>
      <c r="M1141" s="368" t="s">
        <v>1421</v>
      </c>
      <c r="N1141" s="367">
        <v>321265</v>
      </c>
      <c r="O1141" s="367" t="s">
        <v>1323</v>
      </c>
      <c r="P1141" s="371">
        <v>41225</v>
      </c>
      <c r="Q1141" s="372">
        <v>32688895.18</v>
      </c>
      <c r="R1141" s="372">
        <v>39064582.683373027</v>
      </c>
      <c r="S1141" s="367">
        <v>3</v>
      </c>
      <c r="T1141" s="369">
        <v>-0.1074639318529873</v>
      </c>
      <c r="U1141" s="369">
        <v>-1.3892072220207985</v>
      </c>
      <c r="V1141" s="369">
        <v>-0.20809353580430712</v>
      </c>
      <c r="W1141" s="369">
        <v>-2.0400124605821324</v>
      </c>
      <c r="X1141" s="369">
        <v>-0.1111081663809953</v>
      </c>
      <c r="Y1141" s="369">
        <v>-0.84255340963769043</v>
      </c>
      <c r="Z1141" s="369">
        <v>0.12653568362420176</v>
      </c>
      <c r="AA1141" s="369">
        <v>0.71926984710337172</v>
      </c>
      <c r="AB1141" s="369">
        <v>0.18461991193099805</v>
      </c>
      <c r="AC1141" s="373">
        <v>-1.6973615984448336</v>
      </c>
      <c r="AD1141" s="575">
        <v>0</v>
      </c>
      <c r="AE1141" s="370" t="s">
        <v>2602</v>
      </c>
      <c r="AF1141" s="370" t="s">
        <v>2317</v>
      </c>
      <c r="AG1141" s="374" t="s">
        <v>1458</v>
      </c>
      <c r="AH1141" s="374" t="s">
        <v>2321</v>
      </c>
      <c r="AI1141" s="374">
        <v>1000</v>
      </c>
      <c r="AJ1141" s="374">
        <v>100</v>
      </c>
      <c r="AK1141" s="374">
        <v>1000</v>
      </c>
      <c r="AL1141" s="369">
        <v>0.02</v>
      </c>
      <c r="AM1141" s="369">
        <v>0.2</v>
      </c>
      <c r="AN1141" s="369" t="s">
        <v>34</v>
      </c>
      <c r="AO1141" s="367" t="s">
        <v>1326</v>
      </c>
      <c r="AP1141" s="370" t="s">
        <v>718</v>
      </c>
      <c r="AQ1141" s="376" t="s">
        <v>667</v>
      </c>
      <c r="AR1141" s="369">
        <v>2.6666666666666666E-3</v>
      </c>
      <c r="AS1141" s="369">
        <v>2.6666666666666666E-3</v>
      </c>
      <c r="AT1141" s="369"/>
      <c r="AX1141" s="711"/>
      <c r="AY1141" s="712"/>
      <c r="AZ1141" s="712"/>
      <c r="BA1141" s="712"/>
      <c r="BB1141" s="713"/>
      <c r="BC1141" s="712"/>
      <c r="BD1141" s="712"/>
      <c r="BE1141" s="712"/>
      <c r="BF1141" s="712"/>
      <c r="BG1141" s="713"/>
      <c r="BH1141" s="713"/>
      <c r="BI1141" s="714"/>
      <c r="BJ1141" s="714"/>
      <c r="BK1141" s="714"/>
      <c r="BL1141" s="713"/>
      <c r="BM1141" s="713"/>
      <c r="BN1141" s="713"/>
      <c r="BO1141" s="713"/>
      <c r="BP1141" s="713"/>
      <c r="BQ1141" s="713"/>
      <c r="BR1141" s="713"/>
      <c r="BS1141" s="713"/>
      <c r="BT1141" s="716"/>
      <c r="BU1141" s="717"/>
      <c r="BV1141" s="715"/>
      <c r="BW1141" s="718"/>
    </row>
    <row r="1142" spans="2:75" ht="15.75" customHeight="1">
      <c r="B1142" s="363" t="s">
        <v>1189</v>
      </c>
      <c r="C1142" s="364">
        <v>35726822000139</v>
      </c>
      <c r="D1142" s="365" t="s">
        <v>14</v>
      </c>
      <c r="E1142" s="365" t="s">
        <v>607</v>
      </c>
      <c r="F1142" s="365"/>
      <c r="G1142" s="366"/>
      <c r="H1142" s="366" t="s">
        <v>34</v>
      </c>
      <c r="I1142" s="366" t="s">
        <v>34</v>
      </c>
      <c r="J1142" s="366" t="s">
        <v>608</v>
      </c>
      <c r="K1142" s="367" t="s">
        <v>48</v>
      </c>
      <c r="L1142" s="368"/>
      <c r="M1142" s="368" t="s">
        <v>1421</v>
      </c>
      <c r="N1142" s="367">
        <v>528854</v>
      </c>
      <c r="O1142" s="367" t="s">
        <v>1323</v>
      </c>
      <c r="P1142" s="371">
        <v>43892</v>
      </c>
      <c r="Q1142" s="372">
        <v>8736896.9499999993</v>
      </c>
      <c r="R1142" s="372">
        <v>10135274.986468244</v>
      </c>
      <c r="S1142" s="367">
        <v>2</v>
      </c>
      <c r="T1142" s="369">
        <v>5.0928716915881411E-2</v>
      </c>
      <c r="U1142" s="369">
        <v>0.65836546390823802</v>
      </c>
      <c r="V1142" s="369">
        <v>-7.2788039290268447E-2</v>
      </c>
      <c r="W1142" s="369">
        <v>-0.71356616898051695</v>
      </c>
      <c r="X1142" s="369">
        <v>0.10488864237626427</v>
      </c>
      <c r="Y1142" s="369">
        <v>0.79538962926766421</v>
      </c>
      <c r="Z1142" s="369" t="s">
        <v>1424</v>
      </c>
      <c r="AA1142" s="369" t="s">
        <v>1424</v>
      </c>
      <c r="AB1142" s="369">
        <v>0.19821249094598095</v>
      </c>
      <c r="AC1142" s="373">
        <v>-0.77235929403745907</v>
      </c>
      <c r="AD1142" s="575">
        <v>0</v>
      </c>
      <c r="AE1142" s="370" t="s">
        <v>2602</v>
      </c>
      <c r="AF1142" s="370" t="s">
        <v>2317</v>
      </c>
      <c r="AG1142" s="374" t="s">
        <v>1458</v>
      </c>
      <c r="AH1142" s="374" t="s">
        <v>2321</v>
      </c>
      <c r="AI1142" s="374">
        <v>500</v>
      </c>
      <c r="AJ1142" s="374">
        <v>100</v>
      </c>
      <c r="AK1142" s="374">
        <v>100</v>
      </c>
      <c r="AL1142" s="369">
        <v>1.4999999999999999E-2</v>
      </c>
      <c r="AM1142" s="369">
        <v>0.2</v>
      </c>
      <c r="AN1142" s="369" t="s">
        <v>2335</v>
      </c>
      <c r="AO1142" s="367" t="s">
        <v>1326</v>
      </c>
      <c r="AP1142" s="370" t="s">
        <v>718</v>
      </c>
      <c r="AQ1142" s="376" t="s">
        <v>661</v>
      </c>
      <c r="AR1142" s="369">
        <v>1E-3</v>
      </c>
      <c r="AS1142" s="369">
        <v>1E-3</v>
      </c>
      <c r="AT1142" s="369"/>
      <c r="AW1142" s="711"/>
      <c r="AX1142" s="711"/>
      <c r="AY1142" s="712"/>
      <c r="AZ1142" s="712"/>
      <c r="BA1142" s="712"/>
      <c r="BB1142" s="713"/>
      <c r="BC1142" s="712"/>
      <c r="BD1142" s="712"/>
      <c r="BE1142" s="712"/>
      <c r="BF1142" s="712"/>
      <c r="BG1142" s="713"/>
      <c r="BH1142" s="713"/>
      <c r="BI1142" s="714"/>
      <c r="BJ1142" s="714"/>
      <c r="BK1142" s="714"/>
      <c r="BL1142" s="218"/>
      <c r="BM1142" s="713"/>
      <c r="BN1142" s="713"/>
      <c r="BO1142" s="713"/>
      <c r="BP1142" s="713"/>
      <c r="BQ1142" s="713"/>
      <c r="BR1142" s="713"/>
      <c r="BS1142" s="713"/>
      <c r="BT1142" s="716"/>
      <c r="BU1142" s="717"/>
      <c r="BV1142" s="715"/>
      <c r="BW1142" s="718"/>
    </row>
    <row r="1143" spans="2:75" ht="15.75" customHeight="1">
      <c r="B1143" s="363" t="s">
        <v>374</v>
      </c>
      <c r="C1143" s="364">
        <v>28579477000192</v>
      </c>
      <c r="D1143" s="365" t="s">
        <v>11</v>
      </c>
      <c r="E1143" s="365" t="s">
        <v>620</v>
      </c>
      <c r="F1143" s="365" t="s">
        <v>665</v>
      </c>
      <c r="G1143" s="366" t="s">
        <v>740</v>
      </c>
      <c r="H1143" s="366" t="s">
        <v>34</v>
      </c>
      <c r="I1143" s="366"/>
      <c r="J1143" s="366" t="s">
        <v>608</v>
      </c>
      <c r="K1143" s="367" t="s">
        <v>48</v>
      </c>
      <c r="L1143" s="368"/>
      <c r="M1143" s="368" t="s">
        <v>1421</v>
      </c>
      <c r="N1143" s="367">
        <v>453791</v>
      </c>
      <c r="O1143" s="367" t="s">
        <v>1323</v>
      </c>
      <c r="P1143" s="371">
        <v>43066</v>
      </c>
      <c r="Q1143" s="372">
        <v>11385344.279999999</v>
      </c>
      <c r="R1143" s="372">
        <v>10520212.859365087</v>
      </c>
      <c r="S1143" s="367">
        <v>3</v>
      </c>
      <c r="T1143" s="369">
        <v>5.8025511396484486E-2</v>
      </c>
      <c r="U1143" s="369">
        <v>0.75010711132104924</v>
      </c>
      <c r="V1143" s="369">
        <v>8.8492291301787152E-2</v>
      </c>
      <c r="W1143" s="369">
        <v>0.86752034955510193</v>
      </c>
      <c r="X1143" s="369">
        <v>0.13248156789937671</v>
      </c>
      <c r="Y1143" s="369">
        <v>1.0046317960554496</v>
      </c>
      <c r="Z1143" s="369">
        <v>0.23298028065453447</v>
      </c>
      <c r="AA1143" s="369">
        <v>1.3243354447127387</v>
      </c>
      <c r="AB1143" s="369">
        <v>2.7944343876041312E-2</v>
      </c>
      <c r="AC1143" s="373">
        <v>-0.42783758090165858</v>
      </c>
      <c r="AD1143" s="575">
        <v>0</v>
      </c>
      <c r="AE1143" s="370" t="s">
        <v>2451</v>
      </c>
      <c r="AF1143" s="370" t="s">
        <v>2317</v>
      </c>
      <c r="AG1143" s="374" t="s">
        <v>1458</v>
      </c>
      <c r="AH1143" s="374" t="s">
        <v>2321</v>
      </c>
      <c r="AI1143" s="374">
        <v>25000</v>
      </c>
      <c r="AJ1143" s="374">
        <v>1000</v>
      </c>
      <c r="AK1143" s="374">
        <v>1000</v>
      </c>
      <c r="AL1143" s="369">
        <v>8.0000000000000002E-3</v>
      </c>
      <c r="AM1143" s="369" t="s">
        <v>34</v>
      </c>
      <c r="AN1143" s="369" t="s">
        <v>34</v>
      </c>
      <c r="AO1143" s="367" t="s">
        <v>1326</v>
      </c>
      <c r="AP1143" s="370" t="s">
        <v>13</v>
      </c>
      <c r="AQ1143" s="376" t="s">
        <v>670</v>
      </c>
      <c r="AR1143" s="369">
        <v>1.5999999999999999E-3</v>
      </c>
      <c r="AS1143" s="369">
        <v>1.5999999999999999E-3</v>
      </c>
      <c r="AT1143" s="369"/>
      <c r="AX1143" s="711"/>
      <c r="AY1143" s="712"/>
      <c r="AZ1143" s="712"/>
      <c r="BA1143" s="712"/>
      <c r="BB1143" s="713"/>
      <c r="BC1143" s="712"/>
      <c r="BD1143" s="712"/>
      <c r="BE1143" s="712"/>
      <c r="BF1143" s="712"/>
      <c r="BG1143" s="713"/>
      <c r="BH1143" s="713"/>
      <c r="BI1143" s="714"/>
      <c r="BJ1143" s="714"/>
      <c r="BK1143" s="714"/>
      <c r="BL1143" s="713"/>
      <c r="BM1143" s="713"/>
      <c r="BN1143" s="713"/>
      <c r="BO1143" s="713"/>
      <c r="BP1143" s="713"/>
      <c r="BQ1143" s="713"/>
      <c r="BR1143" s="713"/>
      <c r="BS1143" s="713"/>
      <c r="BT1143" s="716"/>
      <c r="BU1143" s="717"/>
      <c r="BV1143" s="715"/>
      <c r="BW1143" s="718"/>
    </row>
    <row r="1144" spans="2:75" ht="15.75" customHeight="1">
      <c r="B1144" s="363" t="s">
        <v>592</v>
      </c>
      <c r="C1144" s="364">
        <v>38029012000111</v>
      </c>
      <c r="D1144" s="365" t="s">
        <v>14</v>
      </c>
      <c r="E1144" s="365" t="s">
        <v>607</v>
      </c>
      <c r="F1144" s="365"/>
      <c r="G1144" s="366"/>
      <c r="H1144" s="366" t="s">
        <v>34</v>
      </c>
      <c r="I1144" s="366" t="s">
        <v>34</v>
      </c>
      <c r="J1144" s="366" t="s">
        <v>608</v>
      </c>
      <c r="K1144" s="367" t="s">
        <v>48</v>
      </c>
      <c r="L1144" s="368"/>
      <c r="M1144" s="368" t="s">
        <v>1421</v>
      </c>
      <c r="N1144" s="367">
        <v>550353</v>
      </c>
      <c r="O1144" s="367" t="s">
        <v>1323</v>
      </c>
      <c r="P1144" s="371">
        <v>44069</v>
      </c>
      <c r="Q1144" s="372">
        <v>43831471.409999996</v>
      </c>
      <c r="R1144" s="372">
        <v>53325422.790793628</v>
      </c>
      <c r="S1144" s="367">
        <v>32</v>
      </c>
      <c r="T1144" s="369">
        <v>-3.3737615501457818E-2</v>
      </c>
      <c r="U1144" s="369">
        <v>-0.43613274054129247</v>
      </c>
      <c r="V1144" s="369">
        <v>-8.266069059106107E-2</v>
      </c>
      <c r="W1144" s="369">
        <v>-0.81035116326087497</v>
      </c>
      <c r="X1144" s="369">
        <v>0.16899135652406461</v>
      </c>
      <c r="Y1144" s="369">
        <v>1.2814921555847363</v>
      </c>
      <c r="Z1144" s="369" t="s">
        <v>1424</v>
      </c>
      <c r="AA1144" s="369" t="s">
        <v>1424</v>
      </c>
      <c r="AB1144" s="369">
        <v>0.25398614431168282</v>
      </c>
      <c r="AC1144" s="373">
        <v>-0.59571842566259647</v>
      </c>
      <c r="AD1144" s="575">
        <v>38028983000147</v>
      </c>
      <c r="AE1144" s="370" t="s">
        <v>2603</v>
      </c>
      <c r="AF1144" s="370" t="s">
        <v>2323</v>
      </c>
      <c r="AG1144" s="374" t="s">
        <v>721</v>
      </c>
      <c r="AH1144" s="374" t="s">
        <v>2321</v>
      </c>
      <c r="AI1144" s="374">
        <v>10000</v>
      </c>
      <c r="AJ1144" s="374">
        <v>5000</v>
      </c>
      <c r="AK1144" s="374">
        <v>10000</v>
      </c>
      <c r="AL1144" s="369">
        <v>1.8500000000000003E-2</v>
      </c>
      <c r="AM1144" s="369">
        <v>0.2</v>
      </c>
      <c r="AN1144" s="369" t="s">
        <v>668</v>
      </c>
      <c r="AO1144" s="367" t="s">
        <v>1326</v>
      </c>
      <c r="AP1144" s="370" t="s">
        <v>718</v>
      </c>
      <c r="AQ1144" s="376" t="s">
        <v>661</v>
      </c>
      <c r="AR1144" s="369">
        <v>3.7000000000000002E-3</v>
      </c>
      <c r="AS1144" s="369">
        <v>3.7000000000000002E-3</v>
      </c>
      <c r="AT1144" s="369"/>
      <c r="AX1144" s="711"/>
      <c r="AY1144" s="712"/>
      <c r="AZ1144" s="712"/>
      <c r="BA1144" s="712"/>
      <c r="BB1144" s="713"/>
      <c r="BC1144" s="712"/>
      <c r="BD1144" s="712"/>
      <c r="BE1144" s="712"/>
      <c r="BF1144" s="712"/>
      <c r="BG1144" s="713"/>
      <c r="BH1144" s="713"/>
      <c r="BI1144" s="714"/>
      <c r="BJ1144" s="714"/>
      <c r="BK1144" s="714"/>
      <c r="BL1144" s="713"/>
      <c r="BM1144" s="713"/>
      <c r="BN1144" s="713"/>
      <c r="BO1144" s="713"/>
      <c r="BP1144" s="713"/>
      <c r="BQ1144" s="713"/>
      <c r="BR1144" s="713"/>
      <c r="BS1144" s="713"/>
      <c r="BT1144" s="716"/>
      <c r="BU1144" s="717"/>
      <c r="BV1144" s="715"/>
      <c r="BW1144" s="718"/>
    </row>
    <row r="1145" spans="2:75" ht="15.75" customHeight="1">
      <c r="B1145" s="363" t="s">
        <v>1190</v>
      </c>
      <c r="C1145" s="364">
        <v>30934725000118</v>
      </c>
      <c r="D1145" s="365" t="s">
        <v>13</v>
      </c>
      <c r="E1145" s="365" t="s">
        <v>616</v>
      </c>
      <c r="F1145" s="365" t="s">
        <v>617</v>
      </c>
      <c r="G1145" s="366" t="s">
        <v>34</v>
      </c>
      <c r="H1145" s="366" t="s">
        <v>1340</v>
      </c>
      <c r="I1145" s="366" t="s">
        <v>34</v>
      </c>
      <c r="J1145" s="366" t="s">
        <v>608</v>
      </c>
      <c r="K1145" s="367" t="s">
        <v>48</v>
      </c>
      <c r="L1145" s="368"/>
      <c r="M1145" s="368" t="s">
        <v>34</v>
      </c>
      <c r="N1145" s="367">
        <v>476072</v>
      </c>
      <c r="O1145" s="367" t="s">
        <v>1323</v>
      </c>
      <c r="P1145" s="371">
        <v>43370</v>
      </c>
      <c r="Q1145" s="372">
        <v>11105498.560000001</v>
      </c>
      <c r="R1145" s="372">
        <v>14558166.659484122</v>
      </c>
      <c r="S1145" s="367">
        <v>77</v>
      </c>
      <c r="T1145" s="369">
        <v>0.10382798416945627</v>
      </c>
      <c r="U1145" s="369">
        <v>1.34220461664655</v>
      </c>
      <c r="V1145" s="369">
        <v>8.3154715768195109E-2</v>
      </c>
      <c r="W1145" s="369">
        <v>0.81519426188620903</v>
      </c>
      <c r="X1145" s="369">
        <v>0.22017296184902269</v>
      </c>
      <c r="Y1145" s="369">
        <v>1.6696115664424616</v>
      </c>
      <c r="Z1145" s="369">
        <v>0.38369423735302455</v>
      </c>
      <c r="AA1145" s="369">
        <v>2.1810424342827015</v>
      </c>
      <c r="AB1145" s="369">
        <v>0.10126171428067401</v>
      </c>
      <c r="AC1145" s="373">
        <v>-0.11997959938605482</v>
      </c>
      <c r="AD1145" s="575">
        <v>0</v>
      </c>
      <c r="AE1145" s="370" t="s">
        <v>2331</v>
      </c>
      <c r="AF1145" s="370" t="s">
        <v>2317</v>
      </c>
      <c r="AG1145" s="374" t="s">
        <v>1458</v>
      </c>
      <c r="AH1145" s="374" t="s">
        <v>2318</v>
      </c>
      <c r="AI1145" s="374">
        <v>5000</v>
      </c>
      <c r="AJ1145" s="374">
        <v>5000</v>
      </c>
      <c r="AK1145" s="374">
        <v>5000</v>
      </c>
      <c r="AL1145" s="369">
        <v>6.5000000000000006E-3</v>
      </c>
      <c r="AM1145" s="369" t="s">
        <v>34</v>
      </c>
      <c r="AN1145" s="369" t="s">
        <v>34</v>
      </c>
      <c r="AO1145" s="367" t="s">
        <v>1326</v>
      </c>
      <c r="AP1145" s="370" t="s">
        <v>13</v>
      </c>
      <c r="AQ1145" s="376" t="s">
        <v>670</v>
      </c>
      <c r="AR1145" s="369">
        <v>4.3333333333333331E-3</v>
      </c>
      <c r="AS1145" s="369">
        <v>4.3333333333333331E-3</v>
      </c>
      <c r="AT1145" s="369"/>
      <c r="AX1145" s="711"/>
      <c r="AY1145" s="712"/>
      <c r="AZ1145" s="712"/>
      <c r="BA1145" s="712"/>
      <c r="BB1145" s="713"/>
      <c r="BC1145" s="712"/>
      <c r="BD1145" s="712"/>
      <c r="BE1145" s="712"/>
      <c r="BF1145" s="712"/>
      <c r="BG1145" s="713"/>
      <c r="BH1145" s="713"/>
      <c r="BI1145" s="714"/>
      <c r="BJ1145" s="714"/>
      <c r="BK1145" s="714"/>
      <c r="BL1145" s="713"/>
      <c r="BM1145" s="713"/>
      <c r="BN1145" s="713"/>
      <c r="BO1145" s="713"/>
      <c r="BP1145" s="713"/>
      <c r="BQ1145" s="713"/>
      <c r="BR1145" s="713"/>
      <c r="BS1145" s="713"/>
      <c r="BT1145" s="716"/>
      <c r="BU1145" s="717"/>
      <c r="BV1145" s="715"/>
      <c r="BW1145" s="718"/>
    </row>
    <row r="1146" spans="2:75" ht="15.75" customHeight="1">
      <c r="B1146" s="363" t="s">
        <v>375</v>
      </c>
      <c r="C1146" s="364">
        <v>25423215000146</v>
      </c>
      <c r="D1146" s="365" t="s">
        <v>13</v>
      </c>
      <c r="E1146" s="365" t="s">
        <v>616</v>
      </c>
      <c r="F1146" s="365" t="s">
        <v>617</v>
      </c>
      <c r="G1146" s="366" t="s">
        <v>34</v>
      </c>
      <c r="H1146" s="366" t="s">
        <v>1340</v>
      </c>
      <c r="I1146" s="366" t="s">
        <v>34</v>
      </c>
      <c r="J1146" s="366" t="s">
        <v>608</v>
      </c>
      <c r="K1146" s="367" t="s">
        <v>48</v>
      </c>
      <c r="L1146" s="368" t="s">
        <v>1341</v>
      </c>
      <c r="M1146" s="368" t="s">
        <v>1421</v>
      </c>
      <c r="N1146" s="367">
        <v>428035</v>
      </c>
      <c r="O1146" s="367" t="s">
        <v>1323</v>
      </c>
      <c r="P1146" s="371">
        <v>42677</v>
      </c>
      <c r="Q1146" s="372">
        <v>254165199.18000001</v>
      </c>
      <c r="R1146" s="372">
        <v>277670602.60123003</v>
      </c>
      <c r="S1146" s="367">
        <v>77</v>
      </c>
      <c r="T1146" s="369">
        <v>0.11084835139601412</v>
      </c>
      <c r="U1146" s="369">
        <v>1.4329582740291427</v>
      </c>
      <c r="V1146" s="369">
        <v>9.3096863405803365E-2</v>
      </c>
      <c r="W1146" s="369">
        <v>0.91266055264471435</v>
      </c>
      <c r="X1146" s="369">
        <v>0.23928114709756376</v>
      </c>
      <c r="Y1146" s="369">
        <v>1.8145124063855882</v>
      </c>
      <c r="Z1146" s="369">
        <v>0.41164107467953692</v>
      </c>
      <c r="AA1146" s="369">
        <v>2.3399013176832311</v>
      </c>
      <c r="AB1146" s="369">
        <v>0.10238768640090619</v>
      </c>
      <c r="AC1146" s="373">
        <v>-2.8278200454801703E-2</v>
      </c>
      <c r="AD1146" s="575">
        <v>25423226000126</v>
      </c>
      <c r="AE1146" s="370" t="s">
        <v>2603</v>
      </c>
      <c r="AF1146" s="370" t="s">
        <v>2323</v>
      </c>
      <c r="AG1146" s="374" t="s">
        <v>721</v>
      </c>
      <c r="AH1146" s="374" t="s">
        <v>2318</v>
      </c>
      <c r="AI1146" s="374">
        <v>100000</v>
      </c>
      <c r="AJ1146" s="374">
        <v>50000</v>
      </c>
      <c r="AK1146" s="374">
        <v>100000</v>
      </c>
      <c r="AL1146" s="369">
        <v>1.8500000000000003E-2</v>
      </c>
      <c r="AM1146" s="369">
        <v>0.2</v>
      </c>
      <c r="AN1146" s="369" t="s">
        <v>64</v>
      </c>
      <c r="AO1146" s="367" t="s">
        <v>1326</v>
      </c>
      <c r="AP1146" s="370" t="s">
        <v>13</v>
      </c>
      <c r="AQ1146" s="376" t="s">
        <v>670</v>
      </c>
      <c r="AR1146" s="369">
        <v>3.6999999999999993E-3</v>
      </c>
      <c r="AS1146" s="369">
        <v>3.6999999999999993E-3</v>
      </c>
      <c r="AT1146" s="369"/>
      <c r="AX1146" s="711"/>
      <c r="AY1146" s="712"/>
      <c r="AZ1146" s="712"/>
      <c r="BA1146" s="712"/>
      <c r="BB1146" s="713"/>
      <c r="BC1146" s="712"/>
      <c r="BD1146" s="712"/>
      <c r="BE1146" s="712"/>
      <c r="BF1146" s="712"/>
      <c r="BG1146" s="713"/>
      <c r="BH1146" s="713"/>
      <c r="BI1146" s="714"/>
      <c r="BJ1146" s="714"/>
      <c r="BK1146" s="714"/>
      <c r="BL1146" s="713"/>
      <c r="BM1146" s="713"/>
      <c r="BN1146" s="713"/>
      <c r="BO1146" s="713"/>
      <c r="BP1146" s="713"/>
      <c r="BQ1146" s="713"/>
      <c r="BR1146" s="713"/>
      <c r="BS1146" s="713"/>
      <c r="BT1146" s="716"/>
      <c r="BU1146" s="717"/>
      <c r="BV1146" s="715"/>
      <c r="BW1146" s="718"/>
    </row>
    <row r="1147" spans="2:75" ht="15.75" customHeight="1">
      <c r="B1147" s="363" t="s">
        <v>650</v>
      </c>
      <c r="C1147" s="364">
        <v>18772290000157</v>
      </c>
      <c r="D1147" s="365" t="s">
        <v>13</v>
      </c>
      <c r="E1147" s="365" t="s">
        <v>616</v>
      </c>
      <c r="F1147" s="365" t="s">
        <v>617</v>
      </c>
      <c r="G1147" s="366" t="s">
        <v>34</v>
      </c>
      <c r="H1147" s="366" t="s">
        <v>1339</v>
      </c>
      <c r="I1147" s="366" t="s">
        <v>34</v>
      </c>
      <c r="J1147" s="366" t="s">
        <v>608</v>
      </c>
      <c r="K1147" s="367" t="s">
        <v>48</v>
      </c>
      <c r="L1147" s="368" t="s">
        <v>717</v>
      </c>
      <c r="M1147" s="368" t="s">
        <v>34</v>
      </c>
      <c r="N1147" s="367">
        <v>355208</v>
      </c>
      <c r="O1147" s="367" t="s">
        <v>1323</v>
      </c>
      <c r="P1147" s="371">
        <v>41577</v>
      </c>
      <c r="Q1147" s="372">
        <v>488796415.63999999</v>
      </c>
      <c r="R1147" s="372">
        <v>559371937.86714268</v>
      </c>
      <c r="S1147" s="367">
        <v>15</v>
      </c>
      <c r="T1147" s="369">
        <v>9.217874383893121E-2</v>
      </c>
      <c r="U1147" s="369">
        <v>1.1916126131791884</v>
      </c>
      <c r="V1147" s="369">
        <v>0.10320133650430896</v>
      </c>
      <c r="W1147" s="369">
        <v>1.0117181756933864</v>
      </c>
      <c r="X1147" s="369">
        <v>0.18088648159287013</v>
      </c>
      <c r="Y1147" s="369">
        <v>1.3716950498564497</v>
      </c>
      <c r="Z1147" s="369">
        <v>0.30731837553242713</v>
      </c>
      <c r="AA1147" s="369">
        <v>1.7468972755364909</v>
      </c>
      <c r="AB1147" s="369">
        <v>4.874684630137259E-2</v>
      </c>
      <c r="AC1147" s="373">
        <v>4.6490018234214871E-2</v>
      </c>
      <c r="AD1147" s="575">
        <v>18816393000171</v>
      </c>
      <c r="AE1147" s="370" t="s">
        <v>2603</v>
      </c>
      <c r="AF1147" s="370" t="s">
        <v>2323</v>
      </c>
      <c r="AG1147" s="374" t="s">
        <v>721</v>
      </c>
      <c r="AH1147" s="374" t="s">
        <v>2321</v>
      </c>
      <c r="AI1147" s="374">
        <v>10000</v>
      </c>
      <c r="AJ1147" s="374">
        <v>5000</v>
      </c>
      <c r="AK1147" s="374">
        <v>10000</v>
      </c>
      <c r="AL1147" s="369">
        <v>1.8500000000000003E-2</v>
      </c>
      <c r="AM1147" s="369">
        <v>0.2</v>
      </c>
      <c r="AN1147" s="369" t="s">
        <v>64</v>
      </c>
      <c r="AO1147" s="367" t="s">
        <v>1326</v>
      </c>
      <c r="AP1147" s="370" t="s">
        <v>13</v>
      </c>
      <c r="AQ1147" s="376" t="s">
        <v>676</v>
      </c>
      <c r="AR1147" s="369">
        <v>4.6249999999999998E-3</v>
      </c>
      <c r="AS1147" s="369">
        <v>4.6249999999999998E-3</v>
      </c>
      <c r="AT1147" s="369"/>
      <c r="AX1147" s="711"/>
      <c r="AY1147" s="712"/>
      <c r="AZ1147" s="712"/>
      <c r="BA1147" s="712"/>
      <c r="BB1147" s="713"/>
      <c r="BC1147" s="712"/>
      <c r="BD1147" s="712"/>
      <c r="BE1147" s="712"/>
      <c r="BF1147" s="712"/>
      <c r="BG1147" s="713"/>
      <c r="BH1147" s="713"/>
      <c r="BI1147" s="714"/>
      <c r="BJ1147" s="714"/>
      <c r="BK1147" s="714"/>
      <c r="BL1147" s="713"/>
      <c r="BM1147" s="713"/>
      <c r="BN1147" s="713"/>
      <c r="BO1147" s="713"/>
      <c r="BP1147" s="713"/>
      <c r="BQ1147" s="713"/>
      <c r="BR1147" s="713"/>
      <c r="BS1147" s="713"/>
      <c r="BT1147" s="716"/>
      <c r="BU1147" s="717"/>
      <c r="BV1147" s="715"/>
      <c r="BW1147" s="718"/>
    </row>
    <row r="1148" spans="2:75" ht="15.75" customHeight="1">
      <c r="B1148" s="363" t="s">
        <v>376</v>
      </c>
      <c r="C1148" s="364">
        <v>11734024000190</v>
      </c>
      <c r="D1148" s="365" t="s">
        <v>14</v>
      </c>
      <c r="E1148" s="365" t="s">
        <v>607</v>
      </c>
      <c r="F1148" s="365"/>
      <c r="G1148" s="366"/>
      <c r="H1148" s="366" t="s">
        <v>34</v>
      </c>
      <c r="I1148" s="366" t="s">
        <v>34</v>
      </c>
      <c r="J1148" s="366" t="s">
        <v>608</v>
      </c>
      <c r="K1148" s="367" t="s">
        <v>48</v>
      </c>
      <c r="L1148" s="368"/>
      <c r="M1148" s="368" t="s">
        <v>34</v>
      </c>
      <c r="N1148" s="367">
        <v>251666</v>
      </c>
      <c r="O1148" s="367" t="s">
        <v>1323</v>
      </c>
      <c r="P1148" s="371">
        <v>40365</v>
      </c>
      <c r="Q1148" s="372">
        <v>13783639.550000001</v>
      </c>
      <c r="R1148" s="372">
        <v>17755386.396388892</v>
      </c>
      <c r="S1148" s="367">
        <v>5</v>
      </c>
      <c r="T1148" s="369">
        <v>-0.21143934275700738</v>
      </c>
      <c r="U1148" s="369">
        <v>-2.7333176528400065</v>
      </c>
      <c r="V1148" s="369">
        <v>-0.39498080904085842</v>
      </c>
      <c r="W1148" s="369">
        <v>-3.8721326398716762</v>
      </c>
      <c r="X1148" s="369">
        <v>-0.42959482951554395</v>
      </c>
      <c r="Y1148" s="369">
        <v>-3.2576956326493334</v>
      </c>
      <c r="Z1148" s="369">
        <v>-0.32556675682038294</v>
      </c>
      <c r="AA1148" s="369">
        <v>-1.8506269906882535</v>
      </c>
      <c r="AB1148" s="369">
        <v>0.31336867004700242</v>
      </c>
      <c r="AC1148" s="373">
        <v>-1.755685717259488</v>
      </c>
      <c r="AD1148" s="575">
        <v>13003672000100</v>
      </c>
      <c r="AE1148" s="370" t="s">
        <v>2604</v>
      </c>
      <c r="AF1148" s="370" t="s">
        <v>2317</v>
      </c>
      <c r="AG1148" s="374" t="s">
        <v>1458</v>
      </c>
      <c r="AH1148" s="374" t="s">
        <v>2321</v>
      </c>
      <c r="AI1148" s="374">
        <v>10000</v>
      </c>
      <c r="AJ1148" s="374">
        <v>1000</v>
      </c>
      <c r="AK1148" s="374">
        <v>1000</v>
      </c>
      <c r="AL1148" s="369">
        <v>2.2000000000000002E-2</v>
      </c>
      <c r="AM1148" s="369">
        <v>0.2</v>
      </c>
      <c r="AN1148" s="369" t="s">
        <v>34</v>
      </c>
      <c r="AO1148" s="367" t="s">
        <v>1326</v>
      </c>
      <c r="AP1148" s="370" t="s">
        <v>718</v>
      </c>
      <c r="AQ1148" s="376" t="s">
        <v>661</v>
      </c>
      <c r="AR1148" s="369">
        <v>5.8666666666666659E-3</v>
      </c>
      <c r="AS1148" s="369">
        <v>5.8666666666666659E-3</v>
      </c>
      <c r="AT1148" s="369"/>
      <c r="AX1148" s="711"/>
      <c r="AY1148" s="712"/>
      <c r="AZ1148" s="712"/>
      <c r="BA1148" s="712"/>
      <c r="BB1148" s="713"/>
      <c r="BC1148" s="712"/>
      <c r="BD1148" s="712"/>
      <c r="BE1148" s="712"/>
      <c r="BF1148" s="712"/>
      <c r="BG1148" s="713"/>
      <c r="BH1148" s="713"/>
      <c r="BI1148" s="714"/>
      <c r="BJ1148" s="714"/>
      <c r="BK1148" s="714"/>
      <c r="BL1148" s="713"/>
      <c r="BM1148" s="713"/>
      <c r="BN1148" s="713"/>
      <c r="BO1148" s="713"/>
      <c r="BP1148" s="713"/>
      <c r="BQ1148" s="713"/>
      <c r="BR1148" s="713"/>
      <c r="BS1148" s="713"/>
      <c r="BT1148" s="716"/>
      <c r="BU1148" s="717"/>
      <c r="BV1148" s="715"/>
      <c r="BW1148" s="718"/>
    </row>
    <row r="1149" spans="2:75" ht="15.75" customHeight="1">
      <c r="B1149" s="363" t="s">
        <v>1191</v>
      </c>
      <c r="C1149" s="364">
        <v>13054728000148</v>
      </c>
      <c r="D1149" s="365" t="s">
        <v>11</v>
      </c>
      <c r="E1149" s="365" t="s">
        <v>620</v>
      </c>
      <c r="F1149" s="365" t="s">
        <v>687</v>
      </c>
      <c r="G1149" s="366" t="s">
        <v>740</v>
      </c>
      <c r="H1149" s="366" t="s">
        <v>34</v>
      </c>
      <c r="I1149" s="366" t="s">
        <v>1321</v>
      </c>
      <c r="J1149" s="366" t="s">
        <v>608</v>
      </c>
      <c r="K1149" s="367" t="s">
        <v>48</v>
      </c>
      <c r="L1149" s="368"/>
      <c r="M1149" s="368" t="s">
        <v>34</v>
      </c>
      <c r="N1149" s="367">
        <v>301426</v>
      </c>
      <c r="O1149" s="367" t="s">
        <v>1323</v>
      </c>
      <c r="P1149" s="371">
        <v>41018</v>
      </c>
      <c r="Q1149" s="372">
        <v>149533380.91</v>
      </c>
      <c r="R1149" s="372">
        <v>68542307.20948413</v>
      </c>
      <c r="S1149" s="367">
        <v>60</v>
      </c>
      <c r="T1149" s="369">
        <v>9.3957386534859078E-2</v>
      </c>
      <c r="U1149" s="369">
        <v>1.2146054744673627</v>
      </c>
      <c r="V1149" s="369">
        <v>0.12892586751284174</v>
      </c>
      <c r="W1149" s="369">
        <v>1.2639045955992376</v>
      </c>
      <c r="X1149" s="369">
        <v>0.18065768368860913</v>
      </c>
      <c r="Y1149" s="369">
        <v>1.3699600337848854</v>
      </c>
      <c r="Z1149" s="369">
        <v>0.24093723173512638</v>
      </c>
      <c r="AA1149" s="369">
        <v>1.3695653342049681</v>
      </c>
      <c r="AB1149" s="369">
        <v>1.5989913530040476E-3</v>
      </c>
      <c r="AC1149" s="373">
        <v>15.100146857032978</v>
      </c>
      <c r="AD1149" s="575">
        <v>13054656000139</v>
      </c>
      <c r="AE1149" s="370" t="s">
        <v>2604</v>
      </c>
      <c r="AF1149" s="370" t="s">
        <v>2317</v>
      </c>
      <c r="AG1149" s="374" t="s">
        <v>1458</v>
      </c>
      <c r="AH1149" s="374" t="s">
        <v>2318</v>
      </c>
      <c r="AI1149" s="374">
        <v>10000</v>
      </c>
      <c r="AJ1149" s="374">
        <v>1000</v>
      </c>
      <c r="AK1149" s="374">
        <v>0</v>
      </c>
      <c r="AL1149" s="369">
        <v>4.0000000000000001E-3</v>
      </c>
      <c r="AM1149" s="369">
        <v>0.2</v>
      </c>
      <c r="AN1149" s="369" t="s">
        <v>64</v>
      </c>
      <c r="AO1149" s="367" t="s">
        <v>1326</v>
      </c>
      <c r="AP1149" s="370" t="s">
        <v>13</v>
      </c>
      <c r="AQ1149" s="376" t="s">
        <v>673</v>
      </c>
      <c r="AR1149" s="369">
        <v>1.92E-3</v>
      </c>
      <c r="AS1149" s="369">
        <v>1.92E-3</v>
      </c>
      <c r="AT1149" s="369"/>
      <c r="AX1149" s="711"/>
      <c r="AY1149" s="712"/>
      <c r="AZ1149" s="712"/>
      <c r="BA1149" s="712"/>
      <c r="BB1149" s="713"/>
      <c r="BC1149" s="712"/>
      <c r="BD1149" s="712"/>
      <c r="BE1149" s="712"/>
      <c r="BF1149" s="712"/>
      <c r="BG1149" s="713"/>
      <c r="BH1149" s="713"/>
      <c r="BI1149" s="714"/>
      <c r="BJ1149" s="714"/>
      <c r="BK1149" s="714"/>
      <c r="BL1149" s="713"/>
      <c r="BM1149" s="713"/>
      <c r="BN1149" s="713"/>
      <c r="BO1149" s="713"/>
      <c r="BP1149" s="713"/>
      <c r="BQ1149" s="713"/>
      <c r="BR1149" s="713"/>
      <c r="BS1149" s="713"/>
      <c r="BT1149" s="716"/>
      <c r="BU1149" s="717"/>
      <c r="BV1149" s="715"/>
      <c r="BW1149" s="718"/>
    </row>
    <row r="1150" spans="2:75" ht="15.75" customHeight="1">
      <c r="B1150" s="363" t="s">
        <v>490</v>
      </c>
      <c r="C1150" s="364">
        <v>34780531000166</v>
      </c>
      <c r="D1150" s="365" t="s">
        <v>11</v>
      </c>
      <c r="E1150" s="365" t="s">
        <v>620</v>
      </c>
      <c r="F1150" s="365" t="s">
        <v>687</v>
      </c>
      <c r="G1150" s="366" t="s">
        <v>740</v>
      </c>
      <c r="H1150" s="366" t="s">
        <v>34</v>
      </c>
      <c r="I1150" s="366" t="s">
        <v>1321</v>
      </c>
      <c r="J1150" s="366" t="s">
        <v>608</v>
      </c>
      <c r="K1150" s="367" t="s">
        <v>48</v>
      </c>
      <c r="L1150" s="368"/>
      <c r="M1150" s="368" t="s">
        <v>34</v>
      </c>
      <c r="N1150" s="367">
        <v>508926</v>
      </c>
      <c r="O1150" s="367" t="s">
        <v>1323</v>
      </c>
      <c r="P1150" s="371">
        <v>43735</v>
      </c>
      <c r="Q1150" s="372">
        <v>155779292.25</v>
      </c>
      <c r="R1150" s="372">
        <v>70478943.399444431</v>
      </c>
      <c r="S1150" s="367">
        <v>45</v>
      </c>
      <c r="T1150" s="369">
        <v>9.4302304837376782E-2</v>
      </c>
      <c r="U1150" s="369">
        <v>1.2190643006856352</v>
      </c>
      <c r="V1150" s="369">
        <v>0.12944544813671044</v>
      </c>
      <c r="W1150" s="369">
        <v>1.2689982230532206</v>
      </c>
      <c r="X1150" s="369">
        <v>0.19191222520147266</v>
      </c>
      <c r="Y1150" s="369">
        <v>1.4553052665831296</v>
      </c>
      <c r="Z1150" s="369" t="s">
        <v>1424</v>
      </c>
      <c r="AA1150" s="369" t="s">
        <v>1424</v>
      </c>
      <c r="AB1150" s="369">
        <v>1.4421644476304053E-3</v>
      </c>
      <c r="AC1150" s="373">
        <v>17.061248636502103</v>
      </c>
      <c r="AD1150" s="575">
        <v>34780492000105</v>
      </c>
      <c r="AE1150" s="370" t="s">
        <v>2604</v>
      </c>
      <c r="AF1150" s="370" t="s">
        <v>2317</v>
      </c>
      <c r="AG1150" s="374" t="s">
        <v>1458</v>
      </c>
      <c r="AH1150" s="374" t="s">
        <v>2318</v>
      </c>
      <c r="AI1150" s="374">
        <v>10000</v>
      </c>
      <c r="AJ1150" s="374">
        <v>1000</v>
      </c>
      <c r="AK1150" s="374">
        <v>1000</v>
      </c>
      <c r="AL1150" s="369">
        <v>9.1000000000000004E-3</v>
      </c>
      <c r="AM1150" s="369">
        <v>0.2</v>
      </c>
      <c r="AN1150" s="369" t="s">
        <v>64</v>
      </c>
      <c r="AO1150" s="367" t="s">
        <v>1326</v>
      </c>
      <c r="AP1150" s="370" t="s">
        <v>13</v>
      </c>
      <c r="AQ1150" s="376" t="s">
        <v>673</v>
      </c>
      <c r="AR1150" s="369">
        <v>2.4269700000000001E-3</v>
      </c>
      <c r="AS1150" s="369">
        <v>2.4269700000000001E-3</v>
      </c>
      <c r="AT1150" s="369"/>
      <c r="AX1150" s="711"/>
      <c r="AY1150" s="712"/>
      <c r="AZ1150" s="712"/>
      <c r="BA1150" s="712"/>
      <c r="BB1150" s="713"/>
      <c r="BC1150" s="712"/>
      <c r="BD1150" s="712"/>
      <c r="BE1150" s="712"/>
      <c r="BF1150" s="712"/>
      <c r="BG1150" s="713"/>
      <c r="BH1150" s="713"/>
      <c r="BI1150" s="714"/>
      <c r="BJ1150" s="714"/>
      <c r="BK1150" s="714"/>
      <c r="BL1150" s="713"/>
      <c r="BM1150" s="713"/>
      <c r="BN1150" s="713"/>
      <c r="BO1150" s="713"/>
      <c r="BP1150" s="713"/>
      <c r="BQ1150" s="713"/>
      <c r="BR1150" s="713"/>
      <c r="BS1150" s="713"/>
      <c r="BT1150" s="716"/>
      <c r="BU1150" s="717"/>
      <c r="BV1150" s="715"/>
      <c r="BW1150" s="718"/>
    </row>
    <row r="1151" spans="2:75" ht="15.75" customHeight="1">
      <c r="B1151" s="363" t="s">
        <v>1192</v>
      </c>
      <c r="C1151" s="364">
        <v>14550994000124</v>
      </c>
      <c r="D1151" s="365" t="s">
        <v>14</v>
      </c>
      <c r="E1151" s="365" t="s">
        <v>607</v>
      </c>
      <c r="F1151" s="365"/>
      <c r="G1151" s="366"/>
      <c r="H1151" s="366" t="s">
        <v>34</v>
      </c>
      <c r="I1151" s="366" t="s">
        <v>34</v>
      </c>
      <c r="J1151" s="366" t="s">
        <v>608</v>
      </c>
      <c r="K1151" s="367" t="s">
        <v>48</v>
      </c>
      <c r="L1151" s="368"/>
      <c r="M1151" s="368" t="s">
        <v>34</v>
      </c>
      <c r="N1151" s="367">
        <v>292966</v>
      </c>
      <c r="O1151" s="367" t="s">
        <v>1323</v>
      </c>
      <c r="P1151" s="371">
        <v>40893</v>
      </c>
      <c r="Q1151" s="372">
        <v>343553111.38</v>
      </c>
      <c r="R1151" s="372">
        <v>342992366.87</v>
      </c>
      <c r="S1151" s="367">
        <v>3</v>
      </c>
      <c r="T1151" s="369">
        <v>1.3555454574188053E-2</v>
      </c>
      <c r="U1151" s="369">
        <v>0.17523400705269687</v>
      </c>
      <c r="V1151" s="369">
        <v>-0.11486476674455048</v>
      </c>
      <c r="W1151" s="369">
        <v>-1.1260587914710853</v>
      </c>
      <c r="X1151" s="369">
        <v>4.6181944000915909E-3</v>
      </c>
      <c r="Y1151" s="369">
        <v>3.5020607079628799E-2</v>
      </c>
      <c r="Z1151" s="369">
        <v>-8.2731127365343049E-3</v>
      </c>
      <c r="AA1151" s="369">
        <v>-4.7027054840503894E-2</v>
      </c>
      <c r="AB1151" s="369">
        <v>0.20393382918150199</v>
      </c>
      <c r="AC1151" s="373">
        <v>-0.97269262854411587</v>
      </c>
      <c r="AD1151" s="575">
        <v>0</v>
      </c>
      <c r="AE1151" s="370" t="s">
        <v>2605</v>
      </c>
      <c r="AF1151" s="370" t="s">
        <v>2323</v>
      </c>
      <c r="AG1151" s="374" t="s">
        <v>721</v>
      </c>
      <c r="AH1151" s="374" t="s">
        <v>2321</v>
      </c>
      <c r="AI1151" s="374">
        <v>5000</v>
      </c>
      <c r="AJ1151" s="374">
        <v>300</v>
      </c>
      <c r="AK1151" s="374">
        <v>300</v>
      </c>
      <c r="AL1151" s="369">
        <v>0.02</v>
      </c>
      <c r="AM1151" s="369">
        <v>0.2</v>
      </c>
      <c r="AN1151" s="369" t="s">
        <v>668</v>
      </c>
      <c r="AO1151" s="367" t="s">
        <v>1326</v>
      </c>
      <c r="AP1151" s="370" t="s">
        <v>718</v>
      </c>
      <c r="AQ1151" s="376" t="s">
        <v>672</v>
      </c>
      <c r="AR1151" s="369">
        <v>4.0000000000000001E-3</v>
      </c>
      <c r="AS1151" s="369">
        <v>4.0000000000000001E-3</v>
      </c>
      <c r="AT1151" s="369"/>
      <c r="AX1151" s="711"/>
      <c r="AY1151" s="712"/>
      <c r="AZ1151" s="712"/>
      <c r="BA1151" s="712"/>
      <c r="BB1151" s="713"/>
      <c r="BC1151" s="712"/>
      <c r="BD1151" s="712"/>
      <c r="BE1151" s="712"/>
      <c r="BF1151" s="712"/>
      <c r="BG1151" s="713"/>
      <c r="BH1151" s="713"/>
      <c r="BI1151" s="714"/>
      <c r="BJ1151" s="714"/>
      <c r="BK1151" s="714"/>
      <c r="BL1151" s="713"/>
      <c r="BM1151" s="713"/>
      <c r="BN1151" s="713"/>
      <c r="BO1151" s="713"/>
      <c r="BP1151" s="713"/>
      <c r="BQ1151" s="713"/>
      <c r="BR1151" s="713"/>
      <c r="BS1151" s="713"/>
      <c r="BT1151" s="716"/>
      <c r="BU1151" s="717"/>
      <c r="BV1151" s="715"/>
      <c r="BW1151" s="718"/>
    </row>
    <row r="1152" spans="2:75" ht="15.75" customHeight="1">
      <c r="B1152" s="363" t="s">
        <v>377</v>
      </c>
      <c r="C1152" s="364">
        <v>29722466000182</v>
      </c>
      <c r="D1152" s="365" t="s">
        <v>14</v>
      </c>
      <c r="E1152" s="365" t="s">
        <v>607</v>
      </c>
      <c r="F1152" s="365"/>
      <c r="G1152" s="366"/>
      <c r="H1152" s="366" t="s">
        <v>34</v>
      </c>
      <c r="I1152" s="366" t="s">
        <v>34</v>
      </c>
      <c r="J1152" s="366" t="s">
        <v>608</v>
      </c>
      <c r="K1152" s="367" t="s">
        <v>48</v>
      </c>
      <c r="L1152" s="368"/>
      <c r="M1152" s="368" t="s">
        <v>34</v>
      </c>
      <c r="N1152" s="367">
        <v>466352</v>
      </c>
      <c r="O1152" s="367" t="s">
        <v>1323</v>
      </c>
      <c r="P1152" s="371">
        <v>43249</v>
      </c>
      <c r="Q1152" s="372">
        <v>13558017.65</v>
      </c>
      <c r="R1152" s="372">
        <v>13806224.811944446</v>
      </c>
      <c r="S1152" s="367">
        <v>3</v>
      </c>
      <c r="T1152" s="369">
        <v>7.4355281295230391E-2</v>
      </c>
      <c r="U1152" s="369">
        <v>0.96120523406896585</v>
      </c>
      <c r="V1152" s="369">
        <v>-4.5209994007946674E-2</v>
      </c>
      <c r="W1152" s="369">
        <v>-0.44320911153043996</v>
      </c>
      <c r="X1152" s="369">
        <v>5.9895001958977012E-2</v>
      </c>
      <c r="Y1152" s="369">
        <v>0.45419468041391475</v>
      </c>
      <c r="Z1152" s="369">
        <v>-2.556214057018058E-2</v>
      </c>
      <c r="AA1152" s="369">
        <v>-0.14530349394684172</v>
      </c>
      <c r="AB1152" s="369">
        <v>0.20573006766140792</v>
      </c>
      <c r="AC1152" s="373">
        <v>-0.59423063051985214</v>
      </c>
      <c r="AD1152" s="575">
        <v>0</v>
      </c>
      <c r="AE1152" s="370" t="s">
        <v>2605</v>
      </c>
      <c r="AF1152" s="370" t="s">
        <v>2323</v>
      </c>
      <c r="AG1152" s="374" t="s">
        <v>721</v>
      </c>
      <c r="AH1152" s="374" t="s">
        <v>2321</v>
      </c>
      <c r="AI1152" s="374">
        <v>1000</v>
      </c>
      <c r="AJ1152" s="374">
        <v>1000</v>
      </c>
      <c r="AK1152" s="374">
        <v>1000</v>
      </c>
      <c r="AL1152" s="369">
        <v>1.95E-2</v>
      </c>
      <c r="AM1152" s="369">
        <v>0.2</v>
      </c>
      <c r="AN1152" s="369" t="s">
        <v>668</v>
      </c>
      <c r="AO1152" s="367" t="s">
        <v>1326</v>
      </c>
      <c r="AP1152" s="370" t="s">
        <v>718</v>
      </c>
      <c r="AQ1152" s="376" t="s">
        <v>672</v>
      </c>
      <c r="AR1152" s="369">
        <v>3.8999999999999998E-3</v>
      </c>
      <c r="AS1152" s="369">
        <v>3.8999999999999998E-3</v>
      </c>
      <c r="AT1152" s="369"/>
      <c r="AX1152" s="711"/>
      <c r="AY1152" s="712"/>
      <c r="AZ1152" s="712"/>
      <c r="BA1152" s="712"/>
      <c r="BB1152" s="713"/>
      <c r="BC1152" s="712"/>
      <c r="BD1152" s="712"/>
      <c r="BE1152" s="712"/>
      <c r="BF1152" s="712"/>
      <c r="BG1152" s="713"/>
      <c r="BH1152" s="713"/>
      <c r="BI1152" s="714"/>
      <c r="BJ1152" s="714"/>
      <c r="BK1152" s="714"/>
      <c r="BL1152" s="713"/>
      <c r="BM1152" s="713"/>
      <c r="BN1152" s="713"/>
      <c r="BO1152" s="713"/>
      <c r="BP1152" s="713"/>
      <c r="BQ1152" s="713"/>
      <c r="BR1152" s="713"/>
      <c r="BS1152" s="713"/>
      <c r="BT1152" s="716"/>
      <c r="BU1152" s="717"/>
      <c r="BV1152" s="715"/>
      <c r="BW1152" s="718"/>
    </row>
    <row r="1153" spans="2:75" ht="15.75" customHeight="1">
      <c r="B1153" s="363" t="s">
        <v>1193</v>
      </c>
      <c r="C1153" s="364">
        <v>10462072000104</v>
      </c>
      <c r="D1153" s="365" t="s">
        <v>13</v>
      </c>
      <c r="E1153" s="365" t="s">
        <v>615</v>
      </c>
      <c r="F1153" s="365" t="s">
        <v>619</v>
      </c>
      <c r="G1153" s="366" t="s">
        <v>34</v>
      </c>
      <c r="H1153" s="366" t="s">
        <v>1339</v>
      </c>
      <c r="I1153" s="366" t="s">
        <v>34</v>
      </c>
      <c r="J1153" s="366"/>
      <c r="K1153" s="367" t="s">
        <v>48</v>
      </c>
      <c r="L1153" s="368"/>
      <c r="M1153" s="368" t="s">
        <v>1421</v>
      </c>
      <c r="N1153" s="367">
        <v>247995</v>
      </c>
      <c r="O1153" s="367" t="s">
        <v>1323</v>
      </c>
      <c r="P1153" s="371">
        <v>40304</v>
      </c>
      <c r="Q1153" s="372">
        <v>33746442.549999997</v>
      </c>
      <c r="R1153" s="372">
        <v>24478444.278690472</v>
      </c>
      <c r="S1153" s="367">
        <v>5</v>
      </c>
      <c r="T1153" s="369">
        <v>9.4115981776665913E-2</v>
      </c>
      <c r="U1153" s="369">
        <v>1.2166556661130359</v>
      </c>
      <c r="V1153" s="369">
        <v>0.10068458669560409</v>
      </c>
      <c r="W1153" s="369">
        <v>0.98704561222291953</v>
      </c>
      <c r="X1153" s="369">
        <v>0.16259854773410765</v>
      </c>
      <c r="Y1153" s="369">
        <v>1.2330143252093324</v>
      </c>
      <c r="Z1153" s="369">
        <v>0.19373843756893994</v>
      </c>
      <c r="AA1153" s="369">
        <v>1.1012720868692951</v>
      </c>
      <c r="AB1153" s="369">
        <v>3.5042492787998959E-2</v>
      </c>
      <c r="AC1153" s="373">
        <v>-1.6842748119390096E-2</v>
      </c>
      <c r="AD1153" s="575">
        <v>0</v>
      </c>
      <c r="AE1153" s="370" t="s">
        <v>2605</v>
      </c>
      <c r="AF1153" s="370" t="s">
        <v>2323</v>
      </c>
      <c r="AG1153" s="374" t="s">
        <v>721</v>
      </c>
      <c r="AH1153" s="374" t="s">
        <v>2321</v>
      </c>
      <c r="AI1153" s="374">
        <v>1000</v>
      </c>
      <c r="AJ1153" s="374">
        <v>1000</v>
      </c>
      <c r="AK1153" s="374">
        <v>1000</v>
      </c>
      <c r="AL1153" s="369">
        <v>8.0000000000000002E-3</v>
      </c>
      <c r="AM1153" s="369">
        <v>0.2</v>
      </c>
      <c r="AN1153" s="369" t="s">
        <v>64</v>
      </c>
      <c r="AO1153" s="367" t="s">
        <v>1326</v>
      </c>
      <c r="AP1153" s="370" t="s">
        <v>13</v>
      </c>
      <c r="AQ1153" s="376" t="s">
        <v>688</v>
      </c>
      <c r="AR1153" s="369">
        <v>2E-3</v>
      </c>
      <c r="AS1153" s="369">
        <v>2E-3</v>
      </c>
      <c r="AT1153" s="369"/>
      <c r="AX1153" s="711"/>
      <c r="AY1153" s="712"/>
      <c r="AZ1153" s="712"/>
      <c r="BA1153" s="712"/>
      <c r="BB1153" s="713"/>
      <c r="BC1153" s="712"/>
      <c r="BD1153" s="712"/>
      <c r="BE1153" s="712"/>
      <c r="BF1153" s="712"/>
      <c r="BG1153" s="713"/>
      <c r="BH1153" s="713"/>
      <c r="BI1153" s="714"/>
      <c r="BJ1153" s="714"/>
      <c r="BK1153" s="714"/>
      <c r="BL1153" s="713"/>
      <c r="BM1153" s="713"/>
      <c r="BN1153" s="713"/>
      <c r="BO1153" s="713"/>
      <c r="BP1153" s="713"/>
      <c r="BQ1153" s="713"/>
      <c r="BR1153" s="713"/>
      <c r="BS1153" s="713"/>
      <c r="BT1153" s="716"/>
      <c r="BU1153" s="717"/>
      <c r="BV1153" s="715"/>
      <c r="BW1153" s="718"/>
    </row>
    <row r="1154" spans="2:75" ht="15.75" customHeight="1">
      <c r="B1154" s="363" t="s">
        <v>378</v>
      </c>
      <c r="C1154" s="364">
        <v>21082291000184</v>
      </c>
      <c r="D1154" s="365" t="s">
        <v>14</v>
      </c>
      <c r="E1154" s="365" t="s">
        <v>607</v>
      </c>
      <c r="F1154" s="365"/>
      <c r="G1154" s="366"/>
      <c r="H1154" s="366" t="s">
        <v>34</v>
      </c>
      <c r="I1154" s="366" t="s">
        <v>34</v>
      </c>
      <c r="J1154" s="366" t="s">
        <v>608</v>
      </c>
      <c r="K1154" s="367" t="s">
        <v>48</v>
      </c>
      <c r="L1154" s="368"/>
      <c r="M1154" s="368" t="s">
        <v>1421</v>
      </c>
      <c r="N1154" s="367">
        <v>462209</v>
      </c>
      <c r="O1154" s="367" t="s">
        <v>1323</v>
      </c>
      <c r="P1154" s="371">
        <v>43203</v>
      </c>
      <c r="Q1154" s="372">
        <v>18545822.710000001</v>
      </c>
      <c r="R1154" s="372">
        <v>18911942.755158734</v>
      </c>
      <c r="S1154" s="367">
        <v>37</v>
      </c>
      <c r="T1154" s="369">
        <v>-5.2386658923515572E-3</v>
      </c>
      <c r="U1154" s="369">
        <v>-6.7721256480404043E-2</v>
      </c>
      <c r="V1154" s="369">
        <v>-0.2023670074466849</v>
      </c>
      <c r="W1154" s="369">
        <v>-1.9838733346824586</v>
      </c>
      <c r="X1154" s="369">
        <v>-0.13059255437464823</v>
      </c>
      <c r="Y1154" s="369">
        <v>-0.99030706333819796</v>
      </c>
      <c r="Z1154" s="369">
        <v>-0.10213440068459312</v>
      </c>
      <c r="AA1154" s="369">
        <v>-0.58056504426511901</v>
      </c>
      <c r="AB1154" s="369">
        <v>0.22560608656301373</v>
      </c>
      <c r="AC1154" s="373">
        <v>-1.3198093665445521</v>
      </c>
      <c r="AD1154" s="575">
        <v>0</v>
      </c>
      <c r="AE1154" s="370" t="s">
        <v>2605</v>
      </c>
      <c r="AF1154" s="370" t="s">
        <v>2323</v>
      </c>
      <c r="AG1154" s="374" t="s">
        <v>721</v>
      </c>
      <c r="AH1154" s="374" t="s">
        <v>2321</v>
      </c>
      <c r="AI1154" s="374">
        <v>1000</v>
      </c>
      <c r="AJ1154" s="374">
        <v>1000</v>
      </c>
      <c r="AK1154" s="374">
        <v>1000</v>
      </c>
      <c r="AL1154" s="369">
        <v>6.9999999999999993E-3</v>
      </c>
      <c r="AM1154" s="369">
        <v>0.1</v>
      </c>
      <c r="AN1154" s="369" t="s">
        <v>668</v>
      </c>
      <c r="AO1154" s="367" t="s">
        <v>1326</v>
      </c>
      <c r="AP1154" s="370" t="s">
        <v>718</v>
      </c>
      <c r="AQ1154" s="376" t="s">
        <v>661</v>
      </c>
      <c r="AR1154" s="369">
        <v>2E-3</v>
      </c>
      <c r="AS1154" s="369">
        <v>2E-3</v>
      </c>
      <c r="AT1154" s="369"/>
      <c r="AX1154" s="711"/>
      <c r="AY1154" s="712"/>
      <c r="AZ1154" s="712"/>
      <c r="BA1154" s="712"/>
      <c r="BB1154" s="713"/>
      <c r="BC1154" s="712"/>
      <c r="BD1154" s="712"/>
      <c r="BE1154" s="712"/>
      <c r="BF1154" s="712"/>
      <c r="BG1154" s="713"/>
      <c r="BH1154" s="713"/>
      <c r="BI1154" s="714"/>
      <c r="BJ1154" s="714"/>
      <c r="BK1154" s="714"/>
      <c r="BL1154" s="713"/>
      <c r="BM1154" s="713"/>
      <c r="BN1154" s="713"/>
      <c r="BO1154" s="713"/>
      <c r="BP1154" s="713"/>
      <c r="BQ1154" s="713"/>
      <c r="BR1154" s="713"/>
      <c r="BS1154" s="713"/>
      <c r="BT1154" s="716"/>
      <c r="BU1154" s="717"/>
      <c r="BV1154" s="715"/>
      <c r="BW1154" s="718"/>
    </row>
    <row r="1155" spans="2:75" ht="15.75" customHeight="1">
      <c r="B1155" s="363" t="s">
        <v>1194</v>
      </c>
      <c r="C1155" s="364">
        <v>28206220000195</v>
      </c>
      <c r="D1155" s="365" t="s">
        <v>11</v>
      </c>
      <c r="E1155" s="365" t="s">
        <v>620</v>
      </c>
      <c r="F1155" s="365" t="s">
        <v>665</v>
      </c>
      <c r="G1155" s="366" t="s">
        <v>740</v>
      </c>
      <c r="H1155" s="366" t="s">
        <v>34</v>
      </c>
      <c r="I1155" s="366"/>
      <c r="J1155" s="366" t="s">
        <v>608</v>
      </c>
      <c r="K1155" s="367" t="s">
        <v>48</v>
      </c>
      <c r="L1155" s="368" t="s">
        <v>717</v>
      </c>
      <c r="M1155" s="368" t="s">
        <v>34</v>
      </c>
      <c r="N1155" s="367">
        <v>476791</v>
      </c>
      <c r="O1155" s="367" t="s">
        <v>1323</v>
      </c>
      <c r="P1155" s="371">
        <v>43388</v>
      </c>
      <c r="Q1155" s="372">
        <v>205608615.16</v>
      </c>
      <c r="R1155" s="372">
        <v>157915582.55281752</v>
      </c>
      <c r="S1155" s="367">
        <v>1</v>
      </c>
      <c r="T1155" s="369">
        <v>8.512216587379573E-2</v>
      </c>
      <c r="U1155" s="369">
        <v>1.1003908525113413</v>
      </c>
      <c r="V1155" s="369">
        <v>0.1148217267458993</v>
      </c>
      <c r="W1155" s="369">
        <v>1.1256368555699414</v>
      </c>
      <c r="X1155" s="369">
        <v>0.17349807109485571</v>
      </c>
      <c r="Y1155" s="369">
        <v>1.3156673908672925</v>
      </c>
      <c r="Z1155" s="369">
        <v>0.1993403250823651</v>
      </c>
      <c r="AA1155" s="369">
        <v>1.1331150315617828</v>
      </c>
      <c r="AB1155" s="369">
        <v>1.972851274573893E-3</v>
      </c>
      <c r="AC1155" s="373">
        <v>5.8635014634831348</v>
      </c>
      <c r="AD1155" s="575">
        <v>0</v>
      </c>
      <c r="AE1155" s="370" t="s">
        <v>2605</v>
      </c>
      <c r="AF1155" s="370" t="s">
        <v>2323</v>
      </c>
      <c r="AG1155" s="374" t="s">
        <v>721</v>
      </c>
      <c r="AH1155" s="374" t="s">
        <v>2321</v>
      </c>
      <c r="AI1155" s="374">
        <v>1000</v>
      </c>
      <c r="AJ1155" s="374">
        <v>1000</v>
      </c>
      <c r="AK1155" s="374">
        <v>1000</v>
      </c>
      <c r="AL1155" s="369">
        <v>5.0000000000000001E-3</v>
      </c>
      <c r="AM1155" s="369" t="s">
        <v>34</v>
      </c>
      <c r="AN1155" s="369" t="s">
        <v>2330</v>
      </c>
      <c r="AO1155" s="367" t="s">
        <v>1326</v>
      </c>
      <c r="AP1155" s="370" t="s">
        <v>11</v>
      </c>
      <c r="AQ1155" s="376" t="s">
        <v>671</v>
      </c>
      <c r="AR1155" s="369">
        <v>1.3333333333333333E-3</v>
      </c>
      <c r="AS1155" s="369">
        <v>1.3333333333333333E-3</v>
      </c>
      <c r="AT1155" s="369"/>
      <c r="AX1155" s="711"/>
      <c r="AY1155" s="712"/>
      <c r="AZ1155" s="712"/>
      <c r="BA1155" s="712"/>
      <c r="BB1155" s="713"/>
      <c r="BC1155" s="712"/>
      <c r="BD1155" s="712"/>
      <c r="BE1155" s="712"/>
      <c r="BF1155" s="712"/>
      <c r="BG1155" s="713"/>
      <c r="BH1155" s="713"/>
      <c r="BI1155" s="714"/>
      <c r="BJ1155" s="714"/>
      <c r="BK1155" s="714"/>
      <c r="BL1155" s="713"/>
      <c r="BM1155" s="713"/>
      <c r="BN1155" s="713"/>
      <c r="BO1155" s="713"/>
      <c r="BP1155" s="713"/>
      <c r="BQ1155" s="713"/>
      <c r="BR1155" s="713"/>
      <c r="BS1155" s="713"/>
      <c r="BT1155" s="716"/>
      <c r="BU1155" s="717"/>
      <c r="BV1155" s="715"/>
      <c r="BW1155" s="718"/>
    </row>
    <row r="1156" spans="2:75" ht="15.75" customHeight="1">
      <c r="B1156" s="363" t="s">
        <v>379</v>
      </c>
      <c r="C1156" s="364">
        <v>7552643000197</v>
      </c>
      <c r="D1156" s="365" t="s">
        <v>13</v>
      </c>
      <c r="E1156" s="365" t="s">
        <v>615</v>
      </c>
      <c r="F1156" s="365" t="s">
        <v>619</v>
      </c>
      <c r="G1156" s="366" t="s">
        <v>34</v>
      </c>
      <c r="H1156" s="366" t="s">
        <v>1340</v>
      </c>
      <c r="I1156" s="366" t="s">
        <v>34</v>
      </c>
      <c r="J1156" s="366"/>
      <c r="K1156" s="367" t="s">
        <v>48</v>
      </c>
      <c r="L1156" s="368"/>
      <c r="M1156" s="368" t="s">
        <v>34</v>
      </c>
      <c r="N1156" s="367">
        <v>160253</v>
      </c>
      <c r="O1156" s="367" t="s">
        <v>1323</v>
      </c>
      <c r="P1156" s="371">
        <v>38644</v>
      </c>
      <c r="Q1156" s="372">
        <v>62476183.460000001</v>
      </c>
      <c r="R1156" s="372">
        <v>62884290.630952351</v>
      </c>
      <c r="S1156" s="367">
        <v>4</v>
      </c>
      <c r="T1156" s="369">
        <v>7.7188445461813915E-2</v>
      </c>
      <c r="U1156" s="369">
        <v>0.99783010023124896</v>
      </c>
      <c r="V1156" s="369">
        <v>0.13920771019283573</v>
      </c>
      <c r="W1156" s="369">
        <v>1.3647010336234253</v>
      </c>
      <c r="X1156" s="369">
        <v>0.3607737904204551</v>
      </c>
      <c r="Y1156" s="369">
        <v>2.735813191123468</v>
      </c>
      <c r="Z1156" s="369">
        <v>0.37326990538937999</v>
      </c>
      <c r="AA1156" s="369">
        <v>2.1217871519552798</v>
      </c>
      <c r="AB1156" s="369">
        <v>0.1937875536367436</v>
      </c>
      <c r="AC1156" s="373">
        <v>0.26796273699240886</v>
      </c>
      <c r="AD1156" s="575">
        <v>44836341000177</v>
      </c>
      <c r="AE1156" s="370" t="s">
        <v>2606</v>
      </c>
      <c r="AF1156" s="370" t="s">
        <v>2326</v>
      </c>
      <c r="AG1156" s="374" t="s">
        <v>1459</v>
      </c>
      <c r="AH1156" s="374" t="s">
        <v>2321</v>
      </c>
      <c r="AI1156" s="374">
        <v>1000</v>
      </c>
      <c r="AJ1156" s="374">
        <v>100</v>
      </c>
      <c r="AK1156" s="374">
        <v>100</v>
      </c>
      <c r="AL1156" s="369">
        <v>0.02</v>
      </c>
      <c r="AM1156" s="369">
        <v>0.2</v>
      </c>
      <c r="AN1156" s="369" t="s">
        <v>64</v>
      </c>
      <c r="AO1156" s="367" t="s">
        <v>1326</v>
      </c>
      <c r="AP1156" s="370" t="s">
        <v>13</v>
      </c>
      <c r="AQ1156" s="376" t="s">
        <v>666</v>
      </c>
      <c r="AR1156" s="369">
        <v>5.0000000000000001E-3</v>
      </c>
      <c r="AS1156" s="369">
        <v>5.0000000000000001E-3</v>
      </c>
      <c r="AT1156" s="369"/>
      <c r="AX1156" s="711"/>
      <c r="AY1156" s="712"/>
      <c r="AZ1156" s="712"/>
      <c r="BA1156" s="712"/>
      <c r="BB1156" s="713"/>
      <c r="BC1156" s="712"/>
      <c r="BD1156" s="712"/>
      <c r="BE1156" s="712"/>
      <c r="BF1156" s="712"/>
      <c r="BG1156" s="713"/>
      <c r="BH1156" s="713"/>
      <c r="BI1156" s="714"/>
      <c r="BJ1156" s="714"/>
      <c r="BK1156" s="714"/>
      <c r="BL1156" s="713"/>
      <c r="BM1156" s="713"/>
      <c r="BN1156" s="713"/>
      <c r="BO1156" s="713"/>
      <c r="BP1156" s="713"/>
      <c r="BQ1156" s="713"/>
      <c r="BR1156" s="713"/>
      <c r="BS1156" s="713"/>
      <c r="BT1156" s="716"/>
      <c r="BU1156" s="717"/>
      <c r="BV1156" s="715"/>
      <c r="BW1156" s="718"/>
    </row>
    <row r="1157" spans="2:75" ht="15.75" customHeight="1">
      <c r="B1157" s="363" t="s">
        <v>380</v>
      </c>
      <c r="C1157" s="364">
        <v>39959025000152</v>
      </c>
      <c r="D1157" s="365" t="s">
        <v>11</v>
      </c>
      <c r="E1157" s="365" t="s">
        <v>621</v>
      </c>
      <c r="F1157" s="365" t="s">
        <v>694</v>
      </c>
      <c r="G1157" s="366" t="s">
        <v>740</v>
      </c>
      <c r="H1157" s="366" t="s">
        <v>34</v>
      </c>
      <c r="I1157" s="366"/>
      <c r="J1157" s="366" t="s">
        <v>608</v>
      </c>
      <c r="K1157" s="367" t="s">
        <v>48</v>
      </c>
      <c r="L1157" s="368"/>
      <c r="M1157" s="368" t="s">
        <v>34</v>
      </c>
      <c r="N1157" s="367">
        <v>593141</v>
      </c>
      <c r="O1157" s="367" t="s">
        <v>1323</v>
      </c>
      <c r="P1157" s="371">
        <v>44225</v>
      </c>
      <c r="Q1157" s="372">
        <v>164381824.97</v>
      </c>
      <c r="R1157" s="372">
        <v>43048494.657896832</v>
      </c>
      <c r="S1157" s="367">
        <v>32</v>
      </c>
      <c r="T1157" s="369">
        <v>8.0294682804347595E-2</v>
      </c>
      <c r="U1157" s="369">
        <v>1.0379850366378358</v>
      </c>
      <c r="V1157" s="369">
        <v>0.12851917857672612</v>
      </c>
      <c r="W1157" s="369">
        <v>1.2599176841651556</v>
      </c>
      <c r="X1157" s="369" t="s">
        <v>1424</v>
      </c>
      <c r="Y1157" s="369" t="s">
        <v>1424</v>
      </c>
      <c r="Z1157" s="369" t="s">
        <v>1424</v>
      </c>
      <c r="AA1157" s="369" t="s">
        <v>1424</v>
      </c>
      <c r="AB1157" s="369">
        <v>2.9544733057220135E-2</v>
      </c>
      <c r="AC1157" s="373">
        <v>0.81970135044121295</v>
      </c>
      <c r="AD1157" s="575">
        <v>39723106000159</v>
      </c>
      <c r="AE1157" s="370" t="s">
        <v>2606</v>
      </c>
      <c r="AF1157" s="370" t="s">
        <v>2326</v>
      </c>
      <c r="AG1157" s="374" t="s">
        <v>1459</v>
      </c>
      <c r="AH1157" s="374" t="s">
        <v>2321</v>
      </c>
      <c r="AI1157" s="374">
        <v>1000</v>
      </c>
      <c r="AJ1157" s="374">
        <v>100</v>
      </c>
      <c r="AK1157" s="374">
        <v>100</v>
      </c>
      <c r="AL1157" s="369">
        <v>8.0000000000000002E-3</v>
      </c>
      <c r="AM1157" s="369" t="s">
        <v>34</v>
      </c>
      <c r="AN1157" s="369" t="s">
        <v>636</v>
      </c>
      <c r="AO1157" s="367" t="s">
        <v>1326</v>
      </c>
      <c r="AP1157" s="370" t="s">
        <v>11</v>
      </c>
      <c r="AQ1157" s="376" t="s">
        <v>677</v>
      </c>
      <c r="AR1157" s="369">
        <v>1.6000000000000001E-3</v>
      </c>
      <c r="AS1157" s="369">
        <v>1.6000000000000001E-3</v>
      </c>
      <c r="AT1157" s="369"/>
      <c r="AX1157" s="711"/>
      <c r="AY1157" s="712"/>
      <c r="AZ1157" s="712"/>
      <c r="BA1157" s="712"/>
      <c r="BB1157" s="713"/>
      <c r="BC1157" s="712"/>
      <c r="BD1157" s="712"/>
      <c r="BE1157" s="712"/>
      <c r="BF1157" s="712"/>
      <c r="BG1157" s="713"/>
      <c r="BH1157" s="713"/>
      <c r="BI1157" s="714"/>
      <c r="BJ1157" s="714"/>
      <c r="BK1157" s="714"/>
      <c r="BL1157" s="713"/>
      <c r="BM1157" s="713"/>
      <c r="BN1157" s="713"/>
      <c r="BO1157" s="713"/>
      <c r="BP1157" s="713"/>
      <c r="BQ1157" s="713"/>
      <c r="BR1157" s="713"/>
      <c r="BS1157" s="713"/>
      <c r="BT1157" s="716"/>
      <c r="BU1157" s="717"/>
      <c r="BV1157" s="715"/>
      <c r="BW1157" s="718"/>
    </row>
    <row r="1158" spans="2:75" ht="15.75" customHeight="1">
      <c r="B1158" s="363" t="s">
        <v>1308</v>
      </c>
      <c r="C1158" s="364">
        <v>36352361000144</v>
      </c>
      <c r="D1158" s="365" t="s">
        <v>11</v>
      </c>
      <c r="E1158" s="365" t="s">
        <v>620</v>
      </c>
      <c r="F1158" s="365" t="s">
        <v>694</v>
      </c>
      <c r="G1158" s="366" t="s">
        <v>740</v>
      </c>
      <c r="H1158" s="366" t="s">
        <v>34</v>
      </c>
      <c r="I1158" s="366"/>
      <c r="J1158" s="366" t="s">
        <v>608</v>
      </c>
      <c r="K1158" s="367" t="s">
        <v>48</v>
      </c>
      <c r="L1158" s="368"/>
      <c r="M1158" s="368" t="s">
        <v>34</v>
      </c>
      <c r="N1158" s="367">
        <v>641812</v>
      </c>
      <c r="O1158" s="367" t="s">
        <v>1323</v>
      </c>
      <c r="P1158" s="371">
        <v>44641</v>
      </c>
      <c r="Q1158" s="372">
        <v>42223906.950000003</v>
      </c>
      <c r="R1158" s="372" t="s">
        <v>1424</v>
      </c>
      <c r="S1158" s="367">
        <v>46</v>
      </c>
      <c r="T1158" s="369" t="s">
        <v>1424</v>
      </c>
      <c r="U1158" s="369" t="s">
        <v>1424</v>
      </c>
      <c r="V1158" s="369" t="s">
        <v>1424</v>
      </c>
      <c r="W1158" s="369" t="s">
        <v>1424</v>
      </c>
      <c r="X1158" s="369" t="s">
        <v>1424</v>
      </c>
      <c r="Y1158" s="369" t="s">
        <v>1424</v>
      </c>
      <c r="Z1158" s="369" t="s">
        <v>1424</v>
      </c>
      <c r="AA1158" s="369" t="s">
        <v>1424</v>
      </c>
      <c r="AB1158" s="369" t="s">
        <v>1424</v>
      </c>
      <c r="AC1158" s="373" t="s">
        <v>1424</v>
      </c>
      <c r="AD1158" s="575">
        <v>30676315000114</v>
      </c>
      <c r="AE1158" s="370" t="s">
        <v>2606</v>
      </c>
      <c r="AF1158" s="370" t="s">
        <v>2326</v>
      </c>
      <c r="AG1158" s="374" t="s">
        <v>1459</v>
      </c>
      <c r="AH1158" s="374" t="s">
        <v>2321</v>
      </c>
      <c r="AI1158" s="374">
        <v>1000</v>
      </c>
      <c r="AJ1158" s="374">
        <v>100</v>
      </c>
      <c r="AK1158" s="374">
        <v>100</v>
      </c>
      <c r="AL1158" s="369">
        <v>8.0000000000000002E-3</v>
      </c>
      <c r="AM1158" s="369" t="s">
        <v>34</v>
      </c>
      <c r="AN1158" s="369" t="s">
        <v>64</v>
      </c>
      <c r="AO1158" s="367" t="s">
        <v>1326</v>
      </c>
      <c r="AP1158" s="370" t="s">
        <v>11</v>
      </c>
      <c r="AQ1158" s="376" t="s">
        <v>677</v>
      </c>
      <c r="AR1158" s="369">
        <v>1.5999999999999999E-3</v>
      </c>
      <c r="AS1158" s="369">
        <v>1.5999999999999999E-3</v>
      </c>
      <c r="AT1158" s="369"/>
      <c r="AX1158" s="711"/>
      <c r="AY1158" s="712"/>
      <c r="AZ1158" s="712"/>
      <c r="BA1158" s="712"/>
      <c r="BB1158" s="713"/>
      <c r="BC1158" s="712"/>
      <c r="BD1158" s="712"/>
      <c r="BE1158" s="712"/>
      <c r="BF1158" s="712"/>
      <c r="BG1158" s="713"/>
      <c r="BH1158" s="713"/>
      <c r="BI1158" s="714"/>
      <c r="BJ1158" s="714"/>
      <c r="BK1158" s="714"/>
      <c r="BL1158" s="713"/>
      <c r="BM1158" s="713"/>
      <c r="BN1158" s="713"/>
      <c r="BO1158" s="713"/>
      <c r="BP1158" s="713"/>
      <c r="BQ1158" s="713"/>
      <c r="BR1158" s="713"/>
      <c r="BS1158" s="713"/>
      <c r="BT1158" s="716"/>
      <c r="BU1158" s="717"/>
      <c r="BV1158" s="715"/>
      <c r="BW1158" s="718"/>
    </row>
    <row r="1159" spans="2:75" ht="15.75" customHeight="1">
      <c r="B1159" s="363" t="s">
        <v>1195</v>
      </c>
      <c r="C1159" s="364">
        <v>26759909000111</v>
      </c>
      <c r="D1159" s="365" t="s">
        <v>11</v>
      </c>
      <c r="E1159" s="365" t="s">
        <v>620</v>
      </c>
      <c r="F1159" s="365" t="s">
        <v>694</v>
      </c>
      <c r="G1159" s="366" t="s">
        <v>740</v>
      </c>
      <c r="H1159" s="366" t="s">
        <v>34</v>
      </c>
      <c r="I1159" s="366"/>
      <c r="J1159" s="366" t="s">
        <v>608</v>
      </c>
      <c r="K1159" s="367" t="s">
        <v>48</v>
      </c>
      <c r="L1159" s="368"/>
      <c r="M1159" s="368" t="s">
        <v>34</v>
      </c>
      <c r="N1159" s="367">
        <v>442976</v>
      </c>
      <c r="O1159" s="367" t="s">
        <v>1326</v>
      </c>
      <c r="P1159" s="371">
        <v>42916</v>
      </c>
      <c r="Q1159" s="372">
        <v>627155034.49000001</v>
      </c>
      <c r="R1159" s="372">
        <v>510847612.86448413</v>
      </c>
      <c r="S1159" s="367">
        <v>31</v>
      </c>
      <c r="T1159" s="369">
        <v>8.559176619539266E-2</v>
      </c>
      <c r="U1159" s="369">
        <v>1.1064614675258579</v>
      </c>
      <c r="V1159" s="369">
        <v>0.11685347723827144</v>
      </c>
      <c r="W1159" s="369">
        <v>1.1455548040310164</v>
      </c>
      <c r="X1159" s="369">
        <v>0.20208746405599398</v>
      </c>
      <c r="Y1159" s="369">
        <v>1.5324659512564505</v>
      </c>
      <c r="Z1159" s="369">
        <v>0.21190224482632236</v>
      </c>
      <c r="AA1159" s="369">
        <v>1.2045210558133705</v>
      </c>
      <c r="AB1159" s="369">
        <v>1.3354935338420183E-2</v>
      </c>
      <c r="AC1159" s="373">
        <v>1.0090862681819313</v>
      </c>
      <c r="AD1159" s="575">
        <v>30676315000114</v>
      </c>
      <c r="AE1159" s="370" t="s">
        <v>2606</v>
      </c>
      <c r="AF1159" s="370" t="s">
        <v>2326</v>
      </c>
      <c r="AG1159" s="374" t="s">
        <v>1459</v>
      </c>
      <c r="AH1159" s="374" t="s">
        <v>2321</v>
      </c>
      <c r="AI1159" s="374">
        <v>1000</v>
      </c>
      <c r="AJ1159" s="374">
        <v>100</v>
      </c>
      <c r="AK1159" s="374">
        <v>100</v>
      </c>
      <c r="AL1159" s="369">
        <v>8.0000000000000002E-3</v>
      </c>
      <c r="AM1159" s="369" t="s">
        <v>34</v>
      </c>
      <c r="AN1159" s="369" t="s">
        <v>64</v>
      </c>
      <c r="AO1159" s="367" t="s">
        <v>1326</v>
      </c>
      <c r="AP1159" s="370" t="s">
        <v>11</v>
      </c>
      <c r="AQ1159" s="376" t="s">
        <v>677</v>
      </c>
      <c r="AR1159" s="369">
        <v>2.3999999999999998E-3</v>
      </c>
      <c r="AS1159" s="369">
        <v>2.3999999999999998E-3</v>
      </c>
      <c r="AT1159" s="369"/>
      <c r="AX1159" s="711"/>
      <c r="AY1159" s="712"/>
      <c r="AZ1159" s="712"/>
      <c r="BA1159" s="712"/>
      <c r="BB1159" s="713"/>
      <c r="BC1159" s="712"/>
      <c r="BD1159" s="712"/>
      <c r="BE1159" s="712"/>
      <c r="BF1159" s="712"/>
      <c r="BG1159" s="713"/>
      <c r="BH1159" s="713"/>
      <c r="BI1159" s="714"/>
      <c r="BJ1159" s="714"/>
      <c r="BK1159" s="714"/>
      <c r="BL1159" s="713"/>
      <c r="BM1159" s="713"/>
      <c r="BN1159" s="713"/>
      <c r="BO1159" s="713"/>
      <c r="BP1159" s="713"/>
      <c r="BQ1159" s="713"/>
      <c r="BR1159" s="713"/>
      <c r="BS1159" s="713"/>
      <c r="BT1159" s="716"/>
      <c r="BU1159" s="717"/>
      <c r="BV1159" s="715"/>
      <c r="BW1159" s="718"/>
    </row>
    <row r="1160" spans="2:75" ht="15.75" customHeight="1">
      <c r="B1160" s="363" t="s">
        <v>1196</v>
      </c>
      <c r="C1160" s="364">
        <v>14180011000105</v>
      </c>
      <c r="D1160" s="365" t="s">
        <v>13</v>
      </c>
      <c r="E1160" s="365" t="s">
        <v>616</v>
      </c>
      <c r="F1160" s="365" t="s">
        <v>619</v>
      </c>
      <c r="G1160" s="366" t="s">
        <v>34</v>
      </c>
      <c r="H1160" s="366" t="s">
        <v>1339</v>
      </c>
      <c r="I1160" s="366" t="s">
        <v>34</v>
      </c>
      <c r="J1160" s="366"/>
      <c r="K1160" s="367" t="s">
        <v>48</v>
      </c>
      <c r="L1160" s="368"/>
      <c r="M1160" s="368" t="s">
        <v>1421</v>
      </c>
      <c r="N1160" s="367">
        <v>298875</v>
      </c>
      <c r="O1160" s="367" t="s">
        <v>1323</v>
      </c>
      <c r="P1160" s="371">
        <v>40968</v>
      </c>
      <c r="Q1160" s="372">
        <v>87913046.189999998</v>
      </c>
      <c r="R1160" s="372">
        <v>93224606.216587335</v>
      </c>
      <c r="S1160" s="367">
        <v>4</v>
      </c>
      <c r="T1160" s="369">
        <v>8.0008120965840313E-2</v>
      </c>
      <c r="U1160" s="369">
        <v>1.0342805958199204</v>
      </c>
      <c r="V1160" s="369">
        <v>0.11091972597330613</v>
      </c>
      <c r="W1160" s="369">
        <v>1.0873842007408314</v>
      </c>
      <c r="X1160" s="369">
        <v>0.14356280447654113</v>
      </c>
      <c r="Y1160" s="369">
        <v>1.0886628260436177</v>
      </c>
      <c r="Z1160" s="369">
        <v>0.2537524218422591</v>
      </c>
      <c r="AA1160" s="369">
        <v>1.4424110293081238</v>
      </c>
      <c r="AB1160" s="369">
        <v>6.3581173062287211E-3</v>
      </c>
      <c r="AC1160" s="373">
        <v>1.2705436424780994</v>
      </c>
      <c r="AD1160" s="575">
        <v>14083541000135</v>
      </c>
      <c r="AE1160" s="370" t="s">
        <v>2606</v>
      </c>
      <c r="AF1160" s="370" t="s">
        <v>2326</v>
      </c>
      <c r="AG1160" s="374" t="s">
        <v>1459</v>
      </c>
      <c r="AH1160" s="374" t="s">
        <v>2321</v>
      </c>
      <c r="AI1160" s="374">
        <v>5000</v>
      </c>
      <c r="AJ1160" s="374">
        <v>3000</v>
      </c>
      <c r="AK1160" s="374">
        <v>5000</v>
      </c>
      <c r="AL1160" s="369">
        <v>0.02</v>
      </c>
      <c r="AM1160" s="369">
        <v>0.2</v>
      </c>
      <c r="AN1160" s="369" t="s">
        <v>64</v>
      </c>
      <c r="AO1160" s="367" t="s">
        <v>1326</v>
      </c>
      <c r="AP1160" s="370" t="s">
        <v>13</v>
      </c>
      <c r="AQ1160" s="376" t="s">
        <v>670</v>
      </c>
      <c r="AR1160" s="369" t="s">
        <v>34</v>
      </c>
      <c r="AS1160" s="369" t="s">
        <v>34</v>
      </c>
      <c r="AT1160" s="369"/>
      <c r="AX1160" s="711"/>
      <c r="AY1160" s="712"/>
      <c r="AZ1160" s="712"/>
      <c r="BA1160" s="712"/>
      <c r="BB1160" s="713"/>
      <c r="BC1160" s="712"/>
      <c r="BD1160" s="712"/>
      <c r="BE1160" s="712"/>
      <c r="BF1160" s="712"/>
      <c r="BG1160" s="713"/>
      <c r="BH1160" s="713"/>
      <c r="BI1160" s="714"/>
      <c r="BJ1160" s="714"/>
      <c r="BK1160" s="714"/>
      <c r="BL1160" s="713"/>
      <c r="BM1160" s="713"/>
      <c r="BN1160" s="713"/>
      <c r="BO1160" s="713"/>
      <c r="BP1160" s="713"/>
      <c r="BQ1160" s="713"/>
      <c r="BR1160" s="713"/>
      <c r="BS1160" s="713"/>
      <c r="BT1160" s="716"/>
      <c r="BU1160" s="717"/>
      <c r="BV1160" s="715"/>
      <c r="BW1160" s="718"/>
    </row>
    <row r="1161" spans="2:75" ht="15.75" customHeight="1">
      <c r="B1161" s="363" t="s">
        <v>1197</v>
      </c>
      <c r="C1161" s="364">
        <v>26773148000152</v>
      </c>
      <c r="D1161" s="365" t="s">
        <v>11</v>
      </c>
      <c r="E1161" s="365" t="s">
        <v>620</v>
      </c>
      <c r="F1161" s="365" t="s">
        <v>665</v>
      </c>
      <c r="G1161" s="366" t="s">
        <v>740</v>
      </c>
      <c r="H1161" s="366" t="s">
        <v>34</v>
      </c>
      <c r="I1161" s="366"/>
      <c r="J1161" s="366" t="s">
        <v>608</v>
      </c>
      <c r="K1161" s="367" t="s">
        <v>48</v>
      </c>
      <c r="L1161" s="368"/>
      <c r="M1161" s="368" t="s">
        <v>34</v>
      </c>
      <c r="N1161" s="367">
        <v>439282</v>
      </c>
      <c r="O1161" s="367" t="s">
        <v>1323</v>
      </c>
      <c r="P1161" s="371">
        <v>42858</v>
      </c>
      <c r="Q1161" s="372">
        <v>277087108.30000001</v>
      </c>
      <c r="R1161" s="372">
        <v>142065743.89761916</v>
      </c>
      <c r="S1161" s="367">
        <v>31</v>
      </c>
      <c r="T1161" s="369">
        <v>9.2030674151289515E-2</v>
      </c>
      <c r="U1161" s="369">
        <v>1.1896984874266001</v>
      </c>
      <c r="V1161" s="369">
        <v>0.12399250525432159</v>
      </c>
      <c r="W1161" s="369">
        <v>1.2155411496082431</v>
      </c>
      <c r="X1161" s="369">
        <v>0.19703341521582263</v>
      </c>
      <c r="Y1161" s="369">
        <v>1.4941401807801395</v>
      </c>
      <c r="Z1161" s="369">
        <v>0.24210112650385995</v>
      </c>
      <c r="AA1161" s="369">
        <v>1.3761812893914724</v>
      </c>
      <c r="AB1161" s="369">
        <v>2.6188034227482538E-3</v>
      </c>
      <c r="AC1161" s="373">
        <v>7.5475453784774391</v>
      </c>
      <c r="AD1161" s="575">
        <v>24444154000130</v>
      </c>
      <c r="AE1161" s="370" t="s">
        <v>2606</v>
      </c>
      <c r="AF1161" s="370" t="s">
        <v>2326</v>
      </c>
      <c r="AG1161" s="374" t="s">
        <v>1459</v>
      </c>
      <c r="AH1161" s="374" t="s">
        <v>2318</v>
      </c>
      <c r="AI1161" s="374">
        <v>1000</v>
      </c>
      <c r="AJ1161" s="374">
        <v>100</v>
      </c>
      <c r="AK1161" s="374">
        <v>100</v>
      </c>
      <c r="AL1161" s="369">
        <v>3.4999999999999996E-3</v>
      </c>
      <c r="AM1161" s="369">
        <v>0.2</v>
      </c>
      <c r="AN1161" s="369" t="s">
        <v>64</v>
      </c>
      <c r="AO1161" s="367" t="s">
        <v>1326</v>
      </c>
      <c r="AP1161" s="370" t="s">
        <v>11</v>
      </c>
      <c r="AQ1161" s="376" t="s">
        <v>1377</v>
      </c>
      <c r="AR1161" s="369">
        <v>1.5983333333333333E-3</v>
      </c>
      <c r="AS1161" s="369">
        <v>1.5983333333333333E-3</v>
      </c>
      <c r="AT1161" s="369"/>
      <c r="AX1161" s="711"/>
      <c r="AY1161" s="712"/>
      <c r="AZ1161" s="712"/>
      <c r="BA1161" s="712"/>
      <c r="BB1161" s="713"/>
      <c r="BC1161" s="712"/>
      <c r="BD1161" s="712"/>
      <c r="BE1161" s="712"/>
      <c r="BF1161" s="712"/>
      <c r="BG1161" s="713"/>
      <c r="BH1161" s="713"/>
      <c r="BI1161" s="714"/>
      <c r="BJ1161" s="714"/>
      <c r="BK1161" s="714"/>
      <c r="BL1161" s="713"/>
      <c r="BM1161" s="713"/>
      <c r="BN1161" s="713"/>
      <c r="BO1161" s="713"/>
      <c r="BP1161" s="713"/>
      <c r="BQ1161" s="713"/>
      <c r="BR1161" s="713"/>
      <c r="BS1161" s="713"/>
      <c r="BT1161" s="716"/>
      <c r="BU1161" s="717"/>
      <c r="BV1161" s="715"/>
      <c r="BW1161" s="718"/>
    </row>
    <row r="1162" spans="2:75" ht="15.75" customHeight="1">
      <c r="B1162" s="363" t="s">
        <v>1198</v>
      </c>
      <c r="C1162" s="364">
        <v>12923387000137</v>
      </c>
      <c r="D1162" s="365" t="s">
        <v>11</v>
      </c>
      <c r="E1162" s="365" t="s">
        <v>620</v>
      </c>
      <c r="F1162" s="365" t="s">
        <v>665</v>
      </c>
      <c r="G1162" s="366" t="s">
        <v>740</v>
      </c>
      <c r="H1162" s="366" t="s">
        <v>34</v>
      </c>
      <c r="I1162" s="366" t="s">
        <v>1306</v>
      </c>
      <c r="J1162" s="366" t="s">
        <v>608</v>
      </c>
      <c r="K1162" s="367" t="s">
        <v>48</v>
      </c>
      <c r="L1162" s="368"/>
      <c r="M1162" s="368" t="s">
        <v>1421</v>
      </c>
      <c r="N1162" s="367">
        <v>389651</v>
      </c>
      <c r="O1162" s="367" t="s">
        <v>1323</v>
      </c>
      <c r="P1162" s="371">
        <v>40542</v>
      </c>
      <c r="Q1162" s="372">
        <v>60755491.840000004</v>
      </c>
      <c r="R1162" s="372">
        <v>64009500.657142885</v>
      </c>
      <c r="S1162" s="367">
        <v>0</v>
      </c>
      <c r="T1162" s="369">
        <v>7.7464009551649005E-2</v>
      </c>
      <c r="U1162" s="369">
        <v>1.0013923710055233</v>
      </c>
      <c r="V1162" s="369">
        <v>0.10185368381009718</v>
      </c>
      <c r="W1162" s="369">
        <v>0.99850667309623453</v>
      </c>
      <c r="X1162" s="369">
        <v>0.12455526465557942</v>
      </c>
      <c r="Y1162" s="369">
        <v>0.94452519866112894</v>
      </c>
      <c r="Z1162" s="369">
        <v>0.16191333076292791</v>
      </c>
      <c r="AA1162" s="369">
        <v>0.92036786245784574</v>
      </c>
      <c r="AB1162" s="369">
        <v>1.7033107613670067E-3</v>
      </c>
      <c r="AC1162" s="373">
        <v>-8.1036438669811389E-2</v>
      </c>
      <c r="AD1162" s="575">
        <v>0</v>
      </c>
      <c r="AE1162" s="370" t="s">
        <v>2606</v>
      </c>
      <c r="AF1162" s="370" t="s">
        <v>2326</v>
      </c>
      <c r="AG1162" s="374" t="s">
        <v>1459</v>
      </c>
      <c r="AH1162" s="374" t="s">
        <v>2321</v>
      </c>
      <c r="AI1162" s="374">
        <v>500</v>
      </c>
      <c r="AJ1162" s="374">
        <v>100</v>
      </c>
      <c r="AK1162" s="374">
        <v>100</v>
      </c>
      <c r="AL1162" s="369">
        <v>3.0000000000000001E-3</v>
      </c>
      <c r="AM1162" s="369" t="s">
        <v>34</v>
      </c>
      <c r="AN1162" s="369" t="s">
        <v>64</v>
      </c>
      <c r="AO1162" s="367" t="s">
        <v>1326</v>
      </c>
      <c r="AP1162" s="370" t="s">
        <v>11</v>
      </c>
      <c r="AQ1162" s="376" t="s">
        <v>664</v>
      </c>
      <c r="AR1162" s="369">
        <v>7.5000000000000002E-4</v>
      </c>
      <c r="AS1162" s="369">
        <v>7.5000000000000002E-4</v>
      </c>
      <c r="AT1162" s="369"/>
      <c r="AX1162" s="711"/>
      <c r="AY1162" s="712"/>
      <c r="AZ1162" s="712"/>
      <c r="BA1162" s="712"/>
      <c r="BB1162" s="713"/>
      <c r="BC1162" s="712"/>
      <c r="BD1162" s="712"/>
      <c r="BE1162" s="712"/>
      <c r="BF1162" s="712"/>
      <c r="BG1162" s="713"/>
      <c r="BH1162" s="713"/>
      <c r="BI1162" s="714"/>
      <c r="BJ1162" s="714"/>
      <c r="BK1162" s="714"/>
      <c r="BL1162" s="713"/>
      <c r="BM1162" s="713"/>
      <c r="BN1162" s="713"/>
      <c r="BO1162" s="713"/>
      <c r="BP1162" s="713"/>
      <c r="BQ1162" s="713"/>
      <c r="BR1162" s="713"/>
      <c r="BS1162" s="713"/>
      <c r="BT1162" s="716"/>
      <c r="BU1162" s="717"/>
      <c r="BV1162" s="715"/>
      <c r="BW1162" s="718"/>
    </row>
    <row r="1163" spans="2:75" ht="15.75" customHeight="1">
      <c r="B1163" s="363" t="s">
        <v>381</v>
      </c>
      <c r="C1163" s="364">
        <v>14188162000100</v>
      </c>
      <c r="D1163" s="365" t="s">
        <v>11</v>
      </c>
      <c r="E1163" s="365" t="s">
        <v>620</v>
      </c>
      <c r="F1163" s="365" t="s">
        <v>665</v>
      </c>
      <c r="G1163" s="366" t="s">
        <v>740</v>
      </c>
      <c r="H1163" s="366" t="s">
        <v>34</v>
      </c>
      <c r="I1163" s="366"/>
      <c r="J1163" s="366" t="s">
        <v>608</v>
      </c>
      <c r="K1163" s="367" t="s">
        <v>48</v>
      </c>
      <c r="L1163" s="368" t="s">
        <v>1341</v>
      </c>
      <c r="M1163" s="368" t="s">
        <v>34</v>
      </c>
      <c r="N1163" s="367">
        <v>296430</v>
      </c>
      <c r="O1163" s="367" t="s">
        <v>1323</v>
      </c>
      <c r="P1163" s="371">
        <v>40946</v>
      </c>
      <c r="Q1163" s="372">
        <v>1951239064.27</v>
      </c>
      <c r="R1163" s="372">
        <v>1614873428.3599997</v>
      </c>
      <c r="S1163" s="367">
        <v>31</v>
      </c>
      <c r="T1163" s="369">
        <v>8.8382998778722355E-2</v>
      </c>
      <c r="U1163" s="369">
        <v>1.1425442759271551</v>
      </c>
      <c r="V1163" s="369">
        <v>0.11991681146387312</v>
      </c>
      <c r="W1163" s="369">
        <v>1.1755857224206774</v>
      </c>
      <c r="X1163" s="369">
        <v>0.18813529101480819</v>
      </c>
      <c r="Y1163" s="369">
        <v>1.4266640885257118</v>
      </c>
      <c r="Z1163" s="369">
        <v>0.20483902159303802</v>
      </c>
      <c r="AA1163" s="369">
        <v>1.1643714051413152</v>
      </c>
      <c r="AB1163" s="369">
        <v>1.8697067738675803E-3</v>
      </c>
      <c r="AC1163" s="373">
        <v>8.6267691688853656</v>
      </c>
      <c r="AD1163" s="575">
        <v>14188164000107</v>
      </c>
      <c r="AE1163" s="370" t="s">
        <v>2606</v>
      </c>
      <c r="AF1163" s="370" t="s">
        <v>2326</v>
      </c>
      <c r="AG1163" s="374" t="s">
        <v>1459</v>
      </c>
      <c r="AH1163" s="374" t="s">
        <v>2321</v>
      </c>
      <c r="AI1163" s="374">
        <v>1000</v>
      </c>
      <c r="AJ1163" s="374">
        <v>100</v>
      </c>
      <c r="AK1163" s="374">
        <v>100</v>
      </c>
      <c r="AL1163" s="369">
        <v>3.0000000000000001E-3</v>
      </c>
      <c r="AM1163" s="369">
        <v>0.2</v>
      </c>
      <c r="AN1163" s="369" t="s">
        <v>64</v>
      </c>
      <c r="AO1163" s="367" t="s">
        <v>1326</v>
      </c>
      <c r="AP1163" s="370" t="s">
        <v>11</v>
      </c>
      <c r="AQ1163" s="376" t="s">
        <v>1376</v>
      </c>
      <c r="AR1163" s="369">
        <v>1.4E-3</v>
      </c>
      <c r="AS1163" s="369">
        <v>1.4E-3</v>
      </c>
      <c r="AT1163" s="369"/>
      <c r="AX1163" s="711"/>
      <c r="AY1163" s="712"/>
      <c r="AZ1163" s="712"/>
      <c r="BA1163" s="712"/>
      <c r="BB1163" s="713"/>
      <c r="BC1163" s="712"/>
      <c r="BD1163" s="712"/>
      <c r="BE1163" s="712"/>
      <c r="BF1163" s="712"/>
      <c r="BG1163" s="713"/>
      <c r="BH1163" s="713"/>
      <c r="BI1163" s="714"/>
      <c r="BJ1163" s="714"/>
      <c r="BK1163" s="714"/>
      <c r="BL1163" s="713"/>
      <c r="BM1163" s="713"/>
      <c r="BN1163" s="713"/>
      <c r="BO1163" s="713"/>
      <c r="BP1163" s="713"/>
      <c r="BQ1163" s="713"/>
      <c r="BR1163" s="713"/>
      <c r="BS1163" s="713"/>
      <c r="BT1163" s="716"/>
      <c r="BU1163" s="717"/>
      <c r="BV1163" s="715"/>
      <c r="BW1163" s="718"/>
    </row>
    <row r="1164" spans="2:75" ht="15.75" customHeight="1">
      <c r="B1164" s="363" t="s">
        <v>1199</v>
      </c>
      <c r="C1164" s="364">
        <v>38026926000129</v>
      </c>
      <c r="D1164" s="365" t="s">
        <v>11</v>
      </c>
      <c r="E1164" s="365" t="s">
        <v>621</v>
      </c>
      <c r="F1164" s="365" t="s">
        <v>665</v>
      </c>
      <c r="G1164" s="366" t="s">
        <v>740</v>
      </c>
      <c r="H1164" s="366" t="s">
        <v>34</v>
      </c>
      <c r="I1164" s="366"/>
      <c r="J1164" s="366" t="s">
        <v>608</v>
      </c>
      <c r="K1164" s="367" t="s">
        <v>48</v>
      </c>
      <c r="L1164" s="368"/>
      <c r="M1164" s="368" t="s">
        <v>34</v>
      </c>
      <c r="N1164" s="367">
        <v>553743</v>
      </c>
      <c r="O1164" s="367" t="s">
        <v>1323</v>
      </c>
      <c r="P1164" s="371">
        <v>44104</v>
      </c>
      <c r="Q1164" s="372">
        <v>161237816.71000001</v>
      </c>
      <c r="R1164" s="372">
        <v>99182838.64785713</v>
      </c>
      <c r="S1164" s="367">
        <v>31</v>
      </c>
      <c r="T1164" s="369">
        <v>7.4186243163368859E-2</v>
      </c>
      <c r="U1164" s="369">
        <v>0.95902004514529804</v>
      </c>
      <c r="V1164" s="369">
        <v>0.11139278158717003</v>
      </c>
      <c r="W1164" s="369">
        <v>1.0920217275294493</v>
      </c>
      <c r="X1164" s="369" t="s">
        <v>1424</v>
      </c>
      <c r="Y1164" s="369" t="s">
        <v>1424</v>
      </c>
      <c r="Z1164" s="369" t="s">
        <v>1424</v>
      </c>
      <c r="AA1164" s="369" t="s">
        <v>1424</v>
      </c>
      <c r="AB1164" s="369">
        <v>2.7497280720784556E-2</v>
      </c>
      <c r="AC1164" s="373">
        <v>0.32222844295495284</v>
      </c>
      <c r="AD1164" s="575">
        <v>38026869000188</v>
      </c>
      <c r="AE1164" s="370" t="s">
        <v>2606</v>
      </c>
      <c r="AF1164" s="370" t="s">
        <v>2326</v>
      </c>
      <c r="AG1164" s="374" t="s">
        <v>1459</v>
      </c>
      <c r="AH1164" s="374" t="s">
        <v>2321</v>
      </c>
      <c r="AI1164" s="374">
        <v>1000</v>
      </c>
      <c r="AJ1164" s="374">
        <v>100</v>
      </c>
      <c r="AK1164" s="374">
        <v>100</v>
      </c>
      <c r="AL1164" s="369">
        <v>3.0000000000000001E-3</v>
      </c>
      <c r="AM1164" s="369">
        <v>0.2</v>
      </c>
      <c r="AN1164" s="369" t="s">
        <v>34</v>
      </c>
      <c r="AO1164" s="367" t="s">
        <v>1326</v>
      </c>
      <c r="AP1164" s="370" t="s">
        <v>11</v>
      </c>
      <c r="AQ1164" s="376" t="s">
        <v>677</v>
      </c>
      <c r="AR1164" s="369">
        <v>1.4E-3</v>
      </c>
      <c r="AS1164" s="369">
        <v>1.4E-3</v>
      </c>
      <c r="AT1164" s="369"/>
      <c r="AX1164" s="711"/>
      <c r="AY1164" s="712"/>
      <c r="AZ1164" s="712"/>
      <c r="BA1164" s="712"/>
      <c r="BB1164" s="713"/>
      <c r="BC1164" s="712"/>
      <c r="BD1164" s="712"/>
      <c r="BE1164" s="712"/>
      <c r="BF1164" s="712"/>
      <c r="BG1164" s="713"/>
      <c r="BH1164" s="713"/>
      <c r="BI1164" s="714"/>
      <c r="BJ1164" s="714"/>
      <c r="BK1164" s="714"/>
      <c r="BL1164" s="713"/>
      <c r="BM1164" s="713"/>
      <c r="BN1164" s="713"/>
      <c r="BO1164" s="713"/>
      <c r="BP1164" s="713"/>
      <c r="BQ1164" s="713"/>
      <c r="BR1164" s="713"/>
      <c r="BS1164" s="713"/>
      <c r="BT1164" s="716"/>
      <c r="BU1164" s="717"/>
      <c r="BV1164" s="715"/>
      <c r="BW1164" s="718"/>
    </row>
    <row r="1165" spans="2:75" ht="15.75" customHeight="1">
      <c r="B1165" s="363" t="s">
        <v>1200</v>
      </c>
      <c r="C1165" s="364">
        <v>17447468000121</v>
      </c>
      <c r="D1165" s="365" t="s">
        <v>14</v>
      </c>
      <c r="E1165" s="365" t="s">
        <v>614</v>
      </c>
      <c r="F1165" s="365"/>
      <c r="G1165" s="366"/>
      <c r="H1165" s="366" t="s">
        <v>867</v>
      </c>
      <c r="I1165" s="366" t="s">
        <v>34</v>
      </c>
      <c r="J1165" s="366" t="s">
        <v>608</v>
      </c>
      <c r="K1165" s="367" t="s">
        <v>48</v>
      </c>
      <c r="L1165" s="368" t="s">
        <v>1341</v>
      </c>
      <c r="M1165" s="368" t="s">
        <v>1421</v>
      </c>
      <c r="N1165" s="367">
        <v>331155</v>
      </c>
      <c r="O1165" s="367" t="s">
        <v>1323</v>
      </c>
      <c r="P1165" s="371">
        <v>41353</v>
      </c>
      <c r="Q1165" s="372">
        <v>131139578.97</v>
      </c>
      <c r="R1165" s="372">
        <v>119233983.18507934</v>
      </c>
      <c r="S1165" s="367">
        <v>62</v>
      </c>
      <c r="T1165" s="369">
        <v>0.13220060891469143</v>
      </c>
      <c r="U1165" s="369">
        <v>1.7089830745359169</v>
      </c>
      <c r="V1165" s="369">
        <v>7.9250181052307411E-2</v>
      </c>
      <c r="W1165" s="369">
        <v>0.77691676593997716</v>
      </c>
      <c r="X1165" s="369">
        <v>0.32849990848505062</v>
      </c>
      <c r="Y1165" s="369">
        <v>2.4910744815161561</v>
      </c>
      <c r="Z1165" s="369">
        <v>0.31632752035788703</v>
      </c>
      <c r="AA1165" s="369">
        <v>1.7981081753834118</v>
      </c>
      <c r="AB1165" s="369">
        <v>0.16198021772291463</v>
      </c>
      <c r="AC1165" s="373">
        <v>-4.8131310812850804E-2</v>
      </c>
      <c r="AD1165" s="575">
        <v>17735052000109</v>
      </c>
      <c r="AE1165" s="370" t="s">
        <v>2331</v>
      </c>
      <c r="AF1165" s="370" t="s">
        <v>2317</v>
      </c>
      <c r="AG1165" s="374" t="s">
        <v>1458</v>
      </c>
      <c r="AH1165" s="374" t="s">
        <v>2318</v>
      </c>
      <c r="AI1165" s="374">
        <v>5000</v>
      </c>
      <c r="AJ1165" s="374">
        <v>5000</v>
      </c>
      <c r="AK1165" s="374">
        <v>5000</v>
      </c>
      <c r="AL1165" s="369">
        <v>0</v>
      </c>
      <c r="AM1165" s="369" t="s">
        <v>34</v>
      </c>
      <c r="AN1165" s="369" t="s">
        <v>2335</v>
      </c>
      <c r="AO1165" s="367" t="s">
        <v>1326</v>
      </c>
      <c r="AP1165" s="370" t="s">
        <v>718</v>
      </c>
      <c r="AQ1165" s="376" t="s">
        <v>661</v>
      </c>
      <c r="AR1165" s="369">
        <v>3.3333333333333331E-3</v>
      </c>
      <c r="AS1165" s="369">
        <v>3.3333333333333331E-3</v>
      </c>
      <c r="AT1165" s="369"/>
      <c r="AX1165" s="711"/>
      <c r="AY1165" s="712"/>
      <c r="AZ1165" s="712"/>
      <c r="BA1165" s="712"/>
      <c r="BB1165" s="713"/>
      <c r="BC1165" s="712"/>
      <c r="BD1165" s="712"/>
      <c r="BE1165" s="712"/>
      <c r="BF1165" s="712"/>
      <c r="BG1165" s="713"/>
      <c r="BH1165" s="713"/>
      <c r="BI1165" s="714"/>
      <c r="BJ1165" s="714"/>
      <c r="BK1165" s="714"/>
      <c r="BL1165" s="713"/>
      <c r="BM1165" s="713"/>
      <c r="BN1165" s="713"/>
      <c r="BO1165" s="713"/>
      <c r="BP1165" s="713"/>
      <c r="BQ1165" s="713"/>
      <c r="BR1165" s="713"/>
      <c r="BS1165" s="713"/>
      <c r="BT1165" s="716"/>
      <c r="BU1165" s="717"/>
      <c r="BV1165" s="715"/>
      <c r="BW1165" s="718"/>
    </row>
    <row r="1166" spans="2:75" ht="15.75" customHeight="1">
      <c r="B1166" s="363" t="s">
        <v>382</v>
      </c>
      <c r="C1166" s="364">
        <v>16617768000149</v>
      </c>
      <c r="D1166" s="365" t="s">
        <v>14</v>
      </c>
      <c r="E1166" s="365" t="s">
        <v>614</v>
      </c>
      <c r="F1166" s="365"/>
      <c r="G1166" s="366"/>
      <c r="H1166" s="366" t="s">
        <v>867</v>
      </c>
      <c r="I1166" s="366" t="s">
        <v>34</v>
      </c>
      <c r="J1166" s="366" t="s">
        <v>608</v>
      </c>
      <c r="K1166" s="367" t="s">
        <v>48</v>
      </c>
      <c r="L1166" s="368"/>
      <c r="M1166" s="368" t="s">
        <v>1421</v>
      </c>
      <c r="N1166" s="367">
        <v>313947</v>
      </c>
      <c r="O1166" s="367" t="s">
        <v>1326</v>
      </c>
      <c r="P1166" s="371">
        <v>41169</v>
      </c>
      <c r="Q1166" s="372">
        <v>432510176.06</v>
      </c>
      <c r="R1166" s="372">
        <v>444464279.84365106</v>
      </c>
      <c r="S1166" s="367">
        <v>62</v>
      </c>
      <c r="T1166" s="369">
        <v>0.13538076468050519</v>
      </c>
      <c r="U1166" s="369">
        <v>1.7500935688277444</v>
      </c>
      <c r="V1166" s="369">
        <v>8.1723532343197069E-2</v>
      </c>
      <c r="W1166" s="369">
        <v>0.80116387882269924</v>
      </c>
      <c r="X1166" s="369">
        <v>0.33862317762972416</v>
      </c>
      <c r="Y1166" s="369">
        <v>2.5678410704388552</v>
      </c>
      <c r="Z1166" s="369">
        <v>0.330696270494925</v>
      </c>
      <c r="AA1166" s="369">
        <v>1.8797848093424758</v>
      </c>
      <c r="AB1166" s="369">
        <v>0.16488238424482116</v>
      </c>
      <c r="AC1166" s="373">
        <v>-3.0536414480747676E-2</v>
      </c>
      <c r="AD1166" s="575">
        <v>15831948000166</v>
      </c>
      <c r="AE1166" s="370" t="s">
        <v>2607</v>
      </c>
      <c r="AF1166" s="370" t="s">
        <v>2320</v>
      </c>
      <c r="AG1166" s="374" t="s">
        <v>59</v>
      </c>
      <c r="AH1166" s="374" t="s">
        <v>2318</v>
      </c>
      <c r="AI1166" s="374">
        <v>50000</v>
      </c>
      <c r="AJ1166" s="374">
        <v>10000</v>
      </c>
      <c r="AK1166" s="374">
        <v>50000</v>
      </c>
      <c r="AL1166" s="369">
        <v>6.9999999999999993E-3</v>
      </c>
      <c r="AM1166" s="369">
        <v>0.2</v>
      </c>
      <c r="AN1166" s="369" t="s">
        <v>2349</v>
      </c>
      <c r="AO1166" s="367" t="s">
        <v>1326</v>
      </c>
      <c r="AP1166" s="370" t="s">
        <v>718</v>
      </c>
      <c r="AQ1166" s="376" t="s">
        <v>661</v>
      </c>
      <c r="AR1166" s="369">
        <v>3.16666E-3</v>
      </c>
      <c r="AS1166" s="369">
        <v>3.16666E-3</v>
      </c>
      <c r="AT1166" s="369"/>
      <c r="AX1166" s="711"/>
      <c r="AY1166" s="712"/>
      <c r="AZ1166" s="712"/>
      <c r="BA1166" s="712"/>
      <c r="BB1166" s="713"/>
      <c r="BC1166" s="712"/>
      <c r="BD1166" s="712"/>
      <c r="BE1166" s="712"/>
      <c r="BF1166" s="712"/>
      <c r="BG1166" s="713"/>
      <c r="BH1166" s="713"/>
      <c r="BI1166" s="714"/>
      <c r="BJ1166" s="714"/>
      <c r="BK1166" s="714"/>
      <c r="BL1166" s="713"/>
      <c r="BM1166" s="713"/>
      <c r="BN1166" s="713"/>
      <c r="BO1166" s="713"/>
      <c r="BP1166" s="713"/>
      <c r="BQ1166" s="713"/>
      <c r="BR1166" s="713"/>
      <c r="BS1166" s="713"/>
      <c r="BT1166" s="716"/>
      <c r="BU1166" s="717"/>
      <c r="BV1166" s="715"/>
      <c r="BW1166" s="718"/>
    </row>
    <row r="1167" spans="2:75" ht="15.75" customHeight="1">
      <c r="B1167" s="363" t="s">
        <v>1739</v>
      </c>
      <c r="C1167" s="364">
        <v>29127763000180</v>
      </c>
      <c r="D1167" s="365" t="s">
        <v>13</v>
      </c>
      <c r="E1167" s="365" t="s">
        <v>615</v>
      </c>
      <c r="F1167" s="365" t="s">
        <v>619</v>
      </c>
      <c r="G1167" s="366" t="s">
        <v>34</v>
      </c>
      <c r="H1167" s="366" t="s">
        <v>1340</v>
      </c>
      <c r="I1167" s="366" t="s">
        <v>34</v>
      </c>
      <c r="J1167" s="366" t="s">
        <v>611</v>
      </c>
      <c r="K1167" s="367" t="s">
        <v>48</v>
      </c>
      <c r="L1167" s="368"/>
      <c r="M1167" s="368"/>
      <c r="N1167" s="367">
        <v>459542</v>
      </c>
      <c r="O1167" s="367" t="s">
        <v>1323</v>
      </c>
      <c r="P1167" s="371">
        <v>43159</v>
      </c>
      <c r="Q1167" s="372" t="s">
        <v>1396</v>
      </c>
      <c r="R1167" s="372" t="s">
        <v>1424</v>
      </c>
      <c r="S1167" s="367">
        <v>61</v>
      </c>
      <c r="T1167" s="369" t="s">
        <v>1424</v>
      </c>
      <c r="U1167" s="369" t="s">
        <v>1424</v>
      </c>
      <c r="V1167" s="369" t="s">
        <v>1424</v>
      </c>
      <c r="W1167" s="369" t="s">
        <v>1424</v>
      </c>
      <c r="X1167" s="369" t="s">
        <v>1424</v>
      </c>
      <c r="Y1167" s="369" t="s">
        <v>1424</v>
      </c>
      <c r="Z1167" s="369" t="s">
        <v>1424</v>
      </c>
      <c r="AA1167" s="369" t="s">
        <v>1424</v>
      </c>
      <c r="AB1167" s="369" t="s">
        <v>1424</v>
      </c>
      <c r="AC1167" s="373" t="s">
        <v>1424</v>
      </c>
      <c r="AD1167" s="575">
        <v>17417026000132</v>
      </c>
      <c r="AE1167" s="370" t="s">
        <v>2331</v>
      </c>
      <c r="AF1167" s="370" t="s">
        <v>2317</v>
      </c>
      <c r="AG1167" s="374" t="s">
        <v>1458</v>
      </c>
      <c r="AH1167" s="374" t="s">
        <v>2318</v>
      </c>
      <c r="AI1167" s="374">
        <v>5000</v>
      </c>
      <c r="AJ1167" s="374">
        <v>5000</v>
      </c>
      <c r="AK1167" s="374">
        <v>5000</v>
      </c>
      <c r="AL1167" s="369">
        <v>0</v>
      </c>
      <c r="AM1167" s="369" t="s">
        <v>34</v>
      </c>
      <c r="AN1167" s="369" t="s">
        <v>34</v>
      </c>
      <c r="AO1167" s="367" t="s">
        <v>1326</v>
      </c>
      <c r="AP1167" s="370" t="s">
        <v>13</v>
      </c>
      <c r="AQ1167" s="376" t="s">
        <v>666</v>
      </c>
      <c r="AR1167" s="369">
        <v>3.3333333333333331E-3</v>
      </c>
      <c r="AS1167" s="369">
        <v>3.3333333333333331E-3</v>
      </c>
      <c r="AT1167" s="369"/>
      <c r="AX1167" s="711"/>
      <c r="AY1167" s="712"/>
      <c r="AZ1167" s="712"/>
      <c r="BA1167" s="712"/>
      <c r="BB1167" s="713"/>
      <c r="BC1167" s="712"/>
      <c r="BD1167" s="712"/>
      <c r="BE1167" s="712"/>
      <c r="BF1167" s="712"/>
      <c r="BG1167" s="713"/>
      <c r="BH1167" s="713"/>
      <c r="BI1167" s="714"/>
      <c r="BJ1167" s="714"/>
      <c r="BK1167" s="714"/>
      <c r="BL1167" s="713"/>
      <c r="BM1167" s="713"/>
      <c r="BN1167" s="713"/>
      <c r="BO1167" s="713"/>
      <c r="BP1167" s="713"/>
      <c r="BQ1167" s="713"/>
      <c r="BR1167" s="713"/>
      <c r="BS1167" s="713"/>
      <c r="BT1167" s="716"/>
      <c r="BU1167" s="717"/>
      <c r="BV1167" s="715"/>
      <c r="BW1167" s="718"/>
    </row>
    <row r="1168" spans="2:75" ht="15.75" customHeight="1">
      <c r="B1168" s="363" t="s">
        <v>538</v>
      </c>
      <c r="C1168" s="364">
        <v>12831360000114</v>
      </c>
      <c r="D1168" s="365" t="s">
        <v>13</v>
      </c>
      <c r="E1168" s="365" t="s">
        <v>615</v>
      </c>
      <c r="F1168" s="365" t="s">
        <v>619</v>
      </c>
      <c r="G1168" s="366" t="s">
        <v>34</v>
      </c>
      <c r="H1168" s="366" t="s">
        <v>1340</v>
      </c>
      <c r="I1168" s="366" t="s">
        <v>34</v>
      </c>
      <c r="J1168" s="366" t="s">
        <v>611</v>
      </c>
      <c r="K1168" s="367" t="s">
        <v>48</v>
      </c>
      <c r="L1168" s="368" t="s">
        <v>717</v>
      </c>
      <c r="M1168" s="368" t="s">
        <v>1421</v>
      </c>
      <c r="N1168" s="367">
        <v>262773</v>
      </c>
      <c r="O1168" s="367" t="s">
        <v>1323</v>
      </c>
      <c r="P1168" s="371">
        <v>40513</v>
      </c>
      <c r="Q1168" s="372">
        <v>960549916.95000005</v>
      </c>
      <c r="R1168" s="372">
        <v>964890758.05265939</v>
      </c>
      <c r="S1168" s="367">
        <v>61</v>
      </c>
      <c r="T1168" s="369">
        <v>0.227172807317084</v>
      </c>
      <c r="U1168" s="369">
        <v>2.9367072200872535</v>
      </c>
      <c r="V1168" s="369">
        <v>0.31489973188842435</v>
      </c>
      <c r="W1168" s="369">
        <v>3.0870703138538431</v>
      </c>
      <c r="X1168" s="369">
        <v>0.40001814506254951</v>
      </c>
      <c r="Y1168" s="369">
        <v>3.0334102615255145</v>
      </c>
      <c r="Z1168" s="369">
        <v>0.48918222850964632</v>
      </c>
      <c r="AA1168" s="369">
        <v>2.7806703739854997</v>
      </c>
      <c r="AB1168" s="369">
        <v>7.524015039199819E-2</v>
      </c>
      <c r="AC1168" s="373">
        <v>2.3866578580963016</v>
      </c>
      <c r="AD1168" s="575">
        <v>12798221000136</v>
      </c>
      <c r="AE1168" s="370" t="s">
        <v>2607</v>
      </c>
      <c r="AF1168" s="370" t="s">
        <v>2320</v>
      </c>
      <c r="AG1168" s="374" t="s">
        <v>59</v>
      </c>
      <c r="AH1168" s="374" t="s">
        <v>2318</v>
      </c>
      <c r="AI1168" s="374">
        <v>50000</v>
      </c>
      <c r="AJ1168" s="374">
        <v>10000</v>
      </c>
      <c r="AK1168" s="374">
        <v>50000</v>
      </c>
      <c r="AL1168" s="369">
        <v>6.9999999999999993E-3</v>
      </c>
      <c r="AM1168" s="369">
        <v>0.2</v>
      </c>
      <c r="AN1168" s="369" t="s">
        <v>64</v>
      </c>
      <c r="AO1168" s="367" t="s">
        <v>1326</v>
      </c>
      <c r="AP1168" s="370" t="s">
        <v>13</v>
      </c>
      <c r="AQ1168" s="376" t="s">
        <v>666</v>
      </c>
      <c r="AR1168" s="369">
        <v>3.16666E-3</v>
      </c>
      <c r="AS1168" s="369">
        <v>3.16666E-3</v>
      </c>
      <c r="AT1168" s="369"/>
      <c r="AX1168" s="711"/>
      <c r="AY1168" s="712"/>
      <c r="AZ1168" s="712"/>
      <c r="BA1168" s="712"/>
      <c r="BB1168" s="713"/>
      <c r="BC1168" s="712"/>
      <c r="BD1168" s="712"/>
      <c r="BE1168" s="712"/>
      <c r="BF1168" s="712"/>
      <c r="BG1168" s="713"/>
      <c r="BH1168" s="713"/>
      <c r="BI1168" s="714"/>
      <c r="BJ1168" s="714"/>
      <c r="BK1168" s="714"/>
      <c r="BL1168" s="713"/>
      <c r="BM1168" s="713"/>
      <c r="BN1168" s="713"/>
      <c r="BO1168" s="713"/>
      <c r="BP1168" s="713"/>
      <c r="BQ1168" s="713"/>
      <c r="BR1168" s="713"/>
      <c r="BS1168" s="713"/>
      <c r="BT1168" s="716"/>
      <c r="BU1168" s="717"/>
      <c r="BV1168" s="715"/>
      <c r="BW1168" s="718"/>
    </row>
    <row r="1169" spans="2:75" ht="15.75" customHeight="1">
      <c r="B1169" s="363" t="s">
        <v>1309</v>
      </c>
      <c r="C1169" s="364">
        <v>15334585000153</v>
      </c>
      <c r="D1169" s="365" t="s">
        <v>14</v>
      </c>
      <c r="E1169" s="365" t="s">
        <v>607</v>
      </c>
      <c r="F1169" s="365"/>
      <c r="G1169" s="366"/>
      <c r="H1169" s="366" t="s">
        <v>34</v>
      </c>
      <c r="I1169" s="366" t="s">
        <v>34</v>
      </c>
      <c r="J1169" s="366" t="s">
        <v>608</v>
      </c>
      <c r="K1169" s="367" t="s">
        <v>48</v>
      </c>
      <c r="L1169" s="368" t="s">
        <v>1341</v>
      </c>
      <c r="M1169" s="368" t="s">
        <v>1421</v>
      </c>
      <c r="N1169" s="367">
        <v>320021</v>
      </c>
      <c r="O1169" s="367" t="s">
        <v>1323</v>
      </c>
      <c r="P1169" s="371">
        <v>41096</v>
      </c>
      <c r="Q1169" s="372">
        <v>54433241.340000004</v>
      </c>
      <c r="R1169" s="372">
        <v>59053558.866269886</v>
      </c>
      <c r="S1169" s="367">
        <v>32</v>
      </c>
      <c r="T1169" s="369">
        <v>6.2562340585780696E-2</v>
      </c>
      <c r="U1169" s="369">
        <v>0.80875558775560907</v>
      </c>
      <c r="V1169" s="369">
        <v>-5.1579813106600647E-2</v>
      </c>
      <c r="W1169" s="369">
        <v>-0.50565463768617935</v>
      </c>
      <c r="X1169" s="369">
        <v>0.13137423262823833</v>
      </c>
      <c r="Y1169" s="369">
        <v>0.99623467153527312</v>
      </c>
      <c r="Z1169" s="369">
        <v>0.14444430236263184</v>
      </c>
      <c r="AA1169" s="369">
        <v>0.82106824177659954</v>
      </c>
      <c r="AB1169" s="369">
        <v>0.21827220199051484</v>
      </c>
      <c r="AC1169" s="373">
        <v>-0.57868074454294172</v>
      </c>
      <c r="AD1169" s="575">
        <v>15350712000108</v>
      </c>
      <c r="AE1169" s="370" t="s">
        <v>2607</v>
      </c>
      <c r="AF1169" s="370" t="s">
        <v>2320</v>
      </c>
      <c r="AG1169" s="374" t="s">
        <v>59</v>
      </c>
      <c r="AH1169" s="374" t="s">
        <v>2321</v>
      </c>
      <c r="AI1169" s="374">
        <v>5000</v>
      </c>
      <c r="AJ1169" s="374">
        <v>5000</v>
      </c>
      <c r="AK1169" s="374">
        <v>5000</v>
      </c>
      <c r="AL1169" s="369">
        <v>6.9999999999999993E-3</v>
      </c>
      <c r="AM1169" s="369">
        <v>0.2</v>
      </c>
      <c r="AN1169" s="369" t="s">
        <v>2368</v>
      </c>
      <c r="AO1169" s="367" t="s">
        <v>1326</v>
      </c>
      <c r="AP1169" s="370" t="s">
        <v>718</v>
      </c>
      <c r="AQ1169" s="376" t="s">
        <v>661</v>
      </c>
      <c r="AR1169" s="369">
        <v>3.16666E-3</v>
      </c>
      <c r="AS1169" s="369">
        <v>3.16666E-3</v>
      </c>
      <c r="AT1169" s="369"/>
      <c r="AX1169" s="711"/>
      <c r="AY1169" s="712"/>
      <c r="AZ1169" s="712"/>
      <c r="BA1169" s="712"/>
      <c r="BB1169" s="713"/>
      <c r="BC1169" s="712"/>
      <c r="BD1169" s="712"/>
      <c r="BE1169" s="712"/>
      <c r="BF1169" s="712"/>
      <c r="BG1169" s="713"/>
      <c r="BH1169" s="713"/>
      <c r="BI1169" s="714"/>
      <c r="BJ1169" s="714"/>
      <c r="BK1169" s="714"/>
      <c r="BL1169" s="713"/>
      <c r="BM1169" s="713"/>
      <c r="BN1169" s="713"/>
      <c r="BO1169" s="713"/>
      <c r="BP1169" s="713"/>
      <c r="BQ1169" s="713"/>
      <c r="BR1169" s="713"/>
      <c r="BS1169" s="713"/>
      <c r="BT1169" s="716"/>
      <c r="BU1169" s="717"/>
      <c r="BV1169" s="715"/>
      <c r="BW1169" s="718"/>
    </row>
    <row r="1170" spans="2:75" ht="15.75" customHeight="1">
      <c r="B1170" s="363" t="s">
        <v>1740</v>
      </c>
      <c r="C1170" s="364">
        <v>40386490000120</v>
      </c>
      <c r="D1170" s="365" t="s">
        <v>14</v>
      </c>
      <c r="E1170" s="365" t="s">
        <v>614</v>
      </c>
      <c r="F1170" s="365"/>
      <c r="G1170" s="366"/>
      <c r="H1170" s="366" t="s">
        <v>867</v>
      </c>
      <c r="I1170" s="366" t="s">
        <v>34</v>
      </c>
      <c r="J1170" s="366" t="s">
        <v>608</v>
      </c>
      <c r="K1170" s="367" t="s">
        <v>48</v>
      </c>
      <c r="L1170" s="368"/>
      <c r="M1170" s="368"/>
      <c r="N1170" s="367">
        <v>595446</v>
      </c>
      <c r="O1170" s="367" t="s">
        <v>1323</v>
      </c>
      <c r="P1170" s="371">
        <v>44299</v>
      </c>
      <c r="Q1170" s="372">
        <v>12060106.85</v>
      </c>
      <c r="R1170" s="372">
        <v>8251187.38448413</v>
      </c>
      <c r="S1170" s="367">
        <v>32</v>
      </c>
      <c r="T1170" s="369">
        <v>0.15244681449363595</v>
      </c>
      <c r="U1170" s="369">
        <v>1.7147085861406657</v>
      </c>
      <c r="V1170" s="369">
        <v>0.11809328226968518</v>
      </c>
      <c r="W1170" s="369">
        <v>1.0838257101019337</v>
      </c>
      <c r="X1170" s="369" t="s">
        <v>1424</v>
      </c>
      <c r="Y1170" s="369" t="s">
        <v>1424</v>
      </c>
      <c r="Z1170" s="369" t="s">
        <v>1424</v>
      </c>
      <c r="AA1170" s="369" t="s">
        <v>1424</v>
      </c>
      <c r="AB1170" s="369">
        <v>0.15088625650273993</v>
      </c>
      <c r="AC1170" s="373">
        <v>0.12955703990290529</v>
      </c>
      <c r="AD1170" s="575">
        <v>40386431000152</v>
      </c>
      <c r="AE1170" s="370" t="s">
        <v>2607</v>
      </c>
      <c r="AF1170" s="370" t="s">
        <v>2320</v>
      </c>
      <c r="AG1170" s="374" t="s">
        <v>59</v>
      </c>
      <c r="AH1170" s="374" t="s">
        <v>2327</v>
      </c>
      <c r="AI1170" s="374" t="s">
        <v>1436</v>
      </c>
      <c r="AJ1170" s="374" t="s">
        <v>1436</v>
      </c>
      <c r="AK1170" s="374" t="s">
        <v>1436</v>
      </c>
      <c r="AL1170" s="369">
        <v>6.9999999999999993E-3</v>
      </c>
      <c r="AM1170" s="369" t="s">
        <v>34</v>
      </c>
      <c r="AN1170" s="369" t="s">
        <v>64</v>
      </c>
      <c r="AO1170" s="367" t="s">
        <v>1323</v>
      </c>
      <c r="AP1170" s="370" t="s">
        <v>13</v>
      </c>
      <c r="AQ1170" s="376" t="s">
        <v>2385</v>
      </c>
      <c r="AR1170" s="369" t="s">
        <v>34</v>
      </c>
      <c r="AS1170" s="369" t="s">
        <v>34</v>
      </c>
      <c r="AT1170" s="369"/>
      <c r="AX1170" s="711"/>
      <c r="AY1170" s="712"/>
      <c r="AZ1170" s="712"/>
      <c r="BA1170" s="712"/>
      <c r="BB1170" s="713"/>
      <c r="BC1170" s="712"/>
      <c r="BD1170" s="712"/>
      <c r="BE1170" s="712"/>
      <c r="BF1170" s="712"/>
      <c r="BG1170" s="713"/>
      <c r="BH1170" s="713"/>
      <c r="BI1170" s="714"/>
      <c r="BJ1170" s="714"/>
      <c r="BK1170" s="714"/>
      <c r="BL1170" s="713"/>
      <c r="BM1170" s="713"/>
      <c r="BN1170" s="713"/>
      <c r="BO1170" s="713"/>
      <c r="BP1170" s="713"/>
      <c r="BQ1170" s="713"/>
      <c r="BR1170" s="713"/>
      <c r="BS1170" s="713"/>
      <c r="BT1170" s="716"/>
      <c r="BU1170" s="717"/>
      <c r="BV1170" s="715"/>
      <c r="BW1170" s="718"/>
    </row>
    <row r="1171" spans="2:75" ht="15.75" customHeight="1">
      <c r="B1171" s="363" t="s">
        <v>1439</v>
      </c>
      <c r="C1171" s="364">
        <v>12809201000113</v>
      </c>
      <c r="D1171" s="365" t="s">
        <v>13</v>
      </c>
      <c r="E1171" s="365" t="s">
        <v>615</v>
      </c>
      <c r="F1171" s="365" t="s">
        <v>619</v>
      </c>
      <c r="G1171" s="366" t="s">
        <v>34</v>
      </c>
      <c r="H1171" s="366" t="s">
        <v>1340</v>
      </c>
      <c r="I1171" s="366" t="s">
        <v>34</v>
      </c>
      <c r="J1171" s="366" t="s">
        <v>611</v>
      </c>
      <c r="K1171" s="367" t="s">
        <v>48</v>
      </c>
      <c r="L1171" s="368"/>
      <c r="M1171" s="368" t="s">
        <v>1421</v>
      </c>
      <c r="N1171" s="367">
        <v>263486</v>
      </c>
      <c r="O1171" s="367" t="s">
        <v>1326</v>
      </c>
      <c r="P1171" s="371">
        <v>40513</v>
      </c>
      <c r="Q1171" s="372">
        <v>2971098406.5999999</v>
      </c>
      <c r="R1171" s="372">
        <v>2522458969.1837339</v>
      </c>
      <c r="S1171" s="367">
        <v>121</v>
      </c>
      <c r="T1171" s="369">
        <v>0.40247498650517444</v>
      </c>
      <c r="U1171" s="369">
        <v>5.2028727061708491</v>
      </c>
      <c r="V1171" s="369">
        <v>0.57934673812714865</v>
      </c>
      <c r="W1171" s="369">
        <v>5.6795352157812404</v>
      </c>
      <c r="X1171" s="369">
        <v>0.81104307429972611</v>
      </c>
      <c r="Y1171" s="369">
        <v>6.1502869669456928</v>
      </c>
      <c r="Z1171" s="369">
        <v>0.98033363629301551</v>
      </c>
      <c r="AA1171" s="369">
        <v>5.5725342013476471</v>
      </c>
      <c r="AB1171" s="369">
        <v>0.19479193613858659</v>
      </c>
      <c r="AC1171" s="373">
        <v>1.9409022306114228</v>
      </c>
      <c r="AD1171" s="575">
        <v>12808980000132</v>
      </c>
      <c r="AE1171" s="370" t="s">
        <v>2607</v>
      </c>
      <c r="AF1171" s="370" t="s">
        <v>2320</v>
      </c>
      <c r="AG1171" s="374" t="s">
        <v>59</v>
      </c>
      <c r="AH1171" s="374" t="s">
        <v>728</v>
      </c>
      <c r="AI1171" s="374">
        <v>1000000</v>
      </c>
      <c r="AJ1171" s="374">
        <v>0</v>
      </c>
      <c r="AK1171" s="374">
        <v>0</v>
      </c>
      <c r="AL1171" s="369">
        <v>6.9999999999999993E-3</v>
      </c>
      <c r="AM1171" s="369">
        <v>0.2</v>
      </c>
      <c r="AN1171" s="369" t="s">
        <v>64</v>
      </c>
      <c r="AO1171" s="367" t="s">
        <v>1326</v>
      </c>
      <c r="AP1171" s="370" t="s">
        <v>13</v>
      </c>
      <c r="AQ1171" s="376" t="s">
        <v>681</v>
      </c>
      <c r="AR1171" s="369" t="s">
        <v>34</v>
      </c>
      <c r="AS1171" s="369" t="s">
        <v>34</v>
      </c>
      <c r="AT1171" s="369"/>
      <c r="AX1171" s="711"/>
      <c r="AY1171" s="712"/>
      <c r="AZ1171" s="712"/>
      <c r="BA1171" s="712"/>
      <c r="BB1171" s="713"/>
      <c r="BC1171" s="712"/>
      <c r="BD1171" s="712"/>
      <c r="BE1171" s="712"/>
      <c r="BF1171" s="712"/>
      <c r="BG1171" s="713"/>
      <c r="BH1171" s="713"/>
      <c r="BI1171" s="714"/>
      <c r="BJ1171" s="714"/>
      <c r="BK1171" s="714"/>
      <c r="BL1171" s="713"/>
      <c r="BM1171" s="713"/>
      <c r="BN1171" s="713"/>
      <c r="BO1171" s="713"/>
      <c r="BP1171" s="713"/>
      <c r="BQ1171" s="713"/>
      <c r="BR1171" s="713"/>
      <c r="BS1171" s="713"/>
      <c r="BT1171" s="716"/>
      <c r="BU1171" s="717"/>
      <c r="BV1171" s="715"/>
      <c r="BW1171" s="718"/>
    </row>
    <row r="1172" spans="2:75" ht="15.75" customHeight="1">
      <c r="B1172" s="363" t="s">
        <v>1741</v>
      </c>
      <c r="C1172" s="364">
        <v>12808980000132</v>
      </c>
      <c r="D1172" s="365" t="s">
        <v>13</v>
      </c>
      <c r="E1172" s="365" t="s">
        <v>615</v>
      </c>
      <c r="F1172" s="365" t="s">
        <v>619</v>
      </c>
      <c r="G1172" s="366" t="s">
        <v>34</v>
      </c>
      <c r="H1172" s="366" t="s">
        <v>1340</v>
      </c>
      <c r="I1172" s="366" t="s">
        <v>34</v>
      </c>
      <c r="J1172" s="366" t="s">
        <v>611</v>
      </c>
      <c r="K1172" s="367" t="s">
        <v>48</v>
      </c>
      <c r="L1172" s="368"/>
      <c r="M1172" s="368"/>
      <c r="N1172" s="367">
        <v>262821</v>
      </c>
      <c r="O1172" s="367" t="s">
        <v>1323</v>
      </c>
      <c r="P1172" s="371">
        <v>40513</v>
      </c>
      <c r="Q1172" s="372">
        <v>20201941604.130001</v>
      </c>
      <c r="R1172" s="372">
        <v>15455078586.779842</v>
      </c>
      <c r="S1172" s="367">
        <v>31</v>
      </c>
      <c r="T1172" s="369">
        <v>0.65763909162930179</v>
      </c>
      <c r="U1172" s="369">
        <v>7.3970676313842363</v>
      </c>
      <c r="V1172" s="369">
        <v>0.77012917375381984</v>
      </c>
      <c r="W1172" s="369">
        <v>7.0680209963832548</v>
      </c>
      <c r="X1172" s="369">
        <v>1.1817468170925194</v>
      </c>
      <c r="Y1172" s="369">
        <v>8.3097959813413453</v>
      </c>
      <c r="Z1172" s="369">
        <v>1.4130621262872243</v>
      </c>
      <c r="AA1172" s="369">
        <v>7.7217679854727139</v>
      </c>
      <c r="AB1172" s="369">
        <v>0.24797918596326327</v>
      </c>
      <c r="AC1172" s="373">
        <v>2.0029417042424571</v>
      </c>
      <c r="AD1172" s="575">
        <v>0</v>
      </c>
      <c r="AE1172" s="370" t="s">
        <v>2607</v>
      </c>
      <c r="AF1172" s="370" t="s">
        <v>2320</v>
      </c>
      <c r="AG1172" s="374" t="s">
        <v>59</v>
      </c>
      <c r="AH1172" s="374" t="s">
        <v>2378</v>
      </c>
      <c r="AI1172" s="374">
        <v>1000000</v>
      </c>
      <c r="AJ1172" s="374">
        <v>0</v>
      </c>
      <c r="AK1172" s="374">
        <v>0</v>
      </c>
      <c r="AL1172" s="369">
        <v>1.3000000000000001E-2</v>
      </c>
      <c r="AM1172" s="369" t="s">
        <v>34</v>
      </c>
      <c r="AN1172" s="369" t="s">
        <v>64</v>
      </c>
      <c r="AO1172" s="367" t="s">
        <v>1326</v>
      </c>
      <c r="AP1172" s="370" t="s">
        <v>13</v>
      </c>
      <c r="AQ1172" s="376" t="s">
        <v>681</v>
      </c>
      <c r="AR1172" s="369" t="s">
        <v>34</v>
      </c>
      <c r="AS1172" s="369" t="s">
        <v>34</v>
      </c>
      <c r="AT1172" s="369"/>
      <c r="AX1172" s="711"/>
      <c r="AY1172" s="712"/>
      <c r="AZ1172" s="712"/>
      <c r="BA1172" s="712"/>
      <c r="BB1172" s="713"/>
      <c r="BC1172" s="712"/>
      <c r="BD1172" s="712"/>
      <c r="BE1172" s="712"/>
      <c r="BF1172" s="712"/>
      <c r="BG1172" s="713"/>
      <c r="BH1172" s="713"/>
      <c r="BI1172" s="714"/>
      <c r="BJ1172" s="714"/>
      <c r="BK1172" s="714"/>
      <c r="BL1172" s="713"/>
      <c r="BM1172" s="713"/>
      <c r="BN1172" s="713"/>
      <c r="BO1172" s="713"/>
      <c r="BP1172" s="713"/>
      <c r="BQ1172" s="713"/>
      <c r="BR1172" s="713"/>
      <c r="BS1172" s="713"/>
      <c r="BT1172" s="716"/>
      <c r="BU1172" s="717"/>
      <c r="BV1172" s="715"/>
      <c r="BW1172" s="718"/>
    </row>
    <row r="1173" spans="2:75" ht="15.75" customHeight="1">
      <c r="B1173" s="363" t="s">
        <v>383</v>
      </c>
      <c r="C1173" s="364">
        <v>35343590000130</v>
      </c>
      <c r="D1173" s="365" t="s">
        <v>11</v>
      </c>
      <c r="E1173" s="365" t="s">
        <v>620</v>
      </c>
      <c r="F1173" s="365" t="s">
        <v>665</v>
      </c>
      <c r="G1173" s="366" t="s">
        <v>740</v>
      </c>
      <c r="H1173" s="366" t="s">
        <v>34</v>
      </c>
      <c r="I1173" s="366"/>
      <c r="J1173" s="366" t="s">
        <v>608</v>
      </c>
      <c r="K1173" s="367" t="s">
        <v>48</v>
      </c>
      <c r="L1173" s="368" t="s">
        <v>1341</v>
      </c>
      <c r="M1173" s="368" t="s">
        <v>34</v>
      </c>
      <c r="N1173" s="367">
        <v>519421</v>
      </c>
      <c r="O1173" s="367" t="s">
        <v>1323</v>
      </c>
      <c r="P1173" s="371">
        <v>43819</v>
      </c>
      <c r="Q1173" s="372">
        <v>336951112.20999998</v>
      </c>
      <c r="R1173" s="372">
        <v>211756594.31019837</v>
      </c>
      <c r="S1173" s="367">
        <v>46</v>
      </c>
      <c r="T1173" s="369">
        <v>8.7590871946483295E-2</v>
      </c>
      <c r="U1173" s="369">
        <v>1.1323042977584019</v>
      </c>
      <c r="V1173" s="369">
        <v>0.11726759377364049</v>
      </c>
      <c r="W1173" s="369">
        <v>1.1496145307737078</v>
      </c>
      <c r="X1173" s="369">
        <v>0.18845601082839525</v>
      </c>
      <c r="Y1173" s="369">
        <v>1.4290961651342802</v>
      </c>
      <c r="Z1173" s="369" t="s">
        <v>1424</v>
      </c>
      <c r="AA1173" s="369" t="s">
        <v>1424</v>
      </c>
      <c r="AB1173" s="369">
        <v>2.2269542501345972E-3</v>
      </c>
      <c r="AC1173" s="373">
        <v>6.1792257396061698</v>
      </c>
      <c r="AD1173" s="575">
        <v>35505971000178</v>
      </c>
      <c r="AE1173" s="370" t="s">
        <v>2331</v>
      </c>
      <c r="AF1173" s="370" t="s">
        <v>2317</v>
      </c>
      <c r="AG1173" s="374" t="s">
        <v>1458</v>
      </c>
      <c r="AH1173" s="374" t="s">
        <v>2321</v>
      </c>
      <c r="AI1173" s="374">
        <v>1000</v>
      </c>
      <c r="AJ1173" s="374">
        <v>500</v>
      </c>
      <c r="AK1173" s="374">
        <v>1000</v>
      </c>
      <c r="AL1173" s="369">
        <v>0</v>
      </c>
      <c r="AM1173" s="369" t="s">
        <v>34</v>
      </c>
      <c r="AN1173" s="369" t="s">
        <v>64</v>
      </c>
      <c r="AO1173" s="367" t="s">
        <v>1326</v>
      </c>
      <c r="AP1173" s="370" t="s">
        <v>11</v>
      </c>
      <c r="AQ1173" s="376" t="s">
        <v>677</v>
      </c>
      <c r="AR1173" s="369">
        <v>1.3998000000000001E-3</v>
      </c>
      <c r="AS1173" s="369">
        <v>1.3998000000000001E-3</v>
      </c>
      <c r="AT1173" s="369"/>
      <c r="AX1173" s="711"/>
      <c r="AY1173" s="712"/>
      <c r="AZ1173" s="712"/>
      <c r="BA1173" s="712"/>
      <c r="BB1173" s="713"/>
      <c r="BC1173" s="712"/>
      <c r="BD1173" s="712"/>
      <c r="BE1173" s="712"/>
      <c r="BF1173" s="712"/>
      <c r="BG1173" s="713"/>
      <c r="BH1173" s="713"/>
      <c r="BI1173" s="714"/>
      <c r="BJ1173" s="714"/>
      <c r="BK1173" s="714"/>
      <c r="BL1173" s="713"/>
      <c r="BM1173" s="713"/>
      <c r="BN1173" s="713"/>
      <c r="BO1173" s="713"/>
      <c r="BP1173" s="713"/>
      <c r="BQ1173" s="713"/>
      <c r="BR1173" s="713"/>
      <c r="BS1173" s="713"/>
      <c r="BT1173" s="716"/>
      <c r="BU1173" s="717"/>
      <c r="BV1173" s="715"/>
      <c r="BW1173" s="718"/>
    </row>
    <row r="1174" spans="2:75" ht="15.75" customHeight="1">
      <c r="B1174" s="363" t="s">
        <v>491</v>
      </c>
      <c r="C1174" s="364">
        <v>35505971000178</v>
      </c>
      <c r="D1174" s="365" t="s">
        <v>11</v>
      </c>
      <c r="E1174" s="365" t="s">
        <v>620</v>
      </c>
      <c r="F1174" s="365" t="s">
        <v>665</v>
      </c>
      <c r="G1174" s="366" t="s">
        <v>740</v>
      </c>
      <c r="H1174" s="366" t="s">
        <v>34</v>
      </c>
      <c r="I1174" s="366"/>
      <c r="J1174" s="366" t="s">
        <v>611</v>
      </c>
      <c r="K1174" s="367" t="s">
        <v>48</v>
      </c>
      <c r="L1174" s="368"/>
      <c r="M1174" s="368" t="s">
        <v>34</v>
      </c>
      <c r="N1174" s="367">
        <v>523879</v>
      </c>
      <c r="O1174" s="367" t="s">
        <v>1323</v>
      </c>
      <c r="P1174" s="371">
        <v>43817</v>
      </c>
      <c r="Q1174" s="372">
        <v>1759508362.8699999</v>
      </c>
      <c r="R1174" s="372">
        <v>842729602.68599153</v>
      </c>
      <c r="S1174" s="367">
        <v>46</v>
      </c>
      <c r="T1174" s="369">
        <v>8.7738975760600635E-2</v>
      </c>
      <c r="U1174" s="369">
        <v>1.134218864670602</v>
      </c>
      <c r="V1174" s="369">
        <v>0.11750144220057757</v>
      </c>
      <c r="W1174" s="369">
        <v>1.1519070272849294</v>
      </c>
      <c r="X1174" s="369">
        <v>0.18930181554452563</v>
      </c>
      <c r="Y1174" s="369">
        <v>1.4355100559460465</v>
      </c>
      <c r="Z1174" s="369" t="s">
        <v>1424</v>
      </c>
      <c r="AA1174" s="369" t="s">
        <v>1424</v>
      </c>
      <c r="AB1174" s="369">
        <v>2.2334513189374507E-3</v>
      </c>
      <c r="AC1174" s="373">
        <v>6.2550016161470543</v>
      </c>
      <c r="AD1174" s="575">
        <v>35491217000126</v>
      </c>
      <c r="AE1174" s="370" t="s">
        <v>2607</v>
      </c>
      <c r="AF1174" s="370" t="s">
        <v>2320</v>
      </c>
      <c r="AG1174" s="374" t="s">
        <v>59</v>
      </c>
      <c r="AH1174" s="374" t="s">
        <v>2321</v>
      </c>
      <c r="AI1174" s="374">
        <v>1000</v>
      </c>
      <c r="AJ1174" s="374">
        <v>500</v>
      </c>
      <c r="AK1174" s="374">
        <v>1000</v>
      </c>
      <c r="AL1174" s="369">
        <v>6.0000000000000001E-3</v>
      </c>
      <c r="AM1174" s="369">
        <v>0.2</v>
      </c>
      <c r="AN1174" s="369" t="s">
        <v>64</v>
      </c>
      <c r="AO1174" s="367" t="s">
        <v>1326</v>
      </c>
      <c r="AP1174" s="370" t="s">
        <v>11</v>
      </c>
      <c r="AQ1174" s="376" t="s">
        <v>677</v>
      </c>
      <c r="AR1174" s="369">
        <v>1.4E-3</v>
      </c>
      <c r="AS1174" s="369">
        <v>1.4E-3</v>
      </c>
      <c r="AT1174" s="369"/>
      <c r="AX1174" s="711"/>
      <c r="AY1174" s="712"/>
      <c r="AZ1174" s="712"/>
      <c r="BA1174" s="712"/>
      <c r="BB1174" s="713"/>
      <c r="BC1174" s="712"/>
      <c r="BD1174" s="712"/>
      <c r="BE1174" s="712"/>
      <c r="BF1174" s="712"/>
      <c r="BG1174" s="713"/>
      <c r="BH1174" s="713"/>
      <c r="BI1174" s="714"/>
      <c r="BJ1174" s="714"/>
      <c r="BK1174" s="714"/>
      <c r="BL1174" s="713"/>
      <c r="BM1174" s="713"/>
      <c r="BN1174" s="713"/>
      <c r="BO1174" s="713"/>
      <c r="BP1174" s="713"/>
      <c r="BQ1174" s="713"/>
      <c r="BR1174" s="713"/>
      <c r="BS1174" s="713"/>
      <c r="BT1174" s="716"/>
      <c r="BU1174" s="717"/>
      <c r="BV1174" s="715"/>
      <c r="BW1174" s="718"/>
    </row>
    <row r="1175" spans="2:75" ht="15.75" customHeight="1">
      <c r="B1175" s="363" t="s">
        <v>492</v>
      </c>
      <c r="C1175" s="364">
        <v>34781162000126</v>
      </c>
      <c r="D1175" s="365" t="s">
        <v>11</v>
      </c>
      <c r="E1175" s="365" t="s">
        <v>620</v>
      </c>
      <c r="F1175" s="365" t="s">
        <v>665</v>
      </c>
      <c r="G1175" s="366" t="s">
        <v>740</v>
      </c>
      <c r="H1175" s="366" t="s">
        <v>34</v>
      </c>
      <c r="I1175" s="366"/>
      <c r="J1175" s="366" t="s">
        <v>611</v>
      </c>
      <c r="K1175" s="367" t="s">
        <v>48</v>
      </c>
      <c r="L1175" s="368" t="s">
        <v>1341</v>
      </c>
      <c r="M1175" s="368" t="s">
        <v>34</v>
      </c>
      <c r="N1175" s="367">
        <v>599743</v>
      </c>
      <c r="O1175" s="367" t="s">
        <v>1323</v>
      </c>
      <c r="P1175" s="371">
        <v>44355</v>
      </c>
      <c r="Q1175" s="372">
        <v>298516071.42000002</v>
      </c>
      <c r="R1175" s="372">
        <v>255051702.32996023</v>
      </c>
      <c r="S1175" s="367">
        <v>46</v>
      </c>
      <c r="T1175" s="369">
        <v>7.6732469492545308E-2</v>
      </c>
      <c r="U1175" s="369">
        <v>0.99193560987850016</v>
      </c>
      <c r="V1175" s="369">
        <v>0.10339617297321935</v>
      </c>
      <c r="W1175" s="369">
        <v>1.0136282245702855</v>
      </c>
      <c r="X1175" s="369" t="s">
        <v>1424</v>
      </c>
      <c r="Y1175" s="369" t="s">
        <v>1424</v>
      </c>
      <c r="Z1175" s="369" t="s">
        <v>1424</v>
      </c>
      <c r="AA1175" s="369" t="s">
        <v>1424</v>
      </c>
      <c r="AB1175" s="369">
        <v>1.8491408492666995E-2</v>
      </c>
      <c r="AC1175" s="373">
        <v>7.733514921731742E-2</v>
      </c>
      <c r="AD1175" s="575">
        <v>35646238000173</v>
      </c>
      <c r="AE1175" s="370" t="s">
        <v>2607</v>
      </c>
      <c r="AF1175" s="370" t="s">
        <v>2320</v>
      </c>
      <c r="AG1175" s="374" t="s">
        <v>59</v>
      </c>
      <c r="AH1175" s="374" t="s">
        <v>2318</v>
      </c>
      <c r="AI1175" s="374">
        <v>1000</v>
      </c>
      <c r="AJ1175" s="374">
        <v>500</v>
      </c>
      <c r="AK1175" s="374">
        <v>1000</v>
      </c>
      <c r="AL1175" s="369">
        <v>4.0000000000000001E-3</v>
      </c>
      <c r="AM1175" s="369">
        <v>0.2</v>
      </c>
      <c r="AN1175" s="369" t="s">
        <v>64</v>
      </c>
      <c r="AO1175" s="367" t="s">
        <v>1326</v>
      </c>
      <c r="AP1175" s="370" t="s">
        <v>13</v>
      </c>
      <c r="AQ1175" s="376" t="s">
        <v>670</v>
      </c>
      <c r="AR1175" s="369">
        <v>1.3333333333333333E-3</v>
      </c>
      <c r="AS1175" s="369">
        <v>1.3333333333333333E-3</v>
      </c>
      <c r="AT1175" s="369"/>
      <c r="AX1175" s="711"/>
      <c r="AY1175" s="712"/>
      <c r="AZ1175" s="712"/>
      <c r="BA1175" s="712"/>
      <c r="BB1175" s="713"/>
      <c r="BC1175" s="712"/>
      <c r="BD1175" s="712"/>
      <c r="BE1175" s="712"/>
      <c r="BF1175" s="712"/>
      <c r="BG1175" s="713"/>
      <c r="BH1175" s="713"/>
      <c r="BI1175" s="714"/>
      <c r="BJ1175" s="714"/>
      <c r="BK1175" s="714"/>
      <c r="BL1175" s="713"/>
      <c r="BM1175" s="713"/>
      <c r="BN1175" s="713"/>
      <c r="BO1175" s="713"/>
      <c r="BP1175" s="713"/>
      <c r="BQ1175" s="713"/>
      <c r="BR1175" s="713"/>
      <c r="BS1175" s="713"/>
      <c r="BT1175" s="716"/>
      <c r="BU1175" s="717"/>
      <c r="BV1175" s="715"/>
      <c r="BW1175" s="718"/>
    </row>
    <row r="1176" spans="2:75" ht="15.75" customHeight="1">
      <c r="B1176" s="363" t="s">
        <v>384</v>
      </c>
      <c r="C1176" s="364">
        <v>32300293000119</v>
      </c>
      <c r="D1176" s="365" t="s">
        <v>14</v>
      </c>
      <c r="E1176" s="365" t="s">
        <v>614</v>
      </c>
      <c r="F1176" s="365"/>
      <c r="G1176" s="366"/>
      <c r="H1176" s="366" t="s">
        <v>1340</v>
      </c>
      <c r="I1176" s="366" t="s">
        <v>34</v>
      </c>
      <c r="J1176" s="366" t="s">
        <v>608</v>
      </c>
      <c r="K1176" s="367" t="s">
        <v>48</v>
      </c>
      <c r="L1176" s="368"/>
      <c r="M1176" s="368" t="s">
        <v>1421</v>
      </c>
      <c r="N1176" s="367">
        <v>496286</v>
      </c>
      <c r="O1176" s="367" t="s">
        <v>1326</v>
      </c>
      <c r="P1176" s="371">
        <v>43501</v>
      </c>
      <c r="Q1176" s="372">
        <v>160791513.30000001</v>
      </c>
      <c r="R1176" s="372">
        <v>154681144.45884919</v>
      </c>
      <c r="S1176" s="367">
        <v>62</v>
      </c>
      <c r="T1176" s="369">
        <v>0.11348156637134088</v>
      </c>
      <c r="U1176" s="369">
        <v>1.4669983579696928</v>
      </c>
      <c r="V1176" s="369">
        <v>-5.6209186203608152E-2</v>
      </c>
      <c r="W1176" s="369">
        <v>-0.551037973435062</v>
      </c>
      <c r="X1176" s="369">
        <v>9.6452971554781497E-2</v>
      </c>
      <c r="Y1176" s="369">
        <v>0.73142040499976013</v>
      </c>
      <c r="Z1176" s="369">
        <v>0.26742113993408023</v>
      </c>
      <c r="AA1176" s="369">
        <v>1.520108454180003</v>
      </c>
      <c r="AB1176" s="369">
        <v>0.21012045481451003</v>
      </c>
      <c r="AC1176" s="373">
        <v>-0.63296644276409619</v>
      </c>
      <c r="AD1176" s="575">
        <v>9285146000103</v>
      </c>
      <c r="AE1176" s="370" t="s">
        <v>2331</v>
      </c>
      <c r="AF1176" s="370" t="s">
        <v>2317</v>
      </c>
      <c r="AG1176" s="374" t="s">
        <v>1458</v>
      </c>
      <c r="AH1176" s="374" t="s">
        <v>2318</v>
      </c>
      <c r="AI1176" s="374">
        <v>10000</v>
      </c>
      <c r="AJ1176" s="374">
        <v>10000</v>
      </c>
      <c r="AK1176" s="374">
        <v>10000</v>
      </c>
      <c r="AL1176" s="369">
        <v>0</v>
      </c>
      <c r="AM1176" s="369" t="s">
        <v>34</v>
      </c>
      <c r="AN1176" s="369" t="s">
        <v>34</v>
      </c>
      <c r="AO1176" s="367" t="s">
        <v>1326</v>
      </c>
      <c r="AP1176" s="370" t="s">
        <v>718</v>
      </c>
      <c r="AQ1176" s="376" t="s">
        <v>661</v>
      </c>
      <c r="AR1176" s="369" t="s">
        <v>34</v>
      </c>
      <c r="AS1176" s="369" t="s">
        <v>34</v>
      </c>
      <c r="AT1176" s="369"/>
      <c r="AX1176" s="711"/>
      <c r="AY1176" s="712"/>
      <c r="AZ1176" s="712"/>
      <c r="BA1176" s="712"/>
      <c r="BB1176" s="713"/>
      <c r="BC1176" s="712"/>
      <c r="BD1176" s="712"/>
      <c r="BE1176" s="712"/>
      <c r="BF1176" s="712"/>
      <c r="BG1176" s="713"/>
      <c r="BH1176" s="713"/>
      <c r="BI1176" s="714"/>
      <c r="BJ1176" s="714"/>
      <c r="BK1176" s="714"/>
      <c r="BL1176" s="713"/>
      <c r="BM1176" s="713"/>
      <c r="BN1176" s="713"/>
      <c r="BO1176" s="713"/>
      <c r="BP1176" s="713"/>
      <c r="BQ1176" s="713"/>
      <c r="BR1176" s="713"/>
      <c r="BS1176" s="713"/>
      <c r="BT1176" s="716"/>
      <c r="BU1176" s="717"/>
      <c r="BV1176" s="715"/>
      <c r="BW1176" s="718"/>
    </row>
    <row r="1177" spans="2:75" ht="15.75" customHeight="1">
      <c r="B1177" s="363" t="s">
        <v>1742</v>
      </c>
      <c r="C1177" s="364">
        <v>9285146000103</v>
      </c>
      <c r="D1177" s="365" t="s">
        <v>14</v>
      </c>
      <c r="E1177" s="365" t="s">
        <v>614</v>
      </c>
      <c r="F1177" s="365"/>
      <c r="G1177" s="366"/>
      <c r="H1177" s="366" t="s">
        <v>1340</v>
      </c>
      <c r="I1177" s="366" t="s">
        <v>34</v>
      </c>
      <c r="J1177" s="366" t="s">
        <v>608</v>
      </c>
      <c r="K1177" s="367" t="s">
        <v>48</v>
      </c>
      <c r="L1177" s="368"/>
      <c r="M1177" s="368"/>
      <c r="N1177" s="367">
        <v>206891</v>
      </c>
      <c r="O1177" s="367" t="s">
        <v>1326</v>
      </c>
      <c r="P1177" s="371">
        <v>39538</v>
      </c>
      <c r="Q1177" s="372">
        <v>1060109060.95</v>
      </c>
      <c r="R1177" s="372">
        <v>1051430766.2565875</v>
      </c>
      <c r="S1177" s="367">
        <v>62</v>
      </c>
      <c r="T1177" s="369">
        <v>0.12365890589857642</v>
      </c>
      <c r="U1177" s="369">
        <v>1.3909046797819535</v>
      </c>
      <c r="V1177" s="369">
        <v>-2.6940389726021974E-2</v>
      </c>
      <c r="W1177" s="369">
        <v>-0.24725104141443593</v>
      </c>
      <c r="X1177" s="369">
        <v>0.17866435273492809</v>
      </c>
      <c r="Y1177" s="369">
        <v>1.2563302891040689</v>
      </c>
      <c r="Z1177" s="369">
        <v>0.27476144570625793</v>
      </c>
      <c r="AA1177" s="369">
        <v>1.5014514193168096</v>
      </c>
      <c r="AB1177" s="369">
        <v>0.21188456548281343</v>
      </c>
      <c r="AC1177" s="373">
        <v>-0.51153101459337202</v>
      </c>
      <c r="AD1177" s="575">
        <v>9412648000140</v>
      </c>
      <c r="AE1177" s="370" t="s">
        <v>2608</v>
      </c>
      <c r="AF1177" s="370" t="s">
        <v>2317</v>
      </c>
      <c r="AG1177" s="374" t="s">
        <v>1458</v>
      </c>
      <c r="AH1177" s="374" t="s">
        <v>2318</v>
      </c>
      <c r="AI1177" s="374">
        <v>100000</v>
      </c>
      <c r="AJ1177" s="374">
        <v>5000</v>
      </c>
      <c r="AK1177" s="374">
        <v>100000</v>
      </c>
      <c r="AL1177" s="369">
        <v>1.8000000000000002E-2</v>
      </c>
      <c r="AM1177" s="369">
        <v>0.2</v>
      </c>
      <c r="AN1177" s="369" t="s">
        <v>2335</v>
      </c>
      <c r="AO1177" s="367" t="s">
        <v>1326</v>
      </c>
      <c r="AP1177" s="370" t="s">
        <v>718</v>
      </c>
      <c r="AQ1177" s="376" t="s">
        <v>667</v>
      </c>
      <c r="AR1177" s="369" t="s">
        <v>34</v>
      </c>
      <c r="AS1177" s="369" t="s">
        <v>34</v>
      </c>
      <c r="AT1177" s="369"/>
      <c r="AX1177" s="711"/>
      <c r="AY1177" s="712"/>
      <c r="AZ1177" s="712"/>
      <c r="BA1177" s="712"/>
      <c r="BB1177" s="713"/>
      <c r="BC1177" s="712"/>
      <c r="BD1177" s="712"/>
      <c r="BE1177" s="712"/>
      <c r="BF1177" s="712"/>
      <c r="BG1177" s="713"/>
      <c r="BH1177" s="713"/>
      <c r="BI1177" s="714"/>
      <c r="BJ1177" s="714"/>
      <c r="BK1177" s="714"/>
      <c r="BL1177" s="713"/>
      <c r="BM1177" s="713"/>
      <c r="BN1177" s="713"/>
      <c r="BO1177" s="713"/>
      <c r="BP1177" s="713"/>
      <c r="BQ1177" s="713"/>
      <c r="BR1177" s="713"/>
      <c r="BS1177" s="713"/>
      <c r="BT1177" s="716"/>
      <c r="BU1177" s="717"/>
      <c r="BV1177" s="715"/>
      <c r="BW1177" s="718"/>
    </row>
    <row r="1178" spans="2:75" ht="15.75" customHeight="1">
      <c r="B1178" s="363" t="s">
        <v>1743</v>
      </c>
      <c r="C1178" s="364">
        <v>9412822000154</v>
      </c>
      <c r="D1178" s="365" t="s">
        <v>14</v>
      </c>
      <c r="E1178" s="365" t="s">
        <v>607</v>
      </c>
      <c r="F1178" s="365"/>
      <c r="G1178" s="366"/>
      <c r="H1178" s="366" t="s">
        <v>34</v>
      </c>
      <c r="I1178" s="366" t="s">
        <v>34</v>
      </c>
      <c r="J1178" s="366" t="s">
        <v>608</v>
      </c>
      <c r="K1178" s="367" t="s">
        <v>48</v>
      </c>
      <c r="L1178" s="368"/>
      <c r="M1178" s="368"/>
      <c r="N1178" s="367">
        <v>206881</v>
      </c>
      <c r="O1178" s="367" t="s">
        <v>1323</v>
      </c>
      <c r="P1178" s="371">
        <v>39538</v>
      </c>
      <c r="Q1178" s="372">
        <v>269249206.20999998</v>
      </c>
      <c r="R1178" s="372">
        <v>259547377.126508</v>
      </c>
      <c r="S1178" s="367">
        <v>62</v>
      </c>
      <c r="T1178" s="369">
        <v>-1.1539269838520605E-2</v>
      </c>
      <c r="U1178" s="369">
        <v>-0.12979270925160133</v>
      </c>
      <c r="V1178" s="369">
        <v>-0.16292870781891489</v>
      </c>
      <c r="W1178" s="369">
        <v>-1.4953121723263003</v>
      </c>
      <c r="X1178" s="369">
        <v>-8.2859070450841399E-3</v>
      </c>
      <c r="Y1178" s="369">
        <v>-5.8264762019339979E-2</v>
      </c>
      <c r="Z1178" s="369">
        <v>-7.5563601433171756E-3</v>
      </c>
      <c r="AA1178" s="369">
        <v>-4.1292211259442137E-2</v>
      </c>
      <c r="AB1178" s="369">
        <v>0.24111477317052349</v>
      </c>
      <c r="AC1178" s="373">
        <v>-1.0460272893702427</v>
      </c>
      <c r="AD1178" s="575">
        <v>9288254000121</v>
      </c>
      <c r="AE1178" s="370" t="s">
        <v>2608</v>
      </c>
      <c r="AF1178" s="370" t="s">
        <v>2317</v>
      </c>
      <c r="AG1178" s="374" t="s">
        <v>1458</v>
      </c>
      <c r="AH1178" s="374" t="s">
        <v>2321</v>
      </c>
      <c r="AI1178" s="374">
        <v>100000</v>
      </c>
      <c r="AJ1178" s="374">
        <v>5000</v>
      </c>
      <c r="AK1178" s="374">
        <v>100000</v>
      </c>
      <c r="AL1178" s="369">
        <v>2.7999999999999997E-2</v>
      </c>
      <c r="AM1178" s="369" t="s">
        <v>34</v>
      </c>
      <c r="AN1178" s="369" t="s">
        <v>2335</v>
      </c>
      <c r="AO1178" s="367" t="s">
        <v>1326</v>
      </c>
      <c r="AP1178" s="370" t="s">
        <v>718</v>
      </c>
      <c r="AQ1178" s="376" t="s">
        <v>661</v>
      </c>
      <c r="AR1178" s="369" t="s">
        <v>34</v>
      </c>
      <c r="AS1178" s="369" t="s">
        <v>34</v>
      </c>
      <c r="AT1178" s="369"/>
      <c r="AX1178" s="711"/>
      <c r="AY1178" s="712"/>
      <c r="AZ1178" s="712"/>
      <c r="BA1178" s="712"/>
      <c r="BB1178" s="713"/>
      <c r="BC1178" s="712"/>
      <c r="BD1178" s="712"/>
      <c r="BE1178" s="712"/>
      <c r="BF1178" s="712"/>
      <c r="BG1178" s="713"/>
      <c r="BH1178" s="713"/>
      <c r="BI1178" s="714"/>
      <c r="BJ1178" s="714"/>
      <c r="BK1178" s="714"/>
      <c r="BL1178" s="713"/>
      <c r="BM1178" s="713"/>
      <c r="BN1178" s="713"/>
      <c r="BO1178" s="713"/>
      <c r="BP1178" s="713"/>
      <c r="BQ1178" s="713"/>
      <c r="BR1178" s="713"/>
      <c r="BS1178" s="713"/>
      <c r="BT1178" s="716"/>
      <c r="BU1178" s="717"/>
      <c r="BV1178" s="715"/>
      <c r="BW1178" s="718"/>
    </row>
    <row r="1179" spans="2:75" ht="15.75" customHeight="1">
      <c r="B1179" s="363" t="s">
        <v>539</v>
      </c>
      <c r="C1179" s="364">
        <v>42774128000152</v>
      </c>
      <c r="D1179" s="365" t="s">
        <v>13</v>
      </c>
      <c r="E1179" s="365" t="s">
        <v>615</v>
      </c>
      <c r="F1179" s="365" t="s">
        <v>619</v>
      </c>
      <c r="G1179" s="366" t="s">
        <v>34</v>
      </c>
      <c r="H1179" s="366" t="s">
        <v>867</v>
      </c>
      <c r="I1179" s="366" t="s">
        <v>34</v>
      </c>
      <c r="J1179" s="366" t="s">
        <v>608</v>
      </c>
      <c r="K1179" s="367" t="s">
        <v>48</v>
      </c>
      <c r="L1179" s="368"/>
      <c r="M1179" s="368" t="s">
        <v>34</v>
      </c>
      <c r="N1179" s="367">
        <v>604951</v>
      </c>
      <c r="O1179" s="367" t="s">
        <v>1323</v>
      </c>
      <c r="P1179" s="371">
        <v>44407</v>
      </c>
      <c r="Q1179" s="372">
        <v>20826902.66</v>
      </c>
      <c r="R1179" s="372">
        <v>10339755.983015873</v>
      </c>
      <c r="S1179" s="367">
        <v>32</v>
      </c>
      <c r="T1179" s="369">
        <v>9.3558231098661127E-2</v>
      </c>
      <c r="U1179" s="369">
        <v>1.2094455142359275</v>
      </c>
      <c r="V1179" s="369">
        <v>9.0347482805883228E-2</v>
      </c>
      <c r="W1179" s="369">
        <v>0.88570742956455106</v>
      </c>
      <c r="X1179" s="369" t="s">
        <v>1424</v>
      </c>
      <c r="Y1179" s="369" t="s">
        <v>1424</v>
      </c>
      <c r="Z1179" s="369" t="s">
        <v>1424</v>
      </c>
      <c r="AA1179" s="369" t="s">
        <v>1424</v>
      </c>
      <c r="AB1179" s="369">
        <v>5.7157521986226062E-2</v>
      </c>
      <c r="AC1179" s="373">
        <v>-0.15766282312984473</v>
      </c>
      <c r="AD1179" s="575">
        <v>42747269000186</v>
      </c>
      <c r="AE1179" s="370" t="s">
        <v>2609</v>
      </c>
      <c r="AF1179" s="370" t="s">
        <v>2317</v>
      </c>
      <c r="AG1179" s="374" t="s">
        <v>1458</v>
      </c>
      <c r="AH1179" s="374" t="s">
        <v>2318</v>
      </c>
      <c r="AI1179" s="374">
        <v>5000</v>
      </c>
      <c r="AJ1179" s="374">
        <v>1000</v>
      </c>
      <c r="AK1179" s="374">
        <v>5000</v>
      </c>
      <c r="AL1179" s="369">
        <v>1.9E-2</v>
      </c>
      <c r="AM1179" s="369">
        <v>0.2</v>
      </c>
      <c r="AN1179" s="369" t="s">
        <v>34</v>
      </c>
      <c r="AO1179" s="367" t="s">
        <v>1326</v>
      </c>
      <c r="AP1179" s="370" t="s">
        <v>13</v>
      </c>
      <c r="AQ1179" s="376" t="s">
        <v>670</v>
      </c>
      <c r="AR1179" s="369">
        <v>6.3333333333333332E-3</v>
      </c>
      <c r="AS1179" s="369">
        <v>6.3333333333333332E-3</v>
      </c>
      <c r="AT1179" s="369"/>
      <c r="AX1179" s="711"/>
      <c r="AY1179" s="712"/>
      <c r="AZ1179" s="712"/>
      <c r="BA1179" s="712"/>
      <c r="BB1179" s="713"/>
      <c r="BC1179" s="712"/>
      <c r="BD1179" s="712"/>
      <c r="BE1179" s="712"/>
      <c r="BF1179" s="712"/>
      <c r="BG1179" s="713"/>
      <c r="BH1179" s="713"/>
      <c r="BI1179" s="714"/>
      <c r="BJ1179" s="714"/>
      <c r="BK1179" s="714"/>
      <c r="BL1179" s="713"/>
      <c r="BM1179" s="713"/>
      <c r="BN1179" s="713"/>
      <c r="BO1179" s="713"/>
      <c r="BP1179" s="713"/>
      <c r="BQ1179" s="713"/>
      <c r="BR1179" s="713"/>
      <c r="BS1179" s="713"/>
      <c r="BT1179" s="716"/>
      <c r="BU1179" s="717"/>
      <c r="BV1179" s="715"/>
      <c r="BW1179" s="718"/>
    </row>
    <row r="1180" spans="2:75" ht="15.75" customHeight="1">
      <c r="B1180" s="363" t="s">
        <v>385</v>
      </c>
      <c r="C1180" s="364">
        <v>12282747000169</v>
      </c>
      <c r="D1180" s="365" t="s">
        <v>14</v>
      </c>
      <c r="E1180" s="365" t="s">
        <v>614</v>
      </c>
      <c r="F1180" s="365"/>
      <c r="G1180" s="366"/>
      <c r="H1180" s="366" t="s">
        <v>1340</v>
      </c>
      <c r="I1180" s="366" t="s">
        <v>34</v>
      </c>
      <c r="J1180" s="366" t="s">
        <v>608</v>
      </c>
      <c r="K1180" s="367" t="s">
        <v>48</v>
      </c>
      <c r="L1180" s="368"/>
      <c r="M1180" s="368" t="s">
        <v>34</v>
      </c>
      <c r="N1180" s="367">
        <v>257982</v>
      </c>
      <c r="O1180" s="367" t="s">
        <v>1323</v>
      </c>
      <c r="P1180" s="371">
        <v>40451</v>
      </c>
      <c r="Q1180" s="372">
        <v>199393317.44</v>
      </c>
      <c r="R1180" s="372">
        <v>288672956.44900799</v>
      </c>
      <c r="S1180" s="367">
        <v>32</v>
      </c>
      <c r="T1180" s="369">
        <v>-0.12544482837121351</v>
      </c>
      <c r="U1180" s="369">
        <v>-1.6216497808478894</v>
      </c>
      <c r="V1180" s="369">
        <v>-0.25262368429544835</v>
      </c>
      <c r="W1180" s="369">
        <v>-2.4765568128244304</v>
      </c>
      <c r="X1180" s="369">
        <v>-0.17084158808250327</v>
      </c>
      <c r="Y1180" s="369">
        <v>-1.2955227976064589</v>
      </c>
      <c r="Z1180" s="369">
        <v>3.400354325554833E-2</v>
      </c>
      <c r="AA1180" s="369">
        <v>0.19328716341414101</v>
      </c>
      <c r="AB1180" s="369">
        <v>0.19050216514639567</v>
      </c>
      <c r="AC1180" s="373">
        <v>-1.9425103408959481</v>
      </c>
      <c r="AD1180" s="575">
        <v>12297830000101</v>
      </c>
      <c r="AE1180" s="370" t="s">
        <v>2610</v>
      </c>
      <c r="AF1180" s="370" t="s">
        <v>2326</v>
      </c>
      <c r="AG1180" s="374" t="s">
        <v>1459</v>
      </c>
      <c r="AH1180" s="374" t="s">
        <v>2318</v>
      </c>
      <c r="AI1180" s="374">
        <v>50000</v>
      </c>
      <c r="AJ1180" s="374">
        <v>10000</v>
      </c>
      <c r="AK1180" s="374">
        <v>50000</v>
      </c>
      <c r="AL1180" s="369">
        <v>0.02</v>
      </c>
      <c r="AM1180" s="369">
        <v>0.2</v>
      </c>
      <c r="AN1180" s="369" t="s">
        <v>2349</v>
      </c>
      <c r="AO1180" s="367" t="s">
        <v>1326</v>
      </c>
      <c r="AP1180" s="370" t="s">
        <v>718</v>
      </c>
      <c r="AQ1180" s="376" t="s">
        <v>667</v>
      </c>
      <c r="AR1180" s="369">
        <v>4.6666666666666662E-3</v>
      </c>
      <c r="AS1180" s="369">
        <v>4.6666666666666662E-3</v>
      </c>
      <c r="AT1180" s="369"/>
      <c r="AX1180" s="711"/>
      <c r="AY1180" s="712"/>
      <c r="AZ1180" s="712"/>
      <c r="BA1180" s="712"/>
      <c r="BB1180" s="713"/>
      <c r="BC1180" s="712"/>
      <c r="BD1180" s="712"/>
      <c r="BE1180" s="712"/>
      <c r="BF1180" s="712"/>
      <c r="BG1180" s="713"/>
      <c r="BH1180" s="713"/>
      <c r="BI1180" s="714"/>
      <c r="BJ1180" s="714"/>
      <c r="BK1180" s="714"/>
      <c r="BL1180" s="713"/>
      <c r="BM1180" s="713"/>
      <c r="BN1180" s="713"/>
      <c r="BO1180" s="713"/>
      <c r="BP1180" s="713"/>
      <c r="BQ1180" s="713"/>
      <c r="BR1180" s="713"/>
      <c r="BS1180" s="713"/>
      <c r="BT1180" s="716"/>
      <c r="BU1180" s="717"/>
      <c r="BV1180" s="715"/>
      <c r="BW1180" s="718"/>
    </row>
    <row r="1181" spans="2:75" ht="15.75" customHeight="1">
      <c r="B1181" s="363" t="s">
        <v>386</v>
      </c>
      <c r="C1181" s="364">
        <v>17164804000129</v>
      </c>
      <c r="D1181" s="365" t="s">
        <v>14</v>
      </c>
      <c r="E1181" s="365" t="s">
        <v>607</v>
      </c>
      <c r="F1181" s="365"/>
      <c r="G1181" s="366"/>
      <c r="H1181" s="366" t="s">
        <v>34</v>
      </c>
      <c r="I1181" s="366" t="s">
        <v>34</v>
      </c>
      <c r="J1181" s="366" t="s">
        <v>608</v>
      </c>
      <c r="K1181" s="367" t="s">
        <v>48</v>
      </c>
      <c r="L1181" s="368"/>
      <c r="M1181" s="368" t="s">
        <v>34</v>
      </c>
      <c r="N1181" s="367">
        <v>321771</v>
      </c>
      <c r="O1181" s="367" t="s">
        <v>1323</v>
      </c>
      <c r="P1181" s="371">
        <v>41269</v>
      </c>
      <c r="Q1181" s="372">
        <v>66325978.770000003</v>
      </c>
      <c r="R1181" s="372">
        <v>77488235.97869046</v>
      </c>
      <c r="S1181" s="367">
        <v>32</v>
      </c>
      <c r="T1181" s="369">
        <v>-9.055750394730111E-2</v>
      </c>
      <c r="U1181" s="369">
        <v>-1.1706545286642662</v>
      </c>
      <c r="V1181" s="369">
        <v>-0.25274402435055998</v>
      </c>
      <c r="W1181" s="369">
        <v>-2.4777365477498141</v>
      </c>
      <c r="X1181" s="369">
        <v>-0.18213114733149249</v>
      </c>
      <c r="Y1181" s="369">
        <v>-1.3811335762590855</v>
      </c>
      <c r="Z1181" s="369">
        <v>-4.096586247348033E-2</v>
      </c>
      <c r="AA1181" s="369">
        <v>-0.23286324295103622</v>
      </c>
      <c r="AB1181" s="369">
        <v>0.22147943866386263</v>
      </c>
      <c r="AC1181" s="373">
        <v>-1.6427583611087395</v>
      </c>
      <c r="AD1181" s="575">
        <v>0</v>
      </c>
      <c r="AE1181" s="370" t="s">
        <v>2610</v>
      </c>
      <c r="AF1181" s="370" t="s">
        <v>2326</v>
      </c>
      <c r="AG1181" s="374" t="s">
        <v>1459</v>
      </c>
      <c r="AH1181" s="374" t="s">
        <v>2321</v>
      </c>
      <c r="AI1181" s="374">
        <v>50000</v>
      </c>
      <c r="AJ1181" s="374">
        <v>10000</v>
      </c>
      <c r="AK1181" s="374">
        <v>50000</v>
      </c>
      <c r="AL1181" s="369">
        <v>0.02</v>
      </c>
      <c r="AM1181" s="369">
        <v>0.2</v>
      </c>
      <c r="AN1181" s="369" t="s">
        <v>668</v>
      </c>
      <c r="AO1181" s="367" t="s">
        <v>1326</v>
      </c>
      <c r="AP1181" s="370" t="s">
        <v>718</v>
      </c>
      <c r="AQ1181" s="376" t="s">
        <v>667</v>
      </c>
      <c r="AR1181" s="369">
        <v>4.7999999999999996E-3</v>
      </c>
      <c r="AS1181" s="369">
        <v>4.7999999999999996E-3</v>
      </c>
      <c r="AT1181" s="369"/>
      <c r="AX1181" s="711"/>
      <c r="AY1181" s="712"/>
      <c r="AZ1181" s="712"/>
      <c r="BA1181" s="712"/>
      <c r="BB1181" s="713"/>
      <c r="BC1181" s="712"/>
      <c r="BD1181" s="712"/>
      <c r="BE1181" s="712"/>
      <c r="BF1181" s="712"/>
      <c r="BG1181" s="713"/>
      <c r="BH1181" s="713"/>
      <c r="BI1181" s="714"/>
      <c r="BJ1181" s="714"/>
      <c r="BK1181" s="714"/>
      <c r="BL1181" s="713"/>
      <c r="BM1181" s="713"/>
      <c r="BN1181" s="713"/>
      <c r="BO1181" s="713"/>
      <c r="BP1181" s="713"/>
      <c r="BQ1181" s="713"/>
      <c r="BR1181" s="713"/>
      <c r="BS1181" s="713"/>
      <c r="BT1181" s="716"/>
      <c r="BU1181" s="717"/>
      <c r="BV1181" s="715"/>
      <c r="BW1181" s="718"/>
    </row>
    <row r="1182" spans="2:75" ht="15.75" customHeight="1">
      <c r="B1182" s="363" t="s">
        <v>387</v>
      </c>
      <c r="C1182" s="364">
        <v>19727078000130</v>
      </c>
      <c r="D1182" s="365" t="s">
        <v>14</v>
      </c>
      <c r="E1182" s="365" t="s">
        <v>607</v>
      </c>
      <c r="F1182" s="365"/>
      <c r="G1182" s="366"/>
      <c r="H1182" s="366" t="s">
        <v>34</v>
      </c>
      <c r="I1182" s="366" t="s">
        <v>34</v>
      </c>
      <c r="J1182" s="366" t="s">
        <v>608</v>
      </c>
      <c r="K1182" s="367" t="s">
        <v>48</v>
      </c>
      <c r="L1182" s="368"/>
      <c r="M1182" s="368" t="s">
        <v>1421</v>
      </c>
      <c r="N1182" s="367">
        <v>569666</v>
      </c>
      <c r="O1182" s="367" t="s">
        <v>1323</v>
      </c>
      <c r="P1182" s="371">
        <v>44214</v>
      </c>
      <c r="Q1182" s="372">
        <v>110801467.72</v>
      </c>
      <c r="R1182" s="372">
        <v>101954874.17968255</v>
      </c>
      <c r="S1182" s="367">
        <v>122</v>
      </c>
      <c r="T1182" s="369">
        <v>-7.133568559159198E-2</v>
      </c>
      <c r="U1182" s="369">
        <v>-0.92217033103921187</v>
      </c>
      <c r="V1182" s="369">
        <v>-0.23940116984352122</v>
      </c>
      <c r="W1182" s="369">
        <v>-2.3469319586073092</v>
      </c>
      <c r="X1182" s="369" t="s">
        <v>1424</v>
      </c>
      <c r="Y1182" s="369" t="s">
        <v>1424</v>
      </c>
      <c r="Z1182" s="369" t="s">
        <v>1424</v>
      </c>
      <c r="AA1182" s="369" t="s">
        <v>1424</v>
      </c>
      <c r="AB1182" s="369">
        <v>0.35322078464257606</v>
      </c>
      <c r="AC1182" s="373">
        <v>-0.87282115068861843</v>
      </c>
      <c r="AD1182" s="575">
        <v>0</v>
      </c>
      <c r="AE1182" s="370" t="s">
        <v>2557</v>
      </c>
      <c r="AF1182" s="370" t="s">
        <v>2317</v>
      </c>
      <c r="AG1182" s="374" t="s">
        <v>1458</v>
      </c>
      <c r="AH1182" s="374" t="s">
        <v>2321</v>
      </c>
      <c r="AI1182" s="374">
        <v>5000</v>
      </c>
      <c r="AJ1182" s="374">
        <v>100</v>
      </c>
      <c r="AK1182" s="374">
        <v>5000</v>
      </c>
      <c r="AL1182" s="369">
        <v>0.02</v>
      </c>
      <c r="AM1182" s="369">
        <v>0.2</v>
      </c>
      <c r="AN1182" s="369" t="s">
        <v>34</v>
      </c>
      <c r="AO1182" s="367" t="s">
        <v>1326</v>
      </c>
      <c r="AP1182" s="370" t="s">
        <v>718</v>
      </c>
      <c r="AQ1182" s="376" t="s">
        <v>661</v>
      </c>
      <c r="AR1182" s="369">
        <v>2E-3</v>
      </c>
      <c r="AS1182" s="369">
        <v>2E-3</v>
      </c>
      <c r="AT1182" s="369"/>
      <c r="AX1182" s="711"/>
      <c r="AY1182" s="712"/>
      <c r="AZ1182" s="712"/>
      <c r="BA1182" s="712"/>
      <c r="BB1182" s="713"/>
      <c r="BC1182" s="712"/>
      <c r="BD1182" s="712"/>
      <c r="BE1182" s="712"/>
      <c r="BF1182" s="712"/>
      <c r="BG1182" s="713"/>
      <c r="BH1182" s="713"/>
      <c r="BI1182" s="714"/>
      <c r="BJ1182" s="714"/>
      <c r="BK1182" s="714"/>
      <c r="BL1182" s="713"/>
      <c r="BM1182" s="713"/>
      <c r="BN1182" s="713"/>
      <c r="BO1182" s="713"/>
      <c r="BP1182" s="713"/>
      <c r="BQ1182" s="713"/>
      <c r="BR1182" s="713"/>
      <c r="BS1182" s="713"/>
      <c r="BT1182" s="716"/>
      <c r="BU1182" s="717"/>
      <c r="BV1182" s="715"/>
      <c r="BW1182" s="718"/>
    </row>
    <row r="1183" spans="2:75" ht="15.75" customHeight="1">
      <c r="B1183" s="363" t="s">
        <v>388</v>
      </c>
      <c r="C1183" s="364">
        <v>17033928000175</v>
      </c>
      <c r="D1183" s="365" t="s">
        <v>14</v>
      </c>
      <c r="E1183" s="365" t="s">
        <v>607</v>
      </c>
      <c r="F1183" s="365"/>
      <c r="G1183" s="366"/>
      <c r="H1183" s="366" t="s">
        <v>34</v>
      </c>
      <c r="I1183" s="366" t="s">
        <v>34</v>
      </c>
      <c r="J1183" s="366" t="s">
        <v>608</v>
      </c>
      <c r="K1183" s="367" t="s">
        <v>48</v>
      </c>
      <c r="L1183" s="368"/>
      <c r="M1183" s="368" t="s">
        <v>34</v>
      </c>
      <c r="N1183" s="367">
        <v>336106</v>
      </c>
      <c r="O1183" s="367" t="s">
        <v>1323</v>
      </c>
      <c r="P1183" s="371">
        <v>41415</v>
      </c>
      <c r="Q1183" s="372">
        <v>27528686.390000001</v>
      </c>
      <c r="R1183" s="372">
        <v>34355105.413095251</v>
      </c>
      <c r="S1183" s="367">
        <v>17</v>
      </c>
      <c r="T1183" s="369">
        <v>4.1258604423624723E-2</v>
      </c>
      <c r="U1183" s="369">
        <v>0.53335803229505074</v>
      </c>
      <c r="V1183" s="369">
        <v>-0.18110355791317023</v>
      </c>
      <c r="W1183" s="369">
        <v>-1.7754204299073579</v>
      </c>
      <c r="X1183" s="369">
        <v>-4.2188092156474566E-2</v>
      </c>
      <c r="Y1183" s="369">
        <v>-0.31991996673456696</v>
      </c>
      <c r="Z1183" s="369">
        <v>9.2111810761921209E-3</v>
      </c>
      <c r="AA1183" s="369">
        <v>5.2359339393863988E-2</v>
      </c>
      <c r="AB1183" s="369">
        <v>0.27648718821706997</v>
      </c>
      <c r="AC1183" s="373">
        <v>-0.93590274020241415</v>
      </c>
      <c r="AD1183" s="575">
        <v>17034032000100</v>
      </c>
      <c r="AE1183" s="370" t="s">
        <v>2611</v>
      </c>
      <c r="AF1183" s="370" t="s">
        <v>2326</v>
      </c>
      <c r="AG1183" s="374" t="s">
        <v>1459</v>
      </c>
      <c r="AH1183" s="374" t="s">
        <v>2321</v>
      </c>
      <c r="AI1183" s="374">
        <v>500</v>
      </c>
      <c r="AJ1183" s="374">
        <v>500</v>
      </c>
      <c r="AK1183" s="374">
        <v>500</v>
      </c>
      <c r="AL1183" s="369">
        <v>1.8500000000000003E-2</v>
      </c>
      <c r="AM1183" s="369">
        <v>0.2</v>
      </c>
      <c r="AN1183" s="369" t="s">
        <v>668</v>
      </c>
      <c r="AO1183" s="367" t="s">
        <v>1326</v>
      </c>
      <c r="AP1183" s="370" t="s">
        <v>718</v>
      </c>
      <c r="AQ1183" s="376" t="s">
        <v>661</v>
      </c>
      <c r="AR1183" s="369">
        <v>4.933333333333333E-3</v>
      </c>
      <c r="AS1183" s="369">
        <v>4.933333333333333E-3</v>
      </c>
      <c r="AT1183" s="369"/>
      <c r="AX1183" s="711"/>
      <c r="AY1183" s="712"/>
      <c r="AZ1183" s="712"/>
      <c r="BA1183" s="712"/>
      <c r="BB1183" s="713"/>
      <c r="BC1183" s="712"/>
      <c r="BD1183" s="712"/>
      <c r="BE1183" s="712"/>
      <c r="BF1183" s="712"/>
      <c r="BG1183" s="713"/>
      <c r="BH1183" s="713"/>
      <c r="BI1183" s="714"/>
      <c r="BJ1183" s="714"/>
      <c r="BK1183" s="714"/>
      <c r="BL1183" s="713"/>
      <c r="BM1183" s="713"/>
      <c r="BN1183" s="713"/>
      <c r="BO1183" s="713"/>
      <c r="BP1183" s="713"/>
      <c r="BQ1183" s="713"/>
      <c r="BR1183" s="713"/>
      <c r="BS1183" s="713"/>
      <c r="BT1183" s="716"/>
      <c r="BU1183" s="717"/>
      <c r="BV1183" s="715"/>
      <c r="BW1183" s="718"/>
    </row>
    <row r="1184" spans="2:75" ht="15.75" customHeight="1">
      <c r="B1184" s="363" t="s">
        <v>389</v>
      </c>
      <c r="C1184" s="364">
        <v>17301119000105</v>
      </c>
      <c r="D1184" s="365" t="s">
        <v>14</v>
      </c>
      <c r="E1184" s="365" t="s">
        <v>607</v>
      </c>
      <c r="F1184" s="365"/>
      <c r="G1184" s="366"/>
      <c r="H1184" s="366" t="s">
        <v>34</v>
      </c>
      <c r="I1184" s="366" t="s">
        <v>34</v>
      </c>
      <c r="J1184" s="366" t="s">
        <v>608</v>
      </c>
      <c r="K1184" s="367" t="s">
        <v>48</v>
      </c>
      <c r="L1184" s="368"/>
      <c r="M1184" s="368" t="s">
        <v>34</v>
      </c>
      <c r="N1184" s="367">
        <v>329169</v>
      </c>
      <c r="O1184" s="367" t="s">
        <v>1323</v>
      </c>
      <c r="P1184" s="371">
        <v>41338</v>
      </c>
      <c r="Q1184" s="372">
        <v>94977014.659999996</v>
      </c>
      <c r="R1184" s="372">
        <v>124027967.19257927</v>
      </c>
      <c r="S1184" s="367">
        <v>32</v>
      </c>
      <c r="T1184" s="369">
        <v>5.8027195344738214E-2</v>
      </c>
      <c r="U1184" s="369">
        <v>0.75012888004880052</v>
      </c>
      <c r="V1184" s="369">
        <v>-0.16797959396120987</v>
      </c>
      <c r="W1184" s="369">
        <v>-1.6467617001166956</v>
      </c>
      <c r="X1184" s="369">
        <v>-4.2679976919259399E-2</v>
      </c>
      <c r="Y1184" s="369">
        <v>-0.32365001824682088</v>
      </c>
      <c r="Z1184" s="369">
        <v>4.3988585468968555E-2</v>
      </c>
      <c r="AA1184" s="369">
        <v>0.25004538038870699</v>
      </c>
      <c r="AB1184" s="369">
        <v>0.27673624119384366</v>
      </c>
      <c r="AC1184" s="373">
        <v>-0.87747730605785013</v>
      </c>
      <c r="AD1184" s="575">
        <v>17301225000180</v>
      </c>
      <c r="AE1184" s="370" t="s">
        <v>2611</v>
      </c>
      <c r="AF1184" s="370" t="s">
        <v>2326</v>
      </c>
      <c r="AG1184" s="374" t="s">
        <v>1459</v>
      </c>
      <c r="AH1184" s="374" t="s">
        <v>2318</v>
      </c>
      <c r="AI1184" s="374">
        <v>30000</v>
      </c>
      <c r="AJ1184" s="374">
        <v>5000</v>
      </c>
      <c r="AK1184" s="374">
        <v>30000</v>
      </c>
      <c r="AL1184" s="369">
        <v>1.8500000000000003E-2</v>
      </c>
      <c r="AM1184" s="369">
        <v>0.15</v>
      </c>
      <c r="AN1184" s="369" t="s">
        <v>2426</v>
      </c>
      <c r="AO1184" s="367" t="s">
        <v>1326</v>
      </c>
      <c r="AP1184" s="370" t="s">
        <v>718</v>
      </c>
      <c r="AQ1184" s="376" t="s">
        <v>661</v>
      </c>
      <c r="AR1184" s="369">
        <v>4.933333333333333E-3</v>
      </c>
      <c r="AS1184" s="369">
        <v>4.933333333333333E-3</v>
      </c>
      <c r="AT1184" s="369"/>
      <c r="AX1184" s="711"/>
      <c r="AY1184" s="712"/>
      <c r="AZ1184" s="712"/>
      <c r="BA1184" s="712"/>
      <c r="BB1184" s="713"/>
      <c r="BC1184" s="712"/>
      <c r="BD1184" s="712"/>
      <c r="BE1184" s="712"/>
      <c r="BF1184" s="712"/>
      <c r="BG1184" s="713"/>
      <c r="BH1184" s="713"/>
      <c r="BI1184" s="714"/>
      <c r="BJ1184" s="714"/>
      <c r="BK1184" s="714"/>
      <c r="BL1184" s="713"/>
      <c r="BM1184" s="713"/>
      <c r="BN1184" s="713"/>
      <c r="BO1184" s="713"/>
      <c r="BP1184" s="713"/>
      <c r="BQ1184" s="713"/>
      <c r="BR1184" s="713"/>
      <c r="BS1184" s="713"/>
      <c r="BT1184" s="716"/>
      <c r="BU1184" s="717"/>
      <c r="BV1184" s="715"/>
      <c r="BW1184" s="718"/>
    </row>
    <row r="1185" spans="2:75" ht="15.75" customHeight="1">
      <c r="B1185" s="363" t="s">
        <v>1744</v>
      </c>
      <c r="C1185" s="364">
        <v>23711497000151</v>
      </c>
      <c r="D1185" s="365" t="s">
        <v>13</v>
      </c>
      <c r="E1185" s="365" t="s">
        <v>615</v>
      </c>
      <c r="F1185" s="365" t="s">
        <v>619</v>
      </c>
      <c r="G1185" s="366"/>
      <c r="H1185" s="366" t="s">
        <v>1340</v>
      </c>
      <c r="I1185" s="366"/>
      <c r="J1185" s="366" t="s">
        <v>608</v>
      </c>
      <c r="K1185" s="367" t="s">
        <v>48</v>
      </c>
      <c r="L1185" s="368"/>
      <c r="M1185" s="368"/>
      <c r="N1185" s="367">
        <v>416630</v>
      </c>
      <c r="O1185" s="367" t="s">
        <v>1323</v>
      </c>
      <c r="P1185" s="371">
        <v>42433</v>
      </c>
      <c r="Q1185" s="372" t="s">
        <v>1396</v>
      </c>
      <c r="R1185" s="372" t="s">
        <v>1424</v>
      </c>
      <c r="S1185" s="367">
        <v>32</v>
      </c>
      <c r="T1185" s="369" t="s">
        <v>1424</v>
      </c>
      <c r="U1185" s="369" t="s">
        <v>1424</v>
      </c>
      <c r="V1185" s="369" t="s">
        <v>1424</v>
      </c>
      <c r="W1185" s="369" t="s">
        <v>1424</v>
      </c>
      <c r="X1185" s="369" t="s">
        <v>1424</v>
      </c>
      <c r="Y1185" s="369" t="s">
        <v>1424</v>
      </c>
      <c r="Z1185" s="369" t="s">
        <v>1424</v>
      </c>
      <c r="AA1185" s="369" t="s">
        <v>1424</v>
      </c>
      <c r="AB1185" s="369" t="s">
        <v>1424</v>
      </c>
      <c r="AC1185" s="373" t="s">
        <v>1424</v>
      </c>
      <c r="AD1185" s="575">
        <v>44643074000111</v>
      </c>
      <c r="AE1185" s="370" t="s">
        <v>2611</v>
      </c>
      <c r="AF1185" s="370" t="s">
        <v>2326</v>
      </c>
      <c r="AG1185" s="374" t="s">
        <v>1459</v>
      </c>
      <c r="AH1185" s="374" t="s">
        <v>2321</v>
      </c>
      <c r="AI1185" s="374">
        <v>1000</v>
      </c>
      <c r="AJ1185" s="374">
        <v>500</v>
      </c>
      <c r="AK1185" s="374">
        <v>500</v>
      </c>
      <c r="AL1185" s="369">
        <v>1.8500000000000003E-2</v>
      </c>
      <c r="AM1185" s="369">
        <v>0.2</v>
      </c>
      <c r="AN1185" s="369" t="s">
        <v>64</v>
      </c>
      <c r="AO1185" s="367" t="s">
        <v>1326</v>
      </c>
      <c r="AP1185" s="370" t="s">
        <v>13</v>
      </c>
      <c r="AQ1185" s="376" t="s">
        <v>670</v>
      </c>
      <c r="AR1185" s="369">
        <v>4.933333333333333E-3</v>
      </c>
      <c r="AS1185" s="369">
        <v>4.933333333333333E-3</v>
      </c>
      <c r="AT1185" s="369"/>
      <c r="AX1185" s="711"/>
      <c r="AY1185" s="712"/>
      <c r="AZ1185" s="712"/>
      <c r="BA1185" s="712"/>
      <c r="BB1185" s="713"/>
      <c r="BC1185" s="712"/>
      <c r="BD1185" s="712"/>
      <c r="BE1185" s="712"/>
      <c r="BF1185" s="712"/>
      <c r="BG1185" s="713"/>
      <c r="BH1185" s="713"/>
      <c r="BI1185" s="714"/>
      <c r="BJ1185" s="714"/>
      <c r="BK1185" s="714"/>
      <c r="BL1185" s="713"/>
      <c r="BM1185" s="713"/>
      <c r="BN1185" s="713"/>
      <c r="BO1185" s="713"/>
      <c r="BP1185" s="713"/>
      <c r="BQ1185" s="713"/>
      <c r="BR1185" s="713"/>
      <c r="BS1185" s="713"/>
      <c r="BT1185" s="716"/>
      <c r="BU1185" s="717"/>
      <c r="BV1185" s="715"/>
      <c r="BW1185" s="718"/>
    </row>
    <row r="1186" spans="2:75" ht="15.75" customHeight="1">
      <c r="B1186" s="363" t="s">
        <v>390</v>
      </c>
      <c r="C1186" s="364">
        <v>11225767000135</v>
      </c>
      <c r="D1186" s="365" t="s">
        <v>14</v>
      </c>
      <c r="E1186" s="365" t="s">
        <v>607</v>
      </c>
      <c r="F1186" s="365"/>
      <c r="G1186" s="366"/>
      <c r="H1186" s="366" t="s">
        <v>34</v>
      </c>
      <c r="I1186" s="366" t="s">
        <v>34</v>
      </c>
      <c r="J1186" s="366" t="s">
        <v>608</v>
      </c>
      <c r="K1186" s="367" t="s">
        <v>48</v>
      </c>
      <c r="L1186" s="368"/>
      <c r="M1186" s="368" t="s">
        <v>1421</v>
      </c>
      <c r="N1186" s="367">
        <v>238341</v>
      </c>
      <c r="O1186" s="367" t="s">
        <v>1323</v>
      </c>
      <c r="P1186" s="371">
        <v>40142</v>
      </c>
      <c r="Q1186" s="372">
        <v>84823985.459999993</v>
      </c>
      <c r="R1186" s="372">
        <v>88423104.155674636</v>
      </c>
      <c r="S1186" s="367">
        <v>16</v>
      </c>
      <c r="T1186" s="369">
        <v>2.905308648047833E-2</v>
      </c>
      <c r="U1186" s="369">
        <v>0.37557491955430777</v>
      </c>
      <c r="V1186" s="369">
        <v>-0.19055591928789517</v>
      </c>
      <c r="W1186" s="369">
        <v>-1.8680851775739935</v>
      </c>
      <c r="X1186" s="369">
        <v>-6.5523243298776457E-2</v>
      </c>
      <c r="Y1186" s="369">
        <v>-0.49687465692303073</v>
      </c>
      <c r="Z1186" s="369">
        <v>-3.6477880987212496E-2</v>
      </c>
      <c r="AA1186" s="369">
        <v>-0.20735210123217002</v>
      </c>
      <c r="AB1186" s="369">
        <v>0.27599630058933516</v>
      </c>
      <c r="AC1186" s="373">
        <v>-0.98009285335380547</v>
      </c>
      <c r="AD1186" s="575">
        <v>11286540000108</v>
      </c>
      <c r="AE1186" s="370" t="s">
        <v>2611</v>
      </c>
      <c r="AF1186" s="370" t="s">
        <v>2323</v>
      </c>
      <c r="AG1186" s="374" t="s">
        <v>721</v>
      </c>
      <c r="AH1186" s="374" t="s">
        <v>2321</v>
      </c>
      <c r="AI1186" s="374">
        <v>30000</v>
      </c>
      <c r="AJ1186" s="374">
        <v>5000</v>
      </c>
      <c r="AK1186" s="374">
        <v>30000</v>
      </c>
      <c r="AL1186" s="369">
        <v>1.8500000000000003E-2</v>
      </c>
      <c r="AM1186" s="369">
        <v>0.2</v>
      </c>
      <c r="AN1186" s="369" t="s">
        <v>668</v>
      </c>
      <c r="AO1186" s="367" t="s">
        <v>1326</v>
      </c>
      <c r="AP1186" s="370" t="s">
        <v>718</v>
      </c>
      <c r="AQ1186" s="376" t="s">
        <v>661</v>
      </c>
      <c r="AR1186" s="369">
        <v>3.6999999999999993E-3</v>
      </c>
      <c r="AS1186" s="369">
        <v>3.6999999999999993E-3</v>
      </c>
      <c r="AT1186" s="369"/>
      <c r="AX1186" s="711"/>
      <c r="AY1186" s="712"/>
      <c r="AZ1186" s="712"/>
      <c r="BA1186" s="712"/>
      <c r="BB1186" s="713"/>
      <c r="BC1186" s="712"/>
      <c r="BD1186" s="712"/>
      <c r="BE1186" s="712"/>
      <c r="BF1186" s="712"/>
      <c r="BG1186" s="713"/>
      <c r="BH1186" s="713"/>
      <c r="BI1186" s="714"/>
      <c r="BJ1186" s="714"/>
      <c r="BK1186" s="714"/>
      <c r="BL1186" s="713"/>
      <c r="BM1186" s="713"/>
      <c r="BN1186" s="713"/>
      <c r="BO1186" s="713"/>
      <c r="BP1186" s="713"/>
      <c r="BQ1186" s="713"/>
      <c r="BR1186" s="713"/>
      <c r="BS1186" s="713"/>
      <c r="BT1186" s="716"/>
      <c r="BU1186" s="717"/>
      <c r="BV1186" s="715"/>
      <c r="BW1186" s="718"/>
    </row>
    <row r="1187" spans="2:75" ht="15.75" customHeight="1">
      <c r="B1187" s="363" t="s">
        <v>697</v>
      </c>
      <c r="C1187" s="364">
        <v>17797493000135</v>
      </c>
      <c r="D1187" s="365" t="s">
        <v>13</v>
      </c>
      <c r="E1187" s="365" t="s">
        <v>615</v>
      </c>
      <c r="F1187" s="365" t="s">
        <v>619</v>
      </c>
      <c r="G1187" s="366" t="s">
        <v>34</v>
      </c>
      <c r="H1187" s="366" t="s">
        <v>1339</v>
      </c>
      <c r="I1187" s="366" t="s">
        <v>34</v>
      </c>
      <c r="J1187" s="366"/>
      <c r="K1187" s="367" t="s">
        <v>48</v>
      </c>
      <c r="L1187" s="368"/>
      <c r="M1187" s="368" t="s">
        <v>34</v>
      </c>
      <c r="N1187" s="367">
        <v>473596</v>
      </c>
      <c r="O1187" s="367" t="s">
        <v>1323</v>
      </c>
      <c r="P1187" s="371">
        <v>43318</v>
      </c>
      <c r="Q1187" s="372">
        <v>23224265.690000001</v>
      </c>
      <c r="R1187" s="372">
        <v>39470457.797380969</v>
      </c>
      <c r="S1187" s="367">
        <v>31</v>
      </c>
      <c r="T1187" s="369">
        <v>0.10276752978805548</v>
      </c>
      <c r="U1187" s="369">
        <v>1.3284959158772451</v>
      </c>
      <c r="V1187" s="369">
        <v>6.4611756553295097E-2</v>
      </c>
      <c r="W1187" s="369">
        <v>0.63341125883302463</v>
      </c>
      <c r="X1187" s="369">
        <v>2.7759646315803188E-2</v>
      </c>
      <c r="Y1187" s="369">
        <v>0.21050644084535031</v>
      </c>
      <c r="Z1187" s="369">
        <v>9.5617399867135466E-2</v>
      </c>
      <c r="AA1187" s="369">
        <v>0.54352029888351849</v>
      </c>
      <c r="AB1187" s="369">
        <v>3.5703264335066813E-2</v>
      </c>
      <c r="AC1187" s="373">
        <v>-0.94944080716599444</v>
      </c>
      <c r="AD1187" s="575">
        <v>0</v>
      </c>
      <c r="AE1187" s="370" t="s">
        <v>2497</v>
      </c>
      <c r="AF1187" s="370" t="s">
        <v>2497</v>
      </c>
      <c r="AG1187" s="374" t="s">
        <v>721</v>
      </c>
      <c r="AH1187" s="374" t="s">
        <v>2321</v>
      </c>
      <c r="AI1187" s="374">
        <v>1000</v>
      </c>
      <c r="AJ1187" s="374">
        <v>1000</v>
      </c>
      <c r="AK1187" s="374">
        <v>1000</v>
      </c>
      <c r="AL1187" s="369">
        <v>0.02</v>
      </c>
      <c r="AM1187" s="369">
        <v>0.2</v>
      </c>
      <c r="AN1187" s="369" t="s">
        <v>64</v>
      </c>
      <c r="AO1187" s="367" t="s">
        <v>1326</v>
      </c>
      <c r="AP1187" s="370" t="s">
        <v>13</v>
      </c>
      <c r="AQ1187" s="376" t="s">
        <v>666</v>
      </c>
      <c r="AR1187" s="369">
        <v>7.1999999999999998E-3</v>
      </c>
      <c r="AS1187" s="369">
        <v>7.1999999999999998E-3</v>
      </c>
      <c r="AT1187" s="369"/>
      <c r="AX1187" s="711"/>
      <c r="AY1187" s="712"/>
      <c r="AZ1187" s="712"/>
      <c r="BA1187" s="712"/>
      <c r="BB1187" s="713"/>
      <c r="BC1187" s="712"/>
      <c r="BD1187" s="712"/>
      <c r="BE1187" s="712"/>
      <c r="BF1187" s="712"/>
      <c r="BG1187" s="713"/>
      <c r="BH1187" s="713"/>
      <c r="BI1187" s="714"/>
      <c r="BJ1187" s="714"/>
      <c r="BK1187" s="714"/>
      <c r="BL1187" s="713"/>
      <c r="BM1187" s="713"/>
      <c r="BN1187" s="713"/>
      <c r="BO1187" s="713"/>
      <c r="BP1187" s="713"/>
      <c r="BQ1187" s="713"/>
      <c r="BR1187" s="713"/>
      <c r="BS1187" s="713"/>
      <c r="BT1187" s="716"/>
      <c r="BU1187" s="717"/>
      <c r="BV1187" s="715"/>
      <c r="BW1187" s="718"/>
    </row>
    <row r="1188" spans="2:75" ht="15.75" customHeight="1">
      <c r="B1188" s="363" t="s">
        <v>1201</v>
      </c>
      <c r="C1188" s="364">
        <v>13823084000105</v>
      </c>
      <c r="D1188" s="365" t="s">
        <v>11</v>
      </c>
      <c r="E1188" s="365" t="s">
        <v>620</v>
      </c>
      <c r="F1188" s="365" t="s">
        <v>665</v>
      </c>
      <c r="G1188" s="366" t="s">
        <v>740</v>
      </c>
      <c r="H1188" s="366" t="s">
        <v>34</v>
      </c>
      <c r="I1188" s="366"/>
      <c r="J1188" s="366" t="s">
        <v>608</v>
      </c>
      <c r="K1188" s="367" t="s">
        <v>48</v>
      </c>
      <c r="L1188" s="368"/>
      <c r="M1188" s="368" t="s">
        <v>34</v>
      </c>
      <c r="N1188" s="367">
        <v>299588</v>
      </c>
      <c r="O1188" s="367" t="s">
        <v>1323</v>
      </c>
      <c r="P1188" s="371">
        <v>40994</v>
      </c>
      <c r="Q1188" s="372">
        <v>1073518194.75</v>
      </c>
      <c r="R1188" s="372">
        <v>871572248.48857176</v>
      </c>
      <c r="S1188" s="367">
        <v>30</v>
      </c>
      <c r="T1188" s="369">
        <v>8.7340540220748109E-2</v>
      </c>
      <c r="U1188" s="369">
        <v>1.1290682106797345</v>
      </c>
      <c r="V1188" s="369">
        <v>0.12406500287761579</v>
      </c>
      <c r="W1188" s="369">
        <v>1.216251868729388</v>
      </c>
      <c r="X1188" s="369">
        <v>0.18976597500837467</v>
      </c>
      <c r="Y1188" s="369">
        <v>1.4390298614798773</v>
      </c>
      <c r="Z1188" s="369">
        <v>0.18738218072328139</v>
      </c>
      <c r="AA1188" s="369">
        <v>1.0651410623347095</v>
      </c>
      <c r="AB1188" s="369">
        <v>2.8226197082483456E-3</v>
      </c>
      <c r="AC1188" s="373">
        <v>7.0256066306844698</v>
      </c>
      <c r="AD1188" s="575">
        <v>0</v>
      </c>
      <c r="AE1188" s="370" t="s">
        <v>2497</v>
      </c>
      <c r="AF1188" s="370" t="s">
        <v>2497</v>
      </c>
      <c r="AG1188" s="374" t="s">
        <v>721</v>
      </c>
      <c r="AH1188" s="374" t="s">
        <v>2321</v>
      </c>
      <c r="AI1188" s="374">
        <v>1000</v>
      </c>
      <c r="AJ1188" s="374">
        <v>1000</v>
      </c>
      <c r="AK1188" s="374">
        <v>1000</v>
      </c>
      <c r="AL1188" s="369">
        <v>6.0000000000000001E-3</v>
      </c>
      <c r="AM1188" s="369">
        <v>0.2</v>
      </c>
      <c r="AN1188" s="369" t="s">
        <v>64</v>
      </c>
      <c r="AO1188" s="367" t="s">
        <v>1326</v>
      </c>
      <c r="AP1188" s="370" t="s">
        <v>11</v>
      </c>
      <c r="AQ1188" s="376" t="s">
        <v>677</v>
      </c>
      <c r="AR1188" s="369">
        <v>2.4000000000000002E-3</v>
      </c>
      <c r="AS1188" s="369">
        <v>2.4000000000000002E-3</v>
      </c>
      <c r="AT1188" s="369"/>
      <c r="AX1188" s="711"/>
      <c r="AY1188" s="712"/>
      <c r="AZ1188" s="712"/>
      <c r="BA1188" s="712"/>
      <c r="BB1188" s="713"/>
      <c r="BC1188" s="712"/>
      <c r="BD1188" s="712"/>
      <c r="BE1188" s="712"/>
      <c r="BF1188" s="712"/>
      <c r="BG1188" s="713"/>
      <c r="BH1188" s="713"/>
      <c r="BI1188" s="714"/>
      <c r="BJ1188" s="714"/>
      <c r="BK1188" s="714"/>
      <c r="BL1188" s="713"/>
      <c r="BM1188" s="713"/>
      <c r="BN1188" s="713"/>
      <c r="BO1188" s="713"/>
      <c r="BP1188" s="713"/>
      <c r="BQ1188" s="713"/>
      <c r="BR1188" s="713"/>
      <c r="BS1188" s="713"/>
      <c r="BT1188" s="716"/>
      <c r="BU1188" s="717"/>
      <c r="BV1188" s="715"/>
      <c r="BW1188" s="718"/>
    </row>
    <row r="1189" spans="2:75" ht="15.75" customHeight="1">
      <c r="B1189" s="363" t="s">
        <v>593</v>
      </c>
      <c r="C1189" s="364">
        <v>35847495000173</v>
      </c>
      <c r="D1189" s="365" t="s">
        <v>14</v>
      </c>
      <c r="E1189" s="365" t="s">
        <v>607</v>
      </c>
      <c r="F1189" s="365"/>
      <c r="G1189" s="366"/>
      <c r="H1189" s="366" t="s">
        <v>34</v>
      </c>
      <c r="I1189" s="366" t="s">
        <v>34</v>
      </c>
      <c r="J1189" s="366" t="s">
        <v>608</v>
      </c>
      <c r="K1189" s="367" t="s">
        <v>48</v>
      </c>
      <c r="L1189" s="368"/>
      <c r="M1189" s="368" t="s">
        <v>34</v>
      </c>
      <c r="N1189" s="367">
        <v>541771</v>
      </c>
      <c r="O1189" s="367" t="s">
        <v>1323</v>
      </c>
      <c r="P1189" s="371">
        <v>44013</v>
      </c>
      <c r="Q1189" s="372">
        <v>1784548.59</v>
      </c>
      <c r="R1189" s="372">
        <v>1858858.2420238093</v>
      </c>
      <c r="S1189" s="367">
        <v>32</v>
      </c>
      <c r="T1189" s="369">
        <v>-3.2098047286468256E-2</v>
      </c>
      <c r="U1189" s="369">
        <v>-0.41493772221295527</v>
      </c>
      <c r="V1189" s="369">
        <v>-0.21671027695503664</v>
      </c>
      <c r="W1189" s="369">
        <v>-2.1244853359607783</v>
      </c>
      <c r="X1189" s="369">
        <v>-0.18990648343259287</v>
      </c>
      <c r="Y1189" s="369">
        <v>-1.4400953623855615</v>
      </c>
      <c r="Z1189" s="369" t="s">
        <v>1424</v>
      </c>
      <c r="AA1189" s="369" t="s">
        <v>1424</v>
      </c>
      <c r="AB1189" s="369">
        <v>0.21554645137107228</v>
      </c>
      <c r="AC1189" s="373">
        <v>-1.4755066368738199</v>
      </c>
      <c r="AD1189" s="575">
        <v>0</v>
      </c>
      <c r="AE1189" s="370" t="s">
        <v>2497</v>
      </c>
      <c r="AF1189" s="370" t="s">
        <v>2323</v>
      </c>
      <c r="AG1189" s="374" t="s">
        <v>721</v>
      </c>
      <c r="AH1189" s="374" t="s">
        <v>2321</v>
      </c>
      <c r="AI1189" s="374">
        <v>1000</v>
      </c>
      <c r="AJ1189" s="374">
        <v>1000</v>
      </c>
      <c r="AK1189" s="374">
        <v>1000</v>
      </c>
      <c r="AL1189" s="369">
        <v>1.4999999999999999E-2</v>
      </c>
      <c r="AM1189" s="369">
        <v>0.2</v>
      </c>
      <c r="AN1189" s="369" t="s">
        <v>668</v>
      </c>
      <c r="AO1189" s="367" t="s">
        <v>1326</v>
      </c>
      <c r="AP1189" s="370" t="s">
        <v>718</v>
      </c>
      <c r="AQ1189" s="376" t="s">
        <v>667</v>
      </c>
      <c r="AR1189" s="369">
        <v>4.9999999999999992E-3</v>
      </c>
      <c r="AS1189" s="369">
        <v>4.9999999999999992E-3</v>
      </c>
      <c r="AT1189" s="369"/>
      <c r="AX1189" s="711"/>
      <c r="AY1189" s="712"/>
      <c r="AZ1189" s="712"/>
      <c r="BA1189" s="712"/>
      <c r="BB1189" s="713"/>
      <c r="BC1189" s="712"/>
      <c r="BD1189" s="712"/>
      <c r="BE1189" s="712"/>
      <c r="BF1189" s="712"/>
      <c r="BG1189" s="713"/>
      <c r="BH1189" s="713"/>
      <c r="BI1189" s="714"/>
      <c r="BJ1189" s="714"/>
      <c r="BK1189" s="714"/>
      <c r="BL1189" s="713"/>
      <c r="BM1189" s="713"/>
      <c r="BN1189" s="713"/>
      <c r="BO1189" s="713"/>
      <c r="BP1189" s="713"/>
      <c r="BQ1189" s="713"/>
      <c r="BR1189" s="713"/>
      <c r="BS1189" s="713"/>
      <c r="BT1189" s="716"/>
      <c r="BU1189" s="717"/>
      <c r="BV1189" s="715"/>
      <c r="BW1189" s="718"/>
    </row>
    <row r="1190" spans="2:75" ht="15.75" customHeight="1">
      <c r="B1190" s="363" t="s">
        <v>391</v>
      </c>
      <c r="C1190" s="364">
        <v>11458144000102</v>
      </c>
      <c r="D1190" s="365" t="s">
        <v>14</v>
      </c>
      <c r="E1190" s="365" t="s">
        <v>607</v>
      </c>
      <c r="F1190" s="365"/>
      <c r="G1190" s="366"/>
      <c r="H1190" s="366" t="s">
        <v>34</v>
      </c>
      <c r="I1190" s="366" t="s">
        <v>34</v>
      </c>
      <c r="J1190" s="366" t="s">
        <v>608</v>
      </c>
      <c r="K1190" s="367" t="s">
        <v>48</v>
      </c>
      <c r="L1190" s="368"/>
      <c r="M1190" s="368" t="s">
        <v>34</v>
      </c>
      <c r="N1190" s="367">
        <v>255173</v>
      </c>
      <c r="O1190" s="367" t="s">
        <v>1323</v>
      </c>
      <c r="P1190" s="371">
        <v>40415</v>
      </c>
      <c r="Q1190" s="372">
        <v>200598727.78999999</v>
      </c>
      <c r="R1190" s="372">
        <v>335982273.00142843</v>
      </c>
      <c r="S1190" s="367">
        <v>3</v>
      </c>
      <c r="T1190" s="369">
        <v>-2.3236761473670708E-2</v>
      </c>
      <c r="U1190" s="369">
        <v>-0.300386150953034</v>
      </c>
      <c r="V1190" s="369">
        <v>-0.20750930506090437</v>
      </c>
      <c r="W1190" s="369">
        <v>-2.0342850457838293</v>
      </c>
      <c r="X1190" s="369">
        <v>-0.18178576348990427</v>
      </c>
      <c r="Y1190" s="369">
        <v>-1.3785144678457035</v>
      </c>
      <c r="Z1190" s="369">
        <v>-0.20765629592358636</v>
      </c>
      <c r="AA1190" s="369">
        <v>-1.1803857057634219</v>
      </c>
      <c r="AB1190" s="369">
        <v>0.21530920805332507</v>
      </c>
      <c r="AC1190" s="373">
        <v>-1.4231947998668795</v>
      </c>
      <c r="AD1190" s="575">
        <v>0</v>
      </c>
      <c r="AE1190" s="370" t="s">
        <v>2497</v>
      </c>
      <c r="AF1190" s="370" t="s">
        <v>2323</v>
      </c>
      <c r="AG1190" s="374" t="s">
        <v>721</v>
      </c>
      <c r="AH1190" s="374" t="s">
        <v>2321</v>
      </c>
      <c r="AI1190" s="374">
        <v>2500</v>
      </c>
      <c r="AJ1190" s="374">
        <v>2500</v>
      </c>
      <c r="AK1190" s="374">
        <v>2500</v>
      </c>
      <c r="AL1190" s="369">
        <v>1.4999999999999999E-2</v>
      </c>
      <c r="AM1190" s="369">
        <v>0.2</v>
      </c>
      <c r="AN1190" s="369" t="s">
        <v>668</v>
      </c>
      <c r="AO1190" s="367" t="s">
        <v>1326</v>
      </c>
      <c r="AP1190" s="370" t="s">
        <v>718</v>
      </c>
      <c r="AQ1190" s="376" t="s">
        <v>667</v>
      </c>
      <c r="AR1190" s="369">
        <v>5.8500000000000002E-3</v>
      </c>
      <c r="AS1190" s="369">
        <v>5.8500000000000002E-3</v>
      </c>
      <c r="AT1190" s="369"/>
      <c r="AX1190" s="711"/>
      <c r="AY1190" s="712"/>
      <c r="AZ1190" s="712"/>
      <c r="BA1190" s="712"/>
      <c r="BB1190" s="713"/>
      <c r="BC1190" s="712"/>
      <c r="BD1190" s="712"/>
      <c r="BE1190" s="712"/>
      <c r="BF1190" s="712"/>
      <c r="BG1190" s="713"/>
      <c r="BH1190" s="713"/>
      <c r="BI1190" s="714"/>
      <c r="BJ1190" s="714"/>
      <c r="BK1190" s="714"/>
      <c r="BL1190" s="713"/>
      <c r="BM1190" s="713"/>
      <c r="BN1190" s="713"/>
      <c r="BO1190" s="713"/>
      <c r="BP1190" s="713"/>
      <c r="BQ1190" s="713"/>
      <c r="BR1190" s="713"/>
      <c r="BS1190" s="713"/>
      <c r="BT1190" s="716"/>
      <c r="BU1190" s="717"/>
      <c r="BV1190" s="715"/>
      <c r="BW1190" s="718"/>
    </row>
    <row r="1191" spans="2:75" ht="15.75" customHeight="1">
      <c r="B1191" s="363" t="s">
        <v>1202</v>
      </c>
      <c r="C1191" s="364">
        <v>12839769000187</v>
      </c>
      <c r="D1191" s="365" t="s">
        <v>13</v>
      </c>
      <c r="E1191" s="365" t="s">
        <v>615</v>
      </c>
      <c r="F1191" s="365" t="s">
        <v>619</v>
      </c>
      <c r="G1191" s="366" t="s">
        <v>34</v>
      </c>
      <c r="H1191" s="366" t="s">
        <v>1339</v>
      </c>
      <c r="I1191" s="366" t="s">
        <v>34</v>
      </c>
      <c r="J1191" s="366"/>
      <c r="K1191" s="367" t="s">
        <v>48</v>
      </c>
      <c r="L1191" s="368"/>
      <c r="M1191" s="368" t="s">
        <v>1421</v>
      </c>
      <c r="N1191" s="367">
        <v>268471</v>
      </c>
      <c r="O1191" s="367" t="s">
        <v>1323</v>
      </c>
      <c r="P1191" s="371">
        <v>40597</v>
      </c>
      <c r="Q1191" s="372">
        <v>23046359.25</v>
      </c>
      <c r="R1191" s="372">
        <v>26589581.039761908</v>
      </c>
      <c r="S1191" s="367">
        <v>1</v>
      </c>
      <c r="T1191" s="369">
        <v>8.0052408551531062E-2</v>
      </c>
      <c r="U1191" s="369">
        <v>1.0348531100842564</v>
      </c>
      <c r="V1191" s="369">
        <v>7.7384387829990686E-2</v>
      </c>
      <c r="W1191" s="369">
        <v>0.7586257536426263</v>
      </c>
      <c r="X1191" s="369">
        <v>8.9445961060032664E-2</v>
      </c>
      <c r="Y1191" s="369">
        <v>0.67828497152070011</v>
      </c>
      <c r="Z1191" s="369">
        <v>8.4621650556171435E-2</v>
      </c>
      <c r="AA1191" s="369">
        <v>0.4810168951071358</v>
      </c>
      <c r="AB1191" s="369">
        <v>1.6388735952675385E-2</v>
      </c>
      <c r="AC1191" s="373">
        <v>-1.3711166063304177</v>
      </c>
      <c r="AD1191" s="575">
        <v>0</v>
      </c>
      <c r="AE1191" s="370" t="s">
        <v>2497</v>
      </c>
      <c r="AF1191" s="370" t="s">
        <v>2323</v>
      </c>
      <c r="AG1191" s="374" t="s">
        <v>721</v>
      </c>
      <c r="AH1191" s="374" t="s">
        <v>2321</v>
      </c>
      <c r="AI1191" s="374">
        <v>5000</v>
      </c>
      <c r="AJ1191" s="374">
        <v>2500</v>
      </c>
      <c r="AK1191" s="374">
        <v>2500</v>
      </c>
      <c r="AL1191" s="369">
        <v>0.01</v>
      </c>
      <c r="AM1191" s="369">
        <v>0.2</v>
      </c>
      <c r="AN1191" s="369" t="s">
        <v>64</v>
      </c>
      <c r="AO1191" s="367" t="s">
        <v>1326</v>
      </c>
      <c r="AP1191" s="370" t="s">
        <v>13</v>
      </c>
      <c r="AQ1191" s="376" t="s">
        <v>666</v>
      </c>
      <c r="AR1191" s="369">
        <v>3.5999999999999999E-3</v>
      </c>
      <c r="AS1191" s="369">
        <v>3.5999999999999999E-3</v>
      </c>
      <c r="AT1191" s="369"/>
      <c r="AX1191" s="711"/>
      <c r="AY1191" s="712"/>
      <c r="AZ1191" s="712"/>
      <c r="BA1191" s="712"/>
      <c r="BB1191" s="713"/>
      <c r="BC1191" s="712"/>
      <c r="BD1191" s="712"/>
      <c r="BE1191" s="712"/>
      <c r="BF1191" s="712"/>
      <c r="BG1191" s="713"/>
      <c r="BH1191" s="713"/>
      <c r="BI1191" s="714"/>
      <c r="BJ1191" s="714"/>
      <c r="BK1191" s="714"/>
      <c r="BL1191" s="713"/>
      <c r="BM1191" s="713"/>
      <c r="BN1191" s="713"/>
      <c r="BO1191" s="713"/>
      <c r="BP1191" s="713"/>
      <c r="BQ1191" s="713"/>
      <c r="BR1191" s="713"/>
      <c r="BS1191" s="713"/>
      <c r="BT1191" s="716"/>
      <c r="BU1191" s="717"/>
      <c r="BV1191" s="715"/>
      <c r="BW1191" s="718"/>
    </row>
    <row r="1192" spans="2:75" ht="15.75" customHeight="1">
      <c r="B1192" s="363" t="s">
        <v>1203</v>
      </c>
      <c r="C1192" s="364">
        <v>4899128000190</v>
      </c>
      <c r="D1192" s="365" t="s">
        <v>11</v>
      </c>
      <c r="E1192" s="365" t="s">
        <v>620</v>
      </c>
      <c r="F1192" s="365" t="s">
        <v>665</v>
      </c>
      <c r="G1192" s="366" t="s">
        <v>740</v>
      </c>
      <c r="H1192" s="366" t="s">
        <v>34</v>
      </c>
      <c r="I1192" s="366"/>
      <c r="J1192" s="366" t="s">
        <v>608</v>
      </c>
      <c r="K1192" s="367" t="s">
        <v>48</v>
      </c>
      <c r="L1192" s="368" t="s">
        <v>1341</v>
      </c>
      <c r="M1192" s="368" t="s">
        <v>34</v>
      </c>
      <c r="N1192" s="367">
        <v>109215</v>
      </c>
      <c r="O1192" s="367" t="s">
        <v>1323</v>
      </c>
      <c r="P1192" s="371">
        <v>37428</v>
      </c>
      <c r="Q1192" s="372">
        <v>3520690411.8699999</v>
      </c>
      <c r="R1192" s="372">
        <v>2178008680.0928173</v>
      </c>
      <c r="S1192" s="367">
        <v>1</v>
      </c>
      <c r="T1192" s="369">
        <v>8.5703242640660093E-2</v>
      </c>
      <c r="U1192" s="369">
        <v>1.1079025452919553</v>
      </c>
      <c r="V1192" s="369">
        <v>0.12042089039048776</v>
      </c>
      <c r="W1192" s="369">
        <v>1.1805273814079982</v>
      </c>
      <c r="X1192" s="369">
        <v>0.18232039581137105</v>
      </c>
      <c r="Y1192" s="369">
        <v>1.3825686818609877</v>
      </c>
      <c r="Z1192" s="369">
        <v>0.16809371745635571</v>
      </c>
      <c r="AA1192" s="369">
        <v>0.95549918403211254</v>
      </c>
      <c r="AB1192" s="369">
        <v>3.7050483216722854E-3</v>
      </c>
      <c r="AC1192" s="373">
        <v>4.4762749372878279</v>
      </c>
      <c r="AD1192" s="575">
        <v>0</v>
      </c>
      <c r="AE1192" s="370" t="s">
        <v>2497</v>
      </c>
      <c r="AF1192" s="370" t="s">
        <v>2497</v>
      </c>
      <c r="AG1192" s="374" t="s">
        <v>721</v>
      </c>
      <c r="AH1192" s="374" t="s">
        <v>2321</v>
      </c>
      <c r="AI1192" s="374">
        <v>1000</v>
      </c>
      <c r="AJ1192" s="374">
        <v>1000</v>
      </c>
      <c r="AK1192" s="374">
        <v>1000</v>
      </c>
      <c r="AL1192" s="369">
        <v>3.0000000000000001E-3</v>
      </c>
      <c r="AM1192" s="369" t="s">
        <v>34</v>
      </c>
      <c r="AN1192" s="369" t="s">
        <v>64</v>
      </c>
      <c r="AO1192" s="367" t="s">
        <v>1326</v>
      </c>
      <c r="AP1192" s="370" t="s">
        <v>11</v>
      </c>
      <c r="AQ1192" s="376" t="s">
        <v>671</v>
      </c>
      <c r="AR1192" s="369">
        <v>1E-3</v>
      </c>
      <c r="AS1192" s="369">
        <v>1E-3</v>
      </c>
      <c r="AT1192" s="369"/>
      <c r="AX1192" s="711"/>
      <c r="AY1192" s="712"/>
      <c r="AZ1192" s="712"/>
      <c r="BA1192" s="712"/>
      <c r="BB1192" s="713"/>
      <c r="BC1192" s="712"/>
      <c r="BD1192" s="712"/>
      <c r="BE1192" s="712"/>
      <c r="BF1192" s="712"/>
      <c r="BG1192" s="713"/>
      <c r="BH1192" s="713"/>
      <c r="BI1192" s="714"/>
      <c r="BJ1192" s="714"/>
      <c r="BK1192" s="714"/>
      <c r="BL1192" s="713"/>
      <c r="BM1192" s="713"/>
      <c r="BN1192" s="713"/>
      <c r="BO1192" s="713"/>
      <c r="BP1192" s="713"/>
      <c r="BQ1192" s="713"/>
      <c r="BR1192" s="713"/>
      <c r="BS1192" s="713"/>
      <c r="BT1192" s="716"/>
      <c r="BU1192" s="717"/>
      <c r="BV1192" s="715"/>
      <c r="BW1192" s="718"/>
    </row>
    <row r="1193" spans="2:75" ht="15.75" customHeight="1">
      <c r="B1193" s="363" t="s">
        <v>1204</v>
      </c>
      <c r="C1193" s="364">
        <v>4066545000151</v>
      </c>
      <c r="D1193" s="365" t="s">
        <v>13</v>
      </c>
      <c r="E1193" s="365" t="s">
        <v>615</v>
      </c>
      <c r="F1193" s="365" t="s">
        <v>619</v>
      </c>
      <c r="G1193" s="366" t="s">
        <v>34</v>
      </c>
      <c r="H1193" s="366" t="s">
        <v>1339</v>
      </c>
      <c r="I1193" s="366" t="s">
        <v>34</v>
      </c>
      <c r="J1193" s="366"/>
      <c r="K1193" s="367" t="s">
        <v>48</v>
      </c>
      <c r="L1193" s="368"/>
      <c r="M1193" s="368" t="s">
        <v>1421</v>
      </c>
      <c r="N1193" s="367">
        <v>95141</v>
      </c>
      <c r="O1193" s="367" t="s">
        <v>1323</v>
      </c>
      <c r="P1193" s="371">
        <v>37043</v>
      </c>
      <c r="Q1193" s="372">
        <v>38390969.270000003</v>
      </c>
      <c r="R1193" s="372">
        <v>41798285.735158756</v>
      </c>
      <c r="S1193" s="367">
        <v>3</v>
      </c>
      <c r="T1193" s="369">
        <v>8.7471736481803397E-2</v>
      </c>
      <c r="U1193" s="369">
        <v>1.1307642103534621</v>
      </c>
      <c r="V1193" s="369">
        <v>9.8692711765663965E-2</v>
      </c>
      <c r="W1193" s="369">
        <v>0.96751857760700366</v>
      </c>
      <c r="X1193" s="369">
        <v>0.14316804421907592</v>
      </c>
      <c r="Y1193" s="369">
        <v>1.0856692872988936</v>
      </c>
      <c r="Z1193" s="369">
        <v>0.20412238402755256</v>
      </c>
      <c r="AA1193" s="369">
        <v>1.1602978048936088</v>
      </c>
      <c r="AB1193" s="369">
        <v>3.3929286987082516E-2</v>
      </c>
      <c r="AC1193" s="373">
        <v>-7.191711930143746E-2</v>
      </c>
      <c r="AD1193" s="575">
        <v>0</v>
      </c>
      <c r="AE1193" s="370" t="s">
        <v>2612</v>
      </c>
      <c r="AF1193" s="370" t="s">
        <v>2497</v>
      </c>
      <c r="AG1193" s="374" t="s">
        <v>721</v>
      </c>
      <c r="AH1193" s="374" t="s">
        <v>2321</v>
      </c>
      <c r="AI1193" s="374">
        <v>1000</v>
      </c>
      <c r="AJ1193" s="374">
        <v>1000</v>
      </c>
      <c r="AK1193" s="374">
        <v>1000</v>
      </c>
      <c r="AL1193" s="369">
        <v>5.0000000000000001E-3</v>
      </c>
      <c r="AM1193" s="369" t="s">
        <v>34</v>
      </c>
      <c r="AN1193" s="369" t="s">
        <v>64</v>
      </c>
      <c r="AO1193" s="367" t="s">
        <v>1326</v>
      </c>
      <c r="AP1193" s="370" t="s">
        <v>13</v>
      </c>
      <c r="AQ1193" s="376" t="s">
        <v>670</v>
      </c>
      <c r="AR1193" s="369">
        <v>1E-3</v>
      </c>
      <c r="AS1193" s="369">
        <v>1E-3</v>
      </c>
      <c r="AT1193" s="369"/>
      <c r="AX1193" s="711"/>
      <c r="AY1193" s="712"/>
      <c r="AZ1193" s="712"/>
      <c r="BA1193" s="712"/>
      <c r="BB1193" s="713"/>
      <c r="BC1193" s="712"/>
      <c r="BD1193" s="712"/>
      <c r="BE1193" s="712"/>
      <c r="BF1193" s="712"/>
      <c r="BG1193" s="713"/>
      <c r="BH1193" s="713"/>
      <c r="BI1193" s="714"/>
      <c r="BJ1193" s="714"/>
      <c r="BK1193" s="714"/>
      <c r="BL1193" s="713"/>
      <c r="BM1193" s="713"/>
      <c r="BN1193" s="713"/>
      <c r="BO1193" s="713"/>
      <c r="BP1193" s="713"/>
      <c r="BQ1193" s="713"/>
      <c r="BR1193" s="713"/>
      <c r="BS1193" s="713"/>
      <c r="BT1193" s="716"/>
      <c r="BU1193" s="717"/>
      <c r="BV1193" s="715"/>
      <c r="BW1193" s="718"/>
    </row>
    <row r="1194" spans="2:75" ht="15.75" customHeight="1">
      <c r="B1194" s="363" t="s">
        <v>551</v>
      </c>
      <c r="C1194" s="364">
        <v>13001237000139</v>
      </c>
      <c r="D1194" s="365" t="s">
        <v>14</v>
      </c>
      <c r="E1194" s="365" t="s">
        <v>607</v>
      </c>
      <c r="F1194" s="365"/>
      <c r="G1194" s="366"/>
      <c r="H1194" s="366" t="s">
        <v>34</v>
      </c>
      <c r="I1194" s="366" t="s">
        <v>34</v>
      </c>
      <c r="J1194" s="366" t="s">
        <v>608</v>
      </c>
      <c r="K1194" s="367" t="s">
        <v>48</v>
      </c>
      <c r="L1194" s="368"/>
      <c r="M1194" s="368" t="s">
        <v>1421</v>
      </c>
      <c r="N1194" s="367">
        <v>372994</v>
      </c>
      <c r="O1194" s="367" t="s">
        <v>1323</v>
      </c>
      <c r="P1194" s="371">
        <v>40595</v>
      </c>
      <c r="Q1194" s="372">
        <v>25376966.190000001</v>
      </c>
      <c r="R1194" s="372">
        <v>26815706.384246029</v>
      </c>
      <c r="S1194" s="367">
        <v>3</v>
      </c>
      <c r="T1194" s="369">
        <v>2.0558805717368456E-2</v>
      </c>
      <c r="U1194" s="369">
        <v>0.26576769420424678</v>
      </c>
      <c r="V1194" s="369">
        <v>-5.3033302223194689E-2</v>
      </c>
      <c r="W1194" s="369">
        <v>-0.51990369111165813</v>
      </c>
      <c r="X1194" s="369">
        <v>0.10915874284274318</v>
      </c>
      <c r="Y1194" s="369">
        <v>0.82777057681377264</v>
      </c>
      <c r="Z1194" s="369">
        <v>0.150151111771061</v>
      </c>
      <c r="AA1194" s="369">
        <v>0.85350759653473696</v>
      </c>
      <c r="AB1194" s="369">
        <v>0.20302133646540613</v>
      </c>
      <c r="AC1194" s="373">
        <v>-0.64553965356288823</v>
      </c>
      <c r="AD1194" s="575">
        <v>0</v>
      </c>
      <c r="AE1194" s="370" t="s">
        <v>2497</v>
      </c>
      <c r="AF1194" s="370" t="s">
        <v>2497</v>
      </c>
      <c r="AG1194" s="374" t="s">
        <v>721</v>
      </c>
      <c r="AH1194" s="374" t="s">
        <v>2321</v>
      </c>
      <c r="AI1194" s="374">
        <v>1000</v>
      </c>
      <c r="AJ1194" s="374">
        <v>1000</v>
      </c>
      <c r="AK1194" s="374">
        <v>1000</v>
      </c>
      <c r="AL1194" s="369">
        <v>0.01</v>
      </c>
      <c r="AM1194" s="369" t="s">
        <v>34</v>
      </c>
      <c r="AN1194" s="369" t="s">
        <v>668</v>
      </c>
      <c r="AO1194" s="367" t="s">
        <v>1326</v>
      </c>
      <c r="AP1194" s="370" t="s">
        <v>718</v>
      </c>
      <c r="AQ1194" s="376" t="s">
        <v>661</v>
      </c>
      <c r="AR1194" s="369">
        <v>3.3333333333333331E-3</v>
      </c>
      <c r="AS1194" s="369">
        <v>3.3333333333333331E-3</v>
      </c>
      <c r="AT1194" s="369"/>
      <c r="AX1194" s="711"/>
      <c r="AY1194" s="712"/>
      <c r="AZ1194" s="712"/>
      <c r="BA1194" s="712"/>
      <c r="BB1194" s="713"/>
      <c r="BC1194" s="712"/>
      <c r="BD1194" s="712"/>
      <c r="BE1194" s="712"/>
      <c r="BF1194" s="712"/>
      <c r="BG1194" s="713"/>
      <c r="BH1194" s="713"/>
      <c r="BI1194" s="714"/>
      <c r="BJ1194" s="714"/>
      <c r="BK1194" s="714"/>
      <c r="BL1194" s="713"/>
      <c r="BM1194" s="713"/>
      <c r="BN1194" s="713"/>
      <c r="BO1194" s="713"/>
      <c r="BP1194" s="713"/>
      <c r="BQ1194" s="713"/>
      <c r="BR1194" s="713"/>
      <c r="BS1194" s="713"/>
      <c r="BT1194" s="716"/>
      <c r="BU1194" s="717"/>
      <c r="BV1194" s="715"/>
      <c r="BW1194" s="718"/>
    </row>
    <row r="1195" spans="2:75" ht="15.75" customHeight="1">
      <c r="B1195" s="363" t="s">
        <v>1205</v>
      </c>
      <c r="C1195" s="364">
        <v>9326708000101</v>
      </c>
      <c r="D1195" s="365" t="s">
        <v>11</v>
      </c>
      <c r="E1195" s="365" t="s">
        <v>621</v>
      </c>
      <c r="F1195" s="365" t="s">
        <v>665</v>
      </c>
      <c r="G1195" s="366" t="s">
        <v>867</v>
      </c>
      <c r="H1195" s="366" t="s">
        <v>34</v>
      </c>
      <c r="I1195" s="366"/>
      <c r="J1195" s="366" t="s">
        <v>608</v>
      </c>
      <c r="K1195" s="367" t="s">
        <v>48</v>
      </c>
      <c r="L1195" s="368"/>
      <c r="M1195" s="368" t="s">
        <v>34</v>
      </c>
      <c r="N1195" s="367">
        <v>212873</v>
      </c>
      <c r="O1195" s="367" t="s">
        <v>1323</v>
      </c>
      <c r="P1195" s="371">
        <v>39640</v>
      </c>
      <c r="Q1195" s="372">
        <v>259420110.06999999</v>
      </c>
      <c r="R1195" s="372">
        <v>493471879.89373028</v>
      </c>
      <c r="S1195" s="367">
        <v>2</v>
      </c>
      <c r="T1195" s="369">
        <v>5.0884823613504437E-2</v>
      </c>
      <c r="U1195" s="369">
        <v>0.65779804662125607</v>
      </c>
      <c r="V1195" s="369">
        <v>2.7417799889529526E-2</v>
      </c>
      <c r="W1195" s="369">
        <v>0.2687861167825375</v>
      </c>
      <c r="X1195" s="369">
        <v>4.3303380649352574E-2</v>
      </c>
      <c r="Y1195" s="369">
        <v>0.32837740197998183</v>
      </c>
      <c r="Z1195" s="369">
        <v>0.11020741186504779</v>
      </c>
      <c r="AA1195" s="369">
        <v>0.62645465699029057</v>
      </c>
      <c r="AB1195" s="369">
        <v>5.6562151058118987E-2</v>
      </c>
      <c r="AC1195" s="373">
        <v>-1.2112413036403691</v>
      </c>
      <c r="AD1195" s="575">
        <v>0</v>
      </c>
      <c r="AE1195" s="370" t="s">
        <v>2497</v>
      </c>
      <c r="AF1195" s="370" t="s">
        <v>2323</v>
      </c>
      <c r="AG1195" s="374" t="s">
        <v>721</v>
      </c>
      <c r="AH1195" s="374" t="s">
        <v>2321</v>
      </c>
      <c r="AI1195" s="374">
        <v>5000</v>
      </c>
      <c r="AJ1195" s="374">
        <v>2500</v>
      </c>
      <c r="AK1195" s="374">
        <v>2500</v>
      </c>
      <c r="AL1195" s="369">
        <v>4.0000000000000001E-3</v>
      </c>
      <c r="AM1195" s="369">
        <v>0.2</v>
      </c>
      <c r="AN1195" s="369" t="s">
        <v>2330</v>
      </c>
      <c r="AO1195" s="367" t="s">
        <v>1326</v>
      </c>
      <c r="AP1195" s="370" t="s">
        <v>11</v>
      </c>
      <c r="AQ1195" s="376" t="s">
        <v>685</v>
      </c>
      <c r="AR1195" s="369">
        <v>1.4399999999999999E-3</v>
      </c>
      <c r="AS1195" s="369">
        <v>1.4399999999999999E-3</v>
      </c>
      <c r="AT1195" s="369"/>
      <c r="AX1195" s="711"/>
      <c r="AY1195" s="712"/>
      <c r="AZ1195" s="712"/>
      <c r="BA1195" s="712"/>
      <c r="BB1195" s="713"/>
      <c r="BC1195" s="712"/>
      <c r="BD1195" s="712"/>
      <c r="BE1195" s="712"/>
      <c r="BF1195" s="712"/>
      <c r="BG1195" s="713"/>
      <c r="BH1195" s="713"/>
      <c r="BI1195" s="714"/>
      <c r="BJ1195" s="714"/>
      <c r="BK1195" s="714"/>
      <c r="BL1195" s="713"/>
      <c r="BM1195" s="713"/>
      <c r="BN1195" s="713"/>
      <c r="BO1195" s="713"/>
      <c r="BP1195" s="713"/>
      <c r="BQ1195" s="713"/>
      <c r="BR1195" s="713"/>
      <c r="BS1195" s="713"/>
      <c r="BT1195" s="716"/>
      <c r="BU1195" s="717"/>
      <c r="BV1195" s="715"/>
      <c r="BW1195" s="718"/>
    </row>
    <row r="1196" spans="2:75" ht="15.75" customHeight="1">
      <c r="B1196" s="363" t="s">
        <v>1390</v>
      </c>
      <c r="C1196" s="364">
        <v>16892116000112</v>
      </c>
      <c r="D1196" s="365" t="s">
        <v>11</v>
      </c>
      <c r="E1196" s="365" t="s">
        <v>621</v>
      </c>
      <c r="F1196" s="365" t="s">
        <v>674</v>
      </c>
      <c r="G1196" s="366" t="s">
        <v>740</v>
      </c>
      <c r="H1196" s="366" t="s">
        <v>34</v>
      </c>
      <c r="I1196" s="366"/>
      <c r="J1196" s="366" t="s">
        <v>608</v>
      </c>
      <c r="K1196" s="367" t="s">
        <v>48</v>
      </c>
      <c r="L1196" s="368"/>
      <c r="M1196" s="368" t="s">
        <v>1421</v>
      </c>
      <c r="N1196" s="367">
        <v>329355</v>
      </c>
      <c r="O1196" s="367" t="s">
        <v>1323</v>
      </c>
      <c r="P1196" s="371">
        <v>41332</v>
      </c>
      <c r="Q1196" s="372">
        <v>26422984.280000001</v>
      </c>
      <c r="R1196" s="372">
        <v>96552052.144722253</v>
      </c>
      <c r="S1196" s="367">
        <v>2</v>
      </c>
      <c r="T1196" s="369">
        <v>7.1167943341137185E-2</v>
      </c>
      <c r="U1196" s="369">
        <v>0.92000189422742074</v>
      </c>
      <c r="V1196" s="369">
        <v>7.5889569585004368E-2</v>
      </c>
      <c r="W1196" s="369">
        <v>0.74397153656523785</v>
      </c>
      <c r="X1196" s="369">
        <v>8.9314119764022815E-2</v>
      </c>
      <c r="Y1196" s="369">
        <v>0.67728519502269513</v>
      </c>
      <c r="Z1196" s="369">
        <v>0.19082040097068731</v>
      </c>
      <c r="AA1196" s="369">
        <v>1.0846850208516126</v>
      </c>
      <c r="AB1196" s="369">
        <v>3.5488753975560609E-2</v>
      </c>
      <c r="AC1196" s="373">
        <v>-0.65840858069880592</v>
      </c>
      <c r="AD1196" s="575">
        <v>0</v>
      </c>
      <c r="AE1196" s="370" t="s">
        <v>2497</v>
      </c>
      <c r="AF1196" s="370" t="s">
        <v>2323</v>
      </c>
      <c r="AG1196" s="374" t="s">
        <v>721</v>
      </c>
      <c r="AH1196" s="374" t="s">
        <v>2321</v>
      </c>
      <c r="AI1196" s="374">
        <v>5000</v>
      </c>
      <c r="AJ1196" s="374">
        <v>2500</v>
      </c>
      <c r="AK1196" s="374">
        <v>2500</v>
      </c>
      <c r="AL1196" s="369">
        <v>2.5000000000000001E-3</v>
      </c>
      <c r="AM1196" s="369">
        <v>0.2</v>
      </c>
      <c r="AN1196" s="369" t="s">
        <v>636</v>
      </c>
      <c r="AO1196" s="367" t="s">
        <v>1326</v>
      </c>
      <c r="AP1196" s="370" t="s">
        <v>11</v>
      </c>
      <c r="AQ1196" s="376" t="s">
        <v>682</v>
      </c>
      <c r="AR1196" s="369">
        <v>8.3333333333333328E-4</v>
      </c>
      <c r="AS1196" s="369">
        <v>8.3333333333333328E-4</v>
      </c>
      <c r="AT1196" s="369"/>
      <c r="AX1196" s="711"/>
      <c r="AY1196" s="712"/>
      <c r="AZ1196" s="712"/>
      <c r="BA1196" s="712"/>
      <c r="BB1196" s="713"/>
      <c r="BC1196" s="712"/>
      <c r="BD1196" s="712"/>
      <c r="BE1196" s="712"/>
      <c r="BF1196" s="712"/>
      <c r="BG1196" s="713"/>
      <c r="BH1196" s="713"/>
      <c r="BI1196" s="714"/>
      <c r="BJ1196" s="714"/>
      <c r="BK1196" s="714"/>
      <c r="BL1196" s="713"/>
      <c r="BM1196" s="713"/>
      <c r="BN1196" s="713"/>
      <c r="BO1196" s="713"/>
      <c r="BP1196" s="713"/>
      <c r="BQ1196" s="713"/>
      <c r="BR1196" s="713"/>
      <c r="BS1196" s="713"/>
      <c r="BT1196" s="716"/>
      <c r="BU1196" s="717"/>
      <c r="BV1196" s="715"/>
      <c r="BW1196" s="718"/>
    </row>
    <row r="1197" spans="2:75" ht="15.75" customHeight="1">
      <c r="B1197" s="363" t="s">
        <v>1206</v>
      </c>
      <c r="C1197" s="364">
        <v>7381653000107</v>
      </c>
      <c r="D1197" s="365" t="s">
        <v>11</v>
      </c>
      <c r="E1197" s="365" t="s">
        <v>620</v>
      </c>
      <c r="F1197" s="365" t="s">
        <v>619</v>
      </c>
      <c r="G1197" s="366" t="s">
        <v>740</v>
      </c>
      <c r="H1197" s="366" t="s">
        <v>34</v>
      </c>
      <c r="I1197" s="366" t="s">
        <v>34</v>
      </c>
      <c r="J1197" s="366" t="s">
        <v>608</v>
      </c>
      <c r="K1197" s="367" t="s">
        <v>48</v>
      </c>
      <c r="L1197" s="368"/>
      <c r="M1197" s="368" t="s">
        <v>34</v>
      </c>
      <c r="N1197" s="367">
        <v>284701</v>
      </c>
      <c r="O1197" s="367" t="s">
        <v>1323</v>
      </c>
      <c r="P1197" s="371">
        <v>38497</v>
      </c>
      <c r="Q1197" s="372">
        <v>68323864.590000004</v>
      </c>
      <c r="R1197" s="372">
        <v>93153587.096388921</v>
      </c>
      <c r="S1197" s="367">
        <v>1</v>
      </c>
      <c r="T1197" s="369">
        <v>7.8763403891368711E-2</v>
      </c>
      <c r="U1197" s="369">
        <v>1.0181898952526447</v>
      </c>
      <c r="V1197" s="369">
        <v>8.8046531107292658E-2</v>
      </c>
      <c r="W1197" s="369">
        <v>0.86315040914496133</v>
      </c>
      <c r="X1197" s="369">
        <v>8.4314696425530133E-2</v>
      </c>
      <c r="Y1197" s="369">
        <v>0.63937365964891224</v>
      </c>
      <c r="Z1197" s="369">
        <v>0.12192529132718044</v>
      </c>
      <c r="AA1197" s="369">
        <v>0.69306288265203464</v>
      </c>
      <c r="AB1197" s="369">
        <v>8.8750819842201359E-3</v>
      </c>
      <c r="AC1197" s="373">
        <v>-1.4326358250379927</v>
      </c>
      <c r="AD1197" s="575">
        <v>0</v>
      </c>
      <c r="AE1197" s="370" t="s">
        <v>2497</v>
      </c>
      <c r="AF1197" s="370" t="s">
        <v>2323</v>
      </c>
      <c r="AG1197" s="374" t="s">
        <v>721</v>
      </c>
      <c r="AH1197" s="374" t="s">
        <v>2321</v>
      </c>
      <c r="AI1197" s="374">
        <v>500</v>
      </c>
      <c r="AJ1197" s="374">
        <v>500</v>
      </c>
      <c r="AK1197" s="374">
        <v>500</v>
      </c>
      <c r="AL1197" s="369">
        <v>5.0000000000000001E-3</v>
      </c>
      <c r="AM1197" s="369">
        <v>0.2</v>
      </c>
      <c r="AN1197" s="369" t="s">
        <v>64</v>
      </c>
      <c r="AO1197" s="367" t="s">
        <v>1326</v>
      </c>
      <c r="AP1197" s="370" t="s">
        <v>11</v>
      </c>
      <c r="AQ1197" s="376" t="s">
        <v>671</v>
      </c>
      <c r="AR1197" s="369">
        <v>1.8E-3</v>
      </c>
      <c r="AS1197" s="369">
        <v>1.8E-3</v>
      </c>
      <c r="AT1197" s="369"/>
      <c r="AX1197" s="711"/>
      <c r="AY1197" s="712"/>
      <c r="AZ1197" s="712"/>
      <c r="BA1197" s="712"/>
      <c r="BB1197" s="713"/>
      <c r="BC1197" s="712"/>
      <c r="BD1197" s="712"/>
      <c r="BE1197" s="712"/>
      <c r="BF1197" s="712"/>
      <c r="BG1197" s="713"/>
      <c r="BH1197" s="713"/>
      <c r="BI1197" s="714"/>
      <c r="BJ1197" s="714"/>
      <c r="BK1197" s="714"/>
      <c r="BL1197" s="713"/>
      <c r="BM1197" s="713"/>
      <c r="BN1197" s="713"/>
      <c r="BO1197" s="713"/>
      <c r="BP1197" s="713"/>
      <c r="BQ1197" s="713"/>
      <c r="BR1197" s="713"/>
      <c r="BS1197" s="713"/>
      <c r="BT1197" s="716"/>
      <c r="BU1197" s="717"/>
      <c r="BV1197" s="715"/>
      <c r="BW1197" s="718"/>
    </row>
    <row r="1198" spans="2:75" ht="15.75" customHeight="1">
      <c r="B1198" s="363" t="s">
        <v>594</v>
      </c>
      <c r="C1198" s="364">
        <v>34525068000106</v>
      </c>
      <c r="D1198" s="365" t="s">
        <v>14</v>
      </c>
      <c r="E1198" s="365" t="s">
        <v>607</v>
      </c>
      <c r="F1198" s="365"/>
      <c r="G1198" s="366"/>
      <c r="H1198" s="366" t="s">
        <v>34</v>
      </c>
      <c r="I1198" s="366" t="s">
        <v>34</v>
      </c>
      <c r="J1198" s="366" t="s">
        <v>608</v>
      </c>
      <c r="K1198" s="367" t="s">
        <v>48</v>
      </c>
      <c r="L1198" s="368"/>
      <c r="M1198" s="368" t="s">
        <v>34</v>
      </c>
      <c r="N1198" s="367">
        <v>520470</v>
      </c>
      <c r="O1198" s="367" t="s">
        <v>1323</v>
      </c>
      <c r="P1198" s="371">
        <v>43829</v>
      </c>
      <c r="Q1198" s="372">
        <v>379713954.63</v>
      </c>
      <c r="R1198" s="372">
        <v>372870260.16547632</v>
      </c>
      <c r="S1198" s="367">
        <v>32</v>
      </c>
      <c r="T1198" s="369">
        <v>-8.2918860646359449E-2</v>
      </c>
      <c r="U1198" s="369">
        <v>-1.0719082957921442</v>
      </c>
      <c r="V1198" s="369">
        <v>-0.20941532864296875</v>
      </c>
      <c r="W1198" s="369">
        <v>-2.0529704501263812</v>
      </c>
      <c r="X1198" s="369">
        <v>-1.2654976747602964E-2</v>
      </c>
      <c r="Y1198" s="369">
        <v>-9.5964987587108211E-2</v>
      </c>
      <c r="Z1198" s="369" t="s">
        <v>1424</v>
      </c>
      <c r="AA1198" s="369" t="s">
        <v>1424</v>
      </c>
      <c r="AB1198" s="369">
        <v>0.27044474925462686</v>
      </c>
      <c r="AC1198" s="373">
        <v>-1.0924142596295061</v>
      </c>
      <c r="AD1198" s="575">
        <v>35587562000168</v>
      </c>
      <c r="AE1198" s="370" t="s">
        <v>2497</v>
      </c>
      <c r="AF1198" s="370" t="s">
        <v>2323</v>
      </c>
      <c r="AG1198" s="374" t="s">
        <v>721</v>
      </c>
      <c r="AH1198" s="374" t="s">
        <v>2321</v>
      </c>
      <c r="AI1198" s="374">
        <v>1000</v>
      </c>
      <c r="AJ1198" s="374">
        <v>1000</v>
      </c>
      <c r="AK1198" s="374">
        <v>1000</v>
      </c>
      <c r="AL1198" s="369">
        <v>0.02</v>
      </c>
      <c r="AM1198" s="369">
        <v>0.2</v>
      </c>
      <c r="AN1198" s="369" t="s">
        <v>2330</v>
      </c>
      <c r="AO1198" s="367" t="s">
        <v>1326</v>
      </c>
      <c r="AP1198" s="370" t="s">
        <v>718</v>
      </c>
      <c r="AQ1198" s="376" t="s">
        <v>661</v>
      </c>
      <c r="AR1198" s="369">
        <v>6.6666666666666662E-3</v>
      </c>
      <c r="AS1198" s="369">
        <v>6.6666666666666662E-3</v>
      </c>
      <c r="AT1198" s="369"/>
      <c r="AX1198" s="711"/>
      <c r="AY1198" s="712"/>
      <c r="AZ1198" s="712"/>
      <c r="BA1198" s="712"/>
      <c r="BB1198" s="713"/>
      <c r="BC1198" s="712"/>
      <c r="BD1198" s="712"/>
      <c r="BE1198" s="712"/>
      <c r="BF1198" s="712"/>
      <c r="BG1198" s="713"/>
      <c r="BH1198" s="713"/>
      <c r="BI1198" s="714"/>
      <c r="BJ1198" s="714"/>
      <c r="BK1198" s="714"/>
      <c r="BL1198" s="713"/>
      <c r="BM1198" s="713"/>
      <c r="BN1198" s="713"/>
      <c r="BO1198" s="713"/>
      <c r="BP1198" s="713"/>
      <c r="BQ1198" s="713"/>
      <c r="BR1198" s="713"/>
      <c r="BS1198" s="713"/>
      <c r="BT1198" s="716"/>
      <c r="BU1198" s="717"/>
      <c r="BV1198" s="715"/>
      <c r="BW1198" s="718"/>
    </row>
    <row r="1199" spans="2:75" ht="15.75" customHeight="1">
      <c r="B1199" s="363" t="s">
        <v>1207</v>
      </c>
      <c r="C1199" s="364">
        <v>17797426000110</v>
      </c>
      <c r="D1199" s="365" t="s">
        <v>14</v>
      </c>
      <c r="E1199" s="365" t="s">
        <v>607</v>
      </c>
      <c r="F1199" s="365"/>
      <c r="G1199" s="366"/>
      <c r="H1199" s="366" t="s">
        <v>34</v>
      </c>
      <c r="I1199" s="366" t="s">
        <v>34</v>
      </c>
      <c r="J1199" s="366" t="s">
        <v>608</v>
      </c>
      <c r="K1199" s="367" t="s">
        <v>48</v>
      </c>
      <c r="L1199" s="368"/>
      <c r="M1199" s="368" t="s">
        <v>1421</v>
      </c>
      <c r="N1199" s="367">
        <v>435430</v>
      </c>
      <c r="O1199" s="367" t="s">
        <v>1323</v>
      </c>
      <c r="P1199" s="371">
        <v>42766</v>
      </c>
      <c r="Q1199" s="372">
        <v>14077225.789999999</v>
      </c>
      <c r="R1199" s="372">
        <v>14972358.933055563</v>
      </c>
      <c r="S1199" s="367">
        <v>3</v>
      </c>
      <c r="T1199" s="369">
        <v>4.0975650176909184E-2</v>
      </c>
      <c r="U1199" s="369">
        <v>0.52970022752036194</v>
      </c>
      <c r="V1199" s="369">
        <v>-1.5075302354760511E-2</v>
      </c>
      <c r="W1199" s="369">
        <v>-0.14778837089718988</v>
      </c>
      <c r="X1199" s="369">
        <v>4.253479733137544E-2</v>
      </c>
      <c r="Y1199" s="369">
        <v>0.32254909505849305</v>
      </c>
      <c r="Z1199" s="369">
        <v>0.10456033302721179</v>
      </c>
      <c r="AA1199" s="369">
        <v>0.59435483015935453</v>
      </c>
      <c r="AB1199" s="369">
        <v>0.18352732540915331</v>
      </c>
      <c r="AC1199" s="373">
        <v>-0.52055245527499916</v>
      </c>
      <c r="AD1199" s="575">
        <v>0</v>
      </c>
      <c r="AE1199" s="370" t="s">
        <v>2497</v>
      </c>
      <c r="AF1199" s="370" t="s">
        <v>2497</v>
      </c>
      <c r="AG1199" s="374" t="s">
        <v>721</v>
      </c>
      <c r="AH1199" s="374" t="s">
        <v>2321</v>
      </c>
      <c r="AI1199" s="374">
        <v>100</v>
      </c>
      <c r="AJ1199" s="374">
        <v>100</v>
      </c>
      <c r="AK1199" s="374">
        <v>100</v>
      </c>
      <c r="AL1199" s="369">
        <v>1.2E-2</v>
      </c>
      <c r="AM1199" s="369" t="s">
        <v>34</v>
      </c>
      <c r="AN1199" s="369" t="s">
        <v>2330</v>
      </c>
      <c r="AO1199" s="367" t="s">
        <v>1326</v>
      </c>
      <c r="AP1199" s="370" t="s">
        <v>718</v>
      </c>
      <c r="AQ1199" s="376" t="s">
        <v>661</v>
      </c>
      <c r="AR1199" s="369" t="s">
        <v>34</v>
      </c>
      <c r="AS1199" s="369" t="s">
        <v>34</v>
      </c>
      <c r="AT1199" s="369"/>
      <c r="AX1199" s="711"/>
      <c r="AY1199" s="712"/>
      <c r="AZ1199" s="712"/>
      <c r="BA1199" s="712"/>
      <c r="BB1199" s="713"/>
      <c r="BC1199" s="712"/>
      <c r="BD1199" s="712"/>
      <c r="BE1199" s="712"/>
      <c r="BF1199" s="712"/>
      <c r="BG1199" s="713"/>
      <c r="BH1199" s="713"/>
      <c r="BI1199" s="714"/>
      <c r="BJ1199" s="714"/>
      <c r="BK1199" s="714"/>
      <c r="BL1199" s="713"/>
      <c r="BM1199" s="713"/>
      <c r="BN1199" s="713"/>
      <c r="BO1199" s="713"/>
      <c r="BP1199" s="713"/>
      <c r="BQ1199" s="713"/>
      <c r="BR1199" s="713"/>
      <c r="BS1199" s="713"/>
      <c r="BT1199" s="716"/>
      <c r="BU1199" s="717"/>
      <c r="BV1199" s="715"/>
      <c r="BW1199" s="718"/>
    </row>
    <row r="1200" spans="2:75" ht="15.75" customHeight="1">
      <c r="B1200" s="363" t="s">
        <v>392</v>
      </c>
      <c r="C1200" s="364">
        <v>33701828000126</v>
      </c>
      <c r="D1200" s="365" t="s">
        <v>11</v>
      </c>
      <c r="E1200" s="365" t="s">
        <v>620</v>
      </c>
      <c r="F1200" s="365" t="s">
        <v>665</v>
      </c>
      <c r="G1200" s="366" t="s">
        <v>740</v>
      </c>
      <c r="H1200" s="366" t="s">
        <v>34</v>
      </c>
      <c r="I1200" s="366"/>
      <c r="J1200" s="366" t="s">
        <v>611</v>
      </c>
      <c r="K1200" s="367" t="s">
        <v>48</v>
      </c>
      <c r="L1200" s="368"/>
      <c r="M1200" s="368" t="s">
        <v>34</v>
      </c>
      <c r="N1200" s="367">
        <v>563341</v>
      </c>
      <c r="O1200" s="367" t="s">
        <v>1323</v>
      </c>
      <c r="P1200" s="371">
        <v>44172</v>
      </c>
      <c r="Q1200" s="372">
        <v>586876807.01999998</v>
      </c>
      <c r="R1200" s="372">
        <v>399593222.80880952</v>
      </c>
      <c r="S1200" s="367">
        <v>46</v>
      </c>
      <c r="T1200" s="369">
        <v>9.0869869716334817E-2</v>
      </c>
      <c r="U1200" s="369">
        <v>1.174692541928543</v>
      </c>
      <c r="V1200" s="369">
        <v>0.12962752843563985</v>
      </c>
      <c r="W1200" s="369">
        <v>1.2707832188110504</v>
      </c>
      <c r="X1200" s="369" t="s">
        <v>1424</v>
      </c>
      <c r="Y1200" s="369" t="s">
        <v>1424</v>
      </c>
      <c r="Z1200" s="369" t="s">
        <v>1424</v>
      </c>
      <c r="AA1200" s="369" t="s">
        <v>1424</v>
      </c>
      <c r="AB1200" s="369">
        <v>4.1570629786996036E-3</v>
      </c>
      <c r="AC1200" s="373">
        <v>5.9594879876352929</v>
      </c>
      <c r="AD1200" s="575">
        <v>0</v>
      </c>
      <c r="AE1200" s="370" t="s">
        <v>2497</v>
      </c>
      <c r="AF1200" s="370" t="s">
        <v>2497</v>
      </c>
      <c r="AG1200" s="374" t="s">
        <v>721</v>
      </c>
      <c r="AH1200" s="374" t="s">
        <v>2318</v>
      </c>
      <c r="AI1200" s="374" t="s">
        <v>1436</v>
      </c>
      <c r="AJ1200" s="374" t="s">
        <v>1436</v>
      </c>
      <c r="AK1200" s="374" t="s">
        <v>1436</v>
      </c>
      <c r="AL1200" s="369">
        <v>6.0000000000000001E-3</v>
      </c>
      <c r="AM1200" s="369">
        <v>0.2</v>
      </c>
      <c r="AN1200" s="369" t="s">
        <v>64</v>
      </c>
      <c r="AO1200" s="367" t="s">
        <v>1323</v>
      </c>
      <c r="AP1200" s="370" t="s">
        <v>11</v>
      </c>
      <c r="AQ1200" s="376" t="s">
        <v>677</v>
      </c>
      <c r="AR1200" s="369">
        <v>1.9997999999999999E-3</v>
      </c>
      <c r="AS1200" s="369">
        <v>1.9997999999999999E-3</v>
      </c>
      <c r="AT1200" s="369"/>
      <c r="AX1200" s="711"/>
      <c r="AY1200" s="712"/>
      <c r="AZ1200" s="712"/>
      <c r="BA1200" s="712"/>
      <c r="BB1200" s="713"/>
      <c r="BC1200" s="712"/>
      <c r="BD1200" s="712"/>
      <c r="BE1200" s="712"/>
      <c r="BF1200" s="712"/>
      <c r="BG1200" s="713"/>
      <c r="BH1200" s="713"/>
      <c r="BI1200" s="714"/>
      <c r="BJ1200" s="714"/>
      <c r="BK1200" s="714"/>
      <c r="BL1200" s="713"/>
      <c r="BM1200" s="713"/>
      <c r="BN1200" s="713"/>
      <c r="BO1200" s="713"/>
      <c r="BP1200" s="713"/>
      <c r="BQ1200" s="713"/>
      <c r="BR1200" s="713"/>
      <c r="BS1200" s="713"/>
      <c r="BT1200" s="716"/>
      <c r="BU1200" s="717"/>
      <c r="BV1200" s="715"/>
      <c r="BW1200" s="718"/>
    </row>
    <row r="1201" spans="2:75" ht="15.75" customHeight="1">
      <c r="B1201" s="363" t="s">
        <v>1745</v>
      </c>
      <c r="C1201" s="364">
        <v>4839017000198</v>
      </c>
      <c r="D1201" s="365" t="s">
        <v>11</v>
      </c>
      <c r="E1201" s="365" t="s">
        <v>620</v>
      </c>
      <c r="F1201" s="365" t="s">
        <v>674</v>
      </c>
      <c r="G1201" s="366" t="s">
        <v>740</v>
      </c>
      <c r="H1201" s="366" t="s">
        <v>34</v>
      </c>
      <c r="I1201" s="366" t="s">
        <v>1306</v>
      </c>
      <c r="J1201" s="366" t="s">
        <v>608</v>
      </c>
      <c r="K1201" s="367" t="s">
        <v>48</v>
      </c>
      <c r="L1201" s="368"/>
      <c r="M1201" s="368"/>
      <c r="N1201" s="367">
        <v>104019</v>
      </c>
      <c r="O1201" s="367" t="s">
        <v>1323</v>
      </c>
      <c r="P1201" s="371">
        <v>37293</v>
      </c>
      <c r="Q1201" s="372">
        <v>1731770647.52</v>
      </c>
      <c r="R1201" s="372">
        <v>1519679638.7103164</v>
      </c>
      <c r="S1201" s="367">
        <v>0</v>
      </c>
      <c r="T1201" s="369">
        <v>8.9524600706190727E-2</v>
      </c>
      <c r="U1201" s="369">
        <v>1.0069649668417853</v>
      </c>
      <c r="V1201" s="369">
        <v>0.11023447041755641</v>
      </c>
      <c r="W1201" s="369">
        <v>1.0116998264573442</v>
      </c>
      <c r="X1201" s="369">
        <v>0.14237464714398773</v>
      </c>
      <c r="Y1201" s="369">
        <v>1.0011486839396122</v>
      </c>
      <c r="Z1201" s="369">
        <v>0.17802510956598572</v>
      </c>
      <c r="AA1201" s="369">
        <v>0.97282954944719846</v>
      </c>
      <c r="AB1201" s="369">
        <v>1.4724043578255538E-3</v>
      </c>
      <c r="AC1201" s="373">
        <v>0.78070797006381054</v>
      </c>
      <c r="AD1201" s="575">
        <v>0</v>
      </c>
      <c r="AE1201" s="370" t="s">
        <v>2497</v>
      </c>
      <c r="AF1201" s="370" t="s">
        <v>2497</v>
      </c>
      <c r="AG1201" s="374" t="s">
        <v>721</v>
      </c>
      <c r="AH1201" s="374" t="s">
        <v>2321</v>
      </c>
      <c r="AI1201" s="374">
        <v>1000</v>
      </c>
      <c r="AJ1201" s="374">
        <v>1000</v>
      </c>
      <c r="AK1201" s="374">
        <v>1000</v>
      </c>
      <c r="AL1201" s="369">
        <v>1.5E-3</v>
      </c>
      <c r="AM1201" s="369" t="s">
        <v>34</v>
      </c>
      <c r="AN1201" s="369" t="s">
        <v>64</v>
      </c>
      <c r="AO1201" s="367" t="s">
        <v>1326</v>
      </c>
      <c r="AP1201" s="370" t="s">
        <v>11</v>
      </c>
      <c r="AQ1201" s="376" t="s">
        <v>1552</v>
      </c>
      <c r="AR1201" s="369" t="s">
        <v>34</v>
      </c>
      <c r="AS1201" s="369" t="s">
        <v>34</v>
      </c>
      <c r="AT1201" s="369"/>
      <c r="AX1201" s="711"/>
      <c r="AY1201" s="712"/>
      <c r="AZ1201" s="712"/>
      <c r="BA1201" s="712"/>
      <c r="BB1201" s="713"/>
      <c r="BC1201" s="712"/>
      <c r="BD1201" s="712"/>
      <c r="BE1201" s="712"/>
      <c r="BF1201" s="712"/>
      <c r="BG1201" s="713"/>
      <c r="BH1201" s="713"/>
      <c r="BI1201" s="714"/>
      <c r="BJ1201" s="714"/>
      <c r="BK1201" s="714"/>
      <c r="BL1201" s="713"/>
      <c r="BM1201" s="713"/>
      <c r="BN1201" s="713"/>
      <c r="BO1201" s="713"/>
      <c r="BP1201" s="713"/>
      <c r="BQ1201" s="713"/>
      <c r="BR1201" s="713"/>
      <c r="BS1201" s="713"/>
      <c r="BT1201" s="716"/>
      <c r="BU1201" s="717"/>
      <c r="BV1201" s="715"/>
      <c r="BW1201" s="718"/>
    </row>
    <row r="1202" spans="2:75" ht="15.75" customHeight="1">
      <c r="B1202" s="363" t="s">
        <v>1208</v>
      </c>
      <c r="C1202" s="364">
        <v>22759995000101</v>
      </c>
      <c r="D1202" s="365" t="s">
        <v>11</v>
      </c>
      <c r="E1202" s="365" t="s">
        <v>621</v>
      </c>
      <c r="F1202" s="365" t="s">
        <v>694</v>
      </c>
      <c r="G1202" s="366" t="s">
        <v>740</v>
      </c>
      <c r="H1202" s="366" t="s">
        <v>34</v>
      </c>
      <c r="I1202" s="366"/>
      <c r="J1202" s="366" t="s">
        <v>608</v>
      </c>
      <c r="K1202" s="367" t="s">
        <v>48</v>
      </c>
      <c r="L1202" s="368"/>
      <c r="M1202" s="368" t="s">
        <v>34</v>
      </c>
      <c r="N1202" s="367">
        <v>440779</v>
      </c>
      <c r="O1202" s="367" t="s">
        <v>1323</v>
      </c>
      <c r="P1202" s="371">
        <v>42865</v>
      </c>
      <c r="Q1202" s="372">
        <v>66000626.090000004</v>
      </c>
      <c r="R1202" s="372">
        <v>66566386.478888907</v>
      </c>
      <c r="S1202" s="367">
        <v>46</v>
      </c>
      <c r="T1202" s="369">
        <v>5.7540833652069301E-2</v>
      </c>
      <c r="U1202" s="369">
        <v>0.74384158751892904</v>
      </c>
      <c r="V1202" s="369">
        <v>9.456618459623245E-2</v>
      </c>
      <c r="W1202" s="369">
        <v>0.92706481333204072</v>
      </c>
      <c r="X1202" s="369">
        <v>0.18671126476395705</v>
      </c>
      <c r="Y1202" s="369">
        <v>1.4158654387761158</v>
      </c>
      <c r="Z1202" s="369">
        <v>0.24350502844929323</v>
      </c>
      <c r="AA1202" s="369">
        <v>1.3841615231778475</v>
      </c>
      <c r="AB1202" s="369">
        <v>3.2843743782381314E-2</v>
      </c>
      <c r="AC1202" s="373">
        <v>-0.19002803530919865</v>
      </c>
      <c r="AD1202" s="575">
        <v>0</v>
      </c>
      <c r="AE1202" s="370" t="s">
        <v>2497</v>
      </c>
      <c r="AF1202" s="370" t="s">
        <v>2497</v>
      </c>
      <c r="AG1202" s="374" t="s">
        <v>721</v>
      </c>
      <c r="AH1202" s="374" t="s">
        <v>2321</v>
      </c>
      <c r="AI1202" s="374">
        <v>1000</v>
      </c>
      <c r="AJ1202" s="374">
        <v>1000</v>
      </c>
      <c r="AK1202" s="374">
        <v>1000</v>
      </c>
      <c r="AL1202" s="369">
        <v>8.0000000000000002E-3</v>
      </c>
      <c r="AM1202" s="369" t="s">
        <v>34</v>
      </c>
      <c r="AN1202" s="369" t="s">
        <v>636</v>
      </c>
      <c r="AO1202" s="367" t="s">
        <v>1326</v>
      </c>
      <c r="AP1202" s="370" t="s">
        <v>11</v>
      </c>
      <c r="AQ1202" s="376" t="s">
        <v>677</v>
      </c>
      <c r="AR1202" s="369">
        <v>3.3600000000000001E-3</v>
      </c>
      <c r="AS1202" s="369">
        <v>3.3600000000000001E-3</v>
      </c>
      <c r="AT1202" s="369"/>
      <c r="AX1202" s="711"/>
      <c r="AY1202" s="712"/>
      <c r="AZ1202" s="712"/>
      <c r="BA1202" s="712"/>
      <c r="BB1202" s="713"/>
      <c r="BC1202" s="712"/>
      <c r="BD1202" s="712"/>
      <c r="BE1202" s="712"/>
      <c r="BF1202" s="712"/>
      <c r="BG1202" s="713"/>
      <c r="BH1202" s="713"/>
      <c r="BI1202" s="714"/>
      <c r="BJ1202" s="714"/>
      <c r="BK1202" s="714"/>
      <c r="BL1202" s="713"/>
      <c r="BM1202" s="713"/>
      <c r="BN1202" s="713"/>
      <c r="BO1202" s="713"/>
      <c r="BP1202" s="713"/>
      <c r="BQ1202" s="713"/>
      <c r="BR1202" s="713"/>
      <c r="BS1202" s="713"/>
      <c r="BT1202" s="716"/>
      <c r="BU1202" s="717"/>
      <c r="BV1202" s="715"/>
      <c r="BW1202" s="718"/>
    </row>
    <row r="1203" spans="2:75" ht="15.75" customHeight="1">
      <c r="B1203" s="363" t="s">
        <v>393</v>
      </c>
      <c r="C1203" s="364">
        <v>39669100000140</v>
      </c>
      <c r="D1203" s="365" t="s">
        <v>14</v>
      </c>
      <c r="E1203" s="365" t="s">
        <v>607</v>
      </c>
      <c r="F1203" s="365"/>
      <c r="G1203" s="366"/>
      <c r="H1203" s="366" t="s">
        <v>34</v>
      </c>
      <c r="I1203" s="366" t="s">
        <v>34</v>
      </c>
      <c r="J1203" s="366" t="s">
        <v>608</v>
      </c>
      <c r="K1203" s="367" t="s">
        <v>48</v>
      </c>
      <c r="L1203" s="368"/>
      <c r="M1203" s="368" t="s">
        <v>34</v>
      </c>
      <c r="N1203" s="367">
        <v>573541</v>
      </c>
      <c r="O1203" s="367" t="s">
        <v>1323</v>
      </c>
      <c r="P1203" s="371">
        <v>44228</v>
      </c>
      <c r="Q1203" s="372">
        <v>17882563.73</v>
      </c>
      <c r="R1203" s="372">
        <v>20703634.27904762</v>
      </c>
      <c r="S1203" s="367">
        <v>32</v>
      </c>
      <c r="T1203" s="369">
        <v>-0.27132679811665839</v>
      </c>
      <c r="U1203" s="369">
        <v>-3.5074944771896792</v>
      </c>
      <c r="V1203" s="369">
        <v>-0.43304504687676215</v>
      </c>
      <c r="W1203" s="369">
        <v>-4.2452894473989877</v>
      </c>
      <c r="X1203" s="369" t="s">
        <v>1424</v>
      </c>
      <c r="Y1203" s="369" t="s">
        <v>1424</v>
      </c>
      <c r="Z1203" s="369" t="s">
        <v>1424</v>
      </c>
      <c r="AA1203" s="369" t="s">
        <v>1424</v>
      </c>
      <c r="AB1203" s="369">
        <v>0.24372756783276694</v>
      </c>
      <c r="AC1203" s="373">
        <v>-2.6027730321197278</v>
      </c>
      <c r="AD1203" s="575">
        <v>0</v>
      </c>
      <c r="AE1203" s="370" t="s">
        <v>2497</v>
      </c>
      <c r="AF1203" s="370" t="s">
        <v>2497</v>
      </c>
      <c r="AG1203" s="374" t="s">
        <v>721</v>
      </c>
      <c r="AH1203" s="374" t="s">
        <v>2321</v>
      </c>
      <c r="AI1203" s="374">
        <v>1000</v>
      </c>
      <c r="AJ1203" s="374">
        <v>1000</v>
      </c>
      <c r="AK1203" s="374">
        <v>1000</v>
      </c>
      <c r="AL1203" s="369">
        <v>0.02</v>
      </c>
      <c r="AM1203" s="369">
        <v>0.2</v>
      </c>
      <c r="AN1203" s="369" t="s">
        <v>668</v>
      </c>
      <c r="AO1203" s="367" t="s">
        <v>1326</v>
      </c>
      <c r="AP1203" s="370" t="s">
        <v>718</v>
      </c>
      <c r="AQ1203" s="376" t="s">
        <v>696</v>
      </c>
      <c r="AR1203" s="369">
        <v>6.6660000000000001E-3</v>
      </c>
      <c r="AS1203" s="369">
        <v>6.6660000000000001E-3</v>
      </c>
      <c r="AT1203" s="369"/>
      <c r="AX1203" s="711"/>
      <c r="AY1203" s="712"/>
      <c r="AZ1203" s="712"/>
      <c r="BA1203" s="712"/>
      <c r="BB1203" s="713"/>
      <c r="BC1203" s="712"/>
      <c r="BD1203" s="712"/>
      <c r="BE1203" s="712"/>
      <c r="BF1203" s="712"/>
      <c r="BG1203" s="713"/>
      <c r="BH1203" s="713"/>
      <c r="BI1203" s="714"/>
      <c r="BJ1203" s="714"/>
      <c r="BK1203" s="714"/>
      <c r="BL1203" s="713"/>
      <c r="BM1203" s="713"/>
      <c r="BN1203" s="713"/>
      <c r="BO1203" s="713"/>
      <c r="BP1203" s="713"/>
      <c r="BQ1203" s="713"/>
      <c r="BR1203" s="713"/>
      <c r="BS1203" s="713"/>
      <c r="BT1203" s="716"/>
      <c r="BU1203" s="717"/>
      <c r="BV1203" s="715"/>
      <c r="BW1203" s="718"/>
    </row>
    <row r="1204" spans="2:75" ht="15.75" customHeight="1">
      <c r="B1204" s="363" t="s">
        <v>1209</v>
      </c>
      <c r="C1204" s="364">
        <v>41744647000105</v>
      </c>
      <c r="D1204" s="365" t="s">
        <v>14</v>
      </c>
      <c r="E1204" s="365" t="s">
        <v>607</v>
      </c>
      <c r="F1204" s="365"/>
      <c r="G1204" s="366"/>
      <c r="H1204" s="366" t="s">
        <v>34</v>
      </c>
      <c r="I1204" s="366" t="s">
        <v>34</v>
      </c>
      <c r="J1204" s="366" t="s">
        <v>608</v>
      </c>
      <c r="K1204" s="367" t="s">
        <v>48</v>
      </c>
      <c r="L1204" s="368"/>
      <c r="M1204" s="368" t="s">
        <v>1421</v>
      </c>
      <c r="N1204" s="367">
        <v>600504</v>
      </c>
      <c r="O1204" s="367" t="s">
        <v>1326</v>
      </c>
      <c r="P1204" s="371">
        <v>44385</v>
      </c>
      <c r="Q1204" s="372">
        <v>5885597.3399999999</v>
      </c>
      <c r="R1204" s="372">
        <v>6341058.8201984111</v>
      </c>
      <c r="S1204" s="367">
        <v>16</v>
      </c>
      <c r="T1204" s="369">
        <v>2.0889628795797366E-2</v>
      </c>
      <c r="U1204" s="369">
        <v>0.27004430870959834</v>
      </c>
      <c r="V1204" s="369">
        <v>-1.3979794018037506E-4</v>
      </c>
      <c r="W1204" s="369">
        <v>-1.3704872610741511E-3</v>
      </c>
      <c r="X1204" s="369" t="s">
        <v>1424</v>
      </c>
      <c r="Y1204" s="369" t="s">
        <v>1424</v>
      </c>
      <c r="Z1204" s="369" t="s">
        <v>1424</v>
      </c>
      <c r="AA1204" s="369" t="s">
        <v>1424</v>
      </c>
      <c r="AB1204" s="369">
        <v>0.20205145263395358</v>
      </c>
      <c r="AC1204" s="373">
        <v>-0.38081413290044419</v>
      </c>
      <c r="AD1204" s="575">
        <v>41673080000123</v>
      </c>
      <c r="AE1204" s="370" t="s">
        <v>2613</v>
      </c>
      <c r="AF1204" s="370" t="s">
        <v>2317</v>
      </c>
      <c r="AG1204" s="374" t="s">
        <v>1458</v>
      </c>
      <c r="AH1204" s="374" t="s">
        <v>2321</v>
      </c>
      <c r="AI1204" s="374">
        <v>1000</v>
      </c>
      <c r="AJ1204" s="374">
        <v>500</v>
      </c>
      <c r="AK1204" s="374">
        <v>300</v>
      </c>
      <c r="AL1204" s="369">
        <v>9.0000000000000011E-3</v>
      </c>
      <c r="AM1204" s="369">
        <v>0.1</v>
      </c>
      <c r="AN1204" s="369" t="s">
        <v>34</v>
      </c>
      <c r="AO1204" s="367" t="s">
        <v>1326</v>
      </c>
      <c r="AP1204" s="370" t="s">
        <v>718</v>
      </c>
      <c r="AQ1204" s="376" t="s">
        <v>661</v>
      </c>
      <c r="AR1204" s="369">
        <v>1.8E-3</v>
      </c>
      <c r="AS1204" s="369">
        <v>1.8E-3</v>
      </c>
      <c r="AT1204" s="369"/>
      <c r="AX1204" s="711"/>
      <c r="AY1204" s="712"/>
      <c r="AZ1204" s="712"/>
      <c r="BA1204" s="712"/>
      <c r="BB1204" s="713"/>
      <c r="BC1204" s="712"/>
      <c r="BD1204" s="712"/>
      <c r="BE1204" s="712"/>
      <c r="BF1204" s="712"/>
      <c r="BG1204" s="713"/>
      <c r="BH1204" s="713"/>
      <c r="BI1204" s="714"/>
      <c r="BJ1204" s="714"/>
      <c r="BK1204" s="714"/>
      <c r="BL1204" s="713"/>
      <c r="BM1204" s="713"/>
      <c r="BN1204" s="713"/>
      <c r="BO1204" s="713"/>
      <c r="BP1204" s="713"/>
      <c r="BQ1204" s="713"/>
      <c r="BR1204" s="713"/>
      <c r="BS1204" s="713"/>
      <c r="BT1204" s="716"/>
      <c r="BU1204" s="717"/>
      <c r="BV1204" s="715"/>
      <c r="BW1204" s="718"/>
    </row>
    <row r="1205" spans="2:75" ht="15.75" customHeight="1">
      <c r="B1205" s="363" t="s">
        <v>1210</v>
      </c>
      <c r="C1205" s="364">
        <v>38949124000190</v>
      </c>
      <c r="D1205" s="365" t="s">
        <v>14</v>
      </c>
      <c r="E1205" s="365" t="s">
        <v>607</v>
      </c>
      <c r="F1205" s="365"/>
      <c r="G1205" s="366" t="s">
        <v>868</v>
      </c>
      <c r="H1205" s="366" t="s">
        <v>34</v>
      </c>
      <c r="I1205" s="366" t="s">
        <v>34</v>
      </c>
      <c r="J1205" s="366" t="s">
        <v>692</v>
      </c>
      <c r="K1205" s="367" t="s">
        <v>48</v>
      </c>
      <c r="L1205" s="368"/>
      <c r="M1205" s="368" t="s">
        <v>34</v>
      </c>
      <c r="N1205" s="367">
        <v>555835</v>
      </c>
      <c r="O1205" s="367" t="s">
        <v>1323</v>
      </c>
      <c r="P1205" s="371">
        <v>44112</v>
      </c>
      <c r="Q1205" s="372">
        <v>16401802.17</v>
      </c>
      <c r="R1205" s="372">
        <v>32572580.255158707</v>
      </c>
      <c r="S1205" s="367">
        <v>9</v>
      </c>
      <c r="T1205" s="369">
        <v>-0.10894441151657253</v>
      </c>
      <c r="U1205" s="369">
        <v>-1.4083456715940108</v>
      </c>
      <c r="V1205" s="369">
        <v>-8.691496009450228E-2</v>
      </c>
      <c r="W1205" s="369">
        <v>-0.85205722954568364</v>
      </c>
      <c r="X1205" s="369" t="s">
        <v>1424</v>
      </c>
      <c r="Y1205" s="369" t="s">
        <v>1424</v>
      </c>
      <c r="Z1205" s="369" t="s">
        <v>1424</v>
      </c>
      <c r="AA1205" s="369" t="s">
        <v>1424</v>
      </c>
      <c r="AB1205" s="369">
        <v>0.27231564581211598</v>
      </c>
      <c r="AC1205" s="373">
        <v>-0.55477241097913343</v>
      </c>
      <c r="AD1205" s="575">
        <v>38948616000161</v>
      </c>
      <c r="AE1205" s="370" t="s">
        <v>2352</v>
      </c>
      <c r="AF1205" s="370" t="s">
        <v>2317</v>
      </c>
      <c r="AG1205" s="374" t="s">
        <v>1458</v>
      </c>
      <c r="AH1205" s="374" t="s">
        <v>2318</v>
      </c>
      <c r="AI1205" s="374">
        <v>5000</v>
      </c>
      <c r="AJ1205" s="374">
        <v>5000</v>
      </c>
      <c r="AK1205" s="374">
        <v>5000</v>
      </c>
      <c r="AL1205" s="369">
        <v>1.2E-2</v>
      </c>
      <c r="AM1205" s="369" t="s">
        <v>34</v>
      </c>
      <c r="AN1205" s="369" t="s">
        <v>34</v>
      </c>
      <c r="AO1205" s="367" t="s">
        <v>1326</v>
      </c>
      <c r="AP1205" s="370" t="s">
        <v>718</v>
      </c>
      <c r="AQ1205" s="376" t="s">
        <v>689</v>
      </c>
      <c r="AR1205" s="369">
        <v>8.0000000000000002E-3</v>
      </c>
      <c r="AS1205" s="369">
        <v>8.0000000000000002E-3</v>
      </c>
      <c r="AT1205" s="369"/>
      <c r="AX1205" s="711"/>
      <c r="AY1205" s="712"/>
      <c r="AZ1205" s="712"/>
      <c r="BA1205" s="712"/>
      <c r="BB1205" s="713"/>
      <c r="BC1205" s="712"/>
      <c r="BD1205" s="712"/>
      <c r="BE1205" s="712"/>
      <c r="BF1205" s="712"/>
      <c r="BG1205" s="713"/>
      <c r="BH1205" s="713"/>
      <c r="BI1205" s="714"/>
      <c r="BJ1205" s="714"/>
      <c r="BK1205" s="714"/>
      <c r="BL1205" s="713"/>
      <c r="BM1205" s="713"/>
      <c r="BN1205" s="713"/>
      <c r="BO1205" s="713"/>
      <c r="BP1205" s="713"/>
      <c r="BQ1205" s="713"/>
      <c r="BR1205" s="713"/>
      <c r="BS1205" s="713"/>
      <c r="BT1205" s="716"/>
      <c r="BU1205" s="717"/>
      <c r="BV1205" s="715"/>
      <c r="BW1205" s="718"/>
    </row>
    <row r="1206" spans="2:75" ht="15.75" customHeight="1">
      <c r="B1206" s="363" t="s">
        <v>1746</v>
      </c>
      <c r="C1206" s="364">
        <v>38948616000161</v>
      </c>
      <c r="D1206" s="365" t="s">
        <v>14</v>
      </c>
      <c r="E1206" s="365" t="s">
        <v>607</v>
      </c>
      <c r="F1206" s="365"/>
      <c r="G1206" s="366" t="s">
        <v>868</v>
      </c>
      <c r="H1206" s="366" t="s">
        <v>34</v>
      </c>
      <c r="I1206" s="366" t="s">
        <v>34</v>
      </c>
      <c r="J1206" s="366" t="s">
        <v>692</v>
      </c>
      <c r="K1206" s="367" t="s">
        <v>48</v>
      </c>
      <c r="L1206" s="368"/>
      <c r="M1206" s="368"/>
      <c r="N1206" s="367">
        <v>555827</v>
      </c>
      <c r="O1206" s="367" t="s">
        <v>1323</v>
      </c>
      <c r="P1206" s="371">
        <v>44112</v>
      </c>
      <c r="Q1206" s="372">
        <v>13819988.67</v>
      </c>
      <c r="R1206" s="372">
        <v>30530137.219920654</v>
      </c>
      <c r="S1206" s="367">
        <v>9</v>
      </c>
      <c r="T1206" s="369">
        <v>-0.20210487236671926</v>
      </c>
      <c r="U1206" s="369">
        <v>-2.2732581267714451</v>
      </c>
      <c r="V1206" s="369">
        <v>-0.16593841105332963</v>
      </c>
      <c r="W1206" s="369">
        <v>-1.522934351018788</v>
      </c>
      <c r="X1206" s="369" t="s">
        <v>1424</v>
      </c>
      <c r="Y1206" s="369" t="s">
        <v>1424</v>
      </c>
      <c r="Z1206" s="369" t="s">
        <v>1424</v>
      </c>
      <c r="AA1206" s="369" t="s">
        <v>1424</v>
      </c>
      <c r="AB1206" s="369">
        <v>0.28379883631477842</v>
      </c>
      <c r="AC1206" s="373">
        <v>-0.86179527171051862</v>
      </c>
      <c r="AD1206" s="575">
        <v>0</v>
      </c>
      <c r="AE1206" s="370" t="s">
        <v>2352</v>
      </c>
      <c r="AF1206" s="370" t="s">
        <v>2317</v>
      </c>
      <c r="AG1206" s="374" t="s">
        <v>1458</v>
      </c>
      <c r="AH1206" s="374" t="s">
        <v>2378</v>
      </c>
      <c r="AI1206" s="374">
        <v>2000000</v>
      </c>
      <c r="AJ1206" s="374">
        <v>1000</v>
      </c>
      <c r="AK1206" s="374">
        <v>2000000</v>
      </c>
      <c r="AL1206" s="369">
        <v>2E-3</v>
      </c>
      <c r="AM1206" s="369" t="s">
        <v>34</v>
      </c>
      <c r="AN1206" s="369" t="s">
        <v>34</v>
      </c>
      <c r="AO1206" s="367" t="s">
        <v>1326</v>
      </c>
      <c r="AP1206" s="370" t="s">
        <v>718</v>
      </c>
      <c r="AQ1206" s="376" t="s">
        <v>689</v>
      </c>
      <c r="AR1206" s="369" t="s">
        <v>34</v>
      </c>
      <c r="AS1206" s="369" t="s">
        <v>34</v>
      </c>
      <c r="AT1206" s="369"/>
      <c r="AX1206" s="711"/>
      <c r="AY1206" s="712"/>
      <c r="AZ1206" s="712"/>
      <c r="BA1206" s="712"/>
      <c r="BB1206" s="713"/>
      <c r="BC1206" s="712"/>
      <c r="BD1206" s="712"/>
      <c r="BE1206" s="712"/>
      <c r="BF1206" s="712"/>
      <c r="BG1206" s="713"/>
      <c r="BH1206" s="713"/>
      <c r="BI1206" s="714"/>
      <c r="BJ1206" s="714"/>
      <c r="BK1206" s="714"/>
      <c r="BL1206" s="713"/>
      <c r="BM1206" s="713"/>
      <c r="BN1206" s="713"/>
      <c r="BO1206" s="713"/>
      <c r="BP1206" s="713"/>
      <c r="BQ1206" s="713"/>
      <c r="BR1206" s="713"/>
      <c r="BS1206" s="713"/>
      <c r="BT1206" s="716"/>
      <c r="BU1206" s="717"/>
      <c r="BV1206" s="715"/>
      <c r="BW1206" s="718"/>
    </row>
    <row r="1207" spans="2:75" ht="15.75" customHeight="1">
      <c r="B1207" s="363" t="s">
        <v>595</v>
      </c>
      <c r="C1207" s="364">
        <v>41922414000155</v>
      </c>
      <c r="D1207" s="365" t="s">
        <v>14</v>
      </c>
      <c r="E1207" s="365" t="s">
        <v>607</v>
      </c>
      <c r="F1207" s="365"/>
      <c r="G1207" s="366"/>
      <c r="H1207" s="366" t="s">
        <v>34</v>
      </c>
      <c r="I1207" s="366" t="s">
        <v>34</v>
      </c>
      <c r="J1207" s="366" t="s">
        <v>608</v>
      </c>
      <c r="K1207" s="367" t="s">
        <v>48</v>
      </c>
      <c r="L1207" s="368"/>
      <c r="M1207" s="368" t="s">
        <v>34</v>
      </c>
      <c r="N1207" s="367">
        <v>596388</v>
      </c>
      <c r="O1207" s="367" t="s">
        <v>1323</v>
      </c>
      <c r="P1207" s="371">
        <v>44377</v>
      </c>
      <c r="Q1207" s="372">
        <v>4817166.01</v>
      </c>
      <c r="R1207" s="372">
        <v>3961093.3349603172</v>
      </c>
      <c r="S1207" s="367">
        <v>32</v>
      </c>
      <c r="T1207" s="369">
        <v>9.2415100423581809E-2</v>
      </c>
      <c r="U1207" s="369">
        <v>1.1946680408813684</v>
      </c>
      <c r="V1207" s="369">
        <v>-6.209747128837817E-2</v>
      </c>
      <c r="W1207" s="369">
        <v>-0.60876285613246162</v>
      </c>
      <c r="X1207" s="369" t="s">
        <v>1424</v>
      </c>
      <c r="Y1207" s="369" t="s">
        <v>1424</v>
      </c>
      <c r="Z1207" s="369" t="s">
        <v>1424</v>
      </c>
      <c r="AA1207" s="369" t="s">
        <v>1424</v>
      </c>
      <c r="AB1207" s="369">
        <v>0.22113870041685477</v>
      </c>
      <c r="AC1207" s="373">
        <v>-0.61868622849862676</v>
      </c>
      <c r="AD1207" s="575">
        <v>41902964000102</v>
      </c>
      <c r="AE1207" s="370" t="s">
        <v>2614</v>
      </c>
      <c r="AF1207" s="370" t="s">
        <v>2323</v>
      </c>
      <c r="AG1207" s="374" t="s">
        <v>721</v>
      </c>
      <c r="AH1207" s="374" t="s">
        <v>2321</v>
      </c>
      <c r="AI1207" s="374">
        <v>5000</v>
      </c>
      <c r="AJ1207" s="374">
        <v>500</v>
      </c>
      <c r="AK1207" s="374">
        <v>2500</v>
      </c>
      <c r="AL1207" s="369">
        <v>1.89E-2</v>
      </c>
      <c r="AM1207" s="369">
        <v>0.2</v>
      </c>
      <c r="AN1207" s="369" t="s">
        <v>668</v>
      </c>
      <c r="AO1207" s="367" t="s">
        <v>1326</v>
      </c>
      <c r="AP1207" s="370" t="s">
        <v>718</v>
      </c>
      <c r="AQ1207" s="376" t="s">
        <v>661</v>
      </c>
      <c r="AR1207" s="369">
        <v>6.2993699999999994E-3</v>
      </c>
      <c r="AS1207" s="369">
        <v>6.2993699999999994E-3</v>
      </c>
      <c r="AT1207" s="369"/>
      <c r="AX1207" s="711"/>
      <c r="AY1207" s="712"/>
      <c r="AZ1207" s="712"/>
      <c r="BA1207" s="712"/>
      <c r="BB1207" s="713"/>
      <c r="BC1207" s="712"/>
      <c r="BD1207" s="712"/>
      <c r="BE1207" s="712"/>
      <c r="BF1207" s="712"/>
      <c r="BG1207" s="713"/>
      <c r="BH1207" s="713"/>
      <c r="BI1207" s="714"/>
      <c r="BJ1207" s="714"/>
      <c r="BK1207" s="714"/>
      <c r="BL1207" s="713"/>
      <c r="BM1207" s="713"/>
      <c r="BN1207" s="713"/>
      <c r="BO1207" s="713"/>
      <c r="BP1207" s="713"/>
      <c r="BQ1207" s="713"/>
      <c r="BR1207" s="713"/>
      <c r="BS1207" s="713"/>
      <c r="BT1207" s="716"/>
      <c r="BU1207" s="717"/>
      <c r="BV1207" s="715"/>
      <c r="BW1207" s="718"/>
    </row>
    <row r="1208" spans="2:75" ht="15.75" customHeight="1">
      <c r="B1208" s="363" t="s">
        <v>540</v>
      </c>
      <c r="C1208" s="364">
        <v>41922498000127</v>
      </c>
      <c r="D1208" s="365" t="s">
        <v>14</v>
      </c>
      <c r="E1208" s="365" t="s">
        <v>614</v>
      </c>
      <c r="F1208" s="365"/>
      <c r="G1208" s="366"/>
      <c r="H1208" s="366" t="s">
        <v>867</v>
      </c>
      <c r="I1208" s="366" t="s">
        <v>34</v>
      </c>
      <c r="J1208" s="366" t="s">
        <v>608</v>
      </c>
      <c r="K1208" s="367" t="s">
        <v>48</v>
      </c>
      <c r="L1208" s="368"/>
      <c r="M1208" s="368" t="s">
        <v>34</v>
      </c>
      <c r="N1208" s="367">
        <v>597236</v>
      </c>
      <c r="O1208" s="367" t="s">
        <v>1323</v>
      </c>
      <c r="P1208" s="371">
        <v>44377</v>
      </c>
      <c r="Q1208" s="372">
        <v>4902253.1399999997</v>
      </c>
      <c r="R1208" s="372">
        <v>4240878.2764285719</v>
      </c>
      <c r="S1208" s="367">
        <v>32</v>
      </c>
      <c r="T1208" s="369">
        <v>0.10872400534932813</v>
      </c>
      <c r="U1208" s="369">
        <v>1.4054964380508652</v>
      </c>
      <c r="V1208" s="369">
        <v>4.9918046960969242E-2</v>
      </c>
      <c r="W1208" s="369">
        <v>0.48936377295288164</v>
      </c>
      <c r="X1208" s="369" t="s">
        <v>1424</v>
      </c>
      <c r="Y1208" s="369" t="s">
        <v>1424</v>
      </c>
      <c r="Z1208" s="369" t="s">
        <v>1424</v>
      </c>
      <c r="AA1208" s="369" t="s">
        <v>1424</v>
      </c>
      <c r="AB1208" s="369">
        <v>0.15323310600886703</v>
      </c>
      <c r="AC1208" s="373">
        <v>-0.23977278333696589</v>
      </c>
      <c r="AD1208" s="575">
        <v>41902620000101</v>
      </c>
      <c r="AE1208" s="370" t="s">
        <v>2614</v>
      </c>
      <c r="AF1208" s="370" t="s">
        <v>2323</v>
      </c>
      <c r="AG1208" s="374" t="s">
        <v>721</v>
      </c>
      <c r="AH1208" s="374" t="s">
        <v>2318</v>
      </c>
      <c r="AI1208" s="374">
        <v>5000</v>
      </c>
      <c r="AJ1208" s="374">
        <v>500</v>
      </c>
      <c r="AK1208" s="374">
        <v>2500</v>
      </c>
      <c r="AL1208" s="369">
        <v>1.89E-2</v>
      </c>
      <c r="AM1208" s="369">
        <v>0.2</v>
      </c>
      <c r="AN1208" s="369" t="s">
        <v>2349</v>
      </c>
      <c r="AO1208" s="367" t="s">
        <v>1326</v>
      </c>
      <c r="AP1208" s="370" t="s">
        <v>13</v>
      </c>
      <c r="AQ1208" s="376" t="s">
        <v>676</v>
      </c>
      <c r="AR1208" s="369">
        <v>6.2993699999999994E-3</v>
      </c>
      <c r="AS1208" s="369">
        <v>6.2993699999999994E-3</v>
      </c>
      <c r="AT1208" s="369"/>
      <c r="AX1208" s="711"/>
      <c r="AY1208" s="712"/>
      <c r="AZ1208" s="712"/>
      <c r="BA1208" s="712"/>
      <c r="BB1208" s="713"/>
      <c r="BC1208" s="712"/>
      <c r="BD1208" s="712"/>
      <c r="BE1208" s="712"/>
      <c r="BF1208" s="712"/>
      <c r="BG1208" s="713"/>
      <c r="BH1208" s="713"/>
      <c r="BI1208" s="714"/>
      <c r="BJ1208" s="714"/>
      <c r="BK1208" s="714"/>
      <c r="BL1208" s="713"/>
      <c r="BM1208" s="713"/>
      <c r="BN1208" s="713"/>
      <c r="BO1208" s="713"/>
      <c r="BP1208" s="713"/>
      <c r="BQ1208" s="713"/>
      <c r="BR1208" s="713"/>
      <c r="BS1208" s="713"/>
      <c r="BT1208" s="716"/>
      <c r="BU1208" s="717"/>
      <c r="BV1208" s="715"/>
      <c r="BW1208" s="718"/>
    </row>
    <row r="1209" spans="2:75" ht="15.75" customHeight="1">
      <c r="B1209" s="363" t="s">
        <v>394</v>
      </c>
      <c r="C1209" s="364">
        <v>12120451000141</v>
      </c>
      <c r="D1209" s="365" t="s">
        <v>13</v>
      </c>
      <c r="E1209" s="365" t="s">
        <v>615</v>
      </c>
      <c r="F1209" s="365" t="s">
        <v>619</v>
      </c>
      <c r="G1209" s="366" t="s">
        <v>34</v>
      </c>
      <c r="H1209" s="366" t="s">
        <v>1339</v>
      </c>
      <c r="I1209" s="366" t="s">
        <v>34</v>
      </c>
      <c r="J1209" s="366"/>
      <c r="K1209" s="367" t="s">
        <v>48</v>
      </c>
      <c r="L1209" s="368"/>
      <c r="M1209" s="368" t="s">
        <v>34</v>
      </c>
      <c r="N1209" s="367">
        <v>406619</v>
      </c>
      <c r="O1209" s="367" t="s">
        <v>1326</v>
      </c>
      <c r="P1209" s="371">
        <v>40387</v>
      </c>
      <c r="Q1209" s="372">
        <v>12481911.859999999</v>
      </c>
      <c r="R1209" s="372">
        <v>27007980.686031755</v>
      </c>
      <c r="S1209" s="367">
        <v>1</v>
      </c>
      <c r="T1209" s="369">
        <v>6.930169594002944E-2</v>
      </c>
      <c r="U1209" s="369">
        <v>0.89587654981658016</v>
      </c>
      <c r="V1209" s="369">
        <v>8.5281334566218892E-2</v>
      </c>
      <c r="W1209" s="369">
        <v>0.83604223695717184</v>
      </c>
      <c r="X1209" s="369">
        <v>9.9257250657065477E-2</v>
      </c>
      <c r="Y1209" s="369">
        <v>0.75268576285926336</v>
      </c>
      <c r="Z1209" s="369">
        <v>0.17993464602664755</v>
      </c>
      <c r="AA1209" s="369">
        <v>1.0228068607157101</v>
      </c>
      <c r="AB1209" s="369">
        <v>2.1228138618860214E-2</v>
      </c>
      <c r="AC1209" s="373">
        <v>-0.7101573339739703</v>
      </c>
      <c r="AD1209" s="575">
        <v>0</v>
      </c>
      <c r="AE1209" s="370" t="s">
        <v>2615</v>
      </c>
      <c r="AF1209" s="370" t="s">
        <v>2317</v>
      </c>
      <c r="AG1209" s="374" t="s">
        <v>1458</v>
      </c>
      <c r="AH1209" s="374" t="s">
        <v>2321</v>
      </c>
      <c r="AI1209" s="374">
        <v>1000</v>
      </c>
      <c r="AJ1209" s="374">
        <v>1000</v>
      </c>
      <c r="AK1209" s="374">
        <v>1000</v>
      </c>
      <c r="AL1209" s="369">
        <v>0.02</v>
      </c>
      <c r="AM1209" s="369">
        <v>0.2</v>
      </c>
      <c r="AN1209" s="369" t="s">
        <v>64</v>
      </c>
      <c r="AO1209" s="367" t="s">
        <v>1326</v>
      </c>
      <c r="AP1209" s="370" t="s">
        <v>13</v>
      </c>
      <c r="AQ1209" s="376" t="s">
        <v>670</v>
      </c>
      <c r="AR1209" s="369">
        <v>4.0000000000000001E-3</v>
      </c>
      <c r="AS1209" s="369">
        <v>4.0000000000000001E-3</v>
      </c>
      <c r="AT1209" s="369"/>
      <c r="AX1209" s="711"/>
      <c r="AY1209" s="712"/>
      <c r="AZ1209" s="712"/>
      <c r="BA1209" s="712"/>
      <c r="BB1209" s="713"/>
      <c r="BC1209" s="712"/>
      <c r="BD1209" s="712"/>
      <c r="BE1209" s="712"/>
      <c r="BF1209" s="712"/>
      <c r="BG1209" s="713"/>
      <c r="BH1209" s="713"/>
      <c r="BI1209" s="714"/>
      <c r="BJ1209" s="714"/>
      <c r="BK1209" s="714"/>
      <c r="BL1209" s="713"/>
      <c r="BM1209" s="713"/>
      <c r="BN1209" s="713"/>
      <c r="BO1209" s="713"/>
      <c r="BP1209" s="713"/>
      <c r="BQ1209" s="713"/>
      <c r="BR1209" s="713"/>
      <c r="BS1209" s="713"/>
      <c r="BT1209" s="716"/>
      <c r="BU1209" s="717"/>
      <c r="BV1209" s="715"/>
      <c r="BW1209" s="718"/>
    </row>
    <row r="1210" spans="2:75" ht="15.75" customHeight="1">
      <c r="B1210" s="363" t="s">
        <v>395</v>
      </c>
      <c r="C1210" s="364">
        <v>3618010000183</v>
      </c>
      <c r="D1210" s="365" t="s">
        <v>14</v>
      </c>
      <c r="E1210" s="365" t="s">
        <v>607</v>
      </c>
      <c r="F1210" s="365"/>
      <c r="G1210" s="366"/>
      <c r="H1210" s="366" t="s">
        <v>34</v>
      </c>
      <c r="I1210" s="366" t="s">
        <v>34</v>
      </c>
      <c r="J1210" s="366" t="s">
        <v>608</v>
      </c>
      <c r="K1210" s="367" t="s">
        <v>48</v>
      </c>
      <c r="L1210" s="368"/>
      <c r="M1210" s="368" t="s">
        <v>34</v>
      </c>
      <c r="N1210" s="367">
        <v>354491</v>
      </c>
      <c r="O1210" s="367" t="s">
        <v>1323</v>
      </c>
      <c r="P1210" s="371">
        <v>40584</v>
      </c>
      <c r="Q1210" s="372">
        <v>22529142.25</v>
      </c>
      <c r="R1210" s="372">
        <v>31603857.679523814</v>
      </c>
      <c r="S1210" s="367">
        <v>17</v>
      </c>
      <c r="T1210" s="369">
        <v>-9.2234920912558138E-2</v>
      </c>
      <c r="U1210" s="369">
        <v>-1.1923388251746818</v>
      </c>
      <c r="V1210" s="369">
        <v>-0.25149955084134512</v>
      </c>
      <c r="W1210" s="369">
        <v>-2.4655365461695142</v>
      </c>
      <c r="X1210" s="369">
        <v>-0.27605778436736372</v>
      </c>
      <c r="Y1210" s="369">
        <v>-2.0933963276666314</v>
      </c>
      <c r="Z1210" s="369">
        <v>-0.1729140664731379</v>
      </c>
      <c r="AA1210" s="369">
        <v>-0.9828996105440746</v>
      </c>
      <c r="AB1210" s="369">
        <v>0.39278159839446902</v>
      </c>
      <c r="AC1210" s="373">
        <v>-0.78822915441285557</v>
      </c>
      <c r="AD1210" s="575">
        <v>0</v>
      </c>
      <c r="AE1210" s="370" t="s">
        <v>2615</v>
      </c>
      <c r="AF1210" s="370" t="s">
        <v>2317</v>
      </c>
      <c r="AG1210" s="374" t="s">
        <v>1458</v>
      </c>
      <c r="AH1210" s="374" t="s">
        <v>2321</v>
      </c>
      <c r="AI1210" s="374">
        <v>1000</v>
      </c>
      <c r="AJ1210" s="374">
        <v>1000</v>
      </c>
      <c r="AK1210" s="374">
        <v>1000</v>
      </c>
      <c r="AL1210" s="369">
        <v>0.02</v>
      </c>
      <c r="AM1210" s="369">
        <v>0.2</v>
      </c>
      <c r="AN1210" s="369" t="s">
        <v>668</v>
      </c>
      <c r="AO1210" s="367" t="s">
        <v>1326</v>
      </c>
      <c r="AP1210" s="370" t="s">
        <v>718</v>
      </c>
      <c r="AQ1210" s="376" t="s">
        <v>661</v>
      </c>
      <c r="AR1210" s="369">
        <v>4.0000000000000001E-3</v>
      </c>
      <c r="AS1210" s="369">
        <v>4.0000000000000001E-3</v>
      </c>
      <c r="AT1210" s="369"/>
      <c r="AX1210" s="711"/>
      <c r="AY1210" s="712"/>
      <c r="AZ1210" s="712"/>
      <c r="BA1210" s="712"/>
      <c r="BB1210" s="713"/>
      <c r="BC1210" s="712"/>
      <c r="BD1210" s="712"/>
      <c r="BE1210" s="712"/>
      <c r="BF1210" s="712"/>
      <c r="BG1210" s="713"/>
      <c r="BH1210" s="713"/>
      <c r="BI1210" s="714"/>
      <c r="BJ1210" s="714"/>
      <c r="BK1210" s="714"/>
      <c r="BL1210" s="713"/>
      <c r="BM1210" s="713"/>
      <c r="BN1210" s="713"/>
      <c r="BO1210" s="713"/>
      <c r="BP1210" s="713"/>
      <c r="BQ1210" s="713"/>
      <c r="BR1210" s="713"/>
      <c r="BS1210" s="713"/>
      <c r="BT1210" s="716"/>
      <c r="BU1210" s="717"/>
      <c r="BV1210" s="715"/>
      <c r="BW1210" s="718"/>
    </row>
    <row r="1211" spans="2:75" ht="15.75" customHeight="1">
      <c r="B1211" s="363" t="s">
        <v>1211</v>
      </c>
      <c r="C1211" s="364">
        <v>16599959000125</v>
      </c>
      <c r="D1211" s="365" t="s">
        <v>11</v>
      </c>
      <c r="E1211" s="365" t="s">
        <v>620</v>
      </c>
      <c r="F1211" s="365" t="s">
        <v>665</v>
      </c>
      <c r="G1211" s="366" t="s">
        <v>740</v>
      </c>
      <c r="H1211" s="366" t="s">
        <v>34</v>
      </c>
      <c r="I1211" s="366" t="s">
        <v>34</v>
      </c>
      <c r="J1211" s="366" t="s">
        <v>608</v>
      </c>
      <c r="K1211" s="367" t="s">
        <v>48</v>
      </c>
      <c r="L1211" s="368"/>
      <c r="M1211" s="368" t="s">
        <v>34</v>
      </c>
      <c r="N1211" s="367">
        <v>317748</v>
      </c>
      <c r="O1211" s="367" t="s">
        <v>1323</v>
      </c>
      <c r="P1211" s="371">
        <v>41180</v>
      </c>
      <c r="Q1211" s="372">
        <v>87814007.599999994</v>
      </c>
      <c r="R1211" s="372">
        <v>74322143.130476162</v>
      </c>
      <c r="S1211" s="367">
        <v>15</v>
      </c>
      <c r="T1211" s="369">
        <v>9.3172615300869843E-2</v>
      </c>
      <c r="U1211" s="369">
        <v>1.2044605835528608</v>
      </c>
      <c r="V1211" s="369">
        <v>0.12469217077395278</v>
      </c>
      <c r="W1211" s="369">
        <v>1.2224002111969201</v>
      </c>
      <c r="X1211" s="369">
        <v>0.19305127384239351</v>
      </c>
      <c r="Y1211" s="369">
        <v>1.4639428793474349</v>
      </c>
      <c r="Z1211" s="369">
        <v>0.17643997609896767</v>
      </c>
      <c r="AA1211" s="369">
        <v>1.002942023915806</v>
      </c>
      <c r="AB1211" s="369">
        <v>3.7241690389012367E-3</v>
      </c>
      <c r="AC1211" s="373">
        <v>5.4754786073483599</v>
      </c>
      <c r="AD1211" s="575">
        <v>0</v>
      </c>
      <c r="AE1211" s="370" t="s">
        <v>2615</v>
      </c>
      <c r="AF1211" s="370" t="s">
        <v>2317</v>
      </c>
      <c r="AG1211" s="374" t="s">
        <v>1458</v>
      </c>
      <c r="AH1211" s="374" t="s">
        <v>2321</v>
      </c>
      <c r="AI1211" s="374">
        <v>500</v>
      </c>
      <c r="AJ1211" s="374">
        <v>0</v>
      </c>
      <c r="AK1211" s="374">
        <v>0</v>
      </c>
      <c r="AL1211" s="369">
        <v>7.4999999999999997E-3</v>
      </c>
      <c r="AM1211" s="369" t="s">
        <v>34</v>
      </c>
      <c r="AN1211" s="369" t="s">
        <v>64</v>
      </c>
      <c r="AO1211" s="367" t="s">
        <v>1326</v>
      </c>
      <c r="AP1211" s="370" t="s">
        <v>11</v>
      </c>
      <c r="AQ1211" s="376" t="s">
        <v>677</v>
      </c>
      <c r="AR1211" s="369">
        <v>1.4999999999999998E-3</v>
      </c>
      <c r="AS1211" s="369">
        <v>1.4999999999999998E-3</v>
      </c>
      <c r="AT1211" s="369"/>
      <c r="AX1211" s="711"/>
      <c r="AY1211" s="712"/>
      <c r="AZ1211" s="712"/>
      <c r="BA1211" s="712"/>
      <c r="BB1211" s="713"/>
      <c r="BC1211" s="712"/>
      <c r="BD1211" s="712"/>
      <c r="BE1211" s="712"/>
      <c r="BF1211" s="712"/>
      <c r="BG1211" s="713"/>
      <c r="BH1211" s="713"/>
      <c r="BI1211" s="714"/>
      <c r="BJ1211" s="714"/>
      <c r="BK1211" s="714"/>
      <c r="BL1211" s="713"/>
      <c r="BM1211" s="713"/>
      <c r="BN1211" s="713"/>
      <c r="BO1211" s="713"/>
      <c r="BP1211" s="713"/>
      <c r="BQ1211" s="713"/>
      <c r="BR1211" s="713"/>
      <c r="BS1211" s="713"/>
      <c r="BT1211" s="716"/>
      <c r="BU1211" s="717"/>
      <c r="BV1211" s="715"/>
      <c r="BW1211" s="718"/>
    </row>
    <row r="1212" spans="2:75" ht="15.75" customHeight="1">
      <c r="B1212" s="363" t="s">
        <v>1212</v>
      </c>
      <c r="C1212" s="364">
        <v>42922205000174</v>
      </c>
      <c r="D1212" s="365" t="s">
        <v>14</v>
      </c>
      <c r="E1212" s="365" t="s">
        <v>607</v>
      </c>
      <c r="F1212" s="365"/>
      <c r="G1212" s="366"/>
      <c r="H1212" s="366" t="s">
        <v>34</v>
      </c>
      <c r="I1212" s="366" t="s">
        <v>34</v>
      </c>
      <c r="J1212" s="366" t="s">
        <v>608</v>
      </c>
      <c r="K1212" s="367" t="s">
        <v>48</v>
      </c>
      <c r="L1212" s="368"/>
      <c r="M1212" s="368" t="s">
        <v>1421</v>
      </c>
      <c r="N1212" s="367">
        <v>646581</v>
      </c>
      <c r="O1212" s="367" t="s">
        <v>1323</v>
      </c>
      <c r="P1212" s="371">
        <v>44650</v>
      </c>
      <c r="Q1212" s="372">
        <v>33880792.439999998</v>
      </c>
      <c r="R1212" s="372" t="s">
        <v>1424</v>
      </c>
      <c r="S1212" s="367">
        <v>92</v>
      </c>
      <c r="T1212" s="369" t="s">
        <v>1424</v>
      </c>
      <c r="U1212" s="369" t="s">
        <v>1424</v>
      </c>
      <c r="V1212" s="369" t="s">
        <v>1424</v>
      </c>
      <c r="W1212" s="369" t="s">
        <v>1424</v>
      </c>
      <c r="X1212" s="369" t="s">
        <v>1424</v>
      </c>
      <c r="Y1212" s="369" t="s">
        <v>1424</v>
      </c>
      <c r="Z1212" s="369" t="s">
        <v>1424</v>
      </c>
      <c r="AA1212" s="369" t="s">
        <v>1424</v>
      </c>
      <c r="AB1212" s="369" t="s">
        <v>1424</v>
      </c>
      <c r="AC1212" s="373" t="s">
        <v>1424</v>
      </c>
      <c r="AD1212" s="575">
        <v>27389566000103</v>
      </c>
      <c r="AE1212" s="370" t="s">
        <v>2616</v>
      </c>
      <c r="AF1212" s="370" t="s">
        <v>743</v>
      </c>
      <c r="AG1212" s="374" t="s">
        <v>743</v>
      </c>
      <c r="AH1212" s="374" t="s">
        <v>2321</v>
      </c>
      <c r="AI1212" s="374">
        <v>1000</v>
      </c>
      <c r="AJ1212" s="374">
        <v>1000</v>
      </c>
      <c r="AK1212" s="374">
        <v>0</v>
      </c>
      <c r="AL1212" s="369">
        <v>0.02</v>
      </c>
      <c r="AM1212" s="369">
        <v>0.2</v>
      </c>
      <c r="AN1212" s="369" t="s">
        <v>2330</v>
      </c>
      <c r="AO1212" s="367" t="s">
        <v>1326</v>
      </c>
      <c r="AP1212" s="370" t="s">
        <v>718</v>
      </c>
      <c r="AQ1212" s="376" t="s">
        <v>661</v>
      </c>
      <c r="AR1212" s="369">
        <v>2.333E-3</v>
      </c>
      <c r="AS1212" s="369">
        <v>2.333E-3</v>
      </c>
      <c r="AT1212" s="369"/>
      <c r="AX1212" s="711"/>
      <c r="AY1212" s="712"/>
      <c r="AZ1212" s="712"/>
      <c r="BA1212" s="712"/>
      <c r="BB1212" s="713"/>
      <c r="BC1212" s="712"/>
      <c r="BD1212" s="712"/>
      <c r="BE1212" s="712"/>
      <c r="BF1212" s="712"/>
      <c r="BG1212" s="713"/>
      <c r="BH1212" s="713"/>
      <c r="BI1212" s="714"/>
      <c r="BJ1212" s="714"/>
      <c r="BK1212" s="714"/>
      <c r="BL1212" s="713"/>
      <c r="BM1212" s="713"/>
      <c r="BN1212" s="713"/>
      <c r="BO1212" s="713"/>
      <c r="BP1212" s="713"/>
      <c r="BQ1212" s="713"/>
      <c r="BR1212" s="713"/>
      <c r="BS1212" s="713"/>
      <c r="BT1212" s="716"/>
      <c r="BU1212" s="717"/>
      <c r="BV1212" s="715"/>
      <c r="BW1212" s="718"/>
    </row>
    <row r="1213" spans="2:75" ht="15.75" customHeight="1">
      <c r="B1213" s="363" t="s">
        <v>396</v>
      </c>
      <c r="C1213" s="364">
        <v>22232927000190</v>
      </c>
      <c r="D1213" s="365" t="s">
        <v>14</v>
      </c>
      <c r="E1213" s="365" t="s">
        <v>607</v>
      </c>
      <c r="F1213" s="365"/>
      <c r="G1213" s="366"/>
      <c r="H1213" s="366" t="s">
        <v>34</v>
      </c>
      <c r="I1213" s="366" t="s">
        <v>34</v>
      </c>
      <c r="J1213" s="366" t="s">
        <v>608</v>
      </c>
      <c r="K1213" s="367" t="s">
        <v>48</v>
      </c>
      <c r="L1213" s="368" t="s">
        <v>1341</v>
      </c>
      <c r="M1213" s="368" t="s">
        <v>34</v>
      </c>
      <c r="N1213" s="367">
        <v>401463</v>
      </c>
      <c r="O1213" s="367" t="s">
        <v>1326</v>
      </c>
      <c r="P1213" s="371">
        <v>42220</v>
      </c>
      <c r="Q1213" s="372">
        <v>431962180.27999997</v>
      </c>
      <c r="R1213" s="372">
        <v>464315243.55646813</v>
      </c>
      <c r="S1213" s="367">
        <v>33</v>
      </c>
      <c r="T1213" s="369">
        <v>0.16624084558967711</v>
      </c>
      <c r="U1213" s="369">
        <v>2.1490278580534188</v>
      </c>
      <c r="V1213" s="369">
        <v>0.16237851680962967</v>
      </c>
      <c r="W1213" s="369">
        <v>1.5918524155118587</v>
      </c>
      <c r="X1213" s="369">
        <v>0.48037917004023045</v>
      </c>
      <c r="Y1213" s="369">
        <v>3.6428025123592573</v>
      </c>
      <c r="Z1213" s="369">
        <v>0.85776693320908204</v>
      </c>
      <c r="AA1213" s="369">
        <v>4.8758253263320652</v>
      </c>
      <c r="AB1213" s="369">
        <v>0.19662273178272718</v>
      </c>
      <c r="AC1213" s="373">
        <v>0.36922880351667298</v>
      </c>
      <c r="AD1213" s="575">
        <v>27389566000103</v>
      </c>
      <c r="AE1213" s="370" t="s">
        <v>2616</v>
      </c>
      <c r="AF1213" s="370" t="s">
        <v>2317</v>
      </c>
      <c r="AG1213" s="374" t="s">
        <v>1458</v>
      </c>
      <c r="AH1213" s="374" t="s">
        <v>2321</v>
      </c>
      <c r="AI1213" s="374">
        <v>1000</v>
      </c>
      <c r="AJ1213" s="374">
        <v>1000</v>
      </c>
      <c r="AK1213" s="374">
        <v>1000</v>
      </c>
      <c r="AL1213" s="369">
        <v>0.02</v>
      </c>
      <c r="AM1213" s="369">
        <v>0.2</v>
      </c>
      <c r="AN1213" s="369" t="s">
        <v>34</v>
      </c>
      <c r="AO1213" s="367" t="s">
        <v>1326</v>
      </c>
      <c r="AP1213" s="370" t="s">
        <v>718</v>
      </c>
      <c r="AQ1213" s="376" t="s">
        <v>661</v>
      </c>
      <c r="AR1213" s="369">
        <v>3.7499999999999999E-3</v>
      </c>
      <c r="AS1213" s="369">
        <v>3.7499999999999999E-3</v>
      </c>
      <c r="AT1213" s="369"/>
      <c r="AX1213" s="711"/>
      <c r="AY1213" s="712"/>
      <c r="AZ1213" s="712"/>
      <c r="BA1213" s="712"/>
      <c r="BB1213" s="713"/>
      <c r="BC1213" s="712"/>
      <c r="BD1213" s="712"/>
      <c r="BE1213" s="712"/>
      <c r="BF1213" s="712"/>
      <c r="BG1213" s="713"/>
      <c r="BH1213" s="713"/>
      <c r="BI1213" s="714"/>
      <c r="BJ1213" s="714"/>
      <c r="BK1213" s="714"/>
      <c r="BL1213" s="713"/>
      <c r="BM1213" s="713"/>
      <c r="BN1213" s="713"/>
      <c r="BO1213" s="713"/>
      <c r="BP1213" s="713"/>
      <c r="BQ1213" s="713"/>
      <c r="BR1213" s="713"/>
      <c r="BS1213" s="713"/>
      <c r="BT1213" s="716"/>
      <c r="BU1213" s="717"/>
      <c r="BV1213" s="715"/>
      <c r="BW1213" s="718"/>
    </row>
    <row r="1214" spans="2:75" ht="15.75" customHeight="1">
      <c r="B1214" s="363" t="s">
        <v>1213</v>
      </c>
      <c r="C1214" s="364">
        <v>39346123000114</v>
      </c>
      <c r="D1214" s="365" t="s">
        <v>14</v>
      </c>
      <c r="E1214" s="365" t="s">
        <v>607</v>
      </c>
      <c r="F1214" s="365"/>
      <c r="G1214" s="366"/>
      <c r="H1214" s="366" t="s">
        <v>34</v>
      </c>
      <c r="I1214" s="366" t="s">
        <v>34</v>
      </c>
      <c r="J1214" s="366" t="s">
        <v>608</v>
      </c>
      <c r="K1214" s="367" t="s">
        <v>48</v>
      </c>
      <c r="L1214" s="368"/>
      <c r="M1214" s="368" t="s">
        <v>1421</v>
      </c>
      <c r="N1214" s="367">
        <v>560162</v>
      </c>
      <c r="O1214" s="367" t="s">
        <v>1323</v>
      </c>
      <c r="P1214" s="371">
        <v>44146</v>
      </c>
      <c r="Q1214" s="372">
        <v>181521538.66999999</v>
      </c>
      <c r="R1214" s="372">
        <v>131809061.22996029</v>
      </c>
      <c r="S1214" s="367">
        <v>92</v>
      </c>
      <c r="T1214" s="369">
        <v>0.16944923974837889</v>
      </c>
      <c r="U1214" s="369">
        <v>2.1905033955617177</v>
      </c>
      <c r="V1214" s="369">
        <v>0.15520530027144952</v>
      </c>
      <c r="W1214" s="369">
        <v>1.52153090810039</v>
      </c>
      <c r="X1214" s="369" t="s">
        <v>1424</v>
      </c>
      <c r="Y1214" s="369" t="s">
        <v>1424</v>
      </c>
      <c r="Z1214" s="369" t="s">
        <v>1424</v>
      </c>
      <c r="AA1214" s="369" t="s">
        <v>1424</v>
      </c>
      <c r="AB1214" s="369">
        <v>0.20223571168618246</v>
      </c>
      <c r="AC1214" s="373">
        <v>0.33389708741213087</v>
      </c>
      <c r="AD1214" s="575">
        <v>39344744000169</v>
      </c>
      <c r="AE1214" s="370" t="s">
        <v>2616</v>
      </c>
      <c r="AF1214" s="370" t="s">
        <v>743</v>
      </c>
      <c r="AG1214" s="374" t="s">
        <v>743</v>
      </c>
      <c r="AH1214" s="374" t="s">
        <v>2318</v>
      </c>
      <c r="AI1214" s="374">
        <v>1000</v>
      </c>
      <c r="AJ1214" s="374">
        <v>1000</v>
      </c>
      <c r="AK1214" s="374">
        <v>1000</v>
      </c>
      <c r="AL1214" s="369">
        <v>0.02</v>
      </c>
      <c r="AM1214" s="369">
        <v>0.2</v>
      </c>
      <c r="AN1214" s="369" t="s">
        <v>668</v>
      </c>
      <c r="AO1214" s="367" t="s">
        <v>1326</v>
      </c>
      <c r="AP1214" s="370" t="s">
        <v>718</v>
      </c>
      <c r="AQ1214" s="376" t="s">
        <v>661</v>
      </c>
      <c r="AR1214" s="369" t="s">
        <v>34</v>
      </c>
      <c r="AS1214" s="369" t="s">
        <v>34</v>
      </c>
      <c r="AT1214" s="369"/>
      <c r="AX1214" s="711"/>
      <c r="AY1214" s="712"/>
      <c r="AZ1214" s="712"/>
      <c r="BA1214" s="712"/>
      <c r="BB1214" s="713"/>
      <c r="BC1214" s="712"/>
      <c r="BD1214" s="712"/>
      <c r="BE1214" s="712"/>
      <c r="BF1214" s="712"/>
      <c r="BG1214" s="713"/>
      <c r="BH1214" s="713"/>
      <c r="BI1214" s="714"/>
      <c r="BJ1214" s="714"/>
      <c r="BK1214" s="714"/>
      <c r="BL1214" s="713"/>
      <c r="BM1214" s="713"/>
      <c r="BN1214" s="713"/>
      <c r="BO1214" s="713"/>
      <c r="BP1214" s="713"/>
      <c r="BQ1214" s="713"/>
      <c r="BR1214" s="713"/>
      <c r="BS1214" s="713"/>
      <c r="BT1214" s="716"/>
      <c r="BU1214" s="717"/>
      <c r="BV1214" s="715"/>
      <c r="BW1214" s="718"/>
    </row>
    <row r="1215" spans="2:75" ht="15.75" customHeight="1">
      <c r="B1215" s="363" t="s">
        <v>1214</v>
      </c>
      <c r="C1215" s="364">
        <v>36499392000122</v>
      </c>
      <c r="D1215" s="365" t="s">
        <v>14</v>
      </c>
      <c r="E1215" s="365" t="s">
        <v>607</v>
      </c>
      <c r="F1215" s="365"/>
      <c r="G1215" s="366"/>
      <c r="H1215" s="366" t="s">
        <v>34</v>
      </c>
      <c r="I1215" s="366" t="s">
        <v>34</v>
      </c>
      <c r="J1215" s="366" t="s">
        <v>692</v>
      </c>
      <c r="K1215" s="367"/>
      <c r="L1215" s="368"/>
      <c r="M1215" s="368" t="s">
        <v>1421</v>
      </c>
      <c r="N1215" s="367">
        <v>532479</v>
      </c>
      <c r="O1215" s="367" t="s">
        <v>1323</v>
      </c>
      <c r="P1215" s="371">
        <v>43917</v>
      </c>
      <c r="Q1215" s="372">
        <v>11592081.76</v>
      </c>
      <c r="R1215" s="372">
        <v>13446183.653888889</v>
      </c>
      <c r="S1215" s="367">
        <v>32</v>
      </c>
      <c r="T1215" s="369">
        <v>-0.33163798995336435</v>
      </c>
      <c r="U1215" s="369">
        <v>-4.287149025683707</v>
      </c>
      <c r="V1215" s="369">
        <v>-0.34953746131459662</v>
      </c>
      <c r="W1215" s="369">
        <v>-3.4266358816286844</v>
      </c>
      <c r="X1215" s="369">
        <v>-0.2931606684576451</v>
      </c>
      <c r="Y1215" s="369">
        <v>-2.2230906046425636</v>
      </c>
      <c r="Z1215" s="369" t="s">
        <v>1424</v>
      </c>
      <c r="AA1215" s="369" t="s">
        <v>1424</v>
      </c>
      <c r="AB1215" s="369">
        <v>0.30744286710639923</v>
      </c>
      <c r="AC1215" s="373">
        <v>-1.5609094823527425</v>
      </c>
      <c r="AD1215" s="575">
        <v>0</v>
      </c>
      <c r="AE1215" s="370" t="s">
        <v>2616</v>
      </c>
      <c r="AF1215" s="370" t="s">
        <v>743</v>
      </c>
      <c r="AG1215" s="374" t="s">
        <v>743</v>
      </c>
      <c r="AH1215" s="374" t="s">
        <v>2318</v>
      </c>
      <c r="AI1215" s="374">
        <v>1000</v>
      </c>
      <c r="AJ1215" s="374">
        <v>1000</v>
      </c>
      <c r="AK1215" s="374">
        <v>1000</v>
      </c>
      <c r="AL1215" s="369">
        <v>1.9E-2</v>
      </c>
      <c r="AM1215" s="369">
        <v>0.2</v>
      </c>
      <c r="AN1215" s="369" t="s">
        <v>2330</v>
      </c>
      <c r="AO1215" s="367" t="s">
        <v>1326</v>
      </c>
      <c r="AP1215" s="370" t="s">
        <v>718</v>
      </c>
      <c r="AQ1215" s="376" t="s">
        <v>661</v>
      </c>
      <c r="AR1215" s="369">
        <v>3.4995E-3</v>
      </c>
      <c r="AS1215" s="369">
        <v>3.4995E-3</v>
      </c>
      <c r="AT1215" s="369"/>
      <c r="AX1215" s="711"/>
      <c r="AY1215" s="712"/>
      <c r="AZ1215" s="712"/>
      <c r="BA1215" s="712"/>
      <c r="BB1215" s="713"/>
      <c r="BC1215" s="712"/>
      <c r="BD1215" s="712"/>
      <c r="BE1215" s="712"/>
      <c r="BF1215" s="712"/>
      <c r="BG1215" s="713"/>
      <c r="BH1215" s="713"/>
      <c r="BI1215" s="714"/>
      <c r="BJ1215" s="714"/>
      <c r="BK1215" s="714"/>
      <c r="BL1215" s="713"/>
      <c r="BM1215" s="713"/>
      <c r="BN1215" s="713"/>
      <c r="BO1215" s="713"/>
      <c r="BP1215" s="713"/>
      <c r="BQ1215" s="713"/>
      <c r="BR1215" s="713"/>
      <c r="BS1215" s="713"/>
      <c r="BT1215" s="716"/>
      <c r="BU1215" s="717"/>
      <c r="BV1215" s="715"/>
      <c r="BW1215" s="718"/>
    </row>
    <row r="1216" spans="2:75" ht="15.75" customHeight="1">
      <c r="B1216" s="363" t="s">
        <v>1215</v>
      </c>
      <c r="C1216" s="364">
        <v>41269079000138</v>
      </c>
      <c r="D1216" s="365" t="s">
        <v>14</v>
      </c>
      <c r="E1216" s="365" t="s">
        <v>607</v>
      </c>
      <c r="F1216" s="365"/>
      <c r="G1216" s="366"/>
      <c r="H1216" s="366" t="s">
        <v>34</v>
      </c>
      <c r="I1216" s="366" t="s">
        <v>34</v>
      </c>
      <c r="J1216" s="366" t="s">
        <v>692</v>
      </c>
      <c r="K1216" s="367"/>
      <c r="L1216" s="368"/>
      <c r="M1216" s="368" t="s">
        <v>1421</v>
      </c>
      <c r="N1216" s="367">
        <v>624926</v>
      </c>
      <c r="O1216" s="367" t="s">
        <v>1323</v>
      </c>
      <c r="P1216" s="371">
        <v>44483</v>
      </c>
      <c r="Q1216" s="372">
        <v>13021613.310000001</v>
      </c>
      <c r="R1216" s="372" t="s">
        <v>1424</v>
      </c>
      <c r="S1216" s="367">
        <v>62</v>
      </c>
      <c r="T1216" s="369">
        <v>-0.32716127981631049</v>
      </c>
      <c r="U1216" s="369">
        <v>-4.229277719971603</v>
      </c>
      <c r="V1216" s="369" t="s">
        <v>1424</v>
      </c>
      <c r="W1216" s="369" t="s">
        <v>1424</v>
      </c>
      <c r="X1216" s="369" t="s">
        <v>1424</v>
      </c>
      <c r="Y1216" s="369" t="s">
        <v>1424</v>
      </c>
      <c r="Z1216" s="369" t="s">
        <v>1424</v>
      </c>
      <c r="AA1216" s="369" t="s">
        <v>1424</v>
      </c>
      <c r="AB1216" s="369" t="s">
        <v>1424</v>
      </c>
      <c r="AC1216" s="373" t="s">
        <v>1424</v>
      </c>
      <c r="AD1216" s="575">
        <v>0</v>
      </c>
      <c r="AE1216" s="370" t="s">
        <v>2616</v>
      </c>
      <c r="AF1216" s="370" t="s">
        <v>743</v>
      </c>
      <c r="AG1216" s="374" t="s">
        <v>743</v>
      </c>
      <c r="AH1216" s="374" t="s">
        <v>2318</v>
      </c>
      <c r="AI1216" s="374">
        <v>50000</v>
      </c>
      <c r="AJ1216" s="374">
        <v>10000</v>
      </c>
      <c r="AK1216" s="374">
        <v>50000</v>
      </c>
      <c r="AL1216" s="369">
        <v>1.4999999999999999E-2</v>
      </c>
      <c r="AM1216" s="369">
        <v>0.2</v>
      </c>
      <c r="AN1216" s="369" t="s">
        <v>2330</v>
      </c>
      <c r="AO1216" s="367" t="s">
        <v>1326</v>
      </c>
      <c r="AP1216" s="370" t="s">
        <v>718</v>
      </c>
      <c r="AQ1216" s="376" t="s">
        <v>661</v>
      </c>
      <c r="AR1216" s="369">
        <v>3.4995E-3</v>
      </c>
      <c r="AS1216" s="369">
        <v>3.4995E-3</v>
      </c>
      <c r="AT1216" s="369"/>
      <c r="AX1216" s="711"/>
      <c r="AY1216" s="712"/>
      <c r="AZ1216" s="712"/>
      <c r="BA1216" s="712"/>
      <c r="BB1216" s="713"/>
      <c r="BC1216" s="712"/>
      <c r="BD1216" s="712"/>
      <c r="BE1216" s="712"/>
      <c r="BF1216" s="712"/>
      <c r="BG1216" s="713"/>
      <c r="BH1216" s="713"/>
      <c r="BI1216" s="714"/>
      <c r="BJ1216" s="714"/>
      <c r="BK1216" s="714"/>
      <c r="BL1216" s="713"/>
      <c r="BM1216" s="713"/>
      <c r="BN1216" s="713"/>
      <c r="BO1216" s="713"/>
      <c r="BP1216" s="713"/>
      <c r="BQ1216" s="713"/>
      <c r="BR1216" s="713"/>
      <c r="BS1216" s="713"/>
      <c r="BT1216" s="716"/>
      <c r="BU1216" s="717"/>
      <c r="BV1216" s="715"/>
      <c r="BW1216" s="718"/>
    </row>
    <row r="1217" spans="2:75" ht="15.75" customHeight="1">
      <c r="B1217" s="363" t="s">
        <v>397</v>
      </c>
      <c r="C1217" s="364">
        <v>34713026000107</v>
      </c>
      <c r="D1217" s="365" t="s">
        <v>14</v>
      </c>
      <c r="E1217" s="365" t="s">
        <v>607</v>
      </c>
      <c r="F1217" s="365"/>
      <c r="G1217" s="366"/>
      <c r="H1217" s="366" t="s">
        <v>34</v>
      </c>
      <c r="I1217" s="366" t="s">
        <v>34</v>
      </c>
      <c r="J1217" s="366" t="s">
        <v>608</v>
      </c>
      <c r="K1217" s="367" t="s">
        <v>48</v>
      </c>
      <c r="L1217" s="368"/>
      <c r="M1217" s="368" t="s">
        <v>34</v>
      </c>
      <c r="N1217" s="367">
        <v>511765</v>
      </c>
      <c r="O1217" s="367" t="s">
        <v>1323</v>
      </c>
      <c r="P1217" s="371">
        <v>43742</v>
      </c>
      <c r="Q1217" s="372">
        <v>170799127.47</v>
      </c>
      <c r="R1217" s="372">
        <v>89791353.222380906</v>
      </c>
      <c r="S1217" s="367">
        <v>32</v>
      </c>
      <c r="T1217" s="369">
        <v>5.7030906906909262E-2</v>
      </c>
      <c r="U1217" s="369">
        <v>0.73724966495604549</v>
      </c>
      <c r="V1217" s="369">
        <v>2.7671339103851E-2</v>
      </c>
      <c r="W1217" s="369">
        <v>0.27127164885090704</v>
      </c>
      <c r="X1217" s="369">
        <v>0.20832799871077978</v>
      </c>
      <c r="Y1217" s="369">
        <v>1.5797890592026482</v>
      </c>
      <c r="Z1217" s="369" t="s">
        <v>1424</v>
      </c>
      <c r="AA1217" s="369" t="s">
        <v>1424</v>
      </c>
      <c r="AB1217" s="369">
        <v>0.22694511069938708</v>
      </c>
      <c r="AC1217" s="373">
        <v>-0.19494290451022606</v>
      </c>
      <c r="AD1217" s="575">
        <v>36771013000101</v>
      </c>
      <c r="AE1217" s="370" t="s">
        <v>2616</v>
      </c>
      <c r="AF1217" s="370" t="s">
        <v>743</v>
      </c>
      <c r="AG1217" s="374" t="s">
        <v>743</v>
      </c>
      <c r="AH1217" s="374" t="s">
        <v>2321</v>
      </c>
      <c r="AI1217" s="374">
        <v>1000</v>
      </c>
      <c r="AJ1217" s="374">
        <v>1000</v>
      </c>
      <c r="AK1217" s="374">
        <v>1000</v>
      </c>
      <c r="AL1217" s="369">
        <v>0.02</v>
      </c>
      <c r="AM1217" s="369">
        <v>0.2</v>
      </c>
      <c r="AN1217" s="369" t="s">
        <v>34</v>
      </c>
      <c r="AO1217" s="367" t="s">
        <v>1326</v>
      </c>
      <c r="AP1217" s="370" t="s">
        <v>718</v>
      </c>
      <c r="AQ1217" s="376" t="s">
        <v>661</v>
      </c>
      <c r="AR1217" s="369">
        <v>4.6666666666666662E-3</v>
      </c>
      <c r="AS1217" s="369">
        <v>4.6666666666666662E-3</v>
      </c>
      <c r="AT1217" s="369"/>
      <c r="AX1217" s="711"/>
      <c r="AY1217" s="712"/>
      <c r="AZ1217" s="712"/>
      <c r="BA1217" s="712"/>
      <c r="BB1217" s="713"/>
      <c r="BC1217" s="712"/>
      <c r="BD1217" s="712"/>
      <c r="BE1217" s="712"/>
      <c r="BF1217" s="712"/>
      <c r="BG1217" s="713"/>
      <c r="BH1217" s="713"/>
      <c r="BI1217" s="714"/>
      <c r="BJ1217" s="714"/>
      <c r="BK1217" s="714"/>
      <c r="BL1217" s="713"/>
      <c r="BM1217" s="713"/>
      <c r="BN1217" s="713"/>
      <c r="BO1217" s="713"/>
      <c r="BP1217" s="713"/>
      <c r="BQ1217" s="713"/>
      <c r="BR1217" s="713"/>
      <c r="BS1217" s="713"/>
      <c r="BT1217" s="716"/>
      <c r="BU1217" s="717"/>
      <c r="BV1217" s="715"/>
      <c r="BW1217" s="718"/>
    </row>
    <row r="1218" spans="2:75" ht="15.75" customHeight="1">
      <c r="B1218" s="363" t="s">
        <v>1216</v>
      </c>
      <c r="C1218" s="364">
        <v>38028896000190</v>
      </c>
      <c r="D1218" s="365" t="s">
        <v>14</v>
      </c>
      <c r="E1218" s="365" t="s">
        <v>614</v>
      </c>
      <c r="F1218" s="365"/>
      <c r="G1218" s="366"/>
      <c r="H1218" s="366" t="s">
        <v>1340</v>
      </c>
      <c r="I1218" s="366" t="s">
        <v>34</v>
      </c>
      <c r="J1218" s="366" t="s">
        <v>608</v>
      </c>
      <c r="K1218" s="367" t="s">
        <v>48</v>
      </c>
      <c r="L1218" s="368"/>
      <c r="M1218" s="368" t="s">
        <v>34</v>
      </c>
      <c r="N1218" s="367">
        <v>564427</v>
      </c>
      <c r="O1218" s="367" t="s">
        <v>1323</v>
      </c>
      <c r="P1218" s="371">
        <v>44165</v>
      </c>
      <c r="Q1218" s="372">
        <v>25924091.420000002</v>
      </c>
      <c r="R1218" s="372">
        <v>25075752.117341273</v>
      </c>
      <c r="S1218" s="367">
        <v>32</v>
      </c>
      <c r="T1218" s="369">
        <v>7.5446502089652201E-2</v>
      </c>
      <c r="U1218" s="369">
        <v>0.97531165826442412</v>
      </c>
      <c r="V1218" s="369">
        <v>-0.13277739758206597</v>
      </c>
      <c r="W1218" s="369">
        <v>-1.3016624687746599</v>
      </c>
      <c r="X1218" s="369" t="s">
        <v>1424</v>
      </c>
      <c r="Y1218" s="369" t="s">
        <v>1424</v>
      </c>
      <c r="Z1218" s="369" t="s">
        <v>1424</v>
      </c>
      <c r="AA1218" s="369" t="s">
        <v>1424</v>
      </c>
      <c r="AB1218" s="369">
        <v>0.21426834990161811</v>
      </c>
      <c r="AC1218" s="373">
        <v>-1.0111377566677058</v>
      </c>
      <c r="AD1218" s="575">
        <v>38028868000172</v>
      </c>
      <c r="AE1218" s="370" t="s">
        <v>2617</v>
      </c>
      <c r="AF1218" s="370" t="s">
        <v>2323</v>
      </c>
      <c r="AG1218" s="374" t="s">
        <v>721</v>
      </c>
      <c r="AH1218" s="374" t="s">
        <v>2321</v>
      </c>
      <c r="AI1218" s="374">
        <v>1000</v>
      </c>
      <c r="AJ1218" s="374">
        <v>1000</v>
      </c>
      <c r="AK1218" s="374">
        <v>1000</v>
      </c>
      <c r="AL1218" s="369">
        <v>0.02</v>
      </c>
      <c r="AM1218" s="369">
        <v>0.2</v>
      </c>
      <c r="AN1218" s="369" t="s">
        <v>2330</v>
      </c>
      <c r="AO1218" s="367" t="s">
        <v>1326</v>
      </c>
      <c r="AP1218" s="370" t="s">
        <v>718</v>
      </c>
      <c r="AQ1218" s="376" t="s">
        <v>661</v>
      </c>
      <c r="AR1218" s="369">
        <v>5.3333333333333332E-3</v>
      </c>
      <c r="AS1218" s="369">
        <v>5.3333333333333332E-3</v>
      </c>
      <c r="AT1218" s="369"/>
      <c r="AX1218" s="711"/>
      <c r="AY1218" s="712"/>
      <c r="AZ1218" s="712"/>
      <c r="BA1218" s="712"/>
      <c r="BB1218" s="713"/>
      <c r="BC1218" s="712"/>
      <c r="BD1218" s="712"/>
      <c r="BE1218" s="712"/>
      <c r="BF1218" s="712"/>
      <c r="BG1218" s="713"/>
      <c r="BH1218" s="713"/>
      <c r="BI1218" s="714"/>
      <c r="BJ1218" s="714"/>
      <c r="BK1218" s="714"/>
      <c r="BL1218" s="713"/>
      <c r="BM1218" s="713"/>
      <c r="BN1218" s="713"/>
      <c r="BO1218" s="713"/>
      <c r="BP1218" s="713"/>
      <c r="BQ1218" s="713"/>
      <c r="BR1218" s="713"/>
      <c r="BS1218" s="713"/>
      <c r="BT1218" s="716"/>
      <c r="BU1218" s="717"/>
      <c r="BV1218" s="715"/>
      <c r="BW1218" s="718"/>
    </row>
    <row r="1219" spans="2:75" ht="15.75" customHeight="1">
      <c r="B1219" s="363" t="s">
        <v>398</v>
      </c>
      <c r="C1219" s="364">
        <v>28703554000174</v>
      </c>
      <c r="D1219" s="365" t="s">
        <v>14</v>
      </c>
      <c r="E1219" s="365" t="s">
        <v>614</v>
      </c>
      <c r="F1219" s="365"/>
      <c r="G1219" s="366"/>
      <c r="H1219" s="366" t="s">
        <v>1340</v>
      </c>
      <c r="I1219" s="366" t="s">
        <v>34</v>
      </c>
      <c r="J1219" s="366" t="s">
        <v>608</v>
      </c>
      <c r="K1219" s="367" t="s">
        <v>48</v>
      </c>
      <c r="L1219" s="368"/>
      <c r="M1219" s="368" t="s">
        <v>34</v>
      </c>
      <c r="N1219" s="367">
        <v>455962</v>
      </c>
      <c r="O1219" s="367" t="s">
        <v>1326</v>
      </c>
      <c r="P1219" s="371">
        <v>43096</v>
      </c>
      <c r="Q1219" s="372">
        <v>53940267.68</v>
      </c>
      <c r="R1219" s="372">
        <v>64913474.176269822</v>
      </c>
      <c r="S1219" s="367">
        <v>32</v>
      </c>
      <c r="T1219" s="369">
        <v>-4.0777931014007618E-2</v>
      </c>
      <c r="U1219" s="369">
        <v>-0.52714427331043678</v>
      </c>
      <c r="V1219" s="369">
        <v>-0.14094822427961895</v>
      </c>
      <c r="W1219" s="369">
        <v>-1.381763891492281</v>
      </c>
      <c r="X1219" s="369">
        <v>-8.7293601918840835E-2</v>
      </c>
      <c r="Y1219" s="369">
        <v>-0.66196324115429728</v>
      </c>
      <c r="Z1219" s="369">
        <v>-3.839361912464534E-2</v>
      </c>
      <c r="AA1219" s="369">
        <v>-0.21824177786515633</v>
      </c>
      <c r="AB1219" s="369">
        <v>0.28252309504313355</v>
      </c>
      <c r="AC1219" s="373">
        <v>-0.74027174443064803</v>
      </c>
      <c r="AD1219" s="575">
        <v>33600915000197</v>
      </c>
      <c r="AE1219" s="370" t="s">
        <v>2618</v>
      </c>
      <c r="AF1219" s="370" t="s">
        <v>2317</v>
      </c>
      <c r="AG1219" s="374" t="s">
        <v>1458</v>
      </c>
      <c r="AH1219" s="374" t="s">
        <v>2318</v>
      </c>
      <c r="AI1219" s="374">
        <v>30000</v>
      </c>
      <c r="AJ1219" s="374">
        <v>10000</v>
      </c>
      <c r="AK1219" s="374">
        <v>30000</v>
      </c>
      <c r="AL1219" s="369">
        <v>0.02</v>
      </c>
      <c r="AM1219" s="369" t="s">
        <v>34</v>
      </c>
      <c r="AN1219" s="369" t="s">
        <v>34</v>
      </c>
      <c r="AO1219" s="367" t="s">
        <v>1326</v>
      </c>
      <c r="AP1219" s="370" t="s">
        <v>718</v>
      </c>
      <c r="AQ1219" s="376" t="s">
        <v>661</v>
      </c>
      <c r="AR1219" s="369">
        <v>6.6666666666666662E-3</v>
      </c>
      <c r="AS1219" s="369">
        <v>6.6666666666666662E-3</v>
      </c>
      <c r="AT1219" s="369"/>
      <c r="AX1219" s="711"/>
      <c r="AY1219" s="712"/>
      <c r="AZ1219" s="712"/>
      <c r="BA1219" s="712"/>
      <c r="BB1219" s="713"/>
      <c r="BC1219" s="712"/>
      <c r="BD1219" s="712"/>
      <c r="BE1219" s="712"/>
      <c r="BF1219" s="712"/>
      <c r="BG1219" s="713"/>
      <c r="BH1219" s="713"/>
      <c r="BI1219" s="714"/>
      <c r="BJ1219" s="714"/>
      <c r="BK1219" s="714"/>
      <c r="BL1219" s="713"/>
      <c r="BM1219" s="713"/>
      <c r="BN1219" s="713"/>
      <c r="BO1219" s="713"/>
      <c r="BP1219" s="713"/>
      <c r="BQ1219" s="713"/>
      <c r="BR1219" s="713"/>
      <c r="BS1219" s="713"/>
      <c r="BT1219" s="716"/>
      <c r="BU1219" s="717"/>
      <c r="BV1219" s="715"/>
      <c r="BW1219" s="718"/>
    </row>
    <row r="1220" spans="2:75" ht="15.75" customHeight="1">
      <c r="B1220" s="363" t="s">
        <v>1217</v>
      </c>
      <c r="C1220" s="364">
        <v>34096113000154</v>
      </c>
      <c r="D1220" s="365" t="s">
        <v>14</v>
      </c>
      <c r="E1220" s="365" t="s">
        <v>614</v>
      </c>
      <c r="F1220" s="365"/>
      <c r="G1220" s="366"/>
      <c r="H1220" s="366" t="s">
        <v>1340</v>
      </c>
      <c r="I1220" s="366" t="s">
        <v>34</v>
      </c>
      <c r="J1220" s="366" t="s">
        <v>608</v>
      </c>
      <c r="K1220" s="367" t="s">
        <v>48</v>
      </c>
      <c r="L1220" s="368"/>
      <c r="M1220" s="368" t="s">
        <v>34</v>
      </c>
      <c r="N1220" s="367">
        <v>505013</v>
      </c>
      <c r="O1220" s="367" t="s">
        <v>1323</v>
      </c>
      <c r="P1220" s="371">
        <v>43693</v>
      </c>
      <c r="Q1220" s="372">
        <v>55345444.82</v>
      </c>
      <c r="R1220" s="372">
        <v>78239230.265912667</v>
      </c>
      <c r="S1220" s="367">
        <v>32</v>
      </c>
      <c r="T1220" s="369">
        <v>-4.1045584140119051E-2</v>
      </c>
      <c r="U1220" s="369">
        <v>-0.53060427751258255</v>
      </c>
      <c r="V1220" s="369">
        <v>-0.14119240401953836</v>
      </c>
      <c r="W1220" s="369">
        <v>-1.3841576694159055</v>
      </c>
      <c r="X1220" s="369">
        <v>-0.11533136610595141</v>
      </c>
      <c r="Y1220" s="369">
        <v>-0.87457870034081697</v>
      </c>
      <c r="Z1220" s="369">
        <v>-6.9420375649882349E-2</v>
      </c>
      <c r="AA1220" s="369">
        <v>-0.39460792046489007</v>
      </c>
      <c r="AB1220" s="369">
        <v>0.28240689568986427</v>
      </c>
      <c r="AC1220" s="373">
        <v>-0.74169403476483564</v>
      </c>
      <c r="AD1220" s="575">
        <v>33600915000197</v>
      </c>
      <c r="AE1220" s="370" t="s">
        <v>2618</v>
      </c>
      <c r="AF1220" s="370" t="s">
        <v>2317</v>
      </c>
      <c r="AG1220" s="374" t="s">
        <v>1458</v>
      </c>
      <c r="AH1220" s="374" t="s">
        <v>2318</v>
      </c>
      <c r="AI1220" s="374">
        <v>30000</v>
      </c>
      <c r="AJ1220" s="374">
        <v>10000</v>
      </c>
      <c r="AK1220" s="374">
        <v>30000</v>
      </c>
      <c r="AL1220" s="369">
        <v>1.9199999999999998E-2</v>
      </c>
      <c r="AM1220" s="369">
        <v>0.2</v>
      </c>
      <c r="AN1220" s="369" t="s">
        <v>34</v>
      </c>
      <c r="AO1220" s="367" t="s">
        <v>1326</v>
      </c>
      <c r="AP1220" s="370" t="s">
        <v>718</v>
      </c>
      <c r="AQ1220" s="376" t="s">
        <v>661</v>
      </c>
      <c r="AR1220" s="369">
        <v>6.3999999999999994E-3</v>
      </c>
      <c r="AS1220" s="369">
        <v>6.3999999999999994E-3</v>
      </c>
      <c r="AT1220" s="369"/>
      <c r="AX1220" s="711"/>
      <c r="AY1220" s="712"/>
      <c r="AZ1220" s="712"/>
      <c r="BA1220" s="712"/>
      <c r="BB1220" s="713"/>
      <c r="BC1220" s="712"/>
      <c r="BD1220" s="712"/>
      <c r="BE1220" s="712"/>
      <c r="BF1220" s="712"/>
      <c r="BG1220" s="713"/>
      <c r="BH1220" s="713"/>
      <c r="BI1220" s="714"/>
      <c r="BJ1220" s="714"/>
      <c r="BK1220" s="714"/>
      <c r="BL1220" s="713"/>
      <c r="BM1220" s="713"/>
      <c r="BN1220" s="713"/>
      <c r="BO1220" s="713"/>
      <c r="BP1220" s="713"/>
      <c r="BQ1220" s="713"/>
      <c r="BR1220" s="713"/>
      <c r="BS1220" s="713"/>
      <c r="BT1220" s="716"/>
      <c r="BU1220" s="717"/>
      <c r="BV1220" s="715"/>
      <c r="BW1220" s="718"/>
    </row>
    <row r="1221" spans="2:75" ht="15.75" customHeight="1">
      <c r="B1221" s="363" t="s">
        <v>1218</v>
      </c>
      <c r="C1221" s="364">
        <v>34096196000181</v>
      </c>
      <c r="D1221" s="365" t="s">
        <v>14</v>
      </c>
      <c r="E1221" s="365" t="s">
        <v>614</v>
      </c>
      <c r="F1221" s="365"/>
      <c r="G1221" s="366"/>
      <c r="H1221" s="366" t="s">
        <v>1340</v>
      </c>
      <c r="I1221" s="366" t="s">
        <v>34</v>
      </c>
      <c r="J1221" s="366" t="s">
        <v>608</v>
      </c>
      <c r="K1221" s="367" t="s">
        <v>48</v>
      </c>
      <c r="L1221" s="368"/>
      <c r="M1221" s="368" t="s">
        <v>34</v>
      </c>
      <c r="N1221" s="367">
        <v>503401</v>
      </c>
      <c r="O1221" s="367" t="s">
        <v>1326</v>
      </c>
      <c r="P1221" s="371">
        <v>43677</v>
      </c>
      <c r="Q1221" s="372">
        <v>44765455.579999998</v>
      </c>
      <c r="R1221" s="372">
        <v>190431713.03650799</v>
      </c>
      <c r="S1221" s="367">
        <v>32</v>
      </c>
      <c r="T1221" s="369">
        <v>-4.0189070449539455E-2</v>
      </c>
      <c r="U1221" s="369">
        <v>-0.51953195785894624</v>
      </c>
      <c r="V1221" s="369">
        <v>-0.14034947598824032</v>
      </c>
      <c r="W1221" s="369">
        <v>-1.375894156180977</v>
      </c>
      <c r="X1221" s="369">
        <v>-0.11126291227626328</v>
      </c>
      <c r="Y1221" s="369">
        <v>-0.84372687587273199</v>
      </c>
      <c r="Z1221" s="369">
        <v>-5.3600172711395278E-2</v>
      </c>
      <c r="AA1221" s="369">
        <v>-0.30468075823842777</v>
      </c>
      <c r="AB1221" s="369">
        <v>0.28269199509625159</v>
      </c>
      <c r="AC1221" s="373">
        <v>-0.73719143186636027</v>
      </c>
      <c r="AD1221" s="575">
        <v>33589828000186</v>
      </c>
      <c r="AE1221" s="370" t="s">
        <v>2618</v>
      </c>
      <c r="AF1221" s="370" t="s">
        <v>2317</v>
      </c>
      <c r="AG1221" s="374" t="s">
        <v>1458</v>
      </c>
      <c r="AH1221" s="374" t="s">
        <v>2321</v>
      </c>
      <c r="AI1221" s="374">
        <v>10000</v>
      </c>
      <c r="AJ1221" s="374">
        <v>5000</v>
      </c>
      <c r="AK1221" s="374">
        <v>10000</v>
      </c>
      <c r="AL1221" s="369">
        <v>1.9199999999999998E-2</v>
      </c>
      <c r="AM1221" s="369">
        <v>0.2</v>
      </c>
      <c r="AN1221" s="369" t="s">
        <v>34</v>
      </c>
      <c r="AO1221" s="367" t="s">
        <v>1326</v>
      </c>
      <c r="AP1221" s="370" t="s">
        <v>13</v>
      </c>
      <c r="AQ1221" s="376" t="s">
        <v>670</v>
      </c>
      <c r="AR1221" s="369">
        <v>6.3999999999999994E-3</v>
      </c>
      <c r="AS1221" s="369">
        <v>6.3999999999999994E-3</v>
      </c>
      <c r="AT1221" s="369"/>
      <c r="AX1221" s="711"/>
      <c r="AY1221" s="712"/>
      <c r="AZ1221" s="712"/>
      <c r="BA1221" s="712"/>
      <c r="BB1221" s="713"/>
      <c r="BC1221" s="712"/>
      <c r="BD1221" s="712"/>
      <c r="BE1221" s="712"/>
      <c r="BF1221" s="712"/>
      <c r="BG1221" s="713"/>
      <c r="BH1221" s="713"/>
      <c r="BI1221" s="714"/>
      <c r="BJ1221" s="714"/>
      <c r="BK1221" s="714"/>
      <c r="BL1221" s="713"/>
      <c r="BM1221" s="713"/>
      <c r="BN1221" s="713"/>
      <c r="BO1221" s="713"/>
      <c r="BP1221" s="713"/>
      <c r="BQ1221" s="713"/>
      <c r="BR1221" s="713"/>
      <c r="BS1221" s="713"/>
      <c r="BT1221" s="716"/>
      <c r="BU1221" s="717"/>
      <c r="BV1221" s="715"/>
      <c r="BW1221" s="718"/>
    </row>
    <row r="1222" spans="2:75" ht="15.75" customHeight="1">
      <c r="B1222" s="363" t="s">
        <v>1219</v>
      </c>
      <c r="C1222" s="364">
        <v>9141867000131</v>
      </c>
      <c r="D1222" s="365" t="s">
        <v>14</v>
      </c>
      <c r="E1222" s="365" t="s">
        <v>614</v>
      </c>
      <c r="F1222" s="365"/>
      <c r="G1222" s="366"/>
      <c r="H1222" s="366" t="s">
        <v>1340</v>
      </c>
      <c r="I1222" s="366" t="s">
        <v>34</v>
      </c>
      <c r="J1222" s="366" t="s">
        <v>608</v>
      </c>
      <c r="K1222" s="367" t="s">
        <v>48</v>
      </c>
      <c r="L1222" s="368"/>
      <c r="M1222" s="368" t="s">
        <v>34</v>
      </c>
      <c r="N1222" s="367">
        <v>378631</v>
      </c>
      <c r="O1222" s="367" t="s">
        <v>1326</v>
      </c>
      <c r="P1222" s="371">
        <v>39398</v>
      </c>
      <c r="Q1222" s="372">
        <v>176505513.81</v>
      </c>
      <c r="R1222" s="372">
        <v>251387919.31730151</v>
      </c>
      <c r="S1222" s="367">
        <v>32</v>
      </c>
      <c r="T1222" s="369">
        <v>-4.1305432167165201E-2</v>
      </c>
      <c r="U1222" s="369">
        <v>-0.53396338367570151</v>
      </c>
      <c r="V1222" s="369">
        <v>-0.14177282254340107</v>
      </c>
      <c r="W1222" s="369">
        <v>-1.3898477117156629</v>
      </c>
      <c r="X1222" s="369">
        <v>-8.5247019986152694E-2</v>
      </c>
      <c r="Y1222" s="369">
        <v>-0.64644363857552389</v>
      </c>
      <c r="Z1222" s="369">
        <v>-3.0893044481516752E-2</v>
      </c>
      <c r="AA1222" s="369">
        <v>-0.17560607999535269</v>
      </c>
      <c r="AB1222" s="369">
        <v>0.28284959729717069</v>
      </c>
      <c r="AC1222" s="373">
        <v>-0.74247795566726593</v>
      </c>
      <c r="AD1222" s="575">
        <v>33589828000186</v>
      </c>
      <c r="AE1222" s="370" t="s">
        <v>2618</v>
      </c>
      <c r="AF1222" s="370" t="s">
        <v>2317</v>
      </c>
      <c r="AG1222" s="374" t="s">
        <v>1458</v>
      </c>
      <c r="AH1222" s="374" t="s">
        <v>2321</v>
      </c>
      <c r="AI1222" s="374">
        <v>10000</v>
      </c>
      <c r="AJ1222" s="374">
        <v>5000</v>
      </c>
      <c r="AK1222" s="374">
        <v>5000</v>
      </c>
      <c r="AL1222" s="369">
        <v>0.02</v>
      </c>
      <c r="AM1222" s="369">
        <v>0.2</v>
      </c>
      <c r="AN1222" s="369" t="s">
        <v>34</v>
      </c>
      <c r="AO1222" s="367" t="s">
        <v>1326</v>
      </c>
      <c r="AP1222" s="370" t="s">
        <v>13</v>
      </c>
      <c r="AQ1222" s="376" t="s">
        <v>676</v>
      </c>
      <c r="AR1222" s="369">
        <v>6.6666666666666662E-3</v>
      </c>
      <c r="AS1222" s="369">
        <v>6.6666666666666662E-3</v>
      </c>
      <c r="AT1222" s="369"/>
      <c r="AX1222" s="711"/>
      <c r="AY1222" s="712"/>
      <c r="AZ1222" s="712"/>
      <c r="BA1222" s="712"/>
      <c r="BB1222" s="713"/>
      <c r="BC1222" s="712"/>
      <c r="BD1222" s="712"/>
      <c r="BE1222" s="712"/>
      <c r="BF1222" s="712"/>
      <c r="BG1222" s="713"/>
      <c r="BH1222" s="713"/>
      <c r="BI1222" s="714"/>
      <c r="BJ1222" s="714"/>
      <c r="BK1222" s="714"/>
      <c r="BL1222" s="713"/>
      <c r="BM1222" s="713"/>
      <c r="BN1222" s="713"/>
      <c r="BO1222" s="713"/>
      <c r="BP1222" s="713"/>
      <c r="BQ1222" s="713"/>
      <c r="BR1222" s="713"/>
      <c r="BS1222" s="713"/>
      <c r="BT1222" s="716"/>
      <c r="BU1222" s="717"/>
      <c r="BV1222" s="715"/>
      <c r="BW1222" s="718"/>
    </row>
    <row r="1223" spans="2:75" ht="15.75" customHeight="1">
      <c r="B1223" s="363" t="s">
        <v>1220</v>
      </c>
      <c r="C1223" s="364">
        <v>34270970000129</v>
      </c>
      <c r="D1223" s="365" t="s">
        <v>14</v>
      </c>
      <c r="E1223" s="365" t="s">
        <v>614</v>
      </c>
      <c r="F1223" s="365"/>
      <c r="G1223" s="366"/>
      <c r="H1223" s="366" t="s">
        <v>1340</v>
      </c>
      <c r="I1223" s="366" t="s">
        <v>34</v>
      </c>
      <c r="J1223" s="366" t="s">
        <v>608</v>
      </c>
      <c r="K1223" s="367" t="s">
        <v>48</v>
      </c>
      <c r="L1223" s="368"/>
      <c r="M1223" s="368" t="s">
        <v>34</v>
      </c>
      <c r="N1223" s="367">
        <v>504122</v>
      </c>
      <c r="O1223" s="367" t="s">
        <v>1323</v>
      </c>
      <c r="P1223" s="371">
        <v>43691</v>
      </c>
      <c r="Q1223" s="372">
        <v>7352955.5499999998</v>
      </c>
      <c r="R1223" s="372">
        <v>12229804.678809522</v>
      </c>
      <c r="S1223" s="367">
        <v>32</v>
      </c>
      <c r="T1223" s="369">
        <v>-3.9087647732444775E-2</v>
      </c>
      <c r="U1223" s="369">
        <v>-0.50529365141787064</v>
      </c>
      <c r="V1223" s="369">
        <v>-0.13873987611493088</v>
      </c>
      <c r="W1223" s="369">
        <v>-1.3601146953466403</v>
      </c>
      <c r="X1223" s="369">
        <v>-0.11061493796825328</v>
      </c>
      <c r="Y1223" s="369">
        <v>-0.83881316898372305</v>
      </c>
      <c r="Z1223" s="369">
        <v>-5.7941726121531256E-2</v>
      </c>
      <c r="AA1223" s="369">
        <v>-0.32935955530229688</v>
      </c>
      <c r="AB1223" s="369">
        <v>0.2782292920517126</v>
      </c>
      <c r="AC1223" s="373">
        <v>-0.7467996587422645</v>
      </c>
      <c r="AD1223" s="575">
        <v>34096196000181</v>
      </c>
      <c r="AE1223" s="370" t="s">
        <v>2331</v>
      </c>
      <c r="AF1223" s="370" t="s">
        <v>2317</v>
      </c>
      <c r="AG1223" s="374" t="s">
        <v>1458</v>
      </c>
      <c r="AH1223" s="374" t="s">
        <v>2318</v>
      </c>
      <c r="AI1223" s="374">
        <v>100</v>
      </c>
      <c r="AJ1223" s="374">
        <v>100</v>
      </c>
      <c r="AK1223" s="374">
        <v>100</v>
      </c>
      <c r="AL1223" s="369">
        <v>0</v>
      </c>
      <c r="AM1223" s="369" t="s">
        <v>34</v>
      </c>
      <c r="AN1223" s="369" t="s">
        <v>34</v>
      </c>
      <c r="AO1223" s="367" t="s">
        <v>1326</v>
      </c>
      <c r="AP1223" s="370" t="s">
        <v>13</v>
      </c>
      <c r="AQ1223" s="376" t="s">
        <v>670</v>
      </c>
      <c r="AR1223" s="369">
        <v>7.6799999999999993E-3</v>
      </c>
      <c r="AS1223" s="369">
        <v>7.6799999999999993E-3</v>
      </c>
      <c r="AT1223" s="369"/>
      <c r="AX1223" s="711"/>
      <c r="AY1223" s="712"/>
      <c r="AZ1223" s="712"/>
      <c r="BA1223" s="712"/>
      <c r="BB1223" s="713"/>
      <c r="BC1223" s="712"/>
      <c r="BD1223" s="712"/>
      <c r="BE1223" s="712"/>
      <c r="BF1223" s="712"/>
      <c r="BG1223" s="713"/>
      <c r="BH1223" s="713"/>
      <c r="BI1223" s="714"/>
      <c r="BJ1223" s="714"/>
      <c r="BK1223" s="714"/>
      <c r="BL1223" s="713"/>
      <c r="BM1223" s="713"/>
      <c r="BN1223" s="713"/>
      <c r="BO1223" s="713"/>
      <c r="BP1223" s="713"/>
      <c r="BQ1223" s="713"/>
      <c r="BR1223" s="713"/>
      <c r="BS1223" s="713"/>
      <c r="BT1223" s="716"/>
      <c r="BU1223" s="717"/>
      <c r="BV1223" s="715"/>
      <c r="BW1223" s="718"/>
    </row>
    <row r="1224" spans="2:75" ht="15.75" customHeight="1">
      <c r="B1224" s="363" t="s">
        <v>399</v>
      </c>
      <c r="C1224" s="364">
        <v>40575693000165</v>
      </c>
      <c r="D1224" s="365" t="s">
        <v>13</v>
      </c>
      <c r="E1224" s="365" t="s">
        <v>616</v>
      </c>
      <c r="F1224" s="365" t="s">
        <v>617</v>
      </c>
      <c r="G1224" s="366" t="s">
        <v>34</v>
      </c>
      <c r="H1224" s="366" t="s">
        <v>1340</v>
      </c>
      <c r="I1224" s="366" t="s">
        <v>34</v>
      </c>
      <c r="J1224" s="366" t="s">
        <v>608</v>
      </c>
      <c r="K1224" s="367" t="s">
        <v>48</v>
      </c>
      <c r="L1224" s="368"/>
      <c r="M1224" s="368" t="s">
        <v>34</v>
      </c>
      <c r="N1224" s="367">
        <v>573019</v>
      </c>
      <c r="O1224" s="367" t="s">
        <v>1323</v>
      </c>
      <c r="P1224" s="371">
        <v>44232</v>
      </c>
      <c r="Q1224" s="372">
        <v>30181279.850000001</v>
      </c>
      <c r="R1224" s="372">
        <v>52586115.885515846</v>
      </c>
      <c r="S1224" s="367">
        <v>6</v>
      </c>
      <c r="T1224" s="369">
        <v>8.841042411036204E-2</v>
      </c>
      <c r="U1224" s="369">
        <v>1.142898808542175</v>
      </c>
      <c r="V1224" s="369">
        <v>0.10845069717193168</v>
      </c>
      <c r="W1224" s="369">
        <v>1.0631794627086191</v>
      </c>
      <c r="X1224" s="369" t="s">
        <v>1424</v>
      </c>
      <c r="Y1224" s="369" t="s">
        <v>1424</v>
      </c>
      <c r="Z1224" s="369" t="s">
        <v>1424</v>
      </c>
      <c r="AA1224" s="369" t="s">
        <v>1424</v>
      </c>
      <c r="AB1224" s="369">
        <v>0.17061379112804997</v>
      </c>
      <c r="AC1224" s="373">
        <v>0.11892806287523149</v>
      </c>
      <c r="AD1224" s="575">
        <v>0</v>
      </c>
      <c r="AE1224" s="370" t="s">
        <v>2618</v>
      </c>
      <c r="AF1224" s="370" t="s">
        <v>2317</v>
      </c>
      <c r="AG1224" s="374" t="s">
        <v>1458</v>
      </c>
      <c r="AH1224" s="374" t="s">
        <v>2321</v>
      </c>
      <c r="AI1224" s="374">
        <v>5000</v>
      </c>
      <c r="AJ1224" s="374">
        <v>1000</v>
      </c>
      <c r="AK1224" s="374">
        <v>5000</v>
      </c>
      <c r="AL1224" s="369">
        <v>0.02</v>
      </c>
      <c r="AM1224" s="369">
        <v>0.2</v>
      </c>
      <c r="AN1224" s="369" t="s">
        <v>64</v>
      </c>
      <c r="AO1224" s="367" t="s">
        <v>1326</v>
      </c>
      <c r="AP1224" s="370" t="s">
        <v>13</v>
      </c>
      <c r="AQ1224" s="376" t="s">
        <v>676</v>
      </c>
      <c r="AR1224" s="369">
        <v>6.6666666666666662E-3</v>
      </c>
      <c r="AS1224" s="369">
        <v>6.6666666666666662E-3</v>
      </c>
      <c r="AT1224" s="369"/>
      <c r="AX1224" s="711"/>
      <c r="AY1224" s="712"/>
      <c r="AZ1224" s="712"/>
      <c r="BA1224" s="712"/>
      <c r="BB1224" s="713"/>
      <c r="BC1224" s="712"/>
      <c r="BD1224" s="712"/>
      <c r="BE1224" s="712"/>
      <c r="BF1224" s="712"/>
      <c r="BG1224" s="713"/>
      <c r="BH1224" s="713"/>
      <c r="BI1224" s="714"/>
      <c r="BJ1224" s="714"/>
      <c r="BK1224" s="714"/>
      <c r="BL1224" s="713"/>
      <c r="BM1224" s="713"/>
      <c r="BN1224" s="713"/>
      <c r="BO1224" s="713"/>
      <c r="BP1224" s="713"/>
      <c r="BQ1224" s="713"/>
      <c r="BR1224" s="713"/>
      <c r="BS1224" s="713"/>
      <c r="BT1224" s="716"/>
      <c r="BU1224" s="717"/>
      <c r="BV1224" s="715"/>
      <c r="BW1224" s="718"/>
    </row>
    <row r="1225" spans="2:75" ht="15.75" customHeight="1">
      <c r="B1225" s="363" t="s">
        <v>1221</v>
      </c>
      <c r="C1225" s="364">
        <v>27528774000146</v>
      </c>
      <c r="D1225" s="365" t="s">
        <v>13</v>
      </c>
      <c r="E1225" s="365" t="s">
        <v>616</v>
      </c>
      <c r="F1225" s="365" t="s">
        <v>619</v>
      </c>
      <c r="G1225" s="366" t="s">
        <v>34</v>
      </c>
      <c r="H1225" s="366" t="s">
        <v>1340</v>
      </c>
      <c r="I1225" s="366" t="s">
        <v>34</v>
      </c>
      <c r="J1225" s="366" t="s">
        <v>611</v>
      </c>
      <c r="K1225" s="367" t="s">
        <v>48</v>
      </c>
      <c r="L1225" s="368"/>
      <c r="M1225" s="368" t="s">
        <v>34</v>
      </c>
      <c r="N1225" s="367">
        <v>444790</v>
      </c>
      <c r="O1225" s="367" t="s">
        <v>1323</v>
      </c>
      <c r="P1225" s="371">
        <v>42936</v>
      </c>
      <c r="Q1225" s="372">
        <v>718681.62</v>
      </c>
      <c r="R1225" s="372">
        <v>1677847.5482936508</v>
      </c>
      <c r="S1225" s="367">
        <v>5</v>
      </c>
      <c r="T1225" s="369">
        <v>-0.11899908099925527</v>
      </c>
      <c r="U1225" s="369">
        <v>-1.5383243464807952</v>
      </c>
      <c r="V1225" s="369">
        <v>-0.14266988029997785</v>
      </c>
      <c r="W1225" s="369">
        <v>-1.3986418772537959</v>
      </c>
      <c r="X1225" s="369">
        <v>-0.1551086487913933</v>
      </c>
      <c r="Y1225" s="369">
        <v>-1.1762170609075691</v>
      </c>
      <c r="Z1225" s="369">
        <v>-0.1939753946267031</v>
      </c>
      <c r="AA1225" s="369">
        <v>-1.1026190276043177</v>
      </c>
      <c r="AB1225" s="369">
        <v>9.033504182445623E-2</v>
      </c>
      <c r="AC1225" s="373">
        <v>-2.7338379559189474</v>
      </c>
      <c r="AD1225" s="575">
        <v>18851134000181</v>
      </c>
      <c r="AE1225" s="370" t="s">
        <v>2455</v>
      </c>
      <c r="AF1225" s="370" t="s">
        <v>2326</v>
      </c>
      <c r="AG1225" s="374" t="s">
        <v>1459</v>
      </c>
      <c r="AH1225" s="374" t="s">
        <v>2318</v>
      </c>
      <c r="AI1225" s="374">
        <v>5000</v>
      </c>
      <c r="AJ1225" s="374">
        <v>0</v>
      </c>
      <c r="AK1225" s="374">
        <v>0</v>
      </c>
      <c r="AL1225" s="369">
        <v>9.300000000000001E-3</v>
      </c>
      <c r="AM1225" s="369" t="s">
        <v>34</v>
      </c>
      <c r="AN1225" s="369" t="s">
        <v>34</v>
      </c>
      <c r="AO1225" s="367" t="s">
        <v>1326</v>
      </c>
      <c r="AP1225" s="370" t="s">
        <v>13</v>
      </c>
      <c r="AQ1225" s="376" t="s">
        <v>681</v>
      </c>
      <c r="AR1225" s="369">
        <v>4.6499999999999996E-3</v>
      </c>
      <c r="AS1225" s="369">
        <v>4.6499999999999996E-3</v>
      </c>
      <c r="AT1225" s="369"/>
      <c r="AX1225" s="711"/>
      <c r="AY1225" s="712"/>
      <c r="AZ1225" s="712"/>
      <c r="BA1225" s="712"/>
      <c r="BB1225" s="713"/>
      <c r="BC1225" s="712"/>
      <c r="BD1225" s="712"/>
      <c r="BE1225" s="712"/>
      <c r="BF1225" s="712"/>
      <c r="BG1225" s="713"/>
      <c r="BH1225" s="713"/>
      <c r="BI1225" s="714"/>
      <c r="BJ1225" s="714"/>
      <c r="BK1225" s="714"/>
      <c r="BL1225" s="713"/>
      <c r="BM1225" s="713"/>
      <c r="BN1225" s="713"/>
      <c r="BO1225" s="713"/>
      <c r="BP1225" s="713"/>
      <c r="BQ1225" s="713"/>
      <c r="BR1225" s="713"/>
      <c r="BS1225" s="713"/>
      <c r="BT1225" s="716"/>
      <c r="BU1225" s="717"/>
      <c r="BV1225" s="715"/>
      <c r="BW1225" s="718"/>
    </row>
    <row r="1226" spans="2:75" ht="15.75" customHeight="1">
      <c r="B1226" s="363" t="s">
        <v>1222</v>
      </c>
      <c r="C1226" s="364">
        <v>45126846000100</v>
      </c>
      <c r="D1226" s="365" t="s">
        <v>14</v>
      </c>
      <c r="E1226" s="365" t="s">
        <v>607</v>
      </c>
      <c r="F1226" s="365"/>
      <c r="G1226" s="366"/>
      <c r="H1226" s="366" t="s">
        <v>34</v>
      </c>
      <c r="I1226" s="366" t="s">
        <v>34</v>
      </c>
      <c r="J1226" s="366" t="s">
        <v>608</v>
      </c>
      <c r="K1226" s="367" t="s">
        <v>48</v>
      </c>
      <c r="L1226" s="368"/>
      <c r="M1226" s="368" t="s">
        <v>34</v>
      </c>
      <c r="N1226" s="367">
        <v>640441</v>
      </c>
      <c r="O1226" s="367" t="s">
        <v>1323</v>
      </c>
      <c r="P1226" s="371">
        <v>44617</v>
      </c>
      <c r="Q1226" s="372">
        <v>24029076.120000001</v>
      </c>
      <c r="R1226" s="372" t="s">
        <v>1424</v>
      </c>
      <c r="S1226" s="367">
        <v>30</v>
      </c>
      <c r="T1226" s="369" t="s">
        <v>1424</v>
      </c>
      <c r="U1226" s="369" t="s">
        <v>1424</v>
      </c>
      <c r="V1226" s="369" t="s">
        <v>1424</v>
      </c>
      <c r="W1226" s="369" t="s">
        <v>1424</v>
      </c>
      <c r="X1226" s="369" t="s">
        <v>1424</v>
      </c>
      <c r="Y1226" s="369" t="s">
        <v>1424</v>
      </c>
      <c r="Z1226" s="369" t="s">
        <v>1424</v>
      </c>
      <c r="AA1226" s="369" t="s">
        <v>1424</v>
      </c>
      <c r="AB1226" s="369" t="s">
        <v>1424</v>
      </c>
      <c r="AC1226" s="373" t="s">
        <v>1424</v>
      </c>
      <c r="AD1226" s="575">
        <v>45127383000100</v>
      </c>
      <c r="AE1226" s="370" t="s">
        <v>2619</v>
      </c>
      <c r="AF1226" s="370" t="s">
        <v>2317</v>
      </c>
      <c r="AG1226" s="374" t="s">
        <v>1458</v>
      </c>
      <c r="AH1226" s="374" t="s">
        <v>2321</v>
      </c>
      <c r="AI1226" s="374">
        <v>1000</v>
      </c>
      <c r="AJ1226" s="374">
        <v>1000</v>
      </c>
      <c r="AK1226" s="374">
        <v>1000</v>
      </c>
      <c r="AL1226" s="369">
        <v>1.9E-2</v>
      </c>
      <c r="AM1226" s="369">
        <v>0.2</v>
      </c>
      <c r="AN1226" s="369" t="s">
        <v>2335</v>
      </c>
      <c r="AO1226" s="367" t="s">
        <v>1326</v>
      </c>
      <c r="AP1226" s="370" t="s">
        <v>718</v>
      </c>
      <c r="AQ1226" s="376" t="s">
        <v>661</v>
      </c>
      <c r="AR1226" s="369">
        <v>5.0666666666666664E-3</v>
      </c>
      <c r="AS1226" s="369">
        <v>5.0666666666666664E-3</v>
      </c>
      <c r="AT1226" s="369"/>
      <c r="AX1226" s="711"/>
      <c r="AY1226" s="712"/>
      <c r="AZ1226" s="712"/>
      <c r="BA1226" s="712"/>
      <c r="BB1226" s="713"/>
      <c r="BC1226" s="712"/>
      <c r="BD1226" s="712"/>
      <c r="BE1226" s="712"/>
      <c r="BF1226" s="712"/>
      <c r="BG1226" s="713"/>
      <c r="BH1226" s="713"/>
      <c r="BI1226" s="714"/>
      <c r="BJ1226" s="714"/>
      <c r="BK1226" s="714"/>
      <c r="BL1226" s="713"/>
      <c r="BM1226" s="713"/>
      <c r="BN1226" s="713"/>
      <c r="BO1226" s="713"/>
      <c r="BP1226" s="713"/>
      <c r="BQ1226" s="713"/>
      <c r="BR1226" s="713"/>
      <c r="BS1226" s="713"/>
      <c r="BT1226" s="716"/>
      <c r="BU1226" s="717"/>
      <c r="BV1226" s="715"/>
      <c r="BW1226" s="718"/>
    </row>
    <row r="1227" spans="2:75" ht="15.75" customHeight="1">
      <c r="B1227" s="363" t="s">
        <v>1223</v>
      </c>
      <c r="C1227" s="364">
        <v>45126795000117</v>
      </c>
      <c r="D1227" s="365" t="s">
        <v>13</v>
      </c>
      <c r="E1227" s="365" t="s">
        <v>615</v>
      </c>
      <c r="F1227" s="365" t="s">
        <v>619</v>
      </c>
      <c r="G1227" s="366" t="s">
        <v>34</v>
      </c>
      <c r="H1227" s="366" t="s">
        <v>1340</v>
      </c>
      <c r="I1227" s="366" t="s">
        <v>34</v>
      </c>
      <c r="J1227" s="366" t="s">
        <v>611</v>
      </c>
      <c r="K1227" s="367" t="s">
        <v>48</v>
      </c>
      <c r="L1227" s="368" t="s">
        <v>1341</v>
      </c>
      <c r="M1227" s="368" t="s">
        <v>34</v>
      </c>
      <c r="N1227" s="367">
        <v>640506</v>
      </c>
      <c r="O1227" s="367" t="s">
        <v>1323</v>
      </c>
      <c r="P1227" s="371">
        <v>44617</v>
      </c>
      <c r="Q1227" s="372">
        <v>150054238.72999999</v>
      </c>
      <c r="R1227" s="372" t="s">
        <v>1424</v>
      </c>
      <c r="S1227" s="367">
        <v>30</v>
      </c>
      <c r="T1227" s="369" t="s">
        <v>1424</v>
      </c>
      <c r="U1227" s="369" t="s">
        <v>1424</v>
      </c>
      <c r="V1227" s="369" t="s">
        <v>1424</v>
      </c>
      <c r="W1227" s="369" t="s">
        <v>1424</v>
      </c>
      <c r="X1227" s="369" t="s">
        <v>1424</v>
      </c>
      <c r="Y1227" s="369" t="s">
        <v>1424</v>
      </c>
      <c r="Z1227" s="369" t="s">
        <v>1424</v>
      </c>
      <c r="AA1227" s="369" t="s">
        <v>1424</v>
      </c>
      <c r="AB1227" s="369" t="s">
        <v>1424</v>
      </c>
      <c r="AC1227" s="373" t="s">
        <v>1424</v>
      </c>
      <c r="AD1227" s="575">
        <v>45127361000131</v>
      </c>
      <c r="AE1227" s="370" t="s">
        <v>2619</v>
      </c>
      <c r="AF1227" s="370" t="s">
        <v>2317</v>
      </c>
      <c r="AG1227" s="374" t="s">
        <v>1458</v>
      </c>
      <c r="AH1227" s="374" t="s">
        <v>2321</v>
      </c>
      <c r="AI1227" s="374">
        <v>1000</v>
      </c>
      <c r="AJ1227" s="374">
        <v>1000</v>
      </c>
      <c r="AK1227" s="374">
        <v>1000</v>
      </c>
      <c r="AL1227" s="369">
        <v>1.9E-2</v>
      </c>
      <c r="AM1227" s="369">
        <v>0.2</v>
      </c>
      <c r="AN1227" s="369" t="s">
        <v>2335</v>
      </c>
      <c r="AO1227" s="367" t="s">
        <v>1326</v>
      </c>
      <c r="AP1227" s="370" t="s">
        <v>13</v>
      </c>
      <c r="AQ1227" s="376" t="s">
        <v>666</v>
      </c>
      <c r="AR1227" s="369">
        <v>5.0666666666666664E-3</v>
      </c>
      <c r="AS1227" s="369">
        <v>5.0666666666666664E-3</v>
      </c>
      <c r="AT1227" s="369"/>
      <c r="AX1227" s="711"/>
      <c r="AY1227" s="712"/>
      <c r="AZ1227" s="712"/>
      <c r="BA1227" s="712"/>
      <c r="BB1227" s="713"/>
      <c r="BC1227" s="712"/>
      <c r="BD1227" s="712"/>
      <c r="BE1227" s="712"/>
      <c r="BF1227" s="712"/>
      <c r="BG1227" s="713"/>
      <c r="BH1227" s="713"/>
      <c r="BI1227" s="714"/>
      <c r="BJ1227" s="714"/>
      <c r="BK1227" s="714"/>
      <c r="BL1227" s="713"/>
      <c r="BM1227" s="713"/>
      <c r="BN1227" s="713"/>
      <c r="BO1227" s="713"/>
      <c r="BP1227" s="713"/>
      <c r="BQ1227" s="713"/>
      <c r="BR1227" s="713"/>
      <c r="BS1227" s="713"/>
      <c r="BT1227" s="716"/>
      <c r="BU1227" s="717"/>
      <c r="BV1227" s="715"/>
      <c r="BW1227" s="718"/>
    </row>
    <row r="1228" spans="2:75" ht="15.75" customHeight="1">
      <c r="B1228" s="363" t="s">
        <v>1747</v>
      </c>
      <c r="C1228" s="364">
        <v>45274764000103</v>
      </c>
      <c r="D1228" s="365" t="s">
        <v>14</v>
      </c>
      <c r="E1228" s="365" t="s">
        <v>614</v>
      </c>
      <c r="F1228" s="365" t="s">
        <v>691</v>
      </c>
      <c r="G1228" s="366"/>
      <c r="H1228" s="366" t="s">
        <v>1340</v>
      </c>
      <c r="I1228" s="366" t="s">
        <v>34</v>
      </c>
      <c r="J1228" s="366" t="s">
        <v>608</v>
      </c>
      <c r="K1228" s="367" t="s">
        <v>48</v>
      </c>
      <c r="L1228" s="368"/>
      <c r="M1228" s="368"/>
      <c r="N1228" s="367">
        <v>640530</v>
      </c>
      <c r="O1228" s="367" t="s">
        <v>1323</v>
      </c>
      <c r="P1228" s="371">
        <v>44616</v>
      </c>
      <c r="Q1228" s="372">
        <v>28201774.109999999</v>
      </c>
      <c r="R1228" s="372" t="s">
        <v>1424</v>
      </c>
      <c r="S1228" s="367">
        <v>32</v>
      </c>
      <c r="T1228" s="369" t="s">
        <v>1424</v>
      </c>
      <c r="U1228" s="369" t="s">
        <v>1424</v>
      </c>
      <c r="V1228" s="369" t="s">
        <v>1424</v>
      </c>
      <c r="W1228" s="369" t="s">
        <v>1424</v>
      </c>
      <c r="X1228" s="369" t="s">
        <v>1424</v>
      </c>
      <c r="Y1228" s="369" t="s">
        <v>1424</v>
      </c>
      <c r="Z1228" s="369" t="s">
        <v>1424</v>
      </c>
      <c r="AA1228" s="369" t="s">
        <v>1424</v>
      </c>
      <c r="AB1228" s="369" t="s">
        <v>1424</v>
      </c>
      <c r="AC1228" s="373" t="s">
        <v>1424</v>
      </c>
      <c r="AD1228" s="575">
        <v>0</v>
      </c>
      <c r="AE1228" s="370" t="s">
        <v>2619</v>
      </c>
      <c r="AF1228" s="370" t="s">
        <v>2317</v>
      </c>
      <c r="AG1228" s="374" t="s">
        <v>1458</v>
      </c>
      <c r="AH1228" s="374" t="s">
        <v>2321</v>
      </c>
      <c r="AI1228" s="374">
        <v>1000</v>
      </c>
      <c r="AJ1228" s="374">
        <v>1000</v>
      </c>
      <c r="AK1228" s="374">
        <v>1000</v>
      </c>
      <c r="AL1228" s="369">
        <v>7.000000000000001E-4</v>
      </c>
      <c r="AM1228" s="369" t="s">
        <v>34</v>
      </c>
      <c r="AN1228" s="369" t="s">
        <v>2335</v>
      </c>
      <c r="AO1228" s="367" t="s">
        <v>1326</v>
      </c>
      <c r="AP1228" s="370" t="s">
        <v>13</v>
      </c>
      <c r="AQ1228" s="376" t="s">
        <v>670</v>
      </c>
      <c r="AR1228" s="369" t="s">
        <v>34</v>
      </c>
      <c r="AS1228" s="369" t="s">
        <v>34</v>
      </c>
      <c r="AT1228" s="369"/>
      <c r="AX1228" s="711"/>
      <c r="AY1228" s="712"/>
      <c r="AZ1228" s="712"/>
      <c r="BA1228" s="712"/>
      <c r="BB1228" s="713"/>
      <c r="BC1228" s="712"/>
      <c r="BD1228" s="712"/>
      <c r="BE1228" s="712"/>
      <c r="BF1228" s="712"/>
      <c r="BG1228" s="713"/>
      <c r="BH1228" s="713"/>
      <c r="BI1228" s="714"/>
      <c r="BJ1228" s="714"/>
      <c r="BK1228" s="714"/>
      <c r="BL1228" s="713"/>
      <c r="BM1228" s="713"/>
      <c r="BN1228" s="713"/>
      <c r="BO1228" s="713"/>
      <c r="BP1228" s="713"/>
      <c r="BQ1228" s="713"/>
      <c r="BR1228" s="713"/>
      <c r="BS1228" s="713"/>
      <c r="BT1228" s="716"/>
      <c r="BU1228" s="717"/>
      <c r="BV1228" s="715"/>
      <c r="BW1228" s="718"/>
    </row>
    <row r="1229" spans="2:75" ht="15.75" customHeight="1">
      <c r="B1229" s="363" t="s">
        <v>1224</v>
      </c>
      <c r="C1229" s="364">
        <v>45126753000186</v>
      </c>
      <c r="D1229" s="365" t="s">
        <v>14</v>
      </c>
      <c r="E1229" s="365" t="s">
        <v>614</v>
      </c>
      <c r="F1229" s="365" t="s">
        <v>691</v>
      </c>
      <c r="G1229" s="366"/>
      <c r="H1229" s="366" t="s">
        <v>1340</v>
      </c>
      <c r="I1229" s="366" t="s">
        <v>34</v>
      </c>
      <c r="J1229" s="366" t="s">
        <v>608</v>
      </c>
      <c r="K1229" s="367" t="s">
        <v>48</v>
      </c>
      <c r="L1229" s="368" t="s">
        <v>1341</v>
      </c>
      <c r="M1229" s="368" t="s">
        <v>1421</v>
      </c>
      <c r="N1229" s="367">
        <v>640565</v>
      </c>
      <c r="O1229" s="367" t="s">
        <v>1323</v>
      </c>
      <c r="P1229" s="371">
        <v>44617</v>
      </c>
      <c r="Q1229" s="372">
        <v>56166883.520000003</v>
      </c>
      <c r="R1229" s="372" t="s">
        <v>1424</v>
      </c>
      <c r="S1229" s="367">
        <v>30</v>
      </c>
      <c r="T1229" s="369" t="s">
        <v>1424</v>
      </c>
      <c r="U1229" s="369" t="s">
        <v>1424</v>
      </c>
      <c r="V1229" s="369" t="s">
        <v>1424</v>
      </c>
      <c r="W1229" s="369" t="s">
        <v>1424</v>
      </c>
      <c r="X1229" s="369" t="s">
        <v>1424</v>
      </c>
      <c r="Y1229" s="369" t="s">
        <v>1424</v>
      </c>
      <c r="Z1229" s="369" t="s">
        <v>1424</v>
      </c>
      <c r="AA1229" s="369" t="s">
        <v>1424</v>
      </c>
      <c r="AB1229" s="369" t="s">
        <v>1424</v>
      </c>
      <c r="AC1229" s="373" t="s">
        <v>1424</v>
      </c>
      <c r="AD1229" s="575">
        <v>45127329000156</v>
      </c>
      <c r="AE1229" s="370" t="s">
        <v>2619</v>
      </c>
      <c r="AF1229" s="370" t="s">
        <v>2317</v>
      </c>
      <c r="AG1229" s="374" t="s">
        <v>1458</v>
      </c>
      <c r="AH1229" s="374" t="s">
        <v>2321</v>
      </c>
      <c r="AI1229" s="374">
        <v>1000</v>
      </c>
      <c r="AJ1229" s="374">
        <v>1000</v>
      </c>
      <c r="AK1229" s="374">
        <v>1000</v>
      </c>
      <c r="AL1229" s="369">
        <v>1.9E-2</v>
      </c>
      <c r="AM1229" s="369">
        <v>0.2</v>
      </c>
      <c r="AN1229" s="369" t="s">
        <v>2335</v>
      </c>
      <c r="AO1229" s="367" t="s">
        <v>1326</v>
      </c>
      <c r="AP1229" s="370" t="s">
        <v>13</v>
      </c>
      <c r="AQ1229" s="376" t="s">
        <v>670</v>
      </c>
      <c r="AR1229" s="369" t="s">
        <v>34</v>
      </c>
      <c r="AS1229" s="369" t="s">
        <v>34</v>
      </c>
      <c r="AT1229" s="369"/>
      <c r="AX1229" s="711"/>
      <c r="AY1229" s="712"/>
      <c r="AZ1229" s="712"/>
      <c r="BA1229" s="712"/>
      <c r="BB1229" s="713"/>
      <c r="BC1229" s="712"/>
      <c r="BD1229" s="712"/>
      <c r="BE1229" s="712"/>
      <c r="BF1229" s="712"/>
      <c r="BG1229" s="713"/>
      <c r="BH1229" s="713"/>
      <c r="BI1229" s="714"/>
      <c r="BJ1229" s="714"/>
      <c r="BK1229" s="714"/>
      <c r="BL1229" s="713"/>
      <c r="BM1229" s="713"/>
      <c r="BN1229" s="713"/>
      <c r="BO1229" s="713"/>
      <c r="BP1229" s="713"/>
      <c r="BQ1229" s="713"/>
      <c r="BR1229" s="713"/>
      <c r="BS1229" s="713"/>
      <c r="BT1229" s="716"/>
      <c r="BU1229" s="717"/>
      <c r="BV1229" s="715"/>
      <c r="BW1229" s="718"/>
    </row>
    <row r="1230" spans="2:75" ht="15.75" customHeight="1">
      <c r="B1230" s="363" t="s">
        <v>1384</v>
      </c>
      <c r="C1230" s="364">
        <v>7539298000151</v>
      </c>
      <c r="D1230" s="365" t="s">
        <v>11</v>
      </c>
      <c r="E1230" s="365" t="s">
        <v>621</v>
      </c>
      <c r="F1230" s="365" t="s">
        <v>674</v>
      </c>
      <c r="G1230" s="366" t="s">
        <v>740</v>
      </c>
      <c r="H1230" s="366" t="s">
        <v>34</v>
      </c>
      <c r="I1230" s="366"/>
      <c r="J1230" s="366" t="s">
        <v>608</v>
      </c>
      <c r="K1230" s="367" t="s">
        <v>48</v>
      </c>
      <c r="L1230" s="368" t="s">
        <v>1341</v>
      </c>
      <c r="M1230" s="368" t="s">
        <v>1421</v>
      </c>
      <c r="N1230" s="367">
        <v>152900</v>
      </c>
      <c r="O1230" s="367" t="s">
        <v>1323</v>
      </c>
      <c r="P1230" s="371">
        <v>38700</v>
      </c>
      <c r="Q1230" s="372">
        <v>1011192185.6799999</v>
      </c>
      <c r="R1230" s="372">
        <v>1263664629.2649205</v>
      </c>
      <c r="S1230" s="367">
        <v>1</v>
      </c>
      <c r="T1230" s="369">
        <v>6.5011731157941455E-2</v>
      </c>
      <c r="U1230" s="369">
        <v>0.8404193377573338</v>
      </c>
      <c r="V1230" s="369">
        <v>9.6735919131475612E-2</v>
      </c>
      <c r="W1230" s="369">
        <v>0.94833546679536573</v>
      </c>
      <c r="X1230" s="369">
        <v>0.14678707006783398</v>
      </c>
      <c r="Y1230" s="369">
        <v>1.1131130177442516</v>
      </c>
      <c r="Z1230" s="369">
        <v>0.25210894405714268</v>
      </c>
      <c r="AA1230" s="369">
        <v>1.4330689687813147</v>
      </c>
      <c r="AB1230" s="369">
        <v>2.6267317077180743E-2</v>
      </c>
      <c r="AC1230" s="373">
        <v>-0.16953683241633821</v>
      </c>
      <c r="AD1230" s="575">
        <v>0</v>
      </c>
      <c r="AE1230" s="370" t="s">
        <v>2352</v>
      </c>
      <c r="AF1230" s="370" t="s">
        <v>2317</v>
      </c>
      <c r="AG1230" s="374" t="s">
        <v>1458</v>
      </c>
      <c r="AH1230" s="374" t="s">
        <v>2321</v>
      </c>
      <c r="AI1230" s="374">
        <v>3000</v>
      </c>
      <c r="AJ1230" s="374">
        <v>1000</v>
      </c>
      <c r="AK1230" s="374">
        <v>1000</v>
      </c>
      <c r="AL1230" s="369">
        <v>2E-3</v>
      </c>
      <c r="AM1230" s="369" t="s">
        <v>34</v>
      </c>
      <c r="AN1230" s="369" t="s">
        <v>2330</v>
      </c>
      <c r="AO1230" s="367" t="s">
        <v>1326</v>
      </c>
      <c r="AP1230" s="370" t="s">
        <v>11</v>
      </c>
      <c r="AQ1230" s="376" t="s">
        <v>678</v>
      </c>
      <c r="AR1230" s="369">
        <v>6.9999999999999999E-4</v>
      </c>
      <c r="AS1230" s="369">
        <v>6.9999999999999999E-4</v>
      </c>
      <c r="AT1230" s="369"/>
      <c r="AX1230" s="711"/>
      <c r="AY1230" s="712"/>
      <c r="AZ1230" s="712"/>
      <c r="BA1230" s="712"/>
      <c r="BB1230" s="713"/>
      <c r="BC1230" s="712"/>
      <c r="BD1230" s="712"/>
      <c r="BE1230" s="712"/>
      <c r="BF1230" s="712"/>
      <c r="BG1230" s="713"/>
      <c r="BH1230" s="713"/>
      <c r="BI1230" s="714"/>
      <c r="BJ1230" s="714"/>
      <c r="BK1230" s="714"/>
      <c r="BL1230" s="713"/>
      <c r="BM1230" s="713"/>
      <c r="BN1230" s="713"/>
      <c r="BO1230" s="713"/>
      <c r="BP1230" s="713"/>
      <c r="BQ1230" s="713"/>
      <c r="BR1230" s="713"/>
      <c r="BS1230" s="713"/>
      <c r="BT1230" s="716"/>
      <c r="BU1230" s="717"/>
      <c r="BV1230" s="715"/>
      <c r="BW1230" s="718"/>
    </row>
    <row r="1231" spans="2:75" ht="15.75" customHeight="1">
      <c r="B1231" s="363" t="s">
        <v>1748</v>
      </c>
      <c r="C1231" s="364">
        <v>27036105000157</v>
      </c>
      <c r="D1231" s="365" t="s">
        <v>11</v>
      </c>
      <c r="E1231" s="365" t="s">
        <v>620</v>
      </c>
      <c r="F1231" s="365" t="s">
        <v>674</v>
      </c>
      <c r="G1231" s="366" t="s">
        <v>740</v>
      </c>
      <c r="H1231" s="366" t="s">
        <v>34</v>
      </c>
      <c r="I1231" s="366" t="s">
        <v>1306</v>
      </c>
      <c r="J1231" s="366" t="s">
        <v>608</v>
      </c>
      <c r="K1231" s="367" t="s">
        <v>48</v>
      </c>
      <c r="L1231" s="368"/>
      <c r="M1231" s="368"/>
      <c r="N1231" s="367">
        <v>436410</v>
      </c>
      <c r="O1231" s="367" t="s">
        <v>1326</v>
      </c>
      <c r="P1231" s="371">
        <v>42781</v>
      </c>
      <c r="Q1231" s="372">
        <v>4959184.3899999997</v>
      </c>
      <c r="R1231" s="372">
        <v>6843841.8969444437</v>
      </c>
      <c r="S1231" s="367">
        <v>0</v>
      </c>
      <c r="T1231" s="369">
        <v>8.8054927273747197E-2</v>
      </c>
      <c r="U1231" s="369">
        <v>0.99043420716796515</v>
      </c>
      <c r="V1231" s="369">
        <v>0.1079138108325477</v>
      </c>
      <c r="W1231" s="369">
        <v>0.99040148946233153</v>
      </c>
      <c r="X1231" s="369">
        <v>0.13417197025146677</v>
      </c>
      <c r="Y1231" s="369">
        <v>0.94346917891211879</v>
      </c>
      <c r="Z1231" s="369">
        <v>0.16761299167708765</v>
      </c>
      <c r="AA1231" s="369">
        <v>0.91593186810695248</v>
      </c>
      <c r="AB1231" s="369">
        <v>1.3533268112212863E-3</v>
      </c>
      <c r="AC1231" s="373">
        <v>-0.69749584723158475</v>
      </c>
      <c r="AD1231" s="575">
        <v>0</v>
      </c>
      <c r="AE1231" s="370" t="s">
        <v>2352</v>
      </c>
      <c r="AF1231" s="370" t="s">
        <v>2317</v>
      </c>
      <c r="AG1231" s="374" t="s">
        <v>1458</v>
      </c>
      <c r="AH1231" s="374" t="s">
        <v>2321</v>
      </c>
      <c r="AI1231" s="374">
        <v>0</v>
      </c>
      <c r="AJ1231" s="374">
        <v>0</v>
      </c>
      <c r="AK1231" s="374">
        <v>0</v>
      </c>
      <c r="AL1231" s="369">
        <v>0</v>
      </c>
      <c r="AM1231" s="369" t="s">
        <v>34</v>
      </c>
      <c r="AN1231" s="369" t="s">
        <v>34</v>
      </c>
      <c r="AO1231" s="367" t="s">
        <v>1326</v>
      </c>
      <c r="AP1231" s="370" t="s">
        <v>11</v>
      </c>
      <c r="AQ1231" s="376" t="s">
        <v>686</v>
      </c>
      <c r="AR1231" s="369" t="s">
        <v>34</v>
      </c>
      <c r="AS1231" s="369" t="s">
        <v>34</v>
      </c>
      <c r="AT1231" s="369"/>
      <c r="AX1231" s="711"/>
      <c r="AY1231" s="712"/>
      <c r="AZ1231" s="712"/>
      <c r="BA1231" s="712"/>
      <c r="BB1231" s="713"/>
      <c r="BC1231" s="712"/>
      <c r="BD1231" s="712"/>
      <c r="BE1231" s="712"/>
      <c r="BF1231" s="712"/>
      <c r="BG1231" s="713"/>
      <c r="BH1231" s="713"/>
      <c r="BI1231" s="714"/>
      <c r="BJ1231" s="714"/>
      <c r="BK1231" s="714"/>
      <c r="BL1231" s="713"/>
      <c r="BM1231" s="713"/>
      <c r="BN1231" s="713"/>
      <c r="BO1231" s="713"/>
      <c r="BP1231" s="713"/>
      <c r="BQ1231" s="713"/>
      <c r="BR1231" s="713"/>
      <c r="BS1231" s="713"/>
      <c r="BT1231" s="716"/>
      <c r="BU1231" s="717"/>
      <c r="BV1231" s="715"/>
      <c r="BW1231" s="718"/>
    </row>
    <row r="1232" spans="2:75" ht="15.75" customHeight="1">
      <c r="B1232" s="363" t="s">
        <v>1225</v>
      </c>
      <c r="C1232" s="364">
        <v>29562673000117</v>
      </c>
      <c r="D1232" s="365" t="s">
        <v>11</v>
      </c>
      <c r="E1232" s="365" t="s">
        <v>620</v>
      </c>
      <c r="F1232" s="365" t="s">
        <v>674</v>
      </c>
      <c r="G1232" s="366" t="s">
        <v>740</v>
      </c>
      <c r="H1232" s="366" t="s">
        <v>34</v>
      </c>
      <c r="I1232" s="366" t="s">
        <v>1306</v>
      </c>
      <c r="J1232" s="366" t="s">
        <v>608</v>
      </c>
      <c r="K1232" s="367" t="s">
        <v>48</v>
      </c>
      <c r="L1232" s="368" t="s">
        <v>717</v>
      </c>
      <c r="M1232" s="368" t="s">
        <v>1421</v>
      </c>
      <c r="N1232" s="367">
        <v>464716</v>
      </c>
      <c r="O1232" s="367" t="s">
        <v>1323</v>
      </c>
      <c r="P1232" s="371">
        <v>43228</v>
      </c>
      <c r="Q1232" s="372">
        <v>3510398187.71</v>
      </c>
      <c r="R1232" s="372">
        <v>2692805342.2180176</v>
      </c>
      <c r="S1232" s="367">
        <v>0</v>
      </c>
      <c r="T1232" s="369">
        <v>7.8279970082884676E-2</v>
      </c>
      <c r="U1232" s="369">
        <v>1.0119404520530995</v>
      </c>
      <c r="V1232" s="369">
        <v>0.10381404115898074</v>
      </c>
      <c r="W1232" s="369">
        <v>1.0177247300313479</v>
      </c>
      <c r="X1232" s="369">
        <v>0.12645859039307039</v>
      </c>
      <c r="Y1232" s="369">
        <v>0.95895846348772307</v>
      </c>
      <c r="Z1232" s="369">
        <v>0.16981308860694289</v>
      </c>
      <c r="AA1232" s="369">
        <v>0.96527264705199589</v>
      </c>
      <c r="AB1232" s="369">
        <v>1.5112940650837692E-3</v>
      </c>
      <c r="AC1232" s="373">
        <v>1.0851079280844875</v>
      </c>
      <c r="AD1232" s="575">
        <v>0</v>
      </c>
      <c r="AE1232" s="370" t="s">
        <v>2352</v>
      </c>
      <c r="AF1232" s="370" t="s">
        <v>2317</v>
      </c>
      <c r="AG1232" s="374" t="s">
        <v>1458</v>
      </c>
      <c r="AH1232" s="374" t="s">
        <v>2321</v>
      </c>
      <c r="AI1232" s="374">
        <v>500</v>
      </c>
      <c r="AJ1232" s="374">
        <v>100</v>
      </c>
      <c r="AK1232" s="374">
        <v>500</v>
      </c>
      <c r="AL1232" s="369">
        <v>0</v>
      </c>
      <c r="AM1232" s="369" t="s">
        <v>34</v>
      </c>
      <c r="AN1232" s="369" t="s">
        <v>64</v>
      </c>
      <c r="AO1232" s="367" t="s">
        <v>1326</v>
      </c>
      <c r="AP1232" s="370" t="s">
        <v>11</v>
      </c>
      <c r="AQ1232" s="376" t="s">
        <v>686</v>
      </c>
      <c r="AR1232" s="369" t="s">
        <v>34</v>
      </c>
      <c r="AS1232" s="369" t="s">
        <v>34</v>
      </c>
      <c r="AT1232" s="369"/>
      <c r="AX1232" s="711"/>
      <c r="AY1232" s="712"/>
      <c r="AZ1232" s="712"/>
      <c r="BA1232" s="712"/>
      <c r="BB1232" s="713"/>
      <c r="BC1232" s="712"/>
      <c r="BD1232" s="712"/>
      <c r="BE1232" s="712"/>
      <c r="BF1232" s="712"/>
      <c r="BG1232" s="713"/>
      <c r="BH1232" s="713"/>
      <c r="BI1232" s="714"/>
      <c r="BJ1232" s="714"/>
      <c r="BK1232" s="714"/>
      <c r="BL1232" s="713"/>
      <c r="BM1232" s="713"/>
      <c r="BN1232" s="713"/>
      <c r="BO1232" s="713"/>
      <c r="BP1232" s="713"/>
      <c r="BQ1232" s="713"/>
      <c r="BR1232" s="713"/>
      <c r="BS1232" s="713"/>
      <c r="BT1232" s="716"/>
      <c r="BU1232" s="717"/>
      <c r="BV1232" s="715"/>
      <c r="BW1232" s="718"/>
    </row>
    <row r="1233" spans="2:75" ht="15.75" customHeight="1">
      <c r="B1233" s="363" t="s">
        <v>400</v>
      </c>
      <c r="C1233" s="364">
        <v>24769058000162</v>
      </c>
      <c r="D1233" s="365" t="s">
        <v>11</v>
      </c>
      <c r="E1233" s="365" t="s">
        <v>620</v>
      </c>
      <c r="F1233" s="365" t="s">
        <v>665</v>
      </c>
      <c r="G1233" s="366" t="s">
        <v>740</v>
      </c>
      <c r="H1233" s="366" t="s">
        <v>34</v>
      </c>
      <c r="I1233" s="366"/>
      <c r="J1233" s="366" t="s">
        <v>608</v>
      </c>
      <c r="K1233" s="367" t="s">
        <v>48</v>
      </c>
      <c r="L1233" s="368"/>
      <c r="M1233" s="368" t="s">
        <v>1421</v>
      </c>
      <c r="N1233" s="367">
        <v>427128</v>
      </c>
      <c r="O1233" s="367" t="s">
        <v>1323</v>
      </c>
      <c r="P1233" s="371">
        <v>42543</v>
      </c>
      <c r="Q1233" s="372">
        <v>37675941.770000003</v>
      </c>
      <c r="R1233" s="372">
        <v>48204590.673412688</v>
      </c>
      <c r="S1233" s="367">
        <v>1</v>
      </c>
      <c r="T1233" s="369">
        <v>8.2040700920181564E-2</v>
      </c>
      <c r="U1233" s="369">
        <v>1.0605561536114259</v>
      </c>
      <c r="V1233" s="369">
        <v>0.11093891369126463</v>
      </c>
      <c r="W1233" s="369">
        <v>1.0875723045354746</v>
      </c>
      <c r="X1233" s="369">
        <v>0.14233284951427105</v>
      </c>
      <c r="Y1233" s="369">
        <v>1.079335854130429</v>
      </c>
      <c r="Z1233" s="369">
        <v>0.19098101724486494</v>
      </c>
      <c r="AA1233" s="369">
        <v>1.0855980158239491</v>
      </c>
      <c r="AB1233" s="369">
        <v>2.1576632597109721E-3</v>
      </c>
      <c r="AC1233" s="373">
        <v>3.7437421300989531</v>
      </c>
      <c r="AD1233" s="575">
        <v>0</v>
      </c>
      <c r="AE1233" s="370" t="s">
        <v>2620</v>
      </c>
      <c r="AF1233" s="370" t="s">
        <v>2317</v>
      </c>
      <c r="AG1233" s="374" t="s">
        <v>1458</v>
      </c>
      <c r="AH1233" s="374" t="s">
        <v>2321</v>
      </c>
      <c r="AI1233" s="374">
        <v>100</v>
      </c>
      <c r="AJ1233" s="374">
        <v>0</v>
      </c>
      <c r="AK1233" s="374">
        <v>100</v>
      </c>
      <c r="AL1233" s="369">
        <v>3.4999999999999996E-3</v>
      </c>
      <c r="AM1233" s="369" t="s">
        <v>34</v>
      </c>
      <c r="AN1233" s="369" t="s">
        <v>64</v>
      </c>
      <c r="AO1233" s="367" t="s">
        <v>1326</v>
      </c>
      <c r="AP1233" s="370" t="s">
        <v>11</v>
      </c>
      <c r="AQ1233" s="376" t="s">
        <v>678</v>
      </c>
      <c r="AR1233" s="369">
        <v>8.166666666666666E-4</v>
      </c>
      <c r="AS1233" s="369">
        <v>8.166666666666666E-4</v>
      </c>
      <c r="AT1233" s="369"/>
      <c r="AX1233" s="711"/>
      <c r="AY1233" s="712"/>
      <c r="AZ1233" s="712"/>
      <c r="BA1233" s="712"/>
      <c r="BB1233" s="713"/>
      <c r="BC1233" s="712"/>
      <c r="BD1233" s="712"/>
      <c r="BE1233" s="712"/>
      <c r="BF1233" s="712"/>
      <c r="BG1233" s="713"/>
      <c r="BH1233" s="713"/>
      <c r="BI1233" s="714"/>
      <c r="BJ1233" s="714"/>
      <c r="BK1233" s="714"/>
      <c r="BL1233" s="713"/>
      <c r="BM1233" s="713"/>
      <c r="BN1233" s="713"/>
      <c r="BO1233" s="713"/>
      <c r="BP1233" s="713"/>
      <c r="BQ1233" s="713"/>
      <c r="BR1233" s="713"/>
      <c r="BS1233" s="713"/>
      <c r="BT1233" s="716"/>
      <c r="BU1233" s="717"/>
      <c r="BV1233" s="715"/>
      <c r="BW1233" s="718"/>
    </row>
    <row r="1234" spans="2:75" ht="15.75" customHeight="1">
      <c r="B1234" s="363" t="s">
        <v>401</v>
      </c>
      <c r="C1234" s="364">
        <v>35088081000108</v>
      </c>
      <c r="D1234" s="365" t="s">
        <v>14</v>
      </c>
      <c r="E1234" s="365" t="s">
        <v>614</v>
      </c>
      <c r="F1234" s="365"/>
      <c r="G1234" s="366"/>
      <c r="H1234" s="366" t="s">
        <v>1340</v>
      </c>
      <c r="I1234" s="366" t="s">
        <v>34</v>
      </c>
      <c r="J1234" s="366" t="s">
        <v>608</v>
      </c>
      <c r="K1234" s="367" t="s">
        <v>48</v>
      </c>
      <c r="L1234" s="368"/>
      <c r="M1234" s="368" t="s">
        <v>34</v>
      </c>
      <c r="N1234" s="367">
        <v>516538</v>
      </c>
      <c r="O1234" s="367" t="s">
        <v>1323</v>
      </c>
      <c r="P1234" s="371">
        <v>43798</v>
      </c>
      <c r="Q1234" s="372">
        <v>48765345.969999999</v>
      </c>
      <c r="R1234" s="372">
        <v>67275582.892777771</v>
      </c>
      <c r="S1234" s="367">
        <v>62</v>
      </c>
      <c r="T1234" s="369">
        <v>0.15429750038263168</v>
      </c>
      <c r="U1234" s="369">
        <v>1.9946339034434863</v>
      </c>
      <c r="V1234" s="369">
        <v>-9.8416853699763829E-2</v>
      </c>
      <c r="W1234" s="369">
        <v>-0.96481424616483147</v>
      </c>
      <c r="X1234" s="369">
        <v>-1.4579139358843918E-2</v>
      </c>
      <c r="Y1234" s="369">
        <v>-0.11055626221258641</v>
      </c>
      <c r="Z1234" s="369" t="s">
        <v>1424</v>
      </c>
      <c r="AA1234" s="369" t="s">
        <v>1424</v>
      </c>
      <c r="AB1234" s="369">
        <v>0.2552095261863534</v>
      </c>
      <c r="AC1234" s="373">
        <v>-0.65930856322635556</v>
      </c>
      <c r="AD1234" s="575">
        <v>34429833000194</v>
      </c>
      <c r="AE1234" s="370" t="s">
        <v>2331</v>
      </c>
      <c r="AF1234" s="370" t="s">
        <v>2317</v>
      </c>
      <c r="AG1234" s="374" t="s">
        <v>1458</v>
      </c>
      <c r="AH1234" s="374" t="s">
        <v>2318</v>
      </c>
      <c r="AI1234" s="374">
        <v>100</v>
      </c>
      <c r="AJ1234" s="374">
        <v>100</v>
      </c>
      <c r="AK1234" s="374">
        <v>100</v>
      </c>
      <c r="AL1234" s="369">
        <v>0</v>
      </c>
      <c r="AM1234" s="369" t="s">
        <v>34</v>
      </c>
      <c r="AN1234" s="369" t="s">
        <v>34</v>
      </c>
      <c r="AO1234" s="367" t="s">
        <v>1326</v>
      </c>
      <c r="AP1234" s="370" t="s">
        <v>718</v>
      </c>
      <c r="AQ1234" s="376" t="s">
        <v>661</v>
      </c>
      <c r="AR1234" s="369">
        <v>4.0000000000000001E-3</v>
      </c>
      <c r="AS1234" s="369">
        <v>4.0000000000000001E-3</v>
      </c>
      <c r="AT1234" s="369"/>
      <c r="AX1234" s="711"/>
      <c r="AY1234" s="712"/>
      <c r="AZ1234" s="712"/>
      <c r="BA1234" s="712"/>
      <c r="BB1234" s="713"/>
      <c r="BC1234" s="712"/>
      <c r="BD1234" s="712"/>
      <c r="BE1234" s="712"/>
      <c r="BF1234" s="712"/>
      <c r="BG1234" s="713"/>
      <c r="BH1234" s="713"/>
      <c r="BI1234" s="714"/>
      <c r="BJ1234" s="714"/>
      <c r="BK1234" s="714"/>
      <c r="BL1234" s="713"/>
      <c r="BM1234" s="713"/>
      <c r="BN1234" s="713"/>
      <c r="BO1234" s="713"/>
      <c r="BP1234" s="713"/>
      <c r="BQ1234" s="713"/>
      <c r="BR1234" s="713"/>
      <c r="BS1234" s="713"/>
      <c r="BT1234" s="716"/>
      <c r="BU1234" s="717"/>
      <c r="BV1234" s="715"/>
      <c r="BW1234" s="718"/>
    </row>
    <row r="1235" spans="2:75" ht="15.75" customHeight="1">
      <c r="B1235" s="363" t="s">
        <v>402</v>
      </c>
      <c r="C1235" s="364">
        <v>34429833000194</v>
      </c>
      <c r="D1235" s="365" t="s">
        <v>14</v>
      </c>
      <c r="E1235" s="365" t="s">
        <v>614</v>
      </c>
      <c r="F1235" s="365"/>
      <c r="G1235" s="366"/>
      <c r="H1235" s="366" t="s">
        <v>1340</v>
      </c>
      <c r="I1235" s="366" t="s">
        <v>34</v>
      </c>
      <c r="J1235" s="366" t="s">
        <v>608</v>
      </c>
      <c r="K1235" s="367" t="s">
        <v>48</v>
      </c>
      <c r="L1235" s="368"/>
      <c r="M1235" s="368" t="s">
        <v>34</v>
      </c>
      <c r="N1235" s="367">
        <v>515434</v>
      </c>
      <c r="O1235" s="367" t="s">
        <v>1323</v>
      </c>
      <c r="P1235" s="371">
        <v>43788</v>
      </c>
      <c r="Q1235" s="372">
        <v>207948689.22999999</v>
      </c>
      <c r="R1235" s="372">
        <v>312707568.66678566</v>
      </c>
      <c r="S1235" s="367">
        <v>62</v>
      </c>
      <c r="T1235" s="369">
        <v>0.15547068575990308</v>
      </c>
      <c r="U1235" s="369">
        <v>2.0097998997994004</v>
      </c>
      <c r="V1235" s="369">
        <v>-0.10065956497940687</v>
      </c>
      <c r="W1235" s="369">
        <v>-0.98680031573819116</v>
      </c>
      <c r="X1235" s="369">
        <v>-1.5835595918499368E-2</v>
      </c>
      <c r="Y1235" s="369">
        <v>-0.12008420055304324</v>
      </c>
      <c r="Z1235" s="369" t="s">
        <v>1424</v>
      </c>
      <c r="AA1235" s="369" t="s">
        <v>1424</v>
      </c>
      <c r="AB1235" s="369">
        <v>0.25972521246781183</v>
      </c>
      <c r="AC1235" s="373">
        <v>-0.65297739278844824</v>
      </c>
      <c r="AD1235" s="575">
        <v>31493903000185</v>
      </c>
      <c r="AE1235" s="370" t="s">
        <v>2621</v>
      </c>
      <c r="AF1235" s="370" t="s">
        <v>2317</v>
      </c>
      <c r="AG1235" s="374" t="s">
        <v>1458</v>
      </c>
      <c r="AH1235" s="374" t="s">
        <v>2318</v>
      </c>
      <c r="AI1235" s="374">
        <v>30000</v>
      </c>
      <c r="AJ1235" s="374">
        <v>0</v>
      </c>
      <c r="AK1235" s="374">
        <v>30000</v>
      </c>
      <c r="AL1235" s="369">
        <v>1.9299999999999998E-2</v>
      </c>
      <c r="AM1235" s="369">
        <v>0.2</v>
      </c>
      <c r="AN1235" s="369" t="s">
        <v>34</v>
      </c>
      <c r="AO1235" s="367" t="s">
        <v>1326</v>
      </c>
      <c r="AP1235" s="370" t="s">
        <v>718</v>
      </c>
      <c r="AQ1235" s="376" t="s">
        <v>661</v>
      </c>
      <c r="AR1235" s="369">
        <v>4.0000000000000001E-3</v>
      </c>
      <c r="AS1235" s="369">
        <v>4.0000000000000001E-3</v>
      </c>
      <c r="AT1235" s="369"/>
      <c r="AX1235" s="711"/>
      <c r="AY1235" s="712"/>
      <c r="AZ1235" s="712"/>
      <c r="BA1235" s="712"/>
      <c r="BB1235" s="713"/>
      <c r="BC1235" s="712"/>
      <c r="BD1235" s="712"/>
      <c r="BE1235" s="712"/>
      <c r="BF1235" s="712"/>
      <c r="BG1235" s="713"/>
      <c r="BH1235" s="713"/>
      <c r="BI1235" s="714"/>
      <c r="BJ1235" s="714"/>
      <c r="BK1235" s="714"/>
      <c r="BL1235" s="713"/>
      <c r="BM1235" s="713"/>
      <c r="BN1235" s="713"/>
      <c r="BO1235" s="713"/>
      <c r="BP1235" s="713"/>
      <c r="BQ1235" s="713"/>
      <c r="BR1235" s="713"/>
      <c r="BS1235" s="713"/>
      <c r="BT1235" s="716"/>
      <c r="BU1235" s="717"/>
      <c r="BV1235" s="715"/>
      <c r="BW1235" s="718"/>
    </row>
    <row r="1236" spans="2:75" ht="15.75" customHeight="1">
      <c r="B1236" s="363" t="s">
        <v>403</v>
      </c>
      <c r="C1236" s="364">
        <v>32041875000128</v>
      </c>
      <c r="D1236" s="365" t="s">
        <v>14</v>
      </c>
      <c r="E1236" s="365" t="s">
        <v>614</v>
      </c>
      <c r="F1236" s="365"/>
      <c r="G1236" s="366"/>
      <c r="H1236" s="366" t="s">
        <v>1340</v>
      </c>
      <c r="I1236" s="366" t="s">
        <v>34</v>
      </c>
      <c r="J1236" s="366" t="s">
        <v>608</v>
      </c>
      <c r="K1236" s="367" t="s">
        <v>48</v>
      </c>
      <c r="L1236" s="368"/>
      <c r="M1236" s="368" t="s">
        <v>34</v>
      </c>
      <c r="N1236" s="367">
        <v>485225</v>
      </c>
      <c r="O1236" s="367" t="s">
        <v>1323</v>
      </c>
      <c r="P1236" s="371">
        <v>43481</v>
      </c>
      <c r="Q1236" s="372">
        <v>44545508.799999997</v>
      </c>
      <c r="R1236" s="372">
        <v>68570278.42249994</v>
      </c>
      <c r="S1236" s="367">
        <v>32</v>
      </c>
      <c r="T1236" s="369">
        <v>0.15522261477389621</v>
      </c>
      <c r="U1236" s="369">
        <v>2.0065930377444552</v>
      </c>
      <c r="V1236" s="369">
        <v>-9.847292457109269E-2</v>
      </c>
      <c r="W1236" s="369">
        <v>-0.96536392819000572</v>
      </c>
      <c r="X1236" s="369">
        <v>-3.549121185337345E-3</v>
      </c>
      <c r="Y1236" s="369">
        <v>-2.6913630683719273E-2</v>
      </c>
      <c r="Z1236" s="369">
        <v>6.2954564866568141E-2</v>
      </c>
      <c r="AA1236" s="369">
        <v>0.35785415583256913</v>
      </c>
      <c r="AB1236" s="369">
        <v>0.25782737643033654</v>
      </c>
      <c r="AC1236" s="373">
        <v>-0.65028170610717817</v>
      </c>
      <c r="AD1236" s="575">
        <v>31493876000140</v>
      </c>
      <c r="AE1236" s="370" t="s">
        <v>2331</v>
      </c>
      <c r="AF1236" s="370" t="s">
        <v>2317</v>
      </c>
      <c r="AG1236" s="374" t="s">
        <v>1458</v>
      </c>
      <c r="AH1236" s="374" t="s">
        <v>2318</v>
      </c>
      <c r="AI1236" s="374">
        <v>30000</v>
      </c>
      <c r="AJ1236" s="374">
        <v>30000</v>
      </c>
      <c r="AK1236" s="374">
        <v>30000</v>
      </c>
      <c r="AL1236" s="369">
        <v>0</v>
      </c>
      <c r="AM1236" s="369" t="s">
        <v>34</v>
      </c>
      <c r="AN1236" s="369" t="s">
        <v>34</v>
      </c>
      <c r="AO1236" s="367" t="s">
        <v>1326</v>
      </c>
      <c r="AP1236" s="370" t="s">
        <v>718</v>
      </c>
      <c r="AQ1236" s="376" t="s">
        <v>661</v>
      </c>
      <c r="AR1236" s="369">
        <v>5.0000000000000001E-3</v>
      </c>
      <c r="AS1236" s="369">
        <v>5.0000000000000001E-3</v>
      </c>
      <c r="AT1236" s="369"/>
      <c r="AX1236" s="711"/>
      <c r="AY1236" s="712"/>
      <c r="AZ1236" s="712"/>
      <c r="BA1236" s="712"/>
      <c r="BB1236" s="713"/>
      <c r="BC1236" s="712"/>
      <c r="BD1236" s="712"/>
      <c r="BE1236" s="712"/>
      <c r="BF1236" s="712"/>
      <c r="BG1236" s="713"/>
      <c r="BH1236" s="713"/>
      <c r="BI1236" s="714"/>
      <c r="BJ1236" s="714"/>
      <c r="BK1236" s="714"/>
      <c r="BL1236" s="713"/>
      <c r="BM1236" s="713"/>
      <c r="BN1236" s="713"/>
      <c r="BO1236" s="713"/>
      <c r="BP1236" s="713"/>
      <c r="BQ1236" s="713"/>
      <c r="BR1236" s="713"/>
      <c r="BS1236" s="713"/>
      <c r="BT1236" s="716"/>
      <c r="BU1236" s="717"/>
      <c r="BV1236" s="715"/>
      <c r="BW1236" s="718"/>
    </row>
    <row r="1237" spans="2:75" ht="15.75" customHeight="1">
      <c r="B1237" s="363" t="s">
        <v>404</v>
      </c>
      <c r="C1237" s="364">
        <v>31493876000140</v>
      </c>
      <c r="D1237" s="365" t="s">
        <v>14</v>
      </c>
      <c r="E1237" s="365" t="s">
        <v>607</v>
      </c>
      <c r="F1237" s="365"/>
      <c r="G1237" s="366"/>
      <c r="H1237" s="366" t="s">
        <v>34</v>
      </c>
      <c r="I1237" s="366" t="s">
        <v>34</v>
      </c>
      <c r="J1237" s="366" t="s">
        <v>608</v>
      </c>
      <c r="K1237" s="367" t="s">
        <v>48</v>
      </c>
      <c r="L1237" s="368"/>
      <c r="M1237" s="368" t="s">
        <v>34</v>
      </c>
      <c r="N1237" s="367">
        <v>478857</v>
      </c>
      <c r="O1237" s="367" t="s">
        <v>1326</v>
      </c>
      <c r="P1237" s="371">
        <v>43404</v>
      </c>
      <c r="Q1237" s="372">
        <v>446988980.11000001</v>
      </c>
      <c r="R1237" s="372">
        <v>671845072.05765831</v>
      </c>
      <c r="S1237" s="367">
        <v>32</v>
      </c>
      <c r="T1237" s="369">
        <v>0.15661963187823558</v>
      </c>
      <c r="U1237" s="369">
        <v>2.0246525505239599</v>
      </c>
      <c r="V1237" s="369">
        <v>-0.10019889815004768</v>
      </c>
      <c r="W1237" s="369">
        <v>-0.98228424046253537</v>
      </c>
      <c r="X1237" s="369">
        <v>-4.9874639724586389E-3</v>
      </c>
      <c r="Y1237" s="369">
        <v>-3.78208453286017E-2</v>
      </c>
      <c r="Z1237" s="369">
        <v>5.436031483473025E-2</v>
      </c>
      <c r="AA1237" s="369">
        <v>0.30900165249661787</v>
      </c>
      <c r="AB1237" s="369">
        <v>0.26080573489654452</v>
      </c>
      <c r="AC1237" s="373">
        <v>-0.64723912529213301</v>
      </c>
      <c r="AD1237" s="575">
        <v>31493903000185</v>
      </c>
      <c r="AE1237" s="370" t="s">
        <v>2621</v>
      </c>
      <c r="AF1237" s="370" t="s">
        <v>2317</v>
      </c>
      <c r="AG1237" s="374" t="s">
        <v>1458</v>
      </c>
      <c r="AH1237" s="374" t="s">
        <v>2318</v>
      </c>
      <c r="AI1237" s="374">
        <v>30000</v>
      </c>
      <c r="AJ1237" s="374">
        <v>0</v>
      </c>
      <c r="AK1237" s="374">
        <v>30000</v>
      </c>
      <c r="AL1237" s="369">
        <v>1.9299999999999998E-2</v>
      </c>
      <c r="AM1237" s="369">
        <v>0.2</v>
      </c>
      <c r="AN1237" s="369" t="s">
        <v>2335</v>
      </c>
      <c r="AO1237" s="367" t="s">
        <v>1326</v>
      </c>
      <c r="AP1237" s="370" t="s">
        <v>718</v>
      </c>
      <c r="AQ1237" s="376" t="s">
        <v>661</v>
      </c>
      <c r="AR1237" s="369">
        <v>5.0000000000000001E-3</v>
      </c>
      <c r="AS1237" s="369">
        <v>5.0000000000000001E-3</v>
      </c>
      <c r="AT1237" s="369"/>
      <c r="AX1237" s="711"/>
      <c r="AY1237" s="712"/>
      <c r="AZ1237" s="712"/>
      <c r="BA1237" s="712"/>
      <c r="BB1237" s="713"/>
      <c r="BC1237" s="712"/>
      <c r="BD1237" s="712"/>
      <c r="BE1237" s="712"/>
      <c r="BF1237" s="712"/>
      <c r="BG1237" s="713"/>
      <c r="BH1237" s="713"/>
      <c r="BI1237" s="714"/>
      <c r="BJ1237" s="714"/>
      <c r="BK1237" s="714"/>
      <c r="BL1237" s="713"/>
      <c r="BM1237" s="713"/>
      <c r="BN1237" s="713"/>
      <c r="BO1237" s="713"/>
      <c r="BP1237" s="713"/>
      <c r="BQ1237" s="713"/>
      <c r="BR1237" s="713"/>
      <c r="BS1237" s="713"/>
      <c r="BT1237" s="716"/>
      <c r="BU1237" s="717"/>
      <c r="BV1237" s="715"/>
      <c r="BW1237" s="718"/>
    </row>
    <row r="1238" spans="2:75" ht="15.75" customHeight="1">
      <c r="B1238" s="363" t="s">
        <v>596</v>
      </c>
      <c r="C1238" s="364">
        <v>35957054000124</v>
      </c>
      <c r="D1238" s="365" t="s">
        <v>14</v>
      </c>
      <c r="E1238" s="365" t="s">
        <v>607</v>
      </c>
      <c r="F1238" s="365"/>
      <c r="G1238" s="366"/>
      <c r="H1238" s="366" t="s">
        <v>34</v>
      </c>
      <c r="I1238" s="366" t="s">
        <v>34</v>
      </c>
      <c r="J1238" s="366" t="s">
        <v>608</v>
      </c>
      <c r="K1238" s="367" t="s">
        <v>48</v>
      </c>
      <c r="L1238" s="368"/>
      <c r="M1238" s="368" t="s">
        <v>34</v>
      </c>
      <c r="N1238" s="367">
        <v>538264</v>
      </c>
      <c r="O1238" s="367" t="s">
        <v>1323</v>
      </c>
      <c r="P1238" s="371">
        <v>43977</v>
      </c>
      <c r="Q1238" s="372">
        <v>8883861.1799999997</v>
      </c>
      <c r="R1238" s="372">
        <v>13806659.569523802</v>
      </c>
      <c r="S1238" s="367">
        <v>62</v>
      </c>
      <c r="T1238" s="369">
        <v>0.13007518889012704</v>
      </c>
      <c r="U1238" s="369">
        <v>1.6815073550359851</v>
      </c>
      <c r="V1238" s="369">
        <v>-0.11386061002426118</v>
      </c>
      <c r="W1238" s="369">
        <v>-1.1162146979779848</v>
      </c>
      <c r="X1238" s="369">
        <v>-4.7793724003046489E-2</v>
      </c>
      <c r="Y1238" s="369">
        <v>-0.36242849134928568</v>
      </c>
      <c r="Z1238" s="369" t="s">
        <v>1424</v>
      </c>
      <c r="AA1238" s="369" t="s">
        <v>1424</v>
      </c>
      <c r="AB1238" s="369">
        <v>0.26550836570259989</v>
      </c>
      <c r="AC1238" s="373">
        <v>-0.68877286657027881</v>
      </c>
      <c r="AD1238" s="575">
        <v>35957175000176</v>
      </c>
      <c r="AE1238" s="370" t="s">
        <v>2621</v>
      </c>
      <c r="AF1238" s="370" t="s">
        <v>2317</v>
      </c>
      <c r="AG1238" s="374" t="s">
        <v>1458</v>
      </c>
      <c r="AH1238" s="374" t="s">
        <v>2318</v>
      </c>
      <c r="AI1238" s="374">
        <v>30000</v>
      </c>
      <c r="AJ1238" s="374" t="s">
        <v>1436</v>
      </c>
      <c r="AK1238" s="374">
        <v>30000</v>
      </c>
      <c r="AL1238" s="369">
        <v>1.9299999999999998E-2</v>
      </c>
      <c r="AM1238" s="369">
        <v>0.2</v>
      </c>
      <c r="AN1238" s="369" t="s">
        <v>34</v>
      </c>
      <c r="AO1238" s="367" t="s">
        <v>1326</v>
      </c>
      <c r="AP1238" s="370" t="s">
        <v>718</v>
      </c>
      <c r="AQ1238" s="376" t="s">
        <v>661</v>
      </c>
      <c r="AR1238" s="369">
        <v>4.0000000000000001E-3</v>
      </c>
      <c r="AS1238" s="369">
        <v>4.0000000000000001E-3</v>
      </c>
      <c r="AT1238" s="369"/>
      <c r="AX1238" s="711"/>
      <c r="AY1238" s="712"/>
      <c r="AZ1238" s="712"/>
      <c r="BA1238" s="712"/>
      <c r="BB1238" s="713"/>
      <c r="BC1238" s="712"/>
      <c r="BD1238" s="712"/>
      <c r="BE1238" s="712"/>
      <c r="BF1238" s="712"/>
      <c r="BG1238" s="713"/>
      <c r="BH1238" s="713"/>
      <c r="BI1238" s="714"/>
      <c r="BJ1238" s="714"/>
      <c r="BK1238" s="714"/>
      <c r="BL1238" s="713"/>
      <c r="BM1238" s="713"/>
      <c r="BN1238" s="713"/>
      <c r="BO1238" s="713"/>
      <c r="BP1238" s="713"/>
      <c r="BQ1238" s="713"/>
      <c r="BR1238" s="713"/>
      <c r="BS1238" s="713"/>
      <c r="BT1238" s="716"/>
      <c r="BU1238" s="717"/>
      <c r="BV1238" s="715"/>
      <c r="BW1238" s="718"/>
    </row>
    <row r="1239" spans="2:75" ht="15.75" customHeight="1">
      <c r="B1239" s="363" t="s">
        <v>405</v>
      </c>
      <c r="C1239" s="364">
        <v>31533145000181</v>
      </c>
      <c r="D1239" s="365" t="s">
        <v>14</v>
      </c>
      <c r="E1239" s="365" t="s">
        <v>607</v>
      </c>
      <c r="F1239" s="365"/>
      <c r="G1239" s="366"/>
      <c r="H1239" s="366" t="s">
        <v>34</v>
      </c>
      <c r="I1239" s="366" t="s">
        <v>34</v>
      </c>
      <c r="J1239" s="366" t="s">
        <v>608</v>
      </c>
      <c r="K1239" s="367" t="s">
        <v>48</v>
      </c>
      <c r="L1239" s="368"/>
      <c r="M1239" s="368" t="s">
        <v>34</v>
      </c>
      <c r="N1239" s="367">
        <v>478415</v>
      </c>
      <c r="O1239" s="367" t="s">
        <v>1323</v>
      </c>
      <c r="P1239" s="371">
        <v>43404</v>
      </c>
      <c r="Q1239" s="372">
        <v>675920525.52999997</v>
      </c>
      <c r="R1239" s="372">
        <v>815990751.21250033</v>
      </c>
      <c r="S1239" s="367">
        <v>32</v>
      </c>
      <c r="T1239" s="369">
        <v>0.10709739838854992</v>
      </c>
      <c r="U1239" s="369">
        <v>1.3844689723855135</v>
      </c>
      <c r="V1239" s="369">
        <v>-0.12562839803609105</v>
      </c>
      <c r="W1239" s="369">
        <v>-1.2315783688620139</v>
      </c>
      <c r="X1239" s="369">
        <v>1.1172245279605697E-2</v>
      </c>
      <c r="Y1239" s="369">
        <v>8.4721165511471103E-2</v>
      </c>
      <c r="Z1239" s="369">
        <v>0.12044086327028558</v>
      </c>
      <c r="AA1239" s="369">
        <v>0.68462491234249179</v>
      </c>
      <c r="AB1239" s="369">
        <v>0.26072413463000105</v>
      </c>
      <c r="AC1239" s="373">
        <v>-0.75734246060467603</v>
      </c>
      <c r="AD1239" s="575">
        <v>31533735000104</v>
      </c>
      <c r="AE1239" s="370" t="s">
        <v>2621</v>
      </c>
      <c r="AF1239" s="370" t="s">
        <v>2317</v>
      </c>
      <c r="AG1239" s="374" t="s">
        <v>1458</v>
      </c>
      <c r="AH1239" s="374" t="s">
        <v>2321</v>
      </c>
      <c r="AI1239" s="374">
        <v>500</v>
      </c>
      <c r="AJ1239" s="374">
        <v>500</v>
      </c>
      <c r="AK1239" s="374">
        <v>500</v>
      </c>
      <c r="AL1239" s="369">
        <v>2.9300000000000003E-2</v>
      </c>
      <c r="AM1239" s="369" t="s">
        <v>34</v>
      </c>
      <c r="AN1239" s="369" t="s">
        <v>34</v>
      </c>
      <c r="AO1239" s="367" t="s">
        <v>1326</v>
      </c>
      <c r="AP1239" s="370" t="s">
        <v>718</v>
      </c>
      <c r="AQ1239" s="376" t="s">
        <v>661</v>
      </c>
      <c r="AR1239" s="369">
        <v>7.4999999999999997E-3</v>
      </c>
      <c r="AS1239" s="369">
        <v>7.4999999999999997E-3</v>
      </c>
      <c r="AT1239" s="369"/>
      <c r="AX1239" s="711"/>
      <c r="AY1239" s="712"/>
      <c r="AZ1239" s="712"/>
      <c r="BA1239" s="712"/>
      <c r="BB1239" s="713"/>
      <c r="BC1239" s="712"/>
      <c r="BD1239" s="712"/>
      <c r="BE1239" s="712"/>
      <c r="BF1239" s="712"/>
      <c r="BG1239" s="713"/>
      <c r="BH1239" s="713"/>
      <c r="BI1239" s="714"/>
      <c r="BJ1239" s="714"/>
      <c r="BK1239" s="714"/>
      <c r="BL1239" s="713"/>
      <c r="BM1239" s="713"/>
      <c r="BN1239" s="713"/>
      <c r="BO1239" s="713"/>
      <c r="BP1239" s="713"/>
      <c r="BQ1239" s="713"/>
      <c r="BR1239" s="713"/>
      <c r="BS1239" s="713"/>
      <c r="BT1239" s="716"/>
      <c r="BU1239" s="717"/>
      <c r="BV1239" s="715"/>
      <c r="BW1239" s="718"/>
    </row>
    <row r="1240" spans="2:75" ht="15.75" customHeight="1">
      <c r="B1240" s="363" t="s">
        <v>406</v>
      </c>
      <c r="C1240" s="364">
        <v>40938273000104</v>
      </c>
      <c r="D1240" s="365" t="s">
        <v>14</v>
      </c>
      <c r="E1240" s="365" t="s">
        <v>607</v>
      </c>
      <c r="F1240" s="365" t="s">
        <v>674</v>
      </c>
      <c r="G1240" s="366"/>
      <c r="H1240" s="366" t="s">
        <v>34</v>
      </c>
      <c r="I1240" s="366" t="s">
        <v>34</v>
      </c>
      <c r="J1240" s="366" t="s">
        <v>692</v>
      </c>
      <c r="K1240" s="367"/>
      <c r="L1240" s="368"/>
      <c r="M1240" s="368" t="s">
        <v>1421</v>
      </c>
      <c r="N1240" s="367">
        <v>582905</v>
      </c>
      <c r="O1240" s="367" t="s">
        <v>1323</v>
      </c>
      <c r="P1240" s="371">
        <v>44291</v>
      </c>
      <c r="Q1240" s="372">
        <v>4398227.0199999996</v>
      </c>
      <c r="R1240" s="372">
        <v>11456454.074166674</v>
      </c>
      <c r="S1240" s="367">
        <v>1</v>
      </c>
      <c r="T1240" s="369">
        <v>-0.11896107536884715</v>
      </c>
      <c r="U1240" s="369">
        <v>-1.5378330402785185</v>
      </c>
      <c r="V1240" s="369">
        <v>-4.8736066173839521E-2</v>
      </c>
      <c r="W1240" s="369">
        <v>-0.47777640900813678</v>
      </c>
      <c r="X1240" s="369" t="s">
        <v>1424</v>
      </c>
      <c r="Y1240" s="369" t="s">
        <v>1424</v>
      </c>
      <c r="Z1240" s="369" t="s">
        <v>1424</v>
      </c>
      <c r="AA1240" s="369" t="s">
        <v>1424</v>
      </c>
      <c r="AB1240" s="369">
        <v>0.2119907009368949</v>
      </c>
      <c r="AC1240" s="373">
        <v>-0.58797683076994633</v>
      </c>
      <c r="AD1240" s="575">
        <v>0</v>
      </c>
      <c r="AE1240" s="370" t="s">
        <v>2422</v>
      </c>
      <c r="AF1240" s="370" t="s">
        <v>2317</v>
      </c>
      <c r="AG1240" s="374" t="s">
        <v>1458</v>
      </c>
      <c r="AH1240" s="374" t="s">
        <v>2321</v>
      </c>
      <c r="AI1240" s="374">
        <v>500</v>
      </c>
      <c r="AJ1240" s="374">
        <v>100</v>
      </c>
      <c r="AK1240" s="374">
        <v>100</v>
      </c>
      <c r="AL1240" s="369">
        <v>5.0000000000000001E-3</v>
      </c>
      <c r="AM1240" s="369" t="s">
        <v>34</v>
      </c>
      <c r="AN1240" s="369" t="s">
        <v>34</v>
      </c>
      <c r="AO1240" s="367" t="s">
        <v>1326</v>
      </c>
      <c r="AP1240" s="370" t="s">
        <v>13</v>
      </c>
      <c r="AQ1240" s="376" t="s">
        <v>670</v>
      </c>
      <c r="AR1240" s="369">
        <v>6.6649999999999999E-4</v>
      </c>
      <c r="AS1240" s="369">
        <v>6.6649999999999999E-4</v>
      </c>
      <c r="AT1240" s="369"/>
      <c r="AX1240" s="711"/>
      <c r="AY1240" s="712"/>
      <c r="AZ1240" s="712"/>
      <c r="BA1240" s="712"/>
      <c r="BB1240" s="713"/>
      <c r="BC1240" s="712"/>
      <c r="BD1240" s="712"/>
      <c r="BE1240" s="712"/>
      <c r="BF1240" s="712"/>
      <c r="BG1240" s="713"/>
      <c r="BH1240" s="713"/>
      <c r="BI1240" s="714"/>
      <c r="BJ1240" s="714"/>
      <c r="BK1240" s="714"/>
      <c r="BL1240" s="713"/>
      <c r="BM1240" s="713"/>
      <c r="BN1240" s="713"/>
      <c r="BO1240" s="713"/>
      <c r="BP1240" s="713"/>
      <c r="BQ1240" s="713"/>
      <c r="BR1240" s="713"/>
      <c r="BS1240" s="713"/>
      <c r="BT1240" s="716"/>
      <c r="BU1240" s="717"/>
      <c r="BV1240" s="715"/>
      <c r="BW1240" s="718"/>
    </row>
    <row r="1241" spans="2:75" ht="15.75" customHeight="1">
      <c r="B1241" s="363" t="s">
        <v>1394</v>
      </c>
      <c r="C1241" s="364">
        <v>41395002000104</v>
      </c>
      <c r="D1241" s="365" t="s">
        <v>11</v>
      </c>
      <c r="E1241" s="365" t="s">
        <v>621</v>
      </c>
      <c r="F1241" s="365" t="s">
        <v>674</v>
      </c>
      <c r="G1241" s="366" t="s">
        <v>740</v>
      </c>
      <c r="H1241" s="366" t="s">
        <v>34</v>
      </c>
      <c r="I1241" s="366"/>
      <c r="J1241" s="366" t="s">
        <v>608</v>
      </c>
      <c r="K1241" s="367" t="s">
        <v>48</v>
      </c>
      <c r="L1241" s="368"/>
      <c r="M1241" s="368" t="s">
        <v>1421</v>
      </c>
      <c r="N1241" s="367">
        <v>599433</v>
      </c>
      <c r="O1241" s="367" t="s">
        <v>1323</v>
      </c>
      <c r="P1241" s="371">
        <v>44376</v>
      </c>
      <c r="Q1241" s="372">
        <v>9094843.9299999997</v>
      </c>
      <c r="R1241" s="372">
        <v>15481342.00214286</v>
      </c>
      <c r="S1241" s="367">
        <v>1</v>
      </c>
      <c r="T1241" s="369">
        <v>6.469202178893485E-2</v>
      </c>
      <c r="U1241" s="369">
        <v>0.8362863923428735</v>
      </c>
      <c r="V1241" s="369">
        <v>9.5830466599715614E-2</v>
      </c>
      <c r="W1241" s="369">
        <v>0.93945900439053109</v>
      </c>
      <c r="X1241" s="369" t="s">
        <v>1424</v>
      </c>
      <c r="Y1241" s="369" t="s">
        <v>1424</v>
      </c>
      <c r="Z1241" s="369" t="s">
        <v>1424</v>
      </c>
      <c r="AA1241" s="369" t="s">
        <v>1424</v>
      </c>
      <c r="AB1241" s="369">
        <v>2.6347378191441059E-2</v>
      </c>
      <c r="AC1241" s="373">
        <v>-0.20030108769832553</v>
      </c>
      <c r="AD1241" s="575">
        <v>0</v>
      </c>
      <c r="AE1241" s="370" t="s">
        <v>2422</v>
      </c>
      <c r="AF1241" s="370" t="s">
        <v>2317</v>
      </c>
      <c r="AG1241" s="374" t="s">
        <v>1458</v>
      </c>
      <c r="AH1241" s="374" t="s">
        <v>2321</v>
      </c>
      <c r="AI1241" s="374">
        <v>0</v>
      </c>
      <c r="AJ1241" s="374">
        <v>0</v>
      </c>
      <c r="AK1241" s="374">
        <v>0</v>
      </c>
      <c r="AL1241" s="369">
        <v>3.0000000000000001E-3</v>
      </c>
      <c r="AM1241" s="369" t="s">
        <v>34</v>
      </c>
      <c r="AN1241" s="369" t="s">
        <v>636</v>
      </c>
      <c r="AO1241" s="367" t="s">
        <v>1326</v>
      </c>
      <c r="AP1241" s="370" t="s">
        <v>11</v>
      </c>
      <c r="AQ1241" s="376" t="s">
        <v>678</v>
      </c>
      <c r="AR1241" s="369">
        <v>6.6649999999999999E-4</v>
      </c>
      <c r="AS1241" s="369">
        <v>6.6649999999999999E-4</v>
      </c>
      <c r="AT1241" s="369"/>
      <c r="AX1241" s="711"/>
      <c r="AY1241" s="712"/>
      <c r="AZ1241" s="712"/>
      <c r="BA1241" s="712"/>
      <c r="BB1241" s="713"/>
      <c r="BC1241" s="712"/>
      <c r="BD1241" s="712"/>
      <c r="BE1241" s="712"/>
      <c r="BF1241" s="712"/>
      <c r="BG1241" s="713"/>
      <c r="BH1241" s="713"/>
      <c r="BI1241" s="714"/>
      <c r="BJ1241" s="714"/>
      <c r="BK1241" s="714"/>
      <c r="BL1241" s="713"/>
      <c r="BM1241" s="713"/>
      <c r="BN1241" s="713"/>
      <c r="BO1241" s="713"/>
      <c r="BP1241" s="713"/>
      <c r="BQ1241" s="713"/>
      <c r="BR1241" s="713"/>
      <c r="BS1241" s="713"/>
      <c r="BT1241" s="716"/>
      <c r="BU1241" s="717"/>
      <c r="BV1241" s="715"/>
      <c r="BW1241" s="718"/>
    </row>
    <row r="1242" spans="2:75" ht="15.75" customHeight="1">
      <c r="B1242" s="363" t="s">
        <v>574</v>
      </c>
      <c r="C1242" s="364">
        <v>41360111000196</v>
      </c>
      <c r="D1242" s="365" t="s">
        <v>14</v>
      </c>
      <c r="E1242" s="365" t="s">
        <v>614</v>
      </c>
      <c r="F1242" s="365"/>
      <c r="G1242" s="366"/>
      <c r="H1242" s="366" t="s">
        <v>1340</v>
      </c>
      <c r="I1242" s="366" t="s">
        <v>34</v>
      </c>
      <c r="J1242" s="366" t="s">
        <v>608</v>
      </c>
      <c r="K1242" s="367" t="s">
        <v>48</v>
      </c>
      <c r="L1242" s="368"/>
      <c r="M1242" s="368" t="s">
        <v>34</v>
      </c>
      <c r="N1242" s="367">
        <v>600954</v>
      </c>
      <c r="O1242" s="367" t="s">
        <v>1323</v>
      </c>
      <c r="P1242" s="371">
        <v>44354</v>
      </c>
      <c r="Q1242" s="372">
        <v>66911093.57</v>
      </c>
      <c r="R1242" s="372">
        <v>65112902.945833333</v>
      </c>
      <c r="S1242" s="367">
        <v>32</v>
      </c>
      <c r="T1242" s="369">
        <v>2.8924467141558052E-2</v>
      </c>
      <c r="U1242" s="369">
        <v>0.37391223225598685</v>
      </c>
      <c r="V1242" s="369">
        <v>-6.6421297638921684E-2</v>
      </c>
      <c r="W1242" s="369">
        <v>-0.65115081209855741</v>
      </c>
      <c r="X1242" s="369" t="s">
        <v>1424</v>
      </c>
      <c r="Y1242" s="369" t="s">
        <v>1424</v>
      </c>
      <c r="Z1242" s="369" t="s">
        <v>1424</v>
      </c>
      <c r="AA1242" s="369" t="s">
        <v>1424</v>
      </c>
      <c r="AB1242" s="369">
        <v>0.23043349352717693</v>
      </c>
      <c r="AC1242" s="373">
        <v>-0.60485034504896384</v>
      </c>
      <c r="AD1242" s="575">
        <v>41301308000154</v>
      </c>
      <c r="AE1242" s="370" t="s">
        <v>2622</v>
      </c>
      <c r="AF1242" s="370" t="s">
        <v>2320</v>
      </c>
      <c r="AG1242" s="374" t="s">
        <v>59</v>
      </c>
      <c r="AH1242" s="374" t="s">
        <v>2318</v>
      </c>
      <c r="AI1242" s="374">
        <v>20000</v>
      </c>
      <c r="AJ1242" s="374" t="s">
        <v>1436</v>
      </c>
      <c r="AK1242" s="374" t="s">
        <v>1436</v>
      </c>
      <c r="AL1242" s="369">
        <v>0.02</v>
      </c>
      <c r="AM1242" s="369">
        <v>0.2</v>
      </c>
      <c r="AN1242" s="369" t="s">
        <v>2349</v>
      </c>
      <c r="AO1242" s="367" t="s">
        <v>1326</v>
      </c>
      <c r="AP1242" s="370" t="s">
        <v>718</v>
      </c>
      <c r="AQ1242" s="376" t="s">
        <v>661</v>
      </c>
      <c r="AR1242" s="369">
        <v>6.6666666666666662E-3</v>
      </c>
      <c r="AS1242" s="369">
        <v>6.6666666666666662E-3</v>
      </c>
      <c r="AT1242" s="369"/>
      <c r="AX1242" s="711"/>
      <c r="AY1242" s="712"/>
      <c r="AZ1242" s="712"/>
      <c r="BA1242" s="712"/>
      <c r="BB1242" s="713"/>
      <c r="BC1242" s="712"/>
      <c r="BD1242" s="712"/>
      <c r="BE1242" s="712"/>
      <c r="BF1242" s="712"/>
      <c r="BG1242" s="713"/>
      <c r="BH1242" s="713"/>
      <c r="BI1242" s="714"/>
      <c r="BJ1242" s="714"/>
      <c r="BK1242" s="714"/>
      <c r="BL1242" s="713"/>
      <c r="BM1242" s="713"/>
      <c r="BN1242" s="713"/>
      <c r="BO1242" s="713"/>
      <c r="BP1242" s="713"/>
      <c r="BQ1242" s="713"/>
      <c r="BR1242" s="713"/>
      <c r="BS1242" s="713"/>
      <c r="BT1242" s="716"/>
      <c r="BU1242" s="717"/>
      <c r="BV1242" s="715"/>
      <c r="BW1242" s="718"/>
    </row>
    <row r="1243" spans="2:75" ht="15.75" customHeight="1">
      <c r="B1243" s="363" t="s">
        <v>407</v>
      </c>
      <c r="C1243" s="364">
        <v>28581175000159</v>
      </c>
      <c r="D1243" s="365" t="s">
        <v>13</v>
      </c>
      <c r="E1243" s="365" t="s">
        <v>615</v>
      </c>
      <c r="F1243" s="365" t="s">
        <v>619</v>
      </c>
      <c r="G1243" s="366" t="s">
        <v>34</v>
      </c>
      <c r="H1243" s="366" t="s">
        <v>1340</v>
      </c>
      <c r="I1243" s="366" t="s">
        <v>34</v>
      </c>
      <c r="J1243" s="366"/>
      <c r="K1243" s="367" t="s">
        <v>48</v>
      </c>
      <c r="L1243" s="368"/>
      <c r="M1243" s="368" t="s">
        <v>34</v>
      </c>
      <c r="N1243" s="367">
        <v>464074</v>
      </c>
      <c r="O1243" s="367" t="s">
        <v>1323</v>
      </c>
      <c r="P1243" s="371">
        <v>43223</v>
      </c>
      <c r="Q1243" s="372">
        <v>63322726.939999998</v>
      </c>
      <c r="R1243" s="372">
        <v>62897148.856031738</v>
      </c>
      <c r="S1243" s="367">
        <v>31</v>
      </c>
      <c r="T1243" s="369">
        <v>7.887909864452447E-2</v>
      </c>
      <c r="U1243" s="369">
        <v>1.0196855039081494</v>
      </c>
      <c r="V1243" s="369">
        <v>7.3087520477042256E-2</v>
      </c>
      <c r="W1243" s="369">
        <v>0.71650208599671406</v>
      </c>
      <c r="X1243" s="369">
        <v>7.0340461067736948E-2</v>
      </c>
      <c r="Y1243" s="369">
        <v>0.53340449436348703</v>
      </c>
      <c r="Z1243" s="369">
        <v>0.1054992768981633</v>
      </c>
      <c r="AA1243" s="369">
        <v>0.59969209151642489</v>
      </c>
      <c r="AB1243" s="369">
        <v>8.855102762520449E-2</v>
      </c>
      <c r="AC1243" s="373">
        <v>-0.2562803798824036</v>
      </c>
      <c r="AD1243" s="575">
        <v>28653777000174</v>
      </c>
      <c r="AE1243" s="370" t="s">
        <v>2622</v>
      </c>
      <c r="AF1243" s="370" t="s">
        <v>2320</v>
      </c>
      <c r="AG1243" s="374" t="s">
        <v>59</v>
      </c>
      <c r="AH1243" s="374" t="s">
        <v>2321</v>
      </c>
      <c r="AI1243" s="374">
        <v>500</v>
      </c>
      <c r="AJ1243" s="374">
        <v>100</v>
      </c>
      <c r="AK1243" s="374">
        <v>100</v>
      </c>
      <c r="AL1243" s="369">
        <v>1.3999999999999999E-2</v>
      </c>
      <c r="AM1243" s="369">
        <v>0.2</v>
      </c>
      <c r="AN1243" s="369" t="s">
        <v>64</v>
      </c>
      <c r="AO1243" s="367" t="s">
        <v>1326</v>
      </c>
      <c r="AP1243" s="370" t="s">
        <v>13</v>
      </c>
      <c r="AQ1243" s="376" t="s">
        <v>666</v>
      </c>
      <c r="AR1243" s="369">
        <v>3.7333333333333333E-3</v>
      </c>
      <c r="AS1243" s="369">
        <v>3.7333333333333333E-3</v>
      </c>
      <c r="AT1243" s="369"/>
      <c r="AX1243" s="711"/>
      <c r="AY1243" s="712"/>
      <c r="AZ1243" s="712"/>
      <c r="BA1243" s="712"/>
      <c r="BB1243" s="713"/>
      <c r="BC1243" s="712"/>
      <c r="BD1243" s="712"/>
      <c r="BE1243" s="712"/>
      <c r="BF1243" s="712"/>
      <c r="BG1243" s="713"/>
      <c r="BH1243" s="713"/>
      <c r="BI1243" s="714"/>
      <c r="BJ1243" s="714"/>
      <c r="BK1243" s="714"/>
      <c r="BL1243" s="713"/>
      <c r="BM1243" s="713"/>
      <c r="BN1243" s="713"/>
      <c r="BO1243" s="713"/>
      <c r="BP1243" s="713"/>
      <c r="BQ1243" s="713"/>
      <c r="BR1243" s="713"/>
      <c r="BS1243" s="713"/>
      <c r="BT1243" s="716"/>
      <c r="BU1243" s="717"/>
      <c r="BV1243" s="715"/>
      <c r="BW1243" s="718"/>
    </row>
    <row r="1244" spans="2:75" ht="15.75" customHeight="1">
      <c r="B1244" s="363" t="s">
        <v>1749</v>
      </c>
      <c r="C1244" s="364">
        <v>33146130000196</v>
      </c>
      <c r="D1244" s="365" t="s">
        <v>14</v>
      </c>
      <c r="E1244" s="365" t="s">
        <v>607</v>
      </c>
      <c r="F1244" s="365" t="s">
        <v>1319</v>
      </c>
      <c r="G1244" s="366"/>
      <c r="H1244" s="366" t="s">
        <v>34</v>
      </c>
      <c r="I1244" s="366" t="s">
        <v>34</v>
      </c>
      <c r="J1244" s="366" t="s">
        <v>608</v>
      </c>
      <c r="K1244" s="367" t="s">
        <v>48</v>
      </c>
      <c r="L1244" s="368"/>
      <c r="M1244" s="368"/>
      <c r="N1244" s="367">
        <v>511730</v>
      </c>
      <c r="O1244" s="367" t="s">
        <v>1323</v>
      </c>
      <c r="P1244" s="371">
        <v>43710</v>
      </c>
      <c r="Q1244" s="372">
        <v>259693586.40000001</v>
      </c>
      <c r="R1244" s="372">
        <v>287979347.08666658</v>
      </c>
      <c r="S1244" s="367">
        <v>9</v>
      </c>
      <c r="T1244" s="369">
        <v>0.10582838908571901</v>
      </c>
      <c r="U1244" s="369">
        <v>1.1903485686169777</v>
      </c>
      <c r="V1244" s="369">
        <v>4.6644227467608657E-2</v>
      </c>
      <c r="W1244" s="369">
        <v>0.42808711880654077</v>
      </c>
      <c r="X1244" s="369">
        <v>0.50228638087919486</v>
      </c>
      <c r="Y1244" s="369">
        <v>3.531972575633048</v>
      </c>
      <c r="Z1244" s="369">
        <v>0.6538109173708293</v>
      </c>
      <c r="AA1244" s="369">
        <v>3.572791398472754</v>
      </c>
      <c r="AB1244" s="369">
        <v>0.1827928118709678</v>
      </c>
      <c r="AC1244" s="373">
        <v>-0.22546040304042617</v>
      </c>
      <c r="AD1244" s="575">
        <v>33600869000126</v>
      </c>
      <c r="AE1244" s="370" t="s">
        <v>2468</v>
      </c>
      <c r="AF1244" s="370" t="s">
        <v>2317</v>
      </c>
      <c r="AG1244" s="374" t="s">
        <v>1458</v>
      </c>
      <c r="AH1244" s="374" t="s">
        <v>2327</v>
      </c>
      <c r="AI1244" s="374">
        <v>1000</v>
      </c>
      <c r="AJ1244" s="374">
        <v>0</v>
      </c>
      <c r="AK1244" s="374">
        <v>1000</v>
      </c>
      <c r="AL1244" s="369">
        <v>0.02</v>
      </c>
      <c r="AM1244" s="369">
        <v>0.2</v>
      </c>
      <c r="AN1244" s="369" t="s">
        <v>34</v>
      </c>
      <c r="AO1244" s="367" t="s">
        <v>1323</v>
      </c>
      <c r="AP1244" s="370" t="s">
        <v>13</v>
      </c>
      <c r="AQ1244" s="376" t="s">
        <v>2385</v>
      </c>
      <c r="AR1244" s="369" t="s">
        <v>34</v>
      </c>
      <c r="AS1244" s="369" t="s">
        <v>34</v>
      </c>
      <c r="AT1244" s="369"/>
      <c r="AX1244" s="711"/>
      <c r="AY1244" s="712"/>
      <c r="AZ1244" s="712"/>
      <c r="BA1244" s="712"/>
      <c r="BB1244" s="713"/>
      <c r="BC1244" s="712"/>
      <c r="BD1244" s="712"/>
      <c r="BE1244" s="712"/>
      <c r="BF1244" s="712"/>
      <c r="BG1244" s="713"/>
      <c r="BH1244" s="713"/>
      <c r="BI1244" s="714"/>
      <c r="BJ1244" s="714"/>
      <c r="BK1244" s="714"/>
      <c r="BL1244" s="713"/>
      <c r="BM1244" s="713"/>
      <c r="BN1244" s="713"/>
      <c r="BO1244" s="713"/>
      <c r="BP1244" s="713"/>
      <c r="BQ1244" s="713"/>
      <c r="BR1244" s="713"/>
      <c r="BS1244" s="713"/>
      <c r="BT1244" s="716"/>
      <c r="BU1244" s="717"/>
      <c r="BV1244" s="715"/>
      <c r="BW1244" s="718"/>
    </row>
    <row r="1245" spans="2:75" ht="15.75" customHeight="1">
      <c r="B1245" s="363" t="s">
        <v>1226</v>
      </c>
      <c r="C1245" s="364">
        <v>29177024000100</v>
      </c>
      <c r="D1245" s="365" t="s">
        <v>14</v>
      </c>
      <c r="E1245" s="365" t="s">
        <v>607</v>
      </c>
      <c r="F1245" s="365" t="s">
        <v>1319</v>
      </c>
      <c r="G1245" s="366"/>
      <c r="H1245" s="366" t="s">
        <v>34</v>
      </c>
      <c r="I1245" s="366" t="s">
        <v>34</v>
      </c>
      <c r="J1245" s="366" t="s">
        <v>608</v>
      </c>
      <c r="K1245" s="367" t="s">
        <v>48</v>
      </c>
      <c r="L1245" s="368" t="s">
        <v>717</v>
      </c>
      <c r="M1245" s="368" t="s">
        <v>34</v>
      </c>
      <c r="N1245" s="367">
        <v>463698</v>
      </c>
      <c r="O1245" s="367" t="s">
        <v>1323</v>
      </c>
      <c r="P1245" s="371">
        <v>43216</v>
      </c>
      <c r="Q1245" s="372">
        <v>352375886.14999998</v>
      </c>
      <c r="R1245" s="372">
        <v>334913597.54408753</v>
      </c>
      <c r="S1245" s="367">
        <v>32</v>
      </c>
      <c r="T1245" s="369">
        <v>0.10823270706921639</v>
      </c>
      <c r="U1245" s="369">
        <v>1.3991453292915905</v>
      </c>
      <c r="V1245" s="369">
        <v>2.9434782763952949E-2</v>
      </c>
      <c r="W1245" s="369">
        <v>0.28855929320870971</v>
      </c>
      <c r="X1245" s="369">
        <v>1.1491525403099243</v>
      </c>
      <c r="Y1245" s="369">
        <v>8.714232468852547</v>
      </c>
      <c r="Z1245" s="369">
        <v>1.8022416161822954</v>
      </c>
      <c r="AA1245" s="369">
        <v>10.244525611958187</v>
      </c>
      <c r="AB1245" s="369">
        <v>0.23719617549934152</v>
      </c>
      <c r="AC1245" s="373">
        <v>-0.16909112836886009</v>
      </c>
      <c r="AD1245" s="575">
        <v>29088410000118</v>
      </c>
      <c r="AE1245" s="370" t="s">
        <v>2468</v>
      </c>
      <c r="AF1245" s="370" t="s">
        <v>2317</v>
      </c>
      <c r="AG1245" s="374" t="s">
        <v>1458</v>
      </c>
      <c r="AH1245" s="374" t="s">
        <v>2321</v>
      </c>
      <c r="AI1245" s="374">
        <v>50</v>
      </c>
      <c r="AJ1245" s="374">
        <v>50</v>
      </c>
      <c r="AK1245" s="374">
        <v>30</v>
      </c>
      <c r="AL1245" s="369">
        <v>0.02</v>
      </c>
      <c r="AM1245" s="369">
        <v>0.2</v>
      </c>
      <c r="AN1245" s="369" t="s">
        <v>34</v>
      </c>
      <c r="AO1245" s="367" t="s">
        <v>1326</v>
      </c>
      <c r="AP1245" s="370" t="s">
        <v>718</v>
      </c>
      <c r="AQ1245" s="376" t="s">
        <v>669</v>
      </c>
      <c r="AR1245" s="369">
        <v>5.3333333333333332E-3</v>
      </c>
      <c r="AS1245" s="369">
        <v>5.3333333333333332E-3</v>
      </c>
      <c r="AT1245" s="369"/>
      <c r="AX1245" s="711"/>
      <c r="AY1245" s="712"/>
      <c r="AZ1245" s="712"/>
      <c r="BA1245" s="712"/>
      <c r="BB1245" s="713"/>
      <c r="BC1245" s="712"/>
      <c r="BD1245" s="712"/>
      <c r="BE1245" s="712"/>
      <c r="BF1245" s="712"/>
      <c r="BG1245" s="713"/>
      <c r="BH1245" s="713"/>
      <c r="BI1245" s="714"/>
      <c r="BJ1245" s="714"/>
      <c r="BK1245" s="714"/>
      <c r="BL1245" s="713"/>
      <c r="BM1245" s="713"/>
      <c r="BN1245" s="713"/>
      <c r="BO1245" s="713"/>
      <c r="BP1245" s="713"/>
      <c r="BQ1245" s="713"/>
      <c r="BR1245" s="713"/>
      <c r="BS1245" s="713"/>
      <c r="BT1245" s="716"/>
      <c r="BU1245" s="717"/>
      <c r="BV1245" s="715"/>
      <c r="BW1245" s="718"/>
    </row>
    <row r="1246" spans="2:75" ht="15.75" customHeight="1">
      <c r="B1246" s="363" t="s">
        <v>1227</v>
      </c>
      <c r="C1246" s="364">
        <v>35471498000155</v>
      </c>
      <c r="D1246" s="365" t="s">
        <v>14</v>
      </c>
      <c r="E1246" s="365" t="s">
        <v>607</v>
      </c>
      <c r="F1246" s="365" t="s">
        <v>1319</v>
      </c>
      <c r="G1246" s="366"/>
      <c r="H1246" s="366" t="s">
        <v>34</v>
      </c>
      <c r="I1246" s="366" t="s">
        <v>34</v>
      </c>
      <c r="J1246" s="366" t="s">
        <v>608</v>
      </c>
      <c r="K1246" s="367" t="s">
        <v>48</v>
      </c>
      <c r="L1246" s="368"/>
      <c r="M1246" s="368" t="s">
        <v>34</v>
      </c>
      <c r="N1246" s="367">
        <v>529478</v>
      </c>
      <c r="O1246" s="367" t="s">
        <v>1323</v>
      </c>
      <c r="P1246" s="371">
        <v>43896</v>
      </c>
      <c r="Q1246" s="372">
        <v>575605236.67999995</v>
      </c>
      <c r="R1246" s="372">
        <v>575692570.7237699</v>
      </c>
      <c r="S1246" s="367">
        <v>62</v>
      </c>
      <c r="T1246" s="369">
        <v>6.6221561566536469E-2</v>
      </c>
      <c r="U1246" s="369">
        <v>0.85605905158559581</v>
      </c>
      <c r="V1246" s="369">
        <v>-4.7959387822627098E-2</v>
      </c>
      <c r="W1246" s="369">
        <v>-0.47016236415944074</v>
      </c>
      <c r="X1246" s="369">
        <v>0.79757194278827592</v>
      </c>
      <c r="Y1246" s="369">
        <v>6.0481329295212074</v>
      </c>
      <c r="Z1246" s="369" t="s">
        <v>1424</v>
      </c>
      <c r="AA1246" s="369" t="s">
        <v>1424</v>
      </c>
      <c r="AB1246" s="369">
        <v>0.25737788615662338</v>
      </c>
      <c r="AC1246" s="373">
        <v>-0.44006194741590204</v>
      </c>
      <c r="AD1246" s="575">
        <v>29088425000186</v>
      </c>
      <c r="AE1246" s="370" t="s">
        <v>2468</v>
      </c>
      <c r="AF1246" s="370" t="s">
        <v>2317</v>
      </c>
      <c r="AG1246" s="374" t="s">
        <v>1458</v>
      </c>
      <c r="AH1246" s="374" t="s">
        <v>2321</v>
      </c>
      <c r="AI1246" s="374">
        <v>50</v>
      </c>
      <c r="AJ1246" s="374">
        <v>50</v>
      </c>
      <c r="AK1246" s="374">
        <v>30</v>
      </c>
      <c r="AL1246" s="369">
        <v>0.02</v>
      </c>
      <c r="AM1246" s="369">
        <v>0.2</v>
      </c>
      <c r="AN1246" s="369" t="s">
        <v>2368</v>
      </c>
      <c r="AO1246" s="367" t="s">
        <v>1326</v>
      </c>
      <c r="AP1246" s="370" t="s">
        <v>718</v>
      </c>
      <c r="AQ1246" s="376" t="s">
        <v>683</v>
      </c>
      <c r="AR1246" s="369">
        <v>5.3333333333333332E-3</v>
      </c>
      <c r="AS1246" s="369">
        <v>5.3333333333333332E-3</v>
      </c>
      <c r="AT1246" s="369"/>
      <c r="AX1246" s="711"/>
      <c r="AY1246" s="712"/>
      <c r="AZ1246" s="712"/>
      <c r="BA1246" s="712"/>
      <c r="BB1246" s="713"/>
      <c r="BC1246" s="712"/>
      <c r="BD1246" s="712"/>
      <c r="BE1246" s="712"/>
      <c r="BF1246" s="712"/>
      <c r="BG1246" s="713"/>
      <c r="BH1246" s="713"/>
      <c r="BI1246" s="714"/>
      <c r="BJ1246" s="714"/>
      <c r="BK1246" s="714"/>
      <c r="BL1246" s="713"/>
      <c r="BM1246" s="713"/>
      <c r="BN1246" s="713"/>
      <c r="BO1246" s="713"/>
      <c r="BP1246" s="713"/>
      <c r="BQ1246" s="713"/>
      <c r="BR1246" s="713"/>
      <c r="BS1246" s="713"/>
      <c r="BT1246" s="716"/>
      <c r="BU1246" s="717"/>
      <c r="BV1246" s="715"/>
      <c r="BW1246" s="718"/>
    </row>
    <row r="1247" spans="2:75" ht="15.75" customHeight="1">
      <c r="B1247" s="363" t="s">
        <v>597</v>
      </c>
      <c r="C1247" s="364">
        <v>41574875000184</v>
      </c>
      <c r="D1247" s="365" t="s">
        <v>14</v>
      </c>
      <c r="E1247" s="365" t="s">
        <v>607</v>
      </c>
      <c r="F1247" s="365"/>
      <c r="G1247" s="366"/>
      <c r="H1247" s="366" t="s">
        <v>34</v>
      </c>
      <c r="I1247" s="366" t="s">
        <v>34</v>
      </c>
      <c r="J1247" s="366" t="s">
        <v>608</v>
      </c>
      <c r="K1247" s="367" t="s">
        <v>48</v>
      </c>
      <c r="L1247" s="368"/>
      <c r="M1247" s="368" t="s">
        <v>34</v>
      </c>
      <c r="N1247" s="367">
        <v>624438</v>
      </c>
      <c r="O1247" s="367" t="s">
        <v>1323</v>
      </c>
      <c r="P1247" s="371">
        <v>44355</v>
      </c>
      <c r="Q1247" s="372">
        <v>1313299.49</v>
      </c>
      <c r="R1247" s="372">
        <v>1161445.4335317465</v>
      </c>
      <c r="S1247" s="367">
        <v>92</v>
      </c>
      <c r="T1247" s="369">
        <v>4.1650050562613394E-2</v>
      </c>
      <c r="U1247" s="369">
        <v>0.53841833293675023</v>
      </c>
      <c r="V1247" s="369">
        <v>-0.1013695909350677</v>
      </c>
      <c r="W1247" s="369">
        <v>-0.99376094424251415</v>
      </c>
      <c r="X1247" s="369" t="s">
        <v>1424</v>
      </c>
      <c r="Y1247" s="369" t="s">
        <v>1424</v>
      </c>
      <c r="Z1247" s="369" t="s">
        <v>1424</v>
      </c>
      <c r="AA1247" s="369" t="s">
        <v>1424</v>
      </c>
      <c r="AB1247" s="369">
        <v>0.26291768092307594</v>
      </c>
      <c r="AC1247" s="373">
        <v>-0.64449549948324258</v>
      </c>
      <c r="AD1247" s="575">
        <v>29088425000186</v>
      </c>
      <c r="AE1247" s="370" t="s">
        <v>2468</v>
      </c>
      <c r="AF1247" s="370" t="s">
        <v>2317</v>
      </c>
      <c r="AG1247" s="374" t="s">
        <v>1458</v>
      </c>
      <c r="AH1247" s="374" t="s">
        <v>2321</v>
      </c>
      <c r="AI1247" s="374">
        <v>50</v>
      </c>
      <c r="AJ1247" s="374">
        <v>50</v>
      </c>
      <c r="AK1247" s="374">
        <v>30</v>
      </c>
      <c r="AL1247" s="369">
        <v>0.02</v>
      </c>
      <c r="AM1247" s="369">
        <v>0.2</v>
      </c>
      <c r="AN1247" s="369" t="s">
        <v>34</v>
      </c>
      <c r="AO1247" s="367" t="s">
        <v>1326</v>
      </c>
      <c r="AP1247" s="370" t="s">
        <v>718</v>
      </c>
      <c r="AQ1247" s="376" t="s">
        <v>683</v>
      </c>
      <c r="AR1247" s="369">
        <v>5.3333333333333332E-3</v>
      </c>
      <c r="AS1247" s="369">
        <v>5.3333333333333332E-3</v>
      </c>
      <c r="AT1247" s="369"/>
      <c r="AX1247" s="711"/>
      <c r="AY1247" s="712"/>
      <c r="AZ1247" s="712"/>
      <c r="BA1247" s="712"/>
      <c r="BB1247" s="713"/>
      <c r="BC1247" s="712"/>
      <c r="BD1247" s="712"/>
      <c r="BE1247" s="712"/>
      <c r="BF1247" s="712"/>
      <c r="BG1247" s="713"/>
      <c r="BH1247" s="713"/>
      <c r="BI1247" s="714"/>
      <c r="BJ1247" s="714"/>
      <c r="BK1247" s="714"/>
      <c r="BL1247" s="713"/>
      <c r="BM1247" s="713"/>
      <c r="BN1247" s="713"/>
      <c r="BO1247" s="713"/>
      <c r="BP1247" s="713"/>
      <c r="BQ1247" s="713"/>
      <c r="BR1247" s="713"/>
      <c r="BS1247" s="713"/>
      <c r="BT1247" s="716"/>
      <c r="BU1247" s="717"/>
      <c r="BV1247" s="715"/>
      <c r="BW1247" s="718"/>
    </row>
    <row r="1248" spans="2:75" ht="15.75" customHeight="1">
      <c r="B1248" s="363" t="s">
        <v>1228</v>
      </c>
      <c r="C1248" s="364">
        <v>29177013000112</v>
      </c>
      <c r="D1248" s="365" t="s">
        <v>14</v>
      </c>
      <c r="E1248" s="365" t="s">
        <v>607</v>
      </c>
      <c r="F1248" s="365"/>
      <c r="G1248" s="366"/>
      <c r="H1248" s="366" t="s">
        <v>34</v>
      </c>
      <c r="I1248" s="366" t="s">
        <v>34</v>
      </c>
      <c r="J1248" s="366" t="s">
        <v>608</v>
      </c>
      <c r="K1248" s="367" t="s">
        <v>48</v>
      </c>
      <c r="L1248" s="368" t="s">
        <v>717</v>
      </c>
      <c r="M1248" s="368" t="s">
        <v>34</v>
      </c>
      <c r="N1248" s="367">
        <v>463396</v>
      </c>
      <c r="O1248" s="367" t="s">
        <v>1323</v>
      </c>
      <c r="P1248" s="371">
        <v>43214</v>
      </c>
      <c r="Q1248" s="372">
        <v>166381883.96000001</v>
      </c>
      <c r="R1248" s="372">
        <v>196252438.27472204</v>
      </c>
      <c r="S1248" s="367">
        <v>32</v>
      </c>
      <c r="T1248" s="369">
        <v>6.5893072764172E-2</v>
      </c>
      <c r="U1248" s="369">
        <v>0.8518126127225365</v>
      </c>
      <c r="V1248" s="369">
        <v>-4.1467529488986465E-2</v>
      </c>
      <c r="W1248" s="369">
        <v>-0.4065204454339349</v>
      </c>
      <c r="X1248" s="369">
        <v>0.78473043079327742</v>
      </c>
      <c r="Y1248" s="369">
        <v>5.9507534112670033</v>
      </c>
      <c r="Z1248" s="369">
        <v>1.3465565881379415</v>
      </c>
      <c r="AA1248" s="369">
        <v>7.6542641848166255</v>
      </c>
      <c r="AB1248" s="369">
        <v>0.25070727134656184</v>
      </c>
      <c r="AC1248" s="373">
        <v>-0.43143746333503347</v>
      </c>
      <c r="AD1248" s="575">
        <v>29088425000186</v>
      </c>
      <c r="AE1248" s="370" t="s">
        <v>2468</v>
      </c>
      <c r="AF1248" s="370" t="s">
        <v>2317</v>
      </c>
      <c r="AG1248" s="374" t="s">
        <v>1458</v>
      </c>
      <c r="AH1248" s="374" t="s">
        <v>2321</v>
      </c>
      <c r="AI1248" s="374">
        <v>50</v>
      </c>
      <c r="AJ1248" s="374">
        <v>50</v>
      </c>
      <c r="AK1248" s="374">
        <v>30</v>
      </c>
      <c r="AL1248" s="369">
        <v>0.02</v>
      </c>
      <c r="AM1248" s="369">
        <v>0.2</v>
      </c>
      <c r="AN1248" s="369" t="s">
        <v>34</v>
      </c>
      <c r="AO1248" s="367" t="s">
        <v>1326</v>
      </c>
      <c r="AP1248" s="370" t="s">
        <v>718</v>
      </c>
      <c r="AQ1248" s="376" t="s">
        <v>683</v>
      </c>
      <c r="AR1248" s="369">
        <v>5.3333333333333332E-3</v>
      </c>
      <c r="AS1248" s="369">
        <v>5.3333333333333332E-3</v>
      </c>
      <c r="AT1248" s="369"/>
      <c r="AX1248" s="711"/>
      <c r="AY1248" s="712"/>
      <c r="AZ1248" s="712"/>
      <c r="BA1248" s="712"/>
      <c r="BB1248" s="713"/>
      <c r="BC1248" s="712"/>
      <c r="BD1248" s="712"/>
      <c r="BE1248" s="712"/>
      <c r="BF1248" s="712"/>
      <c r="BG1248" s="713"/>
      <c r="BH1248" s="713"/>
      <c r="BI1248" s="714"/>
      <c r="BJ1248" s="714"/>
      <c r="BK1248" s="714"/>
      <c r="BL1248" s="713"/>
      <c r="BM1248" s="713"/>
      <c r="BN1248" s="713"/>
      <c r="BO1248" s="713"/>
      <c r="BP1248" s="713"/>
      <c r="BQ1248" s="713"/>
      <c r="BR1248" s="713"/>
      <c r="BS1248" s="713"/>
      <c r="BT1248" s="716"/>
      <c r="BU1248" s="717"/>
      <c r="BV1248" s="715"/>
      <c r="BW1248" s="718"/>
    </row>
    <row r="1249" spans="2:75" ht="15.75" customHeight="1">
      <c r="B1249" s="363" t="s">
        <v>598</v>
      </c>
      <c r="C1249" s="364">
        <v>42887842000157</v>
      </c>
      <c r="D1249" s="365" t="s">
        <v>14</v>
      </c>
      <c r="E1249" s="365" t="s">
        <v>607</v>
      </c>
      <c r="F1249" s="365"/>
      <c r="G1249" s="366"/>
      <c r="H1249" s="366" t="s">
        <v>34</v>
      </c>
      <c r="I1249" s="366" t="s">
        <v>34</v>
      </c>
      <c r="J1249" s="366" t="s">
        <v>608</v>
      </c>
      <c r="K1249" s="367" t="s">
        <v>48</v>
      </c>
      <c r="L1249" s="368"/>
      <c r="M1249" s="368" t="s">
        <v>34</v>
      </c>
      <c r="N1249" s="367">
        <v>610828</v>
      </c>
      <c r="O1249" s="367" t="s">
        <v>1323</v>
      </c>
      <c r="P1249" s="371">
        <v>44440</v>
      </c>
      <c r="Q1249" s="372">
        <v>33668951.579999998</v>
      </c>
      <c r="R1249" s="372" t="s">
        <v>1424</v>
      </c>
      <c r="S1249" s="367">
        <v>32</v>
      </c>
      <c r="T1249" s="369">
        <v>-2.1475059800919016E-2</v>
      </c>
      <c r="U1249" s="369">
        <v>-0.27761228957803036</v>
      </c>
      <c r="V1249" s="369" t="s">
        <v>1424</v>
      </c>
      <c r="W1249" s="369" t="s">
        <v>1424</v>
      </c>
      <c r="X1249" s="369" t="s">
        <v>1424</v>
      </c>
      <c r="Y1249" s="369" t="s">
        <v>1424</v>
      </c>
      <c r="Z1249" s="369" t="s">
        <v>1424</v>
      </c>
      <c r="AA1249" s="369" t="s">
        <v>1424</v>
      </c>
      <c r="AB1249" s="369" t="s">
        <v>1424</v>
      </c>
      <c r="AC1249" s="373" t="s">
        <v>1424</v>
      </c>
      <c r="AD1249" s="575">
        <v>43104134000165</v>
      </c>
      <c r="AE1249" s="370" t="s">
        <v>2468</v>
      </c>
      <c r="AF1249" s="370" t="s">
        <v>2317</v>
      </c>
      <c r="AG1249" s="374" t="s">
        <v>1458</v>
      </c>
      <c r="AH1249" s="374" t="s">
        <v>2321</v>
      </c>
      <c r="AI1249" s="374">
        <v>50</v>
      </c>
      <c r="AJ1249" s="374">
        <v>50</v>
      </c>
      <c r="AK1249" s="374">
        <v>30</v>
      </c>
      <c r="AL1249" s="369">
        <v>0.02</v>
      </c>
      <c r="AM1249" s="369">
        <v>0.2</v>
      </c>
      <c r="AN1249" s="369" t="s">
        <v>34</v>
      </c>
      <c r="AO1249" s="367" t="s">
        <v>1326</v>
      </c>
      <c r="AP1249" s="370" t="s">
        <v>718</v>
      </c>
      <c r="AQ1249" s="376" t="s">
        <v>683</v>
      </c>
      <c r="AR1249" s="369">
        <v>5.3333333333333332E-3</v>
      </c>
      <c r="AS1249" s="369">
        <v>5.3333333333333332E-3</v>
      </c>
      <c r="AT1249" s="369"/>
      <c r="AX1249" s="711"/>
      <c r="AY1249" s="712"/>
      <c r="AZ1249" s="712"/>
      <c r="BA1249" s="712"/>
      <c r="BB1249" s="713"/>
      <c r="BC1249" s="712"/>
      <c r="BD1249" s="712"/>
      <c r="BE1249" s="712"/>
      <c r="BF1249" s="712"/>
      <c r="BG1249" s="713"/>
      <c r="BH1249" s="713"/>
      <c r="BI1249" s="714"/>
      <c r="BJ1249" s="714"/>
      <c r="BK1249" s="714"/>
      <c r="BL1249" s="713"/>
      <c r="BM1249" s="713"/>
      <c r="BN1249" s="713"/>
      <c r="BO1249" s="713"/>
      <c r="BP1249" s="713"/>
      <c r="BQ1249" s="713"/>
      <c r="BR1249" s="713"/>
      <c r="BS1249" s="713"/>
      <c r="BT1249" s="716"/>
      <c r="BU1249" s="717"/>
      <c r="BV1249" s="715"/>
      <c r="BW1249" s="718"/>
    </row>
    <row r="1250" spans="2:75" ht="15.75" customHeight="1">
      <c r="B1250" s="363" t="s">
        <v>1229</v>
      </c>
      <c r="C1250" s="364">
        <v>40265153000185</v>
      </c>
      <c r="D1250" s="365" t="s">
        <v>14</v>
      </c>
      <c r="E1250" s="365" t="s">
        <v>607</v>
      </c>
      <c r="F1250" s="365"/>
      <c r="G1250" s="366"/>
      <c r="H1250" s="366" t="s">
        <v>34</v>
      </c>
      <c r="I1250" s="366" t="s">
        <v>34</v>
      </c>
      <c r="J1250" s="366" t="s">
        <v>608</v>
      </c>
      <c r="K1250" s="367" t="s">
        <v>48</v>
      </c>
      <c r="L1250" s="368"/>
      <c r="M1250" s="368" t="s">
        <v>34</v>
      </c>
      <c r="N1250" s="367">
        <v>573035</v>
      </c>
      <c r="O1250" s="367" t="s">
        <v>1323</v>
      </c>
      <c r="P1250" s="371">
        <v>44232</v>
      </c>
      <c r="Q1250" s="372">
        <v>28673784.129999999</v>
      </c>
      <c r="R1250" s="372">
        <v>26997006.577896815</v>
      </c>
      <c r="S1250" s="367">
        <v>32</v>
      </c>
      <c r="T1250" s="369">
        <v>6.4031713230003895E-3</v>
      </c>
      <c r="U1250" s="369">
        <v>8.2775045472164521E-2</v>
      </c>
      <c r="V1250" s="369">
        <v>-1.9665567706194431E-2</v>
      </c>
      <c r="W1250" s="369">
        <v>-0.19278831997350232</v>
      </c>
      <c r="X1250" s="369" t="s">
        <v>1424</v>
      </c>
      <c r="Y1250" s="369" t="s">
        <v>1424</v>
      </c>
      <c r="Z1250" s="369" t="s">
        <v>1424</v>
      </c>
      <c r="AA1250" s="369" t="s">
        <v>1424</v>
      </c>
      <c r="AB1250" s="369">
        <v>0.19124022744236471</v>
      </c>
      <c r="AC1250" s="373">
        <v>-0.51657014692408165</v>
      </c>
      <c r="AD1250" s="575">
        <v>40265107000186</v>
      </c>
      <c r="AE1250" s="370" t="s">
        <v>2468</v>
      </c>
      <c r="AF1250" s="370" t="s">
        <v>2317</v>
      </c>
      <c r="AG1250" s="374" t="s">
        <v>1458</v>
      </c>
      <c r="AH1250" s="374" t="s">
        <v>2321</v>
      </c>
      <c r="AI1250" s="374">
        <v>50</v>
      </c>
      <c r="AJ1250" s="374">
        <v>50</v>
      </c>
      <c r="AK1250" s="374">
        <v>30</v>
      </c>
      <c r="AL1250" s="369">
        <v>0.02</v>
      </c>
      <c r="AM1250" s="369">
        <v>0.2</v>
      </c>
      <c r="AN1250" s="369" t="s">
        <v>34</v>
      </c>
      <c r="AO1250" s="367" t="s">
        <v>1326</v>
      </c>
      <c r="AP1250" s="370" t="s">
        <v>718</v>
      </c>
      <c r="AQ1250" s="376" t="s">
        <v>661</v>
      </c>
      <c r="AR1250" s="369">
        <v>5.3333333333333332E-3</v>
      </c>
      <c r="AS1250" s="369">
        <v>5.3333333333333332E-3</v>
      </c>
      <c r="AT1250" s="369"/>
      <c r="AX1250" s="711"/>
      <c r="AY1250" s="712"/>
      <c r="AZ1250" s="712"/>
      <c r="BA1250" s="712"/>
      <c r="BB1250" s="713"/>
      <c r="BC1250" s="712"/>
      <c r="BD1250" s="712"/>
      <c r="BE1250" s="712"/>
      <c r="BF1250" s="712"/>
      <c r="BG1250" s="713"/>
      <c r="BH1250" s="713"/>
      <c r="BI1250" s="714"/>
      <c r="BJ1250" s="714"/>
      <c r="BK1250" s="714"/>
      <c r="BL1250" s="713"/>
      <c r="BM1250" s="713"/>
      <c r="BN1250" s="713"/>
      <c r="BO1250" s="713"/>
      <c r="BP1250" s="713"/>
      <c r="BQ1250" s="713"/>
      <c r="BR1250" s="713"/>
      <c r="BS1250" s="713"/>
      <c r="BT1250" s="716"/>
      <c r="BU1250" s="717"/>
      <c r="BV1250" s="715"/>
      <c r="BW1250" s="718"/>
    </row>
    <row r="1251" spans="2:75" ht="15.75" customHeight="1">
      <c r="B1251" s="363" t="s">
        <v>1310</v>
      </c>
      <c r="C1251" s="364">
        <v>46521638000179</v>
      </c>
      <c r="D1251" s="365" t="s">
        <v>11</v>
      </c>
      <c r="E1251" s="365" t="s">
        <v>620</v>
      </c>
      <c r="F1251" s="365" t="s">
        <v>665</v>
      </c>
      <c r="G1251" s="366" t="s">
        <v>740</v>
      </c>
      <c r="H1251" s="366" t="s">
        <v>34</v>
      </c>
      <c r="I1251" s="366"/>
      <c r="J1251" s="366" t="s">
        <v>608</v>
      </c>
      <c r="K1251" s="367" t="s">
        <v>48</v>
      </c>
      <c r="L1251" s="368"/>
      <c r="M1251" s="368" t="s">
        <v>34</v>
      </c>
      <c r="N1251" s="367">
        <v>658626</v>
      </c>
      <c r="O1251" s="367" t="s">
        <v>1323</v>
      </c>
      <c r="P1251" s="371">
        <v>44742</v>
      </c>
      <c r="Q1251" s="372">
        <v>13011882.25</v>
      </c>
      <c r="R1251" s="372" t="s">
        <v>1424</v>
      </c>
      <c r="S1251" s="367">
        <v>31</v>
      </c>
      <c r="T1251" s="369" t="s">
        <v>1424</v>
      </c>
      <c r="U1251" s="369" t="s">
        <v>1424</v>
      </c>
      <c r="V1251" s="369" t="s">
        <v>1424</v>
      </c>
      <c r="W1251" s="369" t="s">
        <v>1424</v>
      </c>
      <c r="X1251" s="369" t="s">
        <v>1424</v>
      </c>
      <c r="Y1251" s="369" t="s">
        <v>1424</v>
      </c>
      <c r="Z1251" s="369" t="s">
        <v>1424</v>
      </c>
      <c r="AA1251" s="369" t="s">
        <v>1424</v>
      </c>
      <c r="AB1251" s="369" t="s">
        <v>1424</v>
      </c>
      <c r="AC1251" s="373" t="s">
        <v>1424</v>
      </c>
      <c r="AD1251" s="575">
        <v>46539828000113</v>
      </c>
      <c r="AE1251" s="370" t="s">
        <v>2468</v>
      </c>
      <c r="AF1251" s="370" t="s">
        <v>2317</v>
      </c>
      <c r="AG1251" s="374" t="s">
        <v>1458</v>
      </c>
      <c r="AH1251" s="374" t="s">
        <v>2321</v>
      </c>
      <c r="AI1251" s="374">
        <v>0</v>
      </c>
      <c r="AJ1251" s="374">
        <v>0</v>
      </c>
      <c r="AK1251" s="374">
        <v>0</v>
      </c>
      <c r="AL1251" s="369">
        <v>0.01</v>
      </c>
      <c r="AM1251" s="369">
        <v>0.2</v>
      </c>
      <c r="AN1251" s="369" t="s">
        <v>2335</v>
      </c>
      <c r="AO1251" s="367" t="s">
        <v>1326</v>
      </c>
      <c r="AP1251" s="370" t="s">
        <v>13</v>
      </c>
      <c r="AQ1251" s="376" t="s">
        <v>670</v>
      </c>
      <c r="AR1251" s="369">
        <v>2.6666666666666666E-3</v>
      </c>
      <c r="AS1251" s="369">
        <v>2.6666666666666666E-3</v>
      </c>
      <c r="AT1251" s="369"/>
      <c r="AX1251" s="711"/>
      <c r="AY1251" s="712"/>
      <c r="AZ1251" s="712"/>
      <c r="BA1251" s="712"/>
      <c r="BB1251" s="713"/>
      <c r="BC1251" s="712"/>
      <c r="BD1251" s="712"/>
      <c r="BE1251" s="712"/>
      <c r="BF1251" s="712"/>
      <c r="BG1251" s="713"/>
      <c r="BH1251" s="713"/>
      <c r="BI1251" s="714"/>
      <c r="BJ1251" s="714"/>
      <c r="BK1251" s="714"/>
      <c r="BL1251" s="713"/>
      <c r="BM1251" s="713"/>
      <c r="BN1251" s="713"/>
      <c r="BO1251" s="713"/>
      <c r="BP1251" s="713"/>
      <c r="BQ1251" s="713"/>
      <c r="BR1251" s="713"/>
      <c r="BS1251" s="713"/>
      <c r="BT1251" s="716"/>
      <c r="BU1251" s="717"/>
      <c r="BV1251" s="715"/>
      <c r="BW1251" s="718"/>
    </row>
    <row r="1252" spans="2:75" ht="15.75" customHeight="1">
      <c r="B1252" s="363" t="s">
        <v>1230</v>
      </c>
      <c r="C1252" s="364">
        <v>8968733000126</v>
      </c>
      <c r="D1252" s="365" t="s">
        <v>14</v>
      </c>
      <c r="E1252" s="365" t="s">
        <v>607</v>
      </c>
      <c r="F1252" s="365" t="s">
        <v>1319</v>
      </c>
      <c r="G1252" s="366"/>
      <c r="H1252" s="366" t="s">
        <v>34</v>
      </c>
      <c r="I1252" s="366" t="s">
        <v>34</v>
      </c>
      <c r="J1252" s="366" t="s">
        <v>608</v>
      </c>
      <c r="K1252" s="367" t="s">
        <v>48</v>
      </c>
      <c r="L1252" s="368" t="s">
        <v>1341</v>
      </c>
      <c r="M1252" s="368" t="s">
        <v>34</v>
      </c>
      <c r="N1252" s="367">
        <v>475823</v>
      </c>
      <c r="O1252" s="367" t="s">
        <v>1323</v>
      </c>
      <c r="P1252" s="371">
        <v>43298</v>
      </c>
      <c r="Q1252" s="372">
        <v>252908691.58000001</v>
      </c>
      <c r="R1252" s="372">
        <v>272855102.75111109</v>
      </c>
      <c r="S1252" s="367">
        <v>32</v>
      </c>
      <c r="T1252" s="369">
        <v>6.2686164008815215E-2</v>
      </c>
      <c r="U1252" s="369">
        <v>0.81035627731320137</v>
      </c>
      <c r="V1252" s="369">
        <v>-6.0534315190900023E-2</v>
      </c>
      <c r="W1252" s="369">
        <v>-0.59343869959696416</v>
      </c>
      <c r="X1252" s="369">
        <v>0.91773725006161389</v>
      </c>
      <c r="Y1252" s="369">
        <v>6.9593682838707274</v>
      </c>
      <c r="Z1252" s="369">
        <v>1.2319401624361705</v>
      </c>
      <c r="AA1252" s="369">
        <v>7.0027472638278656</v>
      </c>
      <c r="AB1252" s="369">
        <v>0.2314926452748359</v>
      </c>
      <c r="AC1252" s="373">
        <v>-0.57399491205192155</v>
      </c>
      <c r="AD1252" s="575">
        <v>42190558000127</v>
      </c>
      <c r="AE1252" s="370" t="s">
        <v>2468</v>
      </c>
      <c r="AF1252" s="370" t="s">
        <v>2317</v>
      </c>
      <c r="AG1252" s="374" t="s">
        <v>1458</v>
      </c>
      <c r="AH1252" s="374" t="s">
        <v>2321</v>
      </c>
      <c r="AI1252" s="374">
        <v>50</v>
      </c>
      <c r="AJ1252" s="374">
        <v>50</v>
      </c>
      <c r="AK1252" s="374">
        <v>30</v>
      </c>
      <c r="AL1252" s="369">
        <v>0.02</v>
      </c>
      <c r="AM1252" s="369">
        <v>0.2</v>
      </c>
      <c r="AN1252" s="369" t="s">
        <v>2335</v>
      </c>
      <c r="AO1252" s="367" t="s">
        <v>1326</v>
      </c>
      <c r="AP1252" s="370" t="s">
        <v>718</v>
      </c>
      <c r="AQ1252" s="376" t="s">
        <v>661</v>
      </c>
      <c r="AR1252" s="369">
        <v>5.3333333333333332E-3</v>
      </c>
      <c r="AS1252" s="369">
        <v>5.3333333333333332E-3</v>
      </c>
      <c r="AT1252" s="369"/>
      <c r="AX1252" s="711"/>
      <c r="AY1252" s="712"/>
      <c r="AZ1252" s="712"/>
      <c r="BA1252" s="712"/>
      <c r="BB1252" s="713"/>
      <c r="BC1252" s="712"/>
      <c r="BD1252" s="712"/>
      <c r="BE1252" s="712"/>
      <c r="BF1252" s="712"/>
      <c r="BG1252" s="713"/>
      <c r="BH1252" s="713"/>
      <c r="BI1252" s="714"/>
      <c r="BJ1252" s="714"/>
      <c r="BK1252" s="714"/>
      <c r="BL1252" s="713"/>
      <c r="BM1252" s="713"/>
      <c r="BN1252" s="713"/>
      <c r="BO1252" s="713"/>
      <c r="BP1252" s="713"/>
      <c r="BQ1252" s="713"/>
      <c r="BR1252" s="713"/>
      <c r="BS1252" s="713"/>
      <c r="BT1252" s="716"/>
      <c r="BU1252" s="717"/>
      <c r="BV1252" s="715"/>
      <c r="BW1252" s="718"/>
    </row>
    <row r="1253" spans="2:75" ht="15.75" customHeight="1">
      <c r="B1253" s="363" t="s">
        <v>408</v>
      </c>
      <c r="C1253" s="364">
        <v>36492413000188</v>
      </c>
      <c r="D1253" s="365" t="s">
        <v>14</v>
      </c>
      <c r="E1253" s="365" t="s">
        <v>607</v>
      </c>
      <c r="F1253" s="365"/>
      <c r="G1253" s="366"/>
      <c r="H1253" s="366" t="s">
        <v>34</v>
      </c>
      <c r="I1253" s="366" t="s">
        <v>34</v>
      </c>
      <c r="J1253" s="366" t="s">
        <v>608</v>
      </c>
      <c r="K1253" s="367" t="s">
        <v>48</v>
      </c>
      <c r="L1253" s="368"/>
      <c r="M1253" s="368" t="s">
        <v>1421</v>
      </c>
      <c r="N1253" s="367">
        <v>536830</v>
      </c>
      <c r="O1253" s="367" t="s">
        <v>1323</v>
      </c>
      <c r="P1253" s="371">
        <v>43938</v>
      </c>
      <c r="Q1253" s="372">
        <v>145753010.94999999</v>
      </c>
      <c r="R1253" s="372">
        <v>154767078.86511895</v>
      </c>
      <c r="S1253" s="367">
        <v>3</v>
      </c>
      <c r="T1253" s="369">
        <v>-8.1911802313621496E-2</v>
      </c>
      <c r="U1253" s="369">
        <v>-1.0588898561658175</v>
      </c>
      <c r="V1253" s="369">
        <v>-0.19253177157154056</v>
      </c>
      <c r="W1253" s="369">
        <v>-1.8874551366807331</v>
      </c>
      <c r="X1253" s="369">
        <v>-0.1503905644867608</v>
      </c>
      <c r="Y1253" s="369">
        <v>-1.1404389705357516</v>
      </c>
      <c r="Z1253" s="369" t="s">
        <v>1424</v>
      </c>
      <c r="AA1253" s="369" t="s">
        <v>1424</v>
      </c>
      <c r="AB1253" s="369">
        <v>0.20547425247186274</v>
      </c>
      <c r="AC1253" s="373">
        <v>-1.4106686439403897</v>
      </c>
      <c r="AD1253" s="575">
        <v>36247991000159</v>
      </c>
      <c r="AE1253" s="370" t="s">
        <v>2623</v>
      </c>
      <c r="AF1253" s="370" t="s">
        <v>2317</v>
      </c>
      <c r="AG1253" s="374" t="s">
        <v>1458</v>
      </c>
      <c r="AH1253" s="374" t="s">
        <v>2321</v>
      </c>
      <c r="AI1253" s="374">
        <v>1000</v>
      </c>
      <c r="AJ1253" s="374">
        <v>500</v>
      </c>
      <c r="AK1253" s="374">
        <v>0</v>
      </c>
      <c r="AL1253" s="369">
        <v>1.4999999999999999E-2</v>
      </c>
      <c r="AM1253" s="369">
        <v>0.2</v>
      </c>
      <c r="AN1253" s="369" t="s">
        <v>34</v>
      </c>
      <c r="AO1253" s="367" t="s">
        <v>1326</v>
      </c>
      <c r="AP1253" s="370" t="s">
        <v>718</v>
      </c>
      <c r="AQ1253" s="376" t="s">
        <v>661</v>
      </c>
      <c r="AR1253" s="369">
        <v>2.9999999999999996E-3</v>
      </c>
      <c r="AS1253" s="369">
        <v>2.9999999999999996E-3</v>
      </c>
      <c r="AT1253" s="369"/>
      <c r="AX1253" s="711"/>
      <c r="AY1253" s="712"/>
      <c r="AZ1253" s="712"/>
      <c r="BA1253" s="712"/>
      <c r="BB1253" s="713"/>
      <c r="BC1253" s="712"/>
      <c r="BD1253" s="712"/>
      <c r="BE1253" s="712"/>
      <c r="BF1253" s="712"/>
      <c r="BG1253" s="713"/>
      <c r="BH1253" s="713"/>
      <c r="BI1253" s="714"/>
      <c r="BJ1253" s="714"/>
      <c r="BK1253" s="714"/>
      <c r="BL1253" s="713"/>
      <c r="BM1253" s="713"/>
      <c r="BN1253" s="713"/>
      <c r="BO1253" s="713"/>
      <c r="BP1253" s="713"/>
      <c r="BQ1253" s="713"/>
      <c r="BR1253" s="713"/>
      <c r="BS1253" s="713"/>
      <c r="BT1253" s="716"/>
      <c r="BU1253" s="717"/>
      <c r="BV1253" s="715"/>
      <c r="BW1253" s="718"/>
    </row>
    <row r="1254" spans="2:75" ht="15.75" customHeight="1">
      <c r="B1254" s="363" t="s">
        <v>409</v>
      </c>
      <c r="C1254" s="364">
        <v>31951995000108</v>
      </c>
      <c r="D1254" s="365" t="s">
        <v>13</v>
      </c>
      <c r="E1254" s="365" t="s">
        <v>615</v>
      </c>
      <c r="F1254" s="365" t="s">
        <v>619</v>
      </c>
      <c r="G1254" s="366" t="s">
        <v>34</v>
      </c>
      <c r="H1254" s="366" t="s">
        <v>1339</v>
      </c>
      <c r="I1254" s="366" t="s">
        <v>34</v>
      </c>
      <c r="J1254" s="366"/>
      <c r="K1254" s="367" t="s">
        <v>48</v>
      </c>
      <c r="L1254" s="368"/>
      <c r="M1254" s="368" t="s">
        <v>1421</v>
      </c>
      <c r="N1254" s="367">
        <v>481025</v>
      </c>
      <c r="O1254" s="367" t="s">
        <v>1323</v>
      </c>
      <c r="P1254" s="371">
        <v>43437</v>
      </c>
      <c r="Q1254" s="372">
        <v>39912420.039999999</v>
      </c>
      <c r="R1254" s="372">
        <v>39051353.127539657</v>
      </c>
      <c r="S1254" s="367">
        <v>3</v>
      </c>
      <c r="T1254" s="369">
        <v>3.7925411552397259E-2</v>
      </c>
      <c r="U1254" s="369">
        <v>0.49026919747154885</v>
      </c>
      <c r="V1254" s="369">
        <v>4.4456028160231531E-2</v>
      </c>
      <c r="W1254" s="369">
        <v>0.43581772516061679</v>
      </c>
      <c r="X1254" s="369">
        <v>6.2485999237017698E-2</v>
      </c>
      <c r="Y1254" s="369">
        <v>0.47384268345528763</v>
      </c>
      <c r="Z1254" s="369">
        <v>1.9121156896784841E-2</v>
      </c>
      <c r="AA1254" s="369">
        <v>0.10869085465595496</v>
      </c>
      <c r="AB1254" s="369">
        <v>3.6458545162737097E-2</v>
      </c>
      <c r="AC1254" s="373">
        <v>-1.453429630443974</v>
      </c>
      <c r="AD1254" s="575">
        <v>0</v>
      </c>
      <c r="AE1254" s="370" t="s">
        <v>2624</v>
      </c>
      <c r="AF1254" s="370" t="s">
        <v>2317</v>
      </c>
      <c r="AG1254" s="374" t="s">
        <v>1458</v>
      </c>
      <c r="AH1254" s="374" t="s">
        <v>2321</v>
      </c>
      <c r="AI1254" s="374">
        <v>1000</v>
      </c>
      <c r="AJ1254" s="374">
        <v>1000</v>
      </c>
      <c r="AK1254" s="374">
        <v>1000</v>
      </c>
      <c r="AL1254" s="369">
        <v>0.02</v>
      </c>
      <c r="AM1254" s="369">
        <v>0.2</v>
      </c>
      <c r="AN1254" s="369" t="s">
        <v>34</v>
      </c>
      <c r="AO1254" s="367" t="s">
        <v>1326</v>
      </c>
      <c r="AP1254" s="370" t="s">
        <v>13</v>
      </c>
      <c r="AQ1254" s="376" t="s">
        <v>666</v>
      </c>
      <c r="AR1254" s="369">
        <v>2.6666666666666666E-3</v>
      </c>
      <c r="AS1254" s="369">
        <v>2.6666666666666666E-3</v>
      </c>
      <c r="AT1254" s="369"/>
      <c r="AX1254" s="711"/>
      <c r="AY1254" s="712"/>
      <c r="AZ1254" s="712"/>
      <c r="BA1254" s="712"/>
      <c r="BB1254" s="713"/>
      <c r="BC1254" s="712"/>
      <c r="BD1254" s="712"/>
      <c r="BE1254" s="712"/>
      <c r="BF1254" s="712"/>
      <c r="BG1254" s="713"/>
      <c r="BH1254" s="713"/>
      <c r="BI1254" s="714"/>
      <c r="BJ1254" s="714"/>
      <c r="BK1254" s="714"/>
      <c r="BL1254" s="713"/>
      <c r="BM1254" s="713"/>
      <c r="BN1254" s="713"/>
      <c r="BO1254" s="713"/>
      <c r="BP1254" s="713"/>
      <c r="BQ1254" s="713"/>
      <c r="BR1254" s="713"/>
      <c r="BS1254" s="713"/>
      <c r="BT1254" s="716"/>
      <c r="BU1254" s="717"/>
      <c r="BV1254" s="715"/>
      <c r="BW1254" s="718"/>
    </row>
    <row r="1255" spans="2:75" ht="15.75" customHeight="1">
      <c r="B1255" s="363" t="s">
        <v>410</v>
      </c>
      <c r="C1255" s="364">
        <v>31907986000101</v>
      </c>
      <c r="D1255" s="365" t="s">
        <v>14</v>
      </c>
      <c r="E1255" s="365" t="s">
        <v>607</v>
      </c>
      <c r="F1255" s="365"/>
      <c r="G1255" s="366"/>
      <c r="H1255" s="366" t="s">
        <v>34</v>
      </c>
      <c r="I1255" s="366" t="s">
        <v>34</v>
      </c>
      <c r="J1255" s="366" t="s">
        <v>608</v>
      </c>
      <c r="K1255" s="367" t="s">
        <v>48</v>
      </c>
      <c r="L1255" s="368"/>
      <c r="M1255" s="368" t="s">
        <v>1421</v>
      </c>
      <c r="N1255" s="367">
        <v>483801</v>
      </c>
      <c r="O1255" s="367" t="s">
        <v>1323</v>
      </c>
      <c r="P1255" s="371">
        <v>43437</v>
      </c>
      <c r="Q1255" s="372">
        <v>3380525.36</v>
      </c>
      <c r="R1255" s="372">
        <v>3563162.4878174602</v>
      </c>
      <c r="S1255" s="367">
        <v>3</v>
      </c>
      <c r="T1255" s="369">
        <v>-0.10122891808369849</v>
      </c>
      <c r="U1255" s="369">
        <v>-1.3086059820666851</v>
      </c>
      <c r="V1255" s="369">
        <v>-0.23363635753065015</v>
      </c>
      <c r="W1255" s="369">
        <v>-2.2904175219347844</v>
      </c>
      <c r="X1255" s="369">
        <v>-0.13899838162785683</v>
      </c>
      <c r="Y1255" s="369">
        <v>-1.0540499784064798</v>
      </c>
      <c r="Z1255" s="369">
        <v>-0.13275185406062162</v>
      </c>
      <c r="AA1255" s="369">
        <v>-0.75460457507347489</v>
      </c>
      <c r="AB1255" s="369">
        <v>0.29455608446101861</v>
      </c>
      <c r="AC1255" s="373">
        <v>-1.0855108376103244</v>
      </c>
      <c r="AD1255" s="575">
        <v>0</v>
      </c>
      <c r="AE1255" s="370" t="s">
        <v>2624</v>
      </c>
      <c r="AF1255" s="370" t="s">
        <v>2317</v>
      </c>
      <c r="AG1255" s="374" t="s">
        <v>1458</v>
      </c>
      <c r="AH1255" s="374" t="s">
        <v>2321</v>
      </c>
      <c r="AI1255" s="374">
        <v>1000</v>
      </c>
      <c r="AJ1255" s="374">
        <v>1000</v>
      </c>
      <c r="AK1255" s="374">
        <v>1000</v>
      </c>
      <c r="AL1255" s="369">
        <v>0.02</v>
      </c>
      <c r="AM1255" s="369">
        <v>0.2</v>
      </c>
      <c r="AN1255" s="369" t="s">
        <v>34</v>
      </c>
      <c r="AO1255" s="367" t="s">
        <v>1326</v>
      </c>
      <c r="AP1255" s="370" t="s">
        <v>718</v>
      </c>
      <c r="AQ1255" s="376" t="s">
        <v>661</v>
      </c>
      <c r="AR1255" s="369">
        <v>2.6666666666666666E-3</v>
      </c>
      <c r="AS1255" s="369">
        <v>2.6666666666666666E-3</v>
      </c>
      <c r="AT1255" s="369"/>
      <c r="AX1255" s="711"/>
      <c r="AY1255" s="712"/>
      <c r="AZ1255" s="712"/>
      <c r="BA1255" s="712"/>
      <c r="BB1255" s="713"/>
      <c r="BC1255" s="712"/>
      <c r="BD1255" s="712"/>
      <c r="BE1255" s="712"/>
      <c r="BF1255" s="712"/>
      <c r="BG1255" s="713"/>
      <c r="BH1255" s="713"/>
      <c r="BI1255" s="714"/>
      <c r="BJ1255" s="714"/>
      <c r="BK1255" s="714"/>
      <c r="BL1255" s="713"/>
      <c r="BM1255" s="713"/>
      <c r="BN1255" s="713"/>
      <c r="BO1255" s="713"/>
      <c r="BP1255" s="713"/>
      <c r="BQ1255" s="713"/>
      <c r="BR1255" s="713"/>
      <c r="BS1255" s="713"/>
      <c r="BT1255" s="716"/>
      <c r="BU1255" s="717"/>
      <c r="BV1255" s="715"/>
      <c r="BW1255" s="718"/>
    </row>
    <row r="1256" spans="2:75" ht="15.75" customHeight="1">
      <c r="B1256" s="363" t="s">
        <v>1231</v>
      </c>
      <c r="C1256" s="364">
        <v>5382556000103</v>
      </c>
      <c r="D1256" s="365" t="s">
        <v>14</v>
      </c>
      <c r="E1256" s="365" t="s">
        <v>607</v>
      </c>
      <c r="F1256" s="365"/>
      <c r="G1256" s="366"/>
      <c r="H1256" s="366" t="s">
        <v>34</v>
      </c>
      <c r="I1256" s="366" t="s">
        <v>34</v>
      </c>
      <c r="J1256" s="366" t="s">
        <v>608</v>
      </c>
      <c r="K1256" s="367" t="s">
        <v>48</v>
      </c>
      <c r="L1256" s="368"/>
      <c r="M1256" s="368" t="s">
        <v>34</v>
      </c>
      <c r="N1256" s="367">
        <v>147370</v>
      </c>
      <c r="O1256" s="367" t="s">
        <v>1323</v>
      </c>
      <c r="P1256" s="371">
        <v>38538</v>
      </c>
      <c r="Q1256" s="372">
        <v>21445441.859999999</v>
      </c>
      <c r="R1256" s="372">
        <v>26261499.53861111</v>
      </c>
      <c r="S1256" s="367">
        <v>32</v>
      </c>
      <c r="T1256" s="369">
        <v>-0.13200715215544423</v>
      </c>
      <c r="U1256" s="369">
        <v>-1.7064822212499735</v>
      </c>
      <c r="V1256" s="369">
        <v>-0.28501335083782531</v>
      </c>
      <c r="W1256" s="369">
        <v>-2.7940838474108722</v>
      </c>
      <c r="X1256" s="369">
        <v>-0.25740466417697694</v>
      </c>
      <c r="Y1256" s="369">
        <v>-1.9519463287268572</v>
      </c>
      <c r="Z1256" s="369">
        <v>-0.13131655743948578</v>
      </c>
      <c r="AA1256" s="369">
        <v>-0.74644588377262111</v>
      </c>
      <c r="AB1256" s="369">
        <v>0.32962426635766856</v>
      </c>
      <c r="AC1256" s="373">
        <v>-1.1475155482864354</v>
      </c>
      <c r="AD1256" s="575">
        <v>0</v>
      </c>
      <c r="AE1256" s="370" t="s">
        <v>2625</v>
      </c>
      <c r="AF1256" s="370" t="s">
        <v>2317</v>
      </c>
      <c r="AG1256" s="374" t="s">
        <v>1458</v>
      </c>
      <c r="AH1256" s="374" t="s">
        <v>2321</v>
      </c>
      <c r="AI1256" s="374">
        <v>1000</v>
      </c>
      <c r="AJ1256" s="374">
        <v>100</v>
      </c>
      <c r="AK1256" s="374">
        <v>100</v>
      </c>
      <c r="AL1256" s="369">
        <v>0.02</v>
      </c>
      <c r="AM1256" s="369">
        <v>0.2</v>
      </c>
      <c r="AN1256" s="369" t="s">
        <v>668</v>
      </c>
      <c r="AO1256" s="367" t="s">
        <v>1326</v>
      </c>
      <c r="AP1256" s="370" t="s">
        <v>718</v>
      </c>
      <c r="AQ1256" s="376" t="s">
        <v>661</v>
      </c>
      <c r="AR1256" s="369">
        <v>4.0000000000000001E-3</v>
      </c>
      <c r="AS1256" s="369">
        <v>4.0000000000000001E-3</v>
      </c>
      <c r="AT1256" s="369"/>
      <c r="AX1256" s="711"/>
      <c r="AY1256" s="712"/>
      <c r="AZ1256" s="712"/>
      <c r="BA1256" s="712"/>
      <c r="BB1256" s="713"/>
      <c r="BC1256" s="712"/>
      <c r="BD1256" s="712"/>
      <c r="BE1256" s="712"/>
      <c r="BF1256" s="712"/>
      <c r="BG1256" s="713"/>
      <c r="BH1256" s="713"/>
      <c r="BI1256" s="714"/>
      <c r="BJ1256" s="714"/>
      <c r="BK1256" s="714"/>
      <c r="BL1256" s="713"/>
      <c r="BM1256" s="713"/>
      <c r="BN1256" s="713"/>
      <c r="BO1256" s="713"/>
      <c r="BP1256" s="713"/>
      <c r="BQ1256" s="713"/>
      <c r="BR1256" s="713"/>
      <c r="BS1256" s="713"/>
      <c r="BT1256" s="716"/>
      <c r="BU1256" s="717"/>
      <c r="BV1256" s="715"/>
      <c r="BW1256" s="718"/>
    </row>
    <row r="1257" spans="2:75" ht="15.75" customHeight="1">
      <c r="B1257" s="363" t="s">
        <v>1232</v>
      </c>
      <c r="C1257" s="364">
        <v>31533459000184</v>
      </c>
      <c r="D1257" s="365" t="s">
        <v>13</v>
      </c>
      <c r="E1257" s="365" t="s">
        <v>615</v>
      </c>
      <c r="F1257" s="365" t="s">
        <v>619</v>
      </c>
      <c r="G1257" s="366" t="s">
        <v>34</v>
      </c>
      <c r="H1257" s="366" t="s">
        <v>1339</v>
      </c>
      <c r="I1257" s="366" t="s">
        <v>34</v>
      </c>
      <c r="J1257" s="366"/>
      <c r="K1257" s="367" t="s">
        <v>48</v>
      </c>
      <c r="L1257" s="368"/>
      <c r="M1257" s="368" t="s">
        <v>34</v>
      </c>
      <c r="N1257" s="367">
        <v>479764</v>
      </c>
      <c r="O1257" s="367" t="s">
        <v>1323</v>
      </c>
      <c r="P1257" s="371">
        <v>43426</v>
      </c>
      <c r="Q1257" s="372">
        <v>81234912.439999998</v>
      </c>
      <c r="R1257" s="372">
        <v>115204213.58142854</v>
      </c>
      <c r="S1257" s="367">
        <v>3</v>
      </c>
      <c r="T1257" s="369">
        <v>8.1445073996872175E-2</v>
      </c>
      <c r="U1257" s="369">
        <v>1.0528563681185277</v>
      </c>
      <c r="V1257" s="369">
        <v>0.10469041471263441</v>
      </c>
      <c r="W1257" s="369">
        <v>1.0263161212183349</v>
      </c>
      <c r="X1257" s="369">
        <v>0.14075513387422744</v>
      </c>
      <c r="Y1257" s="369">
        <v>1.0673717498232875</v>
      </c>
      <c r="Z1257" s="369">
        <v>0.20012493236218987</v>
      </c>
      <c r="AA1257" s="369">
        <v>1.1375749937007775</v>
      </c>
      <c r="AB1257" s="369">
        <v>9.9762763925005209E-3</v>
      </c>
      <c r="AC1257" s="373">
        <v>0.24881689031205872</v>
      </c>
      <c r="AD1257" s="575">
        <v>0</v>
      </c>
      <c r="AE1257" s="370" t="s">
        <v>2625</v>
      </c>
      <c r="AF1257" s="370" t="s">
        <v>2317</v>
      </c>
      <c r="AG1257" s="374" t="s">
        <v>1458</v>
      </c>
      <c r="AH1257" s="374" t="s">
        <v>2321</v>
      </c>
      <c r="AI1257" s="374">
        <v>1000</v>
      </c>
      <c r="AJ1257" s="374">
        <v>1000</v>
      </c>
      <c r="AK1257" s="374">
        <v>1000</v>
      </c>
      <c r="AL1257" s="369">
        <v>0.02</v>
      </c>
      <c r="AM1257" s="369">
        <v>0.2</v>
      </c>
      <c r="AN1257" s="369" t="s">
        <v>64</v>
      </c>
      <c r="AO1257" s="367" t="s">
        <v>1326</v>
      </c>
      <c r="AP1257" s="370" t="s">
        <v>13</v>
      </c>
      <c r="AQ1257" s="376" t="s">
        <v>670</v>
      </c>
      <c r="AR1257" s="369">
        <v>4.0000000000000001E-3</v>
      </c>
      <c r="AS1257" s="369">
        <v>4.0000000000000001E-3</v>
      </c>
      <c r="AT1257" s="369"/>
      <c r="AX1257" s="711"/>
      <c r="AY1257" s="712"/>
      <c r="AZ1257" s="712"/>
      <c r="BA1257" s="712"/>
      <c r="BB1257" s="713"/>
      <c r="BC1257" s="712"/>
      <c r="BD1257" s="712"/>
      <c r="BE1257" s="712"/>
      <c r="BF1257" s="712"/>
      <c r="BG1257" s="713"/>
      <c r="BH1257" s="713"/>
      <c r="BI1257" s="714"/>
      <c r="BJ1257" s="714"/>
      <c r="BK1257" s="714"/>
      <c r="BL1257" s="713"/>
      <c r="BM1257" s="713"/>
      <c r="BN1257" s="713"/>
      <c r="BO1257" s="713"/>
      <c r="BP1257" s="713"/>
      <c r="BQ1257" s="713"/>
      <c r="BR1257" s="713"/>
      <c r="BS1257" s="713"/>
      <c r="BT1257" s="716"/>
      <c r="BU1257" s="717"/>
      <c r="BV1257" s="715"/>
      <c r="BW1257" s="718"/>
    </row>
    <row r="1258" spans="2:75" ht="15.75" customHeight="1">
      <c r="B1258" s="363" t="s">
        <v>1233</v>
      </c>
      <c r="C1258" s="364">
        <v>37504085000155</v>
      </c>
      <c r="D1258" s="365" t="s">
        <v>13</v>
      </c>
      <c r="E1258" s="365" t="s">
        <v>616</v>
      </c>
      <c r="F1258" s="365" t="s">
        <v>619</v>
      </c>
      <c r="G1258" s="366" t="s">
        <v>34</v>
      </c>
      <c r="H1258" s="366" t="s">
        <v>1340</v>
      </c>
      <c r="I1258" s="366" t="s">
        <v>34</v>
      </c>
      <c r="J1258" s="366" t="s">
        <v>611</v>
      </c>
      <c r="K1258" s="367" t="s">
        <v>49</v>
      </c>
      <c r="L1258" s="368"/>
      <c r="M1258" s="368" t="s">
        <v>34</v>
      </c>
      <c r="N1258" s="367">
        <v>555878</v>
      </c>
      <c r="O1258" s="367" t="s">
        <v>1323</v>
      </c>
      <c r="P1258" s="371">
        <v>44046</v>
      </c>
      <c r="Q1258" s="372">
        <v>7030275.6699999999</v>
      </c>
      <c r="R1258" s="372">
        <v>8399368.6753968205</v>
      </c>
      <c r="S1258" s="367">
        <v>6</v>
      </c>
      <c r="T1258" s="369">
        <v>-0.19355023352003298</v>
      </c>
      <c r="U1258" s="369">
        <v>-2.5020616461128249</v>
      </c>
      <c r="V1258" s="369">
        <v>-0.14371936278244501</v>
      </c>
      <c r="W1258" s="369">
        <v>-1.4089303147735901</v>
      </c>
      <c r="X1258" s="369">
        <v>-5.4765127196836905E-2</v>
      </c>
      <c r="Y1258" s="369">
        <v>-0.41529390819673612</v>
      </c>
      <c r="Z1258" s="369" t="s">
        <v>1424</v>
      </c>
      <c r="AA1258" s="369" t="s">
        <v>1424</v>
      </c>
      <c r="AB1258" s="369">
        <v>0.16580341680406205</v>
      </c>
      <c r="AC1258" s="373">
        <v>-1.4388283613253476</v>
      </c>
      <c r="AD1258" s="575">
        <v>37843206000193</v>
      </c>
      <c r="AE1258" s="370" t="s">
        <v>2352</v>
      </c>
      <c r="AF1258" s="370" t="s">
        <v>2317</v>
      </c>
      <c r="AG1258" s="374" t="s">
        <v>1458</v>
      </c>
      <c r="AH1258" s="374" t="s">
        <v>2318</v>
      </c>
      <c r="AI1258" s="374">
        <v>5000</v>
      </c>
      <c r="AJ1258" s="374">
        <v>5000</v>
      </c>
      <c r="AK1258" s="374">
        <v>5000</v>
      </c>
      <c r="AL1258" s="369">
        <v>0.01</v>
      </c>
      <c r="AM1258" s="369" t="s">
        <v>34</v>
      </c>
      <c r="AN1258" s="369" t="s">
        <v>34</v>
      </c>
      <c r="AO1258" s="367" t="s">
        <v>1326</v>
      </c>
      <c r="AP1258" s="370" t="s">
        <v>13</v>
      </c>
      <c r="AQ1258" s="376" t="s">
        <v>681</v>
      </c>
      <c r="AR1258" s="369">
        <v>6.6666666666666662E-3</v>
      </c>
      <c r="AS1258" s="369">
        <v>6.6666666666666662E-3</v>
      </c>
      <c r="AT1258" s="369"/>
      <c r="AX1258" s="711"/>
      <c r="AY1258" s="712"/>
      <c r="AZ1258" s="712"/>
      <c r="BA1258" s="712"/>
      <c r="BB1258" s="713"/>
      <c r="BC1258" s="712"/>
      <c r="BD1258" s="712"/>
      <c r="BE1258" s="712"/>
      <c r="BF1258" s="712"/>
      <c r="BG1258" s="713"/>
      <c r="BH1258" s="713"/>
      <c r="BI1258" s="714"/>
      <c r="BJ1258" s="714"/>
      <c r="BK1258" s="714"/>
      <c r="BL1258" s="713"/>
      <c r="BM1258" s="713"/>
      <c r="BN1258" s="713"/>
      <c r="BO1258" s="713"/>
      <c r="BP1258" s="713"/>
      <c r="BQ1258" s="713"/>
      <c r="BR1258" s="713"/>
      <c r="BS1258" s="713"/>
      <c r="BT1258" s="716"/>
      <c r="BU1258" s="717"/>
      <c r="BV1258" s="715"/>
      <c r="BW1258" s="718"/>
    </row>
    <row r="1259" spans="2:75" ht="15.75" customHeight="1">
      <c r="B1259" s="363" t="s">
        <v>411</v>
      </c>
      <c r="C1259" s="364">
        <v>26210505000174</v>
      </c>
      <c r="D1259" s="365" t="s">
        <v>14</v>
      </c>
      <c r="E1259" s="365" t="s">
        <v>614</v>
      </c>
      <c r="F1259" s="365"/>
      <c r="G1259" s="366"/>
      <c r="H1259" s="366" t="s">
        <v>1340</v>
      </c>
      <c r="I1259" s="366" t="s">
        <v>34</v>
      </c>
      <c r="J1259" s="366" t="s">
        <v>608</v>
      </c>
      <c r="K1259" s="367" t="s">
        <v>48</v>
      </c>
      <c r="L1259" s="368" t="s">
        <v>1341</v>
      </c>
      <c r="M1259" s="368" t="s">
        <v>34</v>
      </c>
      <c r="N1259" s="367">
        <v>444571</v>
      </c>
      <c r="O1259" s="367" t="s">
        <v>1326</v>
      </c>
      <c r="P1259" s="371">
        <v>42893</v>
      </c>
      <c r="Q1259" s="372">
        <v>276216872.76999998</v>
      </c>
      <c r="R1259" s="372">
        <v>333557004.99626994</v>
      </c>
      <c r="S1259" s="367">
        <v>32</v>
      </c>
      <c r="T1259" s="369">
        <v>0.18531720679426966</v>
      </c>
      <c r="U1259" s="369">
        <v>2.3956317026954634</v>
      </c>
      <c r="V1259" s="369">
        <v>-9.9083685548634115E-2</v>
      </c>
      <c r="W1259" s="369">
        <v>-0.97135142799294794</v>
      </c>
      <c r="X1259" s="369">
        <v>9.9902562120650629E-3</v>
      </c>
      <c r="Y1259" s="369">
        <v>7.5757927691526492E-2</v>
      </c>
      <c r="Z1259" s="369">
        <v>0.42672187683518614</v>
      </c>
      <c r="AA1259" s="369">
        <v>2.425625486154988</v>
      </c>
      <c r="AB1259" s="369">
        <v>0.21584835383249326</v>
      </c>
      <c r="AC1259" s="373">
        <v>-0.82552734194847177</v>
      </c>
      <c r="AD1259" s="575">
        <v>26859401000195</v>
      </c>
      <c r="AE1259" s="370" t="s">
        <v>2626</v>
      </c>
      <c r="AF1259" s="370" t="s">
        <v>2320</v>
      </c>
      <c r="AG1259" s="374" t="s">
        <v>59</v>
      </c>
      <c r="AH1259" s="374" t="s">
        <v>2318</v>
      </c>
      <c r="AI1259" s="374">
        <v>5000</v>
      </c>
      <c r="AJ1259" s="374">
        <v>1000</v>
      </c>
      <c r="AK1259" s="374">
        <v>5000</v>
      </c>
      <c r="AL1259" s="369">
        <v>1.9E-2</v>
      </c>
      <c r="AM1259" s="369">
        <v>0.2</v>
      </c>
      <c r="AN1259" s="369" t="s">
        <v>2349</v>
      </c>
      <c r="AO1259" s="367" t="s">
        <v>1326</v>
      </c>
      <c r="AP1259" s="370" t="s">
        <v>13</v>
      </c>
      <c r="AQ1259" s="376" t="s">
        <v>670</v>
      </c>
      <c r="AR1259" s="369">
        <v>4.7499999999999999E-3</v>
      </c>
      <c r="AS1259" s="369">
        <v>4.7499999999999999E-3</v>
      </c>
      <c r="AT1259" s="369"/>
      <c r="AX1259" s="711"/>
      <c r="AY1259" s="712"/>
      <c r="AZ1259" s="712"/>
      <c r="BA1259" s="712"/>
      <c r="BB1259" s="713"/>
      <c r="BC1259" s="712"/>
      <c r="BD1259" s="712"/>
      <c r="BE1259" s="712"/>
      <c r="BF1259" s="712"/>
      <c r="BG1259" s="713"/>
      <c r="BH1259" s="713"/>
      <c r="BI1259" s="714"/>
      <c r="BJ1259" s="714"/>
      <c r="BK1259" s="714"/>
      <c r="BL1259" s="713"/>
      <c r="BM1259" s="713"/>
      <c r="BN1259" s="713"/>
      <c r="BO1259" s="713"/>
      <c r="BP1259" s="713"/>
      <c r="BQ1259" s="713"/>
      <c r="BR1259" s="713"/>
      <c r="BS1259" s="713"/>
      <c r="BT1259" s="716"/>
      <c r="BU1259" s="717"/>
      <c r="BV1259" s="715"/>
      <c r="BW1259" s="718"/>
    </row>
    <row r="1260" spans="2:75" ht="15.75" customHeight="1">
      <c r="B1260" s="363" t="s">
        <v>412</v>
      </c>
      <c r="C1260" s="364">
        <v>26262377000102</v>
      </c>
      <c r="D1260" s="365" t="s">
        <v>13</v>
      </c>
      <c r="E1260" s="365" t="s">
        <v>616</v>
      </c>
      <c r="F1260" s="365" t="s">
        <v>617</v>
      </c>
      <c r="G1260" s="366" t="s">
        <v>34</v>
      </c>
      <c r="H1260" s="366" t="s">
        <v>1340</v>
      </c>
      <c r="I1260" s="366" t="s">
        <v>34</v>
      </c>
      <c r="J1260" s="366" t="s">
        <v>608</v>
      </c>
      <c r="K1260" s="367" t="s">
        <v>48</v>
      </c>
      <c r="L1260" s="368"/>
      <c r="M1260" s="368" t="s">
        <v>34</v>
      </c>
      <c r="N1260" s="367">
        <v>441309</v>
      </c>
      <c r="O1260" s="367" t="s">
        <v>1326</v>
      </c>
      <c r="P1260" s="371">
        <v>42888</v>
      </c>
      <c r="Q1260" s="372">
        <v>96151258.909999996</v>
      </c>
      <c r="R1260" s="372">
        <v>160958872.04813495</v>
      </c>
      <c r="S1260" s="367">
        <v>32</v>
      </c>
      <c r="T1260" s="369">
        <v>6.6153363436816104E-2</v>
      </c>
      <c r="U1260" s="369">
        <v>0.85517744105169635</v>
      </c>
      <c r="V1260" s="369">
        <v>-3.8196601969939237E-2</v>
      </c>
      <c r="W1260" s="369">
        <v>-0.37445441863148565</v>
      </c>
      <c r="X1260" s="369">
        <v>-4.7316353515811649E-3</v>
      </c>
      <c r="Y1260" s="369">
        <v>-3.5880850422519865E-2</v>
      </c>
      <c r="Z1260" s="369">
        <v>0.14864583797715336</v>
      </c>
      <c r="AA1260" s="369">
        <v>0.84495113229807028</v>
      </c>
      <c r="AB1260" s="369">
        <v>8.295756510399091E-2</v>
      </c>
      <c r="AC1260" s="373">
        <v>-1.5991798487535664</v>
      </c>
      <c r="AD1260" s="575">
        <v>26855094000174</v>
      </c>
      <c r="AE1260" s="370" t="s">
        <v>2626</v>
      </c>
      <c r="AF1260" s="370" t="s">
        <v>2320</v>
      </c>
      <c r="AG1260" s="374" t="s">
        <v>59</v>
      </c>
      <c r="AH1260" s="374" t="s">
        <v>2321</v>
      </c>
      <c r="AI1260" s="374">
        <v>5000</v>
      </c>
      <c r="AJ1260" s="374">
        <v>1000</v>
      </c>
      <c r="AK1260" s="374">
        <v>5000</v>
      </c>
      <c r="AL1260" s="369">
        <v>1.9E-2</v>
      </c>
      <c r="AM1260" s="369">
        <v>0.2</v>
      </c>
      <c r="AN1260" s="369" t="s">
        <v>64</v>
      </c>
      <c r="AO1260" s="367" t="s">
        <v>1326</v>
      </c>
      <c r="AP1260" s="370" t="s">
        <v>13</v>
      </c>
      <c r="AQ1260" s="376" t="s">
        <v>676</v>
      </c>
      <c r="AR1260" s="369">
        <v>3.8E-3</v>
      </c>
      <c r="AS1260" s="369">
        <v>3.8E-3</v>
      </c>
      <c r="AT1260" s="369"/>
      <c r="AX1260" s="711"/>
      <c r="AY1260" s="712"/>
      <c r="AZ1260" s="712"/>
      <c r="BA1260" s="712"/>
      <c r="BB1260" s="713"/>
      <c r="BC1260" s="712"/>
      <c r="BD1260" s="712"/>
      <c r="BE1260" s="712"/>
      <c r="BF1260" s="712"/>
      <c r="BG1260" s="713"/>
      <c r="BH1260" s="713"/>
      <c r="BI1260" s="714"/>
      <c r="BJ1260" s="714"/>
      <c r="BK1260" s="714"/>
      <c r="BL1260" s="713"/>
      <c r="BM1260" s="713"/>
      <c r="BN1260" s="713"/>
      <c r="BO1260" s="713"/>
      <c r="BP1260" s="713"/>
      <c r="BQ1260" s="713"/>
      <c r="BR1260" s="713"/>
      <c r="BS1260" s="713"/>
      <c r="BT1260" s="716"/>
      <c r="BU1260" s="717"/>
      <c r="BV1260" s="715"/>
      <c r="BW1260" s="718"/>
    </row>
    <row r="1261" spans="2:75" ht="15.75" customHeight="1">
      <c r="B1261" s="363" t="s">
        <v>413</v>
      </c>
      <c r="C1261" s="364">
        <v>26277600000195</v>
      </c>
      <c r="D1261" s="365" t="s">
        <v>13</v>
      </c>
      <c r="E1261" s="365" t="s">
        <v>615</v>
      </c>
      <c r="F1261" s="365" t="s">
        <v>619</v>
      </c>
      <c r="G1261" s="366" t="s">
        <v>34</v>
      </c>
      <c r="H1261" s="366" t="s">
        <v>1339</v>
      </c>
      <c r="I1261" s="366" t="s">
        <v>34</v>
      </c>
      <c r="J1261" s="366"/>
      <c r="K1261" s="367" t="s">
        <v>48</v>
      </c>
      <c r="L1261" s="368"/>
      <c r="M1261" s="368" t="s">
        <v>34</v>
      </c>
      <c r="N1261" s="367">
        <v>441465</v>
      </c>
      <c r="O1261" s="367" t="s">
        <v>1323</v>
      </c>
      <c r="P1261" s="371">
        <v>42888</v>
      </c>
      <c r="Q1261" s="372">
        <v>293915026.23000002</v>
      </c>
      <c r="R1261" s="372">
        <v>377366595.75432551</v>
      </c>
      <c r="S1261" s="367">
        <v>31</v>
      </c>
      <c r="T1261" s="369">
        <v>0.12684922737792137</v>
      </c>
      <c r="U1261" s="369">
        <v>1.6398047209201212</v>
      </c>
      <c r="V1261" s="369">
        <v>0.12978817705428747</v>
      </c>
      <c r="W1261" s="369">
        <v>1.272358112440253</v>
      </c>
      <c r="X1261" s="369">
        <v>0.19142112783646237</v>
      </c>
      <c r="Y1261" s="369">
        <v>1.4515811860512393</v>
      </c>
      <c r="Z1261" s="369">
        <v>0.22766515387368935</v>
      </c>
      <c r="AA1261" s="369">
        <v>1.2941225409886994</v>
      </c>
      <c r="AB1261" s="369">
        <v>4.2158420678999782E-2</v>
      </c>
      <c r="AC1261" s="373">
        <v>0.61179000523387228</v>
      </c>
      <c r="AD1261" s="575">
        <v>26859555000187</v>
      </c>
      <c r="AE1261" s="370" t="s">
        <v>2626</v>
      </c>
      <c r="AF1261" s="370" t="s">
        <v>2320</v>
      </c>
      <c r="AG1261" s="374" t="s">
        <v>59</v>
      </c>
      <c r="AH1261" s="374" t="s">
        <v>2321</v>
      </c>
      <c r="AI1261" s="374">
        <v>500</v>
      </c>
      <c r="AJ1261" s="374">
        <v>100</v>
      </c>
      <c r="AK1261" s="374">
        <v>500</v>
      </c>
      <c r="AL1261" s="369">
        <v>1.9E-2</v>
      </c>
      <c r="AM1261" s="369">
        <v>0.2</v>
      </c>
      <c r="AN1261" s="369" t="s">
        <v>64</v>
      </c>
      <c r="AO1261" s="367" t="s">
        <v>1326</v>
      </c>
      <c r="AP1261" s="370" t="s">
        <v>13</v>
      </c>
      <c r="AQ1261" s="376" t="s">
        <v>666</v>
      </c>
      <c r="AR1261" s="369">
        <v>3.7999999999999996E-3</v>
      </c>
      <c r="AS1261" s="369">
        <v>3.7999999999999996E-3</v>
      </c>
      <c r="AT1261" s="369"/>
      <c r="AX1261" s="711"/>
      <c r="AY1261" s="712"/>
      <c r="AZ1261" s="712"/>
      <c r="BA1261" s="712"/>
      <c r="BB1261" s="713"/>
      <c r="BC1261" s="712"/>
      <c r="BD1261" s="712"/>
      <c r="BE1261" s="712"/>
      <c r="BF1261" s="712"/>
      <c r="BG1261" s="713"/>
      <c r="BH1261" s="713"/>
      <c r="BI1261" s="714"/>
      <c r="BJ1261" s="714"/>
      <c r="BK1261" s="714"/>
      <c r="BL1261" s="713"/>
      <c r="BM1261" s="713"/>
      <c r="BN1261" s="713"/>
      <c r="BO1261" s="713"/>
      <c r="BP1261" s="713"/>
      <c r="BQ1261" s="713"/>
      <c r="BR1261" s="713"/>
      <c r="BS1261" s="713"/>
      <c r="BT1261" s="716"/>
      <c r="BU1261" s="717"/>
      <c r="BV1261" s="715"/>
      <c r="BW1261" s="718"/>
    </row>
    <row r="1262" spans="2:75" ht="15.75" customHeight="1">
      <c r="B1262" s="363" t="s">
        <v>29</v>
      </c>
      <c r="C1262" s="364">
        <v>26269603000187</v>
      </c>
      <c r="D1262" s="365" t="s">
        <v>14</v>
      </c>
      <c r="E1262" s="365" t="s">
        <v>607</v>
      </c>
      <c r="F1262" s="365" t="s">
        <v>1319</v>
      </c>
      <c r="G1262" s="366"/>
      <c r="H1262" s="366" t="s">
        <v>34</v>
      </c>
      <c r="I1262" s="366" t="s">
        <v>34</v>
      </c>
      <c r="J1262" s="366" t="s">
        <v>608</v>
      </c>
      <c r="K1262" s="367" t="s">
        <v>48</v>
      </c>
      <c r="L1262" s="368" t="s">
        <v>1341</v>
      </c>
      <c r="M1262" s="368" t="s">
        <v>1421</v>
      </c>
      <c r="N1262" s="367">
        <v>441449</v>
      </c>
      <c r="O1262" s="367" t="s">
        <v>1323</v>
      </c>
      <c r="P1262" s="371">
        <v>42888</v>
      </c>
      <c r="Q1262" s="372">
        <v>567910066.63999999</v>
      </c>
      <c r="R1262" s="372">
        <v>877725911.44996035</v>
      </c>
      <c r="S1262" s="367">
        <v>32</v>
      </c>
      <c r="T1262" s="369">
        <v>-5.0968458100829617E-3</v>
      </c>
      <c r="U1262" s="369">
        <v>-6.5887920596280236E-2</v>
      </c>
      <c r="V1262" s="369">
        <v>-0.2310007851061171</v>
      </c>
      <c r="W1262" s="369">
        <v>-2.2645800995178273</v>
      </c>
      <c r="X1262" s="369">
        <v>-0.12778272380462874</v>
      </c>
      <c r="Y1262" s="369">
        <v>-0.96899960769037374</v>
      </c>
      <c r="Z1262" s="369">
        <v>0.16887776287223843</v>
      </c>
      <c r="AA1262" s="369">
        <v>0.95995595235431108</v>
      </c>
      <c r="AB1262" s="369">
        <v>0.2465411218563105</v>
      </c>
      <c r="AC1262" s="373">
        <v>-1.3358664000146074</v>
      </c>
      <c r="AD1262" s="575">
        <v>26859564000178</v>
      </c>
      <c r="AE1262" s="370" t="s">
        <v>2626</v>
      </c>
      <c r="AF1262" s="370" t="s">
        <v>2320</v>
      </c>
      <c r="AG1262" s="374" t="s">
        <v>59</v>
      </c>
      <c r="AH1262" s="374" t="s">
        <v>2318</v>
      </c>
      <c r="AI1262" s="374">
        <v>5000</v>
      </c>
      <c r="AJ1262" s="374">
        <v>1000</v>
      </c>
      <c r="AK1262" s="374">
        <v>5000</v>
      </c>
      <c r="AL1262" s="369">
        <v>1.9E-2</v>
      </c>
      <c r="AM1262" s="369">
        <v>0.2</v>
      </c>
      <c r="AN1262" s="369" t="s">
        <v>2349</v>
      </c>
      <c r="AO1262" s="367" t="s">
        <v>1326</v>
      </c>
      <c r="AP1262" s="370" t="s">
        <v>718</v>
      </c>
      <c r="AQ1262" s="376" t="s">
        <v>661</v>
      </c>
      <c r="AR1262" s="369">
        <v>3.1666666666666666E-3</v>
      </c>
      <c r="AS1262" s="369">
        <v>3.1666666666666666E-3</v>
      </c>
      <c r="AT1262" s="369"/>
      <c r="AX1262" s="711"/>
      <c r="AY1262" s="712"/>
      <c r="AZ1262" s="712"/>
      <c r="BA1262" s="712"/>
      <c r="BB1262" s="713"/>
      <c r="BC1262" s="712"/>
      <c r="BD1262" s="712"/>
      <c r="BE1262" s="712"/>
      <c r="BF1262" s="712"/>
      <c r="BG1262" s="713"/>
      <c r="BH1262" s="713"/>
      <c r="BI1262" s="714"/>
      <c r="BJ1262" s="714"/>
      <c r="BK1262" s="714"/>
      <c r="BL1262" s="713"/>
      <c r="BM1262" s="713"/>
      <c r="BN1262" s="713"/>
      <c r="BO1262" s="713"/>
      <c r="BP1262" s="713"/>
      <c r="BQ1262" s="713"/>
      <c r="BR1262" s="713"/>
      <c r="BS1262" s="713"/>
      <c r="BT1262" s="716"/>
      <c r="BU1262" s="717"/>
      <c r="BV1262" s="715"/>
      <c r="BW1262" s="718"/>
    </row>
    <row r="1263" spans="2:75" ht="15.75" customHeight="1">
      <c r="B1263" s="363" t="s">
        <v>1234</v>
      </c>
      <c r="C1263" s="364">
        <v>26277595000110</v>
      </c>
      <c r="D1263" s="365" t="s">
        <v>14</v>
      </c>
      <c r="E1263" s="365" t="s">
        <v>607</v>
      </c>
      <c r="F1263" s="365"/>
      <c r="G1263" s="366"/>
      <c r="H1263" s="366" t="s">
        <v>34</v>
      </c>
      <c r="I1263" s="366" t="s">
        <v>34</v>
      </c>
      <c r="J1263" s="366" t="s">
        <v>608</v>
      </c>
      <c r="K1263" s="367" t="s">
        <v>48</v>
      </c>
      <c r="L1263" s="368"/>
      <c r="M1263" s="368" t="s">
        <v>34</v>
      </c>
      <c r="N1263" s="367">
        <v>446246</v>
      </c>
      <c r="O1263" s="367" t="s">
        <v>1323</v>
      </c>
      <c r="P1263" s="371">
        <v>42957</v>
      </c>
      <c r="Q1263" s="372">
        <v>1027983445.8200001</v>
      </c>
      <c r="R1263" s="372">
        <v>987290690.1320231</v>
      </c>
      <c r="S1263" s="367">
        <v>32</v>
      </c>
      <c r="T1263" s="369">
        <v>5.9304340477192019E-2</v>
      </c>
      <c r="U1263" s="369">
        <v>0.76663878445096501</v>
      </c>
      <c r="V1263" s="369">
        <v>-0.15080988294062447</v>
      </c>
      <c r="W1263" s="369">
        <v>-1.4784411211462478</v>
      </c>
      <c r="X1263" s="369">
        <v>-1.1036889488950208E-2</v>
      </c>
      <c r="Y1263" s="369">
        <v>-8.3694737962123164E-2</v>
      </c>
      <c r="Z1263" s="369">
        <v>0.19230160358523207</v>
      </c>
      <c r="AA1263" s="369">
        <v>1.0931046567011868</v>
      </c>
      <c r="AB1263" s="369">
        <v>0.24057504031501303</v>
      </c>
      <c r="AC1263" s="373">
        <v>-0.96288578209137743</v>
      </c>
      <c r="AD1263" s="575">
        <v>26855139000100</v>
      </c>
      <c r="AE1263" s="370" t="s">
        <v>2626</v>
      </c>
      <c r="AF1263" s="370" t="s">
        <v>2320</v>
      </c>
      <c r="AG1263" s="374" t="s">
        <v>59</v>
      </c>
      <c r="AH1263" s="374" t="s">
        <v>2321</v>
      </c>
      <c r="AI1263" s="374">
        <v>10000</v>
      </c>
      <c r="AJ1263" s="374">
        <v>5000</v>
      </c>
      <c r="AK1263" s="374">
        <v>10000</v>
      </c>
      <c r="AL1263" s="369">
        <v>2.8999999999999998E-2</v>
      </c>
      <c r="AM1263" s="369" t="s">
        <v>34</v>
      </c>
      <c r="AN1263" s="369" t="s">
        <v>668</v>
      </c>
      <c r="AO1263" s="367" t="s">
        <v>1326</v>
      </c>
      <c r="AP1263" s="370" t="s">
        <v>718</v>
      </c>
      <c r="AQ1263" s="376" t="s">
        <v>661</v>
      </c>
      <c r="AR1263" s="369">
        <v>5.8000000000000005E-3</v>
      </c>
      <c r="AS1263" s="369">
        <v>5.8000000000000005E-3</v>
      </c>
      <c r="AT1263" s="369"/>
      <c r="AX1263" s="711"/>
      <c r="AY1263" s="712"/>
      <c r="AZ1263" s="712"/>
      <c r="BA1263" s="712"/>
      <c r="BB1263" s="713"/>
      <c r="BC1263" s="712"/>
      <c r="BD1263" s="712"/>
      <c r="BE1263" s="712"/>
      <c r="BF1263" s="712"/>
      <c r="BG1263" s="713"/>
      <c r="BH1263" s="713"/>
      <c r="BI1263" s="714"/>
      <c r="BJ1263" s="714"/>
      <c r="BK1263" s="714"/>
      <c r="BL1263" s="713"/>
      <c r="BM1263" s="713"/>
      <c r="BN1263" s="713"/>
      <c r="BO1263" s="713"/>
      <c r="BP1263" s="713"/>
      <c r="BQ1263" s="713"/>
      <c r="BR1263" s="713"/>
      <c r="BS1263" s="713"/>
      <c r="BT1263" s="716"/>
      <c r="BU1263" s="717"/>
      <c r="BV1263" s="715"/>
      <c r="BW1263" s="718"/>
    </row>
    <row r="1264" spans="2:75" ht="15.75" customHeight="1">
      <c r="B1264" s="363" t="s">
        <v>1235</v>
      </c>
      <c r="C1264" s="364">
        <v>38971881000160</v>
      </c>
      <c r="D1264" s="365" t="s">
        <v>14</v>
      </c>
      <c r="E1264" s="365" t="s">
        <v>614</v>
      </c>
      <c r="F1264" s="365"/>
      <c r="G1264" s="366"/>
      <c r="H1264" s="366" t="s">
        <v>1340</v>
      </c>
      <c r="I1264" s="366" t="s">
        <v>34</v>
      </c>
      <c r="J1264" s="366" t="s">
        <v>608</v>
      </c>
      <c r="K1264" s="367" t="s">
        <v>48</v>
      </c>
      <c r="L1264" s="368" t="s">
        <v>1341</v>
      </c>
      <c r="M1264" s="368" t="s">
        <v>34</v>
      </c>
      <c r="N1264" s="367">
        <v>557927</v>
      </c>
      <c r="O1264" s="367" t="s">
        <v>1323</v>
      </c>
      <c r="P1264" s="371">
        <v>44127</v>
      </c>
      <c r="Q1264" s="372">
        <v>129603858.73999999</v>
      </c>
      <c r="R1264" s="372">
        <v>117491206.50579366</v>
      </c>
      <c r="S1264" s="367">
        <v>32</v>
      </c>
      <c r="T1264" s="369">
        <v>0.17847692967481499</v>
      </c>
      <c r="U1264" s="369">
        <v>2.3072061052776269</v>
      </c>
      <c r="V1264" s="369">
        <v>-9.7168341409837766E-2</v>
      </c>
      <c r="W1264" s="369">
        <v>-0.95257465102894845</v>
      </c>
      <c r="X1264" s="369" t="s">
        <v>1424</v>
      </c>
      <c r="Y1264" s="369" t="s">
        <v>1424</v>
      </c>
      <c r="Z1264" s="369" t="s">
        <v>1424</v>
      </c>
      <c r="AA1264" s="369" t="s">
        <v>1424</v>
      </c>
      <c r="AB1264" s="369">
        <v>0.20922356629411978</v>
      </c>
      <c r="AC1264" s="373">
        <v>-0.84823798185190424</v>
      </c>
      <c r="AD1264" s="575">
        <v>38452194000139</v>
      </c>
      <c r="AE1264" s="370" t="s">
        <v>2331</v>
      </c>
      <c r="AF1264" s="370" t="s">
        <v>2317</v>
      </c>
      <c r="AG1264" s="374" t="s">
        <v>1458</v>
      </c>
      <c r="AH1264" s="374" t="s">
        <v>2318</v>
      </c>
      <c r="AI1264" s="374">
        <v>10000</v>
      </c>
      <c r="AJ1264" s="374">
        <v>10000</v>
      </c>
      <c r="AK1264" s="374">
        <v>10000</v>
      </c>
      <c r="AL1264" s="369">
        <v>0</v>
      </c>
      <c r="AM1264" s="369" t="s">
        <v>34</v>
      </c>
      <c r="AN1264" s="369" t="s">
        <v>34</v>
      </c>
      <c r="AO1264" s="367" t="s">
        <v>1326</v>
      </c>
      <c r="AP1264" s="370" t="s">
        <v>718</v>
      </c>
      <c r="AQ1264" s="376" t="s">
        <v>661</v>
      </c>
      <c r="AR1264" s="369">
        <v>3.7999999999999996E-3</v>
      </c>
      <c r="AS1264" s="369">
        <v>3.7999999999999996E-3</v>
      </c>
      <c r="AT1264" s="369"/>
      <c r="AX1264" s="711"/>
      <c r="AY1264" s="712"/>
      <c r="AZ1264" s="712"/>
      <c r="BA1264" s="712"/>
      <c r="BB1264" s="713"/>
      <c r="BC1264" s="712"/>
      <c r="BD1264" s="712"/>
      <c r="BE1264" s="712"/>
      <c r="BF1264" s="712"/>
      <c r="BG1264" s="713"/>
      <c r="BH1264" s="713"/>
      <c r="BI1264" s="714"/>
      <c r="BJ1264" s="714"/>
      <c r="BK1264" s="714"/>
      <c r="BL1264" s="713"/>
      <c r="BM1264" s="713"/>
      <c r="BN1264" s="713"/>
      <c r="BO1264" s="713"/>
      <c r="BP1264" s="713"/>
      <c r="BQ1264" s="713"/>
      <c r="BR1264" s="713"/>
      <c r="BS1264" s="713"/>
      <c r="BT1264" s="716"/>
      <c r="BU1264" s="717"/>
      <c r="BV1264" s="715"/>
      <c r="BW1264" s="718"/>
    </row>
    <row r="1265" spans="2:75" ht="15.75" customHeight="1">
      <c r="B1265" s="363" t="s">
        <v>1236</v>
      </c>
      <c r="C1265" s="364">
        <v>26831831000107</v>
      </c>
      <c r="D1265" s="365" t="s">
        <v>13</v>
      </c>
      <c r="E1265" s="365" t="s">
        <v>616</v>
      </c>
      <c r="F1265" s="365" t="s">
        <v>617</v>
      </c>
      <c r="G1265" s="366" t="s">
        <v>34</v>
      </c>
      <c r="H1265" s="366" t="s">
        <v>1340</v>
      </c>
      <c r="I1265" s="366" t="s">
        <v>34</v>
      </c>
      <c r="J1265" s="366" t="s">
        <v>608</v>
      </c>
      <c r="K1265" s="367" t="s">
        <v>48</v>
      </c>
      <c r="L1265" s="368" t="s">
        <v>1341</v>
      </c>
      <c r="M1265" s="368" t="s">
        <v>34</v>
      </c>
      <c r="N1265" s="367">
        <v>441910</v>
      </c>
      <c r="O1265" s="367" t="s">
        <v>1323</v>
      </c>
      <c r="P1265" s="371">
        <v>42893</v>
      </c>
      <c r="Q1265" s="372">
        <v>63957698.100000001</v>
      </c>
      <c r="R1265" s="372">
        <v>75532302.811904743</v>
      </c>
      <c r="S1265" s="367">
        <v>32</v>
      </c>
      <c r="T1265" s="369">
        <v>6.6183773336040419E-2</v>
      </c>
      <c r="U1265" s="369">
        <v>0.85557055575441487</v>
      </c>
      <c r="V1265" s="369">
        <v>-3.7029445152347518E-2</v>
      </c>
      <c r="W1265" s="369">
        <v>-0.36301237915564333</v>
      </c>
      <c r="X1265" s="369">
        <v>-6.5127579573019956E-3</v>
      </c>
      <c r="Y1265" s="369">
        <v>-4.9387426701412919E-2</v>
      </c>
      <c r="Z1265" s="369">
        <v>0.14429017534658262</v>
      </c>
      <c r="AA1265" s="369">
        <v>0.82019213385120615</v>
      </c>
      <c r="AB1265" s="369">
        <v>8.2273851874342968E-2</v>
      </c>
      <c r="AC1265" s="373">
        <v>-1.5984150454866048</v>
      </c>
      <c r="AD1265" s="575">
        <v>39773766000144</v>
      </c>
      <c r="AE1265" s="370" t="s">
        <v>2331</v>
      </c>
      <c r="AF1265" s="370" t="s">
        <v>2317</v>
      </c>
      <c r="AG1265" s="374" t="s">
        <v>1458</v>
      </c>
      <c r="AH1265" s="374" t="s">
        <v>2321</v>
      </c>
      <c r="AI1265" s="374">
        <v>20000</v>
      </c>
      <c r="AJ1265" s="374">
        <v>5000</v>
      </c>
      <c r="AK1265" s="374">
        <v>5000</v>
      </c>
      <c r="AL1265" s="369">
        <v>0</v>
      </c>
      <c r="AM1265" s="369" t="s">
        <v>34</v>
      </c>
      <c r="AN1265" s="369" t="s">
        <v>34</v>
      </c>
      <c r="AO1265" s="367" t="s">
        <v>1326</v>
      </c>
      <c r="AP1265" s="370" t="s">
        <v>13</v>
      </c>
      <c r="AQ1265" s="376" t="s">
        <v>676</v>
      </c>
      <c r="AR1265" s="369">
        <v>3.8E-3</v>
      </c>
      <c r="AS1265" s="369">
        <v>3.8E-3</v>
      </c>
      <c r="AT1265" s="369"/>
      <c r="AX1265" s="711"/>
      <c r="AY1265" s="712"/>
      <c r="AZ1265" s="712"/>
      <c r="BA1265" s="712"/>
      <c r="BB1265" s="713"/>
      <c r="BC1265" s="712"/>
      <c r="BD1265" s="712"/>
      <c r="BE1265" s="712"/>
      <c r="BF1265" s="712"/>
      <c r="BG1265" s="713"/>
      <c r="BH1265" s="713"/>
      <c r="BI1265" s="714"/>
      <c r="BJ1265" s="714"/>
      <c r="BK1265" s="714"/>
      <c r="BL1265" s="713"/>
      <c r="BM1265" s="713"/>
      <c r="BN1265" s="713"/>
      <c r="BO1265" s="713"/>
      <c r="BP1265" s="713"/>
      <c r="BQ1265" s="713"/>
      <c r="BR1265" s="713"/>
      <c r="BS1265" s="713"/>
      <c r="BT1265" s="716"/>
      <c r="BU1265" s="717"/>
      <c r="BV1265" s="715"/>
      <c r="BW1265" s="718"/>
    </row>
    <row r="1266" spans="2:75" ht="15.75" customHeight="1">
      <c r="B1266" s="363" t="s">
        <v>1237</v>
      </c>
      <c r="C1266" s="364">
        <v>26882932000107</v>
      </c>
      <c r="D1266" s="365" t="s">
        <v>13</v>
      </c>
      <c r="E1266" s="365" t="s">
        <v>615</v>
      </c>
      <c r="F1266" s="365" t="s">
        <v>619</v>
      </c>
      <c r="G1266" s="366" t="s">
        <v>34</v>
      </c>
      <c r="H1266" s="366" t="s">
        <v>1339</v>
      </c>
      <c r="I1266" s="366" t="s">
        <v>34</v>
      </c>
      <c r="J1266" s="366"/>
      <c r="K1266" s="367" t="s">
        <v>48</v>
      </c>
      <c r="L1266" s="368"/>
      <c r="M1266" s="368" t="s">
        <v>34</v>
      </c>
      <c r="N1266" s="367">
        <v>442011</v>
      </c>
      <c r="O1266" s="367" t="s">
        <v>1323</v>
      </c>
      <c r="P1266" s="371">
        <v>42893</v>
      </c>
      <c r="Q1266" s="372">
        <v>20409167.789999999</v>
      </c>
      <c r="R1266" s="372">
        <v>23274077.052103158</v>
      </c>
      <c r="S1266" s="367">
        <v>31</v>
      </c>
      <c r="T1266" s="369">
        <v>0.1266003637143478</v>
      </c>
      <c r="U1266" s="369">
        <v>1.6365876117675553</v>
      </c>
      <c r="V1266" s="369">
        <v>0.12955475887434864</v>
      </c>
      <c r="W1266" s="369">
        <v>1.2700698337882463</v>
      </c>
      <c r="X1266" s="369">
        <v>0.18945857530398569</v>
      </c>
      <c r="Y1266" s="369">
        <v>1.4366987936790963</v>
      </c>
      <c r="Z1266" s="369">
        <v>0.22412939098727347</v>
      </c>
      <c r="AA1266" s="369">
        <v>1.2740241184894849</v>
      </c>
      <c r="AB1266" s="369">
        <v>4.1793347388110066E-2</v>
      </c>
      <c r="AC1266" s="373">
        <v>0.61182268880175616</v>
      </c>
      <c r="AD1266" s="575">
        <v>26277600000195</v>
      </c>
      <c r="AE1266" s="370" t="s">
        <v>2331</v>
      </c>
      <c r="AF1266" s="370" t="s">
        <v>2317</v>
      </c>
      <c r="AG1266" s="374" t="s">
        <v>1458</v>
      </c>
      <c r="AH1266" s="374" t="s">
        <v>2321</v>
      </c>
      <c r="AI1266" s="374">
        <v>5000</v>
      </c>
      <c r="AJ1266" s="374">
        <v>5000</v>
      </c>
      <c r="AK1266" s="374">
        <v>5000</v>
      </c>
      <c r="AL1266" s="369">
        <v>0</v>
      </c>
      <c r="AM1266" s="369" t="s">
        <v>34</v>
      </c>
      <c r="AN1266" s="369" t="s">
        <v>34</v>
      </c>
      <c r="AO1266" s="367" t="s">
        <v>1326</v>
      </c>
      <c r="AP1266" s="370" t="s">
        <v>13</v>
      </c>
      <c r="AQ1266" s="376" t="s">
        <v>666</v>
      </c>
      <c r="AR1266" s="369">
        <v>3.7999999999999996E-3</v>
      </c>
      <c r="AS1266" s="369">
        <v>3.7999999999999996E-3</v>
      </c>
      <c r="AT1266" s="369"/>
      <c r="AX1266" s="711"/>
      <c r="AY1266" s="712"/>
      <c r="AZ1266" s="712"/>
      <c r="BA1266" s="712"/>
      <c r="BB1266" s="713"/>
      <c r="BC1266" s="712"/>
      <c r="BD1266" s="712"/>
      <c r="BE1266" s="712"/>
      <c r="BF1266" s="712"/>
      <c r="BG1266" s="713"/>
      <c r="BH1266" s="713"/>
      <c r="BI1266" s="714"/>
      <c r="BJ1266" s="714"/>
      <c r="BK1266" s="714"/>
      <c r="BL1266" s="713"/>
      <c r="BM1266" s="713"/>
      <c r="BN1266" s="713"/>
      <c r="BO1266" s="713"/>
      <c r="BP1266" s="713"/>
      <c r="BQ1266" s="713"/>
      <c r="BR1266" s="713"/>
      <c r="BS1266" s="713"/>
      <c r="BT1266" s="716"/>
      <c r="BU1266" s="717"/>
      <c r="BV1266" s="715"/>
      <c r="BW1266" s="718"/>
    </row>
    <row r="1267" spans="2:75" ht="15.75" customHeight="1">
      <c r="B1267" s="363" t="s">
        <v>1750</v>
      </c>
      <c r="C1267" s="364">
        <v>26859438000113</v>
      </c>
      <c r="D1267" s="365" t="s">
        <v>13</v>
      </c>
      <c r="E1267" s="365" t="s">
        <v>615</v>
      </c>
      <c r="F1267" s="365" t="s">
        <v>619</v>
      </c>
      <c r="G1267" s="366" t="s">
        <v>34</v>
      </c>
      <c r="H1267" s="366" t="s">
        <v>1339</v>
      </c>
      <c r="I1267" s="366" t="s">
        <v>34</v>
      </c>
      <c r="J1267" s="366"/>
      <c r="K1267" s="367" t="s">
        <v>48</v>
      </c>
      <c r="L1267" s="368"/>
      <c r="M1267" s="368"/>
      <c r="N1267" s="367">
        <v>442720</v>
      </c>
      <c r="O1267" s="367" t="s">
        <v>1323</v>
      </c>
      <c r="P1267" s="371">
        <v>42888</v>
      </c>
      <c r="Q1267" s="372">
        <v>165513080.18000001</v>
      </c>
      <c r="R1267" s="372">
        <v>183131007.46805549</v>
      </c>
      <c r="S1267" s="367">
        <v>30</v>
      </c>
      <c r="T1267" s="369">
        <v>0.13767098715112769</v>
      </c>
      <c r="U1267" s="369">
        <v>1.548511357974979</v>
      </c>
      <c r="V1267" s="369">
        <v>0.12179235959900581</v>
      </c>
      <c r="W1267" s="369">
        <v>1.1177747632243402</v>
      </c>
      <c r="X1267" s="369">
        <v>0.20310258741880971</v>
      </c>
      <c r="Y1267" s="369">
        <v>1.428174834339935</v>
      </c>
      <c r="Z1267" s="369">
        <v>0.23653680764827123</v>
      </c>
      <c r="AA1267" s="369">
        <v>1.2925704501636897</v>
      </c>
      <c r="AB1267" s="369">
        <v>4.3484568425403713E-2</v>
      </c>
      <c r="AC1267" s="373">
        <v>0.28631647125823773</v>
      </c>
      <c r="AD1267" s="575">
        <v>26859555000187</v>
      </c>
      <c r="AE1267" s="370" t="s">
        <v>2626</v>
      </c>
      <c r="AF1267" s="370" t="s">
        <v>2329</v>
      </c>
      <c r="AG1267" s="374" t="s">
        <v>59</v>
      </c>
      <c r="AH1267" s="374" t="s">
        <v>2339</v>
      </c>
      <c r="AI1267" s="374">
        <v>50000</v>
      </c>
      <c r="AJ1267" s="374">
        <v>50000</v>
      </c>
      <c r="AK1267" s="374">
        <v>50000</v>
      </c>
      <c r="AL1267" s="369">
        <v>1.9E-2</v>
      </c>
      <c r="AM1267" s="369">
        <v>0.2</v>
      </c>
      <c r="AN1267" s="369" t="s">
        <v>64</v>
      </c>
      <c r="AO1267" s="367" t="s">
        <v>1326</v>
      </c>
      <c r="AP1267" s="370" t="s">
        <v>13</v>
      </c>
      <c r="AQ1267" s="376" t="s">
        <v>666</v>
      </c>
      <c r="AR1267" s="369" t="s">
        <v>34</v>
      </c>
      <c r="AS1267" s="369" t="s">
        <v>34</v>
      </c>
      <c r="AT1267" s="369"/>
      <c r="AX1267" s="711"/>
      <c r="AY1267" s="712"/>
      <c r="AZ1267" s="712"/>
      <c r="BA1267" s="712"/>
      <c r="BB1267" s="713"/>
      <c r="BC1267" s="712"/>
      <c r="BD1267" s="712"/>
      <c r="BE1267" s="712"/>
      <c r="BF1267" s="712"/>
      <c r="BG1267" s="713"/>
      <c r="BH1267" s="713"/>
      <c r="BI1267" s="714"/>
      <c r="BJ1267" s="714"/>
      <c r="BK1267" s="714"/>
      <c r="BL1267" s="713"/>
      <c r="BM1267" s="713"/>
      <c r="BN1267" s="713"/>
      <c r="BO1267" s="713"/>
      <c r="BP1267" s="713"/>
      <c r="BQ1267" s="713"/>
      <c r="BR1267" s="713"/>
      <c r="BS1267" s="713"/>
      <c r="BT1267" s="716"/>
      <c r="BU1267" s="717"/>
      <c r="BV1267" s="715"/>
      <c r="BW1267" s="718"/>
    </row>
    <row r="1268" spans="2:75" ht="15.75" customHeight="1">
      <c r="B1268" s="363" t="s">
        <v>541</v>
      </c>
      <c r="C1268" s="364">
        <v>43508144000166</v>
      </c>
      <c r="D1268" s="365" t="s">
        <v>13</v>
      </c>
      <c r="E1268" s="365" t="s">
        <v>615</v>
      </c>
      <c r="F1268" s="365" t="s">
        <v>619</v>
      </c>
      <c r="G1268" s="366" t="s">
        <v>34</v>
      </c>
      <c r="H1268" s="366" t="s">
        <v>1340</v>
      </c>
      <c r="I1268" s="366" t="s">
        <v>34</v>
      </c>
      <c r="J1268" s="366"/>
      <c r="K1268" s="367" t="s">
        <v>48</v>
      </c>
      <c r="L1268" s="368"/>
      <c r="M1268" s="368" t="s">
        <v>1421</v>
      </c>
      <c r="N1268" s="367">
        <v>617040</v>
      </c>
      <c r="O1268" s="367" t="s">
        <v>1323</v>
      </c>
      <c r="P1268" s="371">
        <v>44476</v>
      </c>
      <c r="Q1268" s="372">
        <v>14968954.27</v>
      </c>
      <c r="R1268" s="372" t="s">
        <v>1424</v>
      </c>
      <c r="S1268" s="367">
        <v>61</v>
      </c>
      <c r="T1268" s="369">
        <v>9.8465958012000865E-2</v>
      </c>
      <c r="U1268" s="369">
        <v>1.2728886579415233</v>
      </c>
      <c r="V1268" s="369" t="s">
        <v>1424</v>
      </c>
      <c r="W1268" s="369" t="s">
        <v>1424</v>
      </c>
      <c r="X1268" s="369" t="s">
        <v>1424</v>
      </c>
      <c r="Y1268" s="369" t="s">
        <v>1424</v>
      </c>
      <c r="Z1268" s="369" t="s">
        <v>1424</v>
      </c>
      <c r="AA1268" s="369" t="s">
        <v>1424</v>
      </c>
      <c r="AB1268" s="369" t="s">
        <v>1424</v>
      </c>
      <c r="AC1268" s="373" t="s">
        <v>1424</v>
      </c>
      <c r="AD1268" s="575">
        <v>0</v>
      </c>
      <c r="AE1268" s="370" t="s">
        <v>2627</v>
      </c>
      <c r="AF1268" s="370" t="s">
        <v>2317</v>
      </c>
      <c r="AG1268" s="374" t="s">
        <v>1458</v>
      </c>
      <c r="AH1268" s="374" t="s">
        <v>2318</v>
      </c>
      <c r="AI1268" s="374">
        <v>0</v>
      </c>
      <c r="AJ1268" s="374">
        <v>0</v>
      </c>
      <c r="AK1268" s="374">
        <v>0</v>
      </c>
      <c r="AL1268" s="369">
        <v>1.4999999999999999E-2</v>
      </c>
      <c r="AM1268" s="369" t="s">
        <v>34</v>
      </c>
      <c r="AN1268" s="369" t="s">
        <v>64</v>
      </c>
      <c r="AO1268" s="367" t="s">
        <v>1326</v>
      </c>
      <c r="AP1268" s="370" t="s">
        <v>13</v>
      </c>
      <c r="AQ1268" s="376" t="s">
        <v>673</v>
      </c>
      <c r="AR1268" s="369" t="s">
        <v>34</v>
      </c>
      <c r="AS1268" s="369" t="s">
        <v>34</v>
      </c>
      <c r="AT1268" s="369"/>
      <c r="AX1268" s="711"/>
      <c r="AY1268" s="712"/>
      <c r="AZ1268" s="712"/>
      <c r="BA1268" s="712"/>
      <c r="BB1268" s="713"/>
      <c r="BC1268" s="712"/>
      <c r="BD1268" s="712"/>
      <c r="BE1268" s="712"/>
      <c r="BF1268" s="712"/>
      <c r="BG1268" s="713"/>
      <c r="BH1268" s="713"/>
      <c r="BI1268" s="714"/>
      <c r="BJ1268" s="714"/>
      <c r="BK1268" s="714"/>
      <c r="BL1268" s="713"/>
      <c r="BM1268" s="713"/>
      <c r="BN1268" s="713"/>
      <c r="BO1268" s="713"/>
      <c r="BP1268" s="713"/>
      <c r="BQ1268" s="713"/>
      <c r="BR1268" s="713"/>
      <c r="BS1268" s="713"/>
      <c r="BT1268" s="716"/>
      <c r="BU1268" s="717"/>
      <c r="BV1268" s="715"/>
      <c r="BW1268" s="718"/>
    </row>
    <row r="1269" spans="2:75" ht="15.75" customHeight="1">
      <c r="B1269" s="363" t="s">
        <v>414</v>
      </c>
      <c r="C1269" s="364">
        <v>13418910000130</v>
      </c>
      <c r="D1269" s="365" t="s">
        <v>13</v>
      </c>
      <c r="E1269" s="365" t="s">
        <v>616</v>
      </c>
      <c r="F1269" s="365" t="s">
        <v>617</v>
      </c>
      <c r="G1269" s="366" t="s">
        <v>34</v>
      </c>
      <c r="H1269" s="366" t="s">
        <v>1340</v>
      </c>
      <c r="I1269" s="366" t="s">
        <v>34</v>
      </c>
      <c r="J1269" s="366" t="s">
        <v>608</v>
      </c>
      <c r="K1269" s="367" t="s">
        <v>48</v>
      </c>
      <c r="L1269" s="368"/>
      <c r="M1269" s="368" t="s">
        <v>1421</v>
      </c>
      <c r="N1269" s="367">
        <v>282944</v>
      </c>
      <c r="O1269" s="367" t="s">
        <v>1323</v>
      </c>
      <c r="P1269" s="371">
        <v>40757</v>
      </c>
      <c r="Q1269" s="372">
        <v>54426859</v>
      </c>
      <c r="R1269" s="372">
        <v>49872834.989206344</v>
      </c>
      <c r="S1269" s="367">
        <v>16</v>
      </c>
      <c r="T1269" s="369">
        <v>0.15514019019470693</v>
      </c>
      <c r="U1269" s="369">
        <v>2.0055275191215332</v>
      </c>
      <c r="V1269" s="369">
        <v>0.15351669898233866</v>
      </c>
      <c r="W1269" s="369">
        <v>1.5049769692313772</v>
      </c>
      <c r="X1269" s="369">
        <v>0.18671562820626808</v>
      </c>
      <c r="Y1269" s="369">
        <v>1.4158985275518257</v>
      </c>
      <c r="Z1269" s="369">
        <v>0.27402871461303668</v>
      </c>
      <c r="AA1269" s="369">
        <v>1.5576680507533456</v>
      </c>
      <c r="AB1269" s="369">
        <v>0.13703739518894764</v>
      </c>
      <c r="AC1269" s="373">
        <v>0.40186405478271492</v>
      </c>
      <c r="AD1269" s="575">
        <v>0</v>
      </c>
      <c r="AE1269" s="370" t="s">
        <v>2627</v>
      </c>
      <c r="AF1269" s="370" t="s">
        <v>2317</v>
      </c>
      <c r="AG1269" s="374" t="s">
        <v>1458</v>
      </c>
      <c r="AH1269" s="374" t="s">
        <v>2321</v>
      </c>
      <c r="AI1269" s="374">
        <v>1000</v>
      </c>
      <c r="AJ1269" s="374">
        <v>500</v>
      </c>
      <c r="AK1269" s="374">
        <v>500</v>
      </c>
      <c r="AL1269" s="369">
        <v>1.3000000000000001E-2</v>
      </c>
      <c r="AM1269" s="369">
        <v>0.2</v>
      </c>
      <c r="AN1269" s="369" t="s">
        <v>34</v>
      </c>
      <c r="AO1269" s="367" t="s">
        <v>1326</v>
      </c>
      <c r="AP1269" s="370" t="s">
        <v>13</v>
      </c>
      <c r="AQ1269" s="376" t="s">
        <v>670</v>
      </c>
      <c r="AR1269" s="369">
        <v>3.0333333333333328E-3</v>
      </c>
      <c r="AS1269" s="369">
        <v>3.0333333333333328E-3</v>
      </c>
      <c r="AT1269" s="369"/>
      <c r="AX1269" s="711"/>
      <c r="AY1269" s="712"/>
      <c r="AZ1269" s="712"/>
      <c r="BA1269" s="712"/>
      <c r="BB1269" s="713"/>
      <c r="BC1269" s="712"/>
      <c r="BD1269" s="712"/>
      <c r="BE1269" s="712"/>
      <c r="BF1269" s="712"/>
      <c r="BG1269" s="713"/>
      <c r="BH1269" s="713"/>
      <c r="BI1269" s="714"/>
      <c r="BJ1269" s="714"/>
      <c r="BK1269" s="714"/>
      <c r="BL1269" s="713"/>
      <c r="BM1269" s="713"/>
      <c r="BN1269" s="713"/>
      <c r="BO1269" s="713"/>
      <c r="BP1269" s="713"/>
      <c r="BQ1269" s="713"/>
      <c r="BR1269" s="713"/>
      <c r="BS1269" s="713"/>
      <c r="BT1269" s="716"/>
      <c r="BU1269" s="717"/>
      <c r="BV1269" s="715"/>
      <c r="BW1269" s="718"/>
    </row>
    <row r="1270" spans="2:75" ht="15.75" customHeight="1">
      <c r="B1270" s="363" t="s">
        <v>493</v>
      </c>
      <c r="C1270" s="364">
        <v>41574480000181</v>
      </c>
      <c r="D1270" s="365" t="s">
        <v>11</v>
      </c>
      <c r="E1270" s="365" t="s">
        <v>620</v>
      </c>
      <c r="F1270" s="365" t="s">
        <v>687</v>
      </c>
      <c r="G1270" s="366" t="s">
        <v>740</v>
      </c>
      <c r="H1270" s="366" t="s">
        <v>34</v>
      </c>
      <c r="I1270" s="366" t="s">
        <v>1321</v>
      </c>
      <c r="J1270" s="366" t="s">
        <v>608</v>
      </c>
      <c r="K1270" s="367" t="s">
        <v>48</v>
      </c>
      <c r="L1270" s="368"/>
      <c r="M1270" s="368" t="s">
        <v>1421</v>
      </c>
      <c r="N1270" s="367">
        <v>593338</v>
      </c>
      <c r="O1270" s="367" t="s">
        <v>1323</v>
      </c>
      <c r="P1270" s="371">
        <v>44343</v>
      </c>
      <c r="Q1270" s="372">
        <v>2994102.07</v>
      </c>
      <c r="R1270" s="372">
        <v>3050698.5451587308</v>
      </c>
      <c r="S1270" s="367">
        <v>31</v>
      </c>
      <c r="T1270" s="369">
        <v>-0.12691163482319323</v>
      </c>
      <c r="U1270" s="369">
        <v>-1.6406114741459212</v>
      </c>
      <c r="V1270" s="369">
        <v>-8.6081736725412528E-2</v>
      </c>
      <c r="W1270" s="369">
        <v>-0.84388885445021777</v>
      </c>
      <c r="X1270" s="369" t="s">
        <v>1424</v>
      </c>
      <c r="Y1270" s="369" t="s">
        <v>1424</v>
      </c>
      <c r="Z1270" s="369" t="s">
        <v>1424</v>
      </c>
      <c r="AA1270" s="369" t="s">
        <v>1424</v>
      </c>
      <c r="AB1270" s="369">
        <v>0.18498755686225843</v>
      </c>
      <c r="AC1270" s="373">
        <v>-0.91790724283344172</v>
      </c>
      <c r="AD1270" s="575">
        <v>0</v>
      </c>
      <c r="AE1270" s="370" t="s">
        <v>2627</v>
      </c>
      <c r="AF1270" s="370" t="s">
        <v>2317</v>
      </c>
      <c r="AG1270" s="374" t="s">
        <v>1458</v>
      </c>
      <c r="AH1270" s="374" t="s">
        <v>728</v>
      </c>
      <c r="AI1270" s="374">
        <v>100000</v>
      </c>
      <c r="AJ1270" s="374">
        <v>50000</v>
      </c>
      <c r="AK1270" s="374">
        <v>10000</v>
      </c>
      <c r="AL1270" s="369">
        <v>0.01</v>
      </c>
      <c r="AM1270" s="369">
        <v>0.2</v>
      </c>
      <c r="AN1270" s="369" t="s">
        <v>64</v>
      </c>
      <c r="AO1270" s="367" t="s">
        <v>1326</v>
      </c>
      <c r="AP1270" s="370" t="s">
        <v>13</v>
      </c>
      <c r="AQ1270" s="376" t="s">
        <v>673</v>
      </c>
      <c r="AR1270" s="369" t="s">
        <v>34</v>
      </c>
      <c r="AS1270" s="369" t="s">
        <v>34</v>
      </c>
      <c r="AT1270" s="369"/>
      <c r="AX1270" s="711"/>
      <c r="AY1270" s="712"/>
      <c r="AZ1270" s="712"/>
      <c r="BA1270" s="712"/>
      <c r="BB1270" s="713"/>
      <c r="BC1270" s="712"/>
      <c r="BD1270" s="712"/>
      <c r="BE1270" s="712"/>
      <c r="BF1270" s="712"/>
      <c r="BG1270" s="713"/>
      <c r="BH1270" s="713"/>
      <c r="BI1270" s="714"/>
      <c r="BJ1270" s="714"/>
      <c r="BK1270" s="714"/>
      <c r="BL1270" s="713"/>
      <c r="BM1270" s="713"/>
      <c r="BN1270" s="713"/>
      <c r="BO1270" s="713"/>
      <c r="BP1270" s="713"/>
      <c r="BQ1270" s="713"/>
      <c r="BR1270" s="713"/>
      <c r="BS1270" s="713"/>
      <c r="BT1270" s="716"/>
      <c r="BU1270" s="717"/>
      <c r="BV1270" s="715"/>
      <c r="BW1270" s="718"/>
    </row>
    <row r="1271" spans="2:75" ht="15.75" customHeight="1">
      <c r="B1271" s="363" t="s">
        <v>1238</v>
      </c>
      <c r="C1271" s="364">
        <v>17439235000187</v>
      </c>
      <c r="D1271" s="365" t="s">
        <v>14</v>
      </c>
      <c r="E1271" s="365" t="s">
        <v>614</v>
      </c>
      <c r="F1271" s="365"/>
      <c r="G1271" s="366"/>
      <c r="H1271" s="366" t="s">
        <v>1340</v>
      </c>
      <c r="I1271" s="366" t="s">
        <v>34</v>
      </c>
      <c r="J1271" s="366" t="s">
        <v>608</v>
      </c>
      <c r="K1271" s="367" t="s">
        <v>48</v>
      </c>
      <c r="L1271" s="368"/>
      <c r="M1271" s="368" t="s">
        <v>34</v>
      </c>
      <c r="N1271" s="367">
        <v>331945</v>
      </c>
      <c r="O1271" s="367" t="s">
        <v>1323</v>
      </c>
      <c r="P1271" s="371">
        <v>41359</v>
      </c>
      <c r="Q1271" s="372">
        <v>55375275.299999997</v>
      </c>
      <c r="R1271" s="372">
        <v>45904576.417222224</v>
      </c>
      <c r="S1271" s="367">
        <v>19</v>
      </c>
      <c r="T1271" s="369">
        <v>9.1850768012400108E-2</v>
      </c>
      <c r="U1271" s="369">
        <v>1.1873728056548505</v>
      </c>
      <c r="V1271" s="369">
        <v>-5.4375174358286316E-2</v>
      </c>
      <c r="W1271" s="369">
        <v>-0.53305852490077299</v>
      </c>
      <c r="X1271" s="369">
        <v>8.2754091106896244E-2</v>
      </c>
      <c r="Y1271" s="369">
        <v>0.62753930601729113</v>
      </c>
      <c r="Z1271" s="369">
        <v>0.27893709835663372</v>
      </c>
      <c r="AA1271" s="369">
        <v>1.5855688951923481</v>
      </c>
      <c r="AB1271" s="369">
        <v>0.23828110523979057</v>
      </c>
      <c r="AC1271" s="373">
        <v>-0.523615934734456</v>
      </c>
      <c r="AD1271" s="575">
        <v>0</v>
      </c>
      <c r="AE1271" s="370" t="s">
        <v>2627</v>
      </c>
      <c r="AF1271" s="370" t="s">
        <v>2317</v>
      </c>
      <c r="AG1271" s="374" t="s">
        <v>1458</v>
      </c>
      <c r="AH1271" s="374" t="s">
        <v>2321</v>
      </c>
      <c r="AI1271" s="374">
        <v>1000</v>
      </c>
      <c r="AJ1271" s="374">
        <v>500</v>
      </c>
      <c r="AK1271" s="374">
        <v>500</v>
      </c>
      <c r="AL1271" s="369">
        <v>0.02</v>
      </c>
      <c r="AM1271" s="369">
        <v>0.2</v>
      </c>
      <c r="AN1271" s="369" t="s">
        <v>668</v>
      </c>
      <c r="AO1271" s="367" t="s">
        <v>1326</v>
      </c>
      <c r="AP1271" s="370" t="s">
        <v>718</v>
      </c>
      <c r="AQ1271" s="376" t="s">
        <v>672</v>
      </c>
      <c r="AR1271" s="369">
        <v>4.6666666666666662E-3</v>
      </c>
      <c r="AS1271" s="369">
        <v>4.6666666666666662E-3</v>
      </c>
      <c r="AT1271" s="369"/>
      <c r="AX1271" s="711"/>
      <c r="AY1271" s="712"/>
      <c r="AZ1271" s="712"/>
      <c r="BA1271" s="712"/>
      <c r="BB1271" s="713"/>
      <c r="BC1271" s="712"/>
      <c r="BD1271" s="712"/>
      <c r="BE1271" s="712"/>
      <c r="BF1271" s="712"/>
      <c r="BG1271" s="713"/>
      <c r="BH1271" s="713"/>
      <c r="BI1271" s="714"/>
      <c r="BJ1271" s="714"/>
      <c r="BK1271" s="714"/>
      <c r="BL1271" s="713"/>
      <c r="BM1271" s="713"/>
      <c r="BN1271" s="713"/>
      <c r="BO1271" s="713"/>
      <c r="BP1271" s="713"/>
      <c r="BQ1271" s="713"/>
      <c r="BR1271" s="713"/>
      <c r="BS1271" s="713"/>
      <c r="BT1271" s="716"/>
      <c r="BU1271" s="717"/>
      <c r="BV1271" s="715"/>
      <c r="BW1271" s="718"/>
    </row>
    <row r="1272" spans="2:75" ht="15.75" customHeight="1">
      <c r="B1272" s="363" t="s">
        <v>542</v>
      </c>
      <c r="C1272" s="364">
        <v>29562681000163</v>
      </c>
      <c r="D1272" s="365" t="s">
        <v>13</v>
      </c>
      <c r="E1272" s="365" t="s">
        <v>615</v>
      </c>
      <c r="F1272" s="365" t="s">
        <v>619</v>
      </c>
      <c r="G1272" s="366" t="s">
        <v>34</v>
      </c>
      <c r="H1272" s="366" t="s">
        <v>1340</v>
      </c>
      <c r="I1272" s="366" t="s">
        <v>34</v>
      </c>
      <c r="J1272" s="366"/>
      <c r="K1272" s="367" t="s">
        <v>48</v>
      </c>
      <c r="L1272" s="368"/>
      <c r="M1272" s="368" t="s">
        <v>1421</v>
      </c>
      <c r="N1272" s="367">
        <v>477461</v>
      </c>
      <c r="O1272" s="367" t="s">
        <v>1323</v>
      </c>
      <c r="P1272" s="371">
        <v>43392</v>
      </c>
      <c r="Q1272" s="372">
        <v>10218200.16</v>
      </c>
      <c r="R1272" s="372">
        <v>7421501.6461111093</v>
      </c>
      <c r="S1272" s="367">
        <v>4</v>
      </c>
      <c r="T1272" s="369">
        <v>0.19953596935499207</v>
      </c>
      <c r="U1272" s="369">
        <v>2.5794404215554501</v>
      </c>
      <c r="V1272" s="369">
        <v>0.22828768556420775</v>
      </c>
      <c r="W1272" s="369">
        <v>2.2379826521204236</v>
      </c>
      <c r="X1272" s="369">
        <v>0.23671507318728779</v>
      </c>
      <c r="Y1272" s="369">
        <v>1.7950534017695681</v>
      </c>
      <c r="Z1272" s="369">
        <v>0.25640973620821739</v>
      </c>
      <c r="AA1272" s="369">
        <v>1.4575160656343578</v>
      </c>
      <c r="AB1272" s="369">
        <v>7.6321849313561105E-2</v>
      </c>
      <c r="AC1272" s="373">
        <v>1.4602890455596764</v>
      </c>
      <c r="AD1272" s="575">
        <v>0</v>
      </c>
      <c r="AE1272" s="370" t="s">
        <v>2627</v>
      </c>
      <c r="AF1272" s="370" t="s">
        <v>2317</v>
      </c>
      <c r="AG1272" s="374" t="s">
        <v>1458</v>
      </c>
      <c r="AH1272" s="374" t="s">
        <v>2321</v>
      </c>
      <c r="AI1272" s="374">
        <v>5000</v>
      </c>
      <c r="AJ1272" s="374">
        <v>1000</v>
      </c>
      <c r="AK1272" s="374">
        <v>5000</v>
      </c>
      <c r="AL1272" s="369">
        <v>0.02</v>
      </c>
      <c r="AM1272" s="369">
        <v>0.2</v>
      </c>
      <c r="AN1272" s="369" t="s">
        <v>34</v>
      </c>
      <c r="AO1272" s="367" t="s">
        <v>1326</v>
      </c>
      <c r="AP1272" s="370" t="s">
        <v>13</v>
      </c>
      <c r="AQ1272" s="376" t="s">
        <v>670</v>
      </c>
      <c r="AR1272" s="369">
        <v>2.666E-3</v>
      </c>
      <c r="AS1272" s="369">
        <v>2.666E-3</v>
      </c>
      <c r="AT1272" s="369"/>
      <c r="AX1272" s="711"/>
      <c r="AY1272" s="712"/>
      <c r="AZ1272" s="712"/>
      <c r="BA1272" s="712"/>
      <c r="BB1272" s="713"/>
      <c r="BC1272" s="712"/>
      <c r="BD1272" s="712"/>
      <c r="BE1272" s="712"/>
      <c r="BF1272" s="712"/>
      <c r="BG1272" s="713"/>
      <c r="BH1272" s="713"/>
      <c r="BI1272" s="714"/>
      <c r="BJ1272" s="714"/>
      <c r="BK1272" s="714"/>
      <c r="BL1272" s="713"/>
      <c r="BM1272" s="713"/>
      <c r="BN1272" s="713"/>
      <c r="BO1272" s="713"/>
      <c r="BP1272" s="713"/>
      <c r="BQ1272" s="713"/>
      <c r="BR1272" s="713"/>
      <c r="BS1272" s="713"/>
      <c r="BT1272" s="716"/>
      <c r="BU1272" s="717"/>
      <c r="BV1272" s="715"/>
      <c r="BW1272" s="718"/>
    </row>
    <row r="1273" spans="2:75" ht="15.75" customHeight="1">
      <c r="B1273" s="363" t="s">
        <v>1239</v>
      </c>
      <c r="C1273" s="364">
        <v>31188723000190</v>
      </c>
      <c r="D1273" s="365" t="s">
        <v>14</v>
      </c>
      <c r="E1273" s="365" t="s">
        <v>607</v>
      </c>
      <c r="F1273" s="365"/>
      <c r="G1273" s="366"/>
      <c r="H1273" s="366" t="s">
        <v>34</v>
      </c>
      <c r="I1273" s="366" t="s">
        <v>34</v>
      </c>
      <c r="J1273" s="366" t="s">
        <v>608</v>
      </c>
      <c r="K1273" s="367" t="s">
        <v>48</v>
      </c>
      <c r="L1273" s="368"/>
      <c r="M1273" s="368" t="s">
        <v>1421</v>
      </c>
      <c r="N1273" s="367">
        <v>479667</v>
      </c>
      <c r="O1273" s="367" t="s">
        <v>1323</v>
      </c>
      <c r="P1273" s="371">
        <v>43402</v>
      </c>
      <c r="Q1273" s="372">
        <v>60084470.75</v>
      </c>
      <c r="R1273" s="372">
        <v>62404665.189920679</v>
      </c>
      <c r="S1273" s="367">
        <v>60</v>
      </c>
      <c r="T1273" s="369">
        <v>3.4279108953398918E-3</v>
      </c>
      <c r="U1273" s="369">
        <v>4.4313273208396779E-2</v>
      </c>
      <c r="V1273" s="369">
        <v>-0.27301436295774617</v>
      </c>
      <c r="W1273" s="369">
        <v>-2.6764536447468417</v>
      </c>
      <c r="X1273" s="369">
        <v>-0.25671938347247825</v>
      </c>
      <c r="Y1273" s="369">
        <v>-1.9467497206561739</v>
      </c>
      <c r="Z1273" s="369">
        <v>0.19564614204999153</v>
      </c>
      <c r="AA1273" s="369">
        <v>1.1121160975949933</v>
      </c>
      <c r="AB1273" s="369">
        <v>0.39452741998689728</v>
      </c>
      <c r="AC1273" s="373">
        <v>-0.85633976909124787</v>
      </c>
      <c r="AD1273" s="575">
        <v>0</v>
      </c>
      <c r="AE1273" s="370" t="s">
        <v>2428</v>
      </c>
      <c r="AF1273" s="370" t="s">
        <v>743</v>
      </c>
      <c r="AG1273" s="374" t="s">
        <v>743</v>
      </c>
      <c r="AH1273" s="374" t="s">
        <v>2321</v>
      </c>
      <c r="AI1273" s="374">
        <v>5000</v>
      </c>
      <c r="AJ1273" s="374">
        <v>0</v>
      </c>
      <c r="AK1273" s="374">
        <v>1000</v>
      </c>
      <c r="AL1273" s="369">
        <v>9.7999999999999997E-3</v>
      </c>
      <c r="AM1273" s="369">
        <v>0.3</v>
      </c>
      <c r="AN1273" s="369" t="s">
        <v>2349</v>
      </c>
      <c r="AO1273" s="367" t="s">
        <v>1326</v>
      </c>
      <c r="AP1273" s="370" t="s">
        <v>718</v>
      </c>
      <c r="AQ1273" s="376" t="s">
        <v>661</v>
      </c>
      <c r="AR1273" s="369">
        <v>1.9599999999999999E-3</v>
      </c>
      <c r="AS1273" s="369">
        <v>1.9599999999999999E-3</v>
      </c>
      <c r="AT1273" s="369"/>
      <c r="AX1273" s="711"/>
      <c r="AY1273" s="712"/>
      <c r="AZ1273" s="712"/>
      <c r="BA1273" s="712"/>
      <c r="BB1273" s="713"/>
      <c r="BC1273" s="712"/>
      <c r="BD1273" s="712"/>
      <c r="BE1273" s="712"/>
      <c r="BF1273" s="712"/>
      <c r="BG1273" s="713"/>
      <c r="BH1273" s="713"/>
      <c r="BI1273" s="714"/>
      <c r="BJ1273" s="714"/>
      <c r="BK1273" s="714"/>
      <c r="BL1273" s="713"/>
      <c r="BM1273" s="713"/>
      <c r="BN1273" s="713"/>
      <c r="BO1273" s="713"/>
      <c r="BP1273" s="713"/>
      <c r="BQ1273" s="713"/>
      <c r="BR1273" s="713"/>
      <c r="BS1273" s="713"/>
      <c r="BT1273" s="716"/>
      <c r="BU1273" s="717"/>
      <c r="BV1273" s="715"/>
      <c r="BW1273" s="718"/>
    </row>
    <row r="1274" spans="2:75" ht="15.75" customHeight="1">
      <c r="B1274" s="363" t="s">
        <v>415</v>
      </c>
      <c r="C1274" s="364">
        <v>26343648000154</v>
      </c>
      <c r="D1274" s="365" t="s">
        <v>13</v>
      </c>
      <c r="E1274" s="365" t="s">
        <v>615</v>
      </c>
      <c r="F1274" s="365" t="s">
        <v>619</v>
      </c>
      <c r="G1274" s="366" t="s">
        <v>34</v>
      </c>
      <c r="H1274" s="366" t="s">
        <v>867</v>
      </c>
      <c r="I1274" s="366" t="s">
        <v>34</v>
      </c>
      <c r="J1274" s="366"/>
      <c r="K1274" s="367" t="s">
        <v>48</v>
      </c>
      <c r="L1274" s="368"/>
      <c r="M1274" s="368" t="s">
        <v>1421</v>
      </c>
      <c r="N1274" s="367">
        <v>431931</v>
      </c>
      <c r="O1274" s="367" t="s">
        <v>1323</v>
      </c>
      <c r="P1274" s="371">
        <v>42720</v>
      </c>
      <c r="Q1274" s="372">
        <v>18142233.960000001</v>
      </c>
      <c r="R1274" s="372">
        <v>21260724.473253965</v>
      </c>
      <c r="S1274" s="367">
        <v>30</v>
      </c>
      <c r="T1274" s="369">
        <v>5.9792642327403556E-2</v>
      </c>
      <c r="U1274" s="369">
        <v>0.77295115777607271</v>
      </c>
      <c r="V1274" s="369">
        <v>3.0312371430463836E-2</v>
      </c>
      <c r="W1274" s="369">
        <v>0.29716259656471339</v>
      </c>
      <c r="X1274" s="369">
        <v>7.8983696933437209E-2</v>
      </c>
      <c r="Y1274" s="369">
        <v>0.59894772206807234</v>
      </c>
      <c r="Z1274" s="369">
        <v>0.14929349796118974</v>
      </c>
      <c r="AA1274" s="369">
        <v>0.84863264161109786</v>
      </c>
      <c r="AB1274" s="369">
        <v>6.6126590817134651E-2</v>
      </c>
      <c r="AC1274" s="373">
        <v>-0.98463717895822345</v>
      </c>
      <c r="AD1274" s="575">
        <v>0</v>
      </c>
      <c r="AE1274" s="370" t="s">
        <v>2628</v>
      </c>
      <c r="AF1274" s="370" t="s">
        <v>2317</v>
      </c>
      <c r="AG1274" s="374" t="s">
        <v>1458</v>
      </c>
      <c r="AH1274" s="374" t="s">
        <v>2318</v>
      </c>
      <c r="AI1274" s="374">
        <v>25000</v>
      </c>
      <c r="AJ1274" s="374">
        <v>5000</v>
      </c>
      <c r="AK1274" s="374">
        <v>25000</v>
      </c>
      <c r="AL1274" s="369">
        <v>7.7499999999999999E-3</v>
      </c>
      <c r="AM1274" s="369" t="s">
        <v>34</v>
      </c>
      <c r="AN1274" s="369" t="s">
        <v>34</v>
      </c>
      <c r="AO1274" s="367" t="s">
        <v>1326</v>
      </c>
      <c r="AP1274" s="370" t="s">
        <v>13</v>
      </c>
      <c r="AQ1274" s="376" t="s">
        <v>670</v>
      </c>
      <c r="AR1274" s="369">
        <v>1.2499999999999998E-3</v>
      </c>
      <c r="AS1274" s="369">
        <v>1.2499999999999998E-3</v>
      </c>
      <c r="AT1274" s="369"/>
      <c r="AX1274" s="711"/>
      <c r="AY1274" s="712"/>
      <c r="AZ1274" s="712"/>
      <c r="BA1274" s="712"/>
      <c r="BB1274" s="713"/>
      <c r="BC1274" s="712"/>
      <c r="BD1274" s="712"/>
      <c r="BE1274" s="712"/>
      <c r="BF1274" s="712"/>
      <c r="BG1274" s="713"/>
      <c r="BH1274" s="713"/>
      <c r="BI1274" s="714"/>
      <c r="BJ1274" s="714"/>
      <c r="BK1274" s="714"/>
      <c r="BL1274" s="713"/>
      <c r="BM1274" s="713"/>
      <c r="BN1274" s="713"/>
      <c r="BO1274" s="713"/>
      <c r="BP1274" s="713"/>
      <c r="BQ1274" s="713"/>
      <c r="BR1274" s="713"/>
      <c r="BS1274" s="713"/>
      <c r="BT1274" s="716"/>
      <c r="BU1274" s="717"/>
      <c r="BV1274" s="715"/>
      <c r="BW1274" s="718"/>
    </row>
    <row r="1275" spans="2:75" ht="15.75" customHeight="1">
      <c r="B1275" s="363" t="s">
        <v>599</v>
      </c>
      <c r="C1275" s="364">
        <v>14163402000111</v>
      </c>
      <c r="D1275" s="365" t="s">
        <v>14</v>
      </c>
      <c r="E1275" s="365" t="s">
        <v>607</v>
      </c>
      <c r="F1275" s="365"/>
      <c r="G1275" s="366"/>
      <c r="H1275" s="366" t="s">
        <v>34</v>
      </c>
      <c r="I1275" s="366" t="s">
        <v>34</v>
      </c>
      <c r="J1275" s="366" t="s">
        <v>608</v>
      </c>
      <c r="K1275" s="367" t="s">
        <v>48</v>
      </c>
      <c r="L1275" s="368"/>
      <c r="M1275" s="368" t="s">
        <v>1421</v>
      </c>
      <c r="N1275" s="367">
        <v>297593</v>
      </c>
      <c r="O1275" s="367" t="s">
        <v>1323</v>
      </c>
      <c r="P1275" s="371">
        <v>40947</v>
      </c>
      <c r="Q1275" s="372">
        <v>15310578.109999999</v>
      </c>
      <c r="R1275" s="372">
        <v>12060268.053015867</v>
      </c>
      <c r="S1275" s="367">
        <v>92</v>
      </c>
      <c r="T1275" s="369">
        <v>-7.3062131006467301E-2</v>
      </c>
      <c r="U1275" s="369">
        <v>-0.94448842788728304</v>
      </c>
      <c r="V1275" s="369">
        <v>-0.21240658341198693</v>
      </c>
      <c r="W1275" s="369">
        <v>-2.082294748826901</v>
      </c>
      <c r="X1275" s="369">
        <v>-6.5653451839990828E-2</v>
      </c>
      <c r="Y1275" s="369">
        <v>-0.49786205194481448</v>
      </c>
      <c r="Z1275" s="369">
        <v>0.12593357407092709</v>
      </c>
      <c r="AA1275" s="369">
        <v>0.71584726120570863</v>
      </c>
      <c r="AB1275" s="369">
        <v>0.23095147725779025</v>
      </c>
      <c r="AC1275" s="373">
        <v>-1.3389307693146015</v>
      </c>
      <c r="AD1275" s="575">
        <v>0</v>
      </c>
      <c r="AE1275" s="370" t="s">
        <v>2628</v>
      </c>
      <c r="AF1275" s="370" t="s">
        <v>2317</v>
      </c>
      <c r="AG1275" s="374" t="s">
        <v>1458</v>
      </c>
      <c r="AH1275" s="374" t="s">
        <v>2339</v>
      </c>
      <c r="AI1275" s="374">
        <v>25000</v>
      </c>
      <c r="AJ1275" s="374">
        <v>25000</v>
      </c>
      <c r="AK1275" s="374">
        <v>5000</v>
      </c>
      <c r="AL1275" s="369">
        <v>8.0000000000000004E-4</v>
      </c>
      <c r="AM1275" s="369" t="s">
        <v>34</v>
      </c>
      <c r="AN1275" s="369" t="s">
        <v>2335</v>
      </c>
      <c r="AO1275" s="367" t="s">
        <v>1326</v>
      </c>
      <c r="AP1275" s="370" t="s">
        <v>718</v>
      </c>
      <c r="AQ1275" s="376" t="s">
        <v>661</v>
      </c>
      <c r="AR1275" s="369">
        <v>1.3333333333333334E-4</v>
      </c>
      <c r="AS1275" s="369">
        <v>1.3333333333333334E-4</v>
      </c>
      <c r="AT1275" s="369"/>
      <c r="AX1275" s="711"/>
      <c r="AY1275" s="712"/>
      <c r="AZ1275" s="712"/>
      <c r="BA1275" s="712"/>
      <c r="BB1275" s="713"/>
      <c r="BC1275" s="712"/>
      <c r="BD1275" s="712"/>
      <c r="BE1275" s="712"/>
      <c r="BF1275" s="712"/>
      <c r="BG1275" s="713"/>
      <c r="BH1275" s="713"/>
      <c r="BI1275" s="714"/>
      <c r="BJ1275" s="714"/>
      <c r="BK1275" s="714"/>
      <c r="BL1275" s="713"/>
      <c r="BM1275" s="713"/>
      <c r="BN1275" s="713"/>
      <c r="BO1275" s="713"/>
      <c r="BP1275" s="713"/>
      <c r="BQ1275" s="713"/>
      <c r="BR1275" s="713"/>
      <c r="BS1275" s="713"/>
      <c r="BT1275" s="716"/>
      <c r="BU1275" s="717"/>
      <c r="BV1275" s="715"/>
      <c r="BW1275" s="718"/>
    </row>
    <row r="1276" spans="2:75" ht="15.75" customHeight="1">
      <c r="B1276" s="363" t="s">
        <v>1751</v>
      </c>
      <c r="C1276" s="364">
        <v>20852221000103</v>
      </c>
      <c r="D1276" s="365" t="s">
        <v>14</v>
      </c>
      <c r="E1276" s="365" t="s">
        <v>607</v>
      </c>
      <c r="F1276" s="365"/>
      <c r="G1276" s="366"/>
      <c r="H1276" s="366" t="s">
        <v>34</v>
      </c>
      <c r="I1276" s="366" t="s">
        <v>34</v>
      </c>
      <c r="J1276" s="366" t="s">
        <v>611</v>
      </c>
      <c r="K1276" s="367" t="s">
        <v>48</v>
      </c>
      <c r="L1276" s="368"/>
      <c r="M1276" s="368"/>
      <c r="N1276" s="367">
        <v>384021</v>
      </c>
      <c r="O1276" s="367" t="s">
        <v>1323</v>
      </c>
      <c r="P1276" s="371">
        <v>41961</v>
      </c>
      <c r="Q1276" s="372" t="s">
        <v>1396</v>
      </c>
      <c r="R1276" s="372" t="s">
        <v>1424</v>
      </c>
      <c r="S1276" s="367">
        <v>6</v>
      </c>
      <c r="T1276" s="369" t="s">
        <v>1424</v>
      </c>
      <c r="U1276" s="369" t="s">
        <v>1424</v>
      </c>
      <c r="V1276" s="369" t="s">
        <v>1424</v>
      </c>
      <c r="W1276" s="369" t="s">
        <v>1424</v>
      </c>
      <c r="X1276" s="369" t="s">
        <v>1424</v>
      </c>
      <c r="Y1276" s="369" t="s">
        <v>1424</v>
      </c>
      <c r="Z1276" s="369" t="s">
        <v>1424</v>
      </c>
      <c r="AA1276" s="369" t="s">
        <v>1424</v>
      </c>
      <c r="AB1276" s="369" t="s">
        <v>1424</v>
      </c>
      <c r="AC1276" s="373" t="s">
        <v>1424</v>
      </c>
      <c r="AD1276" s="575">
        <v>0</v>
      </c>
      <c r="AE1276" s="370" t="s">
        <v>2628</v>
      </c>
      <c r="AF1276" s="370" t="s">
        <v>2317</v>
      </c>
      <c r="AG1276" s="374" t="s">
        <v>1458</v>
      </c>
      <c r="AH1276" s="374" t="s">
        <v>728</v>
      </c>
      <c r="AI1276" s="374">
        <v>200000</v>
      </c>
      <c r="AJ1276" s="374">
        <v>50000</v>
      </c>
      <c r="AK1276" s="374">
        <v>200000</v>
      </c>
      <c r="AL1276" s="369">
        <v>1.0800000000000001E-2</v>
      </c>
      <c r="AM1276" s="369">
        <v>0.1</v>
      </c>
      <c r="AN1276" s="369" t="s">
        <v>34</v>
      </c>
      <c r="AO1276" s="367" t="s">
        <v>1326</v>
      </c>
      <c r="AP1276" s="370" t="s">
        <v>718</v>
      </c>
      <c r="AQ1276" s="376" t="s">
        <v>689</v>
      </c>
      <c r="AR1276" s="369">
        <v>1.3333333333333334E-4</v>
      </c>
      <c r="AS1276" s="369">
        <v>1.3333333333333334E-4</v>
      </c>
      <c r="AT1276" s="369"/>
      <c r="AX1276" s="711"/>
      <c r="AY1276" s="712"/>
      <c r="AZ1276" s="712"/>
      <c r="BA1276" s="712"/>
      <c r="BB1276" s="713"/>
      <c r="BC1276" s="712"/>
      <c r="BD1276" s="712"/>
      <c r="BE1276" s="712"/>
      <c r="BF1276" s="712"/>
      <c r="BG1276" s="713"/>
      <c r="BH1276" s="713"/>
      <c r="BI1276" s="714"/>
      <c r="BJ1276" s="714"/>
      <c r="BK1276" s="714"/>
      <c r="BL1276" s="713"/>
      <c r="BM1276" s="713"/>
      <c r="BN1276" s="713"/>
      <c r="BO1276" s="713"/>
      <c r="BP1276" s="713"/>
      <c r="BQ1276" s="713"/>
      <c r="BR1276" s="713"/>
      <c r="BS1276" s="713"/>
      <c r="BT1276" s="716"/>
      <c r="BU1276" s="717"/>
      <c r="BV1276" s="715"/>
      <c r="BW1276" s="718"/>
    </row>
    <row r="1277" spans="2:75" ht="15.75" customHeight="1">
      <c r="B1277" s="363" t="s">
        <v>416</v>
      </c>
      <c r="C1277" s="364">
        <v>30509221000150</v>
      </c>
      <c r="D1277" s="365" t="s">
        <v>11</v>
      </c>
      <c r="E1277" s="365" t="s">
        <v>620</v>
      </c>
      <c r="F1277" s="365" t="s">
        <v>665</v>
      </c>
      <c r="G1277" s="366" t="s">
        <v>740</v>
      </c>
      <c r="H1277" s="366" t="s">
        <v>34</v>
      </c>
      <c r="I1277" s="366" t="s">
        <v>1306</v>
      </c>
      <c r="J1277" s="366" t="s">
        <v>608</v>
      </c>
      <c r="K1277" s="367" t="s">
        <v>48</v>
      </c>
      <c r="L1277" s="368"/>
      <c r="M1277" s="368" t="s">
        <v>1421</v>
      </c>
      <c r="N1277" s="367">
        <v>497606</v>
      </c>
      <c r="O1277" s="367" t="s">
        <v>1323</v>
      </c>
      <c r="P1277" s="371">
        <v>43616</v>
      </c>
      <c r="Q1277" s="372">
        <v>1222062275.29</v>
      </c>
      <c r="R1277" s="372">
        <v>572200123.36480129</v>
      </c>
      <c r="S1277" s="367">
        <v>0</v>
      </c>
      <c r="T1277" s="369">
        <v>7.9395604782524387E-2</v>
      </c>
      <c r="U1277" s="369">
        <v>1.0263624795664488</v>
      </c>
      <c r="V1277" s="369">
        <v>0.10522890259427564</v>
      </c>
      <c r="W1277" s="369">
        <v>1.0315951030193538</v>
      </c>
      <c r="X1277" s="369">
        <v>0.14245996969986674</v>
      </c>
      <c r="Y1277" s="369">
        <v>1.0802998295905237</v>
      </c>
      <c r="Z1277" s="369">
        <v>0.18900553746278881</v>
      </c>
      <c r="AA1277" s="369">
        <v>1.0743687483152704</v>
      </c>
      <c r="AB1277" s="369">
        <v>2.2579405910727016E-3</v>
      </c>
      <c r="AC1277" s="373">
        <v>1.294452099195132</v>
      </c>
      <c r="AD1277" s="575">
        <v>0</v>
      </c>
      <c r="AE1277" s="370" t="s">
        <v>2629</v>
      </c>
      <c r="AF1277" s="370" t="s">
        <v>738</v>
      </c>
      <c r="AG1277" s="374" t="s">
        <v>738</v>
      </c>
      <c r="AH1277" s="374" t="s">
        <v>2321</v>
      </c>
      <c r="AI1277" s="374">
        <v>100</v>
      </c>
      <c r="AJ1277" s="374">
        <v>100</v>
      </c>
      <c r="AK1277" s="374">
        <v>100</v>
      </c>
      <c r="AL1277" s="369">
        <v>4.0000000000000001E-3</v>
      </c>
      <c r="AM1277" s="369" t="s">
        <v>34</v>
      </c>
      <c r="AN1277" s="369" t="s">
        <v>64</v>
      </c>
      <c r="AO1277" s="367" t="s">
        <v>1326</v>
      </c>
      <c r="AP1277" s="370" t="s">
        <v>11</v>
      </c>
      <c r="AQ1277" s="376" t="s">
        <v>677</v>
      </c>
      <c r="AR1277" s="369">
        <v>7.9999999999999993E-4</v>
      </c>
      <c r="AS1277" s="369">
        <v>7.9999999999999993E-4</v>
      </c>
      <c r="AT1277" s="369"/>
      <c r="AX1277" s="711"/>
      <c r="AY1277" s="712"/>
      <c r="AZ1277" s="712"/>
      <c r="BA1277" s="712"/>
      <c r="BB1277" s="713"/>
      <c r="BC1277" s="712"/>
      <c r="BD1277" s="712"/>
      <c r="BE1277" s="712"/>
      <c r="BF1277" s="712"/>
      <c r="BG1277" s="713"/>
      <c r="BH1277" s="713"/>
      <c r="BI1277" s="714"/>
      <c r="BJ1277" s="714"/>
      <c r="BK1277" s="714"/>
      <c r="BL1277" s="713"/>
      <c r="BM1277" s="713"/>
      <c r="BN1277" s="713"/>
      <c r="BO1277" s="713"/>
      <c r="BP1277" s="713"/>
      <c r="BQ1277" s="713"/>
      <c r="BR1277" s="713"/>
      <c r="BS1277" s="713"/>
      <c r="BT1277" s="716"/>
      <c r="BU1277" s="717"/>
      <c r="BV1277" s="715"/>
      <c r="BW1277" s="718"/>
    </row>
    <row r="1278" spans="2:75" ht="15.75" customHeight="1">
      <c r="B1278" s="363" t="s">
        <v>1240</v>
      </c>
      <c r="C1278" s="364">
        <v>27477408000105</v>
      </c>
      <c r="D1278" s="365" t="s">
        <v>13</v>
      </c>
      <c r="E1278" s="365" t="s">
        <v>615</v>
      </c>
      <c r="F1278" s="365" t="s">
        <v>619</v>
      </c>
      <c r="G1278" s="366" t="s">
        <v>34</v>
      </c>
      <c r="H1278" s="366" t="s">
        <v>1340</v>
      </c>
      <c r="I1278" s="366" t="s">
        <v>34</v>
      </c>
      <c r="J1278" s="366"/>
      <c r="K1278" s="367" t="s">
        <v>48</v>
      </c>
      <c r="L1278" s="368"/>
      <c r="M1278" s="368" t="s">
        <v>1421</v>
      </c>
      <c r="N1278" s="367">
        <v>467006</v>
      </c>
      <c r="O1278" s="367" t="s">
        <v>1323</v>
      </c>
      <c r="P1278" s="371">
        <v>43250</v>
      </c>
      <c r="Q1278" s="372">
        <v>7071129.6200000001</v>
      </c>
      <c r="R1278" s="372">
        <v>7531742.8688095268</v>
      </c>
      <c r="S1278" s="367">
        <v>22</v>
      </c>
      <c r="T1278" s="369">
        <v>5.1208992364081052E-2</v>
      </c>
      <c r="U1278" s="369">
        <v>0.66198863933166019</v>
      </c>
      <c r="V1278" s="369">
        <v>8.3701329998509655E-2</v>
      </c>
      <c r="W1278" s="369">
        <v>0.82055290907658518</v>
      </c>
      <c r="X1278" s="369">
        <v>8.1516849960175719E-2</v>
      </c>
      <c r="Y1278" s="369">
        <v>0.61815708164380234</v>
      </c>
      <c r="Z1278" s="369">
        <v>0.10725831593085955</v>
      </c>
      <c r="AA1278" s="369">
        <v>0.60969103963807791</v>
      </c>
      <c r="AB1278" s="369">
        <v>8.3455515601981528E-2</v>
      </c>
      <c r="AC1278" s="373">
        <v>-0.15918708773512624</v>
      </c>
      <c r="AD1278" s="575">
        <v>0</v>
      </c>
      <c r="AE1278" s="370" t="s">
        <v>2629</v>
      </c>
      <c r="AF1278" s="370" t="s">
        <v>738</v>
      </c>
      <c r="AG1278" s="374" t="s">
        <v>738</v>
      </c>
      <c r="AH1278" s="374" t="s">
        <v>2321</v>
      </c>
      <c r="AI1278" s="374">
        <v>100</v>
      </c>
      <c r="AJ1278" s="374">
        <v>100</v>
      </c>
      <c r="AK1278" s="374">
        <v>0</v>
      </c>
      <c r="AL1278" s="369">
        <v>8.5000000000000006E-3</v>
      </c>
      <c r="AM1278" s="369">
        <v>0.1</v>
      </c>
      <c r="AN1278" s="369" t="s">
        <v>64</v>
      </c>
      <c r="AO1278" s="367" t="s">
        <v>1326</v>
      </c>
      <c r="AP1278" s="370" t="s">
        <v>13</v>
      </c>
      <c r="AQ1278" s="376" t="s">
        <v>670</v>
      </c>
      <c r="AR1278" s="369">
        <v>2.2666666666666668E-3</v>
      </c>
      <c r="AS1278" s="369">
        <v>2.2666666666666668E-3</v>
      </c>
      <c r="AT1278" s="369"/>
      <c r="AX1278" s="711"/>
      <c r="AY1278" s="712"/>
      <c r="AZ1278" s="712"/>
      <c r="BA1278" s="712"/>
      <c r="BB1278" s="713"/>
      <c r="BC1278" s="712"/>
      <c r="BD1278" s="712"/>
      <c r="BE1278" s="712"/>
      <c r="BF1278" s="712"/>
      <c r="BG1278" s="713"/>
      <c r="BH1278" s="713"/>
      <c r="BI1278" s="714"/>
      <c r="BJ1278" s="714"/>
      <c r="BK1278" s="714"/>
      <c r="BL1278" s="713"/>
      <c r="BM1278" s="713"/>
      <c r="BN1278" s="713"/>
      <c r="BO1278" s="713"/>
      <c r="BP1278" s="713"/>
      <c r="BQ1278" s="713"/>
      <c r="BR1278" s="713"/>
      <c r="BS1278" s="713"/>
      <c r="BT1278" s="716"/>
      <c r="BU1278" s="717"/>
      <c r="BV1278" s="715"/>
      <c r="BW1278" s="718"/>
    </row>
    <row r="1279" spans="2:75" ht="15.75" customHeight="1">
      <c r="B1279" s="363" t="s">
        <v>1241</v>
      </c>
      <c r="C1279" s="364">
        <v>28849591000195</v>
      </c>
      <c r="D1279" s="365" t="s">
        <v>11</v>
      </c>
      <c r="E1279" s="365" t="s">
        <v>621</v>
      </c>
      <c r="F1279" s="365" t="s">
        <v>694</v>
      </c>
      <c r="G1279" s="366" t="s">
        <v>740</v>
      </c>
      <c r="H1279" s="366" t="s">
        <v>34</v>
      </c>
      <c r="I1279" s="366"/>
      <c r="J1279" s="366" t="s">
        <v>608</v>
      </c>
      <c r="K1279" s="367" t="s">
        <v>48</v>
      </c>
      <c r="L1279" s="368"/>
      <c r="M1279" s="368" t="s">
        <v>34</v>
      </c>
      <c r="N1279" s="367">
        <v>453919</v>
      </c>
      <c r="O1279" s="367" t="s">
        <v>1323</v>
      </c>
      <c r="P1279" s="371">
        <v>43053</v>
      </c>
      <c r="Q1279" s="372">
        <v>6631707.3399999999</v>
      </c>
      <c r="R1279" s="372">
        <v>6502539.0018253997</v>
      </c>
      <c r="S1279" s="367">
        <v>46</v>
      </c>
      <c r="T1279" s="369">
        <v>6.639144718486234E-2</v>
      </c>
      <c r="U1279" s="369">
        <v>0.85825519613220169</v>
      </c>
      <c r="V1279" s="369">
        <v>9.6392191216870815E-2</v>
      </c>
      <c r="W1279" s="369">
        <v>0.94496578389707941</v>
      </c>
      <c r="X1279" s="369">
        <v>0.17240452960654307</v>
      </c>
      <c r="Y1279" s="369">
        <v>1.3073748671080696</v>
      </c>
      <c r="Z1279" s="369">
        <v>0.19109154264253148</v>
      </c>
      <c r="AA1279" s="369">
        <v>1.0862262780153222</v>
      </c>
      <c r="AB1279" s="369">
        <v>2.0418729139828104E-2</v>
      </c>
      <c r="AC1279" s="373">
        <v>-0.24011344174062915</v>
      </c>
      <c r="AD1279" s="575">
        <v>0</v>
      </c>
      <c r="AE1279" s="370" t="s">
        <v>2629</v>
      </c>
      <c r="AF1279" s="370" t="s">
        <v>738</v>
      </c>
      <c r="AG1279" s="374" t="s">
        <v>738</v>
      </c>
      <c r="AH1279" s="374" t="s">
        <v>2321</v>
      </c>
      <c r="AI1279" s="374">
        <v>100</v>
      </c>
      <c r="AJ1279" s="374">
        <v>100</v>
      </c>
      <c r="AK1279" s="374">
        <v>100</v>
      </c>
      <c r="AL1279" s="369">
        <v>1.1000000000000001E-2</v>
      </c>
      <c r="AM1279" s="369" t="s">
        <v>34</v>
      </c>
      <c r="AN1279" s="369" t="s">
        <v>64</v>
      </c>
      <c r="AO1279" s="367" t="s">
        <v>1326</v>
      </c>
      <c r="AP1279" s="370" t="s">
        <v>13</v>
      </c>
      <c r="AQ1279" s="376" t="s">
        <v>673</v>
      </c>
      <c r="AR1279" s="369">
        <v>2.9333333333333329E-3</v>
      </c>
      <c r="AS1279" s="369">
        <v>2.9333333333333329E-3</v>
      </c>
      <c r="AT1279" s="369"/>
      <c r="AX1279" s="711"/>
      <c r="AY1279" s="712"/>
      <c r="AZ1279" s="712"/>
      <c r="BA1279" s="712"/>
      <c r="BB1279" s="713"/>
      <c r="BC1279" s="712"/>
      <c r="BD1279" s="712"/>
      <c r="BE1279" s="712"/>
      <c r="BF1279" s="712"/>
      <c r="BG1279" s="713"/>
      <c r="BH1279" s="713"/>
      <c r="BI1279" s="714"/>
      <c r="BJ1279" s="714"/>
      <c r="BK1279" s="714"/>
      <c r="BL1279" s="713"/>
      <c r="BM1279" s="713"/>
      <c r="BN1279" s="713"/>
      <c r="BO1279" s="713"/>
      <c r="BP1279" s="713"/>
      <c r="BQ1279" s="713"/>
      <c r="BR1279" s="713"/>
      <c r="BS1279" s="713"/>
      <c r="BT1279" s="716"/>
      <c r="BU1279" s="717"/>
      <c r="BV1279" s="715"/>
      <c r="BW1279" s="718"/>
    </row>
    <row r="1280" spans="2:75" ht="15.75" customHeight="1">
      <c r="B1280" s="363" t="s">
        <v>417</v>
      </c>
      <c r="C1280" s="364">
        <v>36017289000107</v>
      </c>
      <c r="D1280" s="365" t="s">
        <v>11</v>
      </c>
      <c r="E1280" s="365" t="s">
        <v>620</v>
      </c>
      <c r="F1280" s="365" t="s">
        <v>665</v>
      </c>
      <c r="G1280" s="366" t="s">
        <v>740</v>
      </c>
      <c r="H1280" s="366" t="s">
        <v>34</v>
      </c>
      <c r="I1280" s="366" t="s">
        <v>34</v>
      </c>
      <c r="J1280" s="366" t="s">
        <v>608</v>
      </c>
      <c r="K1280" s="367" t="s">
        <v>48</v>
      </c>
      <c r="L1280" s="368"/>
      <c r="M1280" s="368" t="s">
        <v>1421</v>
      </c>
      <c r="N1280" s="367">
        <v>546496</v>
      </c>
      <c r="O1280" s="367" t="s">
        <v>1323</v>
      </c>
      <c r="P1280" s="371">
        <v>44042</v>
      </c>
      <c r="Q1280" s="372">
        <v>408060251.61000001</v>
      </c>
      <c r="R1280" s="372">
        <v>214570625.15682527</v>
      </c>
      <c r="S1280" s="367">
        <v>7</v>
      </c>
      <c r="T1280" s="369">
        <v>8.5390796213933529E-2</v>
      </c>
      <c r="U1280" s="369">
        <v>1.1038634893499399</v>
      </c>
      <c r="V1280" s="369">
        <v>0.11289645783122637</v>
      </c>
      <c r="W1280" s="369">
        <v>1.1067627826165281</v>
      </c>
      <c r="X1280" s="369">
        <v>0.15189289971567144</v>
      </c>
      <c r="Y1280" s="369">
        <v>1.1518314514916246</v>
      </c>
      <c r="Z1280" s="369" t="s">
        <v>1424</v>
      </c>
      <c r="AA1280" s="369" t="s">
        <v>1424</v>
      </c>
      <c r="AB1280" s="369">
        <v>2.81178134408115E-3</v>
      </c>
      <c r="AC1280" s="373">
        <v>3.4997762378345425</v>
      </c>
      <c r="AD1280" s="575">
        <v>0</v>
      </c>
      <c r="AE1280" s="370" t="s">
        <v>2629</v>
      </c>
      <c r="AF1280" s="370" t="s">
        <v>738</v>
      </c>
      <c r="AG1280" s="374" t="s">
        <v>738</v>
      </c>
      <c r="AH1280" s="374" t="s">
        <v>2321</v>
      </c>
      <c r="AI1280" s="374">
        <v>100</v>
      </c>
      <c r="AJ1280" s="374">
        <v>100</v>
      </c>
      <c r="AK1280" s="374">
        <v>100</v>
      </c>
      <c r="AL1280" s="369">
        <v>4.0000000000000001E-3</v>
      </c>
      <c r="AM1280" s="369" t="s">
        <v>34</v>
      </c>
      <c r="AN1280" s="369" t="s">
        <v>64</v>
      </c>
      <c r="AO1280" s="367" t="s">
        <v>1326</v>
      </c>
      <c r="AP1280" s="370" t="s">
        <v>11</v>
      </c>
      <c r="AQ1280" s="376" t="s">
        <v>677</v>
      </c>
      <c r="AR1280" s="369">
        <v>7.9999999999999993E-4</v>
      </c>
      <c r="AS1280" s="369">
        <v>7.9999999999999993E-4</v>
      </c>
      <c r="AT1280" s="369"/>
      <c r="AX1280" s="711"/>
      <c r="AY1280" s="712"/>
      <c r="AZ1280" s="712"/>
      <c r="BA1280" s="712"/>
      <c r="BB1280" s="713"/>
      <c r="BC1280" s="712"/>
      <c r="BD1280" s="712"/>
      <c r="BE1280" s="712"/>
      <c r="BF1280" s="712"/>
      <c r="BG1280" s="713"/>
      <c r="BH1280" s="713"/>
      <c r="BI1280" s="714"/>
      <c r="BJ1280" s="714"/>
      <c r="BK1280" s="714"/>
      <c r="BL1280" s="713"/>
      <c r="BM1280" s="713"/>
      <c r="BN1280" s="713"/>
      <c r="BO1280" s="713"/>
      <c r="BP1280" s="713"/>
      <c r="BQ1280" s="713"/>
      <c r="BR1280" s="713"/>
      <c r="BS1280" s="713"/>
      <c r="BT1280" s="716"/>
      <c r="BU1280" s="717"/>
      <c r="BV1280" s="715"/>
      <c r="BW1280" s="718"/>
    </row>
    <row r="1281" spans="2:75" ht="15.75" customHeight="1">
      <c r="B1281" s="363" t="s">
        <v>1242</v>
      </c>
      <c r="C1281" s="364">
        <v>35948858000167</v>
      </c>
      <c r="D1281" s="365" t="s">
        <v>14</v>
      </c>
      <c r="E1281" s="365" t="s">
        <v>607</v>
      </c>
      <c r="F1281" s="365"/>
      <c r="G1281" s="366"/>
      <c r="H1281" s="366" t="s">
        <v>34</v>
      </c>
      <c r="I1281" s="366" t="s">
        <v>34</v>
      </c>
      <c r="J1281" s="366" t="s">
        <v>608</v>
      </c>
      <c r="K1281" s="367" t="s">
        <v>48</v>
      </c>
      <c r="L1281" s="368"/>
      <c r="M1281" s="368" t="s">
        <v>34</v>
      </c>
      <c r="N1281" s="367">
        <v>528404</v>
      </c>
      <c r="O1281" s="367" t="s">
        <v>1323</v>
      </c>
      <c r="P1281" s="371">
        <v>43861</v>
      </c>
      <c r="Q1281" s="372">
        <v>24780487.719999999</v>
      </c>
      <c r="R1281" s="372">
        <v>25644113.766865075</v>
      </c>
      <c r="S1281" s="367">
        <v>17</v>
      </c>
      <c r="T1281" s="369">
        <v>-5.3134124292583573E-2</v>
      </c>
      <c r="U1281" s="369">
        <v>-0.68687519552129572</v>
      </c>
      <c r="V1281" s="369">
        <v>-0.14808713925280437</v>
      </c>
      <c r="W1281" s="369">
        <v>-1.4517491288714479</v>
      </c>
      <c r="X1281" s="369">
        <v>2.8423243703559642E-2</v>
      </c>
      <c r="Y1281" s="369">
        <v>0.21553862038617388</v>
      </c>
      <c r="Z1281" s="369" t="s">
        <v>1424</v>
      </c>
      <c r="AA1281" s="369" t="s">
        <v>1424</v>
      </c>
      <c r="AB1281" s="369">
        <v>0.21956598519636894</v>
      </c>
      <c r="AC1281" s="373">
        <v>-1.0622173506648254</v>
      </c>
      <c r="AD1281" s="575">
        <v>0</v>
      </c>
      <c r="AE1281" s="370" t="s">
        <v>2629</v>
      </c>
      <c r="AF1281" s="370" t="s">
        <v>2317</v>
      </c>
      <c r="AG1281" s="374" t="s">
        <v>1458</v>
      </c>
      <c r="AH1281" s="374" t="s">
        <v>2321</v>
      </c>
      <c r="AI1281" s="374">
        <v>100</v>
      </c>
      <c r="AJ1281" s="374">
        <v>100</v>
      </c>
      <c r="AK1281" s="374">
        <v>100</v>
      </c>
      <c r="AL1281" s="369">
        <v>1.8000000000000002E-2</v>
      </c>
      <c r="AM1281" s="369">
        <v>0.2</v>
      </c>
      <c r="AN1281" s="369" t="s">
        <v>2335</v>
      </c>
      <c r="AO1281" s="367" t="s">
        <v>1326</v>
      </c>
      <c r="AP1281" s="370" t="s">
        <v>718</v>
      </c>
      <c r="AQ1281" s="376" t="s">
        <v>661</v>
      </c>
      <c r="AR1281" s="369">
        <v>5.9999999999999993E-3</v>
      </c>
      <c r="AS1281" s="369">
        <v>5.9999999999999993E-3</v>
      </c>
      <c r="AT1281" s="369"/>
      <c r="AX1281" s="711"/>
      <c r="AY1281" s="712"/>
      <c r="AZ1281" s="712"/>
      <c r="BA1281" s="712"/>
      <c r="BB1281" s="713"/>
      <c r="BC1281" s="712"/>
      <c r="BD1281" s="712"/>
      <c r="BE1281" s="712"/>
      <c r="BF1281" s="712"/>
      <c r="BG1281" s="713"/>
      <c r="BH1281" s="713"/>
      <c r="BI1281" s="714"/>
      <c r="BJ1281" s="714"/>
      <c r="BK1281" s="714"/>
      <c r="BL1281" s="713"/>
      <c r="BM1281" s="713"/>
      <c r="BN1281" s="713"/>
      <c r="BO1281" s="713"/>
      <c r="BP1281" s="713"/>
      <c r="BQ1281" s="713"/>
      <c r="BR1281" s="713"/>
      <c r="BS1281" s="713"/>
      <c r="BT1281" s="716"/>
      <c r="BU1281" s="717"/>
      <c r="BV1281" s="715"/>
      <c r="BW1281" s="718"/>
    </row>
    <row r="1282" spans="2:75" ht="15.75" customHeight="1">
      <c r="B1282" s="363" t="s">
        <v>1243</v>
      </c>
      <c r="C1282" s="364">
        <v>10326625000100</v>
      </c>
      <c r="D1282" s="365" t="s">
        <v>11</v>
      </c>
      <c r="E1282" s="365" t="s">
        <v>620</v>
      </c>
      <c r="F1282" s="365" t="s">
        <v>687</v>
      </c>
      <c r="G1282" s="366" t="s">
        <v>740</v>
      </c>
      <c r="H1282" s="366" t="s">
        <v>34</v>
      </c>
      <c r="I1282" s="366" t="s">
        <v>1321</v>
      </c>
      <c r="J1282" s="366" t="s">
        <v>608</v>
      </c>
      <c r="K1282" s="367" t="s">
        <v>48</v>
      </c>
      <c r="L1282" s="368"/>
      <c r="M1282" s="368" t="s">
        <v>34</v>
      </c>
      <c r="N1282" s="367">
        <v>222836</v>
      </c>
      <c r="O1282" s="367" t="s">
        <v>1323</v>
      </c>
      <c r="P1282" s="371">
        <v>39829</v>
      </c>
      <c r="Q1282" s="372">
        <v>335036509.44999999</v>
      </c>
      <c r="R1282" s="372">
        <v>269605539.12873024</v>
      </c>
      <c r="S1282" s="367">
        <v>15</v>
      </c>
      <c r="T1282" s="369">
        <v>8.7247909272893498E-2</v>
      </c>
      <c r="U1282" s="369">
        <v>1.1278707523369829</v>
      </c>
      <c r="V1282" s="369">
        <v>0.11751886895354713</v>
      </c>
      <c r="W1282" s="369">
        <v>1.1520778677344801</v>
      </c>
      <c r="X1282" s="369">
        <v>0.17936150305153276</v>
      </c>
      <c r="Y1282" s="369">
        <v>1.3601308605490481</v>
      </c>
      <c r="Z1282" s="369">
        <v>0.20872591448440425</v>
      </c>
      <c r="AA1282" s="369">
        <v>1.1864657644208936</v>
      </c>
      <c r="AB1282" s="369">
        <v>1.6209397691270418E-3</v>
      </c>
      <c r="AC1282" s="373">
        <v>8.6275058533318791</v>
      </c>
      <c r="AD1282" s="575">
        <v>0</v>
      </c>
      <c r="AE1282" s="370" t="s">
        <v>2452</v>
      </c>
      <c r="AF1282" s="370" t="s">
        <v>2326</v>
      </c>
      <c r="AG1282" s="374" t="s">
        <v>1459</v>
      </c>
      <c r="AH1282" s="374" t="s">
        <v>2321</v>
      </c>
      <c r="AI1282" s="374">
        <v>1000</v>
      </c>
      <c r="AJ1282" s="374">
        <v>100</v>
      </c>
      <c r="AK1282" s="374">
        <v>0</v>
      </c>
      <c r="AL1282" s="369">
        <v>5.0000000000000001E-3</v>
      </c>
      <c r="AM1282" s="369">
        <v>0.2</v>
      </c>
      <c r="AN1282" s="369" t="s">
        <v>2335</v>
      </c>
      <c r="AO1282" s="367" t="s">
        <v>1326</v>
      </c>
      <c r="AP1282" s="370" t="s">
        <v>11</v>
      </c>
      <c r="AQ1282" s="376" t="s">
        <v>677</v>
      </c>
      <c r="AR1282" s="369">
        <v>1.3500000000000001E-3</v>
      </c>
      <c r="AS1282" s="369">
        <v>1.3500000000000001E-3</v>
      </c>
      <c r="AT1282" s="369"/>
      <c r="AX1282" s="711"/>
      <c r="AY1282" s="712"/>
      <c r="AZ1282" s="712"/>
      <c r="BA1282" s="712"/>
      <c r="BB1282" s="713"/>
      <c r="BC1282" s="712"/>
      <c r="BD1282" s="712"/>
      <c r="BE1282" s="712"/>
      <c r="BF1282" s="712"/>
      <c r="BG1282" s="713"/>
      <c r="BH1282" s="713"/>
      <c r="BI1282" s="714"/>
      <c r="BJ1282" s="714"/>
      <c r="BK1282" s="714"/>
      <c r="BL1282" s="713"/>
      <c r="BM1282" s="713"/>
      <c r="BN1282" s="713"/>
      <c r="BO1282" s="713"/>
      <c r="BP1282" s="713"/>
      <c r="BQ1282" s="713"/>
      <c r="BR1282" s="713"/>
      <c r="BS1282" s="713"/>
      <c r="BT1282" s="716"/>
      <c r="BU1282" s="717"/>
      <c r="BV1282" s="715"/>
      <c r="BW1282" s="718"/>
    </row>
    <row r="1283" spans="2:75" ht="15.75" customHeight="1">
      <c r="B1283" s="363" t="s">
        <v>418</v>
      </c>
      <c r="C1283" s="364">
        <v>11701985000107</v>
      </c>
      <c r="D1283" s="365" t="s">
        <v>11</v>
      </c>
      <c r="E1283" s="365" t="s">
        <v>620</v>
      </c>
      <c r="F1283" s="365" t="s">
        <v>687</v>
      </c>
      <c r="G1283" s="366" t="s">
        <v>740</v>
      </c>
      <c r="H1283" s="366" t="s">
        <v>34</v>
      </c>
      <c r="I1283" s="366" t="s">
        <v>1321</v>
      </c>
      <c r="J1283" s="366" t="s">
        <v>608</v>
      </c>
      <c r="K1283" s="367" t="s">
        <v>48</v>
      </c>
      <c r="L1283" s="368"/>
      <c r="M1283" s="368" t="s">
        <v>34</v>
      </c>
      <c r="N1283" s="367">
        <v>248738</v>
      </c>
      <c r="O1283" s="367" t="s">
        <v>1323</v>
      </c>
      <c r="P1283" s="371">
        <v>40319</v>
      </c>
      <c r="Q1283" s="372">
        <v>197675971.12</v>
      </c>
      <c r="R1283" s="372">
        <v>118802121.77714288</v>
      </c>
      <c r="S1283" s="367">
        <v>91</v>
      </c>
      <c r="T1283" s="369">
        <v>9.891484687831098E-2</v>
      </c>
      <c r="U1283" s="369">
        <v>1.278691531931057</v>
      </c>
      <c r="V1283" s="369">
        <v>0.13726858370618089</v>
      </c>
      <c r="W1283" s="369">
        <v>1.3456911101285369</v>
      </c>
      <c r="X1283" s="369">
        <v>0.19501492798334863</v>
      </c>
      <c r="Y1283" s="369">
        <v>1.4788336254167886</v>
      </c>
      <c r="Z1283" s="369">
        <v>0.25501323002964194</v>
      </c>
      <c r="AA1283" s="369">
        <v>1.4495778717844234</v>
      </c>
      <c r="AB1283" s="369">
        <v>1.6860174403163744E-3</v>
      </c>
      <c r="AC1283" s="373">
        <v>18.689952196884533</v>
      </c>
      <c r="AD1283" s="575">
        <v>22128298000152</v>
      </c>
      <c r="AE1283" s="370" t="s">
        <v>2452</v>
      </c>
      <c r="AF1283" s="370" t="s">
        <v>2326</v>
      </c>
      <c r="AG1283" s="374" t="s">
        <v>1459</v>
      </c>
      <c r="AH1283" s="374" t="s">
        <v>2318</v>
      </c>
      <c r="AI1283" s="374">
        <v>1000</v>
      </c>
      <c r="AJ1283" s="374">
        <v>0</v>
      </c>
      <c r="AK1283" s="374">
        <v>0</v>
      </c>
      <c r="AL1283" s="369">
        <v>5.0000000000000001E-3</v>
      </c>
      <c r="AM1283" s="369">
        <v>0.2</v>
      </c>
      <c r="AN1283" s="369" t="s">
        <v>64</v>
      </c>
      <c r="AO1283" s="367" t="s">
        <v>1326</v>
      </c>
      <c r="AP1283" s="370" t="s">
        <v>13</v>
      </c>
      <c r="AQ1283" s="376" t="s">
        <v>688</v>
      </c>
      <c r="AR1283" s="369">
        <v>8.0000000000000004E-4</v>
      </c>
      <c r="AS1283" s="369">
        <v>8.0000000000000004E-4</v>
      </c>
      <c r="AT1283" s="369"/>
      <c r="AX1283" s="711"/>
      <c r="AY1283" s="712"/>
      <c r="AZ1283" s="712"/>
      <c r="BA1283" s="712"/>
      <c r="BB1283" s="713"/>
      <c r="BC1283" s="712"/>
      <c r="BD1283" s="712"/>
      <c r="BE1283" s="712"/>
      <c r="BF1283" s="712"/>
      <c r="BG1283" s="713"/>
      <c r="BH1283" s="713"/>
      <c r="BI1283" s="714"/>
      <c r="BJ1283" s="714"/>
      <c r="BK1283" s="714"/>
      <c r="BL1283" s="713"/>
      <c r="BM1283" s="713"/>
      <c r="BN1283" s="713"/>
      <c r="BO1283" s="713"/>
      <c r="BP1283" s="713"/>
      <c r="BQ1283" s="713"/>
      <c r="BR1283" s="713"/>
      <c r="BS1283" s="713"/>
      <c r="BT1283" s="716"/>
      <c r="BU1283" s="717"/>
      <c r="BV1283" s="715"/>
      <c r="BW1283" s="718"/>
    </row>
    <row r="1284" spans="2:75" ht="15.75" customHeight="1">
      <c r="B1284" s="363" t="s">
        <v>419</v>
      </c>
      <c r="C1284" s="364">
        <v>23729525000168</v>
      </c>
      <c r="D1284" s="365" t="s">
        <v>11</v>
      </c>
      <c r="E1284" s="365" t="s">
        <v>620</v>
      </c>
      <c r="F1284" s="365" t="s">
        <v>687</v>
      </c>
      <c r="G1284" s="366" t="s">
        <v>740</v>
      </c>
      <c r="H1284" s="366" t="s">
        <v>34</v>
      </c>
      <c r="I1284" s="366" t="s">
        <v>1321</v>
      </c>
      <c r="J1284" s="366" t="s">
        <v>608</v>
      </c>
      <c r="K1284" s="367" t="s">
        <v>48</v>
      </c>
      <c r="L1284" s="368"/>
      <c r="M1284" s="368" t="s">
        <v>34</v>
      </c>
      <c r="N1284" s="367">
        <v>424854</v>
      </c>
      <c r="O1284" s="367" t="s">
        <v>1323</v>
      </c>
      <c r="P1284" s="371">
        <v>42552</v>
      </c>
      <c r="Q1284" s="372">
        <v>77771880.790000007</v>
      </c>
      <c r="R1284" s="372">
        <v>35476261.605595239</v>
      </c>
      <c r="S1284" s="367">
        <v>91</v>
      </c>
      <c r="T1284" s="369">
        <v>9.6377733496774587E-2</v>
      </c>
      <c r="U1284" s="369">
        <v>1.2458937720506755</v>
      </c>
      <c r="V1284" s="369">
        <v>0.13320742113852413</v>
      </c>
      <c r="W1284" s="369">
        <v>1.3058781375128923</v>
      </c>
      <c r="X1284" s="369">
        <v>0.18665721031651117</v>
      </c>
      <c r="Y1284" s="369">
        <v>1.4154555340815729</v>
      </c>
      <c r="Z1284" s="369">
        <v>0.2426159062136739</v>
      </c>
      <c r="AA1284" s="369">
        <v>1.3791074641475947</v>
      </c>
      <c r="AB1284" s="369">
        <v>1.6897248609835122E-3</v>
      </c>
      <c r="AC1284" s="373">
        <v>16.530750491182406</v>
      </c>
      <c r="AD1284" s="575">
        <v>22128298000152</v>
      </c>
      <c r="AE1284" s="370" t="s">
        <v>2452</v>
      </c>
      <c r="AF1284" s="370" t="s">
        <v>2326</v>
      </c>
      <c r="AG1284" s="374" t="s">
        <v>1459</v>
      </c>
      <c r="AH1284" s="374" t="s">
        <v>2318</v>
      </c>
      <c r="AI1284" s="374">
        <v>1000</v>
      </c>
      <c r="AJ1284" s="374">
        <v>1000</v>
      </c>
      <c r="AK1284" s="374">
        <v>1000</v>
      </c>
      <c r="AL1284" s="369">
        <v>8.0000000000000002E-3</v>
      </c>
      <c r="AM1284" s="369">
        <v>0.2</v>
      </c>
      <c r="AN1284" s="369" t="s">
        <v>64</v>
      </c>
      <c r="AO1284" s="367" t="s">
        <v>1326</v>
      </c>
      <c r="AP1284" s="370" t="s">
        <v>13</v>
      </c>
      <c r="AQ1284" s="376" t="s">
        <v>688</v>
      </c>
      <c r="AR1284" s="369">
        <v>2.3999999999999998E-3</v>
      </c>
      <c r="AS1284" s="369">
        <v>2.3999999999999998E-3</v>
      </c>
      <c r="AT1284" s="369"/>
      <c r="AX1284" s="711"/>
      <c r="AY1284" s="712"/>
      <c r="AZ1284" s="712"/>
      <c r="BA1284" s="712"/>
      <c r="BB1284" s="713"/>
      <c r="BC1284" s="712"/>
      <c r="BD1284" s="712"/>
      <c r="BE1284" s="712"/>
      <c r="BF1284" s="712"/>
      <c r="BG1284" s="713"/>
      <c r="BH1284" s="713"/>
      <c r="BI1284" s="714"/>
      <c r="BJ1284" s="714"/>
      <c r="BK1284" s="714"/>
      <c r="BL1284" s="713"/>
      <c r="BM1284" s="713"/>
      <c r="BN1284" s="713"/>
      <c r="BO1284" s="713"/>
      <c r="BP1284" s="713"/>
      <c r="BQ1284" s="713"/>
      <c r="BR1284" s="713"/>
      <c r="BS1284" s="713"/>
      <c r="BT1284" s="716"/>
      <c r="BU1284" s="717"/>
      <c r="BV1284" s="715"/>
      <c r="BW1284" s="718"/>
    </row>
    <row r="1285" spans="2:75" ht="15.75" customHeight="1">
      <c r="B1285" s="363" t="s">
        <v>1244</v>
      </c>
      <c r="C1285" s="364">
        <v>17313316000136</v>
      </c>
      <c r="D1285" s="365" t="s">
        <v>11</v>
      </c>
      <c r="E1285" s="365" t="s">
        <v>620</v>
      </c>
      <c r="F1285" s="365" t="s">
        <v>687</v>
      </c>
      <c r="G1285" s="366" t="s">
        <v>740</v>
      </c>
      <c r="H1285" s="366" t="s">
        <v>34</v>
      </c>
      <c r="I1285" s="366" t="s">
        <v>1321</v>
      </c>
      <c r="J1285" s="366" t="s">
        <v>608</v>
      </c>
      <c r="K1285" s="367" t="s">
        <v>48</v>
      </c>
      <c r="L1285" s="368"/>
      <c r="M1285" s="368" t="s">
        <v>34</v>
      </c>
      <c r="N1285" s="367">
        <v>333468</v>
      </c>
      <c r="O1285" s="367" t="s">
        <v>1323</v>
      </c>
      <c r="P1285" s="371">
        <v>41359</v>
      </c>
      <c r="Q1285" s="372">
        <v>613565934.88</v>
      </c>
      <c r="R1285" s="372">
        <v>223564835.22519839</v>
      </c>
      <c r="S1285" s="367">
        <v>181</v>
      </c>
      <c r="T1285" s="369">
        <v>0.1008775523165073</v>
      </c>
      <c r="U1285" s="369">
        <v>1.3040638082141534</v>
      </c>
      <c r="V1285" s="369">
        <v>0.14005416693771222</v>
      </c>
      <c r="W1285" s="369">
        <v>1.3729991400505068</v>
      </c>
      <c r="X1285" s="369">
        <v>0.21475894013206775</v>
      </c>
      <c r="Y1285" s="369">
        <v>1.6285560562486299</v>
      </c>
      <c r="Z1285" s="369">
        <v>0.29453949250696354</v>
      </c>
      <c r="AA1285" s="369">
        <v>1.6742579616558722</v>
      </c>
      <c r="AB1285" s="369">
        <v>3.1775801982937028E-3</v>
      </c>
      <c r="AC1285" s="373">
        <v>10.688266484046482</v>
      </c>
      <c r="AD1285" s="575">
        <v>0</v>
      </c>
      <c r="AE1285" s="370" t="s">
        <v>2452</v>
      </c>
      <c r="AF1285" s="370" t="s">
        <v>2317</v>
      </c>
      <c r="AG1285" s="374" t="s">
        <v>1458</v>
      </c>
      <c r="AH1285" s="374" t="s">
        <v>728</v>
      </c>
      <c r="AI1285" s="374">
        <v>0</v>
      </c>
      <c r="AJ1285" s="374">
        <v>0</v>
      </c>
      <c r="AK1285" s="374">
        <v>0</v>
      </c>
      <c r="AL1285" s="369">
        <v>1.15E-2</v>
      </c>
      <c r="AM1285" s="369">
        <v>0.2</v>
      </c>
      <c r="AN1285" s="369" t="s">
        <v>64</v>
      </c>
      <c r="AO1285" s="367" t="s">
        <v>1326</v>
      </c>
      <c r="AP1285" s="370" t="s">
        <v>13</v>
      </c>
      <c r="AQ1285" s="376" t="s">
        <v>670</v>
      </c>
      <c r="AR1285" s="369">
        <v>3.0666666666666668E-3</v>
      </c>
      <c r="AS1285" s="369">
        <v>3.0666666666666668E-3</v>
      </c>
      <c r="AT1285" s="369"/>
      <c r="AX1285" s="711"/>
      <c r="AY1285" s="712"/>
      <c r="AZ1285" s="712"/>
      <c r="BA1285" s="712"/>
      <c r="BB1285" s="713"/>
      <c r="BC1285" s="712"/>
      <c r="BD1285" s="712"/>
      <c r="BE1285" s="712"/>
      <c r="BF1285" s="712"/>
      <c r="BG1285" s="713"/>
      <c r="BH1285" s="713"/>
      <c r="BI1285" s="714"/>
      <c r="BJ1285" s="714"/>
      <c r="BK1285" s="714"/>
      <c r="BL1285" s="713"/>
      <c r="BM1285" s="713"/>
      <c r="BN1285" s="713"/>
      <c r="BO1285" s="713"/>
      <c r="BP1285" s="713"/>
      <c r="BQ1285" s="713"/>
      <c r="BR1285" s="713"/>
      <c r="BS1285" s="713"/>
      <c r="BT1285" s="716"/>
      <c r="BU1285" s="717"/>
      <c r="BV1285" s="715"/>
      <c r="BW1285" s="718"/>
    </row>
    <row r="1286" spans="2:75" ht="15.75" customHeight="1">
      <c r="B1286" s="363" t="s">
        <v>1752</v>
      </c>
      <c r="C1286" s="364">
        <v>32397281000154</v>
      </c>
      <c r="D1286" s="365" t="s">
        <v>11</v>
      </c>
      <c r="E1286" s="365" t="s">
        <v>620</v>
      </c>
      <c r="F1286" s="365" t="s">
        <v>665</v>
      </c>
      <c r="G1286" s="366" t="s">
        <v>740</v>
      </c>
      <c r="H1286" s="366" t="s">
        <v>34</v>
      </c>
      <c r="I1286" s="366" t="s">
        <v>1321</v>
      </c>
      <c r="J1286" s="366" t="s">
        <v>608</v>
      </c>
      <c r="K1286" s="367" t="s">
        <v>48</v>
      </c>
      <c r="L1286" s="368"/>
      <c r="M1286" s="368"/>
      <c r="N1286" s="367">
        <v>495174</v>
      </c>
      <c r="O1286" s="367" t="s">
        <v>1323</v>
      </c>
      <c r="P1286" s="371">
        <v>43500</v>
      </c>
      <c r="Q1286" s="372">
        <v>39355500.399999999</v>
      </c>
      <c r="R1286" s="372">
        <v>35485652.018928573</v>
      </c>
      <c r="S1286" s="367">
        <v>121</v>
      </c>
      <c r="T1286" s="369">
        <v>0.11241559956501379</v>
      </c>
      <c r="U1286" s="369">
        <v>1.2644409424398106</v>
      </c>
      <c r="V1286" s="369">
        <v>0.14177358530427719</v>
      </c>
      <c r="W1286" s="369">
        <v>1.3011566264641763</v>
      </c>
      <c r="X1286" s="369">
        <v>0.20959373387126723</v>
      </c>
      <c r="Y1286" s="369">
        <v>1.4738192159661447</v>
      </c>
      <c r="Z1286" s="369">
        <v>0.28269749892199014</v>
      </c>
      <c r="AA1286" s="369">
        <v>1.5448184875526987</v>
      </c>
      <c r="AB1286" s="369">
        <v>2.9953718991341275E-3</v>
      </c>
      <c r="AC1286" s="373">
        <v>9.7409237466492389</v>
      </c>
      <c r="AD1286" s="575">
        <v>0</v>
      </c>
      <c r="AE1286" s="370" t="s">
        <v>2452</v>
      </c>
      <c r="AF1286" s="370" t="s">
        <v>2317</v>
      </c>
      <c r="AG1286" s="374" t="s">
        <v>1458</v>
      </c>
      <c r="AH1286" s="374" t="s">
        <v>2318</v>
      </c>
      <c r="AI1286" s="374">
        <v>0</v>
      </c>
      <c r="AJ1286" s="374">
        <v>0</v>
      </c>
      <c r="AK1286" s="374">
        <v>0</v>
      </c>
      <c r="AL1286" s="369">
        <v>9.0000000000000011E-3</v>
      </c>
      <c r="AM1286" s="369">
        <v>0.2</v>
      </c>
      <c r="AN1286" s="369" t="s">
        <v>34</v>
      </c>
      <c r="AO1286" s="367" t="s">
        <v>1326</v>
      </c>
      <c r="AP1286" s="370" t="s">
        <v>13</v>
      </c>
      <c r="AQ1286" s="376" t="s">
        <v>670</v>
      </c>
      <c r="AR1286" s="369" t="s">
        <v>34</v>
      </c>
      <c r="AS1286" s="369" t="s">
        <v>34</v>
      </c>
      <c r="AT1286" s="369"/>
      <c r="AX1286" s="711"/>
      <c r="AY1286" s="712"/>
      <c r="AZ1286" s="712"/>
      <c r="BA1286" s="712"/>
      <c r="BB1286" s="713"/>
      <c r="BC1286" s="712"/>
      <c r="BD1286" s="712"/>
      <c r="BE1286" s="712"/>
      <c r="BF1286" s="712"/>
      <c r="BG1286" s="713"/>
      <c r="BH1286" s="713"/>
      <c r="BI1286" s="714"/>
      <c r="BJ1286" s="714"/>
      <c r="BK1286" s="714"/>
      <c r="BL1286" s="713"/>
      <c r="BM1286" s="713"/>
      <c r="BN1286" s="713"/>
      <c r="BO1286" s="713"/>
      <c r="BP1286" s="713"/>
      <c r="BQ1286" s="713"/>
      <c r="BR1286" s="713"/>
      <c r="BS1286" s="713"/>
      <c r="BT1286" s="716"/>
      <c r="BU1286" s="717"/>
      <c r="BV1286" s="715"/>
      <c r="BW1286" s="718"/>
    </row>
    <row r="1287" spans="2:75" ht="15.75" customHeight="1">
      <c r="B1287" s="363" t="s">
        <v>420</v>
      </c>
      <c r="C1287" s="364">
        <v>39817321000119</v>
      </c>
      <c r="D1287" s="365" t="s">
        <v>11</v>
      </c>
      <c r="E1287" s="365" t="s">
        <v>620</v>
      </c>
      <c r="F1287" s="365" t="s">
        <v>687</v>
      </c>
      <c r="G1287" s="366" t="s">
        <v>740</v>
      </c>
      <c r="H1287" s="366" t="s">
        <v>34</v>
      </c>
      <c r="I1287" s="366" t="s">
        <v>1321</v>
      </c>
      <c r="J1287" s="366" t="s">
        <v>608</v>
      </c>
      <c r="K1287" s="367" t="s">
        <v>48</v>
      </c>
      <c r="L1287" s="368"/>
      <c r="M1287" s="368" t="s">
        <v>1421</v>
      </c>
      <c r="N1287" s="367">
        <v>582700</v>
      </c>
      <c r="O1287" s="367" t="s">
        <v>1323</v>
      </c>
      <c r="P1287" s="371">
        <v>44265</v>
      </c>
      <c r="Q1287" s="372">
        <v>70875728.530000001</v>
      </c>
      <c r="R1287" s="372">
        <v>64500041.170515865</v>
      </c>
      <c r="S1287" s="367">
        <v>31</v>
      </c>
      <c r="T1287" s="369">
        <v>0.10240512403951807</v>
      </c>
      <c r="U1287" s="369">
        <v>1.3238110260310523</v>
      </c>
      <c r="V1287" s="369">
        <v>0.14648926538438412</v>
      </c>
      <c r="W1287" s="369">
        <v>1.4360846220936818</v>
      </c>
      <c r="X1287" s="369" t="s">
        <v>1424</v>
      </c>
      <c r="Y1287" s="369" t="s">
        <v>1424</v>
      </c>
      <c r="Z1287" s="369" t="s">
        <v>1424</v>
      </c>
      <c r="AA1287" s="369" t="s">
        <v>1424</v>
      </c>
      <c r="AB1287" s="369">
        <v>4.3356844900339494E-3</v>
      </c>
      <c r="AC1287" s="373">
        <v>9.1332355942157388</v>
      </c>
      <c r="AD1287" s="575">
        <v>0</v>
      </c>
      <c r="AE1287" s="370" t="s">
        <v>2452</v>
      </c>
      <c r="AF1287" s="370" t="s">
        <v>743</v>
      </c>
      <c r="AG1287" s="374" t="s">
        <v>743</v>
      </c>
      <c r="AH1287" s="374" t="s">
        <v>2339</v>
      </c>
      <c r="AI1287" s="374">
        <v>1000</v>
      </c>
      <c r="AJ1287" s="374">
        <v>1000</v>
      </c>
      <c r="AK1287" s="374">
        <v>1000</v>
      </c>
      <c r="AL1287" s="369">
        <v>5.4000000000000003E-3</v>
      </c>
      <c r="AM1287" s="369">
        <v>0.1</v>
      </c>
      <c r="AN1287" s="369" t="s">
        <v>2330</v>
      </c>
      <c r="AO1287" s="367" t="s">
        <v>1326</v>
      </c>
      <c r="AP1287" s="370" t="s">
        <v>13</v>
      </c>
      <c r="AQ1287" s="376" t="s">
        <v>681</v>
      </c>
      <c r="AR1287" s="369" t="s">
        <v>34</v>
      </c>
      <c r="AS1287" s="369" t="s">
        <v>34</v>
      </c>
      <c r="AT1287" s="369"/>
      <c r="AX1287" s="711"/>
      <c r="AY1287" s="712"/>
      <c r="AZ1287" s="712"/>
      <c r="BA1287" s="712"/>
      <c r="BB1287" s="713"/>
      <c r="BC1287" s="712"/>
      <c r="BD1287" s="712"/>
      <c r="BE1287" s="712"/>
      <c r="BF1287" s="712"/>
      <c r="BG1287" s="713"/>
      <c r="BH1287" s="713"/>
      <c r="BI1287" s="714"/>
      <c r="BJ1287" s="714"/>
      <c r="BK1287" s="714"/>
      <c r="BL1287" s="713"/>
      <c r="BM1287" s="713"/>
      <c r="BN1287" s="713"/>
      <c r="BO1287" s="713"/>
      <c r="BP1287" s="713"/>
      <c r="BQ1287" s="713"/>
      <c r="BR1287" s="713"/>
      <c r="BS1287" s="713"/>
      <c r="BT1287" s="716"/>
      <c r="BU1287" s="717"/>
      <c r="BV1287" s="715"/>
      <c r="BW1287" s="718"/>
    </row>
    <row r="1288" spans="2:75" ht="15.75" customHeight="1">
      <c r="B1288" s="363" t="s">
        <v>1245</v>
      </c>
      <c r="C1288" s="364">
        <v>37240657000136</v>
      </c>
      <c r="D1288" s="365" t="s">
        <v>11</v>
      </c>
      <c r="E1288" s="365" t="s">
        <v>621</v>
      </c>
      <c r="F1288" s="365" t="s">
        <v>674</v>
      </c>
      <c r="G1288" s="366" t="s">
        <v>740</v>
      </c>
      <c r="H1288" s="366" t="s">
        <v>34</v>
      </c>
      <c r="I1288" s="366"/>
      <c r="J1288" s="366" t="s">
        <v>608</v>
      </c>
      <c r="K1288" s="367" t="s">
        <v>48</v>
      </c>
      <c r="L1288" s="368"/>
      <c r="M1288" s="368" t="s">
        <v>1421</v>
      </c>
      <c r="N1288" s="367">
        <v>539929</v>
      </c>
      <c r="O1288" s="367" t="s">
        <v>1323</v>
      </c>
      <c r="P1288" s="371">
        <v>43999</v>
      </c>
      <c r="Q1288" s="372">
        <v>28374047.5</v>
      </c>
      <c r="R1288" s="372">
        <v>30941838.875436515</v>
      </c>
      <c r="S1288" s="367">
        <v>3</v>
      </c>
      <c r="T1288" s="369">
        <v>9.0102013342772791E-2</v>
      </c>
      <c r="U1288" s="369">
        <v>1.1647663127162493</v>
      </c>
      <c r="V1288" s="369">
        <v>1.1022363314028505E-2</v>
      </c>
      <c r="W1288" s="369">
        <v>0.10805601634270519</v>
      </c>
      <c r="X1288" s="369">
        <v>-1.0882319780688099E-2</v>
      </c>
      <c r="Y1288" s="369">
        <v>-8.2522607785153398E-2</v>
      </c>
      <c r="Z1288" s="369" t="s">
        <v>1424</v>
      </c>
      <c r="AA1288" s="369" t="s">
        <v>1424</v>
      </c>
      <c r="AB1288" s="369">
        <v>3.9621397574926706E-2</v>
      </c>
      <c r="AC1288" s="373">
        <v>-2.1555544981859778</v>
      </c>
      <c r="AD1288" s="575">
        <v>0</v>
      </c>
      <c r="AE1288" s="370" t="s">
        <v>2630</v>
      </c>
      <c r="AF1288" s="370" t="s">
        <v>2317</v>
      </c>
      <c r="AG1288" s="374" t="s">
        <v>1458</v>
      </c>
      <c r="AH1288" s="374" t="s">
        <v>2321</v>
      </c>
      <c r="AI1288" s="374">
        <v>1000</v>
      </c>
      <c r="AJ1288" s="374">
        <v>100</v>
      </c>
      <c r="AK1288" s="374">
        <v>500</v>
      </c>
      <c r="AL1288" s="369">
        <v>5.5000000000000005E-3</v>
      </c>
      <c r="AM1288" s="369" t="s">
        <v>34</v>
      </c>
      <c r="AN1288" s="369" t="s">
        <v>2426</v>
      </c>
      <c r="AO1288" s="367" t="s">
        <v>1326</v>
      </c>
      <c r="AP1288" s="370" t="s">
        <v>11</v>
      </c>
      <c r="AQ1288" s="376" t="s">
        <v>678</v>
      </c>
      <c r="AR1288" s="369">
        <v>7.3333333333333323E-4</v>
      </c>
      <c r="AS1288" s="369">
        <v>7.3333333333333323E-4</v>
      </c>
      <c r="AT1288" s="369"/>
      <c r="AX1288" s="711"/>
      <c r="AY1288" s="712"/>
      <c r="AZ1288" s="712"/>
      <c r="BA1288" s="712"/>
      <c r="BB1288" s="713"/>
      <c r="BC1288" s="712"/>
      <c r="BD1288" s="712"/>
      <c r="BE1288" s="712"/>
      <c r="BF1288" s="712"/>
      <c r="BG1288" s="713"/>
      <c r="BH1288" s="713"/>
      <c r="BI1288" s="714"/>
      <c r="BJ1288" s="714"/>
      <c r="BK1288" s="714"/>
      <c r="BL1288" s="713"/>
      <c r="BM1288" s="713"/>
      <c r="BN1288" s="713"/>
      <c r="BO1288" s="713"/>
      <c r="BP1288" s="713"/>
      <c r="BQ1288" s="713"/>
      <c r="BR1288" s="713"/>
      <c r="BS1288" s="713"/>
      <c r="BT1288" s="716"/>
      <c r="BU1288" s="717"/>
      <c r="BV1288" s="715"/>
      <c r="BW1288" s="718"/>
    </row>
    <row r="1289" spans="2:75" ht="15.75" customHeight="1">
      <c r="B1289" s="363" t="s">
        <v>1246</v>
      </c>
      <c r="C1289" s="364">
        <v>38120906000112</v>
      </c>
      <c r="D1289" s="365" t="s">
        <v>13</v>
      </c>
      <c r="E1289" s="365" t="s">
        <v>615</v>
      </c>
      <c r="F1289" s="365" t="s">
        <v>619</v>
      </c>
      <c r="G1289" s="366" t="s">
        <v>34</v>
      </c>
      <c r="H1289" s="366" t="s">
        <v>1339</v>
      </c>
      <c r="I1289" s="366" t="s">
        <v>34</v>
      </c>
      <c r="J1289" s="366"/>
      <c r="K1289" s="367" t="s">
        <v>48</v>
      </c>
      <c r="L1289" s="368"/>
      <c r="M1289" s="368" t="s">
        <v>1421</v>
      </c>
      <c r="N1289" s="367">
        <v>560170</v>
      </c>
      <c r="O1289" s="367" t="s">
        <v>1323</v>
      </c>
      <c r="P1289" s="371">
        <v>44146</v>
      </c>
      <c r="Q1289" s="372">
        <v>10951554.619999999</v>
      </c>
      <c r="R1289" s="372">
        <v>6945279.649444445</v>
      </c>
      <c r="S1289" s="367">
        <v>31</v>
      </c>
      <c r="T1289" s="369">
        <v>3.6516699259475205E-2</v>
      </c>
      <c r="U1289" s="369">
        <v>0.47205849870655298</v>
      </c>
      <c r="V1289" s="369">
        <v>7.6455632119192707E-2</v>
      </c>
      <c r="W1289" s="369">
        <v>0.7495208421635573</v>
      </c>
      <c r="X1289" s="369" t="s">
        <v>1424</v>
      </c>
      <c r="Y1289" s="369" t="s">
        <v>1424</v>
      </c>
      <c r="Z1289" s="369" t="s">
        <v>1424</v>
      </c>
      <c r="AA1289" s="369" t="s">
        <v>1424</v>
      </c>
      <c r="AB1289" s="369">
        <v>3.3280667682823506E-2</v>
      </c>
      <c r="AC1289" s="373">
        <v>-0.68849217339333812</v>
      </c>
      <c r="AD1289" s="575">
        <v>0</v>
      </c>
      <c r="AE1289" s="370" t="s">
        <v>2630</v>
      </c>
      <c r="AF1289" s="370" t="s">
        <v>2317</v>
      </c>
      <c r="AG1289" s="374" t="s">
        <v>1458</v>
      </c>
      <c r="AH1289" s="374" t="s">
        <v>2321</v>
      </c>
      <c r="AI1289" s="374">
        <v>1000</v>
      </c>
      <c r="AJ1289" s="374">
        <v>100</v>
      </c>
      <c r="AK1289" s="374">
        <v>500</v>
      </c>
      <c r="AL1289" s="369">
        <v>1.7500000000000002E-2</v>
      </c>
      <c r="AM1289" s="369">
        <v>0.2</v>
      </c>
      <c r="AN1289" s="369" t="s">
        <v>34</v>
      </c>
      <c r="AO1289" s="367" t="s">
        <v>1326</v>
      </c>
      <c r="AP1289" s="370" t="s">
        <v>13</v>
      </c>
      <c r="AQ1289" s="376" t="s">
        <v>670</v>
      </c>
      <c r="AR1289" s="369">
        <v>3.5000000000000001E-3</v>
      </c>
      <c r="AS1289" s="369">
        <v>3.5000000000000001E-3</v>
      </c>
      <c r="AT1289" s="369"/>
      <c r="AX1289" s="711"/>
      <c r="AY1289" s="712"/>
      <c r="AZ1289" s="712"/>
      <c r="BA1289" s="712"/>
      <c r="BB1289" s="713"/>
      <c r="BC1289" s="712"/>
      <c r="BD1289" s="712"/>
      <c r="BE1289" s="712"/>
      <c r="BF1289" s="712"/>
      <c r="BG1289" s="713"/>
      <c r="BH1289" s="713"/>
      <c r="BI1289" s="714"/>
      <c r="BJ1289" s="714"/>
      <c r="BK1289" s="714"/>
      <c r="BL1289" s="713"/>
      <c r="BM1289" s="713"/>
      <c r="BN1289" s="713"/>
      <c r="BO1289" s="713"/>
      <c r="BP1289" s="713"/>
      <c r="BQ1289" s="713"/>
      <c r="BR1289" s="713"/>
      <c r="BS1289" s="713"/>
      <c r="BT1289" s="716"/>
      <c r="BU1289" s="717"/>
      <c r="BV1289" s="715"/>
      <c r="BW1289" s="718"/>
    </row>
    <row r="1290" spans="2:75" ht="15.75" customHeight="1">
      <c r="B1290" s="363" t="s">
        <v>421</v>
      </c>
      <c r="C1290" s="364">
        <v>37240631000198</v>
      </c>
      <c r="D1290" s="365" t="s">
        <v>11</v>
      </c>
      <c r="E1290" s="365" t="s">
        <v>620</v>
      </c>
      <c r="F1290" s="365" t="s">
        <v>665</v>
      </c>
      <c r="G1290" s="366" t="s">
        <v>740</v>
      </c>
      <c r="H1290" s="366" t="s">
        <v>34</v>
      </c>
      <c r="I1290" s="366" t="s">
        <v>1306</v>
      </c>
      <c r="J1290" s="366" t="s">
        <v>608</v>
      </c>
      <c r="K1290" s="367" t="s">
        <v>48</v>
      </c>
      <c r="L1290" s="368"/>
      <c r="M1290" s="368" t="s">
        <v>1421</v>
      </c>
      <c r="N1290" s="367">
        <v>539937</v>
      </c>
      <c r="O1290" s="367" t="s">
        <v>1323</v>
      </c>
      <c r="P1290" s="371">
        <v>43999</v>
      </c>
      <c r="Q1290" s="372">
        <v>32686319.219999999</v>
      </c>
      <c r="R1290" s="372">
        <v>19833793.904841267</v>
      </c>
      <c r="S1290" s="367">
        <v>1</v>
      </c>
      <c r="T1290" s="369">
        <v>7.1749767941888365E-2</v>
      </c>
      <c r="U1290" s="369">
        <v>0.92752325440265282</v>
      </c>
      <c r="V1290" s="369">
        <v>9.4580226869816153E-2</v>
      </c>
      <c r="W1290" s="369">
        <v>0.92720247456680671</v>
      </c>
      <c r="X1290" s="369">
        <v>0.1137872197313472</v>
      </c>
      <c r="Y1290" s="369">
        <v>0.8628691578717137</v>
      </c>
      <c r="Z1290" s="369" t="s">
        <v>1424</v>
      </c>
      <c r="AA1290" s="369" t="s">
        <v>1424</v>
      </c>
      <c r="AB1290" s="369">
        <v>6.6013961287267097E-3</v>
      </c>
      <c r="AC1290" s="373">
        <v>-1.0214771716720683</v>
      </c>
      <c r="AD1290" s="575">
        <v>0</v>
      </c>
      <c r="AE1290" s="370" t="s">
        <v>2630</v>
      </c>
      <c r="AF1290" s="370" t="s">
        <v>2317</v>
      </c>
      <c r="AG1290" s="374" t="s">
        <v>1458</v>
      </c>
      <c r="AH1290" s="374" t="s">
        <v>2321</v>
      </c>
      <c r="AI1290" s="374">
        <v>1000</v>
      </c>
      <c r="AJ1290" s="374">
        <v>100</v>
      </c>
      <c r="AK1290" s="374">
        <v>500</v>
      </c>
      <c r="AL1290" s="369">
        <v>5.5000000000000005E-3</v>
      </c>
      <c r="AM1290" s="369" t="s">
        <v>34</v>
      </c>
      <c r="AN1290" s="369" t="s">
        <v>64</v>
      </c>
      <c r="AO1290" s="367" t="s">
        <v>1326</v>
      </c>
      <c r="AP1290" s="370" t="s">
        <v>11</v>
      </c>
      <c r="AQ1290" s="376" t="s">
        <v>677</v>
      </c>
      <c r="AR1290" s="369">
        <v>7.3333333333333323E-4</v>
      </c>
      <c r="AS1290" s="369">
        <v>7.3333333333333323E-4</v>
      </c>
      <c r="AT1290" s="369"/>
      <c r="AX1290" s="711"/>
      <c r="AY1290" s="712"/>
      <c r="AZ1290" s="712"/>
      <c r="BA1290" s="712"/>
      <c r="BB1290" s="713"/>
      <c r="BC1290" s="712"/>
      <c r="BD1290" s="712"/>
      <c r="BE1290" s="712"/>
      <c r="BF1290" s="712"/>
      <c r="BG1290" s="713"/>
      <c r="BH1290" s="713"/>
      <c r="BI1290" s="714"/>
      <c r="BJ1290" s="714"/>
      <c r="BK1290" s="714"/>
      <c r="BL1290" s="713"/>
      <c r="BM1290" s="713"/>
      <c r="BN1290" s="713"/>
      <c r="BO1290" s="713"/>
      <c r="BP1290" s="713"/>
      <c r="BQ1290" s="713"/>
      <c r="BR1290" s="713"/>
      <c r="BS1290" s="713"/>
      <c r="BT1290" s="716"/>
      <c r="BU1290" s="717"/>
      <c r="BV1290" s="715"/>
      <c r="BW1290" s="718"/>
    </row>
    <row r="1291" spans="2:75" ht="15.75" customHeight="1">
      <c r="B1291" s="363" t="s">
        <v>600</v>
      </c>
      <c r="C1291" s="364">
        <v>8940189000104</v>
      </c>
      <c r="D1291" s="365" t="s">
        <v>14</v>
      </c>
      <c r="E1291" s="365" t="s">
        <v>607</v>
      </c>
      <c r="F1291" s="365"/>
      <c r="G1291" s="366"/>
      <c r="H1291" s="366" t="s">
        <v>34</v>
      </c>
      <c r="I1291" s="366" t="s">
        <v>34</v>
      </c>
      <c r="J1291" s="366" t="s">
        <v>608</v>
      </c>
      <c r="K1291" s="367" t="s">
        <v>48</v>
      </c>
      <c r="L1291" s="368" t="s">
        <v>1341</v>
      </c>
      <c r="M1291" s="368" t="s">
        <v>1421</v>
      </c>
      <c r="N1291" s="367">
        <v>195571</v>
      </c>
      <c r="O1291" s="367" t="s">
        <v>1326</v>
      </c>
      <c r="P1291" s="371">
        <v>39328</v>
      </c>
      <c r="Q1291" s="372">
        <v>52673801.960000001</v>
      </c>
      <c r="R1291" s="372">
        <v>91764360.546190515</v>
      </c>
      <c r="S1291" s="367">
        <v>29</v>
      </c>
      <c r="T1291" s="369">
        <v>-0.10915616076456736</v>
      </c>
      <c r="U1291" s="369">
        <v>-1.4110829954523478</v>
      </c>
      <c r="V1291" s="369">
        <v>-0.32057405668003724</v>
      </c>
      <c r="W1291" s="369">
        <v>-3.1426976702517195</v>
      </c>
      <c r="X1291" s="369">
        <v>-0.26253227238616084</v>
      </c>
      <c r="Y1291" s="369">
        <v>-1.9908299132612257</v>
      </c>
      <c r="Z1291" s="369">
        <v>-9.4646404712435794E-2</v>
      </c>
      <c r="AA1291" s="369">
        <v>-0.5380008476389736</v>
      </c>
      <c r="AB1291" s="369">
        <v>0.26248230993890287</v>
      </c>
      <c r="AC1291" s="373">
        <v>-1.7106904428391854</v>
      </c>
      <c r="AD1291" s="575">
        <v>8927452000125</v>
      </c>
      <c r="AE1291" s="370" t="s">
        <v>2631</v>
      </c>
      <c r="AF1291" s="370" t="s">
        <v>2317</v>
      </c>
      <c r="AG1291" s="374" t="s">
        <v>1458</v>
      </c>
      <c r="AH1291" s="374" t="s">
        <v>2318</v>
      </c>
      <c r="AI1291" s="374">
        <v>100000</v>
      </c>
      <c r="AJ1291" s="374">
        <v>10000</v>
      </c>
      <c r="AK1291" s="374">
        <v>100000</v>
      </c>
      <c r="AL1291" s="369">
        <v>1.3000000000000001E-2</v>
      </c>
      <c r="AM1291" s="369">
        <v>0.2</v>
      </c>
      <c r="AN1291" s="369" t="s">
        <v>2335</v>
      </c>
      <c r="AO1291" s="367" t="s">
        <v>1326</v>
      </c>
      <c r="AP1291" s="370" t="s">
        <v>718</v>
      </c>
      <c r="AQ1291" s="376" t="s">
        <v>661</v>
      </c>
      <c r="AR1291" s="369">
        <v>2.1666666666666666E-3</v>
      </c>
      <c r="AS1291" s="369">
        <v>2.1666666666666666E-3</v>
      </c>
      <c r="AT1291" s="369"/>
      <c r="AX1291" s="711"/>
      <c r="AY1291" s="712"/>
      <c r="AZ1291" s="712"/>
      <c r="BA1291" s="712"/>
      <c r="BB1291" s="713"/>
      <c r="BC1291" s="712"/>
      <c r="BD1291" s="712"/>
      <c r="BE1291" s="712"/>
      <c r="BF1291" s="712"/>
      <c r="BG1291" s="713"/>
      <c r="BH1291" s="713"/>
      <c r="BI1291" s="714"/>
      <c r="BJ1291" s="714"/>
      <c r="BK1291" s="714"/>
      <c r="BL1291" s="713"/>
      <c r="BM1291" s="713"/>
      <c r="BN1291" s="713"/>
      <c r="BO1291" s="713"/>
      <c r="BP1291" s="713"/>
      <c r="BQ1291" s="713"/>
      <c r="BR1291" s="713"/>
      <c r="BS1291" s="713"/>
      <c r="BT1291" s="716"/>
      <c r="BU1291" s="717"/>
      <c r="BV1291" s="715"/>
      <c r="BW1291" s="718"/>
    </row>
    <row r="1292" spans="2:75" ht="15.75" customHeight="1">
      <c r="B1292" s="363" t="s">
        <v>1247</v>
      </c>
      <c r="C1292" s="364">
        <v>36436851000129</v>
      </c>
      <c r="D1292" s="365" t="s">
        <v>14</v>
      </c>
      <c r="E1292" s="365" t="s">
        <v>607</v>
      </c>
      <c r="F1292" s="365"/>
      <c r="G1292" s="366"/>
      <c r="H1292" s="366" t="s">
        <v>34</v>
      </c>
      <c r="I1292" s="366" t="s">
        <v>34</v>
      </c>
      <c r="J1292" s="366" t="s">
        <v>608</v>
      </c>
      <c r="K1292" s="367" t="s">
        <v>48</v>
      </c>
      <c r="L1292" s="368"/>
      <c r="M1292" s="368" t="s">
        <v>1421</v>
      </c>
      <c r="N1292" s="367">
        <v>533610</v>
      </c>
      <c r="O1292" s="367" t="s">
        <v>1323</v>
      </c>
      <c r="P1292" s="371">
        <v>43929</v>
      </c>
      <c r="Q1292" s="372">
        <v>220627105.41</v>
      </c>
      <c r="R1292" s="372">
        <v>260316644.41055539</v>
      </c>
      <c r="S1292" s="367">
        <v>90</v>
      </c>
      <c r="T1292" s="369">
        <v>-0.10730273599323037</v>
      </c>
      <c r="U1292" s="369">
        <v>-1.3871234116792923</v>
      </c>
      <c r="V1292" s="369">
        <v>-0.31666873897956604</v>
      </c>
      <c r="W1292" s="369">
        <v>-3.1044124984384762</v>
      </c>
      <c r="X1292" s="369">
        <v>-0.25855861636954303</v>
      </c>
      <c r="Y1292" s="369">
        <v>-1.9606969578306757</v>
      </c>
      <c r="Z1292" s="369" t="s">
        <v>1424</v>
      </c>
      <c r="AA1292" s="369" t="s">
        <v>1424</v>
      </c>
      <c r="AB1292" s="369">
        <v>0.25820950026072309</v>
      </c>
      <c r="AC1292" s="373">
        <v>-1.7211195007607372</v>
      </c>
      <c r="AD1292" s="575">
        <v>0</v>
      </c>
      <c r="AE1292" s="370" t="s">
        <v>2331</v>
      </c>
      <c r="AF1292" s="370" t="s">
        <v>2317</v>
      </c>
      <c r="AG1292" s="374" t="s">
        <v>1458</v>
      </c>
      <c r="AH1292" s="374" t="s">
        <v>2318</v>
      </c>
      <c r="AI1292" s="374">
        <v>0</v>
      </c>
      <c r="AJ1292" s="374">
        <v>0</v>
      </c>
      <c r="AK1292" s="374">
        <v>0</v>
      </c>
      <c r="AL1292" s="369">
        <v>0</v>
      </c>
      <c r="AM1292" s="369" t="s">
        <v>34</v>
      </c>
      <c r="AN1292" s="369" t="s">
        <v>34</v>
      </c>
      <c r="AO1292" s="367" t="s">
        <v>1326</v>
      </c>
      <c r="AP1292" s="370" t="s">
        <v>718</v>
      </c>
      <c r="AQ1292" s="376" t="s">
        <v>661</v>
      </c>
      <c r="AR1292" s="369" t="s">
        <v>34</v>
      </c>
      <c r="AS1292" s="369" t="s">
        <v>34</v>
      </c>
      <c r="AT1292" s="369"/>
      <c r="AX1292" s="711"/>
      <c r="AY1292" s="712"/>
      <c r="AZ1292" s="712"/>
      <c r="BA1292" s="712"/>
      <c r="BB1292" s="713"/>
      <c r="BC1292" s="712"/>
      <c r="BD1292" s="712"/>
      <c r="BE1292" s="712"/>
      <c r="BF1292" s="712"/>
      <c r="BG1292" s="713"/>
      <c r="BH1292" s="713"/>
      <c r="BI1292" s="714"/>
      <c r="BJ1292" s="714"/>
      <c r="BK1292" s="714"/>
      <c r="BL1292" s="713"/>
      <c r="BM1292" s="713"/>
      <c r="BN1292" s="713"/>
      <c r="BO1292" s="713"/>
      <c r="BP1292" s="713"/>
      <c r="BQ1292" s="713"/>
      <c r="BR1292" s="713"/>
      <c r="BS1292" s="713"/>
      <c r="BT1292" s="716"/>
      <c r="BU1292" s="717"/>
      <c r="BV1292" s="715"/>
      <c r="BW1292" s="718"/>
    </row>
    <row r="1293" spans="2:75" ht="15.75" customHeight="1">
      <c r="B1293" s="363" t="s">
        <v>1248</v>
      </c>
      <c r="C1293" s="364">
        <v>30397165000100</v>
      </c>
      <c r="D1293" s="365" t="s">
        <v>14</v>
      </c>
      <c r="E1293" s="365" t="s">
        <v>607</v>
      </c>
      <c r="F1293" s="365"/>
      <c r="G1293" s="366"/>
      <c r="H1293" s="366" t="s">
        <v>34</v>
      </c>
      <c r="I1293" s="366" t="s">
        <v>34</v>
      </c>
      <c r="J1293" s="366" t="s">
        <v>608</v>
      </c>
      <c r="K1293" s="367" t="s">
        <v>48</v>
      </c>
      <c r="L1293" s="368"/>
      <c r="M1293" s="368" t="s">
        <v>34</v>
      </c>
      <c r="N1293" s="367">
        <v>535354</v>
      </c>
      <c r="O1293" s="367" t="s">
        <v>1323</v>
      </c>
      <c r="P1293" s="371">
        <v>43935</v>
      </c>
      <c r="Q1293" s="372">
        <v>119083793.42</v>
      </c>
      <c r="R1293" s="372">
        <v>133161806.62317458</v>
      </c>
      <c r="S1293" s="367">
        <v>31</v>
      </c>
      <c r="T1293" s="369">
        <v>-1.1121867766096027E-2</v>
      </c>
      <c r="U1293" s="369">
        <v>-0.14377455539368886</v>
      </c>
      <c r="V1293" s="369">
        <v>-0.13380359855291302</v>
      </c>
      <c r="W1293" s="369">
        <v>-1.3117226696333648</v>
      </c>
      <c r="X1293" s="369">
        <v>1.1757653279159452E-2</v>
      </c>
      <c r="Y1293" s="369">
        <v>8.9160420717626351E-2</v>
      </c>
      <c r="Z1293" s="369" t="s">
        <v>1424</v>
      </c>
      <c r="AA1293" s="369" t="s">
        <v>1424</v>
      </c>
      <c r="AB1293" s="369">
        <v>0.26026588140729678</v>
      </c>
      <c r="AC1293" s="373">
        <v>-0.79504514236740154</v>
      </c>
      <c r="AD1293" s="575">
        <v>0</v>
      </c>
      <c r="AE1293" s="370" t="s">
        <v>2632</v>
      </c>
      <c r="AF1293" s="370" t="s">
        <v>2317</v>
      </c>
      <c r="AG1293" s="374" t="s">
        <v>1458</v>
      </c>
      <c r="AH1293" s="374" t="s">
        <v>2321</v>
      </c>
      <c r="AI1293" s="374">
        <v>0</v>
      </c>
      <c r="AJ1293" s="374">
        <v>0</v>
      </c>
      <c r="AK1293" s="374">
        <v>0</v>
      </c>
      <c r="AL1293" s="369">
        <v>0.02</v>
      </c>
      <c r="AM1293" s="369">
        <v>0.2</v>
      </c>
      <c r="AN1293" s="369" t="s">
        <v>668</v>
      </c>
      <c r="AO1293" s="367" t="s">
        <v>1326</v>
      </c>
      <c r="AP1293" s="370" t="s">
        <v>718</v>
      </c>
      <c r="AQ1293" s="376" t="s">
        <v>672</v>
      </c>
      <c r="AR1293" s="369">
        <v>6.0000000000000001E-3</v>
      </c>
      <c r="AS1293" s="369">
        <v>6.0000000000000001E-3</v>
      </c>
      <c r="AT1293" s="369"/>
      <c r="AX1293" s="711"/>
      <c r="AY1293" s="712"/>
      <c r="AZ1293" s="712"/>
      <c r="BA1293" s="712"/>
      <c r="BB1293" s="713"/>
      <c r="BC1293" s="712"/>
      <c r="BD1293" s="712"/>
      <c r="BE1293" s="712"/>
      <c r="BF1293" s="712"/>
      <c r="BG1293" s="713"/>
      <c r="BH1293" s="713"/>
      <c r="BI1293" s="714"/>
      <c r="BJ1293" s="714"/>
      <c r="BK1293" s="714"/>
      <c r="BL1293" s="713"/>
      <c r="BM1293" s="713"/>
      <c r="BN1293" s="713"/>
      <c r="BO1293" s="713"/>
      <c r="BP1293" s="713"/>
      <c r="BQ1293" s="713"/>
      <c r="BR1293" s="713"/>
      <c r="BS1293" s="713"/>
      <c r="BT1293" s="716"/>
      <c r="BU1293" s="717"/>
      <c r="BV1293" s="715"/>
      <c r="BW1293" s="718"/>
    </row>
    <row r="1294" spans="2:75" ht="15.75" customHeight="1">
      <c r="B1294" s="363" t="s">
        <v>422</v>
      </c>
      <c r="C1294" s="364">
        <v>10643371000145</v>
      </c>
      <c r="D1294" s="365" t="s">
        <v>14</v>
      </c>
      <c r="E1294" s="365" t="s">
        <v>607</v>
      </c>
      <c r="F1294" s="365"/>
      <c r="G1294" s="366"/>
      <c r="H1294" s="366" t="s">
        <v>34</v>
      </c>
      <c r="I1294" s="366" t="s">
        <v>34</v>
      </c>
      <c r="J1294" s="366" t="s">
        <v>608</v>
      </c>
      <c r="K1294" s="367" t="s">
        <v>48</v>
      </c>
      <c r="L1294" s="368"/>
      <c r="M1294" s="368" t="s">
        <v>34</v>
      </c>
      <c r="N1294" s="367">
        <v>240631</v>
      </c>
      <c r="O1294" s="367" t="s">
        <v>1323</v>
      </c>
      <c r="P1294" s="371">
        <v>40177</v>
      </c>
      <c r="Q1294" s="372">
        <v>131181360.73</v>
      </c>
      <c r="R1294" s="372">
        <v>120305560.18480162</v>
      </c>
      <c r="S1294" s="367">
        <v>22</v>
      </c>
      <c r="T1294" s="369">
        <v>9.913064472544808E-2</v>
      </c>
      <c r="U1294" s="369">
        <v>1.2814811928207175</v>
      </c>
      <c r="V1294" s="369">
        <v>5.4576017230051121E-2</v>
      </c>
      <c r="W1294" s="369">
        <v>0.53502745660946671</v>
      </c>
      <c r="X1294" s="369">
        <v>0.27435821771082547</v>
      </c>
      <c r="Y1294" s="369">
        <v>2.0805082049658883</v>
      </c>
      <c r="Z1294" s="369">
        <v>0.36179184244729434</v>
      </c>
      <c r="AA1294" s="369">
        <v>2.0565421211391834</v>
      </c>
      <c r="AB1294" s="369">
        <v>0.1867500112375084</v>
      </c>
      <c r="AC1294" s="373">
        <v>-0.14243076740086591</v>
      </c>
      <c r="AD1294" s="575">
        <v>0</v>
      </c>
      <c r="AE1294" s="370" t="s">
        <v>2633</v>
      </c>
      <c r="AF1294" s="370" t="s">
        <v>2320</v>
      </c>
      <c r="AG1294" s="374" t="s">
        <v>59</v>
      </c>
      <c r="AH1294" s="374" t="s">
        <v>2318</v>
      </c>
      <c r="AI1294" s="374">
        <v>20000</v>
      </c>
      <c r="AJ1294" s="374">
        <v>10000</v>
      </c>
      <c r="AK1294" s="374">
        <v>20000</v>
      </c>
      <c r="AL1294" s="369">
        <v>0.02</v>
      </c>
      <c r="AM1294" s="369">
        <v>0.2</v>
      </c>
      <c r="AN1294" s="369" t="s">
        <v>668</v>
      </c>
      <c r="AO1294" s="367" t="s">
        <v>1326</v>
      </c>
      <c r="AP1294" s="370" t="s">
        <v>718</v>
      </c>
      <c r="AQ1294" s="376" t="s">
        <v>661</v>
      </c>
      <c r="AR1294" s="369">
        <v>4.0000000000000001E-3</v>
      </c>
      <c r="AS1294" s="369">
        <v>4.0000000000000001E-3</v>
      </c>
      <c r="AT1294" s="369"/>
      <c r="AX1294" s="711"/>
      <c r="AY1294" s="712"/>
      <c r="AZ1294" s="712"/>
      <c r="BA1294" s="712"/>
      <c r="BB1294" s="713"/>
      <c r="BC1294" s="712"/>
      <c r="BD1294" s="712"/>
      <c r="BE1294" s="712"/>
      <c r="BF1294" s="712"/>
      <c r="BG1294" s="713"/>
      <c r="BH1294" s="713"/>
      <c r="BI1294" s="714"/>
      <c r="BJ1294" s="714"/>
      <c r="BK1294" s="714"/>
      <c r="BL1294" s="713"/>
      <c r="BM1294" s="713"/>
      <c r="BN1294" s="713"/>
      <c r="BO1294" s="713"/>
      <c r="BP1294" s="713"/>
      <c r="BQ1294" s="713"/>
      <c r="BR1294" s="713"/>
      <c r="BS1294" s="713"/>
      <c r="BT1294" s="716"/>
      <c r="BU1294" s="717"/>
      <c r="BV1294" s="715"/>
      <c r="BW1294" s="718"/>
    </row>
    <row r="1295" spans="2:75" ht="15.75" customHeight="1">
      <c r="B1295" s="363" t="s">
        <v>423</v>
      </c>
      <c r="C1295" s="364">
        <v>2162620000152</v>
      </c>
      <c r="D1295" s="365" t="s">
        <v>14</v>
      </c>
      <c r="E1295" s="365" t="s">
        <v>15</v>
      </c>
      <c r="F1295" s="365" t="s">
        <v>17</v>
      </c>
      <c r="G1295" s="366"/>
      <c r="H1295" s="366" t="s">
        <v>34</v>
      </c>
      <c r="I1295" s="366" t="s">
        <v>34</v>
      </c>
      <c r="J1295" s="366" t="s">
        <v>611</v>
      </c>
      <c r="K1295" s="367" t="s">
        <v>49</v>
      </c>
      <c r="L1295" s="368"/>
      <c r="M1295" s="368" t="s">
        <v>34</v>
      </c>
      <c r="N1295" s="367">
        <v>174394</v>
      </c>
      <c r="O1295" s="367" t="s">
        <v>1323</v>
      </c>
      <c r="P1295" s="371">
        <v>35782</v>
      </c>
      <c r="Q1295" s="372">
        <v>84589797.769999996</v>
      </c>
      <c r="R1295" s="372">
        <v>81989797.460198417</v>
      </c>
      <c r="S1295" s="367">
        <v>31</v>
      </c>
      <c r="T1295" s="369">
        <v>1.2441746275055454E-2</v>
      </c>
      <c r="U1295" s="369">
        <v>0.16083688249470035</v>
      </c>
      <c r="V1295" s="369">
        <v>7.7322960106594785E-2</v>
      </c>
      <c r="W1295" s="369">
        <v>0.75802355655529974</v>
      </c>
      <c r="X1295" s="369">
        <v>-1.0206016747479341E-3</v>
      </c>
      <c r="Y1295" s="369">
        <v>-7.7394079026750469E-3</v>
      </c>
      <c r="Z1295" s="369">
        <v>0.48220414685883739</v>
      </c>
      <c r="AA1295" s="369">
        <v>2.7410046956701359</v>
      </c>
      <c r="AB1295" s="369">
        <v>0.16636356564782787</v>
      </c>
      <c r="AC1295" s="373">
        <v>-5.3452557994283903E-2</v>
      </c>
      <c r="AD1295" s="575">
        <v>11904064000133</v>
      </c>
      <c r="AE1295" s="370" t="s">
        <v>2633</v>
      </c>
      <c r="AF1295" s="370" t="s">
        <v>2320</v>
      </c>
      <c r="AG1295" s="374" t="s">
        <v>59</v>
      </c>
      <c r="AH1295" s="374" t="s">
        <v>2318</v>
      </c>
      <c r="AI1295" s="374">
        <v>20000</v>
      </c>
      <c r="AJ1295" s="374">
        <v>10000</v>
      </c>
      <c r="AK1295" s="374">
        <v>20000</v>
      </c>
      <c r="AL1295" s="369">
        <v>1.95E-2</v>
      </c>
      <c r="AM1295" s="369">
        <v>0.2</v>
      </c>
      <c r="AN1295" s="369" t="s">
        <v>2402</v>
      </c>
      <c r="AO1295" s="367" t="s">
        <v>1326</v>
      </c>
      <c r="AP1295" s="370" t="s">
        <v>13</v>
      </c>
      <c r="AQ1295" s="376" t="s">
        <v>666</v>
      </c>
      <c r="AR1295" s="369">
        <v>3.8999999999999998E-3</v>
      </c>
      <c r="AS1295" s="369">
        <v>3.8999999999999998E-3</v>
      </c>
      <c r="AT1295" s="369"/>
      <c r="AX1295" s="711"/>
      <c r="AY1295" s="712"/>
      <c r="AZ1295" s="712"/>
      <c r="BA1295" s="712"/>
      <c r="BB1295" s="713"/>
      <c r="BC1295" s="712"/>
      <c r="BD1295" s="712"/>
      <c r="BE1295" s="712"/>
      <c r="BF1295" s="712"/>
      <c r="BG1295" s="713"/>
      <c r="BH1295" s="713"/>
      <c r="BI1295" s="714"/>
      <c r="BJ1295" s="714"/>
      <c r="BK1295" s="714"/>
      <c r="BL1295" s="713"/>
      <c r="BM1295" s="713"/>
      <c r="BN1295" s="713"/>
      <c r="BO1295" s="713"/>
      <c r="BP1295" s="713"/>
      <c r="BQ1295" s="713"/>
      <c r="BR1295" s="713"/>
      <c r="BS1295" s="713"/>
      <c r="BT1295" s="716"/>
      <c r="BU1295" s="717"/>
      <c r="BV1295" s="715"/>
      <c r="BW1295" s="718"/>
    </row>
    <row r="1296" spans="2:75" ht="15.75" customHeight="1">
      <c r="B1296" s="363" t="s">
        <v>424</v>
      </c>
      <c r="C1296" s="364">
        <v>7088369000147</v>
      </c>
      <c r="D1296" s="365" t="s">
        <v>13</v>
      </c>
      <c r="E1296" s="365" t="s">
        <v>616</v>
      </c>
      <c r="F1296" s="365" t="s">
        <v>617</v>
      </c>
      <c r="G1296" s="366" t="s">
        <v>34</v>
      </c>
      <c r="H1296" s="366" t="s">
        <v>867</v>
      </c>
      <c r="I1296" s="366" t="s">
        <v>34</v>
      </c>
      <c r="J1296" s="366" t="s">
        <v>608</v>
      </c>
      <c r="K1296" s="367" t="s">
        <v>48</v>
      </c>
      <c r="L1296" s="368"/>
      <c r="M1296" s="368" t="s">
        <v>34</v>
      </c>
      <c r="N1296" s="367">
        <v>174378</v>
      </c>
      <c r="O1296" s="367" t="s">
        <v>1323</v>
      </c>
      <c r="P1296" s="371">
        <v>38317</v>
      </c>
      <c r="Q1296" s="372">
        <v>96324749.730000004</v>
      </c>
      <c r="R1296" s="372">
        <v>97270906.466230229</v>
      </c>
      <c r="S1296" s="367">
        <v>31</v>
      </c>
      <c r="T1296" s="369">
        <v>0.15985360711617513</v>
      </c>
      <c r="U1296" s="369">
        <v>2.0664587796365157</v>
      </c>
      <c r="V1296" s="369">
        <v>0.16827589250262909</v>
      </c>
      <c r="W1296" s="369">
        <v>1.649666416566494</v>
      </c>
      <c r="X1296" s="369">
        <v>0.15155287865223865</v>
      </c>
      <c r="Y1296" s="369">
        <v>1.1492530099992004</v>
      </c>
      <c r="Z1296" s="369">
        <v>0.33912284461212705</v>
      </c>
      <c r="AA1296" s="369">
        <v>1.9276841884210736</v>
      </c>
      <c r="AB1296" s="369">
        <v>6.385943524005594E-2</v>
      </c>
      <c r="AC1296" s="373">
        <v>0.94669214639952759</v>
      </c>
      <c r="AD1296" s="575">
        <v>9489380000144</v>
      </c>
      <c r="AE1296" s="370" t="s">
        <v>2633</v>
      </c>
      <c r="AF1296" s="370" t="s">
        <v>2320</v>
      </c>
      <c r="AG1296" s="374" t="s">
        <v>59</v>
      </c>
      <c r="AH1296" s="374" t="s">
        <v>2318</v>
      </c>
      <c r="AI1296" s="374">
        <v>20000</v>
      </c>
      <c r="AJ1296" s="374">
        <v>10000</v>
      </c>
      <c r="AK1296" s="374">
        <v>20000</v>
      </c>
      <c r="AL1296" s="369">
        <v>1.95E-2</v>
      </c>
      <c r="AM1296" s="369">
        <v>0.2</v>
      </c>
      <c r="AN1296" s="369" t="s">
        <v>64</v>
      </c>
      <c r="AO1296" s="367" t="s">
        <v>1326</v>
      </c>
      <c r="AP1296" s="370" t="s">
        <v>13</v>
      </c>
      <c r="AQ1296" s="376" t="s">
        <v>666</v>
      </c>
      <c r="AR1296" s="369">
        <v>3.8999999999999998E-3</v>
      </c>
      <c r="AS1296" s="369">
        <v>3.8999999999999998E-3</v>
      </c>
      <c r="AT1296" s="369"/>
      <c r="AX1296" s="711"/>
      <c r="AY1296" s="712"/>
      <c r="AZ1296" s="712"/>
      <c r="BA1296" s="712"/>
      <c r="BB1296" s="713"/>
      <c r="BC1296" s="712"/>
      <c r="BD1296" s="712"/>
      <c r="BE1296" s="712"/>
      <c r="BF1296" s="712"/>
      <c r="BG1296" s="713"/>
      <c r="BH1296" s="713"/>
      <c r="BI1296" s="714"/>
      <c r="BJ1296" s="714"/>
      <c r="BK1296" s="714"/>
      <c r="BL1296" s="713"/>
      <c r="BM1296" s="713"/>
      <c r="BN1296" s="713"/>
      <c r="BO1296" s="713"/>
      <c r="BP1296" s="713"/>
      <c r="BQ1296" s="713"/>
      <c r="BR1296" s="713"/>
      <c r="BS1296" s="713"/>
      <c r="BT1296" s="716"/>
      <c r="BU1296" s="717"/>
      <c r="BV1296" s="715"/>
      <c r="BW1296" s="718"/>
    </row>
    <row r="1297" spans="2:75" ht="15.75" customHeight="1">
      <c r="B1297" s="363" t="s">
        <v>425</v>
      </c>
      <c r="C1297" s="364">
        <v>19941946000180</v>
      </c>
      <c r="D1297" s="365" t="s">
        <v>11</v>
      </c>
      <c r="E1297" s="365" t="s">
        <v>621</v>
      </c>
      <c r="F1297" s="365" t="s">
        <v>674</v>
      </c>
      <c r="G1297" s="366" t="s">
        <v>868</v>
      </c>
      <c r="H1297" s="366" t="s">
        <v>34</v>
      </c>
      <c r="I1297" s="366"/>
      <c r="J1297" s="366" t="s">
        <v>608</v>
      </c>
      <c r="K1297" s="367" t="s">
        <v>48</v>
      </c>
      <c r="L1297" s="368"/>
      <c r="M1297" s="368" t="s">
        <v>34</v>
      </c>
      <c r="N1297" s="367">
        <v>378003</v>
      </c>
      <c r="O1297" s="367" t="s">
        <v>1323</v>
      </c>
      <c r="P1297" s="371">
        <v>41913</v>
      </c>
      <c r="Q1297" s="372">
        <v>150198864.08000001</v>
      </c>
      <c r="R1297" s="372">
        <v>141571897.17638889</v>
      </c>
      <c r="S1297" s="367">
        <v>31</v>
      </c>
      <c r="T1297" s="369">
        <v>0.11393073657845543</v>
      </c>
      <c r="U1297" s="369">
        <v>1.4728048689067181</v>
      </c>
      <c r="V1297" s="369">
        <v>0.10579174452270079</v>
      </c>
      <c r="W1297" s="369">
        <v>1.0371128359123407</v>
      </c>
      <c r="X1297" s="369">
        <v>8.4993962284692026E-2</v>
      </c>
      <c r="Y1297" s="369">
        <v>0.6445246560547464</v>
      </c>
      <c r="Z1297" s="369">
        <v>0.2910997773780275</v>
      </c>
      <c r="AA1297" s="369">
        <v>1.6547055057477289</v>
      </c>
      <c r="AB1297" s="369">
        <v>0.10184679251755424</v>
      </c>
      <c r="AC1297" s="373">
        <v>8.4372705938251344E-2</v>
      </c>
      <c r="AD1297" s="575">
        <v>0</v>
      </c>
      <c r="AE1297" s="370" t="s">
        <v>2633</v>
      </c>
      <c r="AF1297" s="370" t="s">
        <v>2320</v>
      </c>
      <c r="AG1297" s="374" t="s">
        <v>59</v>
      </c>
      <c r="AH1297" s="374" t="s">
        <v>2318</v>
      </c>
      <c r="AI1297" s="374">
        <v>20000</v>
      </c>
      <c r="AJ1297" s="374">
        <v>10000</v>
      </c>
      <c r="AK1297" s="374">
        <v>20000</v>
      </c>
      <c r="AL1297" s="369">
        <v>0.02</v>
      </c>
      <c r="AM1297" s="369">
        <v>0.2</v>
      </c>
      <c r="AN1297" s="369" t="s">
        <v>150</v>
      </c>
      <c r="AO1297" s="367" t="s">
        <v>1326</v>
      </c>
      <c r="AP1297" s="370" t="s">
        <v>13</v>
      </c>
      <c r="AQ1297" s="376" t="s">
        <v>666</v>
      </c>
      <c r="AR1297" s="369">
        <v>4.0000000000000001E-3</v>
      </c>
      <c r="AS1297" s="369">
        <v>4.0000000000000001E-3</v>
      </c>
      <c r="AT1297" s="369"/>
      <c r="AX1297" s="711"/>
      <c r="AY1297" s="712"/>
      <c r="AZ1297" s="712"/>
      <c r="BA1297" s="712"/>
      <c r="BB1297" s="713"/>
      <c r="BC1297" s="712"/>
      <c r="BD1297" s="712"/>
      <c r="BE1297" s="712"/>
      <c r="BF1297" s="712"/>
      <c r="BG1297" s="713"/>
      <c r="BH1297" s="713"/>
      <c r="BI1297" s="714"/>
      <c r="BJ1297" s="714"/>
      <c r="BK1297" s="714"/>
      <c r="BL1297" s="713"/>
      <c r="BM1297" s="713"/>
      <c r="BN1297" s="713"/>
      <c r="BO1297" s="713"/>
      <c r="BP1297" s="713"/>
      <c r="BQ1297" s="713"/>
      <c r="BR1297" s="713"/>
      <c r="BS1297" s="713"/>
      <c r="BT1297" s="716"/>
      <c r="BU1297" s="717"/>
      <c r="BV1297" s="715"/>
      <c r="BW1297" s="718"/>
    </row>
    <row r="1298" spans="2:75" ht="15.75" customHeight="1">
      <c r="B1298" s="363" t="s">
        <v>1753</v>
      </c>
      <c r="C1298" s="364">
        <v>8815403000109</v>
      </c>
      <c r="D1298" s="365" t="s">
        <v>13</v>
      </c>
      <c r="E1298" s="365" t="s">
        <v>615</v>
      </c>
      <c r="F1298" s="365" t="s">
        <v>619</v>
      </c>
      <c r="G1298" s="366" t="s">
        <v>34</v>
      </c>
      <c r="H1298" s="366" t="s">
        <v>1340</v>
      </c>
      <c r="I1298" s="366" t="s">
        <v>34</v>
      </c>
      <c r="J1298" s="366" t="s">
        <v>611</v>
      </c>
      <c r="K1298" s="367" t="s">
        <v>48</v>
      </c>
      <c r="L1298" s="368"/>
      <c r="M1298" s="368"/>
      <c r="N1298" s="367">
        <v>185779</v>
      </c>
      <c r="O1298" s="367" t="s">
        <v>1323</v>
      </c>
      <c r="P1298" s="371">
        <v>39238</v>
      </c>
      <c r="Q1298" s="372" t="s">
        <v>1396</v>
      </c>
      <c r="R1298" s="372" t="s">
        <v>1424</v>
      </c>
      <c r="S1298" s="367">
        <v>31</v>
      </c>
      <c r="T1298" s="369" t="s">
        <v>1424</v>
      </c>
      <c r="U1298" s="369" t="s">
        <v>1424</v>
      </c>
      <c r="V1298" s="369" t="s">
        <v>1424</v>
      </c>
      <c r="W1298" s="369" t="s">
        <v>1424</v>
      </c>
      <c r="X1298" s="369" t="s">
        <v>1424</v>
      </c>
      <c r="Y1298" s="369" t="s">
        <v>1424</v>
      </c>
      <c r="Z1298" s="369" t="s">
        <v>1424</v>
      </c>
      <c r="AA1298" s="369" t="s">
        <v>1424</v>
      </c>
      <c r="AB1298" s="369" t="s">
        <v>1424</v>
      </c>
      <c r="AC1298" s="373" t="s">
        <v>1424</v>
      </c>
      <c r="AD1298" s="575">
        <v>9489380000144</v>
      </c>
      <c r="AE1298" s="370" t="s">
        <v>2633</v>
      </c>
      <c r="AF1298" s="370" t="s">
        <v>2320</v>
      </c>
      <c r="AG1298" s="374" t="s">
        <v>59</v>
      </c>
      <c r="AH1298" s="374" t="s">
        <v>2321</v>
      </c>
      <c r="AI1298" s="374">
        <v>10000</v>
      </c>
      <c r="AJ1298" s="374">
        <v>5000</v>
      </c>
      <c r="AK1298" s="374">
        <v>10000</v>
      </c>
      <c r="AL1298" s="369">
        <v>1.95E-2</v>
      </c>
      <c r="AM1298" s="369">
        <v>0.2</v>
      </c>
      <c r="AN1298" s="369" t="s">
        <v>64</v>
      </c>
      <c r="AO1298" s="367" t="s">
        <v>1326</v>
      </c>
      <c r="AP1298" s="370" t="s">
        <v>13</v>
      </c>
      <c r="AQ1298" s="376" t="s">
        <v>666</v>
      </c>
      <c r="AR1298" s="369">
        <v>4.7375000000000004E-3</v>
      </c>
      <c r="AS1298" s="369">
        <v>4.7375000000000004E-3</v>
      </c>
      <c r="AT1298" s="369"/>
      <c r="AX1298" s="711"/>
      <c r="AY1298" s="712"/>
      <c r="AZ1298" s="712"/>
      <c r="BA1298" s="712"/>
      <c r="BB1298" s="713"/>
      <c r="BC1298" s="712"/>
      <c r="BD1298" s="712"/>
      <c r="BE1298" s="712"/>
      <c r="BF1298" s="712"/>
      <c r="BG1298" s="713"/>
      <c r="BH1298" s="713"/>
      <c r="BI1298" s="714"/>
      <c r="BJ1298" s="714"/>
      <c r="BK1298" s="714"/>
      <c r="BL1298" s="713"/>
      <c r="BM1298" s="713"/>
      <c r="BN1298" s="713"/>
      <c r="BO1298" s="713"/>
      <c r="BP1298" s="713"/>
      <c r="BQ1298" s="713"/>
      <c r="BR1298" s="713"/>
      <c r="BS1298" s="713"/>
      <c r="BT1298" s="716"/>
      <c r="BU1298" s="717"/>
      <c r="BV1298" s="715"/>
      <c r="BW1298" s="718"/>
    </row>
    <row r="1299" spans="2:75" ht="15.75" customHeight="1">
      <c r="B1299" s="363" t="s">
        <v>426</v>
      </c>
      <c r="C1299" s="364">
        <v>11447072000106</v>
      </c>
      <c r="D1299" s="365" t="s">
        <v>14</v>
      </c>
      <c r="E1299" s="365" t="s">
        <v>607</v>
      </c>
      <c r="F1299" s="365"/>
      <c r="G1299" s="366"/>
      <c r="H1299" s="366" t="s">
        <v>34</v>
      </c>
      <c r="I1299" s="366" t="s">
        <v>34</v>
      </c>
      <c r="J1299" s="366" t="s">
        <v>608</v>
      </c>
      <c r="K1299" s="367" t="s">
        <v>48</v>
      </c>
      <c r="L1299" s="368"/>
      <c r="M1299" s="368" t="s">
        <v>34</v>
      </c>
      <c r="N1299" s="367">
        <v>242950</v>
      </c>
      <c r="O1299" s="367" t="s">
        <v>1323</v>
      </c>
      <c r="P1299" s="371">
        <v>40228</v>
      </c>
      <c r="Q1299" s="372">
        <v>36915603.270000003</v>
      </c>
      <c r="R1299" s="372">
        <v>42854850.396785691</v>
      </c>
      <c r="S1299" s="367">
        <v>14</v>
      </c>
      <c r="T1299" s="369">
        <v>-9.2761420943561879E-2</v>
      </c>
      <c r="U1299" s="369">
        <v>-1.1991449938384635</v>
      </c>
      <c r="V1299" s="369">
        <v>-0.1638477860375992</v>
      </c>
      <c r="W1299" s="369">
        <v>-1.6062561667933328</v>
      </c>
      <c r="X1299" s="369">
        <v>0.18090256072631261</v>
      </c>
      <c r="Y1299" s="369">
        <v>1.3718169808462883</v>
      </c>
      <c r="Z1299" s="369">
        <v>0.1793390364867109</v>
      </c>
      <c r="AA1299" s="369">
        <v>1.0194212230010884</v>
      </c>
      <c r="AB1299" s="369">
        <v>0.21657426102317745</v>
      </c>
      <c r="AC1299" s="373">
        <v>-1.1664453798039796</v>
      </c>
      <c r="AD1299" s="575">
        <v>0</v>
      </c>
      <c r="AE1299" s="370" t="s">
        <v>2634</v>
      </c>
      <c r="AF1299" s="370" t="s">
        <v>2317</v>
      </c>
      <c r="AG1299" s="374" t="s">
        <v>1458</v>
      </c>
      <c r="AH1299" s="374" t="s">
        <v>2321</v>
      </c>
      <c r="AI1299" s="374">
        <v>500</v>
      </c>
      <c r="AJ1299" s="374">
        <v>500</v>
      </c>
      <c r="AK1299" s="374">
        <v>500</v>
      </c>
      <c r="AL1299" s="369">
        <v>0.02</v>
      </c>
      <c r="AM1299" s="369">
        <v>0.2</v>
      </c>
      <c r="AN1299" s="369" t="s">
        <v>2335</v>
      </c>
      <c r="AO1299" s="367" t="s">
        <v>1326</v>
      </c>
      <c r="AP1299" s="370" t="s">
        <v>718</v>
      </c>
      <c r="AQ1299" s="376" t="s">
        <v>661</v>
      </c>
      <c r="AR1299" s="369">
        <v>6.6666666666666662E-3</v>
      </c>
      <c r="AS1299" s="369">
        <v>6.6666666666666662E-3</v>
      </c>
      <c r="AT1299" s="369"/>
      <c r="AX1299" s="711"/>
      <c r="AY1299" s="712"/>
      <c r="AZ1299" s="712"/>
      <c r="BA1299" s="712"/>
      <c r="BB1299" s="713"/>
      <c r="BC1299" s="712"/>
      <c r="BD1299" s="712"/>
      <c r="BE1299" s="712"/>
      <c r="BF1299" s="712"/>
      <c r="BG1299" s="713"/>
      <c r="BH1299" s="713"/>
      <c r="BI1299" s="714"/>
      <c r="BJ1299" s="714"/>
      <c r="BK1299" s="714"/>
      <c r="BL1299" s="713"/>
      <c r="BM1299" s="713"/>
      <c r="BN1299" s="713"/>
      <c r="BO1299" s="713"/>
      <c r="BP1299" s="713"/>
      <c r="BQ1299" s="713"/>
      <c r="BR1299" s="713"/>
      <c r="BS1299" s="713"/>
      <c r="BT1299" s="716"/>
      <c r="BU1299" s="717"/>
      <c r="BV1299" s="715"/>
      <c r="BW1299" s="718"/>
    </row>
    <row r="1300" spans="2:75" ht="15.75" customHeight="1">
      <c r="B1300" s="363" t="s">
        <v>1754</v>
      </c>
      <c r="C1300" s="364">
        <v>18239849000188</v>
      </c>
      <c r="D1300" s="365" t="s">
        <v>13</v>
      </c>
      <c r="E1300" s="365" t="s">
        <v>616</v>
      </c>
      <c r="F1300" s="365" t="s">
        <v>619</v>
      </c>
      <c r="G1300" s="366" t="s">
        <v>34</v>
      </c>
      <c r="H1300" s="366" t="s">
        <v>1340</v>
      </c>
      <c r="I1300" s="366" t="s">
        <v>34</v>
      </c>
      <c r="J1300" s="366" t="s">
        <v>611</v>
      </c>
      <c r="K1300" s="367" t="s">
        <v>48</v>
      </c>
      <c r="L1300" s="368"/>
      <c r="M1300" s="368"/>
      <c r="N1300" s="367">
        <v>342319</v>
      </c>
      <c r="O1300" s="367" t="s">
        <v>1326</v>
      </c>
      <c r="P1300" s="371">
        <v>41470</v>
      </c>
      <c r="Q1300" s="372" t="s">
        <v>1396</v>
      </c>
      <c r="R1300" s="372" t="s">
        <v>1424</v>
      </c>
      <c r="S1300" s="367">
        <v>48</v>
      </c>
      <c r="T1300" s="369" t="s">
        <v>1424</v>
      </c>
      <c r="U1300" s="369" t="s">
        <v>1424</v>
      </c>
      <c r="V1300" s="369" t="s">
        <v>1424</v>
      </c>
      <c r="W1300" s="369" t="s">
        <v>1424</v>
      </c>
      <c r="X1300" s="369" t="s">
        <v>1424</v>
      </c>
      <c r="Y1300" s="369" t="s">
        <v>1424</v>
      </c>
      <c r="Z1300" s="369" t="s">
        <v>1424</v>
      </c>
      <c r="AA1300" s="369" t="s">
        <v>1424</v>
      </c>
      <c r="AB1300" s="369" t="s">
        <v>1424</v>
      </c>
      <c r="AC1300" s="373" t="s">
        <v>1424</v>
      </c>
      <c r="AD1300" s="575">
        <v>22188059000198</v>
      </c>
      <c r="AE1300" s="370" t="s">
        <v>2427</v>
      </c>
      <c r="AF1300" s="370" t="s">
        <v>2320</v>
      </c>
      <c r="AG1300" s="374" t="s">
        <v>59</v>
      </c>
      <c r="AH1300" s="374" t="s">
        <v>728</v>
      </c>
      <c r="AI1300" s="374">
        <v>1000000</v>
      </c>
      <c r="AJ1300" s="374">
        <v>100000</v>
      </c>
      <c r="AK1300" s="374">
        <v>1000000</v>
      </c>
      <c r="AL1300" s="369">
        <v>0</v>
      </c>
      <c r="AM1300" s="369" t="s">
        <v>34</v>
      </c>
      <c r="AN1300" s="369" t="s">
        <v>64</v>
      </c>
      <c r="AO1300" s="367" t="s">
        <v>1326</v>
      </c>
      <c r="AP1300" s="370" t="s">
        <v>13</v>
      </c>
      <c r="AQ1300" s="376" t="s">
        <v>681</v>
      </c>
      <c r="AR1300" s="369" t="s">
        <v>34</v>
      </c>
      <c r="AS1300" s="369" t="s">
        <v>34</v>
      </c>
      <c r="AT1300" s="369"/>
      <c r="AX1300" s="711"/>
      <c r="AY1300" s="712"/>
      <c r="AZ1300" s="712"/>
      <c r="BA1300" s="712"/>
      <c r="BB1300" s="713"/>
      <c r="BC1300" s="712"/>
      <c r="BD1300" s="712"/>
      <c r="BE1300" s="712"/>
      <c r="BF1300" s="712"/>
      <c r="BG1300" s="713"/>
      <c r="BH1300" s="713"/>
      <c r="BI1300" s="714"/>
      <c r="BJ1300" s="714"/>
      <c r="BK1300" s="714"/>
      <c r="BL1300" s="713"/>
      <c r="BM1300" s="713"/>
      <c r="BN1300" s="713"/>
      <c r="BO1300" s="713"/>
      <c r="BP1300" s="713"/>
      <c r="BQ1300" s="713"/>
      <c r="BR1300" s="713"/>
      <c r="BS1300" s="713"/>
      <c r="BT1300" s="716"/>
      <c r="BU1300" s="717"/>
      <c r="BV1300" s="715"/>
      <c r="BW1300" s="718"/>
    </row>
    <row r="1301" spans="2:75" ht="15.75" customHeight="1">
      <c r="B1301" s="363" t="s">
        <v>1249</v>
      </c>
      <c r="C1301" s="364">
        <v>18679873000138</v>
      </c>
      <c r="D1301" s="365" t="s">
        <v>13</v>
      </c>
      <c r="E1301" s="365" t="s">
        <v>616</v>
      </c>
      <c r="F1301" s="365" t="s">
        <v>619</v>
      </c>
      <c r="G1301" s="366" t="s">
        <v>34</v>
      </c>
      <c r="H1301" s="366" t="s">
        <v>1340</v>
      </c>
      <c r="I1301" s="366" t="s">
        <v>34</v>
      </c>
      <c r="J1301" s="366" t="s">
        <v>611</v>
      </c>
      <c r="K1301" s="367" t="s">
        <v>48</v>
      </c>
      <c r="L1301" s="368"/>
      <c r="M1301" s="368" t="s">
        <v>1421</v>
      </c>
      <c r="N1301" s="367">
        <v>357308</v>
      </c>
      <c r="O1301" s="367" t="s">
        <v>1323</v>
      </c>
      <c r="P1301" s="371">
        <v>41607</v>
      </c>
      <c r="Q1301" s="372">
        <v>11292521.51</v>
      </c>
      <c r="R1301" s="372">
        <v>16211731.154285714</v>
      </c>
      <c r="S1301" s="367">
        <v>48</v>
      </c>
      <c r="T1301" s="369">
        <v>-3.5237002928112382E-4</v>
      </c>
      <c r="U1301" s="369">
        <v>-4.5551561445814513E-3</v>
      </c>
      <c r="V1301" s="369">
        <v>7.0054586427387378E-2</v>
      </c>
      <c r="W1301" s="369">
        <v>0.68676919098147293</v>
      </c>
      <c r="X1301" s="369">
        <v>6.166650443876609E-2</v>
      </c>
      <c r="Y1301" s="369">
        <v>0.46762830553026996</v>
      </c>
      <c r="Z1301" s="369">
        <v>0.49593988529321886</v>
      </c>
      <c r="AA1301" s="369">
        <v>2.8190830858963367</v>
      </c>
      <c r="AB1301" s="369">
        <v>0.15921744435591115</v>
      </c>
      <c r="AC1301" s="373">
        <v>-0.10570167150168927</v>
      </c>
      <c r="AD1301" s="575">
        <v>22187896000100</v>
      </c>
      <c r="AE1301" s="370" t="s">
        <v>2427</v>
      </c>
      <c r="AF1301" s="370" t="s">
        <v>2320</v>
      </c>
      <c r="AG1301" s="374" t="s">
        <v>59</v>
      </c>
      <c r="AH1301" s="374" t="s">
        <v>2418</v>
      </c>
      <c r="AI1301" s="374">
        <v>500000</v>
      </c>
      <c r="AJ1301" s="374">
        <v>100000</v>
      </c>
      <c r="AK1301" s="374">
        <v>500000</v>
      </c>
      <c r="AL1301" s="369">
        <v>0</v>
      </c>
      <c r="AM1301" s="369" t="s">
        <v>34</v>
      </c>
      <c r="AN1301" s="369" t="s">
        <v>64</v>
      </c>
      <c r="AO1301" s="367" t="s">
        <v>1326</v>
      </c>
      <c r="AP1301" s="370" t="s">
        <v>13</v>
      </c>
      <c r="AQ1301" s="376" t="s">
        <v>681</v>
      </c>
      <c r="AR1301" s="369">
        <v>2.6666666666666666E-3</v>
      </c>
      <c r="AS1301" s="369">
        <v>2.6666666666666666E-3</v>
      </c>
      <c r="AT1301" s="369"/>
      <c r="AX1301" s="711"/>
      <c r="AY1301" s="712"/>
      <c r="AZ1301" s="712"/>
      <c r="BA1301" s="712"/>
      <c r="BB1301" s="713"/>
      <c r="BC1301" s="712"/>
      <c r="BD1301" s="712"/>
      <c r="BE1301" s="712"/>
      <c r="BF1301" s="712"/>
      <c r="BG1301" s="713"/>
      <c r="BH1301" s="713"/>
      <c r="BI1301" s="714"/>
      <c r="BJ1301" s="714"/>
      <c r="BK1301" s="714"/>
      <c r="BL1301" s="713"/>
      <c r="BM1301" s="713"/>
      <c r="BN1301" s="713"/>
      <c r="BO1301" s="713"/>
      <c r="BP1301" s="713"/>
      <c r="BQ1301" s="713"/>
      <c r="BR1301" s="713"/>
      <c r="BS1301" s="713"/>
      <c r="BT1301" s="716"/>
      <c r="BU1301" s="717"/>
      <c r="BV1301" s="715"/>
      <c r="BW1301" s="718"/>
    </row>
    <row r="1302" spans="2:75" ht="15.75" customHeight="1">
      <c r="B1302" s="363" t="s">
        <v>427</v>
      </c>
      <c r="C1302" s="364">
        <v>23243536000133</v>
      </c>
      <c r="D1302" s="365" t="s">
        <v>14</v>
      </c>
      <c r="E1302" s="365" t="s">
        <v>614</v>
      </c>
      <c r="F1302" s="365"/>
      <c r="G1302" s="366"/>
      <c r="H1302" s="366" t="s">
        <v>1340</v>
      </c>
      <c r="I1302" s="366" t="s">
        <v>34</v>
      </c>
      <c r="J1302" s="366" t="s">
        <v>608</v>
      </c>
      <c r="K1302" s="367" t="s">
        <v>48</v>
      </c>
      <c r="L1302" s="368"/>
      <c r="M1302" s="368" t="s">
        <v>34</v>
      </c>
      <c r="N1302" s="367">
        <v>436615</v>
      </c>
      <c r="O1302" s="367" t="s">
        <v>1323</v>
      </c>
      <c r="P1302" s="371">
        <v>42787</v>
      </c>
      <c r="Q1302" s="372">
        <v>192866952.88999999</v>
      </c>
      <c r="R1302" s="372">
        <v>270781610.41603196</v>
      </c>
      <c r="S1302" s="367">
        <v>31</v>
      </c>
      <c r="T1302" s="369">
        <v>-9.9167460143264829E-2</v>
      </c>
      <c r="U1302" s="369">
        <v>-1.2819571129125182</v>
      </c>
      <c r="V1302" s="369">
        <v>-0.27523217293536084</v>
      </c>
      <c r="W1302" s="369">
        <v>-2.6981955982969605</v>
      </c>
      <c r="X1302" s="369">
        <v>-0.20506311974030289</v>
      </c>
      <c r="Y1302" s="369">
        <v>-1.555030888869813</v>
      </c>
      <c r="Z1302" s="369">
        <v>-0.10375435715676029</v>
      </c>
      <c r="AA1302" s="369">
        <v>-0.58977340202379114</v>
      </c>
      <c r="AB1302" s="369">
        <v>0.25964829607311707</v>
      </c>
      <c r="AC1302" s="373">
        <v>-1.4839206796060214</v>
      </c>
      <c r="AD1302" s="575">
        <v>16929553000163</v>
      </c>
      <c r="AE1302" s="370" t="s">
        <v>2427</v>
      </c>
      <c r="AF1302" s="370" t="s">
        <v>2326</v>
      </c>
      <c r="AG1302" s="374" t="s">
        <v>1459</v>
      </c>
      <c r="AH1302" s="374" t="s">
        <v>2321</v>
      </c>
      <c r="AI1302" s="374">
        <v>10000</v>
      </c>
      <c r="AJ1302" s="374">
        <v>5000</v>
      </c>
      <c r="AK1302" s="374">
        <v>10000</v>
      </c>
      <c r="AL1302" s="369">
        <v>0.02</v>
      </c>
      <c r="AM1302" s="369">
        <v>0.2</v>
      </c>
      <c r="AN1302" s="369" t="s">
        <v>668</v>
      </c>
      <c r="AO1302" s="367" t="s">
        <v>1326</v>
      </c>
      <c r="AP1302" s="370" t="s">
        <v>718</v>
      </c>
      <c r="AQ1302" s="376" t="s">
        <v>661</v>
      </c>
      <c r="AR1302" s="369">
        <v>5.0000000000000001E-3</v>
      </c>
      <c r="AS1302" s="369">
        <v>5.0000000000000001E-3</v>
      </c>
      <c r="AT1302" s="369"/>
      <c r="AX1302" s="711"/>
      <c r="AY1302" s="712"/>
      <c r="AZ1302" s="712"/>
      <c r="BA1302" s="712"/>
      <c r="BB1302" s="713"/>
      <c r="BC1302" s="712"/>
      <c r="BD1302" s="712"/>
      <c r="BE1302" s="712"/>
      <c r="BF1302" s="712"/>
      <c r="BG1302" s="713"/>
      <c r="BH1302" s="713"/>
      <c r="BI1302" s="714"/>
      <c r="BJ1302" s="714"/>
      <c r="BK1302" s="714"/>
      <c r="BL1302" s="713"/>
      <c r="BM1302" s="713"/>
      <c r="BN1302" s="713"/>
      <c r="BO1302" s="713"/>
      <c r="BP1302" s="713"/>
      <c r="BQ1302" s="713"/>
      <c r="BR1302" s="713"/>
      <c r="BS1302" s="713"/>
      <c r="BT1302" s="716"/>
      <c r="BU1302" s="717"/>
      <c r="BV1302" s="715"/>
      <c r="BW1302" s="718"/>
    </row>
    <row r="1303" spans="2:75" ht="15.75" customHeight="1">
      <c r="B1303" s="363" t="s">
        <v>1250</v>
      </c>
      <c r="C1303" s="364">
        <v>37013129000144</v>
      </c>
      <c r="D1303" s="365" t="s">
        <v>14</v>
      </c>
      <c r="E1303" s="365" t="s">
        <v>607</v>
      </c>
      <c r="F1303" s="365"/>
      <c r="G1303" s="366"/>
      <c r="H1303" s="366" t="s">
        <v>34</v>
      </c>
      <c r="I1303" s="366" t="s">
        <v>34</v>
      </c>
      <c r="J1303" s="366" t="s">
        <v>611</v>
      </c>
      <c r="K1303" s="367" t="s">
        <v>48</v>
      </c>
      <c r="L1303" s="368"/>
      <c r="M1303" s="368" t="s">
        <v>1421</v>
      </c>
      <c r="N1303" s="367">
        <v>541400</v>
      </c>
      <c r="O1303" s="367" t="s">
        <v>1323</v>
      </c>
      <c r="P1303" s="371">
        <v>44011</v>
      </c>
      <c r="Q1303" s="372">
        <v>118399256.09999999</v>
      </c>
      <c r="R1303" s="372">
        <v>212163348.29162708</v>
      </c>
      <c r="S1303" s="367">
        <v>10</v>
      </c>
      <c r="T1303" s="369">
        <v>-0.10184128583702823</v>
      </c>
      <c r="U1303" s="369">
        <v>-1.3165221795367543</v>
      </c>
      <c r="V1303" s="369">
        <v>-9.9875476653421003E-2</v>
      </c>
      <c r="W1303" s="369">
        <v>-0.97911362835972116</v>
      </c>
      <c r="X1303" s="369">
        <v>0.11020646786966193</v>
      </c>
      <c r="Y1303" s="369">
        <v>0.83571566602320202</v>
      </c>
      <c r="Z1303" s="369" t="s">
        <v>1424</v>
      </c>
      <c r="AA1303" s="369" t="s">
        <v>1424</v>
      </c>
      <c r="AB1303" s="369">
        <v>0.19526058787374742</v>
      </c>
      <c r="AC1303" s="373">
        <v>-0.93880293458751018</v>
      </c>
      <c r="AD1303" s="575">
        <v>36428288000147</v>
      </c>
      <c r="AE1303" s="370" t="s">
        <v>2427</v>
      </c>
      <c r="AF1303" s="370" t="s">
        <v>2320</v>
      </c>
      <c r="AG1303" s="374" t="s">
        <v>59</v>
      </c>
      <c r="AH1303" s="374" t="s">
        <v>2318</v>
      </c>
      <c r="AI1303" s="374">
        <v>10000</v>
      </c>
      <c r="AJ1303" s="374">
        <v>5000</v>
      </c>
      <c r="AK1303" s="374">
        <v>10000</v>
      </c>
      <c r="AL1303" s="369">
        <v>1.4999999999999999E-2</v>
      </c>
      <c r="AM1303" s="369">
        <v>0.1</v>
      </c>
      <c r="AN1303" s="369" t="s">
        <v>2330</v>
      </c>
      <c r="AO1303" s="367" t="s">
        <v>1326</v>
      </c>
      <c r="AP1303" s="370" t="s">
        <v>718</v>
      </c>
      <c r="AQ1303" s="376" t="s">
        <v>689</v>
      </c>
      <c r="AR1303" s="369">
        <v>2E-3</v>
      </c>
      <c r="AS1303" s="369">
        <v>2E-3</v>
      </c>
      <c r="AT1303" s="369"/>
      <c r="AX1303" s="711"/>
      <c r="AY1303" s="712"/>
      <c r="AZ1303" s="712"/>
      <c r="BA1303" s="712"/>
      <c r="BB1303" s="713"/>
      <c r="BC1303" s="712"/>
      <c r="BD1303" s="712"/>
      <c r="BE1303" s="712"/>
      <c r="BF1303" s="712"/>
      <c r="BG1303" s="713"/>
      <c r="BH1303" s="713"/>
      <c r="BI1303" s="714"/>
      <c r="BJ1303" s="714"/>
      <c r="BK1303" s="714"/>
      <c r="BL1303" s="713"/>
      <c r="BM1303" s="713"/>
      <c r="BN1303" s="713"/>
      <c r="BO1303" s="713"/>
      <c r="BP1303" s="713"/>
      <c r="BQ1303" s="713"/>
      <c r="BR1303" s="713"/>
      <c r="BS1303" s="713"/>
      <c r="BT1303" s="716"/>
      <c r="BU1303" s="717"/>
      <c r="BV1303" s="715"/>
      <c r="BW1303" s="718"/>
    </row>
    <row r="1304" spans="2:75" ht="15.75" customHeight="1">
      <c r="B1304" s="363" t="s">
        <v>1251</v>
      </c>
      <c r="C1304" s="364">
        <v>34831155000191</v>
      </c>
      <c r="D1304" s="365" t="s">
        <v>14</v>
      </c>
      <c r="E1304" s="365" t="s">
        <v>607</v>
      </c>
      <c r="F1304" s="365"/>
      <c r="G1304" s="366"/>
      <c r="H1304" s="366" t="s">
        <v>34</v>
      </c>
      <c r="I1304" s="366" t="s">
        <v>34</v>
      </c>
      <c r="J1304" s="366" t="s">
        <v>611</v>
      </c>
      <c r="K1304" s="367" t="s">
        <v>48</v>
      </c>
      <c r="L1304" s="368"/>
      <c r="M1304" s="368" t="s">
        <v>1421</v>
      </c>
      <c r="N1304" s="367">
        <v>525081</v>
      </c>
      <c r="O1304" s="367" t="s">
        <v>1323</v>
      </c>
      <c r="P1304" s="371">
        <v>43846</v>
      </c>
      <c r="Q1304" s="372">
        <v>167598385.40000001</v>
      </c>
      <c r="R1304" s="372">
        <v>269613345.76182538</v>
      </c>
      <c r="S1304" s="367">
        <v>10</v>
      </c>
      <c r="T1304" s="369">
        <v>-0.2028016229060734</v>
      </c>
      <c r="U1304" s="369">
        <v>-2.6216561624050061</v>
      </c>
      <c r="V1304" s="369">
        <v>-0.16947705594230333</v>
      </c>
      <c r="W1304" s="369">
        <v>-1.6614418346478876</v>
      </c>
      <c r="X1304" s="369">
        <v>-4.4433968996294593E-2</v>
      </c>
      <c r="Y1304" s="369">
        <v>-0.33695085879814396</v>
      </c>
      <c r="Z1304" s="369" t="s">
        <v>1424</v>
      </c>
      <c r="AA1304" s="369" t="s">
        <v>1424</v>
      </c>
      <c r="AB1304" s="369">
        <v>0.20886308877679746</v>
      </c>
      <c r="AC1304" s="373">
        <v>-1.2497466350488065</v>
      </c>
      <c r="AD1304" s="575">
        <v>25682017000105</v>
      </c>
      <c r="AE1304" s="370" t="s">
        <v>2427</v>
      </c>
      <c r="AF1304" s="370" t="s">
        <v>2320</v>
      </c>
      <c r="AG1304" s="374" t="s">
        <v>59</v>
      </c>
      <c r="AH1304" s="374" t="s">
        <v>2318</v>
      </c>
      <c r="AI1304" s="374">
        <v>10000</v>
      </c>
      <c r="AJ1304" s="374">
        <v>5000</v>
      </c>
      <c r="AK1304" s="374">
        <v>10000</v>
      </c>
      <c r="AL1304" s="369">
        <v>1.4999999999999999E-2</v>
      </c>
      <c r="AM1304" s="369">
        <v>0.1</v>
      </c>
      <c r="AN1304" s="369" t="s">
        <v>2330</v>
      </c>
      <c r="AO1304" s="367" t="s">
        <v>1326</v>
      </c>
      <c r="AP1304" s="370" t="s">
        <v>718</v>
      </c>
      <c r="AQ1304" s="376" t="s">
        <v>689</v>
      </c>
      <c r="AR1304" s="369">
        <v>2E-3</v>
      </c>
      <c r="AS1304" s="369">
        <v>2E-3</v>
      </c>
      <c r="AT1304" s="369"/>
      <c r="AX1304" s="711"/>
      <c r="AY1304" s="712"/>
      <c r="AZ1304" s="712"/>
      <c r="BA1304" s="712"/>
      <c r="BB1304" s="713"/>
      <c r="BC1304" s="712"/>
      <c r="BD1304" s="712"/>
      <c r="BE1304" s="712"/>
      <c r="BF1304" s="712"/>
      <c r="BG1304" s="713"/>
      <c r="BH1304" s="713"/>
      <c r="BI1304" s="714"/>
      <c r="BJ1304" s="714"/>
      <c r="BK1304" s="714"/>
      <c r="BL1304" s="713"/>
      <c r="BM1304" s="713"/>
      <c r="BN1304" s="713"/>
      <c r="BO1304" s="713"/>
      <c r="BP1304" s="713"/>
      <c r="BQ1304" s="713"/>
      <c r="BR1304" s="713"/>
      <c r="BS1304" s="713"/>
      <c r="BT1304" s="716"/>
      <c r="BU1304" s="717"/>
      <c r="BV1304" s="715"/>
      <c r="BW1304" s="718"/>
    </row>
    <row r="1305" spans="2:75" ht="15.75" customHeight="1">
      <c r="B1305" s="363" t="s">
        <v>543</v>
      </c>
      <c r="C1305" s="364">
        <v>22187946000141</v>
      </c>
      <c r="D1305" s="365" t="s">
        <v>13</v>
      </c>
      <c r="E1305" s="365" t="s">
        <v>615</v>
      </c>
      <c r="F1305" s="365" t="s">
        <v>619</v>
      </c>
      <c r="G1305" s="366" t="s">
        <v>34</v>
      </c>
      <c r="H1305" s="366" t="s">
        <v>1340</v>
      </c>
      <c r="I1305" s="366" t="s">
        <v>34</v>
      </c>
      <c r="J1305" s="366" t="s">
        <v>611</v>
      </c>
      <c r="K1305" s="367" t="s">
        <v>48</v>
      </c>
      <c r="L1305" s="368"/>
      <c r="M1305" s="368" t="s">
        <v>1421</v>
      </c>
      <c r="N1305" s="367">
        <v>396052</v>
      </c>
      <c r="O1305" s="367" t="s">
        <v>1326</v>
      </c>
      <c r="P1305" s="371">
        <v>42145</v>
      </c>
      <c r="Q1305" s="372">
        <v>1299480853.3399999</v>
      </c>
      <c r="R1305" s="372">
        <v>1310603260.9276984</v>
      </c>
      <c r="S1305" s="367">
        <v>1</v>
      </c>
      <c r="T1305" s="369">
        <v>0.11805272250332388</v>
      </c>
      <c r="U1305" s="369">
        <v>1.5260905854923443</v>
      </c>
      <c r="V1305" s="369">
        <v>8.7886517384448526E-2</v>
      </c>
      <c r="W1305" s="369">
        <v>0.86158173961755646</v>
      </c>
      <c r="X1305" s="369">
        <v>0.14542380385287079</v>
      </c>
      <c r="Y1305" s="369">
        <v>1.1027751223844955</v>
      </c>
      <c r="Z1305" s="369">
        <v>0.20230400101710111</v>
      </c>
      <c r="AA1305" s="369">
        <v>1.1499615263637741</v>
      </c>
      <c r="AB1305" s="369">
        <v>8.3422229132051287E-2</v>
      </c>
      <c r="AC1305" s="373">
        <v>-0.11312474830463629</v>
      </c>
      <c r="AD1305" s="575">
        <v>7455507000189</v>
      </c>
      <c r="AE1305" s="370" t="s">
        <v>2427</v>
      </c>
      <c r="AF1305" s="370" t="s">
        <v>2320</v>
      </c>
      <c r="AG1305" s="374" t="s">
        <v>59</v>
      </c>
      <c r="AH1305" s="374" t="s">
        <v>2321</v>
      </c>
      <c r="AI1305" s="374">
        <v>5000</v>
      </c>
      <c r="AJ1305" s="374">
        <v>2000</v>
      </c>
      <c r="AK1305" s="374">
        <v>5000</v>
      </c>
      <c r="AL1305" s="369">
        <v>1.4999999999999999E-2</v>
      </c>
      <c r="AM1305" s="369">
        <v>0.2</v>
      </c>
      <c r="AN1305" s="369" t="s">
        <v>64</v>
      </c>
      <c r="AO1305" s="367" t="s">
        <v>1326</v>
      </c>
      <c r="AP1305" s="370" t="s">
        <v>13</v>
      </c>
      <c r="AQ1305" s="376" t="s">
        <v>666</v>
      </c>
      <c r="AR1305" s="369" t="s">
        <v>34</v>
      </c>
      <c r="AS1305" s="369" t="s">
        <v>34</v>
      </c>
      <c r="AT1305" s="369"/>
      <c r="AX1305" s="711"/>
      <c r="AY1305" s="712"/>
      <c r="AZ1305" s="712"/>
      <c r="BA1305" s="712"/>
      <c r="BB1305" s="713"/>
      <c r="BC1305" s="712"/>
      <c r="BD1305" s="712"/>
      <c r="BE1305" s="712"/>
      <c r="BF1305" s="712"/>
      <c r="BG1305" s="713"/>
      <c r="BH1305" s="713"/>
      <c r="BI1305" s="714"/>
      <c r="BJ1305" s="714"/>
      <c r="BK1305" s="714"/>
      <c r="BL1305" s="713"/>
      <c r="BM1305" s="713"/>
      <c r="BN1305" s="713"/>
      <c r="BO1305" s="713"/>
      <c r="BP1305" s="713"/>
      <c r="BQ1305" s="713"/>
      <c r="BR1305" s="713"/>
      <c r="BS1305" s="713"/>
      <c r="BT1305" s="716"/>
      <c r="BU1305" s="717"/>
      <c r="BV1305" s="715"/>
      <c r="BW1305" s="718"/>
    </row>
    <row r="1306" spans="2:75" ht="15.75" customHeight="1">
      <c r="B1306" s="363" t="s">
        <v>40</v>
      </c>
      <c r="C1306" s="364">
        <v>40716583000176</v>
      </c>
      <c r="D1306" s="365" t="s">
        <v>13</v>
      </c>
      <c r="E1306" s="365" t="s">
        <v>615</v>
      </c>
      <c r="F1306" s="365" t="s">
        <v>619</v>
      </c>
      <c r="G1306" s="366" t="s">
        <v>34</v>
      </c>
      <c r="H1306" s="366" t="s">
        <v>1340</v>
      </c>
      <c r="I1306" s="366" t="s">
        <v>34</v>
      </c>
      <c r="J1306" s="366" t="s">
        <v>611</v>
      </c>
      <c r="K1306" s="367" t="s">
        <v>48</v>
      </c>
      <c r="L1306" s="368"/>
      <c r="M1306" s="368" t="s">
        <v>1421</v>
      </c>
      <c r="N1306" s="367">
        <v>575879</v>
      </c>
      <c r="O1306" s="367" t="s">
        <v>1323</v>
      </c>
      <c r="P1306" s="371">
        <v>44249</v>
      </c>
      <c r="Q1306" s="372">
        <v>149237369.80000001</v>
      </c>
      <c r="R1306" s="372">
        <v>156135696.54039684</v>
      </c>
      <c r="S1306" s="367">
        <v>60</v>
      </c>
      <c r="T1306" s="369">
        <v>0.11109958774110851</v>
      </c>
      <c r="U1306" s="369">
        <v>1.4362060552988314</v>
      </c>
      <c r="V1306" s="369">
        <v>8.0296744690736332E-2</v>
      </c>
      <c r="W1306" s="369">
        <v>0.78717658902835475</v>
      </c>
      <c r="X1306" s="369" t="s">
        <v>1424</v>
      </c>
      <c r="Y1306" s="369" t="s">
        <v>1424</v>
      </c>
      <c r="Z1306" s="369" t="s">
        <v>1424</v>
      </c>
      <c r="AA1306" s="369" t="s">
        <v>1424</v>
      </c>
      <c r="AB1306" s="369">
        <v>8.0704680895669345E-2</v>
      </c>
      <c r="AC1306" s="373">
        <v>-0.20645720446304192</v>
      </c>
      <c r="AD1306" s="575">
        <v>40697810000163</v>
      </c>
      <c r="AE1306" s="370" t="s">
        <v>2331</v>
      </c>
      <c r="AF1306" s="370" t="s">
        <v>2317</v>
      </c>
      <c r="AG1306" s="374" t="s">
        <v>1458</v>
      </c>
      <c r="AH1306" s="374" t="s">
        <v>2321</v>
      </c>
      <c r="AI1306" s="374">
        <v>50000</v>
      </c>
      <c r="AJ1306" s="374">
        <v>10000</v>
      </c>
      <c r="AK1306" s="374">
        <v>10000</v>
      </c>
      <c r="AL1306" s="369">
        <v>0</v>
      </c>
      <c r="AM1306" s="369" t="s">
        <v>34</v>
      </c>
      <c r="AN1306" s="369" t="s">
        <v>64</v>
      </c>
      <c r="AO1306" s="367" t="s">
        <v>1326</v>
      </c>
      <c r="AP1306" s="370" t="s">
        <v>13</v>
      </c>
      <c r="AQ1306" s="376" t="s">
        <v>666</v>
      </c>
      <c r="AR1306" s="369" t="s">
        <v>34</v>
      </c>
      <c r="AS1306" s="369" t="s">
        <v>34</v>
      </c>
      <c r="AT1306" s="369"/>
      <c r="AX1306" s="711"/>
      <c r="AY1306" s="712"/>
      <c r="AZ1306" s="712"/>
      <c r="BA1306" s="712"/>
      <c r="BB1306" s="713"/>
      <c r="BC1306" s="712"/>
      <c r="BD1306" s="712"/>
      <c r="BE1306" s="712"/>
      <c r="BF1306" s="712"/>
      <c r="BG1306" s="713"/>
      <c r="BH1306" s="713"/>
      <c r="BI1306" s="714"/>
      <c r="BJ1306" s="714"/>
      <c r="BK1306" s="714"/>
      <c r="BL1306" s="713"/>
      <c r="BM1306" s="713"/>
      <c r="BN1306" s="713"/>
      <c r="BO1306" s="713"/>
      <c r="BP1306" s="713"/>
      <c r="BQ1306" s="713"/>
      <c r="BR1306" s="713"/>
      <c r="BS1306" s="713"/>
      <c r="BT1306" s="716"/>
      <c r="BU1306" s="717"/>
      <c r="BV1306" s="715"/>
      <c r="BW1306" s="718"/>
    </row>
    <row r="1307" spans="2:75" ht="15.75" customHeight="1">
      <c r="B1307" s="363" t="s">
        <v>1252</v>
      </c>
      <c r="C1307" s="364">
        <v>37099014000114</v>
      </c>
      <c r="D1307" s="365" t="s">
        <v>14</v>
      </c>
      <c r="E1307" s="365" t="s">
        <v>607</v>
      </c>
      <c r="F1307" s="365"/>
      <c r="G1307" s="366"/>
      <c r="H1307" s="366" t="s">
        <v>34</v>
      </c>
      <c r="I1307" s="366" t="s">
        <v>34</v>
      </c>
      <c r="J1307" s="366" t="s">
        <v>608</v>
      </c>
      <c r="K1307" s="367" t="s">
        <v>48</v>
      </c>
      <c r="L1307" s="368"/>
      <c r="M1307" s="368" t="s">
        <v>34</v>
      </c>
      <c r="N1307" s="367">
        <v>538108</v>
      </c>
      <c r="O1307" s="367" t="s">
        <v>1323</v>
      </c>
      <c r="P1307" s="371">
        <v>43978</v>
      </c>
      <c r="Q1307" s="372">
        <v>2094731.01</v>
      </c>
      <c r="R1307" s="372">
        <v>2487665.1694444446</v>
      </c>
      <c r="S1307" s="367">
        <v>3</v>
      </c>
      <c r="T1307" s="369">
        <v>5.2375191054474746E-2</v>
      </c>
      <c r="U1307" s="369">
        <v>0.67706431742263529</v>
      </c>
      <c r="V1307" s="369">
        <v>-8.1653068428957365E-2</v>
      </c>
      <c r="W1307" s="369">
        <v>-0.80047309685047319</v>
      </c>
      <c r="X1307" s="369">
        <v>-2.6542357214520695E-4</v>
      </c>
      <c r="Y1307" s="369">
        <v>-2.0127551645691766E-3</v>
      </c>
      <c r="Z1307" s="369" t="s">
        <v>1424</v>
      </c>
      <c r="AA1307" s="369" t="s">
        <v>1424</v>
      </c>
      <c r="AB1307" s="369">
        <v>0.20740309011264507</v>
      </c>
      <c r="AC1307" s="373">
        <v>-0.7754194457668584</v>
      </c>
      <c r="AD1307" s="575">
        <v>0</v>
      </c>
      <c r="AE1307" s="370" t="s">
        <v>2635</v>
      </c>
      <c r="AF1307" s="370" t="s">
        <v>2317</v>
      </c>
      <c r="AG1307" s="374" t="s">
        <v>1458</v>
      </c>
      <c r="AH1307" s="374" t="s">
        <v>2321</v>
      </c>
      <c r="AI1307" s="374">
        <v>5000</v>
      </c>
      <c r="AJ1307" s="374">
        <v>1000</v>
      </c>
      <c r="AK1307" s="374">
        <v>1000</v>
      </c>
      <c r="AL1307" s="369">
        <v>0.02</v>
      </c>
      <c r="AM1307" s="369">
        <v>0.2</v>
      </c>
      <c r="AN1307" s="369" t="s">
        <v>668</v>
      </c>
      <c r="AO1307" s="367" t="s">
        <v>1326</v>
      </c>
      <c r="AP1307" s="370" t="s">
        <v>718</v>
      </c>
      <c r="AQ1307" s="376" t="s">
        <v>672</v>
      </c>
      <c r="AR1307" s="369">
        <v>6.0000000000000001E-3</v>
      </c>
      <c r="AS1307" s="369">
        <v>6.0000000000000001E-3</v>
      </c>
      <c r="AT1307" s="369"/>
      <c r="AX1307" s="711"/>
      <c r="AY1307" s="712"/>
      <c r="AZ1307" s="712"/>
      <c r="BA1307" s="712"/>
      <c r="BB1307" s="713"/>
      <c r="BC1307" s="712"/>
      <c r="BD1307" s="712"/>
      <c r="BE1307" s="712"/>
      <c r="BF1307" s="712"/>
      <c r="BG1307" s="713"/>
      <c r="BH1307" s="713"/>
      <c r="BI1307" s="714"/>
      <c r="BJ1307" s="714"/>
      <c r="BK1307" s="714"/>
      <c r="BL1307" s="713"/>
      <c r="BM1307" s="713"/>
      <c r="BN1307" s="713"/>
      <c r="BO1307" s="713"/>
      <c r="BP1307" s="713"/>
      <c r="BQ1307" s="713"/>
      <c r="BR1307" s="713"/>
      <c r="BS1307" s="713"/>
      <c r="BT1307" s="716"/>
      <c r="BU1307" s="717"/>
      <c r="BV1307" s="715"/>
      <c r="BW1307" s="718"/>
    </row>
    <row r="1308" spans="2:75" ht="15.75" customHeight="1">
      <c r="B1308" s="363" t="s">
        <v>1253</v>
      </c>
      <c r="C1308" s="364">
        <v>44839845000140</v>
      </c>
      <c r="D1308" s="365" t="s">
        <v>11</v>
      </c>
      <c r="E1308" s="365" t="s">
        <v>620</v>
      </c>
      <c r="F1308" s="365" t="s">
        <v>665</v>
      </c>
      <c r="G1308" s="366" t="s">
        <v>740</v>
      </c>
      <c r="H1308" s="366" t="s">
        <v>34</v>
      </c>
      <c r="I1308" s="366"/>
      <c r="J1308" s="366"/>
      <c r="K1308" s="367" t="s">
        <v>48</v>
      </c>
      <c r="L1308" s="368"/>
      <c r="M1308" s="368" t="s">
        <v>1421</v>
      </c>
      <c r="N1308" s="367">
        <v>640948</v>
      </c>
      <c r="O1308" s="367" t="s">
        <v>1323</v>
      </c>
      <c r="P1308" s="371">
        <v>44634</v>
      </c>
      <c r="Q1308" s="372">
        <v>40436437.340000004</v>
      </c>
      <c r="R1308" s="372" t="s">
        <v>1424</v>
      </c>
      <c r="S1308" s="367">
        <v>0</v>
      </c>
      <c r="T1308" s="369" t="s">
        <v>1424</v>
      </c>
      <c r="U1308" s="369" t="s">
        <v>1424</v>
      </c>
      <c r="V1308" s="369" t="s">
        <v>1424</v>
      </c>
      <c r="W1308" s="369" t="s">
        <v>1424</v>
      </c>
      <c r="X1308" s="369" t="s">
        <v>1424</v>
      </c>
      <c r="Y1308" s="369" t="s">
        <v>1424</v>
      </c>
      <c r="Z1308" s="369" t="s">
        <v>1424</v>
      </c>
      <c r="AA1308" s="369" t="s">
        <v>1424</v>
      </c>
      <c r="AB1308" s="369" t="s">
        <v>1424</v>
      </c>
      <c r="AC1308" s="373" t="s">
        <v>1424</v>
      </c>
      <c r="AD1308" s="575">
        <v>0</v>
      </c>
      <c r="AE1308" s="370" t="s">
        <v>2635</v>
      </c>
      <c r="AF1308" s="370" t="s">
        <v>2317</v>
      </c>
      <c r="AG1308" s="374" t="s">
        <v>1458</v>
      </c>
      <c r="AH1308" s="374" t="s">
        <v>2321</v>
      </c>
      <c r="AI1308" s="374">
        <v>1000</v>
      </c>
      <c r="AJ1308" s="374">
        <v>100</v>
      </c>
      <c r="AK1308" s="374">
        <v>1000</v>
      </c>
      <c r="AL1308" s="369">
        <v>1.4000000000000002E-3</v>
      </c>
      <c r="AM1308" s="369" t="s">
        <v>34</v>
      </c>
      <c r="AN1308" s="369" t="s">
        <v>2335</v>
      </c>
      <c r="AO1308" s="367" t="s">
        <v>1326</v>
      </c>
      <c r="AP1308" s="370" t="s">
        <v>11</v>
      </c>
      <c r="AQ1308" s="376" t="s">
        <v>671</v>
      </c>
      <c r="AR1308" s="369">
        <v>9.3333333333333072E-4</v>
      </c>
      <c r="AS1308" s="369">
        <v>9.3333333333333072E-4</v>
      </c>
      <c r="AT1308" s="369"/>
      <c r="AX1308" s="711"/>
      <c r="AY1308" s="712"/>
      <c r="AZ1308" s="712"/>
      <c r="BA1308" s="712"/>
      <c r="BB1308" s="713"/>
      <c r="BC1308" s="712"/>
      <c r="BD1308" s="712"/>
      <c r="BE1308" s="712"/>
      <c r="BF1308" s="712"/>
      <c r="BG1308" s="713"/>
      <c r="BH1308" s="713"/>
      <c r="BI1308" s="714"/>
      <c r="BJ1308" s="714"/>
      <c r="BK1308" s="714"/>
      <c r="BL1308" s="713"/>
      <c r="BM1308" s="713"/>
      <c r="BN1308" s="713"/>
      <c r="BO1308" s="713"/>
      <c r="BP1308" s="713"/>
      <c r="BQ1308" s="713"/>
      <c r="BR1308" s="713"/>
      <c r="BS1308" s="713"/>
      <c r="BT1308" s="716"/>
      <c r="BU1308" s="717"/>
      <c r="BV1308" s="715"/>
      <c r="BW1308" s="718"/>
    </row>
    <row r="1309" spans="2:75" ht="15.75" customHeight="1">
      <c r="B1309" s="363" t="s">
        <v>1254</v>
      </c>
      <c r="C1309" s="364">
        <v>36896492000192</v>
      </c>
      <c r="D1309" s="365" t="s">
        <v>14</v>
      </c>
      <c r="E1309" s="365" t="s">
        <v>607</v>
      </c>
      <c r="F1309" s="365"/>
      <c r="G1309" s="366"/>
      <c r="H1309" s="366" t="s">
        <v>34</v>
      </c>
      <c r="I1309" s="366" t="s">
        <v>34</v>
      </c>
      <c r="J1309" s="366" t="s">
        <v>608</v>
      </c>
      <c r="K1309" s="367" t="s">
        <v>48</v>
      </c>
      <c r="L1309" s="368"/>
      <c r="M1309" s="368" t="s">
        <v>1421</v>
      </c>
      <c r="N1309" s="367">
        <v>541737</v>
      </c>
      <c r="O1309" s="367" t="s">
        <v>1323</v>
      </c>
      <c r="P1309" s="371">
        <v>44008</v>
      </c>
      <c r="Q1309" s="372">
        <v>8655531.2100000009</v>
      </c>
      <c r="R1309" s="372">
        <v>9196508.9416269865</v>
      </c>
      <c r="S1309" s="367">
        <v>32</v>
      </c>
      <c r="T1309" s="369">
        <v>3.1864674998088205E-2</v>
      </c>
      <c r="U1309" s="369">
        <v>0.41192087309114384</v>
      </c>
      <c r="V1309" s="369">
        <v>-0.15418233145654991</v>
      </c>
      <c r="W1309" s="369">
        <v>-1.5115023931774438</v>
      </c>
      <c r="X1309" s="369">
        <v>-0.10647304819605274</v>
      </c>
      <c r="Y1309" s="369">
        <v>-0.80740446642315267</v>
      </c>
      <c r="Z1309" s="369" t="s">
        <v>1424</v>
      </c>
      <c r="AA1309" s="369" t="s">
        <v>1424</v>
      </c>
      <c r="AB1309" s="369">
        <v>0.20760852432043017</v>
      </c>
      <c r="AC1309" s="373">
        <v>-1.1705483823883838</v>
      </c>
      <c r="AD1309" s="575">
        <v>0</v>
      </c>
      <c r="AE1309" s="370" t="s">
        <v>2635</v>
      </c>
      <c r="AF1309" s="370" t="s">
        <v>2317</v>
      </c>
      <c r="AG1309" s="374" t="s">
        <v>1458</v>
      </c>
      <c r="AH1309" s="374" t="s">
        <v>2321</v>
      </c>
      <c r="AI1309" s="374">
        <v>5000</v>
      </c>
      <c r="AJ1309" s="374">
        <v>1000</v>
      </c>
      <c r="AK1309" s="374">
        <v>1000</v>
      </c>
      <c r="AL1309" s="369">
        <v>0.01</v>
      </c>
      <c r="AM1309" s="369">
        <v>0.1</v>
      </c>
      <c r="AN1309" s="369" t="s">
        <v>34</v>
      </c>
      <c r="AO1309" s="367" t="s">
        <v>1326</v>
      </c>
      <c r="AP1309" s="370" t="s">
        <v>718</v>
      </c>
      <c r="AQ1309" s="376" t="s">
        <v>672</v>
      </c>
      <c r="AR1309" s="369">
        <v>3.0000000000000001E-3</v>
      </c>
      <c r="AS1309" s="369">
        <v>3.0000000000000001E-3</v>
      </c>
      <c r="AT1309" s="369"/>
      <c r="AX1309" s="711"/>
      <c r="AY1309" s="712"/>
      <c r="AZ1309" s="712"/>
      <c r="BA1309" s="712"/>
      <c r="BB1309" s="713"/>
      <c r="BC1309" s="712"/>
      <c r="BD1309" s="712"/>
      <c r="BE1309" s="712"/>
      <c r="BF1309" s="712"/>
      <c r="BG1309" s="713"/>
      <c r="BH1309" s="713"/>
      <c r="BI1309" s="714"/>
      <c r="BJ1309" s="714"/>
      <c r="BK1309" s="714"/>
      <c r="BL1309" s="713"/>
      <c r="BM1309" s="713"/>
      <c r="BN1309" s="713"/>
      <c r="BO1309" s="713"/>
      <c r="BP1309" s="713"/>
      <c r="BQ1309" s="713"/>
      <c r="BR1309" s="713"/>
      <c r="BS1309" s="713"/>
      <c r="BT1309" s="716"/>
      <c r="BU1309" s="717"/>
      <c r="BV1309" s="715"/>
      <c r="BW1309" s="718"/>
    </row>
    <row r="1310" spans="2:75" ht="15.75" customHeight="1">
      <c r="B1310" s="363" t="s">
        <v>428</v>
      </c>
      <c r="C1310" s="364">
        <v>29574952000109</v>
      </c>
      <c r="D1310" s="365" t="s">
        <v>14</v>
      </c>
      <c r="E1310" s="365" t="s">
        <v>614</v>
      </c>
      <c r="F1310" s="365"/>
      <c r="G1310" s="366"/>
      <c r="H1310" s="366" t="s">
        <v>1340</v>
      </c>
      <c r="I1310" s="366" t="s">
        <v>34</v>
      </c>
      <c r="J1310" s="366" t="s">
        <v>608</v>
      </c>
      <c r="K1310" s="367" t="s">
        <v>48</v>
      </c>
      <c r="L1310" s="368"/>
      <c r="M1310" s="368" t="s">
        <v>1421</v>
      </c>
      <c r="N1310" s="367">
        <v>469173</v>
      </c>
      <c r="O1310" s="367" t="s">
        <v>1323</v>
      </c>
      <c r="P1310" s="371">
        <v>43165</v>
      </c>
      <c r="Q1310" s="372">
        <v>103722441.23999999</v>
      </c>
      <c r="R1310" s="372">
        <v>122322467.43718259</v>
      </c>
      <c r="S1310" s="367">
        <v>10</v>
      </c>
      <c r="T1310" s="369">
        <v>1.6425262417874897E-2</v>
      </c>
      <c r="U1310" s="369">
        <v>0.21233257318105758</v>
      </c>
      <c r="V1310" s="369">
        <v>-0.13672025013792</v>
      </c>
      <c r="W1310" s="369">
        <v>-1.3403156076772755</v>
      </c>
      <c r="X1310" s="369">
        <v>-1.3056296139483115E-2</v>
      </c>
      <c r="Y1310" s="369">
        <v>-9.9008265439636797E-2</v>
      </c>
      <c r="Z1310" s="369">
        <v>0.73794388507815967</v>
      </c>
      <c r="AA1310" s="369">
        <v>4.1947122755301303</v>
      </c>
      <c r="AB1310" s="369">
        <v>0.36702268621482986</v>
      </c>
      <c r="AC1310" s="373">
        <v>-0.48277912664117634</v>
      </c>
      <c r="AD1310" s="575">
        <v>0</v>
      </c>
      <c r="AE1310" s="370" t="s">
        <v>2636</v>
      </c>
      <c r="AF1310" s="370" t="s">
        <v>2326</v>
      </c>
      <c r="AG1310" s="374" t="s">
        <v>1459</v>
      </c>
      <c r="AH1310" s="374" t="s">
        <v>2321</v>
      </c>
      <c r="AI1310" s="374">
        <v>500</v>
      </c>
      <c r="AJ1310" s="374">
        <v>100</v>
      </c>
      <c r="AK1310" s="374">
        <v>500</v>
      </c>
      <c r="AL1310" s="369">
        <v>0.02</v>
      </c>
      <c r="AM1310" s="369">
        <v>0.2</v>
      </c>
      <c r="AN1310" s="369" t="s">
        <v>2335</v>
      </c>
      <c r="AO1310" s="367" t="s">
        <v>1326</v>
      </c>
      <c r="AP1310" s="370" t="s">
        <v>13</v>
      </c>
      <c r="AQ1310" s="376" t="s">
        <v>676</v>
      </c>
      <c r="AR1310" s="369">
        <v>3.3333333333333331E-3</v>
      </c>
      <c r="AS1310" s="369">
        <v>3.3333333333333331E-3</v>
      </c>
      <c r="AT1310" s="369"/>
      <c r="AX1310" s="711"/>
      <c r="AY1310" s="712"/>
      <c r="AZ1310" s="712"/>
      <c r="BA1310" s="712"/>
      <c r="BB1310" s="713"/>
      <c r="BC1310" s="712"/>
      <c r="BD1310" s="712"/>
      <c r="BE1310" s="712"/>
      <c r="BF1310" s="712"/>
      <c r="BG1310" s="713"/>
      <c r="BH1310" s="713"/>
      <c r="BI1310" s="714"/>
      <c r="BJ1310" s="714"/>
      <c r="BK1310" s="714"/>
      <c r="BL1310" s="713"/>
      <c r="BM1310" s="713"/>
      <c r="BN1310" s="713"/>
      <c r="BO1310" s="713"/>
      <c r="BP1310" s="713"/>
      <c r="BQ1310" s="713"/>
      <c r="BR1310" s="713"/>
      <c r="BS1310" s="713"/>
      <c r="BT1310" s="716"/>
      <c r="BU1310" s="717"/>
      <c r="BV1310" s="715"/>
      <c r="BW1310" s="718"/>
    </row>
    <row r="1311" spans="2:75" ht="15.75" customHeight="1">
      <c r="B1311" s="363" t="s">
        <v>601</v>
      </c>
      <c r="C1311" s="364">
        <v>37829310000123</v>
      </c>
      <c r="D1311" s="365" t="s">
        <v>14</v>
      </c>
      <c r="E1311" s="365" t="s">
        <v>607</v>
      </c>
      <c r="F1311" s="365"/>
      <c r="G1311" s="366"/>
      <c r="H1311" s="366" t="s">
        <v>34</v>
      </c>
      <c r="I1311" s="366" t="s">
        <v>34</v>
      </c>
      <c r="J1311" s="366" t="s">
        <v>608</v>
      </c>
      <c r="K1311" s="367" t="s">
        <v>48</v>
      </c>
      <c r="L1311" s="368"/>
      <c r="M1311" s="368" t="s">
        <v>34</v>
      </c>
      <c r="N1311" s="367">
        <v>552348</v>
      </c>
      <c r="O1311" s="367" t="s">
        <v>1323</v>
      </c>
      <c r="P1311" s="371">
        <v>44089</v>
      </c>
      <c r="Q1311" s="372">
        <v>10515616.449999999</v>
      </c>
      <c r="R1311" s="372">
        <v>11027645.729365075</v>
      </c>
      <c r="S1311" s="367">
        <v>15</v>
      </c>
      <c r="T1311" s="369">
        <v>-5.5793215170438781E-3</v>
      </c>
      <c r="U1311" s="369">
        <v>-7.2124978230432527E-2</v>
      </c>
      <c r="V1311" s="369">
        <v>-9.6195410978602736E-2</v>
      </c>
      <c r="W1311" s="369">
        <v>-0.94303667958102455</v>
      </c>
      <c r="X1311" s="369" t="s">
        <v>1424</v>
      </c>
      <c r="Y1311" s="369" t="s">
        <v>1424</v>
      </c>
      <c r="Z1311" s="369" t="s">
        <v>1424</v>
      </c>
      <c r="AA1311" s="369" t="s">
        <v>1424</v>
      </c>
      <c r="AB1311" s="369">
        <v>0.40579694914822795</v>
      </c>
      <c r="AC1311" s="373">
        <v>-0.28679603553072114</v>
      </c>
      <c r="AD1311" s="575">
        <v>0</v>
      </c>
      <c r="AE1311" s="370" t="s">
        <v>2636</v>
      </c>
      <c r="AF1311" s="370" t="s">
        <v>2326</v>
      </c>
      <c r="AG1311" s="374" t="s">
        <v>1459</v>
      </c>
      <c r="AH1311" s="374" t="s">
        <v>2318</v>
      </c>
      <c r="AI1311" s="374">
        <v>500</v>
      </c>
      <c r="AJ1311" s="374" t="s">
        <v>1436</v>
      </c>
      <c r="AK1311" s="374">
        <v>500</v>
      </c>
      <c r="AL1311" s="369">
        <v>0.02</v>
      </c>
      <c r="AM1311" s="369">
        <v>0.2</v>
      </c>
      <c r="AN1311" s="369" t="s">
        <v>34</v>
      </c>
      <c r="AO1311" s="367" t="s">
        <v>1326</v>
      </c>
      <c r="AP1311" s="370" t="s">
        <v>718</v>
      </c>
      <c r="AQ1311" s="376" t="s">
        <v>661</v>
      </c>
      <c r="AR1311" s="369">
        <v>4.0000000000000001E-3</v>
      </c>
      <c r="AS1311" s="369">
        <v>4.0000000000000001E-3</v>
      </c>
      <c r="AT1311" s="369"/>
      <c r="AX1311" s="711"/>
      <c r="AY1311" s="712"/>
      <c r="AZ1311" s="712"/>
      <c r="BA1311" s="712"/>
      <c r="BB1311" s="713"/>
      <c r="BC1311" s="712"/>
      <c r="BD1311" s="712"/>
      <c r="BE1311" s="712"/>
      <c r="BF1311" s="712"/>
      <c r="BG1311" s="713"/>
      <c r="BH1311" s="713"/>
      <c r="BI1311" s="714"/>
      <c r="BJ1311" s="714"/>
      <c r="BK1311" s="714"/>
      <c r="BL1311" s="713"/>
      <c r="BM1311" s="713"/>
      <c r="BN1311" s="713"/>
      <c r="BO1311" s="713"/>
      <c r="BP1311" s="713"/>
      <c r="BQ1311" s="713"/>
      <c r="BR1311" s="713"/>
      <c r="BS1311" s="713"/>
      <c r="BT1311" s="716"/>
      <c r="BU1311" s="717"/>
      <c r="BV1311" s="715"/>
      <c r="BW1311" s="718"/>
    </row>
    <row r="1312" spans="2:75" ht="15.75" customHeight="1">
      <c r="B1312" s="363" t="s">
        <v>1255</v>
      </c>
      <c r="C1312" s="364">
        <v>31132367000192</v>
      </c>
      <c r="D1312" s="365" t="s">
        <v>14</v>
      </c>
      <c r="E1312" s="365" t="s">
        <v>607</v>
      </c>
      <c r="F1312" s="365"/>
      <c r="G1312" s="366"/>
      <c r="H1312" s="366" t="s">
        <v>34</v>
      </c>
      <c r="I1312" s="366" t="s">
        <v>34</v>
      </c>
      <c r="J1312" s="366" t="s">
        <v>608</v>
      </c>
      <c r="K1312" s="367" t="s">
        <v>48</v>
      </c>
      <c r="L1312" s="368"/>
      <c r="M1312" s="368" t="s">
        <v>1421</v>
      </c>
      <c r="N1312" s="367">
        <v>484687</v>
      </c>
      <c r="O1312" s="367" t="s">
        <v>1323</v>
      </c>
      <c r="P1312" s="371">
        <v>43479</v>
      </c>
      <c r="Q1312" s="372">
        <v>28277210.120000001</v>
      </c>
      <c r="R1312" s="372">
        <v>29075101.641666666</v>
      </c>
      <c r="S1312" s="367">
        <v>14</v>
      </c>
      <c r="T1312" s="369">
        <v>-1.1478949183141296E-3</v>
      </c>
      <c r="U1312" s="369">
        <v>-1.4839061656747251E-2</v>
      </c>
      <c r="V1312" s="369">
        <v>-0.13215342480825942</v>
      </c>
      <c r="W1312" s="369">
        <v>-1.2955454491915699</v>
      </c>
      <c r="X1312" s="369">
        <v>2.3501823433483615E-2</v>
      </c>
      <c r="Y1312" s="369">
        <v>0.17821859645027482</v>
      </c>
      <c r="Z1312" s="369">
        <v>0.2239478362031877</v>
      </c>
      <c r="AA1312" s="369">
        <v>1.2729921022388115</v>
      </c>
      <c r="AB1312" s="369">
        <v>0.29803853238788891</v>
      </c>
      <c r="AC1312" s="373">
        <v>-0.65295200624859306</v>
      </c>
      <c r="AD1312" s="575">
        <v>0</v>
      </c>
      <c r="AE1312" s="370" t="s">
        <v>2636</v>
      </c>
      <c r="AF1312" s="370" t="s">
        <v>2326</v>
      </c>
      <c r="AG1312" s="374" t="s">
        <v>1459</v>
      </c>
      <c r="AH1312" s="374" t="s">
        <v>2321</v>
      </c>
      <c r="AI1312" s="374">
        <v>500</v>
      </c>
      <c r="AJ1312" s="374">
        <v>100</v>
      </c>
      <c r="AK1312" s="374">
        <v>100</v>
      </c>
      <c r="AL1312" s="369">
        <v>0.02</v>
      </c>
      <c r="AM1312" s="369">
        <v>0.2</v>
      </c>
      <c r="AN1312" s="369" t="s">
        <v>2335</v>
      </c>
      <c r="AO1312" s="367" t="s">
        <v>1326</v>
      </c>
      <c r="AP1312" s="370" t="s">
        <v>718</v>
      </c>
      <c r="AQ1312" s="376" t="s">
        <v>661</v>
      </c>
      <c r="AR1312" s="369">
        <v>3.3333333333333331E-3</v>
      </c>
      <c r="AS1312" s="369">
        <v>3.3333333333333331E-3</v>
      </c>
      <c r="AT1312" s="369"/>
      <c r="AX1312" s="711"/>
      <c r="AY1312" s="712"/>
      <c r="AZ1312" s="712"/>
      <c r="BA1312" s="712"/>
      <c r="BB1312" s="713"/>
      <c r="BC1312" s="712"/>
      <c r="BD1312" s="712"/>
      <c r="BE1312" s="712"/>
      <c r="BF1312" s="712"/>
      <c r="BG1312" s="713"/>
      <c r="BH1312" s="713"/>
      <c r="BI1312" s="714"/>
      <c r="BJ1312" s="714"/>
      <c r="BK1312" s="714"/>
      <c r="BL1312" s="713"/>
      <c r="BM1312" s="713"/>
      <c r="BN1312" s="713"/>
      <c r="BO1312" s="713"/>
      <c r="BP1312" s="713"/>
      <c r="BQ1312" s="713"/>
      <c r="BR1312" s="713"/>
      <c r="BS1312" s="713"/>
      <c r="BT1312" s="716"/>
      <c r="BU1312" s="717"/>
      <c r="BV1312" s="715"/>
      <c r="BW1312" s="718"/>
    </row>
    <row r="1313" spans="2:75" ht="15.75" customHeight="1">
      <c r="B1313" s="363" t="s">
        <v>54</v>
      </c>
      <c r="C1313" s="364">
        <v>18832847000106</v>
      </c>
      <c r="D1313" s="365" t="s">
        <v>14</v>
      </c>
      <c r="E1313" s="365" t="s">
        <v>614</v>
      </c>
      <c r="F1313" s="365"/>
      <c r="G1313" s="366"/>
      <c r="H1313" s="366" t="s">
        <v>1340</v>
      </c>
      <c r="I1313" s="366" t="s">
        <v>34</v>
      </c>
      <c r="J1313" s="366" t="s">
        <v>608</v>
      </c>
      <c r="K1313" s="367" t="s">
        <v>48</v>
      </c>
      <c r="L1313" s="368"/>
      <c r="M1313" s="368" t="s">
        <v>1421</v>
      </c>
      <c r="N1313" s="367">
        <v>350729</v>
      </c>
      <c r="O1313" s="367" t="s">
        <v>1326</v>
      </c>
      <c r="P1313" s="371">
        <v>41575</v>
      </c>
      <c r="Q1313" s="372">
        <v>207692558.41999999</v>
      </c>
      <c r="R1313" s="372">
        <v>225616883.67063481</v>
      </c>
      <c r="S1313" s="367">
        <v>20</v>
      </c>
      <c r="T1313" s="369">
        <v>-3.578473345184463E-3</v>
      </c>
      <c r="U1313" s="369">
        <v>-4.6259623384522483E-2</v>
      </c>
      <c r="V1313" s="369">
        <v>-0.31489997678305703</v>
      </c>
      <c r="W1313" s="369">
        <v>-3.0870727146401062</v>
      </c>
      <c r="X1313" s="369">
        <v>-0.30987055412428322</v>
      </c>
      <c r="Y1313" s="369">
        <v>-2.3498047031796996</v>
      </c>
      <c r="Z1313" s="369">
        <v>0.77442558695012464</v>
      </c>
      <c r="AA1313" s="369">
        <v>4.4020860959099197</v>
      </c>
      <c r="AB1313" s="369">
        <v>0.65317564666938055</v>
      </c>
      <c r="AC1313" s="373">
        <v>-0.40316206378257308</v>
      </c>
      <c r="AD1313" s="575">
        <v>0</v>
      </c>
      <c r="AE1313" s="370" t="s">
        <v>2636</v>
      </c>
      <c r="AF1313" s="370" t="s">
        <v>2326</v>
      </c>
      <c r="AG1313" s="374" t="s">
        <v>1459</v>
      </c>
      <c r="AH1313" s="374" t="s">
        <v>2321</v>
      </c>
      <c r="AI1313" s="374">
        <v>500000</v>
      </c>
      <c r="AJ1313" s="374">
        <v>1000</v>
      </c>
      <c r="AK1313" s="374">
        <v>5000</v>
      </c>
      <c r="AL1313" s="369">
        <v>0.02</v>
      </c>
      <c r="AM1313" s="369">
        <v>0.2</v>
      </c>
      <c r="AN1313" s="369" t="s">
        <v>34</v>
      </c>
      <c r="AO1313" s="367" t="s">
        <v>1326</v>
      </c>
      <c r="AP1313" s="370" t="s">
        <v>13</v>
      </c>
      <c r="AQ1313" s="376" t="s">
        <v>676</v>
      </c>
      <c r="AR1313" s="369">
        <v>3.3333333333333331E-3</v>
      </c>
      <c r="AS1313" s="369">
        <v>3.3333333333333331E-3</v>
      </c>
      <c r="AT1313" s="369"/>
      <c r="AX1313" s="711"/>
      <c r="AY1313" s="712"/>
      <c r="AZ1313" s="712"/>
      <c r="BA1313" s="712"/>
      <c r="BB1313" s="713"/>
      <c r="BC1313" s="712"/>
      <c r="BD1313" s="712"/>
      <c r="BE1313" s="712"/>
      <c r="BF1313" s="712"/>
      <c r="BG1313" s="713"/>
      <c r="BH1313" s="713"/>
      <c r="BI1313" s="714"/>
      <c r="BJ1313" s="714"/>
      <c r="BK1313" s="714"/>
      <c r="BL1313" s="713"/>
      <c r="BM1313" s="713"/>
      <c r="BN1313" s="713"/>
      <c r="BO1313" s="713"/>
      <c r="BP1313" s="713"/>
      <c r="BQ1313" s="713"/>
      <c r="BR1313" s="713"/>
      <c r="BS1313" s="713"/>
      <c r="BT1313" s="716"/>
      <c r="BU1313" s="717"/>
      <c r="BV1313" s="715"/>
      <c r="BW1313" s="718"/>
    </row>
    <row r="1314" spans="2:75" ht="15.75" customHeight="1">
      <c r="B1314" s="363" t="s">
        <v>429</v>
      </c>
      <c r="C1314" s="364">
        <v>30887013000195</v>
      </c>
      <c r="D1314" s="365" t="s">
        <v>13</v>
      </c>
      <c r="E1314" s="365" t="s">
        <v>615</v>
      </c>
      <c r="F1314" s="365" t="s">
        <v>619</v>
      </c>
      <c r="G1314" s="366" t="s">
        <v>34</v>
      </c>
      <c r="H1314" s="366" t="s">
        <v>1340</v>
      </c>
      <c r="I1314" s="366" t="s">
        <v>34</v>
      </c>
      <c r="J1314" s="366"/>
      <c r="K1314" s="367" t="s">
        <v>48</v>
      </c>
      <c r="L1314" s="368"/>
      <c r="M1314" s="368" t="s">
        <v>1421</v>
      </c>
      <c r="N1314" s="367">
        <v>473677</v>
      </c>
      <c r="O1314" s="367" t="s">
        <v>1323</v>
      </c>
      <c r="P1314" s="371">
        <v>43339</v>
      </c>
      <c r="Q1314" s="372">
        <v>26166403.07</v>
      </c>
      <c r="R1314" s="372">
        <v>33147273.613412682</v>
      </c>
      <c r="S1314" s="367">
        <v>1</v>
      </c>
      <c r="T1314" s="369">
        <v>-0.17761154159432524</v>
      </c>
      <c r="U1314" s="369">
        <v>-2.2960190646535068</v>
      </c>
      <c r="V1314" s="369">
        <v>-0.34707622111817937</v>
      </c>
      <c r="W1314" s="369">
        <v>-3.4025074979680863</v>
      </c>
      <c r="X1314" s="369">
        <v>-0.41764228004498472</v>
      </c>
      <c r="Y1314" s="369">
        <v>-3.1670572787073734</v>
      </c>
      <c r="Z1314" s="369">
        <v>-0.26126781112649766</v>
      </c>
      <c r="AA1314" s="369">
        <v>-1.4851309384007294</v>
      </c>
      <c r="AB1314" s="369">
        <v>0.53069549395058413</v>
      </c>
      <c r="AC1314" s="373">
        <v>-0.71861888146074848</v>
      </c>
      <c r="AD1314" s="575">
        <v>0</v>
      </c>
      <c r="AE1314" s="370" t="s">
        <v>2636</v>
      </c>
      <c r="AF1314" s="370" t="s">
        <v>2326</v>
      </c>
      <c r="AG1314" s="374" t="s">
        <v>1459</v>
      </c>
      <c r="AH1314" s="374" t="s">
        <v>2321</v>
      </c>
      <c r="AI1314" s="374">
        <v>500</v>
      </c>
      <c r="AJ1314" s="374">
        <v>100</v>
      </c>
      <c r="AK1314" s="374">
        <v>500</v>
      </c>
      <c r="AL1314" s="369">
        <v>0.01</v>
      </c>
      <c r="AM1314" s="369">
        <v>0.15</v>
      </c>
      <c r="AN1314" s="369" t="s">
        <v>64</v>
      </c>
      <c r="AO1314" s="367" t="s">
        <v>1326</v>
      </c>
      <c r="AP1314" s="370" t="s">
        <v>13</v>
      </c>
      <c r="AQ1314" s="376" t="s">
        <v>666</v>
      </c>
      <c r="AR1314" s="369">
        <v>2E-3</v>
      </c>
      <c r="AS1314" s="369">
        <v>2E-3</v>
      </c>
      <c r="AT1314" s="369"/>
      <c r="AX1314" s="711"/>
      <c r="AY1314" s="712"/>
      <c r="AZ1314" s="712"/>
      <c r="BA1314" s="712"/>
      <c r="BB1314" s="713"/>
      <c r="BC1314" s="712"/>
      <c r="BD1314" s="712"/>
      <c r="BE1314" s="712"/>
      <c r="BF1314" s="712"/>
      <c r="BG1314" s="713"/>
      <c r="BH1314" s="713"/>
      <c r="BI1314" s="714"/>
      <c r="BJ1314" s="714"/>
      <c r="BK1314" s="714"/>
      <c r="BL1314" s="713"/>
      <c r="BM1314" s="713"/>
      <c r="BN1314" s="713"/>
      <c r="BO1314" s="713"/>
      <c r="BP1314" s="713"/>
      <c r="BQ1314" s="713"/>
      <c r="BR1314" s="713"/>
      <c r="BS1314" s="713"/>
      <c r="BT1314" s="716"/>
      <c r="BU1314" s="717"/>
      <c r="BV1314" s="715"/>
      <c r="BW1314" s="718"/>
    </row>
    <row r="1315" spans="2:75" ht="15.75" customHeight="1">
      <c r="B1315" s="363" t="s">
        <v>1529</v>
      </c>
      <c r="C1315" s="364">
        <v>22175345000119</v>
      </c>
      <c r="D1315" s="365" t="s">
        <v>11</v>
      </c>
      <c r="E1315" s="365" t="s">
        <v>620</v>
      </c>
      <c r="F1315" s="365" t="s">
        <v>687</v>
      </c>
      <c r="G1315" s="366" t="s">
        <v>740</v>
      </c>
      <c r="H1315" s="366" t="s">
        <v>34</v>
      </c>
      <c r="I1315" s="366" t="s">
        <v>1321</v>
      </c>
      <c r="J1315" s="366" t="s">
        <v>608</v>
      </c>
      <c r="K1315" s="367" t="s">
        <v>48</v>
      </c>
      <c r="L1315" s="368"/>
      <c r="M1315" s="368"/>
      <c r="N1315" s="367">
        <v>424390</v>
      </c>
      <c r="O1315" s="367" t="s">
        <v>1436</v>
      </c>
      <c r="P1315" s="371">
        <v>42303</v>
      </c>
      <c r="Q1315" s="372">
        <v>18645220.48</v>
      </c>
      <c r="R1315" s="372">
        <v>16327353.011230161</v>
      </c>
      <c r="S1315" s="367">
        <v>29</v>
      </c>
      <c r="T1315" s="369">
        <v>0.11870954127689748</v>
      </c>
      <c r="U1315" s="369">
        <v>1.3352346545280771</v>
      </c>
      <c r="V1315" s="369">
        <v>0.14915329642355379</v>
      </c>
      <c r="W1315" s="369">
        <v>1.3688854632826131</v>
      </c>
      <c r="X1315" s="369">
        <v>0.22503351221823631</v>
      </c>
      <c r="Y1315" s="369">
        <v>1.5823885018780863</v>
      </c>
      <c r="Z1315" s="369">
        <v>0.31145484568054882</v>
      </c>
      <c r="AA1315" s="369">
        <v>1.7019648404387004</v>
      </c>
      <c r="AB1315" s="369">
        <v>0.11755011510824252</v>
      </c>
      <c r="AC1315" s="373">
        <v>0.36135935546517389</v>
      </c>
      <c r="AD1315" s="575">
        <v>12167116000107</v>
      </c>
      <c r="AE1315" s="370" t="s">
        <v>2451</v>
      </c>
      <c r="AF1315" s="370" t="s">
        <v>2317</v>
      </c>
      <c r="AG1315" s="374" t="s">
        <v>1458</v>
      </c>
      <c r="AH1315" s="374" t="s">
        <v>2318</v>
      </c>
      <c r="AI1315" s="374">
        <v>5000</v>
      </c>
      <c r="AJ1315" s="374" t="s">
        <v>1436</v>
      </c>
      <c r="AK1315" s="374" t="s">
        <v>1436</v>
      </c>
      <c r="AL1315" s="369">
        <v>0</v>
      </c>
      <c r="AM1315" s="369" t="s">
        <v>34</v>
      </c>
      <c r="AN1315" s="369" t="s">
        <v>2637</v>
      </c>
      <c r="AO1315" s="367" t="s">
        <v>1326</v>
      </c>
      <c r="AP1315" s="370" t="s">
        <v>2638</v>
      </c>
      <c r="AQ1315" s="376" t="s">
        <v>2639</v>
      </c>
      <c r="AR1315" s="369">
        <v>7.0000000000000001E-3</v>
      </c>
      <c r="AS1315" s="369">
        <v>7.0000000000000001E-3</v>
      </c>
      <c r="AT1315" s="369"/>
      <c r="AX1315" s="711"/>
      <c r="AY1315" s="712"/>
      <c r="AZ1315" s="712"/>
      <c r="BA1315" s="712"/>
      <c r="BB1315" s="713"/>
      <c r="BC1315" s="712"/>
      <c r="BD1315" s="712"/>
      <c r="BE1315" s="712"/>
      <c r="BF1315" s="712"/>
      <c r="BG1315" s="713"/>
      <c r="BH1315" s="713"/>
      <c r="BI1315" s="714"/>
      <c r="BJ1315" s="714"/>
      <c r="BK1315" s="714"/>
      <c r="BL1315" s="713"/>
      <c r="BM1315" s="713"/>
      <c r="BN1315" s="713"/>
      <c r="BO1315" s="713"/>
      <c r="BP1315" s="713"/>
      <c r="BQ1315" s="713"/>
      <c r="BR1315" s="713"/>
      <c r="BS1315" s="713"/>
      <c r="BT1315" s="716"/>
      <c r="BU1315" s="717"/>
      <c r="BV1315" s="715"/>
      <c r="BW1315" s="718"/>
    </row>
    <row r="1316" spans="2:75" ht="15.75" customHeight="1">
      <c r="B1316" s="363" t="s">
        <v>2280</v>
      </c>
      <c r="C1316" s="364">
        <v>22175345000119</v>
      </c>
      <c r="D1316" s="365" t="s">
        <v>11</v>
      </c>
      <c r="E1316" s="365" t="s">
        <v>620</v>
      </c>
      <c r="F1316" s="365" t="s">
        <v>687</v>
      </c>
      <c r="G1316" s="366" t="s">
        <v>740</v>
      </c>
      <c r="H1316" s="366" t="s">
        <v>34</v>
      </c>
      <c r="I1316" s="366" t="s">
        <v>1321</v>
      </c>
      <c r="J1316" s="366" t="s">
        <v>608</v>
      </c>
      <c r="K1316" s="367" t="s">
        <v>48</v>
      </c>
      <c r="L1316" s="368"/>
      <c r="M1316" s="368"/>
      <c r="N1316" s="367">
        <v>424390</v>
      </c>
      <c r="O1316" s="367" t="s">
        <v>1436</v>
      </c>
      <c r="P1316" s="371">
        <v>42303</v>
      </c>
      <c r="Q1316" s="372">
        <v>18645220.48</v>
      </c>
      <c r="R1316" s="372">
        <v>16327353.011230161</v>
      </c>
      <c r="S1316" s="367">
        <v>29</v>
      </c>
      <c r="T1316" s="369">
        <v>0.11870954127689748</v>
      </c>
      <c r="U1316" s="369">
        <v>1.3352346545280771</v>
      </c>
      <c r="V1316" s="369">
        <v>0.14915329642355379</v>
      </c>
      <c r="W1316" s="369">
        <v>1.3688854632826131</v>
      </c>
      <c r="X1316" s="369">
        <v>0.22503351221823631</v>
      </c>
      <c r="Y1316" s="369">
        <v>1.5823885018780863</v>
      </c>
      <c r="Z1316" s="369">
        <v>0.31145484568054882</v>
      </c>
      <c r="AA1316" s="369">
        <v>1.7019648404387004</v>
      </c>
      <c r="AB1316" s="369">
        <v>0.11755011510824252</v>
      </c>
      <c r="AC1316" s="373">
        <v>0.36135935546517389</v>
      </c>
      <c r="AD1316" s="575">
        <v>12167116000107</v>
      </c>
      <c r="AE1316" s="370" t="s">
        <v>2451</v>
      </c>
      <c r="AF1316" s="370" t="s">
        <v>2317</v>
      </c>
      <c r="AG1316" s="374" t="s">
        <v>1458</v>
      </c>
      <c r="AH1316" s="374" t="s">
        <v>2318</v>
      </c>
      <c r="AI1316" s="374">
        <v>5000</v>
      </c>
      <c r="AJ1316" s="374" t="s">
        <v>1436</v>
      </c>
      <c r="AK1316" s="374" t="s">
        <v>1436</v>
      </c>
      <c r="AL1316" s="369">
        <v>0</v>
      </c>
      <c r="AM1316" s="369" t="s">
        <v>34</v>
      </c>
      <c r="AN1316" s="369" t="s">
        <v>2637</v>
      </c>
      <c r="AO1316" s="367" t="s">
        <v>1326</v>
      </c>
      <c r="AP1316" s="370" t="s">
        <v>2638</v>
      </c>
      <c r="AQ1316" s="376" t="s">
        <v>2639</v>
      </c>
      <c r="AR1316" s="369">
        <v>7.0000000000000001E-3</v>
      </c>
      <c r="AS1316" s="369">
        <v>7.0000000000000001E-3</v>
      </c>
      <c r="AT1316" s="369"/>
      <c r="AX1316" s="711"/>
      <c r="AY1316" s="712"/>
      <c r="AZ1316" s="712"/>
      <c r="BA1316" s="712"/>
      <c r="BB1316" s="713"/>
      <c r="BC1316" s="712"/>
      <c r="BD1316" s="712"/>
      <c r="BE1316" s="712"/>
      <c r="BF1316" s="712"/>
      <c r="BG1316" s="713"/>
      <c r="BH1316" s="713"/>
      <c r="BI1316" s="714"/>
      <c r="BJ1316" s="714"/>
      <c r="BK1316" s="714"/>
      <c r="BL1316" s="713"/>
      <c r="BM1316" s="713"/>
      <c r="BN1316" s="713"/>
      <c r="BO1316" s="713"/>
      <c r="BP1316" s="713"/>
      <c r="BQ1316" s="713"/>
      <c r="BR1316" s="713"/>
      <c r="BS1316" s="713"/>
      <c r="BT1316" s="716"/>
      <c r="BU1316" s="717"/>
      <c r="BV1316" s="715"/>
      <c r="BW1316" s="718"/>
    </row>
    <row r="1317" spans="2:75" ht="15.75" customHeight="1">
      <c r="B1317" s="363" t="s">
        <v>430</v>
      </c>
      <c r="C1317" s="364">
        <v>24572582000149</v>
      </c>
      <c r="D1317" s="365" t="s">
        <v>13</v>
      </c>
      <c r="E1317" s="365" t="s">
        <v>615</v>
      </c>
      <c r="F1317" s="365" t="s">
        <v>619</v>
      </c>
      <c r="G1317" s="366" t="s">
        <v>34</v>
      </c>
      <c r="H1317" s="366" t="s">
        <v>1339</v>
      </c>
      <c r="I1317" s="366" t="s">
        <v>34</v>
      </c>
      <c r="J1317" s="366" t="s">
        <v>611</v>
      </c>
      <c r="K1317" s="367" t="s">
        <v>48</v>
      </c>
      <c r="L1317" s="368"/>
      <c r="M1317" s="368" t="s">
        <v>34</v>
      </c>
      <c r="N1317" s="367">
        <v>421715</v>
      </c>
      <c r="O1317" s="367" t="s">
        <v>1323</v>
      </c>
      <c r="P1317" s="371">
        <v>42590</v>
      </c>
      <c r="Q1317" s="372">
        <v>370992317.45999998</v>
      </c>
      <c r="R1317" s="372">
        <v>438602024.97999996</v>
      </c>
      <c r="S1317" s="367">
        <v>31</v>
      </c>
      <c r="T1317" s="369">
        <v>9.1769614846965331E-2</v>
      </c>
      <c r="U1317" s="369">
        <v>1.1863237228456891</v>
      </c>
      <c r="V1317" s="369">
        <v>8.7336673446295698E-2</v>
      </c>
      <c r="W1317" s="369">
        <v>0.85619143049107704</v>
      </c>
      <c r="X1317" s="369">
        <v>3.2388240756747066E-2</v>
      </c>
      <c r="Y1317" s="369">
        <v>0.24560591332403914</v>
      </c>
      <c r="Z1317" s="369">
        <v>0.18867388971712495</v>
      </c>
      <c r="AA1317" s="369">
        <v>1.0724835550126106</v>
      </c>
      <c r="AB1317" s="369">
        <v>4.2394728857163264E-2</v>
      </c>
      <c r="AC1317" s="373">
        <v>-0.29512729406852045</v>
      </c>
      <c r="AD1317" s="575">
        <v>24572601000137</v>
      </c>
      <c r="AE1317" s="370" t="s">
        <v>2640</v>
      </c>
      <c r="AF1317" s="370" t="s">
        <v>2323</v>
      </c>
      <c r="AG1317" s="374" t="s">
        <v>721</v>
      </c>
      <c r="AH1317" s="374" t="s">
        <v>2321</v>
      </c>
      <c r="AI1317" s="374">
        <v>5000</v>
      </c>
      <c r="AJ1317" s="374">
        <v>500</v>
      </c>
      <c r="AK1317" s="374">
        <v>1000</v>
      </c>
      <c r="AL1317" s="369">
        <v>1.9199999999999998E-2</v>
      </c>
      <c r="AM1317" s="369">
        <v>0.2</v>
      </c>
      <c r="AN1317" s="369" t="s">
        <v>64</v>
      </c>
      <c r="AO1317" s="367" t="s">
        <v>1326</v>
      </c>
      <c r="AP1317" s="370" t="s">
        <v>13</v>
      </c>
      <c r="AQ1317" s="376" t="s">
        <v>670</v>
      </c>
      <c r="AR1317" s="369">
        <v>5.1840000000000002E-3</v>
      </c>
      <c r="AS1317" s="369">
        <v>5.1840000000000002E-3</v>
      </c>
      <c r="AT1317" s="369"/>
      <c r="AX1317" s="711"/>
      <c r="AY1317" s="712"/>
      <c r="AZ1317" s="712"/>
      <c r="BA1317" s="712"/>
      <c r="BB1317" s="713"/>
      <c r="BC1317" s="712"/>
      <c r="BD1317" s="712"/>
      <c r="BE1317" s="712"/>
      <c r="BF1317" s="712"/>
      <c r="BG1317" s="713"/>
      <c r="BH1317" s="713"/>
      <c r="BI1317" s="714"/>
      <c r="BJ1317" s="714"/>
      <c r="BK1317" s="714"/>
      <c r="BL1317" s="713"/>
      <c r="BM1317" s="713"/>
      <c r="BN1317" s="713"/>
      <c r="BO1317" s="713"/>
      <c r="BP1317" s="713"/>
      <c r="BQ1317" s="713"/>
      <c r="BR1317" s="713"/>
      <c r="BS1317" s="713"/>
      <c r="BT1317" s="716"/>
      <c r="BU1317" s="717"/>
      <c r="BV1317" s="715"/>
      <c r="BW1317" s="718"/>
    </row>
    <row r="1318" spans="2:75" ht="15.75" customHeight="1">
      <c r="B1318" s="363" t="s">
        <v>1256</v>
      </c>
      <c r="C1318" s="364">
        <v>35002827000119</v>
      </c>
      <c r="D1318" s="365" t="s">
        <v>13</v>
      </c>
      <c r="E1318" s="365" t="s">
        <v>615</v>
      </c>
      <c r="F1318" s="365" t="s">
        <v>619</v>
      </c>
      <c r="G1318" s="366" t="s">
        <v>34</v>
      </c>
      <c r="H1318" s="366" t="s">
        <v>1339</v>
      </c>
      <c r="I1318" s="366" t="s">
        <v>34</v>
      </c>
      <c r="J1318" s="366"/>
      <c r="K1318" s="367" t="s">
        <v>48</v>
      </c>
      <c r="L1318" s="368"/>
      <c r="M1318" s="368" t="s">
        <v>1421</v>
      </c>
      <c r="N1318" s="367">
        <v>514993</v>
      </c>
      <c r="O1318" s="367" t="s">
        <v>1323</v>
      </c>
      <c r="P1318" s="371">
        <v>43782</v>
      </c>
      <c r="Q1318" s="372">
        <v>2578039.62</v>
      </c>
      <c r="R1318" s="372">
        <v>1917681.6800396824</v>
      </c>
      <c r="S1318" s="367">
        <v>10</v>
      </c>
      <c r="T1318" s="369">
        <v>0.10674952983370734</v>
      </c>
      <c r="U1318" s="369">
        <v>1.3799720076796029</v>
      </c>
      <c r="V1318" s="369">
        <v>0.1066564581460101</v>
      </c>
      <c r="W1318" s="369">
        <v>1.0455899207942325</v>
      </c>
      <c r="X1318" s="369">
        <v>0.14236233777406193</v>
      </c>
      <c r="Y1318" s="369">
        <v>1.0795594689612766</v>
      </c>
      <c r="Z1318" s="369" t="s">
        <v>1424</v>
      </c>
      <c r="AA1318" s="369" t="s">
        <v>1424</v>
      </c>
      <c r="AB1318" s="369">
        <v>3.4847037572936813E-2</v>
      </c>
      <c r="AC1318" s="373">
        <v>0.13819345644838013</v>
      </c>
      <c r="AD1318" s="575">
        <v>35002795000151</v>
      </c>
      <c r="AE1318" s="370" t="s">
        <v>2640</v>
      </c>
      <c r="AF1318" s="370" t="s">
        <v>2317</v>
      </c>
      <c r="AG1318" s="374" t="s">
        <v>1458</v>
      </c>
      <c r="AH1318" s="374" t="s">
        <v>2321</v>
      </c>
      <c r="AI1318" s="374">
        <v>1000</v>
      </c>
      <c r="AJ1318" s="374">
        <v>100</v>
      </c>
      <c r="AK1318" s="374">
        <v>1000</v>
      </c>
      <c r="AL1318" s="369">
        <v>0.01</v>
      </c>
      <c r="AM1318" s="369" t="s">
        <v>34</v>
      </c>
      <c r="AN1318" s="369" t="s">
        <v>34</v>
      </c>
      <c r="AO1318" s="367" t="s">
        <v>1326</v>
      </c>
      <c r="AP1318" s="370" t="s">
        <v>13</v>
      </c>
      <c r="AQ1318" s="376" t="s">
        <v>666</v>
      </c>
      <c r="AR1318" s="369">
        <v>2E-3</v>
      </c>
      <c r="AS1318" s="369">
        <v>2E-3</v>
      </c>
      <c r="AT1318" s="369"/>
      <c r="AX1318" s="711"/>
      <c r="AY1318" s="712"/>
      <c r="AZ1318" s="712"/>
      <c r="BA1318" s="712"/>
      <c r="BB1318" s="713"/>
      <c r="BC1318" s="712"/>
      <c r="BD1318" s="712"/>
      <c r="BE1318" s="712"/>
      <c r="BF1318" s="712"/>
      <c r="BG1318" s="713"/>
      <c r="BH1318" s="713"/>
      <c r="BI1318" s="714"/>
      <c r="BJ1318" s="714"/>
      <c r="BK1318" s="714"/>
      <c r="BL1318" s="713"/>
      <c r="BM1318" s="713"/>
      <c r="BN1318" s="713"/>
      <c r="BO1318" s="713"/>
      <c r="BP1318" s="713"/>
      <c r="BQ1318" s="713"/>
      <c r="BR1318" s="713"/>
      <c r="BS1318" s="713"/>
      <c r="BT1318" s="716"/>
      <c r="BU1318" s="717"/>
      <c r="BV1318" s="715"/>
      <c r="BW1318" s="718"/>
    </row>
    <row r="1319" spans="2:75" ht="15.75" customHeight="1">
      <c r="B1319" s="363" t="s">
        <v>1755</v>
      </c>
      <c r="C1319" s="364">
        <v>35002795000151</v>
      </c>
      <c r="D1319" s="365" t="s">
        <v>13</v>
      </c>
      <c r="E1319" s="365" t="s">
        <v>615</v>
      </c>
      <c r="F1319" s="365" t="s">
        <v>619</v>
      </c>
      <c r="G1319" s="366" t="s">
        <v>34</v>
      </c>
      <c r="H1319" s="366" t="s">
        <v>1339</v>
      </c>
      <c r="I1319" s="366" t="s">
        <v>34</v>
      </c>
      <c r="J1319" s="366"/>
      <c r="K1319" s="367" t="s">
        <v>48</v>
      </c>
      <c r="L1319" s="368"/>
      <c r="M1319" s="368"/>
      <c r="N1319" s="367">
        <v>514977</v>
      </c>
      <c r="O1319" s="367" t="s">
        <v>1323</v>
      </c>
      <c r="P1319" s="371">
        <v>43782</v>
      </c>
      <c r="Q1319" s="372">
        <v>29790499.699999999</v>
      </c>
      <c r="R1319" s="372">
        <v>25123946.512539696</v>
      </c>
      <c r="S1319" s="367">
        <v>10</v>
      </c>
      <c r="T1319" s="369">
        <v>0.1311463876561485</v>
      </c>
      <c r="U1319" s="369">
        <v>1.47512322708926</v>
      </c>
      <c r="V1319" s="369">
        <v>0.14283531791801241</v>
      </c>
      <c r="W1319" s="369">
        <v>1.3109008988046813</v>
      </c>
      <c r="X1319" s="369">
        <v>0.18945266783041204</v>
      </c>
      <c r="Y1319" s="369">
        <v>1.3321914601512324</v>
      </c>
      <c r="Z1319" s="369" t="s">
        <v>1424</v>
      </c>
      <c r="AA1319" s="369" t="s">
        <v>1424</v>
      </c>
      <c r="AB1319" s="369">
        <v>3.5761862587742395E-2</v>
      </c>
      <c r="AC1319" s="373">
        <v>0.85955285334128295</v>
      </c>
      <c r="AD1319" s="575">
        <v>34719487000189</v>
      </c>
      <c r="AE1319" s="370" t="s">
        <v>2640</v>
      </c>
      <c r="AF1319" s="370" t="s">
        <v>2317</v>
      </c>
      <c r="AG1319" s="374" t="s">
        <v>1458</v>
      </c>
      <c r="AH1319" s="374" t="s">
        <v>2321</v>
      </c>
      <c r="AI1319" s="374">
        <v>1000</v>
      </c>
      <c r="AJ1319" s="374">
        <v>100</v>
      </c>
      <c r="AK1319" s="374">
        <v>1000</v>
      </c>
      <c r="AL1319" s="369">
        <v>1.9E-2</v>
      </c>
      <c r="AM1319" s="369">
        <v>0.2</v>
      </c>
      <c r="AN1319" s="369" t="s">
        <v>34</v>
      </c>
      <c r="AO1319" s="367" t="s">
        <v>1326</v>
      </c>
      <c r="AP1319" s="370" t="s">
        <v>13</v>
      </c>
      <c r="AQ1319" s="376" t="s">
        <v>666</v>
      </c>
      <c r="AR1319" s="369">
        <v>4.0000000000000001E-3</v>
      </c>
      <c r="AS1319" s="369">
        <v>4.0000000000000001E-3</v>
      </c>
      <c r="AT1319" s="369"/>
      <c r="AX1319" s="711"/>
      <c r="AY1319" s="712"/>
      <c r="AZ1319" s="712"/>
      <c r="BA1319" s="712"/>
      <c r="BB1319" s="713"/>
      <c r="BC1319" s="712"/>
      <c r="BD1319" s="712"/>
      <c r="BE1319" s="712"/>
      <c r="BF1319" s="712"/>
      <c r="BG1319" s="713"/>
      <c r="BH1319" s="713"/>
      <c r="BI1319" s="714"/>
      <c r="BJ1319" s="714"/>
      <c r="BK1319" s="714"/>
      <c r="BL1319" s="713"/>
      <c r="BM1319" s="713"/>
      <c r="BN1319" s="713"/>
      <c r="BO1319" s="713"/>
      <c r="BP1319" s="713"/>
      <c r="BQ1319" s="713"/>
      <c r="BR1319" s="713"/>
      <c r="BS1319" s="713"/>
      <c r="BT1319" s="716"/>
      <c r="BU1319" s="717"/>
      <c r="BV1319" s="715"/>
      <c r="BW1319" s="718"/>
    </row>
    <row r="1320" spans="2:75" ht="15.75" customHeight="1">
      <c r="B1320" s="363" t="s">
        <v>1257</v>
      </c>
      <c r="C1320" s="364">
        <v>19587174000120</v>
      </c>
      <c r="D1320" s="365" t="s">
        <v>14</v>
      </c>
      <c r="E1320" s="365" t="s">
        <v>607</v>
      </c>
      <c r="F1320" s="365"/>
      <c r="G1320" s="366"/>
      <c r="H1320" s="366" t="s">
        <v>34</v>
      </c>
      <c r="I1320" s="366" t="s">
        <v>34</v>
      </c>
      <c r="J1320" s="366" t="s">
        <v>611</v>
      </c>
      <c r="K1320" s="367"/>
      <c r="L1320" s="368"/>
      <c r="M1320" s="368" t="s">
        <v>1421</v>
      </c>
      <c r="N1320" s="367">
        <v>363871</v>
      </c>
      <c r="O1320" s="367" t="s">
        <v>1323</v>
      </c>
      <c r="P1320" s="371">
        <v>41729</v>
      </c>
      <c r="Q1320" s="372">
        <v>129371558.59999999</v>
      </c>
      <c r="R1320" s="372">
        <v>140314505.64646822</v>
      </c>
      <c r="S1320" s="367">
        <v>32</v>
      </c>
      <c r="T1320" s="369">
        <v>-0.13976050505913373</v>
      </c>
      <c r="U1320" s="369">
        <v>-1.8067113275459941</v>
      </c>
      <c r="V1320" s="369">
        <v>-7.1600083479929411E-2</v>
      </c>
      <c r="W1320" s="369">
        <v>-0.70192022982942481</v>
      </c>
      <c r="X1320" s="369">
        <v>-1.5230937203629447E-2</v>
      </c>
      <c r="Y1320" s="369">
        <v>-0.11549896367554999</v>
      </c>
      <c r="Z1320" s="369">
        <v>0.31865151204473818</v>
      </c>
      <c r="AA1320" s="369">
        <v>1.8113184975423007</v>
      </c>
      <c r="AB1320" s="369">
        <v>0.14542592806957766</v>
      </c>
      <c r="AC1320" s="373">
        <v>-1.106467259534111</v>
      </c>
      <c r="AD1320" s="575">
        <v>19587181000122</v>
      </c>
      <c r="AE1320" s="370" t="s">
        <v>2640</v>
      </c>
      <c r="AF1320" s="370" t="s">
        <v>2323</v>
      </c>
      <c r="AG1320" s="374" t="s">
        <v>721</v>
      </c>
      <c r="AH1320" s="374" t="s">
        <v>2318</v>
      </c>
      <c r="AI1320" s="374">
        <v>25000</v>
      </c>
      <c r="AJ1320" s="374">
        <v>500</v>
      </c>
      <c r="AK1320" s="374">
        <v>1000</v>
      </c>
      <c r="AL1320" s="369">
        <v>0.01</v>
      </c>
      <c r="AM1320" s="369">
        <v>0.1</v>
      </c>
      <c r="AN1320" s="369" t="s">
        <v>2330</v>
      </c>
      <c r="AO1320" s="367" t="s">
        <v>1326</v>
      </c>
      <c r="AP1320" s="370" t="s">
        <v>13</v>
      </c>
      <c r="AQ1320" s="376" t="s">
        <v>681</v>
      </c>
      <c r="AR1320" s="369">
        <v>1.6666666666666666E-3</v>
      </c>
      <c r="AS1320" s="369">
        <v>1.6666666666666666E-3</v>
      </c>
      <c r="AT1320" s="369"/>
      <c r="AX1320" s="711"/>
      <c r="AY1320" s="712"/>
      <c r="AZ1320" s="712"/>
      <c r="BA1320" s="712"/>
      <c r="BB1320" s="713"/>
      <c r="BC1320" s="712"/>
      <c r="BD1320" s="712"/>
      <c r="BE1320" s="712"/>
      <c r="BF1320" s="712"/>
      <c r="BG1320" s="713"/>
      <c r="BH1320" s="713"/>
      <c r="BI1320" s="714"/>
      <c r="BJ1320" s="714"/>
      <c r="BK1320" s="714"/>
      <c r="BL1320" s="713"/>
      <c r="BM1320" s="713"/>
      <c r="BN1320" s="713"/>
      <c r="BO1320" s="713"/>
      <c r="BP1320" s="713"/>
      <c r="BQ1320" s="713"/>
      <c r="BR1320" s="713"/>
      <c r="BS1320" s="713"/>
      <c r="BT1320" s="716"/>
      <c r="BU1320" s="717"/>
      <c r="BV1320" s="715"/>
      <c r="BW1320" s="718"/>
    </row>
    <row r="1321" spans="2:75" ht="15.75" customHeight="1">
      <c r="B1321" s="363" t="s">
        <v>431</v>
      </c>
      <c r="C1321" s="364">
        <v>40226025000122</v>
      </c>
      <c r="D1321" s="365" t="s">
        <v>14</v>
      </c>
      <c r="E1321" s="365" t="s">
        <v>607</v>
      </c>
      <c r="F1321" s="365"/>
      <c r="G1321" s="366"/>
      <c r="H1321" s="366" t="s">
        <v>34</v>
      </c>
      <c r="I1321" s="366" t="s">
        <v>34</v>
      </c>
      <c r="J1321" s="366" t="s">
        <v>608</v>
      </c>
      <c r="K1321" s="367" t="s">
        <v>48</v>
      </c>
      <c r="L1321" s="368"/>
      <c r="M1321" s="368" t="s">
        <v>34</v>
      </c>
      <c r="N1321" s="367">
        <v>585858</v>
      </c>
      <c r="O1321" s="367" t="s">
        <v>1323</v>
      </c>
      <c r="P1321" s="371">
        <v>44308</v>
      </c>
      <c r="Q1321" s="372">
        <v>146767549.02000001</v>
      </c>
      <c r="R1321" s="372">
        <v>160577788.73285702</v>
      </c>
      <c r="S1321" s="367">
        <v>32</v>
      </c>
      <c r="T1321" s="369">
        <v>5.5643571641157408E-3</v>
      </c>
      <c r="U1321" s="369">
        <v>7.193153111936762E-2</v>
      </c>
      <c r="V1321" s="369">
        <v>-0.11376503133997096</v>
      </c>
      <c r="W1321" s="369">
        <v>-1.1152777072821207</v>
      </c>
      <c r="X1321" s="369">
        <v>3.6128533450263678E-3</v>
      </c>
      <c r="Y1321" s="369">
        <v>2.739692322826031E-2</v>
      </c>
      <c r="Z1321" s="369">
        <v>0.10705495759698791</v>
      </c>
      <c r="AA1321" s="369">
        <v>0.60853508494196662</v>
      </c>
      <c r="AB1321" s="369">
        <v>0.21881106050778051</v>
      </c>
      <c r="AC1321" s="373">
        <v>-0.88662685949302933</v>
      </c>
      <c r="AD1321" s="575">
        <v>0</v>
      </c>
      <c r="AE1321" s="370" t="s">
        <v>2640</v>
      </c>
      <c r="AF1321" s="370" t="s">
        <v>2323</v>
      </c>
      <c r="AG1321" s="374" t="s">
        <v>721</v>
      </c>
      <c r="AH1321" s="374" t="s">
        <v>2321</v>
      </c>
      <c r="AI1321" s="374">
        <v>500</v>
      </c>
      <c r="AJ1321" s="374">
        <v>500</v>
      </c>
      <c r="AK1321" s="374">
        <v>500</v>
      </c>
      <c r="AL1321" s="369">
        <v>1.967E-2</v>
      </c>
      <c r="AM1321" s="369">
        <v>0.2</v>
      </c>
      <c r="AN1321" s="369" t="s">
        <v>668</v>
      </c>
      <c r="AO1321" s="367" t="s">
        <v>1326</v>
      </c>
      <c r="AP1321" s="370" t="s">
        <v>718</v>
      </c>
      <c r="AQ1321" s="376" t="s">
        <v>661</v>
      </c>
      <c r="AR1321" s="369">
        <v>4.9175E-3</v>
      </c>
      <c r="AS1321" s="369">
        <v>4.9175E-3</v>
      </c>
      <c r="AT1321" s="369"/>
      <c r="AX1321" s="711"/>
      <c r="AY1321" s="712"/>
      <c r="AZ1321" s="712"/>
      <c r="BA1321" s="712"/>
      <c r="BB1321" s="713"/>
      <c r="BC1321" s="712"/>
      <c r="BD1321" s="712"/>
      <c r="BE1321" s="712"/>
      <c r="BF1321" s="712"/>
      <c r="BG1321" s="713"/>
      <c r="BH1321" s="713"/>
      <c r="BI1321" s="714"/>
      <c r="BJ1321" s="714"/>
      <c r="BK1321" s="714"/>
      <c r="BL1321" s="713"/>
      <c r="BM1321" s="713"/>
      <c r="BN1321" s="713"/>
      <c r="BO1321" s="713"/>
      <c r="BP1321" s="713"/>
      <c r="BQ1321" s="713"/>
      <c r="BR1321" s="713"/>
      <c r="BS1321" s="713"/>
      <c r="BT1321" s="716"/>
      <c r="BU1321" s="717"/>
      <c r="BV1321" s="715"/>
      <c r="BW1321" s="718"/>
    </row>
    <row r="1322" spans="2:75" ht="15.75" customHeight="1">
      <c r="B1322" s="363" t="s">
        <v>432</v>
      </c>
      <c r="C1322" s="364">
        <v>12440825000106</v>
      </c>
      <c r="D1322" s="365" t="s">
        <v>13</v>
      </c>
      <c r="E1322" s="365" t="s">
        <v>615</v>
      </c>
      <c r="F1322" s="365" t="s">
        <v>619</v>
      </c>
      <c r="G1322" s="366" t="s">
        <v>34</v>
      </c>
      <c r="H1322" s="366" t="s">
        <v>1339</v>
      </c>
      <c r="I1322" s="366" t="s">
        <v>34</v>
      </c>
      <c r="J1322" s="366"/>
      <c r="K1322" s="367" t="s">
        <v>48</v>
      </c>
      <c r="L1322" s="368"/>
      <c r="M1322" s="368" t="s">
        <v>1421</v>
      </c>
      <c r="N1322" s="367">
        <v>270679</v>
      </c>
      <c r="O1322" s="367" t="s">
        <v>1323</v>
      </c>
      <c r="P1322" s="371">
        <v>40633</v>
      </c>
      <c r="Q1322" s="372">
        <v>537499979.03999996</v>
      </c>
      <c r="R1322" s="372">
        <v>624718872.79412746</v>
      </c>
      <c r="S1322" s="367">
        <v>1</v>
      </c>
      <c r="T1322" s="369">
        <v>7.9038718071579916E-2</v>
      </c>
      <c r="U1322" s="369">
        <v>1.0217489353964333</v>
      </c>
      <c r="V1322" s="369">
        <v>9.982194213206097E-2</v>
      </c>
      <c r="W1322" s="369">
        <v>0.97858881104512441</v>
      </c>
      <c r="X1322" s="369">
        <v>0.11113700442169128</v>
      </c>
      <c r="Y1322" s="369">
        <v>0.8427720937390224</v>
      </c>
      <c r="Z1322" s="369">
        <v>0.1703393443745711</v>
      </c>
      <c r="AA1322" s="369">
        <v>0.96826405544113758</v>
      </c>
      <c r="AB1322" s="369">
        <v>7.1246606607448431E-3</v>
      </c>
      <c r="AC1322" s="373">
        <v>-0.27517761341299546</v>
      </c>
      <c r="AD1322" s="575">
        <v>0</v>
      </c>
      <c r="AE1322" s="370" t="s">
        <v>2640</v>
      </c>
      <c r="AF1322" s="370" t="s">
        <v>2323</v>
      </c>
      <c r="AG1322" s="374" t="s">
        <v>721</v>
      </c>
      <c r="AH1322" s="374" t="s">
        <v>2321</v>
      </c>
      <c r="AI1322" s="374">
        <v>500</v>
      </c>
      <c r="AJ1322" s="374">
        <v>0</v>
      </c>
      <c r="AK1322" s="374">
        <v>500</v>
      </c>
      <c r="AL1322" s="369">
        <v>9.5999999999999992E-3</v>
      </c>
      <c r="AM1322" s="369">
        <v>0.2</v>
      </c>
      <c r="AN1322" s="369" t="s">
        <v>64</v>
      </c>
      <c r="AO1322" s="367" t="s">
        <v>1326</v>
      </c>
      <c r="AP1322" s="370" t="s">
        <v>13</v>
      </c>
      <c r="AQ1322" s="376" t="s">
        <v>690</v>
      </c>
      <c r="AR1322" s="369">
        <v>1.9199999999999996E-3</v>
      </c>
      <c r="AS1322" s="369">
        <v>1.9199999999999996E-3</v>
      </c>
      <c r="AT1322" s="369"/>
      <c r="AX1322" s="711"/>
      <c r="AY1322" s="712"/>
      <c r="AZ1322" s="712"/>
      <c r="BA1322" s="712"/>
      <c r="BB1322" s="713"/>
      <c r="BC1322" s="712"/>
      <c r="BD1322" s="712"/>
      <c r="BE1322" s="712"/>
      <c r="BF1322" s="712"/>
      <c r="BG1322" s="713"/>
      <c r="BH1322" s="713"/>
      <c r="BI1322" s="714"/>
      <c r="BJ1322" s="714"/>
      <c r="BK1322" s="714"/>
      <c r="BL1322" s="713"/>
      <c r="BM1322" s="713"/>
      <c r="BN1322" s="713"/>
      <c r="BO1322" s="713"/>
      <c r="BP1322" s="713"/>
      <c r="BQ1322" s="713"/>
      <c r="BR1322" s="713"/>
      <c r="BS1322" s="713"/>
      <c r="BT1322" s="716"/>
      <c r="BU1322" s="717"/>
      <c r="BV1322" s="715"/>
      <c r="BW1322" s="718"/>
    </row>
    <row r="1323" spans="2:75" ht="15.75" customHeight="1">
      <c r="B1323" s="363" t="s">
        <v>1258</v>
      </c>
      <c r="C1323" s="364">
        <v>12287682000144</v>
      </c>
      <c r="D1323" s="365" t="s">
        <v>14</v>
      </c>
      <c r="E1323" s="365" t="s">
        <v>607</v>
      </c>
      <c r="F1323" s="365"/>
      <c r="G1323" s="366"/>
      <c r="H1323" s="366" t="s">
        <v>34</v>
      </c>
      <c r="I1323" s="366" t="s">
        <v>34</v>
      </c>
      <c r="J1323" s="366" t="s">
        <v>608</v>
      </c>
      <c r="K1323" s="367" t="s">
        <v>48</v>
      </c>
      <c r="L1323" s="368"/>
      <c r="M1323" s="368" t="s">
        <v>34</v>
      </c>
      <c r="N1323" s="367">
        <v>270466</v>
      </c>
      <c r="O1323" s="367" t="s">
        <v>1323</v>
      </c>
      <c r="P1323" s="371">
        <v>40633</v>
      </c>
      <c r="Q1323" s="372">
        <v>84099400.650000006</v>
      </c>
      <c r="R1323" s="372">
        <v>102948050.51456352</v>
      </c>
      <c r="S1323" s="367">
        <v>14</v>
      </c>
      <c r="T1323" s="369">
        <v>8.2179540244822435E-2</v>
      </c>
      <c r="U1323" s="369">
        <v>1.0623509566599076</v>
      </c>
      <c r="V1323" s="369">
        <v>-2.8131654420626706E-2</v>
      </c>
      <c r="W1323" s="369">
        <v>-0.27578427812787959</v>
      </c>
      <c r="X1323" s="369">
        <v>0.1108331880266622</v>
      </c>
      <c r="Y1323" s="369">
        <v>0.84046819882406343</v>
      </c>
      <c r="Z1323" s="369">
        <v>0.14207911380618055</v>
      </c>
      <c r="AA1323" s="369">
        <v>0.8076237432553619</v>
      </c>
      <c r="AB1323" s="369">
        <v>0.18560476022236241</v>
      </c>
      <c r="AC1323" s="373">
        <v>-0.58447822827100115</v>
      </c>
      <c r="AD1323" s="575">
        <v>0</v>
      </c>
      <c r="AE1323" s="370" t="s">
        <v>2640</v>
      </c>
      <c r="AF1323" s="370" t="s">
        <v>2323</v>
      </c>
      <c r="AG1323" s="374" t="s">
        <v>721</v>
      </c>
      <c r="AH1323" s="374" t="s">
        <v>2321</v>
      </c>
      <c r="AI1323" s="374">
        <v>500</v>
      </c>
      <c r="AJ1323" s="374">
        <v>500</v>
      </c>
      <c r="AK1323" s="374">
        <v>500</v>
      </c>
      <c r="AL1323" s="369">
        <v>2.9670000000000002E-2</v>
      </c>
      <c r="AM1323" s="369" t="s">
        <v>34</v>
      </c>
      <c r="AN1323" s="369" t="s">
        <v>2330</v>
      </c>
      <c r="AO1323" s="367" t="s">
        <v>1326</v>
      </c>
      <c r="AP1323" s="370" t="s">
        <v>718</v>
      </c>
      <c r="AQ1323" s="376" t="s">
        <v>669</v>
      </c>
      <c r="AR1323" s="369">
        <v>7.4174999999999996E-3</v>
      </c>
      <c r="AS1323" s="369">
        <v>7.4174999999999996E-3</v>
      </c>
      <c r="AT1323" s="369"/>
      <c r="AX1323" s="711"/>
      <c r="AY1323" s="712"/>
      <c r="AZ1323" s="712"/>
      <c r="BA1323" s="712"/>
      <c r="BB1323" s="713"/>
      <c r="BC1323" s="712"/>
      <c r="BD1323" s="712"/>
      <c r="BE1323" s="712"/>
      <c r="BF1323" s="712"/>
      <c r="BG1323" s="713"/>
      <c r="BH1323" s="713"/>
      <c r="BI1323" s="714"/>
      <c r="BJ1323" s="714"/>
      <c r="BK1323" s="714"/>
      <c r="BL1323" s="713"/>
      <c r="BM1323" s="713"/>
      <c r="BN1323" s="713"/>
      <c r="BO1323" s="713"/>
      <c r="BP1323" s="713"/>
      <c r="BQ1323" s="713"/>
      <c r="BR1323" s="713"/>
      <c r="BS1323" s="713"/>
      <c r="BT1323" s="716"/>
      <c r="BU1323" s="717"/>
      <c r="BV1323" s="715"/>
      <c r="BW1323" s="718"/>
    </row>
    <row r="1324" spans="2:75" ht="15.75" customHeight="1">
      <c r="B1324" s="363" t="s">
        <v>1259</v>
      </c>
      <c r="C1324" s="364">
        <v>35636909000115</v>
      </c>
      <c r="D1324" s="365" t="s">
        <v>14</v>
      </c>
      <c r="E1324" s="365" t="s">
        <v>614</v>
      </c>
      <c r="F1324" s="365"/>
      <c r="G1324" s="366"/>
      <c r="H1324" s="366" t="s">
        <v>867</v>
      </c>
      <c r="I1324" s="366" t="s">
        <v>34</v>
      </c>
      <c r="J1324" s="366" t="s">
        <v>608</v>
      </c>
      <c r="K1324" s="367" t="s">
        <v>48</v>
      </c>
      <c r="L1324" s="368"/>
      <c r="M1324" s="368" t="s">
        <v>34</v>
      </c>
      <c r="N1324" s="367">
        <v>522661</v>
      </c>
      <c r="O1324" s="367" t="s">
        <v>1323</v>
      </c>
      <c r="P1324" s="371">
        <v>43826</v>
      </c>
      <c r="Q1324" s="372">
        <v>249312191.49000001</v>
      </c>
      <c r="R1324" s="372">
        <v>248946558.84015873</v>
      </c>
      <c r="S1324" s="367">
        <v>32</v>
      </c>
      <c r="T1324" s="369">
        <v>7.3035607860321816E-2</v>
      </c>
      <c r="U1324" s="369">
        <v>0.94414555800023636</v>
      </c>
      <c r="V1324" s="369">
        <v>1.9629485269811564E-2</v>
      </c>
      <c r="W1324" s="369">
        <v>0.19243459144683422</v>
      </c>
      <c r="X1324" s="369">
        <v>0.3726030201527073</v>
      </c>
      <c r="Y1324" s="369">
        <v>2.8255163890875146</v>
      </c>
      <c r="Z1324" s="369" t="s">
        <v>1424</v>
      </c>
      <c r="AA1324" s="369" t="s">
        <v>1424</v>
      </c>
      <c r="AB1324" s="369">
        <v>0.16701128273562713</v>
      </c>
      <c r="AC1324" s="373">
        <v>-0.38186702950615092</v>
      </c>
      <c r="AD1324" s="575">
        <v>35636871000180</v>
      </c>
      <c r="AE1324" s="370" t="s">
        <v>2640</v>
      </c>
      <c r="AF1324" s="370" t="s">
        <v>2323</v>
      </c>
      <c r="AG1324" s="374" t="s">
        <v>721</v>
      </c>
      <c r="AH1324" s="374" t="s">
        <v>2321</v>
      </c>
      <c r="AI1324" s="374">
        <v>10000</v>
      </c>
      <c r="AJ1324" s="374">
        <v>1000</v>
      </c>
      <c r="AK1324" s="374">
        <v>5000</v>
      </c>
      <c r="AL1324" s="369">
        <v>1.9199999999999998E-2</v>
      </c>
      <c r="AM1324" s="369">
        <v>0.2</v>
      </c>
      <c r="AN1324" s="369" t="s">
        <v>2330</v>
      </c>
      <c r="AO1324" s="367" t="s">
        <v>1326</v>
      </c>
      <c r="AP1324" s="370" t="s">
        <v>13</v>
      </c>
      <c r="AQ1324" s="376" t="s">
        <v>670</v>
      </c>
      <c r="AR1324" s="369">
        <v>3.8399999999999992E-3</v>
      </c>
      <c r="AS1324" s="369">
        <v>3.8399999999999992E-3</v>
      </c>
      <c r="AT1324" s="369"/>
      <c r="AX1324" s="711"/>
      <c r="AY1324" s="712"/>
      <c r="AZ1324" s="712"/>
      <c r="BA1324" s="712"/>
      <c r="BB1324" s="713"/>
      <c r="BC1324" s="712"/>
      <c r="BD1324" s="712"/>
      <c r="BE1324" s="712"/>
      <c r="BF1324" s="712"/>
      <c r="BG1324" s="713"/>
      <c r="BH1324" s="713"/>
      <c r="BI1324" s="714"/>
      <c r="BJ1324" s="714"/>
      <c r="BK1324" s="714"/>
      <c r="BL1324" s="713"/>
      <c r="BM1324" s="713"/>
      <c r="BN1324" s="713"/>
      <c r="BO1324" s="713"/>
      <c r="BP1324" s="713"/>
      <c r="BQ1324" s="713"/>
      <c r="BR1324" s="713"/>
      <c r="BS1324" s="713"/>
      <c r="BT1324" s="716"/>
      <c r="BU1324" s="717"/>
      <c r="BV1324" s="715"/>
      <c r="BW1324" s="718"/>
    </row>
    <row r="1325" spans="2:75" ht="15.75" customHeight="1">
      <c r="B1325" s="363" t="s">
        <v>1756</v>
      </c>
      <c r="C1325" s="364">
        <v>33796273000143</v>
      </c>
      <c r="D1325" s="365" t="s">
        <v>11</v>
      </c>
      <c r="E1325" s="365" t="s">
        <v>621</v>
      </c>
      <c r="F1325" s="365" t="s">
        <v>674</v>
      </c>
      <c r="G1325" s="366" t="s">
        <v>740</v>
      </c>
      <c r="H1325" s="366" t="s">
        <v>34</v>
      </c>
      <c r="I1325" s="366" t="s">
        <v>34</v>
      </c>
      <c r="J1325" s="366" t="s">
        <v>608</v>
      </c>
      <c r="K1325" s="367" t="s">
        <v>48</v>
      </c>
      <c r="L1325" s="368"/>
      <c r="M1325" s="368"/>
      <c r="N1325" s="367">
        <v>527971</v>
      </c>
      <c r="O1325" s="367" t="s">
        <v>1323</v>
      </c>
      <c r="P1325" s="371">
        <v>43889</v>
      </c>
      <c r="Q1325" s="372">
        <v>208466102.31999999</v>
      </c>
      <c r="R1325" s="372">
        <v>205754798.08218238</v>
      </c>
      <c r="S1325" s="367">
        <v>2</v>
      </c>
      <c r="T1325" s="369">
        <v>8.0472648666306323E-2</v>
      </c>
      <c r="U1325" s="369">
        <v>0.90514939309116915</v>
      </c>
      <c r="V1325" s="369">
        <v>8.4541275100216806E-2</v>
      </c>
      <c r="W1325" s="369">
        <v>0.77589517165902777</v>
      </c>
      <c r="X1325" s="369">
        <v>0.14738683336452318</v>
      </c>
      <c r="Y1325" s="369">
        <v>1.0363933271328243</v>
      </c>
      <c r="Z1325" s="369" t="s">
        <v>1424</v>
      </c>
      <c r="AA1325" s="369" t="s">
        <v>1424</v>
      </c>
      <c r="AB1325" s="369">
        <v>2.0140468910568286E-2</v>
      </c>
      <c r="AC1325" s="373">
        <v>-1.0959173113838703</v>
      </c>
      <c r="AD1325" s="575">
        <v>0</v>
      </c>
      <c r="AE1325" s="370" t="s">
        <v>2640</v>
      </c>
      <c r="AF1325" s="370" t="s">
        <v>2326</v>
      </c>
      <c r="AG1325" s="374" t="s">
        <v>1459</v>
      </c>
      <c r="AH1325" s="374" t="s">
        <v>2327</v>
      </c>
      <c r="AI1325" s="374">
        <v>0</v>
      </c>
      <c r="AJ1325" s="374">
        <v>0</v>
      </c>
      <c r="AK1325" s="374">
        <v>0</v>
      </c>
      <c r="AL1325" s="369">
        <v>0.01</v>
      </c>
      <c r="AM1325" s="369">
        <v>0.2</v>
      </c>
      <c r="AN1325" s="369" t="s">
        <v>635</v>
      </c>
      <c r="AO1325" s="367" t="s">
        <v>1323</v>
      </c>
      <c r="AP1325" s="370" t="s">
        <v>13</v>
      </c>
      <c r="AQ1325" s="376" t="s">
        <v>2641</v>
      </c>
      <c r="AR1325" s="369" t="s">
        <v>34</v>
      </c>
      <c r="AS1325" s="369" t="s">
        <v>34</v>
      </c>
      <c r="AT1325" s="369"/>
      <c r="AX1325" s="711"/>
      <c r="AY1325" s="712"/>
      <c r="AZ1325" s="712"/>
      <c r="BA1325" s="712"/>
      <c r="BB1325" s="713"/>
      <c r="BC1325" s="712"/>
      <c r="BD1325" s="712"/>
      <c r="BE1325" s="712"/>
      <c r="BF1325" s="712"/>
      <c r="BG1325" s="713"/>
      <c r="BH1325" s="713"/>
      <c r="BI1325" s="714"/>
      <c r="BJ1325" s="714"/>
      <c r="BK1325" s="714"/>
      <c r="BL1325" s="713"/>
      <c r="BM1325" s="713"/>
      <c r="BN1325" s="713"/>
      <c r="BO1325" s="713"/>
      <c r="BP1325" s="713"/>
      <c r="BQ1325" s="713"/>
      <c r="BR1325" s="713"/>
      <c r="BS1325" s="713"/>
      <c r="BT1325" s="716"/>
      <c r="BU1325" s="717"/>
      <c r="BV1325" s="715"/>
      <c r="BW1325" s="718"/>
    </row>
    <row r="1326" spans="2:75" ht="15.75" customHeight="1">
      <c r="B1326" s="363" t="s">
        <v>37</v>
      </c>
      <c r="C1326" s="364">
        <v>13396703000122</v>
      </c>
      <c r="D1326" s="365" t="s">
        <v>11</v>
      </c>
      <c r="E1326" s="365" t="s">
        <v>621</v>
      </c>
      <c r="F1326" s="365" t="s">
        <v>674</v>
      </c>
      <c r="G1326" s="366" t="s">
        <v>740</v>
      </c>
      <c r="H1326" s="366" t="s">
        <v>34</v>
      </c>
      <c r="I1326" s="366" t="s">
        <v>34</v>
      </c>
      <c r="J1326" s="366" t="s">
        <v>608</v>
      </c>
      <c r="K1326" s="367" t="s">
        <v>48</v>
      </c>
      <c r="L1326" s="368" t="s">
        <v>717</v>
      </c>
      <c r="M1326" s="368" t="s">
        <v>34</v>
      </c>
      <c r="N1326" s="367">
        <v>311278</v>
      </c>
      <c r="O1326" s="367" t="s">
        <v>1323</v>
      </c>
      <c r="P1326" s="371">
        <v>41142</v>
      </c>
      <c r="Q1326" s="372">
        <v>2023726070.8499999</v>
      </c>
      <c r="R1326" s="372">
        <v>2483733210.6395621</v>
      </c>
      <c r="S1326" s="367">
        <v>2</v>
      </c>
      <c r="T1326" s="369">
        <v>7.4992616780038324E-2</v>
      </c>
      <c r="U1326" s="369">
        <v>0.96944419427708983</v>
      </c>
      <c r="V1326" s="369">
        <v>9.3539653710952519E-2</v>
      </c>
      <c r="W1326" s="369">
        <v>0.91700137820874683</v>
      </c>
      <c r="X1326" s="369">
        <v>0.13764839675328577</v>
      </c>
      <c r="Y1326" s="369">
        <v>1.0438127978636129</v>
      </c>
      <c r="Z1326" s="369">
        <v>0.24231147611932013</v>
      </c>
      <c r="AA1326" s="369">
        <v>1.3773769847986244</v>
      </c>
      <c r="AB1326" s="369">
        <v>2.0366033438050154E-2</v>
      </c>
      <c r="AC1326" s="373">
        <v>-0.36874192426959679</v>
      </c>
      <c r="AD1326" s="575">
        <v>0</v>
      </c>
      <c r="AE1326" s="370" t="s">
        <v>2640</v>
      </c>
      <c r="AF1326" s="370" t="s">
        <v>2323</v>
      </c>
      <c r="AG1326" s="374" t="s">
        <v>721</v>
      </c>
      <c r="AH1326" s="374" t="s">
        <v>2321</v>
      </c>
      <c r="AI1326" s="374">
        <v>500</v>
      </c>
      <c r="AJ1326" s="374">
        <v>0</v>
      </c>
      <c r="AK1326" s="374">
        <v>500</v>
      </c>
      <c r="AL1326" s="369">
        <v>9.5999999999999992E-3</v>
      </c>
      <c r="AM1326" s="369">
        <v>0.2</v>
      </c>
      <c r="AN1326" s="369" t="s">
        <v>635</v>
      </c>
      <c r="AO1326" s="367" t="s">
        <v>1326</v>
      </c>
      <c r="AP1326" s="370" t="s">
        <v>13</v>
      </c>
      <c r="AQ1326" s="376" t="s">
        <v>690</v>
      </c>
      <c r="AR1326" s="369">
        <v>2.8799999999999997E-3</v>
      </c>
      <c r="AS1326" s="369">
        <v>2.8799999999999997E-3</v>
      </c>
      <c r="AT1326" s="369"/>
      <c r="AX1326" s="711"/>
      <c r="AY1326" s="712"/>
      <c r="AZ1326" s="712"/>
      <c r="BA1326" s="712"/>
      <c r="BB1326" s="713"/>
      <c r="BC1326" s="712"/>
      <c r="BD1326" s="712"/>
      <c r="BE1326" s="712"/>
      <c r="BF1326" s="712"/>
      <c r="BG1326" s="713"/>
      <c r="BH1326" s="713"/>
      <c r="BI1326" s="714"/>
      <c r="BJ1326" s="714"/>
      <c r="BK1326" s="714"/>
      <c r="BL1326" s="713"/>
      <c r="BM1326" s="713"/>
      <c r="BN1326" s="713"/>
      <c r="BO1326" s="713"/>
      <c r="BP1326" s="713"/>
      <c r="BQ1326" s="713"/>
      <c r="BR1326" s="713"/>
      <c r="BS1326" s="713"/>
      <c r="BT1326" s="716"/>
      <c r="BU1326" s="717"/>
      <c r="BV1326" s="715"/>
      <c r="BW1326" s="718"/>
    </row>
    <row r="1327" spans="2:75" ht="15.75" customHeight="1">
      <c r="B1327" s="363" t="s">
        <v>26</v>
      </c>
      <c r="C1327" s="364">
        <v>28581159000166</v>
      </c>
      <c r="D1327" s="365" t="s">
        <v>14</v>
      </c>
      <c r="E1327" s="365" t="s">
        <v>614</v>
      </c>
      <c r="F1327" s="365" t="s">
        <v>691</v>
      </c>
      <c r="G1327" s="366"/>
      <c r="H1327" s="366" t="s">
        <v>867</v>
      </c>
      <c r="I1327" s="366" t="s">
        <v>34</v>
      </c>
      <c r="J1327" s="366" t="s">
        <v>608</v>
      </c>
      <c r="K1327" s="367" t="s">
        <v>48</v>
      </c>
      <c r="L1327" s="368" t="s">
        <v>717</v>
      </c>
      <c r="M1327" s="368" t="s">
        <v>34</v>
      </c>
      <c r="N1327" s="367">
        <v>464244</v>
      </c>
      <c r="O1327" s="367" t="s">
        <v>1323</v>
      </c>
      <c r="P1327" s="371">
        <v>43188</v>
      </c>
      <c r="Q1327" s="372">
        <v>64636313.359999999</v>
      </c>
      <c r="R1327" s="372">
        <v>72727350.863849178</v>
      </c>
      <c r="S1327" s="367">
        <v>33</v>
      </c>
      <c r="T1327" s="369">
        <v>0.12104194831063597</v>
      </c>
      <c r="U1327" s="369">
        <v>1.5647328909446501</v>
      </c>
      <c r="V1327" s="369">
        <v>1.5052931953757565E-2</v>
      </c>
      <c r="W1327" s="369">
        <v>0.14756906616666166</v>
      </c>
      <c r="X1327" s="369">
        <v>0.1897920727892275</v>
      </c>
      <c r="Y1327" s="369">
        <v>1.4392277656930215</v>
      </c>
      <c r="Z1327" s="369">
        <v>0.43481787180532061</v>
      </c>
      <c r="AA1327" s="369">
        <v>2.4716457461917742</v>
      </c>
      <c r="AB1327" s="369">
        <v>0.12572524380148822</v>
      </c>
      <c r="AC1327" s="373">
        <v>-0.59118830637135467</v>
      </c>
      <c r="AD1327" s="575">
        <v>28581136000151</v>
      </c>
      <c r="AE1327" s="370" t="s">
        <v>2642</v>
      </c>
      <c r="AF1327" s="370" t="s">
        <v>2320</v>
      </c>
      <c r="AG1327" s="374" t="s">
        <v>59</v>
      </c>
      <c r="AH1327" s="374" t="s">
        <v>2318</v>
      </c>
      <c r="AI1327" s="374">
        <v>1000</v>
      </c>
      <c r="AJ1327" s="374">
        <v>1000</v>
      </c>
      <c r="AK1327" s="374">
        <v>1000</v>
      </c>
      <c r="AL1327" s="369">
        <v>1.9E-2</v>
      </c>
      <c r="AM1327" s="369">
        <v>0.2</v>
      </c>
      <c r="AN1327" s="369" t="s">
        <v>2330</v>
      </c>
      <c r="AO1327" s="367" t="s">
        <v>1326</v>
      </c>
      <c r="AP1327" s="370" t="s">
        <v>13</v>
      </c>
      <c r="AQ1327" s="376" t="s">
        <v>670</v>
      </c>
      <c r="AR1327" s="369">
        <v>4.7499999999999999E-3</v>
      </c>
      <c r="AS1327" s="369">
        <v>4.7499999999999999E-3</v>
      </c>
      <c r="AT1327" s="369"/>
      <c r="AX1327" s="711"/>
      <c r="AY1327" s="712"/>
      <c r="AZ1327" s="712"/>
      <c r="BA1327" s="712"/>
      <c r="BB1327" s="713"/>
      <c r="BC1327" s="712"/>
      <c r="BD1327" s="712"/>
      <c r="BE1327" s="712"/>
      <c r="BF1327" s="712"/>
      <c r="BG1327" s="713"/>
      <c r="BH1327" s="713"/>
      <c r="BI1327" s="714"/>
      <c r="BJ1327" s="714"/>
      <c r="BK1327" s="714"/>
      <c r="BL1327" s="713"/>
      <c r="BM1327" s="713"/>
      <c r="BN1327" s="713"/>
      <c r="BO1327" s="713"/>
      <c r="BP1327" s="713"/>
      <c r="BQ1327" s="713"/>
      <c r="BR1327" s="713"/>
      <c r="BS1327" s="713"/>
      <c r="BT1327" s="716"/>
      <c r="BU1327" s="717"/>
      <c r="BV1327" s="715"/>
      <c r="BW1327" s="718"/>
    </row>
    <row r="1328" spans="2:75" ht="15.75" customHeight="1">
      <c r="B1328" s="363" t="s">
        <v>433</v>
      </c>
      <c r="C1328" s="364">
        <v>30593403000152</v>
      </c>
      <c r="D1328" s="365" t="s">
        <v>14</v>
      </c>
      <c r="E1328" s="365" t="s">
        <v>607</v>
      </c>
      <c r="F1328" s="365" t="s">
        <v>691</v>
      </c>
      <c r="G1328" s="366"/>
      <c r="H1328" s="366" t="s">
        <v>34</v>
      </c>
      <c r="I1328" s="366" t="s">
        <v>34</v>
      </c>
      <c r="J1328" s="366" t="s">
        <v>608</v>
      </c>
      <c r="K1328" s="367" t="s">
        <v>48</v>
      </c>
      <c r="L1328" s="368" t="s">
        <v>1341</v>
      </c>
      <c r="M1328" s="368" t="s">
        <v>34</v>
      </c>
      <c r="N1328" s="367">
        <v>485691</v>
      </c>
      <c r="O1328" s="367" t="s">
        <v>1323</v>
      </c>
      <c r="P1328" s="371">
        <v>43461</v>
      </c>
      <c r="Q1328" s="372">
        <v>182646736.66</v>
      </c>
      <c r="R1328" s="372">
        <v>134242708.63924605</v>
      </c>
      <c r="S1328" s="367">
        <v>17</v>
      </c>
      <c r="T1328" s="369">
        <v>4.7265979266756242E-2</v>
      </c>
      <c r="U1328" s="369">
        <v>0.6110165394198519</v>
      </c>
      <c r="V1328" s="369">
        <v>-3.8525369377606977E-2</v>
      </c>
      <c r="W1328" s="369">
        <v>-0.37767743853781371</v>
      </c>
      <c r="X1328" s="369">
        <v>0.20267155100642187</v>
      </c>
      <c r="Y1328" s="369">
        <v>1.5368951887071018</v>
      </c>
      <c r="Z1328" s="369">
        <v>0.24966099363825456</v>
      </c>
      <c r="AA1328" s="369">
        <v>1.4191540250035617</v>
      </c>
      <c r="AB1328" s="369">
        <v>0.17869329127026584</v>
      </c>
      <c r="AC1328" s="373">
        <v>-0.67421960039531925</v>
      </c>
      <c r="AD1328" s="575">
        <v>30630170000110</v>
      </c>
      <c r="AE1328" s="370" t="s">
        <v>2642</v>
      </c>
      <c r="AF1328" s="370" t="s">
        <v>2320</v>
      </c>
      <c r="AG1328" s="374" t="s">
        <v>59</v>
      </c>
      <c r="AH1328" s="374" t="s">
        <v>2321</v>
      </c>
      <c r="AI1328" s="374">
        <v>1000</v>
      </c>
      <c r="AJ1328" s="374">
        <v>1000</v>
      </c>
      <c r="AK1328" s="374">
        <v>1000</v>
      </c>
      <c r="AL1328" s="369">
        <v>1.9E-2</v>
      </c>
      <c r="AM1328" s="369">
        <v>0.2</v>
      </c>
      <c r="AN1328" s="369" t="s">
        <v>668</v>
      </c>
      <c r="AO1328" s="367" t="s">
        <v>1326</v>
      </c>
      <c r="AP1328" s="370" t="s">
        <v>718</v>
      </c>
      <c r="AQ1328" s="376" t="s">
        <v>661</v>
      </c>
      <c r="AR1328" s="369">
        <v>4.7499999999999999E-3</v>
      </c>
      <c r="AS1328" s="369">
        <v>4.7499999999999999E-3</v>
      </c>
      <c r="AT1328" s="369"/>
      <c r="AX1328" s="711"/>
      <c r="AY1328" s="712"/>
      <c r="AZ1328" s="712"/>
      <c r="BA1328" s="712"/>
      <c r="BB1328" s="713"/>
      <c r="BC1328" s="712"/>
      <c r="BD1328" s="712"/>
      <c r="BE1328" s="712"/>
      <c r="BF1328" s="712"/>
      <c r="BG1328" s="713"/>
      <c r="BH1328" s="713"/>
      <c r="BI1328" s="714"/>
      <c r="BJ1328" s="714"/>
      <c r="BK1328" s="714"/>
      <c r="BL1328" s="713"/>
      <c r="BM1328" s="713"/>
      <c r="BN1328" s="713"/>
      <c r="BO1328" s="713"/>
      <c r="BP1328" s="713"/>
      <c r="BQ1328" s="713"/>
      <c r="BR1328" s="713"/>
      <c r="BS1328" s="713"/>
      <c r="BT1328" s="716"/>
      <c r="BU1328" s="717"/>
      <c r="BV1328" s="715"/>
      <c r="BW1328" s="718"/>
    </row>
    <row r="1329" spans="2:75" ht="15.75" customHeight="1">
      <c r="B1329" s="363" t="s">
        <v>652</v>
      </c>
      <c r="C1329" s="364">
        <v>29148660000104</v>
      </c>
      <c r="D1329" s="365" t="s">
        <v>13</v>
      </c>
      <c r="E1329" s="365" t="s">
        <v>615</v>
      </c>
      <c r="F1329" s="365" t="s">
        <v>619</v>
      </c>
      <c r="G1329" s="366" t="s">
        <v>34</v>
      </c>
      <c r="H1329" s="366" t="s">
        <v>1339</v>
      </c>
      <c r="I1329" s="366" t="s">
        <v>34</v>
      </c>
      <c r="J1329" s="366" t="s">
        <v>611</v>
      </c>
      <c r="K1329" s="367" t="s">
        <v>48</v>
      </c>
      <c r="L1329" s="368" t="s">
        <v>717</v>
      </c>
      <c r="M1329" s="368" t="s">
        <v>34</v>
      </c>
      <c r="N1329" s="367">
        <v>462081</v>
      </c>
      <c r="O1329" s="367" t="s">
        <v>1323</v>
      </c>
      <c r="P1329" s="371">
        <v>43188</v>
      </c>
      <c r="Q1329" s="372">
        <v>183498198.93000001</v>
      </c>
      <c r="R1329" s="372">
        <v>118305909.12111111</v>
      </c>
      <c r="S1329" s="367">
        <v>31</v>
      </c>
      <c r="T1329" s="369">
        <v>0.15564417131751207</v>
      </c>
      <c r="U1329" s="369">
        <v>2.0120425814637604</v>
      </c>
      <c r="V1329" s="369">
        <v>0.22050798610305611</v>
      </c>
      <c r="W1329" s="369">
        <v>2.16171558414548</v>
      </c>
      <c r="X1329" s="369">
        <v>0.24881961627488081</v>
      </c>
      <c r="Y1329" s="369">
        <v>1.8868443509207393</v>
      </c>
      <c r="Z1329" s="369">
        <v>0.45341230173899305</v>
      </c>
      <c r="AA1329" s="369">
        <v>2.5773425140306996</v>
      </c>
      <c r="AB1329" s="369">
        <v>3.5775460751624202E-2</v>
      </c>
      <c r="AC1329" s="373">
        <v>2.8743344636323154</v>
      </c>
      <c r="AD1329" s="575">
        <v>28581119000114</v>
      </c>
      <c r="AE1329" s="370" t="s">
        <v>2331</v>
      </c>
      <c r="AF1329" s="370" t="s">
        <v>2317</v>
      </c>
      <c r="AG1329" s="374" t="s">
        <v>1458</v>
      </c>
      <c r="AH1329" s="374" t="s">
        <v>2318</v>
      </c>
      <c r="AI1329" s="374">
        <v>10000</v>
      </c>
      <c r="AJ1329" s="374">
        <v>10000</v>
      </c>
      <c r="AK1329" s="374">
        <v>10000</v>
      </c>
      <c r="AL1329" s="369">
        <v>0</v>
      </c>
      <c r="AM1329" s="369" t="s">
        <v>34</v>
      </c>
      <c r="AN1329" s="369" t="s">
        <v>34</v>
      </c>
      <c r="AO1329" s="367" t="s">
        <v>1326</v>
      </c>
      <c r="AP1329" s="370" t="s">
        <v>13</v>
      </c>
      <c r="AQ1329" s="376" t="s">
        <v>666</v>
      </c>
      <c r="AR1329" s="369">
        <v>4.7499999999999999E-3</v>
      </c>
      <c r="AS1329" s="369">
        <v>4.7499999999999999E-3</v>
      </c>
      <c r="AT1329" s="369"/>
      <c r="AX1329" s="711"/>
      <c r="AY1329" s="712"/>
      <c r="AZ1329" s="712"/>
      <c r="BA1329" s="712"/>
      <c r="BB1329" s="713"/>
      <c r="BC1329" s="712"/>
      <c r="BD1329" s="712"/>
      <c r="BE1329" s="712"/>
      <c r="BF1329" s="712"/>
      <c r="BG1329" s="713"/>
      <c r="BH1329" s="713"/>
      <c r="BI1329" s="714"/>
      <c r="BJ1329" s="714"/>
      <c r="BK1329" s="714"/>
      <c r="BL1329" s="713"/>
      <c r="BM1329" s="713"/>
      <c r="BN1329" s="713"/>
      <c r="BO1329" s="713"/>
      <c r="BP1329" s="713"/>
      <c r="BQ1329" s="713"/>
      <c r="BR1329" s="713"/>
      <c r="BS1329" s="713"/>
      <c r="BT1329" s="716"/>
      <c r="BU1329" s="717"/>
      <c r="BV1329" s="715"/>
      <c r="BW1329" s="718"/>
    </row>
    <row r="1330" spans="2:75" ht="15.75" customHeight="1">
      <c r="B1330" s="363" t="s">
        <v>434</v>
      </c>
      <c r="C1330" s="364">
        <v>30593439000136</v>
      </c>
      <c r="D1330" s="365" t="s">
        <v>13</v>
      </c>
      <c r="E1330" s="365" t="s">
        <v>615</v>
      </c>
      <c r="F1330" s="365" t="s">
        <v>619</v>
      </c>
      <c r="G1330" s="366" t="s">
        <v>34</v>
      </c>
      <c r="H1330" s="366" t="s">
        <v>1340</v>
      </c>
      <c r="I1330" s="366" t="s">
        <v>34</v>
      </c>
      <c r="J1330" s="366" t="s">
        <v>611</v>
      </c>
      <c r="K1330" s="367" t="s">
        <v>48</v>
      </c>
      <c r="L1330" s="368" t="s">
        <v>717</v>
      </c>
      <c r="M1330" s="368" t="s">
        <v>1421</v>
      </c>
      <c r="N1330" s="367">
        <v>486124</v>
      </c>
      <c r="O1330" s="367" t="s">
        <v>1326</v>
      </c>
      <c r="P1330" s="371">
        <v>43462</v>
      </c>
      <c r="Q1330" s="372">
        <v>875689539.36000001</v>
      </c>
      <c r="R1330" s="372">
        <v>556217467.59976196</v>
      </c>
      <c r="S1330" s="367">
        <v>61</v>
      </c>
      <c r="T1330" s="369">
        <v>0.2519168234883582</v>
      </c>
      <c r="U1330" s="369">
        <v>3.2565779467042417</v>
      </c>
      <c r="V1330" s="369">
        <v>0.375048652534407</v>
      </c>
      <c r="W1330" s="369">
        <v>3.6767308582532756</v>
      </c>
      <c r="X1330" s="369">
        <v>0.42599942575801797</v>
      </c>
      <c r="Y1330" s="369">
        <v>3.2304310328129904</v>
      </c>
      <c r="Z1330" s="369">
        <v>0.80963871554437294</v>
      </c>
      <c r="AA1330" s="369">
        <v>4.6022489345226001</v>
      </c>
      <c r="AB1330" s="369">
        <v>7.1626063474898416E-2</v>
      </c>
      <c r="AC1330" s="373">
        <v>3.128593521717308</v>
      </c>
      <c r="AD1330" s="575">
        <v>28692461000191</v>
      </c>
      <c r="AE1330" s="370" t="s">
        <v>2642</v>
      </c>
      <c r="AF1330" s="370" t="s">
        <v>2320</v>
      </c>
      <c r="AG1330" s="374" t="s">
        <v>59</v>
      </c>
      <c r="AH1330" s="374" t="s">
        <v>2318</v>
      </c>
      <c r="AI1330" s="374">
        <v>1000</v>
      </c>
      <c r="AJ1330" s="374">
        <v>1000</v>
      </c>
      <c r="AK1330" s="374">
        <v>1000</v>
      </c>
      <c r="AL1330" s="369">
        <v>1.9E-2</v>
      </c>
      <c r="AM1330" s="369">
        <v>0.2</v>
      </c>
      <c r="AN1330" s="369" t="s">
        <v>64</v>
      </c>
      <c r="AO1330" s="367" t="s">
        <v>1326</v>
      </c>
      <c r="AP1330" s="370" t="s">
        <v>13</v>
      </c>
      <c r="AQ1330" s="376" t="s">
        <v>666</v>
      </c>
      <c r="AR1330" s="369">
        <v>1.2666666666666666E-3</v>
      </c>
      <c r="AS1330" s="369">
        <v>1.2666666666666666E-3</v>
      </c>
      <c r="AT1330" s="369"/>
      <c r="AX1330" s="711"/>
      <c r="AY1330" s="712"/>
      <c r="AZ1330" s="712"/>
      <c r="BA1330" s="712"/>
      <c r="BB1330" s="713"/>
      <c r="BC1330" s="712"/>
      <c r="BD1330" s="712"/>
      <c r="BE1330" s="712"/>
      <c r="BF1330" s="712"/>
      <c r="BG1330" s="713"/>
      <c r="BH1330" s="713"/>
      <c r="BI1330" s="714"/>
      <c r="BJ1330" s="714"/>
      <c r="BK1330" s="714"/>
      <c r="BL1330" s="713"/>
      <c r="BM1330" s="713"/>
      <c r="BN1330" s="713"/>
      <c r="BO1330" s="713"/>
      <c r="BP1330" s="713"/>
      <c r="BQ1330" s="713"/>
      <c r="BR1330" s="713"/>
      <c r="BS1330" s="713"/>
      <c r="BT1330" s="716"/>
      <c r="BU1330" s="717"/>
      <c r="BV1330" s="715"/>
      <c r="BW1330" s="718"/>
    </row>
    <row r="1331" spans="2:75" ht="15.75" customHeight="1">
      <c r="B1331" s="363" t="s">
        <v>1311</v>
      </c>
      <c r="C1331" s="364">
        <v>34687428000176</v>
      </c>
      <c r="D1331" s="365" t="s">
        <v>11</v>
      </c>
      <c r="E1331" s="365" t="s">
        <v>620</v>
      </c>
      <c r="F1331" s="365" t="s">
        <v>619</v>
      </c>
      <c r="G1331" s="366" t="s">
        <v>740</v>
      </c>
      <c r="H1331" s="366" t="s">
        <v>34</v>
      </c>
      <c r="I1331" s="366"/>
      <c r="J1331" s="366" t="s">
        <v>608</v>
      </c>
      <c r="K1331" s="367" t="s">
        <v>48</v>
      </c>
      <c r="L1331" s="368" t="s">
        <v>717</v>
      </c>
      <c r="M1331" s="368" t="s">
        <v>34</v>
      </c>
      <c r="N1331" s="367">
        <v>609811</v>
      </c>
      <c r="O1331" s="367" t="s">
        <v>1323</v>
      </c>
      <c r="P1331" s="371">
        <v>44418</v>
      </c>
      <c r="Q1331" s="372">
        <v>22899214.379999999</v>
      </c>
      <c r="R1331" s="372">
        <v>12978369.529087299</v>
      </c>
      <c r="S1331" s="367">
        <v>1</v>
      </c>
      <c r="T1331" s="369">
        <v>8.0268317306418036E-2</v>
      </c>
      <c r="U1331" s="369">
        <v>1.0376442047000463</v>
      </c>
      <c r="V1331" s="369">
        <v>0.11599491139294194</v>
      </c>
      <c r="W1331" s="369">
        <v>1.1371379879298686</v>
      </c>
      <c r="X1331" s="369" t="s">
        <v>1424</v>
      </c>
      <c r="Y1331" s="369" t="s">
        <v>1424</v>
      </c>
      <c r="Z1331" s="369" t="s">
        <v>1424</v>
      </c>
      <c r="AA1331" s="369" t="s">
        <v>1424</v>
      </c>
      <c r="AB1331" s="369">
        <v>6.4020570125582791E-3</v>
      </c>
      <c r="AC1331" s="373">
        <v>1.9741355797715145</v>
      </c>
      <c r="AD1331" s="575">
        <v>34687399000142</v>
      </c>
      <c r="AE1331" s="370" t="s">
        <v>2642</v>
      </c>
      <c r="AF1331" s="370" t="s">
        <v>2320</v>
      </c>
      <c r="AG1331" s="374" t="s">
        <v>59</v>
      </c>
      <c r="AH1331" s="374" t="s">
        <v>2321</v>
      </c>
      <c r="AI1331" s="374">
        <v>1000</v>
      </c>
      <c r="AJ1331" s="374">
        <v>1000</v>
      </c>
      <c r="AK1331" s="374">
        <v>1000</v>
      </c>
      <c r="AL1331" s="369">
        <v>8.0000000000000002E-3</v>
      </c>
      <c r="AM1331" s="369">
        <v>0.2</v>
      </c>
      <c r="AN1331" s="369" t="s">
        <v>64</v>
      </c>
      <c r="AO1331" s="367" t="s">
        <v>1326</v>
      </c>
      <c r="AP1331" s="370" t="s">
        <v>11</v>
      </c>
      <c r="AQ1331" s="376" t="s">
        <v>677</v>
      </c>
      <c r="AR1331" s="369">
        <v>1.6000000000000001E-3</v>
      </c>
      <c r="AS1331" s="369">
        <v>1.6000000000000001E-3</v>
      </c>
      <c r="AT1331" s="369"/>
      <c r="AX1331" s="711"/>
      <c r="AY1331" s="712"/>
      <c r="AZ1331" s="712"/>
      <c r="BA1331" s="712"/>
      <c r="BB1331" s="713"/>
      <c r="BC1331" s="712"/>
      <c r="BD1331" s="712"/>
      <c r="BE1331" s="712"/>
      <c r="BF1331" s="712"/>
      <c r="BG1331" s="713"/>
      <c r="BH1331" s="713"/>
      <c r="BI1331" s="714"/>
      <c r="BJ1331" s="714"/>
      <c r="BK1331" s="714"/>
      <c r="BL1331" s="713"/>
      <c r="BM1331" s="713"/>
      <c r="BN1331" s="713"/>
      <c r="BO1331" s="713"/>
      <c r="BP1331" s="713"/>
      <c r="BQ1331" s="713"/>
      <c r="BR1331" s="713"/>
      <c r="BS1331" s="713"/>
      <c r="BT1331" s="716"/>
      <c r="BU1331" s="717"/>
      <c r="BV1331" s="715"/>
      <c r="BW1331" s="718"/>
    </row>
    <row r="1332" spans="2:75" ht="15.75" customHeight="1">
      <c r="B1332" s="363" t="s">
        <v>56</v>
      </c>
      <c r="C1332" s="364">
        <v>21329166000126</v>
      </c>
      <c r="D1332" s="365" t="s">
        <v>14</v>
      </c>
      <c r="E1332" s="365" t="s">
        <v>607</v>
      </c>
      <c r="F1332" s="365"/>
      <c r="G1332" s="366"/>
      <c r="H1332" s="366" t="s">
        <v>34</v>
      </c>
      <c r="I1332" s="366" t="s">
        <v>34</v>
      </c>
      <c r="J1332" s="366" t="s">
        <v>611</v>
      </c>
      <c r="K1332" s="367" t="s">
        <v>48</v>
      </c>
      <c r="L1332" s="368"/>
      <c r="M1332" s="368" t="s">
        <v>34</v>
      </c>
      <c r="N1332" s="367">
        <v>388467</v>
      </c>
      <c r="O1332" s="367" t="s">
        <v>1323</v>
      </c>
      <c r="P1332" s="371">
        <v>42003</v>
      </c>
      <c r="Q1332" s="372">
        <v>454427107.88</v>
      </c>
      <c r="R1332" s="372">
        <v>510114892.4330557</v>
      </c>
      <c r="S1332" s="367">
        <v>17</v>
      </c>
      <c r="T1332" s="369">
        <v>-2.1490990550757205E-2</v>
      </c>
      <c r="U1332" s="369">
        <v>-0.27781822949057416</v>
      </c>
      <c r="V1332" s="369">
        <v>-0.22349074911041311</v>
      </c>
      <c r="W1332" s="369">
        <v>-2.1909566351875172</v>
      </c>
      <c r="X1332" s="369">
        <v>-0.12899651955098035</v>
      </c>
      <c r="Y1332" s="369">
        <v>-0.97820404133376071</v>
      </c>
      <c r="Z1332" s="369">
        <v>-8.6826439542410094E-3</v>
      </c>
      <c r="AA1332" s="369">
        <v>-4.9354963047162678E-2</v>
      </c>
      <c r="AB1332" s="369">
        <v>0.30010401728451142</v>
      </c>
      <c r="AC1332" s="373">
        <v>-1.0166381875775437</v>
      </c>
      <c r="AD1332" s="575">
        <v>34507968000120</v>
      </c>
      <c r="AE1332" s="370" t="s">
        <v>2643</v>
      </c>
      <c r="AF1332" s="370" t="s">
        <v>2317</v>
      </c>
      <c r="AG1332" s="374" t="s">
        <v>1458</v>
      </c>
      <c r="AH1332" s="374" t="s">
        <v>2321</v>
      </c>
      <c r="AI1332" s="374">
        <v>5000</v>
      </c>
      <c r="AJ1332" s="374">
        <v>2000</v>
      </c>
      <c r="AK1332" s="374">
        <v>2000</v>
      </c>
      <c r="AL1332" s="369">
        <v>0.02</v>
      </c>
      <c r="AM1332" s="369">
        <v>0.2</v>
      </c>
      <c r="AN1332" s="369" t="s">
        <v>2368</v>
      </c>
      <c r="AO1332" s="367" t="s">
        <v>1326</v>
      </c>
      <c r="AP1332" s="370" t="s">
        <v>718</v>
      </c>
      <c r="AQ1332" s="376" t="s">
        <v>661</v>
      </c>
      <c r="AR1332" s="369">
        <v>5.3340000000000002E-3</v>
      </c>
      <c r="AS1332" s="369">
        <v>5.3340000000000002E-3</v>
      </c>
      <c r="AT1332" s="369"/>
      <c r="AX1332" s="711"/>
      <c r="AY1332" s="712"/>
      <c r="AZ1332" s="712"/>
      <c r="BA1332" s="712"/>
      <c r="BB1332" s="713"/>
      <c r="BC1332" s="712"/>
      <c r="BD1332" s="712"/>
      <c r="BE1332" s="712"/>
      <c r="BF1332" s="712"/>
      <c r="BG1332" s="713"/>
      <c r="BH1332" s="713"/>
      <c r="BI1332" s="714"/>
      <c r="BJ1332" s="714"/>
      <c r="BK1332" s="714"/>
      <c r="BL1332" s="713"/>
      <c r="BM1332" s="713"/>
      <c r="BN1332" s="713"/>
      <c r="BO1332" s="713"/>
      <c r="BP1332" s="713"/>
      <c r="BQ1332" s="713"/>
      <c r="BR1332" s="713"/>
      <c r="BS1332" s="713"/>
      <c r="BT1332" s="716"/>
      <c r="BU1332" s="717"/>
      <c r="BV1332" s="715"/>
      <c r="BW1332" s="718"/>
    </row>
    <row r="1333" spans="2:75" ht="15.75" customHeight="1">
      <c r="B1333" s="363" t="s">
        <v>1757</v>
      </c>
      <c r="C1333" s="364">
        <v>45560980000115</v>
      </c>
      <c r="D1333" s="365" t="s">
        <v>13</v>
      </c>
      <c r="E1333" s="365" t="s">
        <v>615</v>
      </c>
      <c r="F1333" s="365" t="s">
        <v>617</v>
      </c>
      <c r="G1333" s="366" t="s">
        <v>34</v>
      </c>
      <c r="H1333" s="366" t="s">
        <v>1340</v>
      </c>
      <c r="I1333" s="366" t="s">
        <v>34</v>
      </c>
      <c r="J1333" s="366" t="s">
        <v>611</v>
      </c>
      <c r="K1333" s="367" t="s">
        <v>48</v>
      </c>
      <c r="L1333" s="368"/>
      <c r="M1333" s="368"/>
      <c r="N1333" s="367">
        <v>645915</v>
      </c>
      <c r="O1333" s="367" t="s">
        <v>1326</v>
      </c>
      <c r="P1333" s="371">
        <v>44669</v>
      </c>
      <c r="Q1333" s="372">
        <v>451237928.30000001</v>
      </c>
      <c r="R1333" s="372" t="s">
        <v>1424</v>
      </c>
      <c r="S1333" s="367">
        <v>31</v>
      </c>
      <c r="T1333" s="369" t="s">
        <v>1424</v>
      </c>
      <c r="U1333" s="369" t="s">
        <v>1424</v>
      </c>
      <c r="V1333" s="369" t="s">
        <v>1424</v>
      </c>
      <c r="W1333" s="369" t="s">
        <v>1424</v>
      </c>
      <c r="X1333" s="369" t="s">
        <v>1424</v>
      </c>
      <c r="Y1333" s="369" t="s">
        <v>1424</v>
      </c>
      <c r="Z1333" s="369" t="s">
        <v>1424</v>
      </c>
      <c r="AA1333" s="369" t="s">
        <v>1424</v>
      </c>
      <c r="AB1333" s="369" t="s">
        <v>1424</v>
      </c>
      <c r="AC1333" s="373" t="s">
        <v>1424</v>
      </c>
      <c r="AD1333" s="575">
        <v>41373649000135</v>
      </c>
      <c r="AE1333" s="370" t="s">
        <v>2643</v>
      </c>
      <c r="AF1333" s="370" t="s">
        <v>2317</v>
      </c>
      <c r="AG1333" s="374" t="s">
        <v>1458</v>
      </c>
      <c r="AH1333" s="374" t="s">
        <v>2321</v>
      </c>
      <c r="AI1333" s="374">
        <v>5000</v>
      </c>
      <c r="AJ1333" s="374">
        <v>3000</v>
      </c>
      <c r="AK1333" s="374">
        <v>1000</v>
      </c>
      <c r="AL1333" s="369">
        <v>0.02</v>
      </c>
      <c r="AM1333" s="369">
        <v>0.2</v>
      </c>
      <c r="AN1333" s="369" t="s">
        <v>2335</v>
      </c>
      <c r="AO1333" s="367" t="s">
        <v>1326</v>
      </c>
      <c r="AP1333" s="370" t="s">
        <v>13</v>
      </c>
      <c r="AQ1333" s="376" t="s">
        <v>670</v>
      </c>
      <c r="AR1333" s="369">
        <v>3.3333333333333331E-3</v>
      </c>
      <c r="AS1333" s="369">
        <v>3.3333333333333331E-3</v>
      </c>
      <c r="AT1333" s="369"/>
      <c r="AX1333" s="711"/>
      <c r="AY1333" s="712"/>
      <c r="AZ1333" s="712"/>
      <c r="BA1333" s="712"/>
      <c r="BB1333" s="713"/>
      <c r="BC1333" s="712"/>
      <c r="BD1333" s="712"/>
      <c r="BE1333" s="712"/>
      <c r="BF1333" s="712"/>
      <c r="BG1333" s="713"/>
      <c r="BH1333" s="713"/>
      <c r="BI1333" s="714"/>
      <c r="BJ1333" s="714"/>
      <c r="BK1333" s="714"/>
      <c r="BL1333" s="713"/>
      <c r="BM1333" s="713"/>
      <c r="BN1333" s="713"/>
      <c r="BO1333" s="713"/>
      <c r="BP1333" s="713"/>
      <c r="BQ1333" s="713"/>
      <c r="BR1333" s="713"/>
      <c r="BS1333" s="713"/>
      <c r="BT1333" s="716"/>
      <c r="BU1333" s="717"/>
      <c r="BV1333" s="715"/>
      <c r="BW1333" s="718"/>
    </row>
    <row r="1334" spans="2:75" ht="15.75" customHeight="1">
      <c r="B1334" s="363" t="s">
        <v>52</v>
      </c>
      <c r="C1334" s="364">
        <v>30057258000195</v>
      </c>
      <c r="D1334" s="365" t="s">
        <v>13</v>
      </c>
      <c r="E1334" s="365" t="s">
        <v>615</v>
      </c>
      <c r="F1334" s="365" t="s">
        <v>617</v>
      </c>
      <c r="G1334" s="366" t="s">
        <v>34</v>
      </c>
      <c r="H1334" s="366" t="s">
        <v>1340</v>
      </c>
      <c r="I1334" s="366" t="s">
        <v>34</v>
      </c>
      <c r="J1334" s="366" t="s">
        <v>611</v>
      </c>
      <c r="K1334" s="367" t="s">
        <v>48</v>
      </c>
      <c r="L1334" s="368"/>
      <c r="M1334" s="368" t="s">
        <v>1421</v>
      </c>
      <c r="N1334" s="367">
        <v>465119</v>
      </c>
      <c r="O1334" s="367" t="s">
        <v>1326</v>
      </c>
      <c r="P1334" s="371">
        <v>43228</v>
      </c>
      <c r="Q1334" s="372">
        <v>1077874090.6700001</v>
      </c>
      <c r="R1334" s="372">
        <v>998066641.25892866</v>
      </c>
      <c r="S1334" s="367">
        <v>16</v>
      </c>
      <c r="T1334" s="369">
        <v>0.20820980853471083</v>
      </c>
      <c r="U1334" s="369">
        <v>2.6915688336034713</v>
      </c>
      <c r="V1334" s="369">
        <v>0.2512757018842624</v>
      </c>
      <c r="W1334" s="369">
        <v>2.4633420778984458</v>
      </c>
      <c r="X1334" s="369">
        <v>0.35951405676046178</v>
      </c>
      <c r="Y1334" s="369">
        <v>2.7262604019358294</v>
      </c>
      <c r="Z1334" s="369">
        <v>0.58666814514091437</v>
      </c>
      <c r="AA1334" s="369">
        <v>3.3348119279075505</v>
      </c>
      <c r="AB1334" s="369">
        <v>8.7303402110676206E-2</v>
      </c>
      <c r="AC1334" s="373">
        <v>1.4994582382786514</v>
      </c>
      <c r="AD1334" s="575">
        <v>41373649000135</v>
      </c>
      <c r="AE1334" s="370" t="s">
        <v>2643</v>
      </c>
      <c r="AF1334" s="370" t="s">
        <v>2317</v>
      </c>
      <c r="AG1334" s="374" t="s">
        <v>1458</v>
      </c>
      <c r="AH1334" s="374" t="s">
        <v>2321</v>
      </c>
      <c r="AI1334" s="374">
        <v>5000</v>
      </c>
      <c r="AJ1334" s="374">
        <v>2000</v>
      </c>
      <c r="AK1334" s="374">
        <v>3000</v>
      </c>
      <c r="AL1334" s="369">
        <v>0.02</v>
      </c>
      <c r="AM1334" s="369">
        <v>0.2</v>
      </c>
      <c r="AN1334" s="369" t="s">
        <v>64</v>
      </c>
      <c r="AO1334" s="367" t="s">
        <v>1326</v>
      </c>
      <c r="AP1334" s="370" t="s">
        <v>13</v>
      </c>
      <c r="AQ1334" s="376" t="s">
        <v>670</v>
      </c>
      <c r="AR1334" s="369">
        <v>3.3333333333333331E-3</v>
      </c>
      <c r="AS1334" s="369">
        <v>3.3333333333333331E-3</v>
      </c>
      <c r="AT1334" s="369"/>
      <c r="AX1334" s="711"/>
      <c r="AY1334" s="712"/>
      <c r="AZ1334" s="712"/>
      <c r="BA1334" s="712"/>
      <c r="BB1334" s="713"/>
      <c r="BC1334" s="712"/>
      <c r="BD1334" s="712"/>
      <c r="BE1334" s="712"/>
      <c r="BF1334" s="712"/>
      <c r="BG1334" s="713"/>
      <c r="BH1334" s="713"/>
      <c r="BI1334" s="714"/>
      <c r="BJ1334" s="714"/>
      <c r="BK1334" s="714"/>
      <c r="BL1334" s="713"/>
      <c r="BM1334" s="713"/>
      <c r="BN1334" s="713"/>
      <c r="BO1334" s="713"/>
      <c r="BP1334" s="713"/>
      <c r="BQ1334" s="713"/>
      <c r="BR1334" s="713"/>
      <c r="BS1334" s="713"/>
      <c r="BT1334" s="716"/>
      <c r="BU1334" s="717"/>
      <c r="BV1334" s="715"/>
      <c r="BW1334" s="718"/>
    </row>
    <row r="1335" spans="2:75" ht="15.75" customHeight="1">
      <c r="B1335" s="363" t="s">
        <v>55</v>
      </c>
      <c r="C1335" s="364">
        <v>30773631000104</v>
      </c>
      <c r="D1335" s="365" t="s">
        <v>14</v>
      </c>
      <c r="E1335" s="365" t="s">
        <v>614</v>
      </c>
      <c r="F1335" s="365"/>
      <c r="G1335" s="366"/>
      <c r="H1335" s="366" t="s">
        <v>1340</v>
      </c>
      <c r="I1335" s="366" t="s">
        <v>34</v>
      </c>
      <c r="J1335" s="366" t="s">
        <v>611</v>
      </c>
      <c r="K1335" s="367" t="s">
        <v>48</v>
      </c>
      <c r="L1335" s="368"/>
      <c r="M1335" s="368" t="s">
        <v>1421</v>
      </c>
      <c r="N1335" s="367">
        <v>477958</v>
      </c>
      <c r="O1335" s="367" t="s">
        <v>1323</v>
      </c>
      <c r="P1335" s="371">
        <v>43399</v>
      </c>
      <c r="Q1335" s="372">
        <v>36251168.829999998</v>
      </c>
      <c r="R1335" s="372">
        <v>42397215.526309513</v>
      </c>
      <c r="S1335" s="367">
        <v>32</v>
      </c>
      <c r="T1335" s="369">
        <v>3.2775061130732697E-2</v>
      </c>
      <c r="U1335" s="369">
        <v>0.42368961231824998</v>
      </c>
      <c r="V1335" s="369">
        <v>-0.21191599629516655</v>
      </c>
      <c r="W1335" s="369">
        <v>-2.0774853546886045</v>
      </c>
      <c r="X1335" s="369">
        <v>-1.4347463660771442E-2</v>
      </c>
      <c r="Y1335" s="369">
        <v>-0.10879942330776812</v>
      </c>
      <c r="Z1335" s="369">
        <v>0.20941417118663863</v>
      </c>
      <c r="AA1335" s="369">
        <v>1.1903780386411382</v>
      </c>
      <c r="AB1335" s="369">
        <v>0.31336450036649954</v>
      </c>
      <c r="AC1335" s="373">
        <v>-0.91383946456336507</v>
      </c>
      <c r="AD1335" s="575">
        <v>32774675000184</v>
      </c>
      <c r="AE1335" s="370" t="s">
        <v>2643</v>
      </c>
      <c r="AF1335" s="370" t="s">
        <v>2317</v>
      </c>
      <c r="AG1335" s="374" t="s">
        <v>1458</v>
      </c>
      <c r="AH1335" s="374" t="s">
        <v>2321</v>
      </c>
      <c r="AI1335" s="374">
        <v>2000</v>
      </c>
      <c r="AJ1335" s="374">
        <v>2000</v>
      </c>
      <c r="AK1335" s="374">
        <v>2000</v>
      </c>
      <c r="AL1335" s="369">
        <v>0.02</v>
      </c>
      <c r="AM1335" s="369">
        <v>0.2</v>
      </c>
      <c r="AN1335" s="369" t="s">
        <v>34</v>
      </c>
      <c r="AO1335" s="367" t="s">
        <v>1326</v>
      </c>
      <c r="AP1335" s="370" t="s">
        <v>13</v>
      </c>
      <c r="AQ1335" s="376" t="s">
        <v>670</v>
      </c>
      <c r="AR1335" s="369">
        <v>3.3333333333333331E-3</v>
      </c>
      <c r="AS1335" s="369">
        <v>3.3333333333333331E-3</v>
      </c>
      <c r="AT1335" s="369"/>
      <c r="AX1335" s="711"/>
      <c r="AY1335" s="712"/>
      <c r="AZ1335" s="712"/>
      <c r="BA1335" s="712"/>
      <c r="BB1335" s="713"/>
      <c r="BC1335" s="712"/>
      <c r="BD1335" s="712"/>
      <c r="BE1335" s="712"/>
      <c r="BF1335" s="712"/>
      <c r="BG1335" s="713"/>
      <c r="BH1335" s="713"/>
      <c r="BI1335" s="714"/>
      <c r="BJ1335" s="714"/>
      <c r="BK1335" s="714"/>
      <c r="BL1335" s="713"/>
      <c r="BM1335" s="713"/>
      <c r="BN1335" s="713"/>
      <c r="BO1335" s="713"/>
      <c r="BP1335" s="713"/>
      <c r="BQ1335" s="713"/>
      <c r="BR1335" s="713"/>
      <c r="BS1335" s="713"/>
      <c r="BT1335" s="716"/>
      <c r="BU1335" s="717"/>
      <c r="BV1335" s="715"/>
      <c r="BW1335" s="718"/>
    </row>
    <row r="1336" spans="2:75" ht="15.75" customHeight="1">
      <c r="B1336" s="363" t="s">
        <v>53</v>
      </c>
      <c r="C1336" s="364">
        <v>21646715000196</v>
      </c>
      <c r="D1336" s="365" t="s">
        <v>13</v>
      </c>
      <c r="E1336" s="365" t="s">
        <v>615</v>
      </c>
      <c r="F1336" s="365" t="s">
        <v>619</v>
      </c>
      <c r="G1336" s="366" t="s">
        <v>34</v>
      </c>
      <c r="H1336" s="366" t="s">
        <v>1340</v>
      </c>
      <c r="I1336" s="366" t="s">
        <v>34</v>
      </c>
      <c r="J1336" s="366" t="s">
        <v>611</v>
      </c>
      <c r="K1336" s="367" t="s">
        <v>48</v>
      </c>
      <c r="L1336" s="368"/>
      <c r="M1336" s="368" t="s">
        <v>34</v>
      </c>
      <c r="N1336" s="367">
        <v>397806</v>
      </c>
      <c r="O1336" s="367" t="s">
        <v>1323</v>
      </c>
      <c r="P1336" s="371">
        <v>42034</v>
      </c>
      <c r="Q1336" s="372">
        <v>1074648282.73</v>
      </c>
      <c r="R1336" s="372">
        <v>920976490.49785745</v>
      </c>
      <c r="S1336" s="367">
        <v>16</v>
      </c>
      <c r="T1336" s="369">
        <v>0.5027377772770627</v>
      </c>
      <c r="U1336" s="369">
        <v>6.4989893719077134</v>
      </c>
      <c r="V1336" s="369">
        <v>0.60090064543618693</v>
      </c>
      <c r="W1336" s="369">
        <v>5.890835577970388</v>
      </c>
      <c r="X1336" s="369">
        <v>0.98950107037215207</v>
      </c>
      <c r="Y1336" s="369">
        <v>7.5035663699405992</v>
      </c>
      <c r="Z1336" s="369">
        <v>1.9587121699543348</v>
      </c>
      <c r="AA1336" s="369">
        <v>11.133954965515407</v>
      </c>
      <c r="AB1336" s="369">
        <v>0.25726809318914756</v>
      </c>
      <c r="AC1336" s="373">
        <v>1.5815141264980448</v>
      </c>
      <c r="AD1336" s="575">
        <v>31301673000105</v>
      </c>
      <c r="AE1336" s="370" t="s">
        <v>2643</v>
      </c>
      <c r="AF1336" s="370" t="s">
        <v>2317</v>
      </c>
      <c r="AG1336" s="374" t="s">
        <v>1458</v>
      </c>
      <c r="AH1336" s="374" t="s">
        <v>2318</v>
      </c>
      <c r="AI1336" s="374">
        <v>5000</v>
      </c>
      <c r="AJ1336" s="374">
        <v>2000</v>
      </c>
      <c r="AK1336" s="374">
        <v>2000</v>
      </c>
      <c r="AL1336" s="369">
        <v>0.02</v>
      </c>
      <c r="AM1336" s="369">
        <v>0.2</v>
      </c>
      <c r="AN1336" s="369" t="s">
        <v>64</v>
      </c>
      <c r="AO1336" s="367" t="s">
        <v>1326</v>
      </c>
      <c r="AP1336" s="370" t="s">
        <v>13</v>
      </c>
      <c r="AQ1336" s="376" t="s">
        <v>670</v>
      </c>
      <c r="AR1336" s="369">
        <v>5.3333333333333332E-3</v>
      </c>
      <c r="AS1336" s="369">
        <v>5.3333333333333332E-3</v>
      </c>
      <c r="AT1336" s="369"/>
      <c r="AX1336" s="711"/>
      <c r="AY1336" s="712"/>
      <c r="AZ1336" s="712"/>
      <c r="BA1336" s="712"/>
      <c r="BB1336" s="713"/>
      <c r="BC1336" s="712"/>
      <c r="BD1336" s="712"/>
      <c r="BE1336" s="712"/>
      <c r="BF1336" s="712"/>
      <c r="BG1336" s="713"/>
      <c r="BH1336" s="713"/>
      <c r="BI1336" s="714"/>
      <c r="BJ1336" s="714"/>
      <c r="BK1336" s="714"/>
      <c r="BL1336" s="713"/>
      <c r="BM1336" s="713"/>
      <c r="BN1336" s="713"/>
      <c r="BO1336" s="713"/>
      <c r="BP1336" s="713"/>
      <c r="BQ1336" s="713"/>
      <c r="BR1336" s="713"/>
      <c r="BS1336" s="713"/>
      <c r="BT1336" s="716"/>
      <c r="BU1336" s="717"/>
      <c r="BV1336" s="715"/>
      <c r="BW1336" s="718"/>
    </row>
    <row r="1337" spans="2:75" ht="15.75" customHeight="1">
      <c r="B1337" s="363" t="s">
        <v>435</v>
      </c>
      <c r="C1337" s="364">
        <v>35779895000199</v>
      </c>
      <c r="D1337" s="365" t="s">
        <v>14</v>
      </c>
      <c r="E1337" s="365" t="s">
        <v>614</v>
      </c>
      <c r="F1337" s="365"/>
      <c r="G1337" s="366"/>
      <c r="H1337" s="366" t="s">
        <v>1340</v>
      </c>
      <c r="I1337" s="366" t="s">
        <v>34</v>
      </c>
      <c r="J1337" s="366" t="s">
        <v>608</v>
      </c>
      <c r="K1337" s="367" t="s">
        <v>48</v>
      </c>
      <c r="L1337" s="368"/>
      <c r="M1337" s="368" t="s">
        <v>34</v>
      </c>
      <c r="N1337" s="367">
        <v>532363</v>
      </c>
      <c r="O1337" s="367" t="s">
        <v>1323</v>
      </c>
      <c r="P1337" s="371">
        <v>43900</v>
      </c>
      <c r="Q1337" s="372">
        <v>18616189.32</v>
      </c>
      <c r="R1337" s="372">
        <v>21823943.13666667</v>
      </c>
      <c r="S1337" s="367">
        <v>32</v>
      </c>
      <c r="T1337" s="369">
        <v>8.8016870525150059E-2</v>
      </c>
      <c r="U1337" s="369">
        <v>1.1378112645318126</v>
      </c>
      <c r="V1337" s="369">
        <v>2.6045327885401814E-2</v>
      </c>
      <c r="W1337" s="369">
        <v>0.25533130195900705</v>
      </c>
      <c r="X1337" s="369">
        <v>0.16380948455637689</v>
      </c>
      <c r="Y1337" s="369">
        <v>1.2421970791120491</v>
      </c>
      <c r="Z1337" s="369" t="s">
        <v>1424</v>
      </c>
      <c r="AA1337" s="369" t="s">
        <v>1424</v>
      </c>
      <c r="AB1337" s="369">
        <v>0.20772908915729965</v>
      </c>
      <c r="AC1337" s="373">
        <v>-0.24058487959584557</v>
      </c>
      <c r="AD1337" s="575">
        <v>35779924000112</v>
      </c>
      <c r="AE1337" s="370" t="s">
        <v>2644</v>
      </c>
      <c r="AF1337" s="370" t="s">
        <v>738</v>
      </c>
      <c r="AG1337" s="374" t="s">
        <v>738</v>
      </c>
      <c r="AH1337" s="374" t="s">
        <v>2321</v>
      </c>
      <c r="AI1337" s="374">
        <v>100</v>
      </c>
      <c r="AJ1337" s="374">
        <v>50</v>
      </c>
      <c r="AK1337" s="374">
        <v>50</v>
      </c>
      <c r="AL1337" s="369">
        <v>0.02</v>
      </c>
      <c r="AM1337" s="369">
        <v>0.2</v>
      </c>
      <c r="AN1337" s="369" t="s">
        <v>64</v>
      </c>
      <c r="AO1337" s="367" t="s">
        <v>1326</v>
      </c>
      <c r="AP1337" s="370" t="s">
        <v>13</v>
      </c>
      <c r="AQ1337" s="376" t="s">
        <v>670</v>
      </c>
      <c r="AR1337" s="369">
        <v>4.0000000000000001E-3</v>
      </c>
      <c r="AS1337" s="369">
        <v>4.0000000000000001E-3</v>
      </c>
      <c r="AT1337" s="369"/>
      <c r="AX1337" s="711"/>
      <c r="AY1337" s="712"/>
      <c r="AZ1337" s="712"/>
      <c r="BA1337" s="712"/>
      <c r="BB1337" s="713"/>
      <c r="BC1337" s="712"/>
      <c r="BD1337" s="712"/>
      <c r="BE1337" s="712"/>
      <c r="BF1337" s="712"/>
      <c r="BG1337" s="713"/>
      <c r="BH1337" s="713"/>
      <c r="BI1337" s="714"/>
      <c r="BJ1337" s="714"/>
      <c r="BK1337" s="714"/>
      <c r="BL1337" s="713"/>
      <c r="BM1337" s="713"/>
      <c r="BN1337" s="713"/>
      <c r="BO1337" s="713"/>
      <c r="BP1337" s="713"/>
      <c r="BQ1337" s="713"/>
      <c r="BR1337" s="713"/>
      <c r="BS1337" s="713"/>
      <c r="BT1337" s="716"/>
      <c r="BU1337" s="717"/>
      <c r="BV1337" s="715"/>
      <c r="BW1337" s="718"/>
    </row>
    <row r="1338" spans="2:75" ht="15.75" customHeight="1">
      <c r="B1338" s="363" t="s">
        <v>1758</v>
      </c>
      <c r="C1338" s="364">
        <v>44515852000197</v>
      </c>
      <c r="D1338" s="365" t="s">
        <v>14</v>
      </c>
      <c r="E1338" s="365" t="s">
        <v>607</v>
      </c>
      <c r="F1338" s="365"/>
      <c r="G1338" s="366"/>
      <c r="H1338" s="366" t="s">
        <v>34</v>
      </c>
      <c r="I1338" s="366"/>
      <c r="J1338" s="366" t="s">
        <v>611</v>
      </c>
      <c r="K1338" s="367" t="s">
        <v>48</v>
      </c>
      <c r="L1338" s="368"/>
      <c r="M1338" s="368"/>
      <c r="N1338" s="367">
        <v>636932</v>
      </c>
      <c r="O1338" s="367" t="s">
        <v>1323</v>
      </c>
      <c r="P1338" s="371">
        <v>44592</v>
      </c>
      <c r="Q1338" s="372" t="s">
        <v>1396</v>
      </c>
      <c r="R1338" s="372" t="s">
        <v>1424</v>
      </c>
      <c r="S1338" s="367">
        <v>62</v>
      </c>
      <c r="T1338" s="369" t="s">
        <v>1424</v>
      </c>
      <c r="U1338" s="369" t="s">
        <v>1424</v>
      </c>
      <c r="V1338" s="369" t="s">
        <v>1424</v>
      </c>
      <c r="W1338" s="369" t="s">
        <v>1424</v>
      </c>
      <c r="X1338" s="369" t="s">
        <v>1424</v>
      </c>
      <c r="Y1338" s="369" t="s">
        <v>1424</v>
      </c>
      <c r="Z1338" s="369" t="s">
        <v>1424</v>
      </c>
      <c r="AA1338" s="369" t="s">
        <v>1424</v>
      </c>
      <c r="AB1338" s="369" t="s">
        <v>1424</v>
      </c>
      <c r="AC1338" s="373" t="s">
        <v>1424</v>
      </c>
      <c r="AD1338" s="575">
        <v>0</v>
      </c>
      <c r="AE1338" s="370" t="s">
        <v>2437</v>
      </c>
      <c r="AF1338" s="370" t="s">
        <v>2317</v>
      </c>
      <c r="AG1338" s="374" t="s">
        <v>1458</v>
      </c>
      <c r="AH1338" s="374" t="s">
        <v>2321</v>
      </c>
      <c r="AI1338" s="374">
        <v>1000</v>
      </c>
      <c r="AJ1338" s="374">
        <v>100</v>
      </c>
      <c r="AK1338" s="374">
        <v>100</v>
      </c>
      <c r="AL1338" s="369">
        <v>1.4999999999999999E-2</v>
      </c>
      <c r="AM1338" s="369">
        <v>0.2</v>
      </c>
      <c r="AN1338" s="369" t="s">
        <v>2335</v>
      </c>
      <c r="AO1338" s="367" t="s">
        <v>1326</v>
      </c>
      <c r="AP1338" s="370" t="s">
        <v>718</v>
      </c>
      <c r="AQ1338" s="376" t="s">
        <v>661</v>
      </c>
      <c r="AR1338" s="369">
        <v>4.9994999999999996E-3</v>
      </c>
      <c r="AS1338" s="369">
        <v>4.9994999999999996E-3</v>
      </c>
      <c r="AT1338" s="369"/>
      <c r="AX1338" s="711"/>
      <c r="AY1338" s="712"/>
      <c r="AZ1338" s="712"/>
      <c r="BA1338" s="712"/>
      <c r="BB1338" s="713"/>
      <c r="BC1338" s="712"/>
      <c r="BD1338" s="712"/>
      <c r="BE1338" s="712"/>
      <c r="BF1338" s="712"/>
      <c r="BG1338" s="713"/>
      <c r="BH1338" s="713"/>
      <c r="BI1338" s="714"/>
      <c r="BJ1338" s="714"/>
      <c r="BK1338" s="714"/>
      <c r="BL1338" s="713"/>
      <c r="BM1338" s="713"/>
      <c r="BN1338" s="713"/>
      <c r="BO1338" s="713"/>
      <c r="BP1338" s="713"/>
      <c r="BQ1338" s="713"/>
      <c r="BR1338" s="713"/>
      <c r="BS1338" s="713"/>
      <c r="BT1338" s="716"/>
      <c r="BU1338" s="717"/>
      <c r="BV1338" s="715"/>
      <c r="BW1338" s="718"/>
    </row>
    <row r="1339" spans="2:75" ht="15.75" customHeight="1">
      <c r="B1339" s="363" t="s">
        <v>498</v>
      </c>
      <c r="C1339" s="364">
        <v>42190534000178</v>
      </c>
      <c r="D1339" s="365" t="s">
        <v>14</v>
      </c>
      <c r="E1339" s="365" t="s">
        <v>607</v>
      </c>
      <c r="F1339" s="365" t="s">
        <v>862</v>
      </c>
      <c r="G1339" s="366"/>
      <c r="H1339" s="366" t="s">
        <v>34</v>
      </c>
      <c r="I1339" s="366" t="s">
        <v>34</v>
      </c>
      <c r="J1339" s="366" t="s">
        <v>611</v>
      </c>
      <c r="K1339" s="367" t="s">
        <v>48</v>
      </c>
      <c r="L1339" s="368"/>
      <c r="M1339" s="368" t="s">
        <v>1421</v>
      </c>
      <c r="N1339" s="367">
        <v>599476</v>
      </c>
      <c r="O1339" s="367" t="s">
        <v>1323</v>
      </c>
      <c r="P1339" s="371">
        <v>44377</v>
      </c>
      <c r="Q1339" s="372">
        <v>70266129.950000003</v>
      </c>
      <c r="R1339" s="372">
        <v>80820155.523293689</v>
      </c>
      <c r="S1339" s="367">
        <v>6</v>
      </c>
      <c r="T1339" s="369">
        <v>3.9015750570764451E-2</v>
      </c>
      <c r="U1339" s="369">
        <v>0.5043642227758427</v>
      </c>
      <c r="V1339" s="369">
        <v>0.1441958919877615</v>
      </c>
      <c r="W1339" s="369">
        <v>1.4136018943732138</v>
      </c>
      <c r="X1339" s="369" t="s">
        <v>1424</v>
      </c>
      <c r="Y1339" s="369" t="s">
        <v>1424</v>
      </c>
      <c r="Z1339" s="369" t="s">
        <v>1424</v>
      </c>
      <c r="AA1339" s="369" t="s">
        <v>1424</v>
      </c>
      <c r="AB1339" s="369">
        <v>0.13980221109764768</v>
      </c>
      <c r="AC1339" s="373">
        <v>0.33856560682154202</v>
      </c>
      <c r="AD1339" s="575">
        <v>0</v>
      </c>
      <c r="AE1339" s="370" t="s">
        <v>2437</v>
      </c>
      <c r="AF1339" s="370" t="s">
        <v>2317</v>
      </c>
      <c r="AG1339" s="374" t="s">
        <v>1458</v>
      </c>
      <c r="AH1339" s="374" t="s">
        <v>2321</v>
      </c>
      <c r="AI1339" s="374">
        <v>0</v>
      </c>
      <c r="AJ1339" s="374">
        <v>0</v>
      </c>
      <c r="AK1339" s="374">
        <v>0</v>
      </c>
      <c r="AL1339" s="369">
        <v>9.0000000000000011E-3</v>
      </c>
      <c r="AM1339" s="369">
        <v>0.1</v>
      </c>
      <c r="AN1339" s="369" t="s">
        <v>34</v>
      </c>
      <c r="AO1339" s="367" t="s">
        <v>1326</v>
      </c>
      <c r="AP1339" s="370" t="s">
        <v>13</v>
      </c>
      <c r="AQ1339" s="376" t="s">
        <v>670</v>
      </c>
      <c r="AR1339" s="369">
        <v>2.9996999999999997E-3</v>
      </c>
      <c r="AS1339" s="369">
        <v>2.9996999999999997E-3</v>
      </c>
      <c r="AT1339" s="369"/>
      <c r="AX1339" s="711"/>
      <c r="AY1339" s="712"/>
      <c r="AZ1339" s="712"/>
      <c r="BA1339" s="712"/>
      <c r="BB1339" s="713"/>
      <c r="BC1339" s="712"/>
      <c r="BD1339" s="712"/>
      <c r="BE1339" s="712"/>
      <c r="BF1339" s="712"/>
      <c r="BG1339" s="713"/>
      <c r="BH1339" s="713"/>
      <c r="BI1339" s="714"/>
      <c r="BJ1339" s="714"/>
      <c r="BK1339" s="714"/>
      <c r="BL1339" s="713"/>
      <c r="BM1339" s="713"/>
      <c r="BN1339" s="713"/>
      <c r="BO1339" s="713"/>
      <c r="BP1339" s="713"/>
      <c r="BQ1339" s="713"/>
      <c r="BR1339" s="713"/>
      <c r="BS1339" s="713"/>
      <c r="BT1339" s="716"/>
      <c r="BU1339" s="717"/>
      <c r="BV1339" s="715"/>
      <c r="BW1339" s="718"/>
    </row>
    <row r="1340" spans="2:75" ht="15.75" customHeight="1">
      <c r="B1340" s="363" t="s">
        <v>499</v>
      </c>
      <c r="C1340" s="364">
        <v>42480017000133</v>
      </c>
      <c r="D1340" s="365" t="s">
        <v>14</v>
      </c>
      <c r="E1340" s="365" t="s">
        <v>607</v>
      </c>
      <c r="F1340" s="365" t="s">
        <v>862</v>
      </c>
      <c r="G1340" s="366"/>
      <c r="H1340" s="366" t="s">
        <v>34</v>
      </c>
      <c r="I1340" s="366" t="s">
        <v>34</v>
      </c>
      <c r="J1340" s="366" t="s">
        <v>611</v>
      </c>
      <c r="K1340" s="367" t="s">
        <v>48</v>
      </c>
      <c r="L1340" s="368"/>
      <c r="M1340" s="368" t="s">
        <v>1421</v>
      </c>
      <c r="N1340" s="367">
        <v>601551</v>
      </c>
      <c r="O1340" s="367" t="s">
        <v>1323</v>
      </c>
      <c r="P1340" s="371">
        <v>44397</v>
      </c>
      <c r="Q1340" s="372">
        <v>3228511.35</v>
      </c>
      <c r="R1340" s="372">
        <v>4625489.7684920644</v>
      </c>
      <c r="S1340" s="367">
        <v>7</v>
      </c>
      <c r="T1340" s="369">
        <v>-0.26066463309492516</v>
      </c>
      <c r="U1340" s="369">
        <v>-3.3696625888977789</v>
      </c>
      <c r="V1340" s="369">
        <v>-0.18439594996894182</v>
      </c>
      <c r="W1340" s="369">
        <v>-1.8076968809414349</v>
      </c>
      <c r="X1340" s="369" t="s">
        <v>1424</v>
      </c>
      <c r="Y1340" s="369" t="s">
        <v>1424</v>
      </c>
      <c r="Z1340" s="369" t="s">
        <v>1424</v>
      </c>
      <c r="AA1340" s="369" t="s">
        <v>1424</v>
      </c>
      <c r="AB1340" s="369">
        <v>0.2420026881130426</v>
      </c>
      <c r="AC1340" s="373">
        <v>-1.1229306226111371</v>
      </c>
      <c r="AD1340" s="575">
        <v>0</v>
      </c>
      <c r="AE1340" s="370" t="s">
        <v>2437</v>
      </c>
      <c r="AF1340" s="370" t="s">
        <v>2317</v>
      </c>
      <c r="AG1340" s="374" t="s">
        <v>1458</v>
      </c>
      <c r="AH1340" s="374" t="s">
        <v>2321</v>
      </c>
      <c r="AI1340" s="374">
        <v>100</v>
      </c>
      <c r="AJ1340" s="374">
        <v>100</v>
      </c>
      <c r="AK1340" s="374">
        <v>100</v>
      </c>
      <c r="AL1340" s="369">
        <v>9.0000000000000011E-3</v>
      </c>
      <c r="AM1340" s="369">
        <v>0.1</v>
      </c>
      <c r="AN1340" s="369" t="s">
        <v>34</v>
      </c>
      <c r="AO1340" s="367" t="s">
        <v>1326</v>
      </c>
      <c r="AP1340" s="370" t="s">
        <v>718</v>
      </c>
      <c r="AQ1340" s="376" t="s">
        <v>661</v>
      </c>
      <c r="AR1340" s="369">
        <v>2.9996999999999997E-3</v>
      </c>
      <c r="AS1340" s="369">
        <v>2.9996999999999997E-3</v>
      </c>
      <c r="AT1340" s="369"/>
      <c r="AX1340" s="711"/>
      <c r="AY1340" s="712"/>
      <c r="AZ1340" s="712"/>
      <c r="BA1340" s="712"/>
      <c r="BB1340" s="713"/>
      <c r="BC1340" s="712"/>
      <c r="BD1340" s="712"/>
      <c r="BE1340" s="712"/>
      <c r="BF1340" s="712"/>
      <c r="BG1340" s="713"/>
      <c r="BH1340" s="713"/>
      <c r="BI1340" s="714"/>
      <c r="BJ1340" s="714"/>
      <c r="BK1340" s="714"/>
      <c r="BL1340" s="713"/>
      <c r="BM1340" s="713"/>
      <c r="BN1340" s="713"/>
      <c r="BO1340" s="713"/>
      <c r="BP1340" s="713"/>
      <c r="BQ1340" s="713"/>
      <c r="BR1340" s="713"/>
      <c r="BS1340" s="713"/>
      <c r="BT1340" s="716"/>
      <c r="BU1340" s="717"/>
      <c r="BV1340" s="715"/>
      <c r="BW1340" s="718"/>
    </row>
    <row r="1341" spans="2:75" ht="15.75" customHeight="1">
      <c r="B1341" s="363" t="s">
        <v>603</v>
      </c>
      <c r="C1341" s="364">
        <v>43140576000167</v>
      </c>
      <c r="D1341" s="365" t="s">
        <v>14</v>
      </c>
      <c r="E1341" s="365" t="s">
        <v>607</v>
      </c>
      <c r="F1341" s="365"/>
      <c r="G1341" s="366" t="s">
        <v>868</v>
      </c>
      <c r="H1341" s="366" t="s">
        <v>34</v>
      </c>
      <c r="I1341" s="366" t="s">
        <v>34</v>
      </c>
      <c r="J1341" s="366" t="s">
        <v>611</v>
      </c>
      <c r="K1341" s="367"/>
      <c r="L1341" s="368"/>
      <c r="M1341" s="368" t="s">
        <v>1421</v>
      </c>
      <c r="N1341" s="367">
        <v>609481</v>
      </c>
      <c r="O1341" s="367" t="s">
        <v>1323</v>
      </c>
      <c r="P1341" s="371">
        <v>44439</v>
      </c>
      <c r="Q1341" s="372">
        <v>1941946.19</v>
      </c>
      <c r="R1341" s="372">
        <v>2379221.3038095231</v>
      </c>
      <c r="S1341" s="367">
        <v>12</v>
      </c>
      <c r="T1341" s="369">
        <v>-0.22146539636422213</v>
      </c>
      <c r="U1341" s="369">
        <v>-2.8629264047193308</v>
      </c>
      <c r="V1341" s="369">
        <v>-0.1802532</v>
      </c>
      <c r="W1341" s="369">
        <v>-1.7670840789865236</v>
      </c>
      <c r="X1341" s="369" t="s">
        <v>1424</v>
      </c>
      <c r="Y1341" s="369" t="s">
        <v>1424</v>
      </c>
      <c r="Z1341" s="369" t="s">
        <v>1424</v>
      </c>
      <c r="AA1341" s="369" t="s">
        <v>1424</v>
      </c>
      <c r="AB1341" s="369">
        <v>0.22668326954560053</v>
      </c>
      <c r="AC1341" s="373">
        <v>-1.1923245194497731</v>
      </c>
      <c r="AD1341" s="575">
        <v>0</v>
      </c>
      <c r="AE1341" s="370" t="s">
        <v>2437</v>
      </c>
      <c r="AF1341" s="370" t="s">
        <v>2317</v>
      </c>
      <c r="AG1341" s="374" t="s">
        <v>1458</v>
      </c>
      <c r="AH1341" s="374" t="s">
        <v>2321</v>
      </c>
      <c r="AI1341" s="374">
        <v>100</v>
      </c>
      <c r="AJ1341" s="374">
        <v>100</v>
      </c>
      <c r="AK1341" s="374">
        <v>100</v>
      </c>
      <c r="AL1341" s="369">
        <v>9.0000000000000011E-3</v>
      </c>
      <c r="AM1341" s="369">
        <v>0.1</v>
      </c>
      <c r="AN1341" s="369" t="s">
        <v>34</v>
      </c>
      <c r="AO1341" s="367" t="s">
        <v>1326</v>
      </c>
      <c r="AP1341" s="370" t="s">
        <v>718</v>
      </c>
      <c r="AQ1341" s="376" t="s">
        <v>696</v>
      </c>
      <c r="AR1341" s="369">
        <v>2.9996999999999997E-3</v>
      </c>
      <c r="AS1341" s="369">
        <v>2.9996999999999997E-3</v>
      </c>
      <c r="AT1341" s="369"/>
      <c r="AX1341" s="711"/>
      <c r="AY1341" s="712"/>
      <c r="AZ1341" s="712"/>
      <c r="BA1341" s="712"/>
      <c r="BB1341" s="713"/>
      <c r="BC1341" s="712"/>
      <c r="BD1341" s="712"/>
      <c r="BE1341" s="712"/>
      <c r="BF1341" s="712"/>
      <c r="BG1341" s="713"/>
      <c r="BH1341" s="713"/>
      <c r="BI1341" s="714"/>
      <c r="BJ1341" s="714"/>
      <c r="BK1341" s="714"/>
      <c r="BL1341" s="713"/>
      <c r="BM1341" s="713"/>
      <c r="BN1341" s="713"/>
      <c r="BO1341" s="713"/>
      <c r="BP1341" s="713"/>
      <c r="BQ1341" s="713"/>
      <c r="BR1341" s="713"/>
      <c r="BS1341" s="713"/>
      <c r="BT1341" s="716"/>
      <c r="BU1341" s="717"/>
      <c r="BV1341" s="715"/>
      <c r="BW1341" s="718"/>
    </row>
    <row r="1342" spans="2:75" ht="15.75" customHeight="1">
      <c r="B1342" s="363" t="s">
        <v>500</v>
      </c>
      <c r="C1342" s="364">
        <v>42730566000119</v>
      </c>
      <c r="D1342" s="365" t="s">
        <v>14</v>
      </c>
      <c r="E1342" s="365" t="s">
        <v>607</v>
      </c>
      <c r="F1342" s="365" t="s">
        <v>862</v>
      </c>
      <c r="G1342" s="366"/>
      <c r="H1342" s="366" t="s">
        <v>34</v>
      </c>
      <c r="I1342" s="366" t="s">
        <v>34</v>
      </c>
      <c r="J1342" s="366" t="s">
        <v>611</v>
      </c>
      <c r="K1342" s="367" t="s">
        <v>48</v>
      </c>
      <c r="L1342" s="368"/>
      <c r="M1342" s="368" t="s">
        <v>1421</v>
      </c>
      <c r="N1342" s="367">
        <v>612421</v>
      </c>
      <c r="O1342" s="367" t="s">
        <v>1323</v>
      </c>
      <c r="P1342" s="371">
        <v>44407</v>
      </c>
      <c r="Q1342" s="372">
        <v>2755183.64</v>
      </c>
      <c r="R1342" s="372">
        <v>4224525.779722224</v>
      </c>
      <c r="S1342" s="367">
        <v>12</v>
      </c>
      <c r="T1342" s="369">
        <v>-0.41975965467749798</v>
      </c>
      <c r="U1342" s="369">
        <v>-5.4263149852796557</v>
      </c>
      <c r="V1342" s="369">
        <v>-0.37593467750940002</v>
      </c>
      <c r="W1342" s="369">
        <v>-3.6854168656411863</v>
      </c>
      <c r="X1342" s="369" t="s">
        <v>1424</v>
      </c>
      <c r="Y1342" s="369" t="s">
        <v>1424</v>
      </c>
      <c r="Z1342" s="369" t="s">
        <v>1424</v>
      </c>
      <c r="AA1342" s="369" t="s">
        <v>1424</v>
      </c>
      <c r="AB1342" s="369">
        <v>0.39362730451698785</v>
      </c>
      <c r="AC1342" s="373">
        <v>-1.2469777413957199</v>
      </c>
      <c r="AD1342" s="575">
        <v>0</v>
      </c>
      <c r="AE1342" s="370" t="s">
        <v>2437</v>
      </c>
      <c r="AF1342" s="370" t="s">
        <v>2317</v>
      </c>
      <c r="AG1342" s="374" t="s">
        <v>1458</v>
      </c>
      <c r="AH1342" s="374" t="s">
        <v>2321</v>
      </c>
      <c r="AI1342" s="374">
        <v>100</v>
      </c>
      <c r="AJ1342" s="374">
        <v>100</v>
      </c>
      <c r="AK1342" s="374">
        <v>100</v>
      </c>
      <c r="AL1342" s="369">
        <v>9.0000000000000011E-3</v>
      </c>
      <c r="AM1342" s="369">
        <v>0.1</v>
      </c>
      <c r="AN1342" s="369" t="s">
        <v>2335</v>
      </c>
      <c r="AO1342" s="367" t="s">
        <v>1326</v>
      </c>
      <c r="AP1342" s="370" t="s">
        <v>718</v>
      </c>
      <c r="AQ1342" s="376" t="s">
        <v>696</v>
      </c>
      <c r="AR1342" s="369">
        <v>2.9996999999999997E-3</v>
      </c>
      <c r="AS1342" s="369">
        <v>2.9996999999999997E-3</v>
      </c>
      <c r="AT1342" s="369"/>
      <c r="AX1342" s="711"/>
      <c r="AY1342" s="712"/>
      <c r="AZ1342" s="712"/>
      <c r="BA1342" s="712"/>
      <c r="BB1342" s="713"/>
      <c r="BC1342" s="712"/>
      <c r="BD1342" s="712"/>
      <c r="BE1342" s="712"/>
      <c r="BF1342" s="712"/>
      <c r="BG1342" s="713"/>
      <c r="BH1342" s="713"/>
      <c r="BI1342" s="714"/>
      <c r="BJ1342" s="714"/>
      <c r="BK1342" s="714"/>
      <c r="BL1342" s="713"/>
      <c r="BM1342" s="713"/>
      <c r="BN1342" s="713"/>
      <c r="BO1342" s="713"/>
      <c r="BP1342" s="713"/>
      <c r="BQ1342" s="713"/>
      <c r="BR1342" s="713"/>
      <c r="BS1342" s="713"/>
      <c r="BT1342" s="716"/>
      <c r="BU1342" s="717"/>
      <c r="BV1342" s="715"/>
      <c r="BW1342" s="718"/>
    </row>
    <row r="1343" spans="2:75" ht="15.75" customHeight="1">
      <c r="B1343" s="363" t="s">
        <v>501</v>
      </c>
      <c r="C1343" s="364">
        <v>34218661000100</v>
      </c>
      <c r="D1343" s="365" t="s">
        <v>14</v>
      </c>
      <c r="E1343" s="365" t="s">
        <v>607</v>
      </c>
      <c r="F1343" s="365" t="s">
        <v>862</v>
      </c>
      <c r="G1343" s="366"/>
      <c r="H1343" s="366" t="s">
        <v>34</v>
      </c>
      <c r="I1343" s="366" t="s">
        <v>34</v>
      </c>
      <c r="J1343" s="366" t="s">
        <v>611</v>
      </c>
      <c r="K1343" s="367" t="s">
        <v>48</v>
      </c>
      <c r="L1343" s="368"/>
      <c r="M1343" s="368" t="s">
        <v>1421</v>
      </c>
      <c r="N1343" s="367">
        <v>524085</v>
      </c>
      <c r="O1343" s="367" t="s">
        <v>1323</v>
      </c>
      <c r="P1343" s="371">
        <v>43766</v>
      </c>
      <c r="Q1343" s="372">
        <v>53591300.409999996</v>
      </c>
      <c r="R1343" s="372">
        <v>100829909.52777785</v>
      </c>
      <c r="S1343" s="367">
        <v>32</v>
      </c>
      <c r="T1343" s="369">
        <v>-0.51952103384147086</v>
      </c>
      <c r="U1343" s="369">
        <v>-6.7159498052947937</v>
      </c>
      <c r="V1343" s="369">
        <v>-0.59700885988016683</v>
      </c>
      <c r="W1343" s="369">
        <v>-5.8526830664206742</v>
      </c>
      <c r="X1343" s="369">
        <v>-0.50578268189564968</v>
      </c>
      <c r="Y1343" s="369">
        <v>-3.8354419575748344</v>
      </c>
      <c r="Z1343" s="369" t="s">
        <v>1424</v>
      </c>
      <c r="AA1343" s="369" t="s">
        <v>1424</v>
      </c>
      <c r="AB1343" s="369">
        <v>0.41579469179806217</v>
      </c>
      <c r="AC1343" s="373">
        <v>-2.2093409840185259</v>
      </c>
      <c r="AD1343" s="575">
        <v>0</v>
      </c>
      <c r="AE1343" s="370" t="s">
        <v>2437</v>
      </c>
      <c r="AF1343" s="370" t="s">
        <v>2317</v>
      </c>
      <c r="AG1343" s="374" t="s">
        <v>1458</v>
      </c>
      <c r="AH1343" s="374" t="s">
        <v>2318</v>
      </c>
      <c r="AI1343" s="374">
        <v>5000</v>
      </c>
      <c r="AJ1343" s="374">
        <v>100</v>
      </c>
      <c r="AK1343" s="374">
        <v>100</v>
      </c>
      <c r="AL1343" s="369">
        <v>9.0000000000000011E-3</v>
      </c>
      <c r="AM1343" s="369">
        <v>0.1</v>
      </c>
      <c r="AN1343" s="369" t="s">
        <v>2335</v>
      </c>
      <c r="AO1343" s="367" t="s">
        <v>1326</v>
      </c>
      <c r="AP1343" s="370" t="s">
        <v>718</v>
      </c>
      <c r="AQ1343" s="376" t="s">
        <v>689</v>
      </c>
      <c r="AR1343" s="369">
        <v>2.9996999999999997E-3</v>
      </c>
      <c r="AS1343" s="369">
        <v>2.9996999999999997E-3</v>
      </c>
      <c r="AT1343" s="369"/>
      <c r="AX1343" s="711"/>
      <c r="AY1343" s="712"/>
      <c r="AZ1343" s="712"/>
      <c r="BA1343" s="712"/>
      <c r="BB1343" s="713"/>
      <c r="BC1343" s="712"/>
      <c r="BD1343" s="712"/>
      <c r="BE1343" s="712"/>
      <c r="BF1343" s="712"/>
      <c r="BG1343" s="713"/>
      <c r="BH1343" s="713"/>
      <c r="BI1343" s="714"/>
      <c r="BJ1343" s="714"/>
      <c r="BK1343" s="714"/>
      <c r="BL1343" s="713"/>
      <c r="BM1343" s="713"/>
      <c r="BN1343" s="713"/>
      <c r="BO1343" s="713"/>
      <c r="BP1343" s="713"/>
      <c r="BQ1343" s="713"/>
      <c r="BR1343" s="713"/>
      <c r="BS1343" s="713"/>
      <c r="BT1343" s="716"/>
      <c r="BU1343" s="717"/>
      <c r="BV1343" s="715"/>
      <c r="BW1343" s="718"/>
    </row>
    <row r="1344" spans="2:75" ht="15.75" customHeight="1">
      <c r="B1344" s="363" t="s">
        <v>502</v>
      </c>
      <c r="C1344" s="364">
        <v>34218748000187</v>
      </c>
      <c r="D1344" s="365" t="s">
        <v>14</v>
      </c>
      <c r="E1344" s="365" t="s">
        <v>607</v>
      </c>
      <c r="F1344" s="365" t="s">
        <v>862</v>
      </c>
      <c r="G1344" s="366"/>
      <c r="H1344" s="366" t="s">
        <v>34</v>
      </c>
      <c r="I1344" s="366" t="s">
        <v>34</v>
      </c>
      <c r="J1344" s="366" t="s">
        <v>611</v>
      </c>
      <c r="K1344" s="367" t="s">
        <v>48</v>
      </c>
      <c r="L1344" s="368"/>
      <c r="M1344" s="368" t="s">
        <v>1421</v>
      </c>
      <c r="N1344" s="367">
        <v>518719</v>
      </c>
      <c r="O1344" s="367" t="s">
        <v>1323</v>
      </c>
      <c r="P1344" s="371">
        <v>43788</v>
      </c>
      <c r="Q1344" s="372">
        <v>18269505.289999999</v>
      </c>
      <c r="R1344" s="372">
        <v>36017573.316785738</v>
      </c>
      <c r="S1344" s="367">
        <v>12</v>
      </c>
      <c r="T1344" s="369">
        <v>-0.54072695643947899</v>
      </c>
      <c r="U1344" s="369">
        <v>-6.9900829057202269</v>
      </c>
      <c r="V1344" s="369">
        <v>-0.63332747749578322</v>
      </c>
      <c r="W1344" s="369">
        <v>-6.2087269588972314</v>
      </c>
      <c r="X1344" s="369">
        <v>-0.65249790945016173</v>
      </c>
      <c r="Y1344" s="369">
        <v>-4.9480101804896153</v>
      </c>
      <c r="Z1344" s="369" t="s">
        <v>1424</v>
      </c>
      <c r="AA1344" s="369" t="s">
        <v>1424</v>
      </c>
      <c r="AB1344" s="369">
        <v>0.423822732351533</v>
      </c>
      <c r="AC1344" s="373">
        <v>-2.3814289673176314</v>
      </c>
      <c r="AD1344" s="575">
        <v>0</v>
      </c>
      <c r="AE1344" s="370" t="s">
        <v>2437</v>
      </c>
      <c r="AF1344" s="370" t="s">
        <v>2317</v>
      </c>
      <c r="AG1344" s="374" t="s">
        <v>1458</v>
      </c>
      <c r="AH1344" s="374" t="s">
        <v>2321</v>
      </c>
      <c r="AI1344" s="374">
        <v>1000</v>
      </c>
      <c r="AJ1344" s="374">
        <v>100</v>
      </c>
      <c r="AK1344" s="374">
        <v>0</v>
      </c>
      <c r="AL1344" s="369">
        <v>7.1999999999999998E-3</v>
      </c>
      <c r="AM1344" s="369" t="s">
        <v>34</v>
      </c>
      <c r="AN1344" s="369" t="s">
        <v>2335</v>
      </c>
      <c r="AO1344" s="367" t="s">
        <v>1326</v>
      </c>
      <c r="AP1344" s="370" t="s">
        <v>13</v>
      </c>
      <c r="AQ1344" s="376" t="s">
        <v>670</v>
      </c>
      <c r="AR1344" s="369">
        <v>2.3997599999999999E-3</v>
      </c>
      <c r="AS1344" s="369">
        <v>2.3997599999999999E-3</v>
      </c>
      <c r="AT1344" s="369"/>
      <c r="AX1344" s="711"/>
      <c r="AY1344" s="712"/>
      <c r="AZ1344" s="712"/>
      <c r="BA1344" s="712"/>
      <c r="BB1344" s="713"/>
      <c r="BC1344" s="712"/>
      <c r="BD1344" s="712"/>
      <c r="BE1344" s="712"/>
      <c r="BF1344" s="712"/>
      <c r="BG1344" s="713"/>
      <c r="BH1344" s="713"/>
      <c r="BI1344" s="714"/>
      <c r="BJ1344" s="714"/>
      <c r="BK1344" s="714"/>
      <c r="BL1344" s="713"/>
      <c r="BM1344" s="713"/>
      <c r="BN1344" s="713"/>
      <c r="BO1344" s="713"/>
      <c r="BP1344" s="713"/>
      <c r="BQ1344" s="713"/>
      <c r="BR1344" s="713"/>
      <c r="BS1344" s="713"/>
      <c r="BT1344" s="716"/>
      <c r="BU1344" s="717"/>
      <c r="BV1344" s="715"/>
      <c r="BW1344" s="718"/>
    </row>
    <row r="1345" spans="2:75" ht="15.75" customHeight="1">
      <c r="B1345" s="363" t="s">
        <v>503</v>
      </c>
      <c r="C1345" s="364">
        <v>41373608000149</v>
      </c>
      <c r="D1345" s="365" t="s">
        <v>14</v>
      </c>
      <c r="E1345" s="365" t="s">
        <v>15</v>
      </c>
      <c r="F1345" s="365" t="s">
        <v>701</v>
      </c>
      <c r="G1345" s="366"/>
      <c r="H1345" s="366" t="s">
        <v>34</v>
      </c>
      <c r="I1345" s="366" t="s">
        <v>34</v>
      </c>
      <c r="J1345" s="366" t="s">
        <v>611</v>
      </c>
      <c r="K1345" s="367" t="s">
        <v>49</v>
      </c>
      <c r="L1345" s="368" t="s">
        <v>1341</v>
      </c>
      <c r="M1345" s="368" t="s">
        <v>1421</v>
      </c>
      <c r="N1345" s="367">
        <v>586511</v>
      </c>
      <c r="O1345" s="367" t="s">
        <v>1323</v>
      </c>
      <c r="P1345" s="371">
        <v>44313</v>
      </c>
      <c r="Q1345" s="372">
        <v>30612961.23</v>
      </c>
      <c r="R1345" s="372">
        <v>37371186.890277781</v>
      </c>
      <c r="S1345" s="367">
        <v>6</v>
      </c>
      <c r="T1345" s="369">
        <v>-0.16159617025368844</v>
      </c>
      <c r="U1345" s="369">
        <v>-2.0889852334310071</v>
      </c>
      <c r="V1345" s="369">
        <v>9.0976053026872172E-2</v>
      </c>
      <c r="W1345" s="369">
        <v>0.89186951950267479</v>
      </c>
      <c r="X1345" s="369" t="s">
        <v>1424</v>
      </c>
      <c r="Y1345" s="369" t="s">
        <v>1424</v>
      </c>
      <c r="Z1345" s="369" t="s">
        <v>1424</v>
      </c>
      <c r="AA1345" s="369" t="s">
        <v>1424</v>
      </c>
      <c r="AB1345" s="369">
        <v>0.49460922896876119</v>
      </c>
      <c r="AC1345" s="373">
        <v>0.23072819926486496</v>
      </c>
      <c r="AD1345" s="575">
        <v>0</v>
      </c>
      <c r="AE1345" s="370" t="s">
        <v>2437</v>
      </c>
      <c r="AF1345" s="370" t="s">
        <v>2317</v>
      </c>
      <c r="AG1345" s="374" t="s">
        <v>1458</v>
      </c>
      <c r="AH1345" s="374" t="s">
        <v>2321</v>
      </c>
      <c r="AI1345" s="374">
        <v>1000</v>
      </c>
      <c r="AJ1345" s="374">
        <v>100</v>
      </c>
      <c r="AK1345" s="374">
        <v>100</v>
      </c>
      <c r="AL1345" s="369">
        <v>9.0000000000000011E-3</v>
      </c>
      <c r="AM1345" s="369">
        <v>0.1</v>
      </c>
      <c r="AN1345" s="369" t="s">
        <v>34</v>
      </c>
      <c r="AO1345" s="367" t="s">
        <v>1326</v>
      </c>
      <c r="AP1345" s="370" t="s">
        <v>13</v>
      </c>
      <c r="AQ1345" s="376" t="s">
        <v>670</v>
      </c>
      <c r="AR1345" s="369">
        <v>2.9996999999999997E-3</v>
      </c>
      <c r="AS1345" s="369">
        <v>2.9996999999999997E-3</v>
      </c>
      <c r="AT1345" s="369"/>
      <c r="AX1345" s="711"/>
      <c r="AY1345" s="712"/>
      <c r="AZ1345" s="712"/>
      <c r="BA1345" s="712"/>
      <c r="BB1345" s="713"/>
      <c r="BC1345" s="712"/>
      <c r="BD1345" s="712"/>
      <c r="BE1345" s="712"/>
      <c r="BF1345" s="712"/>
      <c r="BG1345" s="713"/>
      <c r="BH1345" s="713"/>
      <c r="BI1345" s="714"/>
      <c r="BJ1345" s="714"/>
      <c r="BK1345" s="714"/>
      <c r="BL1345" s="713"/>
      <c r="BM1345" s="713"/>
      <c r="BN1345" s="713"/>
      <c r="BO1345" s="713"/>
      <c r="BP1345" s="713"/>
      <c r="BQ1345" s="713"/>
      <c r="BR1345" s="713"/>
      <c r="BS1345" s="713"/>
      <c r="BT1345" s="716"/>
      <c r="BU1345" s="717"/>
      <c r="BV1345" s="715"/>
      <c r="BW1345" s="718"/>
    </row>
    <row r="1346" spans="2:75" ht="15.75" customHeight="1">
      <c r="B1346" s="363" t="s">
        <v>544</v>
      </c>
      <c r="C1346" s="364">
        <v>30568854000130</v>
      </c>
      <c r="D1346" s="365" t="s">
        <v>13</v>
      </c>
      <c r="E1346" s="365" t="s">
        <v>615</v>
      </c>
      <c r="F1346" s="365" t="s">
        <v>619</v>
      </c>
      <c r="G1346" s="366" t="s">
        <v>34</v>
      </c>
      <c r="H1346" s="366" t="s">
        <v>1340</v>
      </c>
      <c r="I1346" s="366" t="s">
        <v>34</v>
      </c>
      <c r="J1346" s="366"/>
      <c r="K1346" s="367" t="s">
        <v>48</v>
      </c>
      <c r="L1346" s="368"/>
      <c r="M1346" s="368" t="s">
        <v>1421</v>
      </c>
      <c r="N1346" s="367">
        <v>502871</v>
      </c>
      <c r="O1346" s="367" t="s">
        <v>1323</v>
      </c>
      <c r="P1346" s="371">
        <v>43644</v>
      </c>
      <c r="Q1346" s="372">
        <v>753252810.39999998</v>
      </c>
      <c r="R1346" s="372">
        <v>1025623063.8825788</v>
      </c>
      <c r="S1346" s="367">
        <v>31</v>
      </c>
      <c r="T1346" s="369">
        <v>-7.8596002227564465E-2</v>
      </c>
      <c r="U1346" s="369">
        <v>-1.0160258612709614</v>
      </c>
      <c r="V1346" s="369">
        <v>-0.14765135656934658</v>
      </c>
      <c r="W1346" s="369">
        <v>-1.4474770014316229</v>
      </c>
      <c r="X1346" s="369">
        <v>-0.10092743115017822</v>
      </c>
      <c r="Y1346" s="369">
        <v>-0.76535104494444406</v>
      </c>
      <c r="Z1346" s="369">
        <v>-6.0410654100756078E-2</v>
      </c>
      <c r="AA1346" s="369">
        <v>-0.34339374233368242</v>
      </c>
      <c r="AB1346" s="369">
        <v>0.12618797076564367</v>
      </c>
      <c r="AC1346" s="373">
        <v>-1.972619031809733</v>
      </c>
      <c r="AD1346" s="575">
        <v>0</v>
      </c>
      <c r="AE1346" s="370" t="s">
        <v>2437</v>
      </c>
      <c r="AF1346" s="370" t="s">
        <v>2317</v>
      </c>
      <c r="AG1346" s="374" t="s">
        <v>1458</v>
      </c>
      <c r="AH1346" s="374" t="s">
        <v>2321</v>
      </c>
      <c r="AI1346" s="374">
        <v>1000</v>
      </c>
      <c r="AJ1346" s="374">
        <v>100</v>
      </c>
      <c r="AK1346" s="374">
        <v>100</v>
      </c>
      <c r="AL1346" s="369">
        <v>1.0500000000000001E-2</v>
      </c>
      <c r="AM1346" s="369">
        <v>0.15</v>
      </c>
      <c r="AN1346" s="369" t="s">
        <v>2335</v>
      </c>
      <c r="AO1346" s="367" t="s">
        <v>1326</v>
      </c>
      <c r="AP1346" s="370" t="s">
        <v>13</v>
      </c>
      <c r="AQ1346" s="376" t="s">
        <v>670</v>
      </c>
      <c r="AR1346" s="369">
        <v>3.49965E-3</v>
      </c>
      <c r="AS1346" s="369">
        <v>3.49965E-3</v>
      </c>
      <c r="AT1346" s="369"/>
      <c r="AX1346" s="711"/>
      <c r="AY1346" s="712"/>
      <c r="AZ1346" s="712"/>
      <c r="BA1346" s="712"/>
      <c r="BB1346" s="713"/>
      <c r="BC1346" s="712"/>
      <c r="BD1346" s="712"/>
      <c r="BE1346" s="712"/>
      <c r="BF1346" s="712"/>
      <c r="BG1346" s="713"/>
      <c r="BH1346" s="713"/>
      <c r="BI1346" s="714"/>
      <c r="BJ1346" s="714"/>
      <c r="BK1346" s="714"/>
      <c r="BL1346" s="713"/>
      <c r="BM1346" s="713"/>
      <c r="BN1346" s="713"/>
      <c r="BO1346" s="713"/>
      <c r="BP1346" s="713"/>
      <c r="BQ1346" s="713"/>
      <c r="BR1346" s="713"/>
      <c r="BS1346" s="713"/>
      <c r="BT1346" s="716"/>
      <c r="BU1346" s="717"/>
      <c r="BV1346" s="715"/>
      <c r="BW1346" s="718"/>
    </row>
    <row r="1347" spans="2:75" ht="15.75" customHeight="1">
      <c r="B1347" s="363" t="s">
        <v>1260</v>
      </c>
      <c r="C1347" s="364">
        <v>44209582000196</v>
      </c>
      <c r="D1347" s="365" t="s">
        <v>14</v>
      </c>
      <c r="E1347" s="365" t="s">
        <v>15</v>
      </c>
      <c r="F1347" s="365" t="s">
        <v>703</v>
      </c>
      <c r="G1347" s="366"/>
      <c r="H1347" s="366" t="s">
        <v>34</v>
      </c>
      <c r="I1347" s="366" t="s">
        <v>34</v>
      </c>
      <c r="J1347" s="366" t="s">
        <v>611</v>
      </c>
      <c r="K1347" s="367" t="s">
        <v>49</v>
      </c>
      <c r="L1347" s="368"/>
      <c r="M1347" s="368" t="s">
        <v>1421</v>
      </c>
      <c r="N1347" s="367">
        <v>624985</v>
      </c>
      <c r="O1347" s="367" t="s">
        <v>1323</v>
      </c>
      <c r="P1347" s="371">
        <v>44523</v>
      </c>
      <c r="Q1347" s="372">
        <v>2839068.09</v>
      </c>
      <c r="R1347" s="372" t="s">
        <v>1424</v>
      </c>
      <c r="S1347" s="367">
        <v>7</v>
      </c>
      <c r="T1347" s="369">
        <v>-0.57893674741405854</v>
      </c>
      <c r="U1347" s="369">
        <v>-7.4840283314878908</v>
      </c>
      <c r="V1347" s="369" t="s">
        <v>1424</v>
      </c>
      <c r="W1347" s="369" t="s">
        <v>1424</v>
      </c>
      <c r="X1347" s="369" t="s">
        <v>1424</v>
      </c>
      <c r="Y1347" s="369" t="s">
        <v>1424</v>
      </c>
      <c r="Z1347" s="369" t="s">
        <v>1424</v>
      </c>
      <c r="AA1347" s="369" t="s">
        <v>1424</v>
      </c>
      <c r="AB1347" s="369" t="s">
        <v>1424</v>
      </c>
      <c r="AC1347" s="373" t="s">
        <v>1424</v>
      </c>
      <c r="AD1347" s="575">
        <v>0</v>
      </c>
      <c r="AE1347" s="370" t="s">
        <v>2437</v>
      </c>
      <c r="AF1347" s="370" t="s">
        <v>2317</v>
      </c>
      <c r="AG1347" s="374" t="s">
        <v>1458</v>
      </c>
      <c r="AH1347" s="374" t="s">
        <v>2321</v>
      </c>
      <c r="AI1347" s="374">
        <v>1000</v>
      </c>
      <c r="AJ1347" s="374">
        <v>100</v>
      </c>
      <c r="AK1347" s="374">
        <v>100</v>
      </c>
      <c r="AL1347" s="369">
        <v>3.4000000000000002E-3</v>
      </c>
      <c r="AM1347" s="369" t="s">
        <v>34</v>
      </c>
      <c r="AN1347" s="369" t="s">
        <v>2335</v>
      </c>
      <c r="AO1347" s="367" t="s">
        <v>1326</v>
      </c>
      <c r="AP1347" s="370" t="s">
        <v>13</v>
      </c>
      <c r="AQ1347" s="376" t="s">
        <v>673</v>
      </c>
      <c r="AR1347" s="369">
        <v>1.1332199999999999E-3</v>
      </c>
      <c r="AS1347" s="369">
        <v>1.1332199999999999E-3</v>
      </c>
      <c r="AT1347" s="369"/>
      <c r="AX1347" s="711"/>
      <c r="AY1347" s="712"/>
      <c r="AZ1347" s="712"/>
      <c r="BA1347" s="712"/>
      <c r="BB1347" s="713"/>
      <c r="BC1347" s="712"/>
      <c r="BD1347" s="712"/>
      <c r="BE1347" s="712"/>
      <c r="BF1347" s="712"/>
      <c r="BG1347" s="713"/>
      <c r="BH1347" s="713"/>
      <c r="BI1347" s="714"/>
      <c r="BJ1347" s="714"/>
      <c r="BK1347" s="714"/>
      <c r="BL1347" s="713"/>
      <c r="BM1347" s="713"/>
      <c r="BN1347" s="713"/>
      <c r="BO1347" s="713"/>
      <c r="BP1347" s="713"/>
      <c r="BQ1347" s="713"/>
      <c r="BR1347" s="713"/>
      <c r="BS1347" s="713"/>
      <c r="BT1347" s="716"/>
      <c r="BU1347" s="717"/>
      <c r="BV1347" s="715"/>
      <c r="BW1347" s="718"/>
    </row>
    <row r="1348" spans="2:75" ht="15.75" customHeight="1">
      <c r="B1348" s="363" t="s">
        <v>1261</v>
      </c>
      <c r="C1348" s="364">
        <v>41545885000191</v>
      </c>
      <c r="D1348" s="365" t="s">
        <v>14</v>
      </c>
      <c r="E1348" s="365" t="s">
        <v>15</v>
      </c>
      <c r="F1348" s="365" t="s">
        <v>703</v>
      </c>
      <c r="G1348" s="366"/>
      <c r="H1348" s="366" t="s">
        <v>34</v>
      </c>
      <c r="I1348" s="366" t="s">
        <v>34</v>
      </c>
      <c r="J1348" s="366" t="s">
        <v>611</v>
      </c>
      <c r="K1348" s="367" t="s">
        <v>49</v>
      </c>
      <c r="L1348" s="368"/>
      <c r="M1348" s="368" t="s">
        <v>1421</v>
      </c>
      <c r="N1348" s="367">
        <v>612618</v>
      </c>
      <c r="O1348" s="367" t="s">
        <v>1323</v>
      </c>
      <c r="P1348" s="371">
        <v>44306</v>
      </c>
      <c r="Q1348" s="372">
        <v>15826624.210000001</v>
      </c>
      <c r="R1348" s="372">
        <v>36201364.435357116</v>
      </c>
      <c r="S1348" s="367">
        <v>7</v>
      </c>
      <c r="T1348" s="369">
        <v>-0.62555273568232628</v>
      </c>
      <c r="U1348" s="369">
        <v>-8.0866423104041498</v>
      </c>
      <c r="V1348" s="369">
        <v>-0.63444031253798339</v>
      </c>
      <c r="W1348" s="369">
        <v>-6.2196364633365988</v>
      </c>
      <c r="X1348" s="369" t="s">
        <v>1424</v>
      </c>
      <c r="Y1348" s="369" t="s">
        <v>1424</v>
      </c>
      <c r="Z1348" s="369" t="s">
        <v>1424</v>
      </c>
      <c r="AA1348" s="369" t="s">
        <v>1424</v>
      </c>
      <c r="AB1348" s="369">
        <v>0.76584828571467956</v>
      </c>
      <c r="AC1348" s="373">
        <v>-1.0537153241735926</v>
      </c>
      <c r="AD1348" s="575">
        <v>0</v>
      </c>
      <c r="AE1348" s="370" t="s">
        <v>2437</v>
      </c>
      <c r="AF1348" s="370" t="s">
        <v>2317</v>
      </c>
      <c r="AG1348" s="374" t="s">
        <v>1458</v>
      </c>
      <c r="AH1348" s="374" t="s">
        <v>2321</v>
      </c>
      <c r="AI1348" s="374">
        <v>0</v>
      </c>
      <c r="AJ1348" s="374">
        <v>0</v>
      </c>
      <c r="AK1348" s="374">
        <v>0</v>
      </c>
      <c r="AL1348" s="369">
        <v>5.0000000000000001E-4</v>
      </c>
      <c r="AM1348" s="369" t="s">
        <v>34</v>
      </c>
      <c r="AN1348" s="369" t="s">
        <v>34</v>
      </c>
      <c r="AO1348" s="367" t="s">
        <v>1326</v>
      </c>
      <c r="AP1348" s="370" t="s">
        <v>13</v>
      </c>
      <c r="AQ1348" s="376" t="s">
        <v>673</v>
      </c>
      <c r="AR1348" s="369">
        <v>1.6664999999999998E-4</v>
      </c>
      <c r="AS1348" s="369">
        <v>1.6664999999999998E-4</v>
      </c>
      <c r="AT1348" s="369"/>
      <c r="AX1348" s="711"/>
      <c r="AY1348" s="712"/>
      <c r="AZ1348" s="712"/>
      <c r="BA1348" s="712"/>
      <c r="BB1348" s="713"/>
      <c r="BC1348" s="712"/>
      <c r="BD1348" s="712"/>
      <c r="BE1348" s="712"/>
      <c r="BF1348" s="712"/>
      <c r="BG1348" s="713"/>
      <c r="BH1348" s="713"/>
      <c r="BI1348" s="714"/>
      <c r="BJ1348" s="714"/>
      <c r="BK1348" s="714"/>
      <c r="BL1348" s="713"/>
      <c r="BM1348" s="713"/>
      <c r="BN1348" s="713"/>
      <c r="BO1348" s="713"/>
      <c r="BP1348" s="713"/>
      <c r="BQ1348" s="713"/>
      <c r="BR1348" s="713"/>
      <c r="BS1348" s="713"/>
      <c r="BT1348" s="716"/>
      <c r="BU1348" s="717"/>
      <c r="BV1348" s="715"/>
      <c r="BW1348" s="718"/>
    </row>
    <row r="1349" spans="2:75" ht="15.75" customHeight="1">
      <c r="B1349" s="363" t="s">
        <v>1262</v>
      </c>
      <c r="C1349" s="364">
        <v>43508446000134</v>
      </c>
      <c r="D1349" s="365" t="s">
        <v>14</v>
      </c>
      <c r="E1349" s="365" t="s">
        <v>15</v>
      </c>
      <c r="F1349" s="365" t="s">
        <v>703</v>
      </c>
      <c r="G1349" s="366"/>
      <c r="H1349" s="366" t="s">
        <v>34</v>
      </c>
      <c r="I1349" s="366" t="s">
        <v>34</v>
      </c>
      <c r="J1349" s="366" t="s">
        <v>611</v>
      </c>
      <c r="K1349" s="367" t="s">
        <v>49</v>
      </c>
      <c r="L1349" s="368"/>
      <c r="M1349" s="368" t="s">
        <v>1421</v>
      </c>
      <c r="N1349" s="367">
        <v>615986</v>
      </c>
      <c r="O1349" s="367" t="s">
        <v>1323</v>
      </c>
      <c r="P1349" s="371">
        <v>44469</v>
      </c>
      <c r="Q1349" s="372">
        <v>6457112.3899999997</v>
      </c>
      <c r="R1349" s="372" t="s">
        <v>1424</v>
      </c>
      <c r="S1349" s="367">
        <v>7</v>
      </c>
      <c r="T1349" s="369">
        <v>-0.7147110391915118</v>
      </c>
      <c r="U1349" s="369">
        <v>-9.2392091019070399</v>
      </c>
      <c r="V1349" s="369" t="s">
        <v>1424</v>
      </c>
      <c r="W1349" s="369" t="s">
        <v>1424</v>
      </c>
      <c r="X1349" s="369" t="s">
        <v>1424</v>
      </c>
      <c r="Y1349" s="369" t="s">
        <v>1424</v>
      </c>
      <c r="Z1349" s="369" t="s">
        <v>1424</v>
      </c>
      <c r="AA1349" s="369" t="s">
        <v>1424</v>
      </c>
      <c r="AB1349" s="369" t="s">
        <v>1424</v>
      </c>
      <c r="AC1349" s="373" t="s">
        <v>1424</v>
      </c>
      <c r="AD1349" s="575">
        <v>0</v>
      </c>
      <c r="AE1349" s="370" t="s">
        <v>2437</v>
      </c>
      <c r="AF1349" s="370" t="s">
        <v>2317</v>
      </c>
      <c r="AG1349" s="374" t="s">
        <v>1458</v>
      </c>
      <c r="AH1349" s="374" t="s">
        <v>2321</v>
      </c>
      <c r="AI1349" s="374">
        <v>0</v>
      </c>
      <c r="AJ1349" s="374">
        <v>0</v>
      </c>
      <c r="AK1349" s="374">
        <v>0</v>
      </c>
      <c r="AL1349" s="369">
        <v>3.4000000000000002E-3</v>
      </c>
      <c r="AM1349" s="369" t="s">
        <v>34</v>
      </c>
      <c r="AN1349" s="369" t="s">
        <v>2335</v>
      </c>
      <c r="AO1349" s="367" t="s">
        <v>1326</v>
      </c>
      <c r="AP1349" s="370" t="s">
        <v>13</v>
      </c>
      <c r="AQ1349" s="376" t="s">
        <v>673</v>
      </c>
      <c r="AR1349" s="369">
        <v>1.1332199999999999E-3</v>
      </c>
      <c r="AS1349" s="369">
        <v>1.1332199999999999E-3</v>
      </c>
      <c r="AT1349" s="369"/>
      <c r="AX1349" s="711"/>
      <c r="AY1349" s="712"/>
      <c r="AZ1349" s="712"/>
      <c r="BA1349" s="712"/>
      <c r="BB1349" s="713"/>
      <c r="BC1349" s="712"/>
      <c r="BD1349" s="712"/>
      <c r="BE1349" s="712"/>
      <c r="BF1349" s="712"/>
      <c r="BG1349" s="713"/>
      <c r="BH1349" s="713"/>
      <c r="BI1349" s="714"/>
      <c r="BJ1349" s="714"/>
      <c r="BK1349" s="714"/>
      <c r="BL1349" s="713"/>
      <c r="BM1349" s="713"/>
      <c r="BN1349" s="713"/>
      <c r="BO1349" s="713"/>
      <c r="BP1349" s="713"/>
      <c r="BQ1349" s="713"/>
      <c r="BR1349" s="713"/>
      <c r="BS1349" s="713"/>
      <c r="BT1349" s="716"/>
      <c r="BU1349" s="717"/>
      <c r="BV1349" s="715"/>
      <c r="BW1349" s="718"/>
    </row>
    <row r="1350" spans="2:75" ht="15.75" customHeight="1">
      <c r="B1350" s="363" t="s">
        <v>1263</v>
      </c>
      <c r="C1350" s="364">
        <v>44026806000124</v>
      </c>
      <c r="D1350" s="365" t="s">
        <v>14</v>
      </c>
      <c r="E1350" s="365" t="s">
        <v>15</v>
      </c>
      <c r="F1350" s="365" t="s">
        <v>703</v>
      </c>
      <c r="G1350" s="366"/>
      <c r="H1350" s="366" t="s">
        <v>34</v>
      </c>
      <c r="I1350" s="366" t="s">
        <v>34</v>
      </c>
      <c r="J1350" s="366" t="s">
        <v>611</v>
      </c>
      <c r="K1350" s="367" t="s">
        <v>49</v>
      </c>
      <c r="L1350" s="368"/>
      <c r="M1350" s="368" t="s">
        <v>1421</v>
      </c>
      <c r="N1350" s="367">
        <v>626082</v>
      </c>
      <c r="O1350" s="367" t="s">
        <v>1323</v>
      </c>
      <c r="P1350" s="371">
        <v>44530</v>
      </c>
      <c r="Q1350" s="372">
        <v>4242281.0199999996</v>
      </c>
      <c r="R1350" s="372" t="s">
        <v>1424</v>
      </c>
      <c r="S1350" s="367">
        <v>7</v>
      </c>
      <c r="T1350" s="369">
        <v>-0.62098168035260093</v>
      </c>
      <c r="U1350" s="369">
        <v>-8.0275513859719574</v>
      </c>
      <c r="V1350" s="369" t="s">
        <v>1424</v>
      </c>
      <c r="W1350" s="369" t="s">
        <v>1424</v>
      </c>
      <c r="X1350" s="369" t="s">
        <v>1424</v>
      </c>
      <c r="Y1350" s="369" t="s">
        <v>1424</v>
      </c>
      <c r="Z1350" s="369" t="s">
        <v>1424</v>
      </c>
      <c r="AA1350" s="369" t="s">
        <v>1424</v>
      </c>
      <c r="AB1350" s="369" t="s">
        <v>1424</v>
      </c>
      <c r="AC1350" s="373" t="s">
        <v>1424</v>
      </c>
      <c r="AD1350" s="575">
        <v>0</v>
      </c>
      <c r="AE1350" s="370" t="s">
        <v>2437</v>
      </c>
      <c r="AF1350" s="370" t="s">
        <v>2317</v>
      </c>
      <c r="AG1350" s="374" t="s">
        <v>1458</v>
      </c>
      <c r="AH1350" s="374" t="s">
        <v>2321</v>
      </c>
      <c r="AI1350" s="374">
        <v>1000</v>
      </c>
      <c r="AJ1350" s="374">
        <v>100</v>
      </c>
      <c r="AK1350" s="374">
        <v>100</v>
      </c>
      <c r="AL1350" s="369">
        <v>3.4000000000000002E-3</v>
      </c>
      <c r="AM1350" s="369" t="s">
        <v>34</v>
      </c>
      <c r="AN1350" s="369" t="s">
        <v>2335</v>
      </c>
      <c r="AO1350" s="367" t="s">
        <v>1326</v>
      </c>
      <c r="AP1350" s="370" t="s">
        <v>13</v>
      </c>
      <c r="AQ1350" s="376" t="s">
        <v>673</v>
      </c>
      <c r="AR1350" s="369">
        <v>1.1332199999999999E-3</v>
      </c>
      <c r="AS1350" s="369">
        <v>1.1332199999999999E-3</v>
      </c>
      <c r="AT1350" s="369"/>
      <c r="AX1350" s="711"/>
      <c r="AY1350" s="712"/>
      <c r="AZ1350" s="712"/>
      <c r="BA1350" s="712"/>
      <c r="BB1350" s="713"/>
      <c r="BC1350" s="712"/>
      <c r="BD1350" s="712"/>
      <c r="BE1350" s="712"/>
      <c r="BF1350" s="712"/>
      <c r="BG1350" s="713"/>
      <c r="BH1350" s="713"/>
      <c r="BI1350" s="714"/>
      <c r="BJ1350" s="714"/>
      <c r="BK1350" s="714"/>
      <c r="BL1350" s="713"/>
      <c r="BM1350" s="713"/>
      <c r="BN1350" s="713"/>
      <c r="BO1350" s="713"/>
      <c r="BP1350" s="713"/>
      <c r="BQ1350" s="713"/>
      <c r="BR1350" s="713"/>
      <c r="BS1350" s="713"/>
      <c r="BT1350" s="716"/>
      <c r="BU1350" s="717"/>
      <c r="BV1350" s="715"/>
      <c r="BW1350" s="718"/>
    </row>
    <row r="1351" spans="2:75" ht="15.75" customHeight="1">
      <c r="B1351" s="363" t="s">
        <v>504</v>
      </c>
      <c r="C1351" s="364">
        <v>41033759000158</v>
      </c>
      <c r="D1351" s="365" t="s">
        <v>14</v>
      </c>
      <c r="E1351" s="365" t="s">
        <v>15</v>
      </c>
      <c r="F1351" s="365" t="s">
        <v>703</v>
      </c>
      <c r="G1351" s="366"/>
      <c r="H1351" s="366" t="s">
        <v>34</v>
      </c>
      <c r="I1351" s="366" t="s">
        <v>34</v>
      </c>
      <c r="J1351" s="366" t="s">
        <v>611</v>
      </c>
      <c r="K1351" s="367" t="s">
        <v>49</v>
      </c>
      <c r="L1351" s="368"/>
      <c r="M1351" s="368" t="s">
        <v>1421</v>
      </c>
      <c r="N1351" s="367">
        <v>582220</v>
      </c>
      <c r="O1351" s="367" t="s">
        <v>1323</v>
      </c>
      <c r="P1351" s="371">
        <v>44286</v>
      </c>
      <c r="Q1351" s="372">
        <v>13910600.789999999</v>
      </c>
      <c r="R1351" s="372">
        <v>31247184.779047657</v>
      </c>
      <c r="S1351" s="367">
        <v>13</v>
      </c>
      <c r="T1351" s="369">
        <v>-0.67852922984666231</v>
      </c>
      <c r="U1351" s="369">
        <v>-8.7714797904911261</v>
      </c>
      <c r="V1351" s="369">
        <v>-0.7629229022466294</v>
      </c>
      <c r="W1351" s="369">
        <v>-7.4791954542510792</v>
      </c>
      <c r="X1351" s="369" t="s">
        <v>1424</v>
      </c>
      <c r="Y1351" s="369" t="s">
        <v>1424</v>
      </c>
      <c r="Z1351" s="369" t="s">
        <v>1424</v>
      </c>
      <c r="AA1351" s="369" t="s">
        <v>1424</v>
      </c>
      <c r="AB1351" s="369">
        <v>0.73810565027833686</v>
      </c>
      <c r="AC1351" s="373">
        <v>-1.7001171527966417</v>
      </c>
      <c r="AD1351" s="575">
        <v>41395280000161</v>
      </c>
      <c r="AE1351" s="370" t="s">
        <v>2437</v>
      </c>
      <c r="AF1351" s="370" t="s">
        <v>2317</v>
      </c>
      <c r="AG1351" s="374" t="s">
        <v>1458</v>
      </c>
      <c r="AH1351" s="374" t="s">
        <v>2318</v>
      </c>
      <c r="AI1351" s="374">
        <v>0</v>
      </c>
      <c r="AJ1351" s="374">
        <v>0</v>
      </c>
      <c r="AK1351" s="374">
        <v>0</v>
      </c>
      <c r="AL1351" s="369">
        <v>5.0000000000000001E-4</v>
      </c>
      <c r="AM1351" s="369" t="s">
        <v>34</v>
      </c>
      <c r="AN1351" s="369" t="s">
        <v>34</v>
      </c>
      <c r="AO1351" s="367" t="s">
        <v>1326</v>
      </c>
      <c r="AP1351" s="370" t="s">
        <v>13</v>
      </c>
      <c r="AQ1351" s="376" t="s">
        <v>681</v>
      </c>
      <c r="AR1351" s="369">
        <v>1.6664999999999998E-4</v>
      </c>
      <c r="AS1351" s="369">
        <v>1.6664999999999998E-4</v>
      </c>
      <c r="AT1351" s="369"/>
      <c r="AX1351" s="711"/>
      <c r="AY1351" s="712"/>
      <c r="AZ1351" s="712"/>
      <c r="BA1351" s="712"/>
      <c r="BB1351" s="713"/>
      <c r="BC1351" s="712"/>
      <c r="BD1351" s="712"/>
      <c r="BE1351" s="712"/>
      <c r="BF1351" s="712"/>
      <c r="BG1351" s="713"/>
      <c r="BH1351" s="713"/>
      <c r="BI1351" s="714"/>
      <c r="BJ1351" s="714"/>
      <c r="BK1351" s="714"/>
      <c r="BL1351" s="713"/>
      <c r="BM1351" s="713"/>
      <c r="BN1351" s="713"/>
      <c r="BO1351" s="713"/>
      <c r="BP1351" s="713"/>
      <c r="BQ1351" s="713"/>
      <c r="BR1351" s="713"/>
      <c r="BS1351" s="713"/>
      <c r="BT1351" s="716"/>
      <c r="BU1351" s="717"/>
      <c r="BV1351" s="715"/>
      <c r="BW1351" s="718"/>
    </row>
    <row r="1352" spans="2:75" ht="15.75" customHeight="1">
      <c r="B1352" s="363" t="s">
        <v>505</v>
      </c>
      <c r="C1352" s="364">
        <v>36380409000128</v>
      </c>
      <c r="D1352" s="365" t="s">
        <v>14</v>
      </c>
      <c r="E1352" s="365" t="s">
        <v>15</v>
      </c>
      <c r="F1352" s="365" t="s">
        <v>703</v>
      </c>
      <c r="G1352" s="366"/>
      <c r="H1352" s="366" t="s">
        <v>34</v>
      </c>
      <c r="I1352" s="366" t="s">
        <v>34</v>
      </c>
      <c r="J1352" s="366" t="s">
        <v>611</v>
      </c>
      <c r="K1352" s="367" t="s">
        <v>49</v>
      </c>
      <c r="L1352" s="368"/>
      <c r="M1352" s="368" t="s">
        <v>1421</v>
      </c>
      <c r="N1352" s="367">
        <v>530026</v>
      </c>
      <c r="O1352" s="367" t="s">
        <v>1323</v>
      </c>
      <c r="P1352" s="371">
        <v>43889</v>
      </c>
      <c r="Q1352" s="372">
        <v>44579718.979999997</v>
      </c>
      <c r="R1352" s="372">
        <v>68740373.194880933</v>
      </c>
      <c r="S1352" s="367">
        <v>7</v>
      </c>
      <c r="T1352" s="369">
        <v>-0.25004122223342951</v>
      </c>
      <c r="U1352" s="369">
        <v>-3.2323316831993596</v>
      </c>
      <c r="V1352" s="369">
        <v>-0.1762237845980863</v>
      </c>
      <c r="W1352" s="369">
        <v>-1.7275823347492796</v>
      </c>
      <c r="X1352" s="369">
        <v>-1.1825893803525389E-3</v>
      </c>
      <c r="Y1352" s="369">
        <v>-8.9677901010504421E-3</v>
      </c>
      <c r="Z1352" s="369" t="s">
        <v>1424</v>
      </c>
      <c r="AA1352" s="369" t="s">
        <v>1424</v>
      </c>
      <c r="AB1352" s="369">
        <v>0.16101987075846294</v>
      </c>
      <c r="AC1352" s="373">
        <v>-1.7267459813888817</v>
      </c>
      <c r="AD1352" s="575">
        <v>0</v>
      </c>
      <c r="AE1352" s="370" t="s">
        <v>2437</v>
      </c>
      <c r="AF1352" s="370" t="s">
        <v>2317</v>
      </c>
      <c r="AG1352" s="374" t="s">
        <v>1458</v>
      </c>
      <c r="AH1352" s="374" t="s">
        <v>2321</v>
      </c>
      <c r="AI1352" s="374">
        <v>1000</v>
      </c>
      <c r="AJ1352" s="374">
        <v>0</v>
      </c>
      <c r="AK1352" s="374">
        <v>0</v>
      </c>
      <c r="AL1352" s="369">
        <v>5.0000000000000001E-4</v>
      </c>
      <c r="AM1352" s="369" t="s">
        <v>34</v>
      </c>
      <c r="AN1352" s="369" t="s">
        <v>34</v>
      </c>
      <c r="AO1352" s="367" t="s">
        <v>1326</v>
      </c>
      <c r="AP1352" s="370" t="s">
        <v>13</v>
      </c>
      <c r="AQ1352" s="376" t="s">
        <v>670</v>
      </c>
      <c r="AR1352" s="369">
        <v>1.6664999999999998E-4</v>
      </c>
      <c r="AS1352" s="369">
        <v>1.6664999999999998E-4</v>
      </c>
      <c r="AT1352" s="369"/>
      <c r="AX1352" s="711"/>
      <c r="AY1352" s="712"/>
      <c r="AZ1352" s="712"/>
      <c r="BA1352" s="712"/>
      <c r="BB1352" s="713"/>
      <c r="BC1352" s="712"/>
      <c r="BD1352" s="712"/>
      <c r="BE1352" s="712"/>
      <c r="BF1352" s="712"/>
      <c r="BG1352" s="713"/>
      <c r="BH1352" s="713"/>
      <c r="BI1352" s="714"/>
      <c r="BJ1352" s="714"/>
      <c r="BK1352" s="714"/>
      <c r="BL1352" s="713"/>
      <c r="BM1352" s="713"/>
      <c r="BN1352" s="713"/>
      <c r="BO1352" s="713"/>
      <c r="BP1352" s="713"/>
      <c r="BQ1352" s="713"/>
      <c r="BR1352" s="713"/>
      <c r="BS1352" s="713"/>
      <c r="BT1352" s="716"/>
      <c r="BU1352" s="717"/>
      <c r="BV1352" s="715"/>
      <c r="BW1352" s="718"/>
    </row>
    <row r="1353" spans="2:75" ht="15.75" customHeight="1">
      <c r="B1353" s="363" t="s">
        <v>604</v>
      </c>
      <c r="C1353" s="364">
        <v>43508005000132</v>
      </c>
      <c r="D1353" s="365" t="s">
        <v>14</v>
      </c>
      <c r="E1353" s="365" t="s">
        <v>15</v>
      </c>
      <c r="F1353" s="365" t="s">
        <v>703</v>
      </c>
      <c r="G1353" s="366"/>
      <c r="H1353" s="366" t="s">
        <v>34</v>
      </c>
      <c r="I1353" s="366" t="s">
        <v>34</v>
      </c>
      <c r="J1353" s="366" t="s">
        <v>611</v>
      </c>
      <c r="K1353" s="367" t="s">
        <v>49</v>
      </c>
      <c r="L1353" s="368"/>
      <c r="M1353" s="368" t="s">
        <v>34</v>
      </c>
      <c r="N1353" s="367">
        <v>616052</v>
      </c>
      <c r="O1353" s="367" t="s">
        <v>1323</v>
      </c>
      <c r="P1353" s="371">
        <v>44469</v>
      </c>
      <c r="Q1353" s="372">
        <v>9410341.4000000004</v>
      </c>
      <c r="R1353" s="372" t="s">
        <v>1424</v>
      </c>
      <c r="S1353" s="367">
        <v>13</v>
      </c>
      <c r="T1353" s="369">
        <v>-0.78726785015839951</v>
      </c>
      <c r="U1353" s="369">
        <v>-10.177165159013621</v>
      </c>
      <c r="V1353" s="369" t="s">
        <v>1424</v>
      </c>
      <c r="W1353" s="369" t="s">
        <v>1424</v>
      </c>
      <c r="X1353" s="369" t="s">
        <v>1424</v>
      </c>
      <c r="Y1353" s="369" t="s">
        <v>1424</v>
      </c>
      <c r="Z1353" s="369" t="s">
        <v>1424</v>
      </c>
      <c r="AA1353" s="369" t="s">
        <v>1424</v>
      </c>
      <c r="AB1353" s="369" t="s">
        <v>1424</v>
      </c>
      <c r="AC1353" s="373" t="s">
        <v>1424</v>
      </c>
      <c r="AD1353" s="575">
        <v>42682760000176</v>
      </c>
      <c r="AE1353" s="370" t="s">
        <v>2437</v>
      </c>
      <c r="AF1353" s="370" t="s">
        <v>2317</v>
      </c>
      <c r="AG1353" s="374" t="s">
        <v>1458</v>
      </c>
      <c r="AH1353" s="374" t="s">
        <v>2318</v>
      </c>
      <c r="AI1353" s="374">
        <v>0</v>
      </c>
      <c r="AJ1353" s="374">
        <v>0</v>
      </c>
      <c r="AK1353" s="374">
        <v>0</v>
      </c>
      <c r="AL1353" s="369">
        <v>1.3999999999999999E-2</v>
      </c>
      <c r="AM1353" s="369">
        <v>0.2</v>
      </c>
      <c r="AN1353" s="369" t="s">
        <v>2335</v>
      </c>
      <c r="AO1353" s="367" t="s">
        <v>1326</v>
      </c>
      <c r="AP1353" s="370" t="s">
        <v>13</v>
      </c>
      <c r="AQ1353" s="376" t="s">
        <v>681</v>
      </c>
      <c r="AR1353" s="369">
        <v>4.6661999999999997E-3</v>
      </c>
      <c r="AS1353" s="369">
        <v>4.6661999999999997E-3</v>
      </c>
      <c r="AT1353" s="369"/>
      <c r="AX1353" s="711"/>
      <c r="AY1353" s="712"/>
      <c r="AZ1353" s="712"/>
      <c r="BA1353" s="712"/>
      <c r="BB1353" s="713"/>
      <c r="BC1353" s="712"/>
      <c r="BD1353" s="712"/>
      <c r="BE1353" s="712"/>
      <c r="BF1353" s="712"/>
      <c r="BG1353" s="713"/>
      <c r="BH1353" s="713"/>
      <c r="BI1353" s="714"/>
      <c r="BJ1353" s="714"/>
      <c r="BK1353" s="714"/>
      <c r="BL1353" s="713"/>
      <c r="BM1353" s="713"/>
      <c r="BN1353" s="713"/>
      <c r="BO1353" s="713"/>
      <c r="BP1353" s="713"/>
      <c r="BQ1353" s="713"/>
      <c r="BR1353" s="713"/>
      <c r="BS1353" s="713"/>
      <c r="BT1353" s="716"/>
      <c r="BU1353" s="717"/>
      <c r="BV1353" s="715"/>
      <c r="BW1353" s="718"/>
    </row>
    <row r="1354" spans="2:75" ht="15.75" customHeight="1">
      <c r="B1354" s="363" t="s">
        <v>1264</v>
      </c>
      <c r="C1354" s="364">
        <v>43984912000158</v>
      </c>
      <c r="D1354" s="365" t="s">
        <v>14</v>
      </c>
      <c r="E1354" s="365" t="s">
        <v>15</v>
      </c>
      <c r="F1354" s="365" t="s">
        <v>703</v>
      </c>
      <c r="G1354" s="366"/>
      <c r="H1354" s="366" t="s">
        <v>34</v>
      </c>
      <c r="I1354" s="366" t="s">
        <v>34</v>
      </c>
      <c r="J1354" s="366" t="s">
        <v>611</v>
      </c>
      <c r="K1354" s="367" t="s">
        <v>49</v>
      </c>
      <c r="L1354" s="368"/>
      <c r="M1354" s="368" t="s">
        <v>34</v>
      </c>
      <c r="N1354" s="367">
        <v>626090</v>
      </c>
      <c r="O1354" s="367" t="s">
        <v>1323</v>
      </c>
      <c r="P1354" s="371">
        <v>44530</v>
      </c>
      <c r="Q1354" s="372">
        <v>6729998.2199999997</v>
      </c>
      <c r="R1354" s="372" t="s">
        <v>1424</v>
      </c>
      <c r="S1354" s="367">
        <v>13</v>
      </c>
      <c r="T1354" s="369">
        <v>-0.74418394206754956</v>
      </c>
      <c r="U1354" s="369">
        <v>-9.620211069947084</v>
      </c>
      <c r="V1354" s="369" t="s">
        <v>1424</v>
      </c>
      <c r="W1354" s="369" t="s">
        <v>1424</v>
      </c>
      <c r="X1354" s="369" t="s">
        <v>1424</v>
      </c>
      <c r="Y1354" s="369" t="s">
        <v>1424</v>
      </c>
      <c r="Z1354" s="369" t="s">
        <v>1424</v>
      </c>
      <c r="AA1354" s="369" t="s">
        <v>1424</v>
      </c>
      <c r="AB1354" s="369" t="s">
        <v>1424</v>
      </c>
      <c r="AC1354" s="373" t="s">
        <v>1424</v>
      </c>
      <c r="AD1354" s="575">
        <v>40226808000106</v>
      </c>
      <c r="AE1354" s="370" t="s">
        <v>2437</v>
      </c>
      <c r="AF1354" s="370" t="s">
        <v>2317</v>
      </c>
      <c r="AG1354" s="374" t="s">
        <v>1458</v>
      </c>
      <c r="AH1354" s="374" t="s">
        <v>2318</v>
      </c>
      <c r="AI1354" s="374">
        <v>5000</v>
      </c>
      <c r="AJ1354" s="374">
        <v>100</v>
      </c>
      <c r="AK1354" s="374">
        <v>100</v>
      </c>
      <c r="AL1354" s="369">
        <v>1.3999999999999999E-2</v>
      </c>
      <c r="AM1354" s="369">
        <v>0.2</v>
      </c>
      <c r="AN1354" s="369" t="s">
        <v>2335</v>
      </c>
      <c r="AO1354" s="367" t="s">
        <v>1326</v>
      </c>
      <c r="AP1354" s="370" t="s">
        <v>13</v>
      </c>
      <c r="AQ1354" s="376" t="s">
        <v>681</v>
      </c>
      <c r="AR1354" s="369">
        <v>4.6661999999999997E-3</v>
      </c>
      <c r="AS1354" s="369">
        <v>4.6661999999999997E-3</v>
      </c>
      <c r="AT1354" s="369"/>
      <c r="AX1354" s="711"/>
      <c r="AY1354" s="712"/>
      <c r="AZ1354" s="712"/>
      <c r="BA1354" s="712"/>
      <c r="BB1354" s="713"/>
      <c r="BC1354" s="712"/>
      <c r="BD1354" s="712"/>
      <c r="BE1354" s="712"/>
      <c r="BF1354" s="712"/>
      <c r="BG1354" s="713"/>
      <c r="BH1354" s="713"/>
      <c r="BI1354" s="714"/>
      <c r="BJ1354" s="714"/>
      <c r="BK1354" s="714"/>
      <c r="BL1354" s="713"/>
      <c r="BM1354" s="713"/>
      <c r="BN1354" s="713"/>
      <c r="BO1354" s="713"/>
      <c r="BP1354" s="713"/>
      <c r="BQ1354" s="713"/>
      <c r="BR1354" s="713"/>
      <c r="BS1354" s="713"/>
      <c r="BT1354" s="716"/>
      <c r="BU1354" s="717"/>
      <c r="BV1354" s="715"/>
      <c r="BW1354" s="718"/>
    </row>
    <row r="1355" spans="2:75" ht="15.75" customHeight="1">
      <c r="B1355" s="363" t="s">
        <v>506</v>
      </c>
      <c r="C1355" s="364">
        <v>43507873000106</v>
      </c>
      <c r="D1355" s="365" t="s">
        <v>14</v>
      </c>
      <c r="E1355" s="365" t="s">
        <v>15</v>
      </c>
      <c r="F1355" s="365" t="s">
        <v>703</v>
      </c>
      <c r="G1355" s="366"/>
      <c r="H1355" s="366" t="s">
        <v>34</v>
      </c>
      <c r="I1355" s="366" t="s">
        <v>34</v>
      </c>
      <c r="J1355" s="366" t="s">
        <v>611</v>
      </c>
      <c r="K1355" s="367" t="s">
        <v>49</v>
      </c>
      <c r="L1355" s="368"/>
      <c r="M1355" s="368" t="s">
        <v>1421</v>
      </c>
      <c r="N1355" s="367">
        <v>619711</v>
      </c>
      <c r="O1355" s="367" t="s">
        <v>1323</v>
      </c>
      <c r="P1355" s="371">
        <v>44494</v>
      </c>
      <c r="Q1355" s="372">
        <v>631568.18999999994</v>
      </c>
      <c r="R1355" s="372" t="s">
        <v>1424</v>
      </c>
      <c r="S1355" s="367">
        <v>13</v>
      </c>
      <c r="T1355" s="369">
        <v>-0.61293726959215333</v>
      </c>
      <c r="U1355" s="369">
        <v>-7.9235597179525543</v>
      </c>
      <c r="V1355" s="369" t="s">
        <v>1424</v>
      </c>
      <c r="W1355" s="369" t="s">
        <v>1424</v>
      </c>
      <c r="X1355" s="369" t="s">
        <v>1424</v>
      </c>
      <c r="Y1355" s="369" t="s">
        <v>1424</v>
      </c>
      <c r="Z1355" s="369" t="s">
        <v>1424</v>
      </c>
      <c r="AA1355" s="369" t="s">
        <v>1424</v>
      </c>
      <c r="AB1355" s="369" t="s">
        <v>1424</v>
      </c>
      <c r="AC1355" s="373" t="s">
        <v>1424</v>
      </c>
      <c r="AD1355" s="575">
        <v>35435027000191</v>
      </c>
      <c r="AE1355" s="370" t="s">
        <v>2437</v>
      </c>
      <c r="AF1355" s="370" t="s">
        <v>2317</v>
      </c>
      <c r="AG1355" s="374" t="s">
        <v>1458</v>
      </c>
      <c r="AH1355" s="374" t="s">
        <v>2318</v>
      </c>
      <c r="AI1355" s="374">
        <v>500</v>
      </c>
      <c r="AJ1355" s="374">
        <v>500</v>
      </c>
      <c r="AK1355" s="374">
        <v>500</v>
      </c>
      <c r="AL1355" s="369">
        <v>5.0000000000000001E-4</v>
      </c>
      <c r="AM1355" s="369" t="s">
        <v>34</v>
      </c>
      <c r="AN1355" s="369" t="s">
        <v>2335</v>
      </c>
      <c r="AO1355" s="367" t="s">
        <v>1326</v>
      </c>
      <c r="AP1355" s="370" t="s">
        <v>13</v>
      </c>
      <c r="AQ1355" s="376" t="s">
        <v>681</v>
      </c>
      <c r="AR1355" s="369">
        <v>1.6664999999999998E-4</v>
      </c>
      <c r="AS1355" s="369">
        <v>1.6664999999999998E-4</v>
      </c>
      <c r="AT1355" s="369"/>
      <c r="AX1355" s="711"/>
      <c r="AY1355" s="712"/>
      <c r="AZ1355" s="712"/>
      <c r="BA1355" s="712"/>
      <c r="BB1355" s="713"/>
      <c r="BC1355" s="712"/>
      <c r="BD1355" s="712"/>
      <c r="BE1355" s="712"/>
      <c r="BF1355" s="712"/>
      <c r="BG1355" s="713"/>
      <c r="BH1355" s="713"/>
      <c r="BI1355" s="714"/>
      <c r="BJ1355" s="714"/>
      <c r="BK1355" s="714"/>
      <c r="BL1355" s="713"/>
      <c r="BM1355" s="713"/>
      <c r="BN1355" s="713"/>
      <c r="BO1355" s="713"/>
      <c r="BP1355" s="713"/>
      <c r="BQ1355" s="713"/>
      <c r="BR1355" s="713"/>
      <c r="BS1355" s="713"/>
      <c r="BT1355" s="716"/>
      <c r="BU1355" s="717"/>
      <c r="BV1355" s="715"/>
      <c r="BW1355" s="718"/>
    </row>
    <row r="1356" spans="2:75" ht="15.75" customHeight="1">
      <c r="B1356" s="363" t="s">
        <v>507</v>
      </c>
      <c r="C1356" s="364">
        <v>43095852000112</v>
      </c>
      <c r="D1356" s="365" t="s">
        <v>14</v>
      </c>
      <c r="E1356" s="365" t="s">
        <v>607</v>
      </c>
      <c r="F1356" s="365"/>
      <c r="G1356" s="366"/>
      <c r="H1356" s="366" t="s">
        <v>34</v>
      </c>
      <c r="I1356" s="366" t="s">
        <v>34</v>
      </c>
      <c r="J1356" s="366" t="s">
        <v>611</v>
      </c>
      <c r="K1356" s="367" t="s">
        <v>48</v>
      </c>
      <c r="L1356" s="368"/>
      <c r="M1356" s="368" t="s">
        <v>1421</v>
      </c>
      <c r="N1356" s="367">
        <v>607215</v>
      </c>
      <c r="O1356" s="367" t="s">
        <v>1323</v>
      </c>
      <c r="P1356" s="371">
        <v>44425</v>
      </c>
      <c r="Q1356" s="372">
        <v>7779507.9299999997</v>
      </c>
      <c r="R1356" s="372">
        <v>4402016.3791666673</v>
      </c>
      <c r="S1356" s="367">
        <v>7</v>
      </c>
      <c r="T1356" s="369">
        <v>-2.909367049901912E-2</v>
      </c>
      <c r="U1356" s="369">
        <v>-0.37609955708322884</v>
      </c>
      <c r="V1356" s="369">
        <v>-2.5193840451835481E-2</v>
      </c>
      <c r="W1356" s="369">
        <v>-0.24698387796147375</v>
      </c>
      <c r="X1356" s="369" t="s">
        <v>1424</v>
      </c>
      <c r="Y1356" s="369" t="s">
        <v>1424</v>
      </c>
      <c r="Z1356" s="369" t="s">
        <v>1424</v>
      </c>
      <c r="AA1356" s="369" t="s">
        <v>1424</v>
      </c>
      <c r="AB1356" s="369">
        <v>0.34191419742363688</v>
      </c>
      <c r="AC1356" s="373">
        <v>-0.19015995048111095</v>
      </c>
      <c r="AD1356" s="575">
        <v>0</v>
      </c>
      <c r="AE1356" s="370" t="s">
        <v>2437</v>
      </c>
      <c r="AF1356" s="370" t="s">
        <v>2317</v>
      </c>
      <c r="AG1356" s="374" t="s">
        <v>1458</v>
      </c>
      <c r="AH1356" s="374" t="s">
        <v>2321</v>
      </c>
      <c r="AI1356" s="374">
        <v>0</v>
      </c>
      <c r="AJ1356" s="374">
        <v>0</v>
      </c>
      <c r="AK1356" s="374">
        <v>0</v>
      </c>
      <c r="AL1356" s="369">
        <v>9.0000000000000011E-3</v>
      </c>
      <c r="AM1356" s="369">
        <v>0.1</v>
      </c>
      <c r="AN1356" s="369" t="s">
        <v>34</v>
      </c>
      <c r="AO1356" s="367" t="s">
        <v>1326</v>
      </c>
      <c r="AP1356" s="370" t="s">
        <v>718</v>
      </c>
      <c r="AQ1356" s="376" t="s">
        <v>696</v>
      </c>
      <c r="AR1356" s="369">
        <v>2.9996999999999997E-3</v>
      </c>
      <c r="AS1356" s="369">
        <v>2.9996999999999997E-3</v>
      </c>
      <c r="AT1356" s="369"/>
      <c r="AX1356" s="711"/>
      <c r="AY1356" s="712"/>
      <c r="AZ1356" s="712"/>
      <c r="BA1356" s="712"/>
      <c r="BB1356" s="713"/>
      <c r="BC1356" s="712"/>
      <c r="BD1356" s="712"/>
      <c r="BE1356" s="712"/>
      <c r="BF1356" s="712"/>
      <c r="BG1356" s="713"/>
      <c r="BH1356" s="713"/>
      <c r="BI1356" s="714"/>
      <c r="BJ1356" s="714"/>
      <c r="BK1356" s="714"/>
      <c r="BL1356" s="713"/>
      <c r="BM1356" s="713"/>
      <c r="BN1356" s="713"/>
      <c r="BO1356" s="713"/>
      <c r="BP1356" s="713"/>
      <c r="BQ1356" s="713"/>
      <c r="BR1356" s="713"/>
      <c r="BS1356" s="713"/>
      <c r="BT1356" s="716"/>
      <c r="BU1356" s="717"/>
      <c r="BV1356" s="715"/>
      <c r="BW1356" s="718"/>
    </row>
    <row r="1357" spans="2:75" ht="15.75" customHeight="1">
      <c r="B1357" s="363" t="s">
        <v>508</v>
      </c>
      <c r="C1357" s="364">
        <v>42081209000177</v>
      </c>
      <c r="D1357" s="365" t="s">
        <v>14</v>
      </c>
      <c r="E1357" s="365" t="s">
        <v>607</v>
      </c>
      <c r="F1357" s="365" t="s">
        <v>862</v>
      </c>
      <c r="G1357" s="366"/>
      <c r="H1357" s="366" t="s">
        <v>34</v>
      </c>
      <c r="I1357" s="366" t="s">
        <v>34</v>
      </c>
      <c r="J1357" s="366" t="s">
        <v>611</v>
      </c>
      <c r="K1357" s="367" t="s">
        <v>48</v>
      </c>
      <c r="L1357" s="368"/>
      <c r="M1357" s="368" t="s">
        <v>1421</v>
      </c>
      <c r="N1357" s="367">
        <v>599484</v>
      </c>
      <c r="O1357" s="367" t="s">
        <v>1323</v>
      </c>
      <c r="P1357" s="371">
        <v>44377</v>
      </c>
      <c r="Q1357" s="372">
        <v>15705296.300000001</v>
      </c>
      <c r="R1357" s="372">
        <v>15315517.764603185</v>
      </c>
      <c r="S1357" s="367">
        <v>11</v>
      </c>
      <c r="T1357" s="369">
        <v>3.8191103631369128E-2</v>
      </c>
      <c r="U1357" s="369">
        <v>0.49370385083456164</v>
      </c>
      <c r="V1357" s="369">
        <v>0.17403867377650273</v>
      </c>
      <c r="W1357" s="369">
        <v>1.7061609422655872</v>
      </c>
      <c r="X1357" s="369" t="s">
        <v>1424</v>
      </c>
      <c r="Y1357" s="369" t="s">
        <v>1424</v>
      </c>
      <c r="Z1357" s="369" t="s">
        <v>1424</v>
      </c>
      <c r="AA1357" s="369" t="s">
        <v>1424</v>
      </c>
      <c r="AB1357" s="369">
        <v>0.17606906374988723</v>
      </c>
      <c r="AC1357" s="373">
        <v>0.44758231032946771</v>
      </c>
      <c r="AD1357" s="575">
        <v>0</v>
      </c>
      <c r="AE1357" s="370" t="s">
        <v>2437</v>
      </c>
      <c r="AF1357" s="370" t="s">
        <v>2317</v>
      </c>
      <c r="AG1357" s="374" t="s">
        <v>1458</v>
      </c>
      <c r="AH1357" s="374" t="s">
        <v>2321</v>
      </c>
      <c r="AI1357" s="374">
        <v>0</v>
      </c>
      <c r="AJ1357" s="374">
        <v>0</v>
      </c>
      <c r="AK1357" s="374">
        <v>0</v>
      </c>
      <c r="AL1357" s="369">
        <v>5.0000000000000001E-4</v>
      </c>
      <c r="AM1357" s="369" t="s">
        <v>34</v>
      </c>
      <c r="AN1357" s="369" t="s">
        <v>34</v>
      </c>
      <c r="AO1357" s="367" t="s">
        <v>1326</v>
      </c>
      <c r="AP1357" s="370" t="s">
        <v>13</v>
      </c>
      <c r="AQ1357" s="376" t="s">
        <v>670</v>
      </c>
      <c r="AR1357" s="369">
        <v>1.6664999999999998E-4</v>
      </c>
      <c r="AS1357" s="369">
        <v>1.6664999999999998E-4</v>
      </c>
      <c r="AT1357" s="369"/>
      <c r="AX1357" s="711"/>
      <c r="AY1357" s="712"/>
      <c r="AZ1357" s="712"/>
      <c r="BA1357" s="712"/>
      <c r="BB1357" s="713"/>
      <c r="BC1357" s="712"/>
      <c r="BD1357" s="712"/>
      <c r="BE1357" s="712"/>
      <c r="BF1357" s="712"/>
      <c r="BG1357" s="713"/>
      <c r="BH1357" s="713"/>
      <c r="BI1357" s="714"/>
      <c r="BJ1357" s="714"/>
      <c r="BK1357" s="714"/>
      <c r="BL1357" s="713"/>
      <c r="BM1357" s="713"/>
      <c r="BN1357" s="713"/>
      <c r="BO1357" s="713"/>
      <c r="BP1357" s="713"/>
      <c r="BQ1357" s="713"/>
      <c r="BR1357" s="713"/>
      <c r="BS1357" s="713"/>
      <c r="BT1357" s="716"/>
      <c r="BU1357" s="717"/>
      <c r="BV1357" s="715"/>
      <c r="BW1357" s="718"/>
    </row>
    <row r="1358" spans="2:75" ht="15.75" customHeight="1">
      <c r="B1358" s="363" t="s">
        <v>1265</v>
      </c>
      <c r="C1358" s="364">
        <v>35820605000103</v>
      </c>
      <c r="D1358" s="365" t="s">
        <v>13</v>
      </c>
      <c r="E1358" s="365" t="s">
        <v>615</v>
      </c>
      <c r="F1358" s="365" t="s">
        <v>619</v>
      </c>
      <c r="G1358" s="366" t="s">
        <v>34</v>
      </c>
      <c r="H1358" s="366" t="s">
        <v>867</v>
      </c>
      <c r="I1358" s="366" t="s">
        <v>34</v>
      </c>
      <c r="J1358" s="366"/>
      <c r="K1358" s="367" t="s">
        <v>48</v>
      </c>
      <c r="L1358" s="368"/>
      <c r="M1358" s="368" t="s">
        <v>1421</v>
      </c>
      <c r="N1358" s="367">
        <v>537527</v>
      </c>
      <c r="O1358" s="367" t="s">
        <v>1323</v>
      </c>
      <c r="P1358" s="371">
        <v>43943</v>
      </c>
      <c r="Q1358" s="372">
        <v>53935960.170000002</v>
      </c>
      <c r="R1358" s="372">
        <v>63103473.71920637</v>
      </c>
      <c r="S1358" s="367">
        <v>61</v>
      </c>
      <c r="T1358" s="369">
        <v>3.9090106275416758E-3</v>
      </c>
      <c r="U1358" s="369">
        <v>5.0532543348273125E-2</v>
      </c>
      <c r="V1358" s="369">
        <v>-2.6952216328036682E-3</v>
      </c>
      <c r="W1358" s="369">
        <v>-2.6422184109172124E-2</v>
      </c>
      <c r="X1358" s="369">
        <v>8.5165157135263625E-2</v>
      </c>
      <c r="Y1358" s="369">
        <v>0.64582285770598147</v>
      </c>
      <c r="Z1358" s="369" t="s">
        <v>1424</v>
      </c>
      <c r="AA1358" s="369" t="s">
        <v>1424</v>
      </c>
      <c r="AB1358" s="369">
        <v>5.3030082992525616E-2</v>
      </c>
      <c r="AC1358" s="373">
        <v>-1.8564898600845241</v>
      </c>
      <c r="AD1358" s="575">
        <v>0</v>
      </c>
      <c r="AE1358" s="370" t="s">
        <v>2437</v>
      </c>
      <c r="AF1358" s="370" t="s">
        <v>738</v>
      </c>
      <c r="AG1358" s="374" t="s">
        <v>738</v>
      </c>
      <c r="AH1358" s="374" t="s">
        <v>2321</v>
      </c>
      <c r="AI1358" s="374">
        <v>1000</v>
      </c>
      <c r="AJ1358" s="374">
        <v>100</v>
      </c>
      <c r="AK1358" s="374">
        <v>100</v>
      </c>
      <c r="AL1358" s="369">
        <v>0</v>
      </c>
      <c r="AM1358" s="369" t="s">
        <v>34</v>
      </c>
      <c r="AN1358" s="369" t="s">
        <v>64</v>
      </c>
      <c r="AO1358" s="367" t="s">
        <v>1326</v>
      </c>
      <c r="AP1358" s="370" t="s">
        <v>13</v>
      </c>
      <c r="AQ1358" s="376" t="s">
        <v>670</v>
      </c>
      <c r="AR1358" s="369">
        <v>0</v>
      </c>
      <c r="AS1358" s="369">
        <v>0</v>
      </c>
      <c r="AT1358" s="369"/>
      <c r="AX1358" s="711"/>
      <c r="AY1358" s="712"/>
      <c r="AZ1358" s="712"/>
      <c r="BA1358" s="712"/>
      <c r="BB1358" s="713"/>
      <c r="BC1358" s="712"/>
      <c r="BD1358" s="712"/>
      <c r="BE1358" s="712"/>
      <c r="BF1358" s="712"/>
      <c r="BG1358" s="713"/>
      <c r="BH1358" s="713"/>
      <c r="BI1358" s="714"/>
      <c r="BJ1358" s="714"/>
      <c r="BK1358" s="714"/>
      <c r="BL1358" s="713"/>
      <c r="BM1358" s="713"/>
      <c r="BN1358" s="713"/>
      <c r="BO1358" s="713"/>
      <c r="BP1358" s="713"/>
      <c r="BQ1358" s="713"/>
      <c r="BR1358" s="713"/>
      <c r="BS1358" s="713"/>
      <c r="BT1358" s="716"/>
      <c r="BU1358" s="717"/>
      <c r="BV1358" s="715"/>
      <c r="BW1358" s="718"/>
    </row>
    <row r="1359" spans="2:75" ht="15.75" customHeight="1">
      <c r="B1359" s="363" t="s">
        <v>545</v>
      </c>
      <c r="C1359" s="364">
        <v>30509286000104</v>
      </c>
      <c r="D1359" s="365" t="s">
        <v>13</v>
      </c>
      <c r="E1359" s="365" t="s">
        <v>615</v>
      </c>
      <c r="F1359" s="365" t="s">
        <v>619</v>
      </c>
      <c r="G1359" s="366" t="s">
        <v>34</v>
      </c>
      <c r="H1359" s="366" t="s">
        <v>867</v>
      </c>
      <c r="I1359" s="366" t="s">
        <v>34</v>
      </c>
      <c r="J1359" s="366"/>
      <c r="K1359" s="367" t="s">
        <v>48</v>
      </c>
      <c r="L1359" s="368"/>
      <c r="M1359" s="368" t="s">
        <v>1421</v>
      </c>
      <c r="N1359" s="367">
        <v>495255</v>
      </c>
      <c r="O1359" s="367" t="s">
        <v>1323</v>
      </c>
      <c r="P1359" s="371">
        <v>43563</v>
      </c>
      <c r="Q1359" s="372">
        <v>737243822.61000001</v>
      </c>
      <c r="R1359" s="372">
        <v>873413709.483055</v>
      </c>
      <c r="S1359" s="367">
        <v>61</v>
      </c>
      <c r="T1359" s="369">
        <v>3.7719283100094758E-2</v>
      </c>
      <c r="U1359" s="369">
        <v>0.48760453473620108</v>
      </c>
      <c r="V1359" s="369">
        <v>1.0861001592880504E-2</v>
      </c>
      <c r="W1359" s="369">
        <v>0.10647413192457283</v>
      </c>
      <c r="X1359" s="369">
        <v>0.1104698255686507</v>
      </c>
      <c r="Y1359" s="369">
        <v>0.83771275529633837</v>
      </c>
      <c r="Z1359" s="369">
        <v>0.22761671848535414</v>
      </c>
      <c r="AA1359" s="369">
        <v>1.2938472185392176</v>
      </c>
      <c r="AB1359" s="369">
        <v>6.5725512099167285E-2</v>
      </c>
      <c r="AC1359" s="373">
        <v>-1.2810337310846966</v>
      </c>
      <c r="AD1359" s="575">
        <v>0</v>
      </c>
      <c r="AE1359" s="370" t="s">
        <v>2437</v>
      </c>
      <c r="AF1359" s="370" t="s">
        <v>738</v>
      </c>
      <c r="AG1359" s="374" t="s">
        <v>738</v>
      </c>
      <c r="AH1359" s="374" t="s">
        <v>2321</v>
      </c>
      <c r="AI1359" s="374">
        <v>1000</v>
      </c>
      <c r="AJ1359" s="374">
        <v>100</v>
      </c>
      <c r="AK1359" s="374">
        <v>100</v>
      </c>
      <c r="AL1359" s="369">
        <v>7.4999999999999997E-3</v>
      </c>
      <c r="AM1359" s="369">
        <v>0.1</v>
      </c>
      <c r="AN1359" s="369" t="s">
        <v>64</v>
      </c>
      <c r="AO1359" s="367" t="s">
        <v>1326</v>
      </c>
      <c r="AP1359" s="370" t="s">
        <v>13</v>
      </c>
      <c r="AQ1359" s="376" t="s">
        <v>670</v>
      </c>
      <c r="AR1359" s="369">
        <v>2.4997499999999998E-3</v>
      </c>
      <c r="AS1359" s="369">
        <v>2.4997499999999998E-3</v>
      </c>
      <c r="AT1359" s="369"/>
      <c r="AX1359" s="711"/>
      <c r="AY1359" s="712"/>
      <c r="AZ1359" s="712"/>
      <c r="BA1359" s="712"/>
      <c r="BB1359" s="713"/>
      <c r="BC1359" s="712"/>
      <c r="BD1359" s="712"/>
      <c r="BE1359" s="712"/>
      <c r="BF1359" s="712"/>
      <c r="BG1359" s="713"/>
      <c r="BH1359" s="713"/>
      <c r="BI1359" s="714"/>
      <c r="BJ1359" s="714"/>
      <c r="BK1359" s="714"/>
      <c r="BL1359" s="713"/>
      <c r="BM1359" s="713"/>
      <c r="BN1359" s="713"/>
      <c r="BO1359" s="713"/>
      <c r="BP1359" s="713"/>
      <c r="BQ1359" s="713"/>
      <c r="BR1359" s="713"/>
      <c r="BS1359" s="713"/>
      <c r="BT1359" s="716"/>
      <c r="BU1359" s="717"/>
      <c r="BV1359" s="715"/>
      <c r="BW1359" s="718"/>
    </row>
    <row r="1360" spans="2:75" ht="15.75" customHeight="1">
      <c r="B1360" s="363" t="s">
        <v>1266</v>
      </c>
      <c r="C1360" s="364">
        <v>33925183000105</v>
      </c>
      <c r="D1360" s="365" t="s">
        <v>13</v>
      </c>
      <c r="E1360" s="365" t="s">
        <v>616</v>
      </c>
      <c r="F1360" s="365" t="s">
        <v>619</v>
      </c>
      <c r="G1360" s="366" t="s">
        <v>34</v>
      </c>
      <c r="H1360" s="366" t="s">
        <v>1340</v>
      </c>
      <c r="I1360" s="366" t="s">
        <v>34</v>
      </c>
      <c r="J1360" s="366" t="s">
        <v>611</v>
      </c>
      <c r="K1360" s="367" t="s">
        <v>48</v>
      </c>
      <c r="L1360" s="368"/>
      <c r="M1360" s="368" t="s">
        <v>1421</v>
      </c>
      <c r="N1360" s="367">
        <v>532444</v>
      </c>
      <c r="O1360" s="367" t="s">
        <v>1323</v>
      </c>
      <c r="P1360" s="371">
        <v>43909</v>
      </c>
      <c r="Q1360" s="372">
        <v>82706585.900000006</v>
      </c>
      <c r="R1360" s="372">
        <v>108879252.66769844</v>
      </c>
      <c r="S1360" s="367">
        <v>62</v>
      </c>
      <c r="T1360" s="369">
        <v>-0.20164276997660124</v>
      </c>
      <c r="U1360" s="369">
        <v>-2.6066754443992193</v>
      </c>
      <c r="V1360" s="369">
        <v>-0.15096395901337434</v>
      </c>
      <c r="W1360" s="369">
        <v>-1.4799515818487987</v>
      </c>
      <c r="X1360" s="369">
        <v>-9.9415410365993884E-2</v>
      </c>
      <c r="Y1360" s="369">
        <v>-0.75388511666344715</v>
      </c>
      <c r="Z1360" s="369" t="s">
        <v>1424</v>
      </c>
      <c r="AA1360" s="369" t="s">
        <v>1424</v>
      </c>
      <c r="AB1360" s="369">
        <v>0.14210780323403679</v>
      </c>
      <c r="AC1360" s="373">
        <v>-1.7641414613557702</v>
      </c>
      <c r="AD1360" s="575">
        <v>0</v>
      </c>
      <c r="AE1360" s="370" t="s">
        <v>2437</v>
      </c>
      <c r="AF1360" s="370" t="s">
        <v>738</v>
      </c>
      <c r="AG1360" s="374" t="s">
        <v>738</v>
      </c>
      <c r="AH1360" s="374" t="s">
        <v>2318</v>
      </c>
      <c r="AI1360" s="374">
        <v>1000</v>
      </c>
      <c r="AJ1360" s="374" t="s">
        <v>1436</v>
      </c>
      <c r="AK1360" s="374" t="s">
        <v>1436</v>
      </c>
      <c r="AL1360" s="369">
        <v>7.4999999999999997E-3</v>
      </c>
      <c r="AM1360" s="369">
        <v>0.1</v>
      </c>
      <c r="AN1360" s="369" t="s">
        <v>2330</v>
      </c>
      <c r="AO1360" s="367" t="s">
        <v>1326</v>
      </c>
      <c r="AP1360" s="370" t="s">
        <v>13</v>
      </c>
      <c r="AQ1360" s="376" t="s">
        <v>681</v>
      </c>
      <c r="AR1360" s="369">
        <v>2.4997499999999998E-3</v>
      </c>
      <c r="AS1360" s="369">
        <v>2.4997499999999998E-3</v>
      </c>
      <c r="AT1360" s="369"/>
      <c r="AX1360" s="711"/>
      <c r="AY1360" s="712"/>
      <c r="AZ1360" s="712"/>
      <c r="BA1360" s="712"/>
      <c r="BB1360" s="713"/>
      <c r="BC1360" s="712"/>
      <c r="BD1360" s="712"/>
      <c r="BE1360" s="712"/>
      <c r="BF1360" s="712"/>
      <c r="BG1360" s="713"/>
      <c r="BH1360" s="713"/>
      <c r="BI1360" s="714"/>
      <c r="BJ1360" s="714"/>
      <c r="BK1360" s="714"/>
      <c r="BL1360" s="713"/>
      <c r="BM1360" s="713"/>
      <c r="BN1360" s="713"/>
      <c r="BO1360" s="713"/>
      <c r="BP1360" s="713"/>
      <c r="BQ1360" s="713"/>
      <c r="BR1360" s="713"/>
      <c r="BS1360" s="713"/>
      <c r="BT1360" s="716"/>
      <c r="BU1360" s="717"/>
      <c r="BV1360" s="715"/>
      <c r="BW1360" s="718"/>
    </row>
    <row r="1361" spans="2:75" ht="15.75" customHeight="1">
      <c r="B1361" s="363" t="s">
        <v>1267</v>
      </c>
      <c r="C1361" s="364">
        <v>40190965000109</v>
      </c>
      <c r="D1361" s="365" t="s">
        <v>13</v>
      </c>
      <c r="E1361" s="365" t="s">
        <v>615</v>
      </c>
      <c r="F1361" s="365" t="s">
        <v>619</v>
      </c>
      <c r="G1361" s="366" t="s">
        <v>34</v>
      </c>
      <c r="H1361" s="366" t="s">
        <v>867</v>
      </c>
      <c r="I1361" s="366" t="s">
        <v>34</v>
      </c>
      <c r="J1361" s="366"/>
      <c r="K1361" s="367" t="s">
        <v>48</v>
      </c>
      <c r="L1361" s="368"/>
      <c r="M1361" s="368" t="s">
        <v>1421</v>
      </c>
      <c r="N1361" s="367">
        <v>576492</v>
      </c>
      <c r="O1361" s="367" t="s">
        <v>1323</v>
      </c>
      <c r="P1361" s="371">
        <v>44253</v>
      </c>
      <c r="Q1361" s="372">
        <v>18789685.300000001</v>
      </c>
      <c r="R1361" s="372">
        <v>18800208.824007943</v>
      </c>
      <c r="S1361" s="367">
        <v>62</v>
      </c>
      <c r="T1361" s="369">
        <v>6.8144576476958818E-2</v>
      </c>
      <c r="U1361" s="369">
        <v>0.88091824066930646</v>
      </c>
      <c r="V1361" s="369">
        <v>3.8375335207864625E-2</v>
      </c>
      <c r="W1361" s="369">
        <v>0.37620660199979017</v>
      </c>
      <c r="X1361" s="369" t="s">
        <v>1424</v>
      </c>
      <c r="Y1361" s="369" t="s">
        <v>1424</v>
      </c>
      <c r="Z1361" s="369" t="s">
        <v>1424</v>
      </c>
      <c r="AA1361" s="369" t="s">
        <v>1424</v>
      </c>
      <c r="AB1361" s="369">
        <v>6.0651692915620746E-2</v>
      </c>
      <c r="AC1361" s="373">
        <v>-0.95064045743019188</v>
      </c>
      <c r="AD1361" s="575">
        <v>0</v>
      </c>
      <c r="AE1361" s="370" t="s">
        <v>2437</v>
      </c>
      <c r="AF1361" s="370" t="s">
        <v>2317</v>
      </c>
      <c r="AG1361" s="374" t="s">
        <v>1458</v>
      </c>
      <c r="AH1361" s="374" t="s">
        <v>2321</v>
      </c>
      <c r="AI1361" s="374">
        <v>0</v>
      </c>
      <c r="AJ1361" s="374">
        <v>0</v>
      </c>
      <c r="AK1361" s="374">
        <v>0</v>
      </c>
      <c r="AL1361" s="369">
        <v>7.4999999999999997E-3</v>
      </c>
      <c r="AM1361" s="369">
        <v>0.1</v>
      </c>
      <c r="AN1361" s="369" t="s">
        <v>34</v>
      </c>
      <c r="AO1361" s="367" t="s">
        <v>1326</v>
      </c>
      <c r="AP1361" s="370" t="s">
        <v>13</v>
      </c>
      <c r="AQ1361" s="376" t="s">
        <v>670</v>
      </c>
      <c r="AR1361" s="369">
        <v>2.4997499999999998E-3</v>
      </c>
      <c r="AS1361" s="369">
        <v>2.4997499999999998E-3</v>
      </c>
      <c r="AT1361" s="369"/>
      <c r="AX1361" s="711"/>
      <c r="AY1361" s="712"/>
      <c r="AZ1361" s="712"/>
      <c r="BA1361" s="712"/>
      <c r="BB1361" s="713"/>
      <c r="BC1361" s="712"/>
      <c r="BD1361" s="712"/>
      <c r="BE1361" s="712"/>
      <c r="BF1361" s="712"/>
      <c r="BG1361" s="713"/>
      <c r="BH1361" s="713"/>
      <c r="BI1361" s="714"/>
      <c r="BJ1361" s="714"/>
      <c r="BK1361" s="714"/>
      <c r="BL1361" s="713"/>
      <c r="BM1361" s="713"/>
      <c r="BN1361" s="713"/>
      <c r="BO1361" s="713"/>
      <c r="BP1361" s="713"/>
      <c r="BQ1361" s="713"/>
      <c r="BR1361" s="713"/>
      <c r="BS1361" s="713"/>
      <c r="BT1361" s="716"/>
      <c r="BU1361" s="717"/>
      <c r="BV1361" s="715"/>
      <c r="BW1361" s="718"/>
    </row>
    <row r="1362" spans="2:75" ht="15.75" customHeight="1">
      <c r="B1362" s="363" t="s">
        <v>1268</v>
      </c>
      <c r="C1362" s="364">
        <v>38173769000184</v>
      </c>
      <c r="D1362" s="365" t="s">
        <v>14</v>
      </c>
      <c r="E1362" s="365" t="s">
        <v>607</v>
      </c>
      <c r="F1362" s="365"/>
      <c r="G1362" s="366"/>
      <c r="H1362" s="366" t="s">
        <v>34</v>
      </c>
      <c r="I1362" s="366" t="s">
        <v>34</v>
      </c>
      <c r="J1362" s="366" t="s">
        <v>611</v>
      </c>
      <c r="K1362" s="367"/>
      <c r="L1362" s="368"/>
      <c r="M1362" s="368" t="s">
        <v>1421</v>
      </c>
      <c r="N1362" s="367">
        <v>552852</v>
      </c>
      <c r="O1362" s="367" t="s">
        <v>1323</v>
      </c>
      <c r="P1362" s="371">
        <v>44076</v>
      </c>
      <c r="Q1362" s="372">
        <v>10211750.41</v>
      </c>
      <c r="R1362" s="372">
        <v>15294038.641904756</v>
      </c>
      <c r="S1362" s="367">
        <v>12</v>
      </c>
      <c r="T1362" s="369">
        <v>-0.25416732177344215</v>
      </c>
      <c r="U1362" s="369">
        <v>-3.2856705772908561</v>
      </c>
      <c r="V1362" s="369">
        <v>-0.15911473778680396</v>
      </c>
      <c r="W1362" s="369">
        <v>-1.5598564678750595</v>
      </c>
      <c r="X1362" s="369" t="s">
        <v>1424</v>
      </c>
      <c r="Y1362" s="369" t="s">
        <v>1424</v>
      </c>
      <c r="Z1362" s="369" t="s">
        <v>1424</v>
      </c>
      <c r="AA1362" s="369" t="s">
        <v>1424</v>
      </c>
      <c r="AB1362" s="369">
        <v>0.2037000276397693</v>
      </c>
      <c r="AC1362" s="373">
        <v>-1.225961981328219</v>
      </c>
      <c r="AD1362" s="575">
        <v>0</v>
      </c>
      <c r="AE1362" s="370" t="s">
        <v>2437</v>
      </c>
      <c r="AF1362" s="370" t="s">
        <v>2317</v>
      </c>
      <c r="AG1362" s="374" t="s">
        <v>1458</v>
      </c>
      <c r="AH1362" s="374" t="s">
        <v>2321</v>
      </c>
      <c r="AI1362" s="374">
        <v>0</v>
      </c>
      <c r="AJ1362" s="374">
        <v>0</v>
      </c>
      <c r="AK1362" s="374">
        <v>0</v>
      </c>
      <c r="AL1362" s="369">
        <v>9.0000000000000011E-3</v>
      </c>
      <c r="AM1362" s="369" t="s">
        <v>34</v>
      </c>
      <c r="AN1362" s="369" t="s">
        <v>2330</v>
      </c>
      <c r="AO1362" s="367" t="s">
        <v>1326</v>
      </c>
      <c r="AP1362" s="370" t="s">
        <v>718</v>
      </c>
      <c r="AQ1362" s="376" t="s">
        <v>661</v>
      </c>
      <c r="AR1362" s="369">
        <v>2.9996999999999997E-3</v>
      </c>
      <c r="AS1362" s="369">
        <v>2.9996999999999997E-3</v>
      </c>
      <c r="AT1362" s="369"/>
      <c r="AX1362" s="711"/>
      <c r="AY1362" s="712"/>
      <c r="AZ1362" s="712"/>
      <c r="BA1362" s="712"/>
      <c r="BB1362" s="713"/>
      <c r="BC1362" s="712"/>
      <c r="BD1362" s="712"/>
      <c r="BE1362" s="712"/>
      <c r="BF1362" s="712"/>
      <c r="BG1362" s="713"/>
      <c r="BH1362" s="713"/>
      <c r="BI1362" s="714"/>
      <c r="BJ1362" s="714"/>
      <c r="BK1362" s="714"/>
      <c r="BL1362" s="713"/>
      <c r="BM1362" s="713"/>
      <c r="BN1362" s="713"/>
      <c r="BO1362" s="713"/>
      <c r="BP1362" s="713"/>
      <c r="BQ1362" s="713"/>
      <c r="BR1362" s="713"/>
      <c r="BS1362" s="713"/>
      <c r="BT1362" s="716"/>
      <c r="BU1362" s="717"/>
      <c r="BV1362" s="715"/>
      <c r="BW1362" s="718"/>
    </row>
    <row r="1363" spans="2:75" ht="15.75" customHeight="1">
      <c r="B1363" s="363" t="s">
        <v>1759</v>
      </c>
      <c r="C1363" s="364">
        <v>42730540000170</v>
      </c>
      <c r="D1363" s="365" t="s">
        <v>14</v>
      </c>
      <c r="E1363" s="365" t="s">
        <v>607</v>
      </c>
      <c r="F1363" s="365" t="s">
        <v>862</v>
      </c>
      <c r="G1363" s="366"/>
      <c r="H1363" s="366" t="s">
        <v>34</v>
      </c>
      <c r="I1363" s="366" t="s">
        <v>34</v>
      </c>
      <c r="J1363" s="366" t="s">
        <v>611</v>
      </c>
      <c r="K1363" s="367" t="s">
        <v>48</v>
      </c>
      <c r="L1363" s="368"/>
      <c r="M1363" s="368"/>
      <c r="N1363" s="367">
        <v>606308</v>
      </c>
      <c r="O1363" s="367" t="s">
        <v>1323</v>
      </c>
      <c r="P1363" s="371">
        <v>44418</v>
      </c>
      <c r="Q1363" s="372" t="s">
        <v>1396</v>
      </c>
      <c r="R1363" s="372" t="s">
        <v>1424</v>
      </c>
      <c r="S1363" s="367">
        <v>7</v>
      </c>
      <c r="T1363" s="369" t="s">
        <v>1424</v>
      </c>
      <c r="U1363" s="369" t="s">
        <v>1424</v>
      </c>
      <c r="V1363" s="369" t="s">
        <v>1424</v>
      </c>
      <c r="W1363" s="369" t="s">
        <v>1424</v>
      </c>
      <c r="X1363" s="369" t="s">
        <v>1424</v>
      </c>
      <c r="Y1363" s="369" t="s">
        <v>1424</v>
      </c>
      <c r="Z1363" s="369" t="s">
        <v>1424</v>
      </c>
      <c r="AA1363" s="369" t="s">
        <v>1424</v>
      </c>
      <c r="AB1363" s="369" t="s">
        <v>1424</v>
      </c>
      <c r="AC1363" s="373" t="s">
        <v>1424</v>
      </c>
      <c r="AD1363" s="575">
        <v>17036289000100</v>
      </c>
      <c r="AE1363" s="370" t="s">
        <v>2437</v>
      </c>
      <c r="AF1363" s="370" t="s">
        <v>2317</v>
      </c>
      <c r="AG1363" s="374" t="s">
        <v>1458</v>
      </c>
      <c r="AH1363" s="374" t="s">
        <v>2321</v>
      </c>
      <c r="AI1363" s="374">
        <v>0</v>
      </c>
      <c r="AJ1363" s="374">
        <v>0</v>
      </c>
      <c r="AK1363" s="374">
        <v>0</v>
      </c>
      <c r="AL1363" s="369">
        <v>9.0000000000000011E-3</v>
      </c>
      <c r="AM1363" s="369">
        <v>0.1</v>
      </c>
      <c r="AN1363" s="369" t="s">
        <v>34</v>
      </c>
      <c r="AO1363" s="367" t="s">
        <v>1326</v>
      </c>
      <c r="AP1363" s="370" t="s">
        <v>718</v>
      </c>
      <c r="AQ1363" s="376" t="s">
        <v>696</v>
      </c>
      <c r="AR1363" s="369">
        <v>2.9996999999999997E-3</v>
      </c>
      <c r="AS1363" s="369">
        <v>2.9996999999999997E-3</v>
      </c>
      <c r="AT1363" s="369"/>
      <c r="AX1363" s="711"/>
      <c r="AY1363" s="712"/>
      <c r="AZ1363" s="712"/>
      <c r="BA1363" s="712"/>
      <c r="BB1363" s="713"/>
      <c r="BC1363" s="712"/>
      <c r="BD1363" s="712"/>
      <c r="BE1363" s="712"/>
      <c r="BF1363" s="712"/>
      <c r="BG1363" s="713"/>
      <c r="BH1363" s="713"/>
      <c r="BI1363" s="714"/>
      <c r="BJ1363" s="714"/>
      <c r="BK1363" s="714"/>
      <c r="BL1363" s="713"/>
      <c r="BM1363" s="713"/>
      <c r="BN1363" s="713"/>
      <c r="BO1363" s="713"/>
      <c r="BP1363" s="713"/>
      <c r="BQ1363" s="713"/>
      <c r="BR1363" s="713"/>
      <c r="BS1363" s="713"/>
      <c r="BT1363" s="716"/>
      <c r="BU1363" s="717"/>
      <c r="BV1363" s="715"/>
      <c r="BW1363" s="718"/>
    </row>
    <row r="1364" spans="2:75" ht="15.75" customHeight="1">
      <c r="B1364" s="363" t="s">
        <v>1269</v>
      </c>
      <c r="C1364" s="364">
        <v>44209661000105</v>
      </c>
      <c r="D1364" s="365" t="s">
        <v>14</v>
      </c>
      <c r="E1364" s="365" t="s">
        <v>607</v>
      </c>
      <c r="F1364" s="365" t="s">
        <v>862</v>
      </c>
      <c r="G1364" s="366"/>
      <c r="H1364" s="366" t="s">
        <v>34</v>
      </c>
      <c r="I1364" s="366" t="s">
        <v>34</v>
      </c>
      <c r="J1364" s="366" t="s">
        <v>611</v>
      </c>
      <c r="K1364" s="367" t="s">
        <v>48</v>
      </c>
      <c r="L1364" s="368"/>
      <c r="M1364" s="368" t="s">
        <v>1421</v>
      </c>
      <c r="N1364" s="367">
        <v>626112</v>
      </c>
      <c r="O1364" s="367" t="s">
        <v>1323</v>
      </c>
      <c r="P1364" s="371">
        <v>44530</v>
      </c>
      <c r="Q1364" s="372">
        <v>30442052.780000001</v>
      </c>
      <c r="R1364" s="372" t="s">
        <v>1424</v>
      </c>
      <c r="S1364" s="367">
        <v>12</v>
      </c>
      <c r="T1364" s="369">
        <v>-0.52169925357127445</v>
      </c>
      <c r="U1364" s="369">
        <v>-6.7441080768898711</v>
      </c>
      <c r="V1364" s="369" t="s">
        <v>1424</v>
      </c>
      <c r="W1364" s="369" t="s">
        <v>1424</v>
      </c>
      <c r="X1364" s="369" t="s">
        <v>1424</v>
      </c>
      <c r="Y1364" s="369" t="s">
        <v>1424</v>
      </c>
      <c r="Z1364" s="369" t="s">
        <v>1424</v>
      </c>
      <c r="AA1364" s="369" t="s">
        <v>1424</v>
      </c>
      <c r="AB1364" s="369" t="s">
        <v>1424</v>
      </c>
      <c r="AC1364" s="373" t="s">
        <v>1424</v>
      </c>
      <c r="AD1364" s="575">
        <v>0</v>
      </c>
      <c r="AE1364" s="370" t="s">
        <v>2437</v>
      </c>
      <c r="AF1364" s="370" t="s">
        <v>2317</v>
      </c>
      <c r="AG1364" s="374" t="s">
        <v>1458</v>
      </c>
      <c r="AH1364" s="374" t="s">
        <v>2321</v>
      </c>
      <c r="AI1364" s="374">
        <v>1000</v>
      </c>
      <c r="AJ1364" s="374">
        <v>100</v>
      </c>
      <c r="AK1364" s="374">
        <v>100</v>
      </c>
      <c r="AL1364" s="369">
        <v>9.0000000000000011E-3</v>
      </c>
      <c r="AM1364" s="369">
        <v>0.1</v>
      </c>
      <c r="AN1364" s="369" t="s">
        <v>2335</v>
      </c>
      <c r="AO1364" s="367" t="s">
        <v>1326</v>
      </c>
      <c r="AP1364" s="370" t="s">
        <v>718</v>
      </c>
      <c r="AQ1364" s="376" t="s">
        <v>661</v>
      </c>
      <c r="AR1364" s="369">
        <v>2.9996999999999997E-3</v>
      </c>
      <c r="AS1364" s="369">
        <v>2.9996999999999997E-3</v>
      </c>
      <c r="AT1364" s="369"/>
      <c r="AX1364" s="711"/>
      <c r="AY1364" s="712"/>
      <c r="AZ1364" s="712"/>
      <c r="BA1364" s="712"/>
      <c r="BB1364" s="713"/>
      <c r="BC1364" s="712"/>
      <c r="BD1364" s="712"/>
      <c r="BE1364" s="712"/>
      <c r="BF1364" s="712"/>
      <c r="BG1364" s="713"/>
      <c r="BH1364" s="713"/>
      <c r="BI1364" s="714"/>
      <c r="BJ1364" s="714"/>
      <c r="BK1364" s="714"/>
      <c r="BL1364" s="713"/>
      <c r="BM1364" s="713"/>
      <c r="BN1364" s="713"/>
      <c r="BO1364" s="713"/>
      <c r="BP1364" s="713"/>
      <c r="BQ1364" s="713"/>
      <c r="BR1364" s="713"/>
      <c r="BS1364" s="713"/>
      <c r="BT1364" s="716"/>
      <c r="BU1364" s="717"/>
      <c r="BV1364" s="715"/>
      <c r="BW1364" s="718"/>
    </row>
    <row r="1365" spans="2:75" ht="15.75" customHeight="1">
      <c r="B1365" s="363" t="s">
        <v>1760</v>
      </c>
      <c r="C1365" s="364">
        <v>43279729000151</v>
      </c>
      <c r="D1365" s="365" t="s">
        <v>14</v>
      </c>
      <c r="E1365" s="365" t="s">
        <v>607</v>
      </c>
      <c r="F1365" s="365"/>
      <c r="G1365" s="366"/>
      <c r="H1365" s="366" t="s">
        <v>34</v>
      </c>
      <c r="I1365" s="366" t="s">
        <v>34</v>
      </c>
      <c r="J1365" s="366" t="s">
        <v>611</v>
      </c>
      <c r="K1365" s="367" t="s">
        <v>48</v>
      </c>
      <c r="L1365" s="368"/>
      <c r="M1365" s="368"/>
      <c r="N1365" s="367">
        <v>609471</v>
      </c>
      <c r="O1365" s="367" t="s">
        <v>1323</v>
      </c>
      <c r="P1365" s="371">
        <v>44439</v>
      </c>
      <c r="Q1365" s="372" t="s">
        <v>1396</v>
      </c>
      <c r="R1365" s="372" t="s">
        <v>1424</v>
      </c>
      <c r="S1365" s="367">
        <v>32</v>
      </c>
      <c r="T1365" s="369" t="s">
        <v>1424</v>
      </c>
      <c r="U1365" s="369" t="s">
        <v>1424</v>
      </c>
      <c r="V1365" s="369" t="s">
        <v>1424</v>
      </c>
      <c r="W1365" s="369" t="s">
        <v>1424</v>
      </c>
      <c r="X1365" s="369" t="s">
        <v>1424</v>
      </c>
      <c r="Y1365" s="369" t="s">
        <v>1424</v>
      </c>
      <c r="Z1365" s="369" t="s">
        <v>1424</v>
      </c>
      <c r="AA1365" s="369" t="s">
        <v>1424</v>
      </c>
      <c r="AB1365" s="369" t="s">
        <v>1424</v>
      </c>
      <c r="AC1365" s="373" t="s">
        <v>1424</v>
      </c>
      <c r="AD1365" s="575">
        <v>0</v>
      </c>
      <c r="AE1365" s="370" t="s">
        <v>2437</v>
      </c>
      <c r="AF1365" s="370" t="s">
        <v>2317</v>
      </c>
      <c r="AG1365" s="374" t="s">
        <v>1458</v>
      </c>
      <c r="AH1365" s="374" t="s">
        <v>2321</v>
      </c>
      <c r="AI1365" s="374">
        <v>100</v>
      </c>
      <c r="AJ1365" s="374">
        <v>100</v>
      </c>
      <c r="AK1365" s="374">
        <v>100</v>
      </c>
      <c r="AL1365" s="369">
        <v>0.02</v>
      </c>
      <c r="AM1365" s="369" t="s">
        <v>34</v>
      </c>
      <c r="AN1365" s="369" t="s">
        <v>34</v>
      </c>
      <c r="AO1365" s="367" t="s">
        <v>1326</v>
      </c>
      <c r="AP1365" s="370" t="s">
        <v>718</v>
      </c>
      <c r="AQ1365" s="376" t="s">
        <v>661</v>
      </c>
      <c r="AR1365" s="369">
        <v>6.6660000000000001E-3</v>
      </c>
      <c r="AS1365" s="369">
        <v>6.6660000000000001E-3</v>
      </c>
      <c r="AT1365" s="369"/>
      <c r="AX1365" s="711"/>
      <c r="AY1365" s="712"/>
      <c r="AZ1365" s="712"/>
      <c r="BA1365" s="712"/>
      <c r="BB1365" s="713"/>
      <c r="BC1365" s="712"/>
      <c r="BD1365" s="712"/>
      <c r="BE1365" s="712"/>
      <c r="BF1365" s="712"/>
      <c r="BG1365" s="713"/>
      <c r="BH1365" s="713"/>
      <c r="BI1365" s="714"/>
      <c r="BJ1365" s="714"/>
      <c r="BK1365" s="714"/>
      <c r="BL1365" s="713"/>
      <c r="BM1365" s="713"/>
      <c r="BN1365" s="713"/>
      <c r="BO1365" s="713"/>
      <c r="BP1365" s="713"/>
      <c r="BQ1365" s="713"/>
      <c r="BR1365" s="713"/>
      <c r="BS1365" s="713"/>
      <c r="BT1365" s="716"/>
      <c r="BU1365" s="717"/>
      <c r="BV1365" s="715"/>
      <c r="BW1365" s="718"/>
    </row>
    <row r="1366" spans="2:75" ht="15.75" customHeight="1">
      <c r="B1366" s="363" t="s">
        <v>1270</v>
      </c>
      <c r="C1366" s="364">
        <v>34218763000125</v>
      </c>
      <c r="D1366" s="365" t="s">
        <v>14</v>
      </c>
      <c r="E1366" s="365" t="s">
        <v>607</v>
      </c>
      <c r="F1366" s="365"/>
      <c r="G1366" s="366"/>
      <c r="H1366" s="366" t="s">
        <v>34</v>
      </c>
      <c r="I1366" s="366" t="s">
        <v>34</v>
      </c>
      <c r="J1366" s="366" t="s">
        <v>608</v>
      </c>
      <c r="K1366" s="367" t="s">
        <v>48</v>
      </c>
      <c r="L1366" s="368"/>
      <c r="M1366" s="368" t="s">
        <v>34</v>
      </c>
      <c r="N1366" s="367">
        <v>519979</v>
      </c>
      <c r="O1366" s="367" t="s">
        <v>1323</v>
      </c>
      <c r="P1366" s="371">
        <v>43829</v>
      </c>
      <c r="Q1366" s="372">
        <v>178982154.31999999</v>
      </c>
      <c r="R1366" s="372">
        <v>196217988.20325395</v>
      </c>
      <c r="S1366" s="367">
        <v>62</v>
      </c>
      <c r="T1366" s="369">
        <v>1.1017307686089772E-4</v>
      </c>
      <c r="U1366" s="369">
        <v>1.4242288683126855E-3</v>
      </c>
      <c r="V1366" s="369">
        <v>-0.20547016349340397</v>
      </c>
      <c r="W1366" s="369">
        <v>-2.0142946400726989</v>
      </c>
      <c r="X1366" s="369">
        <v>-7.6788400330767614E-2</v>
      </c>
      <c r="Y1366" s="369">
        <v>-0.58230038913124083</v>
      </c>
      <c r="Z1366" s="369" t="s">
        <v>1424</v>
      </c>
      <c r="AA1366" s="369" t="s">
        <v>1424</v>
      </c>
      <c r="AB1366" s="369">
        <v>0.27877682955934407</v>
      </c>
      <c r="AC1366" s="373">
        <v>-1.0339832238461224</v>
      </c>
      <c r="AD1366" s="575">
        <v>0</v>
      </c>
      <c r="AE1366" s="370" t="s">
        <v>2437</v>
      </c>
      <c r="AF1366" s="370" t="s">
        <v>2317</v>
      </c>
      <c r="AG1366" s="374" t="s">
        <v>1458</v>
      </c>
      <c r="AH1366" s="374" t="s">
        <v>2321</v>
      </c>
      <c r="AI1366" s="374">
        <v>1000</v>
      </c>
      <c r="AJ1366" s="374">
        <v>100</v>
      </c>
      <c r="AK1366" s="374">
        <v>100</v>
      </c>
      <c r="AL1366" s="369">
        <v>1.3999999999999999E-2</v>
      </c>
      <c r="AM1366" s="369">
        <v>0.2</v>
      </c>
      <c r="AN1366" s="369" t="s">
        <v>2335</v>
      </c>
      <c r="AO1366" s="367" t="s">
        <v>1326</v>
      </c>
      <c r="AP1366" s="370" t="s">
        <v>718</v>
      </c>
      <c r="AQ1366" s="376" t="s">
        <v>661</v>
      </c>
      <c r="AR1366" s="369">
        <v>4.6661999999999997E-3</v>
      </c>
      <c r="AS1366" s="369">
        <v>4.6661999999999997E-3</v>
      </c>
      <c r="AT1366" s="369"/>
      <c r="AX1366" s="711"/>
      <c r="AY1366" s="712"/>
      <c r="AZ1366" s="712"/>
      <c r="BA1366" s="712"/>
      <c r="BB1366" s="713"/>
      <c r="BC1366" s="712"/>
      <c r="BD1366" s="712"/>
      <c r="BE1366" s="712"/>
      <c r="BF1366" s="712"/>
      <c r="BG1366" s="713"/>
      <c r="BH1366" s="713"/>
      <c r="BI1366" s="714"/>
      <c r="BJ1366" s="714"/>
      <c r="BK1366" s="714"/>
      <c r="BL1366" s="713"/>
      <c r="BM1366" s="713"/>
      <c r="BN1366" s="713"/>
      <c r="BO1366" s="713"/>
      <c r="BP1366" s="713"/>
      <c r="BQ1366" s="713"/>
      <c r="BR1366" s="713"/>
      <c r="BS1366" s="713"/>
      <c r="BT1366" s="716"/>
      <c r="BU1366" s="717"/>
      <c r="BV1366" s="715"/>
      <c r="BW1366" s="718"/>
    </row>
    <row r="1367" spans="2:75" ht="15.75" customHeight="1">
      <c r="B1367" s="363" t="s">
        <v>1271</v>
      </c>
      <c r="C1367" s="364">
        <v>40936530000160</v>
      </c>
      <c r="D1367" s="365" t="s">
        <v>14</v>
      </c>
      <c r="E1367" s="365" t="s">
        <v>15</v>
      </c>
      <c r="F1367" s="365" t="s">
        <v>701</v>
      </c>
      <c r="G1367" s="366"/>
      <c r="H1367" s="366" t="s">
        <v>34</v>
      </c>
      <c r="I1367" s="366" t="s">
        <v>34</v>
      </c>
      <c r="J1367" s="366" t="s">
        <v>611</v>
      </c>
      <c r="K1367" s="367" t="s">
        <v>49</v>
      </c>
      <c r="L1367" s="368"/>
      <c r="M1367" s="368" t="s">
        <v>1421</v>
      </c>
      <c r="N1367" s="367">
        <v>579319</v>
      </c>
      <c r="O1367" s="367" t="s">
        <v>1323</v>
      </c>
      <c r="P1367" s="371">
        <v>44273</v>
      </c>
      <c r="Q1367" s="372">
        <v>21379247.989999998</v>
      </c>
      <c r="R1367" s="372">
        <v>16086029.53746032</v>
      </c>
      <c r="S1367" s="367">
        <v>6</v>
      </c>
      <c r="T1367" s="369">
        <v>0.2795905991769807</v>
      </c>
      <c r="U1367" s="369">
        <v>3.6143222464364619</v>
      </c>
      <c r="V1367" s="369">
        <v>0.52695410760386974</v>
      </c>
      <c r="W1367" s="369">
        <v>5.1659122495653316</v>
      </c>
      <c r="X1367" s="369" t="s">
        <v>1424</v>
      </c>
      <c r="Y1367" s="369" t="s">
        <v>1424</v>
      </c>
      <c r="Z1367" s="369" t="s">
        <v>1424</v>
      </c>
      <c r="AA1367" s="369" t="s">
        <v>1424</v>
      </c>
      <c r="AB1367" s="369">
        <v>0.33366980207855212</v>
      </c>
      <c r="AC1367" s="373">
        <v>1.1451678594725152</v>
      </c>
      <c r="AD1367" s="575">
        <v>0</v>
      </c>
      <c r="AE1367" s="370" t="s">
        <v>2437</v>
      </c>
      <c r="AF1367" s="370" t="s">
        <v>2317</v>
      </c>
      <c r="AG1367" s="374" t="s">
        <v>1458</v>
      </c>
      <c r="AH1367" s="374" t="s">
        <v>2321</v>
      </c>
      <c r="AI1367" s="374">
        <v>0</v>
      </c>
      <c r="AJ1367" s="374">
        <v>0</v>
      </c>
      <c r="AK1367" s="374">
        <v>0</v>
      </c>
      <c r="AL1367" s="369">
        <v>9.0000000000000011E-3</v>
      </c>
      <c r="AM1367" s="369" t="s">
        <v>34</v>
      </c>
      <c r="AN1367" s="369" t="s">
        <v>34</v>
      </c>
      <c r="AO1367" s="367" t="s">
        <v>1326</v>
      </c>
      <c r="AP1367" s="370" t="s">
        <v>13</v>
      </c>
      <c r="AQ1367" s="376" t="s">
        <v>670</v>
      </c>
      <c r="AR1367" s="369">
        <v>2.9996999999999997E-3</v>
      </c>
      <c r="AS1367" s="369">
        <v>2.9996999999999997E-3</v>
      </c>
      <c r="AT1367" s="369"/>
      <c r="AX1367" s="711"/>
      <c r="AY1367" s="712"/>
      <c r="AZ1367" s="712"/>
      <c r="BA1367" s="712"/>
      <c r="BB1367" s="713"/>
      <c r="BC1367" s="712"/>
      <c r="BD1367" s="712"/>
      <c r="BE1367" s="712"/>
      <c r="BF1367" s="712"/>
      <c r="BG1367" s="713"/>
      <c r="BH1367" s="713"/>
      <c r="BI1367" s="714"/>
      <c r="BJ1367" s="714"/>
      <c r="BK1367" s="714"/>
      <c r="BL1367" s="713"/>
      <c r="BM1367" s="713"/>
      <c r="BN1367" s="713"/>
      <c r="BO1367" s="713"/>
      <c r="BP1367" s="713"/>
      <c r="BQ1367" s="713"/>
      <c r="BR1367" s="713"/>
      <c r="BS1367" s="713"/>
      <c r="BT1367" s="716"/>
      <c r="BU1367" s="717"/>
      <c r="BV1367" s="715"/>
      <c r="BW1367" s="718"/>
    </row>
    <row r="1368" spans="2:75" ht="15.75" customHeight="1">
      <c r="B1368" s="363" t="s">
        <v>586</v>
      </c>
      <c r="C1368" s="364">
        <v>38440156000166</v>
      </c>
      <c r="D1368" s="365" t="s">
        <v>14</v>
      </c>
      <c r="E1368" s="365" t="s">
        <v>607</v>
      </c>
      <c r="F1368" s="365"/>
      <c r="G1368" s="366" t="s">
        <v>868</v>
      </c>
      <c r="H1368" s="366" t="s">
        <v>34</v>
      </c>
      <c r="I1368" s="366" t="s">
        <v>34</v>
      </c>
      <c r="J1368" s="366" t="s">
        <v>1272</v>
      </c>
      <c r="K1368" s="367" t="s">
        <v>48</v>
      </c>
      <c r="L1368" s="368"/>
      <c r="M1368" s="368" t="s">
        <v>1421</v>
      </c>
      <c r="N1368" s="367">
        <v>554995</v>
      </c>
      <c r="O1368" s="367" t="s">
        <v>1323</v>
      </c>
      <c r="P1368" s="371">
        <v>44104</v>
      </c>
      <c r="Q1368" s="372">
        <v>104505654.34999999</v>
      </c>
      <c r="R1368" s="372">
        <v>159068324.58825409</v>
      </c>
      <c r="S1368" s="367">
        <v>12</v>
      </c>
      <c r="T1368" s="369">
        <v>-0.29173221105494351</v>
      </c>
      <c r="U1368" s="369">
        <v>-3.7712792329993037</v>
      </c>
      <c r="V1368" s="369">
        <v>-0.27207762009624425</v>
      </c>
      <c r="W1368" s="369">
        <v>-2.667270432483956</v>
      </c>
      <c r="X1368" s="369" t="s">
        <v>1424</v>
      </c>
      <c r="Y1368" s="369" t="s">
        <v>1424</v>
      </c>
      <c r="Z1368" s="369" t="s">
        <v>1424</v>
      </c>
      <c r="AA1368" s="369" t="s">
        <v>1424</v>
      </c>
      <c r="AB1368" s="369">
        <v>0.40670849889892269</v>
      </c>
      <c r="AC1368" s="373">
        <v>-0.82251748937787472</v>
      </c>
      <c r="AD1368" s="575">
        <v>0</v>
      </c>
      <c r="AE1368" s="370" t="s">
        <v>2437</v>
      </c>
      <c r="AF1368" s="370" t="s">
        <v>2317</v>
      </c>
      <c r="AG1368" s="374" t="s">
        <v>1458</v>
      </c>
      <c r="AH1368" s="374" t="s">
        <v>2321</v>
      </c>
      <c r="AI1368" s="374">
        <v>1000</v>
      </c>
      <c r="AJ1368" s="374">
        <v>100</v>
      </c>
      <c r="AK1368" s="374">
        <v>100</v>
      </c>
      <c r="AL1368" s="369">
        <v>9.0000000000000011E-3</v>
      </c>
      <c r="AM1368" s="369" t="s">
        <v>34</v>
      </c>
      <c r="AN1368" s="369" t="s">
        <v>34</v>
      </c>
      <c r="AO1368" s="367" t="s">
        <v>1326</v>
      </c>
      <c r="AP1368" s="370" t="s">
        <v>718</v>
      </c>
      <c r="AQ1368" s="376" t="s">
        <v>661</v>
      </c>
      <c r="AR1368" s="369">
        <v>2.9996999999999997E-3</v>
      </c>
      <c r="AS1368" s="369">
        <v>2.9996999999999997E-3</v>
      </c>
      <c r="AT1368" s="369"/>
      <c r="AX1368" s="711"/>
      <c r="AY1368" s="712"/>
      <c r="AZ1368" s="712"/>
      <c r="BA1368" s="712"/>
      <c r="BB1368" s="713"/>
      <c r="BC1368" s="712"/>
      <c r="BD1368" s="712"/>
      <c r="BE1368" s="712"/>
      <c r="BF1368" s="712"/>
      <c r="BG1368" s="713"/>
      <c r="BH1368" s="713"/>
      <c r="BI1368" s="714"/>
      <c r="BJ1368" s="714"/>
      <c r="BK1368" s="714"/>
      <c r="BL1368" s="713"/>
      <c r="BM1368" s="713"/>
      <c r="BN1368" s="713"/>
      <c r="BO1368" s="713"/>
      <c r="BP1368" s="713"/>
      <c r="BQ1368" s="713"/>
      <c r="BR1368" s="713"/>
      <c r="BS1368" s="713"/>
      <c r="BT1368" s="716"/>
      <c r="BU1368" s="717"/>
      <c r="BV1368" s="715"/>
      <c r="BW1368" s="718"/>
    </row>
    <row r="1369" spans="2:75" ht="15.75" customHeight="1">
      <c r="B1369" s="363" t="s">
        <v>509</v>
      </c>
      <c r="C1369" s="364">
        <v>39456513000147</v>
      </c>
      <c r="D1369" s="365" t="s">
        <v>14</v>
      </c>
      <c r="E1369" s="365" t="s">
        <v>607</v>
      </c>
      <c r="F1369" s="365" t="s">
        <v>862</v>
      </c>
      <c r="G1369" s="366" t="s">
        <v>868</v>
      </c>
      <c r="H1369" s="366" t="s">
        <v>34</v>
      </c>
      <c r="I1369" s="366" t="s">
        <v>34</v>
      </c>
      <c r="J1369" s="366" t="s">
        <v>611</v>
      </c>
      <c r="K1369" s="367"/>
      <c r="L1369" s="368"/>
      <c r="M1369" s="368" t="s">
        <v>1421</v>
      </c>
      <c r="N1369" s="367">
        <v>560189</v>
      </c>
      <c r="O1369" s="367" t="s">
        <v>1323</v>
      </c>
      <c r="P1369" s="371">
        <v>44146</v>
      </c>
      <c r="Q1369" s="372">
        <v>9222899.1300000008</v>
      </c>
      <c r="R1369" s="372">
        <v>16379094.668888895</v>
      </c>
      <c r="S1369" s="367">
        <v>12</v>
      </c>
      <c r="T1369" s="369">
        <v>-0.36568136277648333</v>
      </c>
      <c r="U1369" s="369">
        <v>-4.7272343508002459</v>
      </c>
      <c r="V1369" s="369">
        <v>-0.40412148209259469</v>
      </c>
      <c r="W1369" s="369">
        <v>-3.961741799769777</v>
      </c>
      <c r="X1369" s="369" t="s">
        <v>1424</v>
      </c>
      <c r="Y1369" s="369" t="s">
        <v>1424</v>
      </c>
      <c r="Z1369" s="369" t="s">
        <v>1424</v>
      </c>
      <c r="AA1369" s="369" t="s">
        <v>1424</v>
      </c>
      <c r="AB1369" s="369">
        <v>0.31465595547993408</v>
      </c>
      <c r="AC1369" s="373">
        <v>-1.796044667720027</v>
      </c>
      <c r="AD1369" s="575">
        <v>0</v>
      </c>
      <c r="AE1369" s="370" t="s">
        <v>2437</v>
      </c>
      <c r="AF1369" s="370" t="s">
        <v>2317</v>
      </c>
      <c r="AG1369" s="374" t="s">
        <v>1458</v>
      </c>
      <c r="AH1369" s="374" t="s">
        <v>2321</v>
      </c>
      <c r="AI1369" s="374">
        <v>0</v>
      </c>
      <c r="AJ1369" s="374">
        <v>0</v>
      </c>
      <c r="AK1369" s="374">
        <v>0</v>
      </c>
      <c r="AL1369" s="369">
        <v>9.0000000000000011E-3</v>
      </c>
      <c r="AM1369" s="369" t="s">
        <v>34</v>
      </c>
      <c r="AN1369" s="369" t="s">
        <v>34</v>
      </c>
      <c r="AO1369" s="367" t="s">
        <v>1326</v>
      </c>
      <c r="AP1369" s="370" t="s">
        <v>718</v>
      </c>
      <c r="AQ1369" s="376" t="s">
        <v>661</v>
      </c>
      <c r="AR1369" s="369">
        <v>2.9996999999999997E-3</v>
      </c>
      <c r="AS1369" s="369">
        <v>2.9996999999999997E-3</v>
      </c>
      <c r="AT1369" s="369"/>
      <c r="AX1369" s="711"/>
      <c r="AY1369" s="712"/>
      <c r="AZ1369" s="712"/>
      <c r="BA1369" s="712"/>
      <c r="BB1369" s="713"/>
      <c r="BC1369" s="712"/>
      <c r="BD1369" s="712"/>
      <c r="BE1369" s="712"/>
      <c r="BF1369" s="712"/>
      <c r="BG1369" s="713"/>
      <c r="BH1369" s="713"/>
      <c r="BI1369" s="714"/>
      <c r="BJ1369" s="714"/>
      <c r="BK1369" s="714"/>
      <c r="BL1369" s="713"/>
      <c r="BM1369" s="713"/>
      <c r="BN1369" s="713"/>
      <c r="BO1369" s="713"/>
      <c r="BP1369" s="713"/>
      <c r="BQ1369" s="713"/>
      <c r="BR1369" s="713"/>
      <c r="BS1369" s="713"/>
      <c r="BT1369" s="716"/>
      <c r="BU1369" s="717"/>
      <c r="BV1369" s="715"/>
      <c r="BW1369" s="718"/>
    </row>
    <row r="1370" spans="2:75" ht="15.75" customHeight="1">
      <c r="B1370" s="363" t="s">
        <v>587</v>
      </c>
      <c r="C1370" s="364">
        <v>36017669000133</v>
      </c>
      <c r="D1370" s="365" t="s">
        <v>14</v>
      </c>
      <c r="E1370" s="365" t="s">
        <v>607</v>
      </c>
      <c r="F1370" s="365"/>
      <c r="G1370" s="366" t="s">
        <v>868</v>
      </c>
      <c r="H1370" s="366" t="s">
        <v>34</v>
      </c>
      <c r="I1370" s="366" t="s">
        <v>34</v>
      </c>
      <c r="J1370" s="366" t="s">
        <v>611</v>
      </c>
      <c r="K1370" s="367"/>
      <c r="L1370" s="368"/>
      <c r="M1370" s="368" t="s">
        <v>1421</v>
      </c>
      <c r="N1370" s="367">
        <v>538663</v>
      </c>
      <c r="O1370" s="367" t="s">
        <v>1323</v>
      </c>
      <c r="P1370" s="371">
        <v>43991</v>
      </c>
      <c r="Q1370" s="372">
        <v>157578277.81</v>
      </c>
      <c r="R1370" s="372">
        <v>259118843.974841</v>
      </c>
      <c r="S1370" s="367">
        <v>12</v>
      </c>
      <c r="T1370" s="369">
        <v>-0.34741150720281233</v>
      </c>
      <c r="U1370" s="369">
        <v>-4.491056361863996</v>
      </c>
      <c r="V1370" s="369">
        <v>-0.27494755837481311</v>
      </c>
      <c r="W1370" s="369">
        <v>-2.6954054239278418</v>
      </c>
      <c r="X1370" s="369">
        <v>-0.10876089083190732</v>
      </c>
      <c r="Y1370" s="369">
        <v>-0.82475359274158921</v>
      </c>
      <c r="Z1370" s="369" t="s">
        <v>1424</v>
      </c>
      <c r="AA1370" s="369" t="s">
        <v>1424</v>
      </c>
      <c r="AB1370" s="369">
        <v>0.32254647656126845</v>
      </c>
      <c r="AC1370" s="373">
        <v>-1.1365595854414465</v>
      </c>
      <c r="AD1370" s="575">
        <v>0</v>
      </c>
      <c r="AE1370" s="370" t="s">
        <v>2437</v>
      </c>
      <c r="AF1370" s="370" t="s">
        <v>2317</v>
      </c>
      <c r="AG1370" s="374" t="s">
        <v>1458</v>
      </c>
      <c r="AH1370" s="374" t="s">
        <v>2321</v>
      </c>
      <c r="AI1370" s="374">
        <v>0</v>
      </c>
      <c r="AJ1370" s="374">
        <v>100</v>
      </c>
      <c r="AK1370" s="374">
        <v>0</v>
      </c>
      <c r="AL1370" s="369">
        <v>0</v>
      </c>
      <c r="AM1370" s="369" t="s">
        <v>34</v>
      </c>
      <c r="AN1370" s="369" t="s">
        <v>2335</v>
      </c>
      <c r="AO1370" s="367" t="s">
        <v>1326</v>
      </c>
      <c r="AP1370" s="370" t="s">
        <v>718</v>
      </c>
      <c r="AQ1370" s="376" t="s">
        <v>661</v>
      </c>
      <c r="AR1370" s="369">
        <v>2.9996999999999997E-3</v>
      </c>
      <c r="AS1370" s="369">
        <v>2.9996999999999997E-3</v>
      </c>
      <c r="AT1370" s="369"/>
      <c r="AX1370" s="711"/>
      <c r="AY1370" s="712"/>
      <c r="AZ1370" s="712"/>
      <c r="BA1370" s="712"/>
      <c r="BB1370" s="713"/>
      <c r="BC1370" s="712"/>
      <c r="BD1370" s="712"/>
      <c r="BE1370" s="712"/>
      <c r="BF1370" s="712"/>
      <c r="BG1370" s="713"/>
      <c r="BH1370" s="713"/>
      <c r="BI1370" s="714"/>
      <c r="BJ1370" s="714"/>
      <c r="BK1370" s="714"/>
      <c r="BL1370" s="713"/>
      <c r="BM1370" s="713"/>
      <c r="BN1370" s="713"/>
      <c r="BO1370" s="713"/>
      <c r="BP1370" s="713"/>
      <c r="BQ1370" s="713"/>
      <c r="BR1370" s="713"/>
      <c r="BS1370" s="713"/>
      <c r="BT1370" s="716"/>
      <c r="BU1370" s="717"/>
      <c r="BV1370" s="715"/>
      <c r="BW1370" s="718"/>
    </row>
    <row r="1371" spans="2:75" ht="15.75" customHeight="1">
      <c r="B1371" s="363" t="s">
        <v>510</v>
      </c>
      <c r="C1371" s="364">
        <v>40503169000189</v>
      </c>
      <c r="D1371" s="365" t="s">
        <v>14</v>
      </c>
      <c r="E1371" s="365" t="s">
        <v>607</v>
      </c>
      <c r="F1371" s="365" t="s">
        <v>701</v>
      </c>
      <c r="G1371" s="366"/>
      <c r="H1371" s="366" t="s">
        <v>34</v>
      </c>
      <c r="I1371" s="366" t="s">
        <v>34</v>
      </c>
      <c r="J1371" s="366" t="s">
        <v>611</v>
      </c>
      <c r="K1371" s="367" t="s">
        <v>48</v>
      </c>
      <c r="L1371" s="368" t="s">
        <v>1341</v>
      </c>
      <c r="M1371" s="368" t="s">
        <v>1421</v>
      </c>
      <c r="N1371" s="367">
        <v>572330</v>
      </c>
      <c r="O1371" s="367" t="s">
        <v>1323</v>
      </c>
      <c r="P1371" s="371">
        <v>44225</v>
      </c>
      <c r="Q1371" s="372">
        <v>71812244.209999993</v>
      </c>
      <c r="R1371" s="372">
        <v>81330603.293571383</v>
      </c>
      <c r="S1371" s="367">
        <v>6</v>
      </c>
      <c r="T1371" s="369">
        <v>-6.2152267073195877E-2</v>
      </c>
      <c r="U1371" s="369">
        <v>-0.80345448741971592</v>
      </c>
      <c r="V1371" s="369">
        <v>0.16950157177662684</v>
      </c>
      <c r="W1371" s="369">
        <v>1.6616821717987185</v>
      </c>
      <c r="X1371" s="369" t="s">
        <v>1424</v>
      </c>
      <c r="Y1371" s="369" t="s">
        <v>1424</v>
      </c>
      <c r="Z1371" s="369" t="s">
        <v>1424</v>
      </c>
      <c r="AA1371" s="369" t="s">
        <v>1424</v>
      </c>
      <c r="AB1371" s="369">
        <v>0.54991346845812916</v>
      </c>
      <c r="AC1371" s="373">
        <v>0.37666630665322798</v>
      </c>
      <c r="AD1371" s="575">
        <v>0</v>
      </c>
      <c r="AE1371" s="370" t="s">
        <v>2437</v>
      </c>
      <c r="AF1371" s="370" t="s">
        <v>2317</v>
      </c>
      <c r="AG1371" s="374" t="s">
        <v>1458</v>
      </c>
      <c r="AH1371" s="374" t="s">
        <v>2321</v>
      </c>
      <c r="AI1371" s="374">
        <v>0</v>
      </c>
      <c r="AJ1371" s="374">
        <v>0</v>
      </c>
      <c r="AK1371" s="374">
        <v>0</v>
      </c>
      <c r="AL1371" s="369">
        <v>2.5000000000000001E-3</v>
      </c>
      <c r="AM1371" s="369" t="s">
        <v>34</v>
      </c>
      <c r="AN1371" s="369" t="s">
        <v>34</v>
      </c>
      <c r="AO1371" s="367" t="s">
        <v>1326</v>
      </c>
      <c r="AP1371" s="370" t="s">
        <v>13</v>
      </c>
      <c r="AQ1371" s="376" t="s">
        <v>670</v>
      </c>
      <c r="AR1371" s="369">
        <v>8.3325000000000001E-4</v>
      </c>
      <c r="AS1371" s="369">
        <v>8.3325000000000001E-4</v>
      </c>
      <c r="AT1371" s="369"/>
      <c r="AX1371" s="711"/>
      <c r="AY1371" s="712"/>
      <c r="AZ1371" s="712"/>
      <c r="BA1371" s="712"/>
      <c r="BB1371" s="713"/>
      <c r="BC1371" s="712"/>
      <c r="BD1371" s="712"/>
      <c r="BE1371" s="712"/>
      <c r="BF1371" s="712"/>
      <c r="BG1371" s="713"/>
      <c r="BH1371" s="713"/>
      <c r="BI1371" s="714"/>
      <c r="BJ1371" s="714"/>
      <c r="BK1371" s="714"/>
      <c r="BL1371" s="713"/>
      <c r="BM1371" s="713"/>
      <c r="BN1371" s="713"/>
      <c r="BO1371" s="713"/>
      <c r="BP1371" s="713"/>
      <c r="BQ1371" s="713"/>
      <c r="BR1371" s="713"/>
      <c r="BS1371" s="713"/>
      <c r="BT1371" s="716"/>
      <c r="BU1371" s="717"/>
      <c r="BV1371" s="715"/>
      <c r="BW1371" s="718"/>
    </row>
    <row r="1372" spans="2:75" ht="15.75" customHeight="1">
      <c r="B1372" s="363" t="s">
        <v>436</v>
      </c>
      <c r="C1372" s="364">
        <v>13962947000125</v>
      </c>
      <c r="D1372" s="365" t="s">
        <v>14</v>
      </c>
      <c r="E1372" s="365" t="s">
        <v>607</v>
      </c>
      <c r="F1372" s="365"/>
      <c r="G1372" s="366"/>
      <c r="H1372" s="366" t="s">
        <v>34</v>
      </c>
      <c r="I1372" s="366" t="s">
        <v>34</v>
      </c>
      <c r="J1372" s="366" t="s">
        <v>608</v>
      </c>
      <c r="K1372" s="367" t="s">
        <v>48</v>
      </c>
      <c r="L1372" s="368"/>
      <c r="M1372" s="368" t="s">
        <v>34</v>
      </c>
      <c r="N1372" s="367">
        <v>302139</v>
      </c>
      <c r="O1372" s="367" t="s">
        <v>1323</v>
      </c>
      <c r="P1372" s="371">
        <v>41023</v>
      </c>
      <c r="Q1372" s="372">
        <v>664292482.12</v>
      </c>
      <c r="R1372" s="372">
        <v>629546229.82694435</v>
      </c>
      <c r="S1372" s="367">
        <v>15</v>
      </c>
      <c r="T1372" s="369">
        <v>2.7456038917626158E-2</v>
      </c>
      <c r="U1372" s="369">
        <v>0.35492957399538966</v>
      </c>
      <c r="V1372" s="369">
        <v>-3.9869310366936306E-2</v>
      </c>
      <c r="W1372" s="369">
        <v>-0.39085255401615893</v>
      </c>
      <c r="X1372" s="369">
        <v>0.2295256695165715</v>
      </c>
      <c r="Y1372" s="369">
        <v>1.7405348477035021</v>
      </c>
      <c r="Z1372" s="369">
        <v>0.54571266456163281</v>
      </c>
      <c r="AA1372" s="369">
        <v>3.1020076990088286</v>
      </c>
      <c r="AB1372" s="369">
        <v>0.2068746668554666</v>
      </c>
      <c r="AC1372" s="373">
        <v>-0.56301439556917088</v>
      </c>
      <c r="AD1372" s="575">
        <v>22041216000138</v>
      </c>
      <c r="AE1372" s="370" t="s">
        <v>2645</v>
      </c>
      <c r="AF1372" s="370" t="s">
        <v>738</v>
      </c>
      <c r="AG1372" s="374" t="s">
        <v>738</v>
      </c>
      <c r="AH1372" s="374" t="s">
        <v>2321</v>
      </c>
      <c r="AI1372" s="374">
        <v>1000</v>
      </c>
      <c r="AJ1372" s="374">
        <v>1000</v>
      </c>
      <c r="AK1372" s="374">
        <v>1000</v>
      </c>
      <c r="AL1372" s="369">
        <v>1.8000000000000002E-2</v>
      </c>
      <c r="AM1372" s="369">
        <v>0.2</v>
      </c>
      <c r="AN1372" s="369" t="s">
        <v>668</v>
      </c>
      <c r="AO1372" s="367" t="s">
        <v>1326</v>
      </c>
      <c r="AP1372" s="370" t="s">
        <v>718</v>
      </c>
      <c r="AQ1372" s="376" t="s">
        <v>661</v>
      </c>
      <c r="AR1372" s="369">
        <v>5.9999999999999993E-3</v>
      </c>
      <c r="AS1372" s="369">
        <v>5.9999999999999993E-3</v>
      </c>
      <c r="AT1372" s="369"/>
      <c r="AX1372" s="711"/>
      <c r="AY1372" s="712"/>
      <c r="AZ1372" s="712"/>
      <c r="BA1372" s="712"/>
      <c r="BB1372" s="713"/>
      <c r="BC1372" s="712"/>
      <c r="BD1372" s="712"/>
      <c r="BE1372" s="712"/>
      <c r="BF1372" s="712"/>
      <c r="BG1372" s="713"/>
      <c r="BH1372" s="713"/>
      <c r="BI1372" s="714"/>
      <c r="BJ1372" s="714"/>
      <c r="BK1372" s="714"/>
      <c r="BL1372" s="713"/>
      <c r="BM1372" s="713"/>
      <c r="BN1372" s="713"/>
      <c r="BO1372" s="713"/>
      <c r="BP1372" s="713"/>
      <c r="BQ1372" s="713"/>
      <c r="BR1372" s="713"/>
      <c r="BS1372" s="713"/>
      <c r="BT1372" s="716"/>
      <c r="BU1372" s="717"/>
      <c r="BV1372" s="715"/>
      <c r="BW1372" s="718"/>
    </row>
    <row r="1373" spans="2:75" ht="15.75" customHeight="1">
      <c r="B1373" s="363" t="s">
        <v>437</v>
      </c>
      <c r="C1373" s="364">
        <v>13962941000158</v>
      </c>
      <c r="D1373" s="365" t="s">
        <v>14</v>
      </c>
      <c r="E1373" s="365" t="s">
        <v>614</v>
      </c>
      <c r="F1373" s="365"/>
      <c r="G1373" s="366"/>
      <c r="H1373" s="366" t="s">
        <v>1340</v>
      </c>
      <c r="I1373" s="366" t="s">
        <v>34</v>
      </c>
      <c r="J1373" s="366" t="s">
        <v>608</v>
      </c>
      <c r="K1373" s="367" t="s">
        <v>48</v>
      </c>
      <c r="L1373" s="368"/>
      <c r="M1373" s="368" t="s">
        <v>34</v>
      </c>
      <c r="N1373" s="367">
        <v>302147</v>
      </c>
      <c r="O1373" s="367" t="s">
        <v>1323</v>
      </c>
      <c r="P1373" s="371">
        <v>41023</v>
      </c>
      <c r="Q1373" s="372">
        <v>103779650.75</v>
      </c>
      <c r="R1373" s="372">
        <v>91673203.758174628</v>
      </c>
      <c r="S1373" s="367">
        <v>15</v>
      </c>
      <c r="T1373" s="369">
        <v>7.8639692614485668E-2</v>
      </c>
      <c r="U1373" s="369">
        <v>1.0165906554302413</v>
      </c>
      <c r="V1373" s="369">
        <v>-8.4250176271244426E-3</v>
      </c>
      <c r="W1373" s="369">
        <v>-8.2593343774603853E-2</v>
      </c>
      <c r="X1373" s="369">
        <v>0.27992818642750916</v>
      </c>
      <c r="Y1373" s="369">
        <v>2.1227462895880809</v>
      </c>
      <c r="Z1373" s="369">
        <v>0.52317550570019478</v>
      </c>
      <c r="AA1373" s="369">
        <v>2.9738991817580436</v>
      </c>
      <c r="AB1373" s="369">
        <v>0.25362319277931733</v>
      </c>
      <c r="AC1373" s="373">
        <v>-0.2897537412508176</v>
      </c>
      <c r="AD1373" s="575">
        <v>0</v>
      </c>
      <c r="AE1373" s="370" t="s">
        <v>2645</v>
      </c>
      <c r="AF1373" s="370" t="s">
        <v>738</v>
      </c>
      <c r="AG1373" s="374" t="s">
        <v>738</v>
      </c>
      <c r="AH1373" s="374" t="s">
        <v>2321</v>
      </c>
      <c r="AI1373" s="374">
        <v>1000</v>
      </c>
      <c r="AJ1373" s="374">
        <v>1000</v>
      </c>
      <c r="AK1373" s="374">
        <v>1000</v>
      </c>
      <c r="AL1373" s="369">
        <v>1.8000000000000002E-2</v>
      </c>
      <c r="AM1373" s="369">
        <v>0.2</v>
      </c>
      <c r="AN1373" s="369" t="s">
        <v>668</v>
      </c>
      <c r="AO1373" s="367" t="s">
        <v>1326</v>
      </c>
      <c r="AP1373" s="370" t="s">
        <v>718</v>
      </c>
      <c r="AQ1373" s="376" t="s">
        <v>661</v>
      </c>
      <c r="AR1373" s="369">
        <v>5.9999999999999993E-3</v>
      </c>
      <c r="AS1373" s="369">
        <v>5.9999999999999993E-3</v>
      </c>
      <c r="AT1373" s="369"/>
      <c r="AX1373" s="711"/>
      <c r="AY1373" s="712"/>
      <c r="AZ1373" s="712"/>
      <c r="BA1373" s="712"/>
      <c r="BB1373" s="713"/>
      <c r="BC1373" s="712"/>
      <c r="BD1373" s="712"/>
      <c r="BE1373" s="712"/>
      <c r="BF1373" s="712"/>
      <c r="BG1373" s="713"/>
      <c r="BH1373" s="713"/>
      <c r="BI1373" s="714"/>
      <c r="BJ1373" s="714"/>
      <c r="BK1373" s="714"/>
      <c r="BL1373" s="713"/>
      <c r="BM1373" s="713"/>
      <c r="BN1373" s="713"/>
      <c r="BO1373" s="713"/>
      <c r="BP1373" s="713"/>
      <c r="BQ1373" s="713"/>
      <c r="BR1373" s="713"/>
      <c r="BS1373" s="713"/>
      <c r="BT1373" s="716"/>
      <c r="BU1373" s="717"/>
      <c r="BV1373" s="715"/>
      <c r="BW1373" s="718"/>
    </row>
    <row r="1374" spans="2:75" ht="15.75" customHeight="1">
      <c r="B1374" s="363" t="s">
        <v>1273</v>
      </c>
      <c r="C1374" s="364">
        <v>13060032000124</v>
      </c>
      <c r="D1374" s="365" t="s">
        <v>11</v>
      </c>
      <c r="E1374" s="365" t="s">
        <v>663</v>
      </c>
      <c r="F1374" s="365" t="s">
        <v>674</v>
      </c>
      <c r="G1374" s="366" t="s">
        <v>740</v>
      </c>
      <c r="H1374" s="366" t="s">
        <v>34</v>
      </c>
      <c r="I1374" s="366"/>
      <c r="J1374" s="366" t="s">
        <v>608</v>
      </c>
      <c r="K1374" s="367" t="s">
        <v>48</v>
      </c>
      <c r="L1374" s="368"/>
      <c r="M1374" s="368" t="s">
        <v>34</v>
      </c>
      <c r="N1374" s="367">
        <v>270148</v>
      </c>
      <c r="O1374" s="367" t="s">
        <v>1323</v>
      </c>
      <c r="P1374" s="371">
        <v>40623</v>
      </c>
      <c r="Q1374" s="372">
        <v>181796551.62</v>
      </c>
      <c r="R1374" s="372">
        <v>164286295.81813493</v>
      </c>
      <c r="S1374" s="367">
        <v>1</v>
      </c>
      <c r="T1374" s="369">
        <v>4.1323857336578618E-2</v>
      </c>
      <c r="U1374" s="369">
        <v>0.53420156943695851</v>
      </c>
      <c r="V1374" s="369">
        <v>4.0287070152024373E-2</v>
      </c>
      <c r="W1374" s="369">
        <v>0.39494799678815939</v>
      </c>
      <c r="X1374" s="369">
        <v>-5.4148172437522568E-3</v>
      </c>
      <c r="Y1374" s="369">
        <v>-4.1061542818051466E-2</v>
      </c>
      <c r="Z1374" s="369">
        <v>9.4002993043255767E-2</v>
      </c>
      <c r="AA1374" s="369">
        <v>0.53434348712484325</v>
      </c>
      <c r="AB1374" s="369">
        <v>5.3665041207068588E-2</v>
      </c>
      <c r="AC1374" s="373">
        <v>-1.0475510321848824</v>
      </c>
      <c r="AD1374" s="575">
        <v>10342116000162</v>
      </c>
      <c r="AE1374" s="370" t="s">
        <v>469</v>
      </c>
      <c r="AF1374" s="370" t="s">
        <v>469</v>
      </c>
      <c r="AG1374" s="374" t="s">
        <v>469</v>
      </c>
      <c r="AH1374" s="374" t="s">
        <v>2321</v>
      </c>
      <c r="AI1374" s="374">
        <v>100</v>
      </c>
      <c r="AJ1374" s="374">
        <v>100</v>
      </c>
      <c r="AK1374" s="374">
        <v>100</v>
      </c>
      <c r="AL1374" s="369">
        <v>3.4999999999999996E-3</v>
      </c>
      <c r="AM1374" s="369" t="s">
        <v>34</v>
      </c>
      <c r="AN1374" s="369" t="s">
        <v>633</v>
      </c>
      <c r="AO1374" s="367" t="s">
        <v>1326</v>
      </c>
      <c r="AP1374" s="370" t="s">
        <v>11</v>
      </c>
      <c r="AQ1374" s="376" t="s">
        <v>678</v>
      </c>
      <c r="AR1374" s="369">
        <v>1.1666666666666665E-3</v>
      </c>
      <c r="AS1374" s="369">
        <v>1.1666666666666665E-3</v>
      </c>
      <c r="AT1374" s="369"/>
      <c r="AX1374" s="711"/>
      <c r="AY1374" s="712"/>
      <c r="AZ1374" s="712"/>
      <c r="BA1374" s="712"/>
      <c r="BB1374" s="713"/>
      <c r="BC1374" s="712"/>
      <c r="BD1374" s="712"/>
      <c r="BE1374" s="712"/>
      <c r="BF1374" s="712"/>
      <c r="BG1374" s="713"/>
      <c r="BH1374" s="713"/>
      <c r="BI1374" s="714"/>
      <c r="BJ1374" s="714"/>
      <c r="BK1374" s="714"/>
      <c r="BL1374" s="713"/>
      <c r="BM1374" s="713"/>
      <c r="BN1374" s="713"/>
      <c r="BO1374" s="713"/>
      <c r="BP1374" s="713"/>
      <c r="BQ1374" s="713"/>
      <c r="BR1374" s="713"/>
      <c r="BS1374" s="713"/>
      <c r="BT1374" s="716"/>
      <c r="BU1374" s="717"/>
      <c r="BV1374" s="715"/>
      <c r="BW1374" s="718"/>
    </row>
    <row r="1375" spans="2:75" ht="15.75" customHeight="1">
      <c r="B1375" s="363" t="s">
        <v>1274</v>
      </c>
      <c r="C1375" s="364">
        <v>14491665000150</v>
      </c>
      <c r="D1375" s="365" t="s">
        <v>11</v>
      </c>
      <c r="E1375" s="365" t="s">
        <v>620</v>
      </c>
      <c r="F1375" s="365" t="s">
        <v>665</v>
      </c>
      <c r="G1375" s="366" t="s">
        <v>740</v>
      </c>
      <c r="H1375" s="366" t="s">
        <v>34</v>
      </c>
      <c r="I1375" s="366"/>
      <c r="J1375" s="366" t="s">
        <v>608</v>
      </c>
      <c r="K1375" s="367" t="s">
        <v>48</v>
      </c>
      <c r="L1375" s="368"/>
      <c r="M1375" s="368" t="s">
        <v>34</v>
      </c>
      <c r="N1375" s="367">
        <v>419958</v>
      </c>
      <c r="O1375" s="367" t="s">
        <v>1323</v>
      </c>
      <c r="P1375" s="371">
        <v>42499</v>
      </c>
      <c r="Q1375" s="372">
        <v>375234052.83999997</v>
      </c>
      <c r="R1375" s="372">
        <v>335271692.00452363</v>
      </c>
      <c r="S1375" s="367">
        <v>1</v>
      </c>
      <c r="T1375" s="369">
        <v>8.6329031897026232E-2</v>
      </c>
      <c r="U1375" s="369">
        <v>1.1159922451514035</v>
      </c>
      <c r="V1375" s="369">
        <v>0.11654996357929592</v>
      </c>
      <c r="W1375" s="369">
        <v>1.1425793553037229</v>
      </c>
      <c r="X1375" s="369">
        <v>0.15884609039945019</v>
      </c>
      <c r="Y1375" s="369">
        <v>1.2045587595671621</v>
      </c>
      <c r="Z1375" s="369">
        <v>0.18444626467390046</v>
      </c>
      <c r="AA1375" s="369">
        <v>1.0484523637205057</v>
      </c>
      <c r="AB1375" s="369">
        <v>1.6996459519897412E-3</v>
      </c>
      <c r="AC1375" s="373">
        <v>7.7175046587445344</v>
      </c>
      <c r="AD1375" s="575">
        <v>0</v>
      </c>
      <c r="AE1375" s="370" t="s">
        <v>469</v>
      </c>
      <c r="AF1375" s="370" t="s">
        <v>469</v>
      </c>
      <c r="AG1375" s="374" t="s">
        <v>469</v>
      </c>
      <c r="AH1375" s="374" t="s">
        <v>2318</v>
      </c>
      <c r="AI1375" s="374">
        <v>500</v>
      </c>
      <c r="AJ1375" s="374">
        <v>100</v>
      </c>
      <c r="AK1375" s="374">
        <v>500</v>
      </c>
      <c r="AL1375" s="369">
        <v>4.0000000000000001E-3</v>
      </c>
      <c r="AM1375" s="369">
        <v>0.2</v>
      </c>
      <c r="AN1375" s="369" t="s">
        <v>64</v>
      </c>
      <c r="AO1375" s="367" t="s">
        <v>1326</v>
      </c>
      <c r="AP1375" s="370" t="s">
        <v>11</v>
      </c>
      <c r="AQ1375" s="376" t="s">
        <v>677</v>
      </c>
      <c r="AR1375" s="369">
        <v>1.0666666666666667E-3</v>
      </c>
      <c r="AS1375" s="369">
        <v>1.0666666666666667E-3</v>
      </c>
      <c r="AT1375" s="369"/>
      <c r="AX1375" s="711"/>
      <c r="AY1375" s="712"/>
      <c r="AZ1375" s="712"/>
      <c r="BA1375" s="712"/>
      <c r="BB1375" s="713"/>
      <c r="BC1375" s="712"/>
      <c r="BD1375" s="712"/>
      <c r="BE1375" s="712"/>
      <c r="BF1375" s="712"/>
      <c r="BG1375" s="713"/>
      <c r="BH1375" s="713"/>
      <c r="BI1375" s="714"/>
      <c r="BJ1375" s="714"/>
      <c r="BK1375" s="714"/>
      <c r="BL1375" s="713"/>
      <c r="BM1375" s="713"/>
      <c r="BN1375" s="713"/>
      <c r="BO1375" s="713"/>
      <c r="BP1375" s="713"/>
      <c r="BQ1375" s="713"/>
      <c r="BR1375" s="713"/>
      <c r="BS1375" s="713"/>
      <c r="BT1375" s="716"/>
      <c r="BU1375" s="717"/>
      <c r="BV1375" s="715"/>
      <c r="BW1375" s="718"/>
    </row>
    <row r="1376" spans="2:75" ht="15.75" customHeight="1">
      <c r="B1376" s="363" t="s">
        <v>1275</v>
      </c>
      <c r="C1376" s="364">
        <v>41681126000156</v>
      </c>
      <c r="D1376" s="365" t="s">
        <v>14</v>
      </c>
      <c r="E1376" s="365" t="s">
        <v>607</v>
      </c>
      <c r="F1376" s="365" t="s">
        <v>1319</v>
      </c>
      <c r="G1376" s="366"/>
      <c r="H1376" s="366" t="s">
        <v>34</v>
      </c>
      <c r="I1376" s="366" t="s">
        <v>34</v>
      </c>
      <c r="J1376" s="366" t="s">
        <v>608</v>
      </c>
      <c r="K1376" s="367" t="s">
        <v>48</v>
      </c>
      <c r="L1376" s="368" t="s">
        <v>1341</v>
      </c>
      <c r="M1376" s="368" t="s">
        <v>34</v>
      </c>
      <c r="N1376" s="367">
        <v>606715</v>
      </c>
      <c r="O1376" s="367" t="s">
        <v>1323</v>
      </c>
      <c r="P1376" s="371">
        <v>44375</v>
      </c>
      <c r="Q1376" s="372">
        <v>40015932.350000001</v>
      </c>
      <c r="R1376" s="372">
        <v>21570627.780952372</v>
      </c>
      <c r="S1376" s="367">
        <v>47</v>
      </c>
      <c r="T1376" s="369">
        <v>-9.1387952338244816E-2</v>
      </c>
      <c r="U1376" s="369">
        <v>-1.1813898971020484</v>
      </c>
      <c r="V1376" s="369">
        <v>-0.25749992953947098</v>
      </c>
      <c r="W1376" s="369">
        <v>-2.5243603210891723</v>
      </c>
      <c r="X1376" s="369" t="s">
        <v>1424</v>
      </c>
      <c r="Y1376" s="369" t="s">
        <v>1424</v>
      </c>
      <c r="Z1376" s="369" t="s">
        <v>1424</v>
      </c>
      <c r="AA1376" s="369" t="s">
        <v>1424</v>
      </c>
      <c r="AB1376" s="369">
        <v>0.23014981663002376</v>
      </c>
      <c r="AC1376" s="373">
        <v>-1.6002365126511835</v>
      </c>
      <c r="AD1376" s="575">
        <v>0</v>
      </c>
      <c r="AE1376" s="370" t="s">
        <v>2646</v>
      </c>
      <c r="AF1376" s="370" t="s">
        <v>2320</v>
      </c>
      <c r="AG1376" s="374" t="s">
        <v>59</v>
      </c>
      <c r="AH1376" s="374" t="s">
        <v>2318</v>
      </c>
      <c r="AI1376" s="374">
        <v>300000</v>
      </c>
      <c r="AJ1376" s="374">
        <v>1000</v>
      </c>
      <c r="AK1376" s="374">
        <v>300000</v>
      </c>
      <c r="AL1376" s="369">
        <v>0.01</v>
      </c>
      <c r="AM1376" s="369">
        <v>0.1</v>
      </c>
      <c r="AN1376" s="369" t="s">
        <v>668</v>
      </c>
      <c r="AO1376" s="367" t="s">
        <v>1326</v>
      </c>
      <c r="AP1376" s="370" t="s">
        <v>718</v>
      </c>
      <c r="AQ1376" s="376" t="s">
        <v>661</v>
      </c>
      <c r="AR1376" s="369">
        <v>4.5000000000000005E-3</v>
      </c>
      <c r="AS1376" s="369">
        <v>4.5000000000000005E-3</v>
      </c>
      <c r="AT1376" s="369"/>
      <c r="AX1376" s="711"/>
      <c r="AY1376" s="712"/>
      <c r="AZ1376" s="712"/>
      <c r="BA1376" s="712"/>
      <c r="BB1376" s="713"/>
      <c r="BC1376" s="712"/>
      <c r="BD1376" s="712"/>
      <c r="BE1376" s="712"/>
      <c r="BF1376" s="712"/>
      <c r="BG1376" s="713"/>
      <c r="BH1376" s="713"/>
      <c r="BI1376" s="714"/>
      <c r="BJ1376" s="714"/>
      <c r="BK1376" s="714"/>
      <c r="BL1376" s="713"/>
      <c r="BM1376" s="713"/>
      <c r="BN1376" s="713"/>
      <c r="BO1376" s="713"/>
      <c r="BP1376" s="713"/>
      <c r="BQ1376" s="713"/>
      <c r="BR1376" s="713"/>
      <c r="BS1376" s="713"/>
      <c r="BT1376" s="716"/>
      <c r="BU1376" s="717"/>
      <c r="BV1376" s="715"/>
      <c r="BW1376" s="718"/>
    </row>
    <row r="1377" spans="2:75" ht="15.75" customHeight="1">
      <c r="B1377" s="363" t="s">
        <v>438</v>
      </c>
      <c r="C1377" s="364">
        <v>24140275000199</v>
      </c>
      <c r="D1377" s="365" t="s">
        <v>13</v>
      </c>
      <c r="E1377" s="365" t="s">
        <v>615</v>
      </c>
      <c r="F1377" s="365" t="s">
        <v>619</v>
      </c>
      <c r="G1377" s="366" t="s">
        <v>34</v>
      </c>
      <c r="H1377" s="366" t="s">
        <v>867</v>
      </c>
      <c r="I1377" s="366" t="s">
        <v>34</v>
      </c>
      <c r="J1377" s="366" t="s">
        <v>611</v>
      </c>
      <c r="K1377" s="367" t="s">
        <v>48</v>
      </c>
      <c r="L1377" s="368" t="s">
        <v>1341</v>
      </c>
      <c r="M1377" s="368" t="s">
        <v>1421</v>
      </c>
      <c r="N1377" s="367">
        <v>420808</v>
      </c>
      <c r="O1377" s="367" t="s">
        <v>1323</v>
      </c>
      <c r="P1377" s="371">
        <v>42564</v>
      </c>
      <c r="Q1377" s="372">
        <v>424907541.95999998</v>
      </c>
      <c r="R1377" s="372">
        <v>423902290.92373037</v>
      </c>
      <c r="S1377" s="367">
        <v>47</v>
      </c>
      <c r="T1377" s="369">
        <v>0.11177775752764352</v>
      </c>
      <c r="U1377" s="369">
        <v>1.444972888495476</v>
      </c>
      <c r="V1377" s="369">
        <v>0.11044002663839891</v>
      </c>
      <c r="W1377" s="369">
        <v>1.0826815432711445</v>
      </c>
      <c r="X1377" s="369">
        <v>0.19322386131810143</v>
      </c>
      <c r="Y1377" s="369">
        <v>1.4652516415280639</v>
      </c>
      <c r="Z1377" s="369">
        <v>0.28922990977778507</v>
      </c>
      <c r="AA1377" s="369">
        <v>1.6440765721188226</v>
      </c>
      <c r="AB1377" s="369">
        <v>5.4785357468539145E-2</v>
      </c>
      <c r="AC1377" s="373">
        <v>0.16649123685329231</v>
      </c>
      <c r="AD1377" s="575">
        <v>0</v>
      </c>
      <c r="AE1377" s="370" t="s">
        <v>2646</v>
      </c>
      <c r="AF1377" s="370" t="s">
        <v>2320</v>
      </c>
      <c r="AG1377" s="374" t="s">
        <v>59</v>
      </c>
      <c r="AH1377" s="374" t="s">
        <v>2318</v>
      </c>
      <c r="AI1377" s="374">
        <v>300000</v>
      </c>
      <c r="AJ1377" s="374">
        <v>1000</v>
      </c>
      <c r="AK1377" s="374">
        <v>300000</v>
      </c>
      <c r="AL1377" s="369">
        <v>0.01</v>
      </c>
      <c r="AM1377" s="369" t="s">
        <v>34</v>
      </c>
      <c r="AN1377" s="369" t="s">
        <v>64</v>
      </c>
      <c r="AO1377" s="367" t="s">
        <v>1326</v>
      </c>
      <c r="AP1377" s="370" t="s">
        <v>13</v>
      </c>
      <c r="AQ1377" s="376" t="s">
        <v>670</v>
      </c>
      <c r="AR1377" s="369">
        <v>3.0000000000000001E-3</v>
      </c>
      <c r="AS1377" s="369">
        <v>3.0000000000000001E-3</v>
      </c>
      <c r="AT1377" s="369"/>
      <c r="AX1377" s="711"/>
      <c r="AY1377" s="712"/>
      <c r="AZ1377" s="712"/>
      <c r="BA1377" s="712"/>
      <c r="BB1377" s="713"/>
      <c r="BC1377" s="712"/>
      <c r="BD1377" s="712"/>
      <c r="BE1377" s="712"/>
      <c r="BF1377" s="712"/>
      <c r="BG1377" s="713"/>
      <c r="BH1377" s="713"/>
      <c r="BI1377" s="714"/>
      <c r="BJ1377" s="714"/>
      <c r="BK1377" s="714"/>
      <c r="BL1377" s="713"/>
      <c r="BM1377" s="713"/>
      <c r="BN1377" s="713"/>
      <c r="BO1377" s="713"/>
      <c r="BP1377" s="713"/>
      <c r="BQ1377" s="713"/>
      <c r="BR1377" s="713"/>
      <c r="BS1377" s="713"/>
      <c r="BT1377" s="716"/>
      <c r="BU1377" s="717"/>
      <c r="BV1377" s="715"/>
      <c r="BW1377" s="718"/>
    </row>
    <row r="1378" spans="2:75" ht="15.75" customHeight="1">
      <c r="B1378" s="363" t="s">
        <v>1312</v>
      </c>
      <c r="C1378" s="364">
        <v>37405108000174</v>
      </c>
      <c r="D1378" s="365" t="s">
        <v>13</v>
      </c>
      <c r="E1378" s="365" t="s">
        <v>616</v>
      </c>
      <c r="F1378" s="365" t="s">
        <v>619</v>
      </c>
      <c r="G1378" s="366" t="s">
        <v>34</v>
      </c>
      <c r="H1378" s="366" t="s">
        <v>1339</v>
      </c>
      <c r="I1378" s="366" t="s">
        <v>34</v>
      </c>
      <c r="J1378" s="366" t="s">
        <v>611</v>
      </c>
      <c r="K1378" s="367" t="s">
        <v>48</v>
      </c>
      <c r="L1378" s="368"/>
      <c r="M1378" s="368" t="s">
        <v>1421</v>
      </c>
      <c r="N1378" s="367">
        <v>547816</v>
      </c>
      <c r="O1378" s="367" t="s">
        <v>1323</v>
      </c>
      <c r="P1378" s="371">
        <v>44055</v>
      </c>
      <c r="Q1378" s="372">
        <v>46839717.200000003</v>
      </c>
      <c r="R1378" s="372">
        <v>49475425.509563468</v>
      </c>
      <c r="S1378" s="367">
        <v>10</v>
      </c>
      <c r="T1378" s="369">
        <v>8.8620887982138408E-2</v>
      </c>
      <c r="U1378" s="369">
        <v>1.1456195160912546</v>
      </c>
      <c r="V1378" s="369">
        <v>0.12851172642663511</v>
      </c>
      <c r="W1378" s="369">
        <v>1.2598446281762465</v>
      </c>
      <c r="X1378" s="369">
        <v>0.21140257915271854</v>
      </c>
      <c r="Y1378" s="369">
        <v>1.6031041612238437</v>
      </c>
      <c r="Z1378" s="369" t="s">
        <v>1424</v>
      </c>
      <c r="AA1378" s="369" t="s">
        <v>1424</v>
      </c>
      <c r="AB1378" s="369">
        <v>3.5430944455046881E-2</v>
      </c>
      <c r="AC1378" s="373">
        <v>0.68871381210724691</v>
      </c>
      <c r="AD1378" s="575">
        <v>37405165000153</v>
      </c>
      <c r="AE1378" s="370" t="s">
        <v>2594</v>
      </c>
      <c r="AF1378" s="370" t="s">
        <v>2326</v>
      </c>
      <c r="AG1378" s="374" t="s">
        <v>1459</v>
      </c>
      <c r="AH1378" s="374" t="s">
        <v>2318</v>
      </c>
      <c r="AI1378" s="374">
        <v>1000</v>
      </c>
      <c r="AJ1378" s="374">
        <v>500</v>
      </c>
      <c r="AK1378" s="374">
        <v>0</v>
      </c>
      <c r="AL1378" s="369">
        <v>6.5000000000000006E-3</v>
      </c>
      <c r="AM1378" s="369" t="s">
        <v>34</v>
      </c>
      <c r="AN1378" s="369" t="s">
        <v>34</v>
      </c>
      <c r="AO1378" s="367" t="s">
        <v>1326</v>
      </c>
      <c r="AP1378" s="370" t="s">
        <v>13</v>
      </c>
      <c r="AQ1378" s="376" t="s">
        <v>681</v>
      </c>
      <c r="AR1378" s="369">
        <v>3.6833333333333332E-3</v>
      </c>
      <c r="AS1378" s="369">
        <v>3.6833333333333332E-3</v>
      </c>
      <c r="AT1378" s="369"/>
      <c r="AX1378" s="711"/>
      <c r="AY1378" s="712"/>
      <c r="AZ1378" s="712"/>
      <c r="BA1378" s="712"/>
      <c r="BB1378" s="713"/>
      <c r="BC1378" s="712"/>
      <c r="BD1378" s="712"/>
      <c r="BE1378" s="712"/>
      <c r="BF1378" s="712"/>
      <c r="BG1378" s="713"/>
      <c r="BH1378" s="713"/>
      <c r="BI1378" s="714"/>
      <c r="BJ1378" s="714"/>
      <c r="BK1378" s="714"/>
      <c r="BL1378" s="713"/>
      <c r="BM1378" s="713"/>
      <c r="BN1378" s="713"/>
      <c r="BO1378" s="713"/>
      <c r="BP1378" s="713"/>
      <c r="BQ1378" s="713"/>
      <c r="BR1378" s="713"/>
      <c r="BS1378" s="713"/>
      <c r="BT1378" s="716"/>
      <c r="BU1378" s="717"/>
      <c r="BV1378" s="715"/>
      <c r="BW1378" s="718"/>
    </row>
    <row r="1379" spans="2:75" ht="15.75" customHeight="1">
      <c r="B1379" s="363" t="s">
        <v>1313</v>
      </c>
      <c r="C1379" s="364">
        <v>38032741000127</v>
      </c>
      <c r="D1379" s="365" t="s">
        <v>13</v>
      </c>
      <c r="E1379" s="365" t="s">
        <v>616</v>
      </c>
      <c r="F1379" s="365" t="s">
        <v>619</v>
      </c>
      <c r="G1379" s="366" t="s">
        <v>34</v>
      </c>
      <c r="H1379" s="366" t="s">
        <v>1340</v>
      </c>
      <c r="I1379" s="366" t="s">
        <v>34</v>
      </c>
      <c r="J1379" s="366" t="s">
        <v>611</v>
      </c>
      <c r="K1379" s="367" t="s">
        <v>49</v>
      </c>
      <c r="L1379" s="368"/>
      <c r="M1379" s="368" t="s">
        <v>34</v>
      </c>
      <c r="N1379" s="367">
        <v>558508</v>
      </c>
      <c r="O1379" s="367" t="s">
        <v>1323</v>
      </c>
      <c r="P1379" s="371">
        <v>44139</v>
      </c>
      <c r="Q1379" s="372">
        <v>17823527.109999999</v>
      </c>
      <c r="R1379" s="372">
        <v>19159397.576388877</v>
      </c>
      <c r="S1379" s="367">
        <v>10</v>
      </c>
      <c r="T1379" s="369">
        <v>-5.7517932292594831E-2</v>
      </c>
      <c r="U1379" s="369">
        <v>-0.74354553717508387</v>
      </c>
      <c r="V1379" s="369">
        <v>2.9707107344308925E-2</v>
      </c>
      <c r="W1379" s="369">
        <v>0.2912289846775088</v>
      </c>
      <c r="X1379" s="369" t="s">
        <v>1424</v>
      </c>
      <c r="Y1379" s="369" t="s">
        <v>1424</v>
      </c>
      <c r="Z1379" s="369" t="s">
        <v>1424</v>
      </c>
      <c r="AA1379" s="369" t="s">
        <v>1424</v>
      </c>
      <c r="AB1379" s="369">
        <v>0.15432059754987443</v>
      </c>
      <c r="AC1379" s="373">
        <v>-0.36307765982586521</v>
      </c>
      <c r="AD1379" s="575">
        <v>0</v>
      </c>
      <c r="AE1379" s="370" t="s">
        <v>2594</v>
      </c>
      <c r="AF1379" s="370" t="s">
        <v>2326</v>
      </c>
      <c r="AG1379" s="374" t="s">
        <v>1459</v>
      </c>
      <c r="AH1379" s="374" t="s">
        <v>2318</v>
      </c>
      <c r="AI1379" s="374">
        <v>1000</v>
      </c>
      <c r="AJ1379" s="374">
        <v>500</v>
      </c>
      <c r="AK1379" s="374">
        <v>0</v>
      </c>
      <c r="AL1379" s="369">
        <v>7.4999999999999997E-3</v>
      </c>
      <c r="AM1379" s="369" t="s">
        <v>34</v>
      </c>
      <c r="AN1379" s="369" t="s">
        <v>34</v>
      </c>
      <c r="AO1379" s="367" t="s">
        <v>1326</v>
      </c>
      <c r="AP1379" s="370" t="s">
        <v>13</v>
      </c>
      <c r="AQ1379" s="376" t="s">
        <v>681</v>
      </c>
      <c r="AR1379" s="369">
        <v>4.2499999999999994E-3</v>
      </c>
      <c r="AS1379" s="369">
        <v>4.2499999999999994E-3</v>
      </c>
      <c r="AT1379" s="369"/>
      <c r="AX1379" s="711"/>
      <c r="AY1379" s="712"/>
      <c r="AZ1379" s="712"/>
      <c r="BA1379" s="712"/>
      <c r="BB1379" s="713"/>
      <c r="BC1379" s="712"/>
      <c r="BD1379" s="712"/>
      <c r="BE1379" s="712"/>
      <c r="BF1379" s="712"/>
      <c r="BG1379" s="713"/>
      <c r="BH1379" s="713"/>
      <c r="BI1379" s="714"/>
      <c r="BJ1379" s="714"/>
      <c r="BK1379" s="714"/>
      <c r="BL1379" s="713"/>
      <c r="BM1379" s="713"/>
      <c r="BN1379" s="713"/>
      <c r="BO1379" s="713"/>
      <c r="BP1379" s="713"/>
      <c r="BQ1379" s="713"/>
      <c r="BR1379" s="713"/>
      <c r="BS1379" s="713"/>
      <c r="BT1379" s="716"/>
      <c r="BU1379" s="717"/>
      <c r="BV1379" s="715"/>
      <c r="BW1379" s="718"/>
    </row>
    <row r="1380" spans="2:75" ht="15.75" customHeight="1">
      <c r="B1380" s="363" t="s">
        <v>1276</v>
      </c>
      <c r="C1380" s="364">
        <v>817677000117</v>
      </c>
      <c r="D1380" s="365" t="s">
        <v>11</v>
      </c>
      <c r="E1380" s="365" t="s">
        <v>620</v>
      </c>
      <c r="F1380" s="365" t="s">
        <v>665</v>
      </c>
      <c r="G1380" s="366" t="s">
        <v>740</v>
      </c>
      <c r="H1380" s="366" t="s">
        <v>34</v>
      </c>
      <c r="I1380" s="366"/>
      <c r="J1380" s="366" t="s">
        <v>608</v>
      </c>
      <c r="K1380" s="367" t="s">
        <v>48</v>
      </c>
      <c r="L1380" s="368"/>
      <c r="M1380" s="368" t="s">
        <v>34</v>
      </c>
      <c r="N1380" s="367">
        <v>17949</v>
      </c>
      <c r="O1380" s="367" t="s">
        <v>1323</v>
      </c>
      <c r="P1380" s="371">
        <v>34974</v>
      </c>
      <c r="Q1380" s="372">
        <v>418027767.66000003</v>
      </c>
      <c r="R1380" s="372">
        <v>325044500.49884915</v>
      </c>
      <c r="S1380" s="367">
        <v>1</v>
      </c>
      <c r="T1380" s="369">
        <v>8.7767174395047221E-2</v>
      </c>
      <c r="U1380" s="369">
        <v>1.134583393921941</v>
      </c>
      <c r="V1380" s="369">
        <v>0.1201812092698411</v>
      </c>
      <c r="W1380" s="369">
        <v>1.1781777049954387</v>
      </c>
      <c r="X1380" s="369">
        <v>0.18405442729038723</v>
      </c>
      <c r="Y1380" s="369">
        <v>1.3957181575714794</v>
      </c>
      <c r="Z1380" s="369">
        <v>0.20225087311586232</v>
      </c>
      <c r="AA1380" s="369">
        <v>1.1496595301496908</v>
      </c>
      <c r="AB1380" s="369">
        <v>5.1987493772449288E-3</v>
      </c>
      <c r="AC1380" s="373">
        <v>3.1502576362544565</v>
      </c>
      <c r="AD1380" s="575">
        <v>0</v>
      </c>
      <c r="AE1380" s="370" t="s">
        <v>2514</v>
      </c>
      <c r="AF1380" s="370" t="s">
        <v>730</v>
      </c>
      <c r="AG1380" s="374" t="s">
        <v>730</v>
      </c>
      <c r="AH1380" s="374" t="s">
        <v>2321</v>
      </c>
      <c r="AI1380" s="374">
        <v>0</v>
      </c>
      <c r="AJ1380" s="374">
        <v>0</v>
      </c>
      <c r="AK1380" s="374">
        <v>0</v>
      </c>
      <c r="AL1380" s="369">
        <v>4.5000000000000005E-3</v>
      </c>
      <c r="AM1380" s="369" t="s">
        <v>34</v>
      </c>
      <c r="AN1380" s="369" t="s">
        <v>64</v>
      </c>
      <c r="AO1380" s="367" t="s">
        <v>1326</v>
      </c>
      <c r="AP1380" s="370" t="s">
        <v>11</v>
      </c>
      <c r="AQ1380" s="376" t="s">
        <v>664</v>
      </c>
      <c r="AR1380" s="369">
        <v>1.1999999999999999E-3</v>
      </c>
      <c r="AS1380" s="369">
        <v>1.1999999999999999E-3</v>
      </c>
      <c r="AT1380" s="369"/>
      <c r="AX1380" s="711"/>
      <c r="AY1380" s="712"/>
      <c r="AZ1380" s="712"/>
      <c r="BA1380" s="712"/>
      <c r="BB1380" s="713"/>
      <c r="BC1380" s="712"/>
      <c r="BD1380" s="712"/>
      <c r="BE1380" s="712"/>
      <c r="BF1380" s="712"/>
      <c r="BG1380" s="713"/>
      <c r="BH1380" s="713"/>
      <c r="BI1380" s="714"/>
      <c r="BJ1380" s="714"/>
      <c r="BK1380" s="714"/>
      <c r="BL1380" s="713"/>
      <c r="BM1380" s="713"/>
      <c r="BN1380" s="713"/>
      <c r="BO1380" s="713"/>
      <c r="BP1380" s="713"/>
      <c r="BQ1380" s="713"/>
      <c r="BR1380" s="713"/>
      <c r="BS1380" s="713"/>
      <c r="BT1380" s="716"/>
      <c r="BU1380" s="717"/>
      <c r="BV1380" s="715"/>
      <c r="BW1380" s="718"/>
    </row>
    <row r="1381" spans="2:75" ht="15.75" customHeight="1">
      <c r="B1381" s="363" t="s">
        <v>1277</v>
      </c>
      <c r="C1381" s="364">
        <v>4192419000143</v>
      </c>
      <c r="D1381" s="365" t="s">
        <v>11</v>
      </c>
      <c r="E1381" s="365" t="s">
        <v>620</v>
      </c>
      <c r="F1381" s="365" t="s">
        <v>665</v>
      </c>
      <c r="G1381" s="366" t="s">
        <v>740</v>
      </c>
      <c r="H1381" s="366" t="s">
        <v>34</v>
      </c>
      <c r="I1381" s="366"/>
      <c r="J1381" s="366" t="s">
        <v>608</v>
      </c>
      <c r="K1381" s="367" t="s">
        <v>48</v>
      </c>
      <c r="L1381" s="368"/>
      <c r="M1381" s="368" t="s">
        <v>34</v>
      </c>
      <c r="N1381" s="367">
        <v>184764</v>
      </c>
      <c r="O1381" s="367" t="s">
        <v>1323</v>
      </c>
      <c r="P1381" s="371">
        <v>38261</v>
      </c>
      <c r="Q1381" s="372">
        <v>127929072.45</v>
      </c>
      <c r="R1381" s="372">
        <v>233111460.6222617</v>
      </c>
      <c r="S1381" s="367">
        <v>1</v>
      </c>
      <c r="T1381" s="369">
        <v>4.7327930452094602E-2</v>
      </c>
      <c r="U1381" s="369">
        <v>0.61181739448443806</v>
      </c>
      <c r="V1381" s="369">
        <v>5.1814406365016108E-2</v>
      </c>
      <c r="W1381" s="369">
        <v>0.50795443603640855</v>
      </c>
      <c r="X1381" s="369">
        <v>1.2574998932561421E-2</v>
      </c>
      <c r="Y1381" s="369">
        <v>9.5358501286834332E-2</v>
      </c>
      <c r="Z1381" s="369">
        <v>0.12525474284600357</v>
      </c>
      <c r="AA1381" s="369">
        <v>0.71198856445412806</v>
      </c>
      <c r="AB1381" s="369">
        <v>2.3651164964613485E-2</v>
      </c>
      <c r="AC1381" s="373">
        <v>-1.9598085343138136</v>
      </c>
      <c r="AD1381" s="575">
        <v>0</v>
      </c>
      <c r="AE1381" s="370" t="s">
        <v>2514</v>
      </c>
      <c r="AF1381" s="370" t="s">
        <v>730</v>
      </c>
      <c r="AG1381" s="374" t="s">
        <v>730</v>
      </c>
      <c r="AH1381" s="374" t="s">
        <v>2321</v>
      </c>
      <c r="AI1381" s="374">
        <v>1000</v>
      </c>
      <c r="AJ1381" s="374">
        <v>100</v>
      </c>
      <c r="AK1381" s="374">
        <v>500</v>
      </c>
      <c r="AL1381" s="369">
        <v>8.0000000000000002E-3</v>
      </c>
      <c r="AM1381" s="369" t="s">
        <v>34</v>
      </c>
      <c r="AN1381" s="369" t="s">
        <v>34</v>
      </c>
      <c r="AO1381" s="367" t="s">
        <v>1326</v>
      </c>
      <c r="AP1381" s="370" t="s">
        <v>11</v>
      </c>
      <c r="AQ1381" s="376" t="s">
        <v>682</v>
      </c>
      <c r="AR1381" s="369">
        <v>2.1333333333333334E-3</v>
      </c>
      <c r="AS1381" s="369">
        <v>2.1333333333333334E-3</v>
      </c>
      <c r="AT1381" s="369"/>
      <c r="AX1381" s="711"/>
      <c r="AY1381" s="712"/>
      <c r="AZ1381" s="712"/>
      <c r="BA1381" s="712"/>
      <c r="BB1381" s="713"/>
      <c r="BC1381" s="712"/>
      <c r="BD1381" s="712"/>
      <c r="BE1381" s="712"/>
      <c r="BF1381" s="712"/>
      <c r="BG1381" s="713"/>
      <c r="BH1381" s="713"/>
      <c r="BI1381" s="714"/>
      <c r="BJ1381" s="714"/>
      <c r="BK1381" s="714"/>
      <c r="BL1381" s="713"/>
      <c r="BM1381" s="713"/>
      <c r="BN1381" s="713"/>
      <c r="BO1381" s="713"/>
      <c r="BP1381" s="713"/>
      <c r="BQ1381" s="713"/>
      <c r="BR1381" s="713"/>
      <c r="BS1381" s="713"/>
      <c r="BT1381" s="716"/>
      <c r="BU1381" s="717"/>
      <c r="BV1381" s="715"/>
      <c r="BW1381" s="718"/>
    </row>
    <row r="1382" spans="2:75" ht="15.75" customHeight="1">
      <c r="B1382" s="363" t="s">
        <v>1278</v>
      </c>
      <c r="C1382" s="364">
        <v>9087483000188</v>
      </c>
      <c r="D1382" s="365" t="s">
        <v>14</v>
      </c>
      <c r="E1382" s="365" t="s">
        <v>607</v>
      </c>
      <c r="F1382" s="365"/>
      <c r="G1382" s="366"/>
      <c r="H1382" s="366" t="s">
        <v>34</v>
      </c>
      <c r="I1382" s="366" t="s">
        <v>34</v>
      </c>
      <c r="J1382" s="366" t="s">
        <v>608</v>
      </c>
      <c r="K1382" s="367" t="s">
        <v>48</v>
      </c>
      <c r="L1382" s="368"/>
      <c r="M1382" s="368" t="s">
        <v>34</v>
      </c>
      <c r="N1382" s="367">
        <v>251127</v>
      </c>
      <c r="O1382" s="367" t="s">
        <v>1323</v>
      </c>
      <c r="P1382" s="371">
        <v>40361</v>
      </c>
      <c r="Q1382" s="372">
        <v>22503597.620000001</v>
      </c>
      <c r="R1382" s="372">
        <v>27267896.511190478</v>
      </c>
      <c r="S1382" s="367">
        <v>3</v>
      </c>
      <c r="T1382" s="369">
        <v>5.5437086536175739E-2</v>
      </c>
      <c r="U1382" s="369">
        <v>0.71664603793953285</v>
      </c>
      <c r="V1382" s="369">
        <v>-8.0940417918649477E-2</v>
      </c>
      <c r="W1382" s="369">
        <v>-0.79348673893479293</v>
      </c>
      <c r="X1382" s="369">
        <v>-8.997800167860448E-3</v>
      </c>
      <c r="Y1382" s="369">
        <v>-6.8231953218212155E-2</v>
      </c>
      <c r="Z1382" s="369">
        <v>-5.0713500302912662E-2</v>
      </c>
      <c r="AA1382" s="369">
        <v>-0.28827197644330027</v>
      </c>
      <c r="AB1382" s="369">
        <v>0.17823388504786997</v>
      </c>
      <c r="AC1382" s="373">
        <v>-0.92957496257878514</v>
      </c>
      <c r="AD1382" s="575">
        <v>0</v>
      </c>
      <c r="AE1382" s="370" t="s">
        <v>2514</v>
      </c>
      <c r="AF1382" s="370" t="s">
        <v>730</v>
      </c>
      <c r="AG1382" s="374" t="s">
        <v>730</v>
      </c>
      <c r="AH1382" s="374" t="s">
        <v>2321</v>
      </c>
      <c r="AI1382" s="374">
        <v>5000</v>
      </c>
      <c r="AJ1382" s="374">
        <v>100</v>
      </c>
      <c r="AK1382" s="374">
        <v>1000</v>
      </c>
      <c r="AL1382" s="369">
        <v>0.02</v>
      </c>
      <c r="AM1382" s="369" t="s">
        <v>34</v>
      </c>
      <c r="AN1382" s="369" t="s">
        <v>2335</v>
      </c>
      <c r="AO1382" s="367" t="s">
        <v>1326</v>
      </c>
      <c r="AP1382" s="370" t="s">
        <v>718</v>
      </c>
      <c r="AQ1382" s="376" t="s">
        <v>669</v>
      </c>
      <c r="AR1382" s="369">
        <v>5.3333333333333332E-3</v>
      </c>
      <c r="AS1382" s="369">
        <v>5.3333333333333332E-3</v>
      </c>
      <c r="AT1382" s="369"/>
      <c r="AX1382" s="711"/>
      <c r="AY1382" s="712"/>
      <c r="AZ1382" s="712"/>
      <c r="BA1382" s="712"/>
      <c r="BB1382" s="713"/>
      <c r="BC1382" s="712"/>
      <c r="BD1382" s="712"/>
      <c r="BE1382" s="712"/>
      <c r="BF1382" s="712"/>
      <c r="BG1382" s="713"/>
      <c r="BH1382" s="713"/>
      <c r="BI1382" s="714"/>
      <c r="BJ1382" s="714"/>
      <c r="BK1382" s="714"/>
      <c r="BL1382" s="713"/>
      <c r="BM1382" s="713"/>
      <c r="BN1382" s="713"/>
      <c r="BO1382" s="713"/>
      <c r="BP1382" s="713"/>
      <c r="BQ1382" s="713"/>
      <c r="BR1382" s="713"/>
      <c r="BS1382" s="713"/>
      <c r="BT1382" s="716"/>
      <c r="BU1382" s="717"/>
      <c r="BV1382" s="715"/>
      <c r="BW1382" s="718"/>
    </row>
    <row r="1383" spans="2:75" ht="15.75" customHeight="1">
      <c r="B1383" s="363" t="s">
        <v>1279</v>
      </c>
      <c r="C1383" s="364">
        <v>19831126000136</v>
      </c>
      <c r="D1383" s="365" t="s">
        <v>14</v>
      </c>
      <c r="E1383" s="365" t="s">
        <v>607</v>
      </c>
      <c r="F1383" s="365"/>
      <c r="G1383" s="366"/>
      <c r="H1383" s="366" t="s">
        <v>34</v>
      </c>
      <c r="I1383" s="366" t="s">
        <v>34</v>
      </c>
      <c r="J1383" s="366" t="s">
        <v>611</v>
      </c>
      <c r="K1383" s="367"/>
      <c r="L1383" s="368"/>
      <c r="M1383" s="368" t="s">
        <v>34</v>
      </c>
      <c r="N1383" s="367">
        <v>367222</v>
      </c>
      <c r="O1383" s="367" t="s">
        <v>1323</v>
      </c>
      <c r="P1383" s="371">
        <v>41765</v>
      </c>
      <c r="Q1383" s="372">
        <v>1758618657.0599999</v>
      </c>
      <c r="R1383" s="372">
        <v>3061751918.0788121</v>
      </c>
      <c r="S1383" s="367">
        <v>4</v>
      </c>
      <c r="T1383" s="369">
        <v>-0.33565100725964025</v>
      </c>
      <c r="U1383" s="369">
        <v>-4.3390260836681431</v>
      </c>
      <c r="V1383" s="369">
        <v>-0.2660256101950047</v>
      </c>
      <c r="W1383" s="369">
        <v>-2.6079404991327078</v>
      </c>
      <c r="X1383" s="369">
        <v>-0.13821115285353502</v>
      </c>
      <c r="Y1383" s="369">
        <v>-1.0480802796023856</v>
      </c>
      <c r="Z1383" s="369">
        <v>0.5000011392775725</v>
      </c>
      <c r="AA1383" s="369">
        <v>2.8421685701542749</v>
      </c>
      <c r="AB1383" s="369">
        <v>0.26239756550321319</v>
      </c>
      <c r="AC1383" s="373">
        <v>-1.4175929041082311</v>
      </c>
      <c r="AD1383" s="575">
        <v>0</v>
      </c>
      <c r="AE1383" s="370" t="s">
        <v>2514</v>
      </c>
      <c r="AF1383" s="370" t="s">
        <v>730</v>
      </c>
      <c r="AG1383" s="374" t="s">
        <v>730</v>
      </c>
      <c r="AH1383" s="374" t="s">
        <v>2321</v>
      </c>
      <c r="AI1383" s="374">
        <v>1000</v>
      </c>
      <c r="AJ1383" s="374">
        <v>100</v>
      </c>
      <c r="AK1383" s="374">
        <v>500</v>
      </c>
      <c r="AL1383" s="369">
        <v>1.4999999999999999E-2</v>
      </c>
      <c r="AM1383" s="369" t="s">
        <v>34</v>
      </c>
      <c r="AN1383" s="369" t="s">
        <v>2330</v>
      </c>
      <c r="AO1383" s="367" t="s">
        <v>1326</v>
      </c>
      <c r="AP1383" s="370" t="s">
        <v>718</v>
      </c>
      <c r="AQ1383" s="376" t="s">
        <v>661</v>
      </c>
      <c r="AR1383" s="369">
        <v>4.0000000000000001E-3</v>
      </c>
      <c r="AS1383" s="369">
        <v>4.0000000000000001E-3</v>
      </c>
      <c r="AT1383" s="369"/>
      <c r="AX1383" s="711"/>
      <c r="AY1383" s="712"/>
      <c r="AZ1383" s="712"/>
      <c r="BA1383" s="712"/>
      <c r="BB1383" s="713"/>
      <c r="BC1383" s="712"/>
      <c r="BD1383" s="712"/>
      <c r="BE1383" s="712"/>
      <c r="BF1383" s="712"/>
      <c r="BG1383" s="713"/>
      <c r="BH1383" s="713"/>
      <c r="BI1383" s="714"/>
      <c r="BJ1383" s="714"/>
      <c r="BK1383" s="714"/>
      <c r="BL1383" s="713"/>
      <c r="BM1383" s="713"/>
      <c r="BN1383" s="713"/>
      <c r="BO1383" s="713"/>
      <c r="BP1383" s="713"/>
      <c r="BQ1383" s="713"/>
      <c r="BR1383" s="713"/>
      <c r="BS1383" s="713"/>
      <c r="BT1383" s="716"/>
      <c r="BU1383" s="717"/>
      <c r="BV1383" s="715"/>
      <c r="BW1383" s="718"/>
    </row>
    <row r="1384" spans="2:75" ht="15.75" customHeight="1">
      <c r="B1384" s="363" t="s">
        <v>1280</v>
      </c>
      <c r="C1384" s="364">
        <v>29982932000169</v>
      </c>
      <c r="D1384" s="365" t="s">
        <v>14</v>
      </c>
      <c r="E1384" s="365" t="s">
        <v>607</v>
      </c>
      <c r="F1384" s="365"/>
      <c r="G1384" s="366"/>
      <c r="H1384" s="366" t="s">
        <v>34</v>
      </c>
      <c r="I1384" s="366" t="s">
        <v>34</v>
      </c>
      <c r="J1384" s="366" t="s">
        <v>611</v>
      </c>
      <c r="K1384" s="367"/>
      <c r="L1384" s="368"/>
      <c r="M1384" s="368" t="s">
        <v>1421</v>
      </c>
      <c r="N1384" s="367">
        <v>504467</v>
      </c>
      <c r="O1384" s="367" t="s">
        <v>1323</v>
      </c>
      <c r="P1384" s="371">
        <v>43685</v>
      </c>
      <c r="Q1384" s="372">
        <v>16192053.09</v>
      </c>
      <c r="R1384" s="372">
        <v>112073513.23853168</v>
      </c>
      <c r="S1384" s="367">
        <v>5</v>
      </c>
      <c r="T1384" s="369">
        <v>-0.24914513784339376</v>
      </c>
      <c r="U1384" s="369">
        <v>-3.2207478253903905</v>
      </c>
      <c r="V1384" s="369">
        <v>-0.17231721787594723</v>
      </c>
      <c r="W1384" s="369">
        <v>-1.6892849183472933</v>
      </c>
      <c r="X1384" s="369">
        <v>1.1081351187759658E-2</v>
      </c>
      <c r="Y1384" s="369">
        <v>8.4031899101131888E-2</v>
      </c>
      <c r="Z1384" s="369">
        <v>0.54036946262011121</v>
      </c>
      <c r="AA1384" s="369">
        <v>3.0716352069698662</v>
      </c>
      <c r="AB1384" s="369">
        <v>0.19551331627656945</v>
      </c>
      <c r="AC1384" s="373">
        <v>-1.3664817885560863</v>
      </c>
      <c r="AD1384" s="575">
        <v>0</v>
      </c>
      <c r="AE1384" s="370" t="s">
        <v>2514</v>
      </c>
      <c r="AF1384" s="370" t="s">
        <v>2514</v>
      </c>
      <c r="AG1384" s="374" t="s">
        <v>59</v>
      </c>
      <c r="AH1384" s="374" t="s">
        <v>2318</v>
      </c>
      <c r="AI1384" s="374">
        <v>0</v>
      </c>
      <c r="AJ1384" s="374">
        <v>0</v>
      </c>
      <c r="AK1384" s="374">
        <v>0</v>
      </c>
      <c r="AL1384" s="369">
        <v>6.9999999999999993E-3</v>
      </c>
      <c r="AM1384" s="369" t="s">
        <v>34</v>
      </c>
      <c r="AN1384" s="369" t="s">
        <v>2330</v>
      </c>
      <c r="AO1384" s="367" t="s">
        <v>1326</v>
      </c>
      <c r="AP1384" s="370" t="s">
        <v>718</v>
      </c>
      <c r="AQ1384" s="376" t="s">
        <v>689</v>
      </c>
      <c r="AR1384" s="369">
        <v>1.8666666666666666E-3</v>
      </c>
      <c r="AS1384" s="369">
        <v>1.8666666666666666E-3</v>
      </c>
      <c r="AT1384" s="369"/>
      <c r="AX1384" s="711"/>
      <c r="AY1384" s="712"/>
      <c r="AZ1384" s="712"/>
      <c r="BA1384" s="712"/>
      <c r="BB1384" s="713"/>
      <c r="BC1384" s="712"/>
      <c r="BD1384" s="712"/>
      <c r="BE1384" s="712"/>
      <c r="BF1384" s="712"/>
      <c r="BG1384" s="713"/>
      <c r="BH1384" s="713"/>
      <c r="BI1384" s="714"/>
      <c r="BJ1384" s="714"/>
      <c r="BK1384" s="714"/>
      <c r="BL1384" s="713"/>
      <c r="BM1384" s="713"/>
      <c r="BN1384" s="713"/>
      <c r="BO1384" s="713"/>
      <c r="BP1384" s="713"/>
      <c r="BQ1384" s="713"/>
      <c r="BR1384" s="713"/>
      <c r="BS1384" s="713"/>
      <c r="BT1384" s="716"/>
      <c r="BU1384" s="717"/>
      <c r="BV1384" s="715"/>
      <c r="BW1384" s="718"/>
    </row>
    <row r="1385" spans="2:75" ht="15.75" customHeight="1">
      <c r="B1385" s="363" t="s">
        <v>1281</v>
      </c>
      <c r="C1385" s="364">
        <v>819889000133</v>
      </c>
      <c r="D1385" s="365" t="s">
        <v>14</v>
      </c>
      <c r="E1385" s="365" t="s">
        <v>15</v>
      </c>
      <c r="F1385" s="365" t="s">
        <v>17</v>
      </c>
      <c r="G1385" s="366"/>
      <c r="H1385" s="366" t="s">
        <v>34</v>
      </c>
      <c r="I1385" s="366" t="s">
        <v>34</v>
      </c>
      <c r="J1385" s="366" t="s">
        <v>611</v>
      </c>
      <c r="K1385" s="367" t="s">
        <v>49</v>
      </c>
      <c r="L1385" s="368"/>
      <c r="M1385" s="368" t="s">
        <v>1421</v>
      </c>
      <c r="N1385" s="367">
        <v>17973</v>
      </c>
      <c r="O1385" s="367" t="s">
        <v>1323</v>
      </c>
      <c r="P1385" s="371">
        <v>34974</v>
      </c>
      <c r="Q1385" s="372">
        <v>82218910.109999999</v>
      </c>
      <c r="R1385" s="372">
        <v>92783091.596666664</v>
      </c>
      <c r="S1385" s="367">
        <v>1</v>
      </c>
      <c r="T1385" s="369">
        <v>-5.9821658396485122E-2</v>
      </c>
      <c r="U1385" s="369">
        <v>-0.77332625416448608</v>
      </c>
      <c r="V1385" s="369">
        <v>1.2953168625424061E-2</v>
      </c>
      <c r="W1385" s="369">
        <v>0.12698436449624534</v>
      </c>
      <c r="X1385" s="369">
        <v>-3.808811421157865E-2</v>
      </c>
      <c r="Y1385" s="369">
        <v>-0.28882908917417321</v>
      </c>
      <c r="Z1385" s="369">
        <v>0.245667187873152</v>
      </c>
      <c r="AA1385" s="369">
        <v>1.3964519382897673</v>
      </c>
      <c r="AB1385" s="369">
        <v>0.16381413738617651</v>
      </c>
      <c r="AC1385" s="373">
        <v>-0.4330833011790991</v>
      </c>
      <c r="AD1385" s="575">
        <v>0</v>
      </c>
      <c r="AE1385" s="370" t="s">
        <v>2514</v>
      </c>
      <c r="AF1385" s="370" t="s">
        <v>730</v>
      </c>
      <c r="AG1385" s="374" t="s">
        <v>730</v>
      </c>
      <c r="AH1385" s="374" t="s">
        <v>2321</v>
      </c>
      <c r="AI1385" s="374">
        <v>5000</v>
      </c>
      <c r="AJ1385" s="374">
        <v>100</v>
      </c>
      <c r="AK1385" s="374">
        <v>1000</v>
      </c>
      <c r="AL1385" s="369">
        <v>0.01</v>
      </c>
      <c r="AM1385" s="369" t="s">
        <v>34</v>
      </c>
      <c r="AN1385" s="369" t="s">
        <v>2402</v>
      </c>
      <c r="AO1385" s="367" t="s">
        <v>1326</v>
      </c>
      <c r="AP1385" s="370" t="s">
        <v>17</v>
      </c>
      <c r="AQ1385" s="376" t="s">
        <v>17</v>
      </c>
      <c r="AR1385" s="369">
        <v>2.6666666666666666E-3</v>
      </c>
      <c r="AS1385" s="369">
        <v>2.6666666666666666E-3</v>
      </c>
      <c r="AT1385" s="369"/>
      <c r="AX1385" s="711"/>
      <c r="AY1385" s="712"/>
      <c r="AZ1385" s="712"/>
      <c r="BA1385" s="712"/>
      <c r="BB1385" s="713"/>
      <c r="BC1385" s="712"/>
      <c r="BD1385" s="712"/>
      <c r="BE1385" s="712"/>
      <c r="BF1385" s="712"/>
      <c r="BG1385" s="713"/>
      <c r="BH1385" s="713"/>
      <c r="BI1385" s="714"/>
      <c r="BJ1385" s="714"/>
      <c r="BK1385" s="714"/>
      <c r="BL1385" s="713"/>
      <c r="BM1385" s="713"/>
      <c r="BN1385" s="713"/>
      <c r="BO1385" s="713"/>
      <c r="BP1385" s="713"/>
      <c r="BQ1385" s="713"/>
      <c r="BR1385" s="713"/>
      <c r="BS1385" s="713"/>
      <c r="BT1385" s="716"/>
      <c r="BU1385" s="717"/>
      <c r="BV1385" s="715"/>
      <c r="BW1385" s="718"/>
    </row>
    <row r="1386" spans="2:75" ht="15.75" customHeight="1">
      <c r="B1386" s="363" t="s">
        <v>472</v>
      </c>
      <c r="C1386" s="364">
        <v>9087301000179</v>
      </c>
      <c r="D1386" s="365" t="s">
        <v>11</v>
      </c>
      <c r="E1386" s="365" t="s">
        <v>621</v>
      </c>
      <c r="F1386" s="365" t="s">
        <v>674</v>
      </c>
      <c r="G1386" s="366" t="s">
        <v>867</v>
      </c>
      <c r="H1386" s="366" t="s">
        <v>34</v>
      </c>
      <c r="I1386" s="366"/>
      <c r="J1386" s="366" t="s">
        <v>608</v>
      </c>
      <c r="K1386" s="367" t="s">
        <v>48</v>
      </c>
      <c r="L1386" s="368"/>
      <c r="M1386" s="368" t="s">
        <v>34</v>
      </c>
      <c r="N1386" s="367">
        <v>257079</v>
      </c>
      <c r="O1386" s="367" t="s">
        <v>1323</v>
      </c>
      <c r="P1386" s="371">
        <v>40445</v>
      </c>
      <c r="Q1386" s="372">
        <v>296996283.04000002</v>
      </c>
      <c r="R1386" s="372">
        <v>334164084.2443254</v>
      </c>
      <c r="S1386" s="367">
        <v>1</v>
      </c>
      <c r="T1386" s="369">
        <v>3.2415036022067634E-2</v>
      </c>
      <c r="U1386" s="369">
        <v>0.41903549746834345</v>
      </c>
      <c r="V1386" s="369">
        <v>3.1179102903225342E-2</v>
      </c>
      <c r="W1386" s="369">
        <v>0.30565946311839121</v>
      </c>
      <c r="X1386" s="369">
        <v>2.6791348680481164E-2</v>
      </c>
      <c r="Y1386" s="369">
        <v>0.20316366397522251</v>
      </c>
      <c r="Z1386" s="369">
        <v>0.13158663322810948</v>
      </c>
      <c r="AA1386" s="369">
        <v>0.74798108211055891</v>
      </c>
      <c r="AB1386" s="369">
        <v>6.141236738054507E-2</v>
      </c>
      <c r="AC1386" s="373">
        <v>-1.0514652254120922</v>
      </c>
      <c r="AD1386" s="575">
        <v>0</v>
      </c>
      <c r="AE1386" s="370" t="s">
        <v>2514</v>
      </c>
      <c r="AF1386" s="370" t="s">
        <v>730</v>
      </c>
      <c r="AG1386" s="374" t="s">
        <v>730</v>
      </c>
      <c r="AH1386" s="374" t="s">
        <v>2321</v>
      </c>
      <c r="AI1386" s="374">
        <v>1000</v>
      </c>
      <c r="AJ1386" s="374">
        <v>100</v>
      </c>
      <c r="AK1386" s="374">
        <v>500</v>
      </c>
      <c r="AL1386" s="369">
        <v>5.0000000000000001E-3</v>
      </c>
      <c r="AM1386" s="369" t="s">
        <v>34</v>
      </c>
      <c r="AN1386" s="369" t="s">
        <v>150</v>
      </c>
      <c r="AO1386" s="367" t="s">
        <v>1326</v>
      </c>
      <c r="AP1386" s="370" t="s">
        <v>11</v>
      </c>
      <c r="AQ1386" s="376" t="s">
        <v>682</v>
      </c>
      <c r="AR1386" s="369">
        <v>1.3333333333333333E-3</v>
      </c>
      <c r="AS1386" s="369">
        <v>1.3333333333333333E-3</v>
      </c>
      <c r="AT1386" s="369"/>
      <c r="AX1386" s="711"/>
      <c r="AY1386" s="712"/>
      <c r="AZ1386" s="712"/>
      <c r="BA1386" s="712"/>
      <c r="BB1386" s="713"/>
      <c r="BC1386" s="712"/>
      <c r="BD1386" s="712"/>
      <c r="BE1386" s="712"/>
      <c r="BF1386" s="712"/>
      <c r="BG1386" s="713"/>
      <c r="BH1386" s="713"/>
      <c r="BI1386" s="714"/>
      <c r="BJ1386" s="714"/>
      <c r="BK1386" s="714"/>
      <c r="BL1386" s="713"/>
      <c r="BM1386" s="713"/>
      <c r="BN1386" s="713"/>
      <c r="BO1386" s="713"/>
      <c r="BP1386" s="713"/>
      <c r="BQ1386" s="713"/>
      <c r="BR1386" s="713"/>
      <c r="BS1386" s="713"/>
      <c r="BT1386" s="716"/>
      <c r="BU1386" s="717"/>
      <c r="BV1386" s="715"/>
      <c r="BW1386" s="718"/>
    </row>
    <row r="1387" spans="2:75" ht="15.75" customHeight="1">
      <c r="B1387" s="363" t="s">
        <v>38</v>
      </c>
      <c r="C1387" s="364">
        <v>17517577000178</v>
      </c>
      <c r="D1387" s="365" t="s">
        <v>11</v>
      </c>
      <c r="E1387" s="365" t="s">
        <v>621</v>
      </c>
      <c r="F1387" s="365" t="s">
        <v>674</v>
      </c>
      <c r="G1387" s="366" t="s">
        <v>740</v>
      </c>
      <c r="H1387" s="366" t="s">
        <v>34</v>
      </c>
      <c r="I1387" s="366"/>
      <c r="J1387" s="366" t="s">
        <v>608</v>
      </c>
      <c r="K1387" s="367" t="s">
        <v>48</v>
      </c>
      <c r="L1387" s="368"/>
      <c r="M1387" s="368" t="s">
        <v>34</v>
      </c>
      <c r="N1387" s="367">
        <v>348430</v>
      </c>
      <c r="O1387" s="367" t="s">
        <v>1323</v>
      </c>
      <c r="P1387" s="371">
        <v>41513</v>
      </c>
      <c r="Q1387" s="372">
        <v>469779600.69</v>
      </c>
      <c r="R1387" s="372">
        <v>787295987.14412677</v>
      </c>
      <c r="S1387" s="367">
        <v>1</v>
      </c>
      <c r="T1387" s="369">
        <v>5.3084415074470037E-2</v>
      </c>
      <c r="U1387" s="369">
        <v>0.68623259475642884</v>
      </c>
      <c r="V1387" s="369">
        <v>7.5682586094880433E-2</v>
      </c>
      <c r="W1387" s="369">
        <v>0.7419424062640223</v>
      </c>
      <c r="X1387" s="369">
        <v>9.0412167132698285E-2</v>
      </c>
      <c r="Y1387" s="369">
        <v>0.68561188769125003</v>
      </c>
      <c r="Z1387" s="369">
        <v>0.22296000077318467</v>
      </c>
      <c r="AA1387" s="369">
        <v>1.2673769254100227</v>
      </c>
      <c r="AB1387" s="369">
        <v>3.3685203020445045E-2</v>
      </c>
      <c r="AC1387" s="373">
        <v>-0.70123674446598405</v>
      </c>
      <c r="AD1387" s="575">
        <v>0</v>
      </c>
      <c r="AE1387" s="370" t="s">
        <v>2514</v>
      </c>
      <c r="AF1387" s="370" t="s">
        <v>730</v>
      </c>
      <c r="AG1387" s="374" t="s">
        <v>730</v>
      </c>
      <c r="AH1387" s="374" t="s">
        <v>2321</v>
      </c>
      <c r="AI1387" s="374">
        <v>1000</v>
      </c>
      <c r="AJ1387" s="374">
        <v>100</v>
      </c>
      <c r="AK1387" s="374">
        <v>500</v>
      </c>
      <c r="AL1387" s="369">
        <v>4.0000000000000001E-3</v>
      </c>
      <c r="AM1387" s="369" t="s">
        <v>34</v>
      </c>
      <c r="AN1387" s="369" t="s">
        <v>636</v>
      </c>
      <c r="AO1387" s="367" t="s">
        <v>1326</v>
      </c>
      <c r="AP1387" s="370" t="s">
        <v>11</v>
      </c>
      <c r="AQ1387" s="376" t="s">
        <v>682</v>
      </c>
      <c r="AR1387" s="369">
        <v>1.0666666666666667E-3</v>
      </c>
      <c r="AS1387" s="369">
        <v>1.0666666666666667E-3</v>
      </c>
      <c r="AT1387" s="369"/>
      <c r="AX1387" s="711"/>
      <c r="AY1387" s="712"/>
      <c r="AZ1387" s="712"/>
      <c r="BA1387" s="712"/>
      <c r="BB1387" s="713"/>
      <c r="BC1387" s="712"/>
      <c r="BD1387" s="712"/>
      <c r="BE1387" s="712"/>
      <c r="BF1387" s="712"/>
      <c r="BG1387" s="713"/>
      <c r="BH1387" s="713"/>
      <c r="BI1387" s="714"/>
      <c r="BJ1387" s="714"/>
      <c r="BK1387" s="714"/>
      <c r="BL1387" s="713"/>
      <c r="BM1387" s="713"/>
      <c r="BN1387" s="713"/>
      <c r="BO1387" s="713"/>
      <c r="BP1387" s="713"/>
      <c r="BQ1387" s="713"/>
      <c r="BR1387" s="713"/>
      <c r="BS1387" s="713"/>
      <c r="BT1387" s="716"/>
      <c r="BU1387" s="717"/>
      <c r="BV1387" s="715"/>
      <c r="BW1387" s="718"/>
    </row>
    <row r="1388" spans="2:75" ht="15.75" customHeight="1">
      <c r="B1388" s="363" t="s">
        <v>1282</v>
      </c>
      <c r="C1388" s="364">
        <v>22773406000140</v>
      </c>
      <c r="D1388" s="365" t="s">
        <v>13</v>
      </c>
      <c r="E1388" s="365" t="s">
        <v>615</v>
      </c>
      <c r="F1388" s="365" t="s">
        <v>619</v>
      </c>
      <c r="G1388" s="366" t="s">
        <v>34</v>
      </c>
      <c r="H1388" s="366" t="s">
        <v>1340</v>
      </c>
      <c r="I1388" s="366" t="s">
        <v>34</v>
      </c>
      <c r="J1388" s="366"/>
      <c r="K1388" s="367" t="s">
        <v>48</v>
      </c>
      <c r="L1388" s="368"/>
      <c r="M1388" s="368" t="s">
        <v>34</v>
      </c>
      <c r="N1388" s="367">
        <v>410373</v>
      </c>
      <c r="O1388" s="367" t="s">
        <v>1323</v>
      </c>
      <c r="P1388" s="371">
        <v>42332</v>
      </c>
      <c r="Q1388" s="372">
        <v>33598761.25</v>
      </c>
      <c r="R1388" s="372">
        <v>79319666.568055525</v>
      </c>
      <c r="S1388" s="367">
        <v>5</v>
      </c>
      <c r="T1388" s="369">
        <v>-0.14725987216704961</v>
      </c>
      <c r="U1388" s="369">
        <v>-1.9036571098867541</v>
      </c>
      <c r="V1388" s="369">
        <v>-0.14352155883505924</v>
      </c>
      <c r="W1388" s="369">
        <v>-1.4069911746851695</v>
      </c>
      <c r="X1388" s="369">
        <v>-9.4993729804991101E-2</v>
      </c>
      <c r="Y1388" s="369">
        <v>-0.72035470972444082</v>
      </c>
      <c r="Z1388" s="369">
        <v>-9.4958567793137494E-3</v>
      </c>
      <c r="AA1388" s="369">
        <v>-5.3977528378928871E-2</v>
      </c>
      <c r="AB1388" s="369">
        <v>0.12209435856975497</v>
      </c>
      <c r="AC1388" s="373">
        <v>-2.0018703008799972</v>
      </c>
      <c r="AD1388" s="575">
        <v>22282992000120</v>
      </c>
      <c r="AE1388" s="370" t="s">
        <v>2514</v>
      </c>
      <c r="AF1388" s="370" t="s">
        <v>730</v>
      </c>
      <c r="AG1388" s="374" t="s">
        <v>730</v>
      </c>
      <c r="AH1388" s="374" t="s">
        <v>2318</v>
      </c>
      <c r="AI1388" s="374">
        <v>1000</v>
      </c>
      <c r="AJ1388" s="374">
        <v>100</v>
      </c>
      <c r="AK1388" s="374">
        <v>500</v>
      </c>
      <c r="AL1388" s="369">
        <v>0.01</v>
      </c>
      <c r="AM1388" s="369" t="s">
        <v>34</v>
      </c>
      <c r="AN1388" s="369" t="s">
        <v>2335</v>
      </c>
      <c r="AO1388" s="367" t="s">
        <v>1326</v>
      </c>
      <c r="AP1388" s="370" t="s">
        <v>13</v>
      </c>
      <c r="AQ1388" s="376" t="s">
        <v>681</v>
      </c>
      <c r="AR1388" s="369">
        <v>5.5000000000000005E-3</v>
      </c>
      <c r="AS1388" s="369">
        <v>5.5000000000000005E-3</v>
      </c>
      <c r="AT1388" s="369"/>
      <c r="AX1388" s="711"/>
      <c r="AY1388" s="712"/>
      <c r="AZ1388" s="712"/>
      <c r="BA1388" s="712"/>
      <c r="BB1388" s="713"/>
      <c r="BC1388" s="712"/>
      <c r="BD1388" s="712"/>
      <c r="BE1388" s="712"/>
      <c r="BF1388" s="712"/>
      <c r="BG1388" s="713"/>
      <c r="BH1388" s="713"/>
      <c r="BI1388" s="714"/>
      <c r="BJ1388" s="714"/>
      <c r="BK1388" s="714"/>
      <c r="BL1388" s="713"/>
      <c r="BM1388" s="713"/>
      <c r="BN1388" s="713"/>
      <c r="BO1388" s="713"/>
      <c r="BP1388" s="713"/>
      <c r="BQ1388" s="713"/>
      <c r="BR1388" s="713"/>
      <c r="BS1388" s="713"/>
      <c r="BT1388" s="716"/>
      <c r="BU1388" s="717"/>
      <c r="BV1388" s="715"/>
      <c r="BW1388" s="718"/>
    </row>
    <row r="1389" spans="2:75" ht="15.75" customHeight="1">
      <c r="B1389" s="363" t="s">
        <v>1283</v>
      </c>
      <c r="C1389" s="364">
        <v>5024659000100</v>
      </c>
      <c r="D1389" s="365" t="s">
        <v>13</v>
      </c>
      <c r="E1389" s="365" t="s">
        <v>615</v>
      </c>
      <c r="F1389" s="365" t="s">
        <v>619</v>
      </c>
      <c r="G1389" s="366" t="s">
        <v>34</v>
      </c>
      <c r="H1389" s="366" t="s">
        <v>1339</v>
      </c>
      <c r="I1389" s="366" t="s">
        <v>34</v>
      </c>
      <c r="J1389" s="366"/>
      <c r="K1389" s="367" t="s">
        <v>48</v>
      </c>
      <c r="L1389" s="368"/>
      <c r="M1389" s="368" t="s">
        <v>1421</v>
      </c>
      <c r="N1389" s="367">
        <v>122041</v>
      </c>
      <c r="O1389" s="367" t="s">
        <v>1323</v>
      </c>
      <c r="P1389" s="371">
        <v>37635</v>
      </c>
      <c r="Q1389" s="372">
        <v>21049008.989999998</v>
      </c>
      <c r="R1389" s="372">
        <v>27306552.103809524</v>
      </c>
      <c r="S1389" s="367">
        <v>1</v>
      </c>
      <c r="T1389" s="369">
        <v>1.9412158337067442E-2</v>
      </c>
      <c r="U1389" s="369">
        <v>0.25094475971489122</v>
      </c>
      <c r="V1389" s="369">
        <v>2.2708773505222268E-2</v>
      </c>
      <c r="W1389" s="369">
        <v>0.22262191247860932</v>
      </c>
      <c r="X1389" s="369">
        <v>3.4301213311415779E-2</v>
      </c>
      <c r="Y1389" s="369">
        <v>0.26011233171773823</v>
      </c>
      <c r="Z1389" s="369">
        <v>9.2964901559129398E-2</v>
      </c>
      <c r="AA1389" s="369">
        <v>0.52844263859199447</v>
      </c>
      <c r="AB1389" s="369">
        <v>3.3908516185498921E-2</v>
      </c>
      <c r="AC1389" s="373">
        <v>-2.1859903352442154</v>
      </c>
      <c r="AD1389" s="575">
        <v>0</v>
      </c>
      <c r="AE1389" s="370" t="s">
        <v>2514</v>
      </c>
      <c r="AF1389" s="370" t="s">
        <v>730</v>
      </c>
      <c r="AG1389" s="374" t="s">
        <v>730</v>
      </c>
      <c r="AH1389" s="374" t="s">
        <v>2321</v>
      </c>
      <c r="AI1389" s="374">
        <v>5000</v>
      </c>
      <c r="AJ1389" s="374">
        <v>100</v>
      </c>
      <c r="AK1389" s="374">
        <v>1000</v>
      </c>
      <c r="AL1389" s="369">
        <v>1.1000000000000001E-2</v>
      </c>
      <c r="AM1389" s="369" t="s">
        <v>34</v>
      </c>
      <c r="AN1389" s="369" t="s">
        <v>2335</v>
      </c>
      <c r="AO1389" s="367" t="s">
        <v>1326</v>
      </c>
      <c r="AP1389" s="370" t="s">
        <v>13</v>
      </c>
      <c r="AQ1389" s="376" t="s">
        <v>666</v>
      </c>
      <c r="AR1389" s="369">
        <v>2.9333333333333329E-3</v>
      </c>
      <c r="AS1389" s="369">
        <v>2.9333333333333329E-3</v>
      </c>
      <c r="AT1389" s="369"/>
      <c r="AX1389" s="711"/>
      <c r="AY1389" s="712"/>
      <c r="AZ1389" s="712"/>
      <c r="BA1389" s="712"/>
      <c r="BB1389" s="713"/>
      <c r="BC1389" s="712"/>
      <c r="BD1389" s="712"/>
      <c r="BE1389" s="712"/>
      <c r="BF1389" s="712"/>
      <c r="BG1389" s="713"/>
      <c r="BH1389" s="713"/>
      <c r="BI1389" s="714"/>
      <c r="BJ1389" s="714"/>
      <c r="BK1389" s="714"/>
      <c r="BL1389" s="713"/>
      <c r="BM1389" s="713"/>
      <c r="BN1389" s="713"/>
      <c r="BO1389" s="713"/>
      <c r="BP1389" s="713"/>
      <c r="BQ1389" s="713"/>
      <c r="BR1389" s="713"/>
      <c r="BS1389" s="713"/>
      <c r="BT1389" s="716"/>
      <c r="BU1389" s="717"/>
      <c r="BV1389" s="715"/>
      <c r="BW1389" s="718"/>
    </row>
    <row r="1390" spans="2:75" ht="15.75" customHeight="1">
      <c r="B1390" s="363" t="s">
        <v>1284</v>
      </c>
      <c r="C1390" s="364">
        <v>3499367000190</v>
      </c>
      <c r="D1390" s="365" t="s">
        <v>11</v>
      </c>
      <c r="E1390" s="365" t="s">
        <v>620</v>
      </c>
      <c r="F1390" s="365" t="s">
        <v>665</v>
      </c>
      <c r="G1390" s="366" t="s">
        <v>740</v>
      </c>
      <c r="H1390" s="366" t="s">
        <v>34</v>
      </c>
      <c r="I1390" s="366" t="s">
        <v>1306</v>
      </c>
      <c r="J1390" s="366" t="s">
        <v>608</v>
      </c>
      <c r="K1390" s="367" t="s">
        <v>48</v>
      </c>
      <c r="L1390" s="368"/>
      <c r="M1390" s="368" t="s">
        <v>34</v>
      </c>
      <c r="N1390" s="367">
        <v>75124</v>
      </c>
      <c r="O1390" s="367" t="s">
        <v>1323</v>
      </c>
      <c r="P1390" s="371">
        <v>36606</v>
      </c>
      <c r="Q1390" s="372">
        <v>723507014.90999997</v>
      </c>
      <c r="R1390" s="372">
        <v>942324645.49666655</v>
      </c>
      <c r="S1390" s="367">
        <v>1</v>
      </c>
      <c r="T1390" s="369">
        <v>7.6330697299257011E-2</v>
      </c>
      <c r="U1390" s="369">
        <v>0.98674182231741603</v>
      </c>
      <c r="V1390" s="369">
        <v>9.8654743086780794E-2</v>
      </c>
      <c r="W1390" s="369">
        <v>0.96714635759673695</v>
      </c>
      <c r="X1390" s="369">
        <v>0.11788167513139092</v>
      </c>
      <c r="Y1390" s="369">
        <v>0.89391815697126475</v>
      </c>
      <c r="Z1390" s="369">
        <v>0.18364044268339419</v>
      </c>
      <c r="AA1390" s="369">
        <v>1.043871810288437</v>
      </c>
      <c r="AB1390" s="369">
        <v>9.0630543921202209E-3</v>
      </c>
      <c r="AC1390" s="373">
        <v>-0.33180220891450524</v>
      </c>
      <c r="AD1390" s="575">
        <v>0</v>
      </c>
      <c r="AE1390" s="370" t="s">
        <v>2514</v>
      </c>
      <c r="AF1390" s="370" t="s">
        <v>730</v>
      </c>
      <c r="AG1390" s="374" t="s">
        <v>730</v>
      </c>
      <c r="AH1390" s="374" t="s">
        <v>2321</v>
      </c>
      <c r="AI1390" s="374">
        <v>1000</v>
      </c>
      <c r="AJ1390" s="374">
        <v>100</v>
      </c>
      <c r="AK1390" s="374">
        <v>500</v>
      </c>
      <c r="AL1390" s="369">
        <v>4.0000000000000001E-3</v>
      </c>
      <c r="AM1390" s="369" t="s">
        <v>34</v>
      </c>
      <c r="AN1390" s="369" t="s">
        <v>34</v>
      </c>
      <c r="AO1390" s="367" t="s">
        <v>1326</v>
      </c>
      <c r="AP1390" s="370" t="s">
        <v>11</v>
      </c>
      <c r="AQ1390" s="376" t="s">
        <v>671</v>
      </c>
      <c r="AR1390" s="369">
        <v>1.0666666666666667E-3</v>
      </c>
      <c r="AS1390" s="369">
        <v>1.0666666666666667E-3</v>
      </c>
      <c r="AT1390" s="369"/>
      <c r="AX1390" s="711"/>
      <c r="AY1390" s="712"/>
      <c r="AZ1390" s="712"/>
      <c r="BA1390" s="712"/>
      <c r="BB1390" s="713"/>
      <c r="BC1390" s="712"/>
      <c r="BD1390" s="712"/>
      <c r="BE1390" s="712"/>
      <c r="BF1390" s="712"/>
      <c r="BG1390" s="713"/>
      <c r="BH1390" s="713"/>
      <c r="BI1390" s="714"/>
      <c r="BJ1390" s="714"/>
      <c r="BK1390" s="714"/>
      <c r="BL1390" s="713"/>
      <c r="BM1390" s="713"/>
      <c r="BN1390" s="713"/>
      <c r="BO1390" s="713"/>
      <c r="BP1390" s="713"/>
      <c r="BQ1390" s="713"/>
      <c r="BR1390" s="713"/>
      <c r="BS1390" s="713"/>
      <c r="BT1390" s="716"/>
      <c r="BU1390" s="717"/>
      <c r="BV1390" s="715"/>
      <c r="BW1390" s="718"/>
    </row>
    <row r="1391" spans="2:75" ht="15.75" customHeight="1">
      <c r="B1391" s="363" t="s">
        <v>439</v>
      </c>
      <c r="C1391" s="364">
        <v>17453850000148</v>
      </c>
      <c r="D1391" s="365" t="s">
        <v>14</v>
      </c>
      <c r="E1391" s="365" t="s">
        <v>607</v>
      </c>
      <c r="F1391" s="365" t="s">
        <v>674</v>
      </c>
      <c r="G1391" s="366"/>
      <c r="H1391" s="366" t="s">
        <v>34</v>
      </c>
      <c r="I1391" s="366" t="s">
        <v>34</v>
      </c>
      <c r="J1391" s="366" t="s">
        <v>692</v>
      </c>
      <c r="K1391" s="367" t="s">
        <v>49</v>
      </c>
      <c r="L1391" s="368" t="s">
        <v>717</v>
      </c>
      <c r="M1391" s="368" t="s">
        <v>1421</v>
      </c>
      <c r="N1391" s="367">
        <v>337031</v>
      </c>
      <c r="O1391" s="367" t="s">
        <v>1323</v>
      </c>
      <c r="P1391" s="371">
        <v>41394</v>
      </c>
      <c r="Q1391" s="372">
        <v>1230075683.8699999</v>
      </c>
      <c r="R1391" s="372">
        <v>1976958859.554683</v>
      </c>
      <c r="S1391" s="367">
        <v>1</v>
      </c>
      <c r="T1391" s="369">
        <v>-0.1219041501272069</v>
      </c>
      <c r="U1391" s="369">
        <v>-1.5758787421131926</v>
      </c>
      <c r="V1391" s="369">
        <v>-5.344639927797501E-2</v>
      </c>
      <c r="W1391" s="369">
        <v>-0.52395342353570684</v>
      </c>
      <c r="X1391" s="369">
        <v>0.22887896919053441</v>
      </c>
      <c r="Y1391" s="369">
        <v>1.7356308016512261</v>
      </c>
      <c r="Z1391" s="369">
        <v>0.45032697502697716</v>
      </c>
      <c r="AA1391" s="369">
        <v>2.5598045167728953</v>
      </c>
      <c r="AB1391" s="369">
        <v>0.21028798327972964</v>
      </c>
      <c r="AC1391" s="373">
        <v>-0.61804971106699913</v>
      </c>
      <c r="AD1391" s="575">
        <v>0</v>
      </c>
      <c r="AE1391" s="370" t="s">
        <v>2514</v>
      </c>
      <c r="AF1391" s="370" t="s">
        <v>730</v>
      </c>
      <c r="AG1391" s="374" t="s">
        <v>730</v>
      </c>
      <c r="AH1391" s="374" t="s">
        <v>2321</v>
      </c>
      <c r="AI1391" s="374">
        <v>1000</v>
      </c>
      <c r="AJ1391" s="374">
        <v>100</v>
      </c>
      <c r="AK1391" s="374">
        <v>500</v>
      </c>
      <c r="AL1391" s="369">
        <v>0.01</v>
      </c>
      <c r="AM1391" s="369" t="s">
        <v>34</v>
      </c>
      <c r="AN1391" s="369" t="s">
        <v>2330</v>
      </c>
      <c r="AO1391" s="367" t="s">
        <v>1326</v>
      </c>
      <c r="AP1391" s="370" t="s">
        <v>13</v>
      </c>
      <c r="AQ1391" s="376" t="s">
        <v>673</v>
      </c>
      <c r="AR1391" s="369">
        <v>2.6666666666666666E-3</v>
      </c>
      <c r="AS1391" s="369">
        <v>2.6666666666666666E-3</v>
      </c>
      <c r="AT1391" s="369"/>
      <c r="AX1391" s="711"/>
      <c r="AY1391" s="712"/>
      <c r="AZ1391" s="712"/>
      <c r="BA1391" s="712"/>
      <c r="BB1391" s="713"/>
      <c r="BC1391" s="712"/>
      <c r="BD1391" s="712"/>
      <c r="BE1391" s="712"/>
      <c r="BF1391" s="712"/>
      <c r="BG1391" s="713"/>
      <c r="BH1391" s="713"/>
      <c r="BI1391" s="714"/>
      <c r="BJ1391" s="714"/>
      <c r="BK1391" s="714"/>
      <c r="BL1391" s="713"/>
      <c r="BM1391" s="713"/>
      <c r="BN1391" s="713"/>
      <c r="BO1391" s="713"/>
      <c r="BP1391" s="713"/>
      <c r="BQ1391" s="713"/>
      <c r="BR1391" s="713"/>
      <c r="BS1391" s="713"/>
      <c r="BT1391" s="716"/>
      <c r="BU1391" s="717"/>
      <c r="BV1391" s="715"/>
      <c r="BW1391" s="718"/>
    </row>
    <row r="1392" spans="2:75" ht="15.75" customHeight="1">
      <c r="B1392" s="363" t="s">
        <v>440</v>
      </c>
      <c r="C1392" s="364">
        <v>9087523000191</v>
      </c>
      <c r="D1392" s="365" t="s">
        <v>14</v>
      </c>
      <c r="E1392" s="365" t="s">
        <v>607</v>
      </c>
      <c r="F1392" s="365"/>
      <c r="G1392" s="366"/>
      <c r="H1392" s="366" t="s">
        <v>34</v>
      </c>
      <c r="I1392" s="366" t="s">
        <v>34</v>
      </c>
      <c r="J1392" s="366" t="s">
        <v>608</v>
      </c>
      <c r="K1392" s="367" t="s">
        <v>48</v>
      </c>
      <c r="L1392" s="368"/>
      <c r="M1392" s="368" t="s">
        <v>34</v>
      </c>
      <c r="N1392" s="367">
        <v>250686</v>
      </c>
      <c r="O1392" s="367" t="s">
        <v>1323</v>
      </c>
      <c r="P1392" s="371">
        <v>40354</v>
      </c>
      <c r="Q1392" s="372">
        <v>79273710.5</v>
      </c>
      <c r="R1392" s="372">
        <v>96534581.822698399</v>
      </c>
      <c r="S1392" s="367">
        <v>3</v>
      </c>
      <c r="T1392" s="369">
        <v>3.4351565795883721E-2</v>
      </c>
      <c r="U1392" s="369">
        <v>0.44406939582899446</v>
      </c>
      <c r="V1392" s="369">
        <v>-0.18102694009976172</v>
      </c>
      <c r="W1392" s="369">
        <v>-1.7746693191462677</v>
      </c>
      <c r="X1392" s="369">
        <v>-0.15458156526359934</v>
      </c>
      <c r="Y1392" s="369">
        <v>-1.1722200907660238</v>
      </c>
      <c r="Z1392" s="369">
        <v>-0.11291896218853059</v>
      </c>
      <c r="AA1392" s="369">
        <v>-0.6418679880817546</v>
      </c>
      <c r="AB1392" s="369">
        <v>0.21940472509667455</v>
      </c>
      <c r="AC1392" s="373">
        <v>-1.2430161946288947</v>
      </c>
      <c r="AD1392" s="575">
        <v>0</v>
      </c>
      <c r="AE1392" s="370" t="s">
        <v>2514</v>
      </c>
      <c r="AF1392" s="370" t="s">
        <v>730</v>
      </c>
      <c r="AG1392" s="374" t="s">
        <v>730</v>
      </c>
      <c r="AH1392" s="374" t="s">
        <v>2321</v>
      </c>
      <c r="AI1392" s="374">
        <v>1000</v>
      </c>
      <c r="AJ1392" s="374">
        <v>100</v>
      </c>
      <c r="AK1392" s="374">
        <v>500</v>
      </c>
      <c r="AL1392" s="369">
        <v>2.5000000000000001E-2</v>
      </c>
      <c r="AM1392" s="369" t="s">
        <v>34</v>
      </c>
      <c r="AN1392" s="369" t="s">
        <v>34</v>
      </c>
      <c r="AO1392" s="367" t="s">
        <v>1326</v>
      </c>
      <c r="AP1392" s="370" t="s">
        <v>718</v>
      </c>
      <c r="AQ1392" s="376" t="s">
        <v>661</v>
      </c>
      <c r="AR1392" s="369">
        <v>6.6666666666666671E-3</v>
      </c>
      <c r="AS1392" s="369">
        <v>6.6666666666666671E-3</v>
      </c>
      <c r="AT1392" s="369"/>
      <c r="AX1392" s="711"/>
      <c r="AY1392" s="712"/>
      <c r="AZ1392" s="712"/>
      <c r="BA1392" s="712"/>
      <c r="BB1392" s="713"/>
      <c r="BC1392" s="712"/>
      <c r="BD1392" s="712"/>
      <c r="BE1392" s="712"/>
      <c r="BF1392" s="712"/>
      <c r="BG1392" s="713"/>
      <c r="BH1392" s="713"/>
      <c r="BI1392" s="714"/>
      <c r="BJ1392" s="714"/>
      <c r="BK1392" s="714"/>
      <c r="BL1392" s="713"/>
      <c r="BM1392" s="713"/>
      <c r="BN1392" s="713"/>
      <c r="BO1392" s="713"/>
      <c r="BP1392" s="713"/>
      <c r="BQ1392" s="713"/>
      <c r="BR1392" s="713"/>
      <c r="BS1392" s="713"/>
      <c r="BT1392" s="716"/>
      <c r="BU1392" s="717"/>
      <c r="BV1392" s="715"/>
      <c r="BW1392" s="718"/>
    </row>
    <row r="1393" spans="2:75" ht="15.75" customHeight="1">
      <c r="B1393" s="363" t="s">
        <v>1285</v>
      </c>
      <c r="C1393" s="364">
        <v>23872712000104</v>
      </c>
      <c r="D1393" s="365" t="s">
        <v>13</v>
      </c>
      <c r="E1393" s="365" t="s">
        <v>615</v>
      </c>
      <c r="F1393" s="365" t="s">
        <v>619</v>
      </c>
      <c r="G1393" s="366" t="s">
        <v>34</v>
      </c>
      <c r="H1393" s="366" t="s">
        <v>1340</v>
      </c>
      <c r="I1393" s="366" t="s">
        <v>34</v>
      </c>
      <c r="J1393" s="366"/>
      <c r="K1393" s="367" t="s">
        <v>49</v>
      </c>
      <c r="L1393" s="368"/>
      <c r="M1393" s="368" t="s">
        <v>34</v>
      </c>
      <c r="N1393" s="367">
        <v>421693</v>
      </c>
      <c r="O1393" s="367" t="s">
        <v>1326</v>
      </c>
      <c r="P1393" s="371">
        <v>42587</v>
      </c>
      <c r="Q1393" s="372">
        <v>84459058.879999995</v>
      </c>
      <c r="R1393" s="372">
        <v>157353061.44099188</v>
      </c>
      <c r="S1393" s="367">
        <v>5</v>
      </c>
      <c r="T1393" s="369">
        <v>-0.24542186745084893</v>
      </c>
      <c r="U1393" s="369">
        <v>-3.1726163823129547</v>
      </c>
      <c r="V1393" s="369">
        <v>-0.19708743030634213</v>
      </c>
      <c r="W1393" s="369">
        <v>-1.932115825198683</v>
      </c>
      <c r="X1393" s="369">
        <v>-0.19345091876125109</v>
      </c>
      <c r="Y1393" s="369">
        <v>-1.4669734593668478</v>
      </c>
      <c r="Z1393" s="369">
        <v>0.14005278234970886</v>
      </c>
      <c r="AA1393" s="369">
        <v>0.79610541834390292</v>
      </c>
      <c r="AB1393" s="369">
        <v>0.17643050712372144</v>
      </c>
      <c r="AC1393" s="373">
        <v>-1.7050513324609839</v>
      </c>
      <c r="AD1393" s="575">
        <v>0</v>
      </c>
      <c r="AE1393" s="370" t="s">
        <v>2514</v>
      </c>
      <c r="AF1393" s="370" t="s">
        <v>730</v>
      </c>
      <c r="AG1393" s="374" t="s">
        <v>730</v>
      </c>
      <c r="AH1393" s="374" t="s">
        <v>2318</v>
      </c>
      <c r="AI1393" s="374">
        <v>1000</v>
      </c>
      <c r="AJ1393" s="374">
        <v>100</v>
      </c>
      <c r="AK1393" s="374">
        <v>500</v>
      </c>
      <c r="AL1393" s="369">
        <v>0.01</v>
      </c>
      <c r="AM1393" s="369" t="s">
        <v>34</v>
      </c>
      <c r="AN1393" s="369" t="s">
        <v>2335</v>
      </c>
      <c r="AO1393" s="367" t="s">
        <v>1326</v>
      </c>
      <c r="AP1393" s="370" t="s">
        <v>13</v>
      </c>
      <c r="AQ1393" s="376" t="s">
        <v>681</v>
      </c>
      <c r="AR1393" s="369">
        <v>5.3333333333333332E-3</v>
      </c>
      <c r="AS1393" s="369">
        <v>5.3333333333333332E-3</v>
      </c>
      <c r="AT1393" s="369"/>
      <c r="AX1393" s="711"/>
      <c r="AY1393" s="712"/>
      <c r="AZ1393" s="712"/>
      <c r="BA1393" s="712"/>
      <c r="BB1393" s="713"/>
      <c r="BC1393" s="712"/>
      <c r="BD1393" s="712"/>
      <c r="BE1393" s="712"/>
      <c r="BF1393" s="712"/>
      <c r="BG1393" s="713"/>
      <c r="BH1393" s="713"/>
      <c r="BI1393" s="714"/>
      <c r="BJ1393" s="714"/>
      <c r="BK1393" s="714"/>
      <c r="BL1393" s="713"/>
      <c r="BM1393" s="713"/>
      <c r="BN1393" s="713"/>
      <c r="BO1393" s="713"/>
      <c r="BP1393" s="713"/>
      <c r="BQ1393" s="713"/>
      <c r="BR1393" s="713"/>
      <c r="BS1393" s="713"/>
      <c r="BT1393" s="716"/>
      <c r="BU1393" s="717"/>
      <c r="BV1393" s="715"/>
      <c r="BW1393" s="718"/>
    </row>
    <row r="1394" spans="2:75" ht="15.75" customHeight="1">
      <c r="B1394" s="363" t="s">
        <v>1314</v>
      </c>
      <c r="C1394" s="364">
        <v>42014125000110</v>
      </c>
      <c r="D1394" s="365" t="s">
        <v>13</v>
      </c>
      <c r="E1394" s="365" t="s">
        <v>616</v>
      </c>
      <c r="F1394" s="365" t="s">
        <v>619</v>
      </c>
      <c r="G1394" s="366" t="s">
        <v>34</v>
      </c>
      <c r="H1394" s="366" t="s">
        <v>1340</v>
      </c>
      <c r="I1394" s="366" t="s">
        <v>34</v>
      </c>
      <c r="J1394" s="366" t="s">
        <v>612</v>
      </c>
      <c r="K1394" s="367" t="s">
        <v>48</v>
      </c>
      <c r="L1394" s="368"/>
      <c r="M1394" s="368" t="s">
        <v>34</v>
      </c>
      <c r="N1394" s="367">
        <v>616699</v>
      </c>
      <c r="O1394" s="367" t="s">
        <v>1323</v>
      </c>
      <c r="P1394" s="371">
        <v>44461</v>
      </c>
      <c r="Q1394" s="372">
        <v>159145458.87</v>
      </c>
      <c r="R1394" s="372" t="s">
        <v>1424</v>
      </c>
      <c r="S1394" s="367">
        <v>6</v>
      </c>
      <c r="T1394" s="369">
        <v>2.8896648141836678E-2</v>
      </c>
      <c r="U1394" s="369">
        <v>0.3735526106168382</v>
      </c>
      <c r="V1394" s="369" t="s">
        <v>1424</v>
      </c>
      <c r="W1394" s="369" t="s">
        <v>1424</v>
      </c>
      <c r="X1394" s="369" t="s">
        <v>1424</v>
      </c>
      <c r="Y1394" s="369" t="s">
        <v>1424</v>
      </c>
      <c r="Z1394" s="369" t="s">
        <v>1424</v>
      </c>
      <c r="AA1394" s="369" t="s">
        <v>1424</v>
      </c>
      <c r="AB1394" s="369" t="s">
        <v>1424</v>
      </c>
      <c r="AC1394" s="373" t="s">
        <v>1424</v>
      </c>
      <c r="AD1394" s="575">
        <v>42046741000153</v>
      </c>
      <c r="AE1394" s="370" t="s">
        <v>2647</v>
      </c>
      <c r="AF1394" s="370" t="s">
        <v>2320</v>
      </c>
      <c r="AG1394" s="374" t="s">
        <v>59</v>
      </c>
      <c r="AH1394" s="374" t="s">
        <v>2318</v>
      </c>
      <c r="AI1394" s="374">
        <v>5000</v>
      </c>
      <c r="AJ1394" s="374">
        <v>5000</v>
      </c>
      <c r="AK1394" s="374">
        <v>5000</v>
      </c>
      <c r="AL1394" s="369">
        <v>1.9299999999999998E-2</v>
      </c>
      <c r="AM1394" s="369">
        <v>0.2</v>
      </c>
      <c r="AN1394" s="369" t="s">
        <v>64</v>
      </c>
      <c r="AO1394" s="367" t="s">
        <v>1326</v>
      </c>
      <c r="AP1394" s="370" t="s">
        <v>13</v>
      </c>
      <c r="AQ1394" s="376" t="s">
        <v>666</v>
      </c>
      <c r="AR1394" s="369">
        <v>5.1466666666666666E-3</v>
      </c>
      <c r="AS1394" s="369">
        <v>5.1466666666666666E-3</v>
      </c>
      <c r="AT1394" s="369"/>
      <c r="AX1394" s="711"/>
      <c r="AY1394" s="712"/>
      <c r="AZ1394" s="712"/>
      <c r="BA1394" s="712"/>
      <c r="BB1394" s="713"/>
      <c r="BC1394" s="712"/>
      <c r="BD1394" s="712"/>
      <c r="BE1394" s="712"/>
      <c r="BF1394" s="712"/>
      <c r="BG1394" s="713"/>
      <c r="BH1394" s="713"/>
      <c r="BI1394" s="714"/>
      <c r="BJ1394" s="714"/>
      <c r="BK1394" s="714"/>
      <c r="BL1394" s="713"/>
      <c r="BM1394" s="713"/>
      <c r="BN1394" s="713"/>
      <c r="BO1394" s="713"/>
      <c r="BP1394" s="713"/>
      <c r="BQ1394" s="713"/>
      <c r="BR1394" s="713"/>
      <c r="BS1394" s="713"/>
      <c r="BT1394" s="716"/>
      <c r="BU1394" s="717"/>
      <c r="BV1394" s="715"/>
      <c r="BW1394" s="718"/>
    </row>
    <row r="1395" spans="2:75" ht="15.75" customHeight="1">
      <c r="B1395" s="363" t="s">
        <v>1315</v>
      </c>
      <c r="C1395" s="364">
        <v>41326212000140</v>
      </c>
      <c r="D1395" s="365" t="s">
        <v>14</v>
      </c>
      <c r="E1395" s="365" t="s">
        <v>607</v>
      </c>
      <c r="F1395" s="365"/>
      <c r="G1395" s="366"/>
      <c r="H1395" s="366" t="s">
        <v>34</v>
      </c>
      <c r="I1395" s="366" t="s">
        <v>34</v>
      </c>
      <c r="J1395" s="366" t="s">
        <v>611</v>
      </c>
      <c r="K1395" s="367" t="s">
        <v>48</v>
      </c>
      <c r="L1395" s="368"/>
      <c r="M1395" s="368" t="s">
        <v>34</v>
      </c>
      <c r="N1395" s="367">
        <v>594210</v>
      </c>
      <c r="O1395" s="367" t="s">
        <v>1326</v>
      </c>
      <c r="P1395" s="371">
        <v>44329</v>
      </c>
      <c r="Q1395" s="372">
        <v>27158525.09</v>
      </c>
      <c r="R1395" s="372">
        <v>53793277.054087259</v>
      </c>
      <c r="S1395" s="367">
        <v>6</v>
      </c>
      <c r="T1395" s="369">
        <v>-0.21278317541405822</v>
      </c>
      <c r="U1395" s="369">
        <v>-2.7506896398887992</v>
      </c>
      <c r="V1395" s="369">
        <v>-0.22593571603227036</v>
      </c>
      <c r="W1395" s="369">
        <v>-2.2149254863439052</v>
      </c>
      <c r="X1395" s="369" t="s">
        <v>1424</v>
      </c>
      <c r="Y1395" s="369" t="s">
        <v>1424</v>
      </c>
      <c r="Z1395" s="369" t="s">
        <v>1424</v>
      </c>
      <c r="AA1395" s="369" t="s">
        <v>1424</v>
      </c>
      <c r="AB1395" s="369">
        <v>0.34964965918585528</v>
      </c>
      <c r="AC1395" s="373">
        <v>-0.83555395265485333</v>
      </c>
      <c r="AD1395" s="575">
        <v>41326197000130</v>
      </c>
      <c r="AE1395" s="370" t="s">
        <v>2647</v>
      </c>
      <c r="AF1395" s="370" t="s">
        <v>2320</v>
      </c>
      <c r="AG1395" s="374" t="s">
        <v>59</v>
      </c>
      <c r="AH1395" s="374" t="s">
        <v>2318</v>
      </c>
      <c r="AI1395" s="374">
        <v>5000</v>
      </c>
      <c r="AJ1395" s="374" t="s">
        <v>1436</v>
      </c>
      <c r="AK1395" s="374" t="s">
        <v>1436</v>
      </c>
      <c r="AL1395" s="369">
        <v>1.95E-2</v>
      </c>
      <c r="AM1395" s="369">
        <v>0.2</v>
      </c>
      <c r="AN1395" s="369" t="s">
        <v>2330</v>
      </c>
      <c r="AO1395" s="367" t="s">
        <v>1326</v>
      </c>
      <c r="AP1395" s="370" t="s">
        <v>718</v>
      </c>
      <c r="AQ1395" s="376" t="s">
        <v>689</v>
      </c>
      <c r="AR1395" s="369">
        <v>5.1999999999999998E-3</v>
      </c>
      <c r="AS1395" s="369">
        <v>5.1999999999999998E-3</v>
      </c>
      <c r="AT1395" s="369"/>
      <c r="AX1395" s="711"/>
      <c r="AY1395" s="712"/>
      <c r="AZ1395" s="712"/>
      <c r="BA1395" s="712"/>
      <c r="BB1395" s="713"/>
      <c r="BC1395" s="712"/>
      <c r="BD1395" s="712"/>
      <c r="BE1395" s="712"/>
      <c r="BF1395" s="712"/>
      <c r="BG1395" s="713"/>
      <c r="BH1395" s="713"/>
      <c r="BI1395" s="714"/>
      <c r="BJ1395" s="714"/>
      <c r="BK1395" s="714"/>
      <c r="BL1395" s="713"/>
      <c r="BM1395" s="713"/>
      <c r="BN1395" s="713"/>
      <c r="BO1395" s="713"/>
      <c r="BP1395" s="713"/>
      <c r="BQ1395" s="713"/>
      <c r="BR1395" s="713"/>
      <c r="BS1395" s="713"/>
      <c r="BT1395" s="716"/>
      <c r="BU1395" s="717"/>
      <c r="BV1395" s="715"/>
      <c r="BW1395" s="718"/>
    </row>
    <row r="1396" spans="2:75" ht="15.75" customHeight="1">
      <c r="B1396" s="363" t="s">
        <v>1316</v>
      </c>
      <c r="C1396" s="364">
        <v>41409952000140</v>
      </c>
      <c r="D1396" s="365" t="s">
        <v>14</v>
      </c>
      <c r="E1396" s="365" t="s">
        <v>607</v>
      </c>
      <c r="F1396" s="365"/>
      <c r="G1396" s="366"/>
      <c r="H1396" s="366" t="s">
        <v>34</v>
      </c>
      <c r="I1396" s="366" t="s">
        <v>34</v>
      </c>
      <c r="J1396" s="366" t="s">
        <v>611</v>
      </c>
      <c r="K1396" s="367" t="s">
        <v>49</v>
      </c>
      <c r="L1396" s="368"/>
      <c r="M1396" s="368" t="s">
        <v>34</v>
      </c>
      <c r="N1396" s="367">
        <v>594350</v>
      </c>
      <c r="O1396" s="367" t="s">
        <v>1323</v>
      </c>
      <c r="P1396" s="371">
        <v>44329</v>
      </c>
      <c r="Q1396" s="372">
        <v>2543604.0699999998</v>
      </c>
      <c r="R1396" s="372">
        <v>39169887.85412696</v>
      </c>
      <c r="S1396" s="367">
        <v>6</v>
      </c>
      <c r="T1396" s="369">
        <v>-0.31181855052522589</v>
      </c>
      <c r="U1396" s="369">
        <v>-4.0309392638108603</v>
      </c>
      <c r="V1396" s="369">
        <v>-0.28564462131016688</v>
      </c>
      <c r="W1396" s="369">
        <v>-2.8002724088411775</v>
      </c>
      <c r="X1396" s="369" t="s">
        <v>1424</v>
      </c>
      <c r="Y1396" s="369" t="s">
        <v>1424</v>
      </c>
      <c r="Z1396" s="369" t="s">
        <v>1424</v>
      </c>
      <c r="AA1396" s="369" t="s">
        <v>1424</v>
      </c>
      <c r="AB1396" s="369">
        <v>0.33643501319826868</v>
      </c>
      <c r="AC1396" s="373">
        <v>-1.1210615983148033</v>
      </c>
      <c r="AD1396" s="575">
        <v>41326197000130</v>
      </c>
      <c r="AE1396" s="370" t="s">
        <v>2647</v>
      </c>
      <c r="AF1396" s="370" t="s">
        <v>2320</v>
      </c>
      <c r="AG1396" s="374" t="s">
        <v>59</v>
      </c>
      <c r="AH1396" s="374" t="s">
        <v>2318</v>
      </c>
      <c r="AI1396" s="374">
        <v>5000</v>
      </c>
      <c r="AJ1396" s="374" t="s">
        <v>1436</v>
      </c>
      <c r="AK1396" s="374" t="s">
        <v>1436</v>
      </c>
      <c r="AL1396" s="369">
        <v>1.95E-2</v>
      </c>
      <c r="AM1396" s="369">
        <v>0.2</v>
      </c>
      <c r="AN1396" s="369" t="s">
        <v>2330</v>
      </c>
      <c r="AO1396" s="367" t="s">
        <v>1326</v>
      </c>
      <c r="AP1396" s="370" t="s">
        <v>718</v>
      </c>
      <c r="AQ1396" s="376" t="s">
        <v>689</v>
      </c>
      <c r="AR1396" s="369">
        <v>5.1999999999999998E-3</v>
      </c>
      <c r="AS1396" s="369">
        <v>5.1999999999999998E-3</v>
      </c>
      <c r="AT1396" s="369"/>
      <c r="AX1396" s="711"/>
      <c r="AY1396" s="712"/>
      <c r="AZ1396" s="712"/>
      <c r="BA1396" s="712"/>
      <c r="BB1396" s="713"/>
      <c r="BC1396" s="712"/>
      <c r="BD1396" s="712"/>
      <c r="BE1396" s="712"/>
      <c r="BF1396" s="712"/>
      <c r="BG1396" s="713"/>
      <c r="BH1396" s="713"/>
      <c r="BI1396" s="714"/>
      <c r="BJ1396" s="714"/>
      <c r="BK1396" s="714"/>
      <c r="BL1396" s="713"/>
      <c r="BM1396" s="713"/>
      <c r="BN1396" s="713"/>
      <c r="BO1396" s="713"/>
      <c r="BP1396" s="713"/>
      <c r="BQ1396" s="713"/>
      <c r="BR1396" s="713"/>
      <c r="BS1396" s="713"/>
      <c r="BT1396" s="716"/>
      <c r="BU1396" s="717"/>
      <c r="BV1396" s="715"/>
      <c r="BW1396" s="718"/>
    </row>
    <row r="1397" spans="2:75" ht="15.75" customHeight="1">
      <c r="B1397" s="363" t="s">
        <v>1317</v>
      </c>
      <c r="C1397" s="364">
        <v>41978534000174</v>
      </c>
      <c r="D1397" s="365" t="s">
        <v>11</v>
      </c>
      <c r="E1397" s="365" t="s">
        <v>620</v>
      </c>
      <c r="F1397" s="365" t="s">
        <v>619</v>
      </c>
      <c r="G1397" s="366" t="s">
        <v>740</v>
      </c>
      <c r="H1397" s="366" t="s">
        <v>34</v>
      </c>
      <c r="I1397" s="366"/>
      <c r="J1397" s="366" t="s">
        <v>608</v>
      </c>
      <c r="K1397" s="367" t="s">
        <v>48</v>
      </c>
      <c r="L1397" s="368"/>
      <c r="M1397" s="368" t="s">
        <v>34</v>
      </c>
      <c r="N1397" s="367">
        <v>610879</v>
      </c>
      <c r="O1397" s="367" t="s">
        <v>1323</v>
      </c>
      <c r="P1397" s="371">
        <v>44439</v>
      </c>
      <c r="Q1397" s="372">
        <v>503566768.29000002</v>
      </c>
      <c r="R1397" s="372">
        <v>188020315.19162694</v>
      </c>
      <c r="S1397" s="367">
        <v>6</v>
      </c>
      <c r="T1397" s="369">
        <v>9.745876799151354E-2</v>
      </c>
      <c r="U1397" s="369">
        <v>1.2598685159619576</v>
      </c>
      <c r="V1397" s="369">
        <v>0.12621119999999997</v>
      </c>
      <c r="W1397" s="369">
        <v>1.2372917768438167</v>
      </c>
      <c r="X1397" s="369" t="s">
        <v>1424</v>
      </c>
      <c r="Y1397" s="369" t="s">
        <v>1424</v>
      </c>
      <c r="Z1397" s="369" t="s">
        <v>1424</v>
      </c>
      <c r="AA1397" s="369" t="s">
        <v>1424</v>
      </c>
      <c r="AB1397" s="369">
        <v>2.8401466580033206E-2</v>
      </c>
      <c r="AC1397" s="373">
        <v>0.77942148464354011</v>
      </c>
      <c r="AD1397" s="575">
        <v>41955522000124</v>
      </c>
      <c r="AE1397" s="370" t="s">
        <v>2647</v>
      </c>
      <c r="AF1397" s="370" t="s">
        <v>2320</v>
      </c>
      <c r="AG1397" s="374" t="s">
        <v>59</v>
      </c>
      <c r="AH1397" s="374" t="s">
        <v>2318</v>
      </c>
      <c r="AI1397" s="374">
        <v>50000</v>
      </c>
      <c r="AJ1397" s="374">
        <v>5000</v>
      </c>
      <c r="AK1397" s="374">
        <v>50000</v>
      </c>
      <c r="AL1397" s="369">
        <v>9.300000000000001E-3</v>
      </c>
      <c r="AM1397" s="369">
        <v>0.1</v>
      </c>
      <c r="AN1397" s="369" t="s">
        <v>64</v>
      </c>
      <c r="AO1397" s="367" t="s">
        <v>1326</v>
      </c>
      <c r="AP1397" s="370" t="s">
        <v>13</v>
      </c>
      <c r="AQ1397" s="376" t="s">
        <v>690</v>
      </c>
      <c r="AR1397" s="369">
        <v>2.4799999999999996E-3</v>
      </c>
      <c r="AS1397" s="369">
        <v>2.4799999999999996E-3</v>
      </c>
      <c r="AT1397" s="369"/>
      <c r="AX1397" s="711"/>
      <c r="AY1397" s="712"/>
      <c r="AZ1397" s="712"/>
      <c r="BA1397" s="712"/>
      <c r="BB1397" s="713"/>
      <c r="BC1397" s="712"/>
      <c r="BD1397" s="712"/>
      <c r="BE1397" s="712"/>
      <c r="BF1397" s="712"/>
      <c r="BG1397" s="713"/>
      <c r="BH1397" s="713"/>
      <c r="BI1397" s="714"/>
      <c r="BJ1397" s="714"/>
      <c r="BK1397" s="714"/>
      <c r="BL1397" s="713"/>
      <c r="BM1397" s="713"/>
      <c r="BN1397" s="713"/>
      <c r="BO1397" s="713"/>
      <c r="BP1397" s="713"/>
      <c r="BQ1397" s="713"/>
      <c r="BR1397" s="713"/>
      <c r="BS1397" s="713"/>
      <c r="BT1397" s="716"/>
      <c r="BU1397" s="717"/>
      <c r="BV1397" s="715"/>
      <c r="BW1397" s="718"/>
    </row>
    <row r="1398" spans="2:75" ht="15.75" customHeight="1">
      <c r="B1398" s="363" t="s">
        <v>546</v>
      </c>
      <c r="C1398" s="364">
        <v>41762791000174</v>
      </c>
      <c r="D1398" s="365" t="s">
        <v>13</v>
      </c>
      <c r="E1398" s="365" t="s">
        <v>615</v>
      </c>
      <c r="F1398" s="365" t="s">
        <v>619</v>
      </c>
      <c r="G1398" s="366" t="s">
        <v>34</v>
      </c>
      <c r="H1398" s="366" t="s">
        <v>1339</v>
      </c>
      <c r="I1398" s="366" t="s">
        <v>34</v>
      </c>
      <c r="J1398" s="366"/>
      <c r="K1398" s="367" t="s">
        <v>48</v>
      </c>
      <c r="L1398" s="368"/>
      <c r="M1398" s="368" t="s">
        <v>34</v>
      </c>
      <c r="N1398" s="367">
        <v>600563</v>
      </c>
      <c r="O1398" s="367" t="s">
        <v>1323</v>
      </c>
      <c r="P1398" s="371">
        <v>44385</v>
      </c>
      <c r="Q1398" s="372">
        <v>7707496.3300000001</v>
      </c>
      <c r="R1398" s="372">
        <v>14547242.867182542</v>
      </c>
      <c r="S1398" s="367">
        <v>6</v>
      </c>
      <c r="T1398" s="369">
        <v>3.0473506520229288E-2</v>
      </c>
      <c r="U1398" s="369">
        <v>0.39393696664769495</v>
      </c>
      <c r="V1398" s="369">
        <v>5.0700447231001977E-2</v>
      </c>
      <c r="W1398" s="369">
        <v>0.49703391173859868</v>
      </c>
      <c r="X1398" s="369" t="s">
        <v>1424</v>
      </c>
      <c r="Y1398" s="369" t="s">
        <v>1424</v>
      </c>
      <c r="Z1398" s="369" t="s">
        <v>1424</v>
      </c>
      <c r="AA1398" s="369" t="s">
        <v>1424</v>
      </c>
      <c r="AB1398" s="369">
        <v>2.1540145134938859E-2</v>
      </c>
      <c r="AC1398" s="373">
        <v>-2.2032864060832029</v>
      </c>
      <c r="AD1398" s="575">
        <v>0</v>
      </c>
      <c r="AE1398" s="370" t="s">
        <v>2451</v>
      </c>
      <c r="AF1398" s="370" t="s">
        <v>2317</v>
      </c>
      <c r="AG1398" s="374" t="s">
        <v>1458</v>
      </c>
      <c r="AH1398" s="374" t="s">
        <v>2321</v>
      </c>
      <c r="AI1398" s="374">
        <v>1000</v>
      </c>
      <c r="AJ1398" s="374">
        <v>0</v>
      </c>
      <c r="AK1398" s="374">
        <v>0</v>
      </c>
      <c r="AL1398" s="369">
        <v>1.2500000000000001E-2</v>
      </c>
      <c r="AM1398" s="369" t="s">
        <v>34</v>
      </c>
      <c r="AN1398" s="369" t="s">
        <v>34</v>
      </c>
      <c r="AO1398" s="367" t="s">
        <v>1326</v>
      </c>
      <c r="AP1398" s="370" t="s">
        <v>13</v>
      </c>
      <c r="AQ1398" s="376" t="s">
        <v>670</v>
      </c>
      <c r="AR1398" s="369">
        <v>3.7499999999999999E-3</v>
      </c>
      <c r="AS1398" s="369">
        <v>3.7499999999999999E-3</v>
      </c>
      <c r="AT1398" s="369"/>
      <c r="AX1398" s="711"/>
      <c r="AY1398" s="712"/>
      <c r="AZ1398" s="712"/>
      <c r="BA1398" s="712"/>
      <c r="BB1398" s="713"/>
      <c r="BC1398" s="712"/>
      <c r="BD1398" s="712"/>
      <c r="BE1398" s="712"/>
      <c r="BF1398" s="712"/>
      <c r="BG1398" s="713"/>
      <c r="BH1398" s="713"/>
      <c r="BI1398" s="714"/>
      <c r="BJ1398" s="714"/>
      <c r="BK1398" s="714"/>
      <c r="BL1398" s="713"/>
      <c r="BM1398" s="713"/>
      <c r="BN1398" s="713"/>
      <c r="BO1398" s="713"/>
      <c r="BP1398" s="713"/>
      <c r="BQ1398" s="713"/>
      <c r="BR1398" s="713"/>
      <c r="BS1398" s="713"/>
      <c r="BT1398" s="716"/>
      <c r="BU1398" s="717"/>
      <c r="BV1398" s="715"/>
      <c r="BW1398" s="718"/>
    </row>
    <row r="1399" spans="2:75" ht="15.75" customHeight="1">
      <c r="B1399" s="363" t="s">
        <v>1286</v>
      </c>
      <c r="C1399" s="364">
        <v>29250108000114</v>
      </c>
      <c r="D1399" s="365" t="s">
        <v>13</v>
      </c>
      <c r="E1399" s="365" t="s">
        <v>616</v>
      </c>
      <c r="F1399" s="365" t="s">
        <v>619</v>
      </c>
      <c r="G1399" s="366" t="s">
        <v>34</v>
      </c>
      <c r="H1399" s="366" t="s">
        <v>1340</v>
      </c>
      <c r="I1399" s="366" t="s">
        <v>34</v>
      </c>
      <c r="J1399" s="366"/>
      <c r="K1399" s="367" t="s">
        <v>48</v>
      </c>
      <c r="L1399" s="368"/>
      <c r="M1399" s="368" t="s">
        <v>1421</v>
      </c>
      <c r="N1399" s="367">
        <v>469882</v>
      </c>
      <c r="O1399" s="367" t="s">
        <v>1323</v>
      </c>
      <c r="P1399" s="371">
        <v>43283</v>
      </c>
      <c r="Q1399" s="372">
        <v>16171795</v>
      </c>
      <c r="R1399" s="372">
        <v>28030174.776269864</v>
      </c>
      <c r="S1399" s="367">
        <v>41</v>
      </c>
      <c r="T1399" s="369">
        <v>1.6394904274151578E-2</v>
      </c>
      <c r="U1399" s="369">
        <v>0.21194012753180222</v>
      </c>
      <c r="V1399" s="369">
        <v>2.3931772224004888E-2</v>
      </c>
      <c r="W1399" s="369">
        <v>0.23461138930665834</v>
      </c>
      <c r="X1399" s="369">
        <v>3.6915525558345097E-2</v>
      </c>
      <c r="Y1399" s="369">
        <v>0.27993713640360363</v>
      </c>
      <c r="Z1399" s="369">
        <v>6.9799502478433917E-2</v>
      </c>
      <c r="AA1399" s="369">
        <v>0.39676300026684502</v>
      </c>
      <c r="AB1399" s="369">
        <v>7.2519589039718779E-2</v>
      </c>
      <c r="AC1399" s="373">
        <v>-0.97746897827593116</v>
      </c>
      <c r="AD1399" s="575">
        <v>0</v>
      </c>
      <c r="AE1399" s="370" t="s">
        <v>2648</v>
      </c>
      <c r="AF1399" s="370" t="s">
        <v>2317</v>
      </c>
      <c r="AG1399" s="374" t="s">
        <v>1458</v>
      </c>
      <c r="AH1399" s="374" t="s">
        <v>2321</v>
      </c>
      <c r="AI1399" s="374">
        <v>100</v>
      </c>
      <c r="AJ1399" s="374">
        <v>100</v>
      </c>
      <c r="AK1399" s="374">
        <v>100</v>
      </c>
      <c r="AL1399" s="369">
        <v>2.1499999999999998E-2</v>
      </c>
      <c r="AM1399" s="369" t="s">
        <v>34</v>
      </c>
      <c r="AN1399" s="369" t="s">
        <v>2335</v>
      </c>
      <c r="AO1399" s="367" t="s">
        <v>1326</v>
      </c>
      <c r="AP1399" s="370" t="s">
        <v>13</v>
      </c>
      <c r="AQ1399" s="376" t="s">
        <v>670</v>
      </c>
      <c r="AR1399" s="369" t="s">
        <v>34</v>
      </c>
      <c r="AS1399" s="369" t="s">
        <v>34</v>
      </c>
      <c r="AT1399" s="369"/>
      <c r="AX1399" s="711"/>
      <c r="AY1399" s="712"/>
      <c r="AZ1399" s="712"/>
      <c r="BA1399" s="712"/>
      <c r="BB1399" s="713"/>
      <c r="BC1399" s="712"/>
      <c r="BD1399" s="712"/>
      <c r="BE1399" s="712"/>
      <c r="BF1399" s="712"/>
      <c r="BG1399" s="713"/>
      <c r="BH1399" s="713"/>
      <c r="BI1399" s="714"/>
      <c r="BJ1399" s="714"/>
      <c r="BK1399" s="714"/>
      <c r="BL1399" s="713"/>
      <c r="BM1399" s="713"/>
      <c r="BN1399" s="713"/>
      <c r="BO1399" s="713"/>
      <c r="BP1399" s="713"/>
      <c r="BQ1399" s="713"/>
      <c r="BR1399" s="713"/>
      <c r="BS1399" s="713"/>
      <c r="BT1399" s="716"/>
      <c r="BU1399" s="717"/>
      <c r="BV1399" s="715"/>
      <c r="BW1399" s="718"/>
    </row>
    <row r="1400" spans="2:75" ht="15.75" customHeight="1">
      <c r="B1400" s="363" t="s">
        <v>1761</v>
      </c>
      <c r="C1400" s="364">
        <v>33755581000120</v>
      </c>
      <c r="D1400" s="365" t="s">
        <v>14</v>
      </c>
      <c r="E1400" s="365" t="s">
        <v>607</v>
      </c>
      <c r="F1400" s="365"/>
      <c r="G1400" s="366"/>
      <c r="H1400" s="366" t="s">
        <v>34</v>
      </c>
      <c r="I1400" s="366" t="s">
        <v>34</v>
      </c>
      <c r="J1400" s="366" t="s">
        <v>608</v>
      </c>
      <c r="K1400" s="367" t="s">
        <v>48</v>
      </c>
      <c r="L1400" s="368"/>
      <c r="M1400" s="368"/>
      <c r="N1400" s="367">
        <v>499961</v>
      </c>
      <c r="O1400" s="367" t="s">
        <v>1323</v>
      </c>
      <c r="P1400" s="371">
        <v>43643</v>
      </c>
      <c r="Q1400" s="372">
        <v>248051106.94999999</v>
      </c>
      <c r="R1400" s="372">
        <v>469259079.34186518</v>
      </c>
      <c r="S1400" s="367">
        <v>32</v>
      </c>
      <c r="T1400" s="369">
        <v>2.5063475645377142E-3</v>
      </c>
      <c r="U1400" s="369">
        <v>2.8191180662190712E-2</v>
      </c>
      <c r="V1400" s="369">
        <v>-0.17477028669368033</v>
      </c>
      <c r="W1400" s="369">
        <v>-1.6039907303780758</v>
      </c>
      <c r="X1400" s="369">
        <v>-0.10506348305840452</v>
      </c>
      <c r="Y1400" s="369">
        <v>-0.73878439668867124</v>
      </c>
      <c r="Z1400" s="369">
        <v>2.4802128580930116E-2</v>
      </c>
      <c r="AA1400" s="369">
        <v>0.13553281125084493</v>
      </c>
      <c r="AB1400" s="369">
        <v>0.20690226561534827</v>
      </c>
      <c r="AC1400" s="373">
        <v>-1.3248584985834055</v>
      </c>
      <c r="AD1400" s="575">
        <v>33400461000100</v>
      </c>
      <c r="AE1400" s="370" t="s">
        <v>2649</v>
      </c>
      <c r="AF1400" s="370" t="s">
        <v>2326</v>
      </c>
      <c r="AG1400" s="374" t="s">
        <v>1459</v>
      </c>
      <c r="AH1400" s="374" t="s">
        <v>2318</v>
      </c>
      <c r="AI1400" s="374">
        <v>10000</v>
      </c>
      <c r="AJ1400" s="374">
        <v>500</v>
      </c>
      <c r="AK1400" s="374">
        <v>1000</v>
      </c>
      <c r="AL1400" s="369">
        <v>0.02</v>
      </c>
      <c r="AM1400" s="369">
        <v>0.2</v>
      </c>
      <c r="AN1400" s="369" t="s">
        <v>34</v>
      </c>
      <c r="AO1400" s="367" t="s">
        <v>1326</v>
      </c>
      <c r="AP1400" s="370" t="s">
        <v>13</v>
      </c>
      <c r="AQ1400" s="376" t="s">
        <v>670</v>
      </c>
      <c r="AR1400" s="369" t="s">
        <v>34</v>
      </c>
      <c r="AS1400" s="369" t="s">
        <v>34</v>
      </c>
      <c r="AT1400" s="369"/>
      <c r="AX1400" s="711"/>
      <c r="AY1400" s="712"/>
      <c r="AZ1400" s="712"/>
      <c r="BA1400" s="712"/>
      <c r="BB1400" s="713"/>
      <c r="BC1400" s="712"/>
      <c r="BD1400" s="712"/>
      <c r="BE1400" s="712"/>
      <c r="BF1400" s="712"/>
      <c r="BG1400" s="713"/>
      <c r="BH1400" s="713"/>
      <c r="BI1400" s="714"/>
      <c r="BJ1400" s="714"/>
      <c r="BK1400" s="714"/>
      <c r="BL1400" s="713"/>
      <c r="BM1400" s="713"/>
      <c r="BN1400" s="713"/>
      <c r="BO1400" s="713"/>
      <c r="BP1400" s="713"/>
      <c r="BQ1400" s="713"/>
      <c r="BR1400" s="713"/>
      <c r="BS1400" s="713"/>
      <c r="BT1400" s="716"/>
      <c r="BU1400" s="717"/>
      <c r="BV1400" s="715"/>
      <c r="BW1400" s="718"/>
    </row>
    <row r="1401" spans="2:75" ht="15.75" customHeight="1">
      <c r="B1401" s="363" t="s">
        <v>1287</v>
      </c>
      <c r="C1401" s="364">
        <v>35001522000192</v>
      </c>
      <c r="D1401" s="365" t="s">
        <v>14</v>
      </c>
      <c r="E1401" s="365" t="s">
        <v>607</v>
      </c>
      <c r="F1401" s="365"/>
      <c r="G1401" s="366"/>
      <c r="H1401" s="366" t="s">
        <v>34</v>
      </c>
      <c r="I1401" s="366" t="s">
        <v>34</v>
      </c>
      <c r="J1401" s="366" t="s">
        <v>608</v>
      </c>
      <c r="K1401" s="367" t="s">
        <v>48</v>
      </c>
      <c r="L1401" s="368"/>
      <c r="M1401" s="368" t="s">
        <v>34</v>
      </c>
      <c r="N1401" s="367">
        <v>519431</v>
      </c>
      <c r="O1401" s="367" t="s">
        <v>1323</v>
      </c>
      <c r="P1401" s="371">
        <v>43819</v>
      </c>
      <c r="Q1401" s="372">
        <v>6307754.2400000002</v>
      </c>
      <c r="R1401" s="372">
        <v>6415771.1314285733</v>
      </c>
      <c r="S1401" s="367">
        <v>10</v>
      </c>
      <c r="T1401" s="369">
        <v>3.7884198283854476E-2</v>
      </c>
      <c r="U1401" s="369">
        <v>0.48973642550503416</v>
      </c>
      <c r="V1401" s="369">
        <v>9.5850675391369045E-3</v>
      </c>
      <c r="W1401" s="369">
        <v>9.3965711812158459E-2</v>
      </c>
      <c r="X1401" s="369">
        <v>9.7200607818237028E-2</v>
      </c>
      <c r="Y1401" s="369">
        <v>0.73708986660155817</v>
      </c>
      <c r="Z1401" s="369" t="s">
        <v>1424</v>
      </c>
      <c r="AA1401" s="369" t="s">
        <v>1424</v>
      </c>
      <c r="AB1401" s="369">
        <v>0.16148477932330774</v>
      </c>
      <c r="AC1401" s="373">
        <v>-0.46216510900622476</v>
      </c>
      <c r="AD1401" s="575">
        <v>0</v>
      </c>
      <c r="AE1401" s="370" t="s">
        <v>2650</v>
      </c>
      <c r="AF1401" s="370" t="s">
        <v>2317</v>
      </c>
      <c r="AG1401" s="374" t="s">
        <v>1458</v>
      </c>
      <c r="AH1401" s="374" t="s">
        <v>2321</v>
      </c>
      <c r="AI1401" s="374">
        <v>5000</v>
      </c>
      <c r="AJ1401" s="374">
        <v>1000</v>
      </c>
      <c r="AK1401" s="374">
        <v>1000</v>
      </c>
      <c r="AL1401" s="369">
        <v>0.02</v>
      </c>
      <c r="AM1401" s="369">
        <v>0.2</v>
      </c>
      <c r="AN1401" s="369" t="s">
        <v>34</v>
      </c>
      <c r="AO1401" s="367" t="s">
        <v>1326</v>
      </c>
      <c r="AP1401" s="370" t="s">
        <v>718</v>
      </c>
      <c r="AQ1401" s="376" t="s">
        <v>661</v>
      </c>
      <c r="AR1401" s="369">
        <v>8.0000000000000002E-3</v>
      </c>
      <c r="AS1401" s="369">
        <v>8.0000000000000002E-3</v>
      </c>
      <c r="AT1401" s="369"/>
      <c r="AX1401" s="711"/>
      <c r="AY1401" s="712"/>
      <c r="AZ1401" s="712"/>
      <c r="BA1401" s="712"/>
      <c r="BB1401" s="713"/>
      <c r="BC1401" s="712"/>
      <c r="BD1401" s="712"/>
      <c r="BE1401" s="712"/>
      <c r="BF1401" s="712"/>
      <c r="BG1401" s="713"/>
      <c r="BH1401" s="713"/>
      <c r="BI1401" s="714"/>
      <c r="BJ1401" s="714"/>
      <c r="BK1401" s="714"/>
      <c r="BL1401" s="713"/>
      <c r="BM1401" s="713"/>
      <c r="BN1401" s="713"/>
      <c r="BO1401" s="713"/>
      <c r="BP1401" s="713"/>
      <c r="BQ1401" s="713"/>
      <c r="BR1401" s="713"/>
      <c r="BS1401" s="713"/>
      <c r="BT1401" s="716"/>
      <c r="BU1401" s="717"/>
      <c r="BV1401" s="715"/>
      <c r="BW1401" s="718"/>
    </row>
    <row r="1402" spans="2:75" ht="15.75" customHeight="1">
      <c r="B1402" s="363" t="s">
        <v>441</v>
      </c>
      <c r="C1402" s="364">
        <v>21646712000152</v>
      </c>
      <c r="D1402" s="365" t="s">
        <v>11</v>
      </c>
      <c r="E1402" s="365" t="s">
        <v>620</v>
      </c>
      <c r="F1402" s="365" t="s">
        <v>665</v>
      </c>
      <c r="G1402" s="366" t="s">
        <v>740</v>
      </c>
      <c r="H1402" s="366" t="s">
        <v>34</v>
      </c>
      <c r="I1402" s="366" t="s">
        <v>34</v>
      </c>
      <c r="J1402" s="366" t="s">
        <v>608</v>
      </c>
      <c r="K1402" s="367" t="s">
        <v>48</v>
      </c>
      <c r="L1402" s="368"/>
      <c r="M1402" s="368" t="s">
        <v>1421</v>
      </c>
      <c r="N1402" s="367">
        <v>388343</v>
      </c>
      <c r="O1402" s="367" t="s">
        <v>1323</v>
      </c>
      <c r="P1402" s="371">
        <v>42025</v>
      </c>
      <c r="Q1402" s="372">
        <v>13425731.310000001</v>
      </c>
      <c r="R1402" s="372">
        <v>15609694.365753962</v>
      </c>
      <c r="S1402" s="367">
        <v>1</v>
      </c>
      <c r="T1402" s="369">
        <v>7.7280167178874537E-2</v>
      </c>
      <c r="U1402" s="369">
        <v>0.9990158047700618</v>
      </c>
      <c r="V1402" s="369">
        <v>0.10214482481639253</v>
      </c>
      <c r="W1402" s="369">
        <v>1.0013608284563869</v>
      </c>
      <c r="X1402" s="369">
        <v>0.12693110531576424</v>
      </c>
      <c r="Y1402" s="369">
        <v>0.96254162998383119</v>
      </c>
      <c r="Z1402" s="369">
        <v>0.14960973931673793</v>
      </c>
      <c r="AA1402" s="369">
        <v>0.85043025999776933</v>
      </c>
      <c r="AB1402" s="369">
        <v>1.745957347202618E-3</v>
      </c>
      <c r="AC1402" s="373">
        <v>7.2360444720658876E-2</v>
      </c>
      <c r="AD1402" s="575">
        <v>0</v>
      </c>
      <c r="AE1402" s="370" t="s">
        <v>2650</v>
      </c>
      <c r="AF1402" s="370" t="s">
        <v>2317</v>
      </c>
      <c r="AG1402" s="374" t="s">
        <v>1458</v>
      </c>
      <c r="AH1402" s="374" t="s">
        <v>2321</v>
      </c>
      <c r="AI1402" s="374">
        <v>1000</v>
      </c>
      <c r="AJ1402" s="374">
        <v>1000</v>
      </c>
      <c r="AK1402" s="374">
        <v>1000</v>
      </c>
      <c r="AL1402" s="369">
        <v>5.0000000000000001E-3</v>
      </c>
      <c r="AM1402" s="369" t="s">
        <v>34</v>
      </c>
      <c r="AN1402" s="369" t="s">
        <v>64</v>
      </c>
      <c r="AO1402" s="367" t="s">
        <v>1326</v>
      </c>
      <c r="AP1402" s="370" t="s">
        <v>11</v>
      </c>
      <c r="AQ1402" s="376" t="s">
        <v>677</v>
      </c>
      <c r="AR1402" s="369" t="s">
        <v>34</v>
      </c>
      <c r="AS1402" s="369" t="s">
        <v>34</v>
      </c>
      <c r="AT1402" s="369"/>
      <c r="AX1402" s="711"/>
      <c r="AY1402" s="712"/>
      <c r="AZ1402" s="712"/>
      <c r="BA1402" s="712"/>
      <c r="BB1402" s="713"/>
      <c r="BC1402" s="712"/>
      <c r="BD1402" s="712"/>
      <c r="BE1402" s="712"/>
      <c r="BF1402" s="712"/>
      <c r="BG1402" s="713"/>
      <c r="BH1402" s="713"/>
      <c r="BI1402" s="714"/>
      <c r="BJ1402" s="714"/>
      <c r="BK1402" s="714"/>
      <c r="BL1402" s="713"/>
      <c r="BM1402" s="713"/>
      <c r="BN1402" s="713"/>
      <c r="BO1402" s="713"/>
      <c r="BP1402" s="713"/>
      <c r="BQ1402" s="713"/>
      <c r="BR1402" s="713"/>
      <c r="BS1402" s="713"/>
      <c r="BT1402" s="716"/>
      <c r="BU1402" s="717"/>
      <c r="BV1402" s="715"/>
      <c r="BW1402" s="718"/>
    </row>
    <row r="1403" spans="2:75" ht="15.75" customHeight="1">
      <c r="B1403" s="363" t="s">
        <v>442</v>
      </c>
      <c r="C1403" s="364">
        <v>17094929000120</v>
      </c>
      <c r="D1403" s="365" t="s">
        <v>14</v>
      </c>
      <c r="E1403" s="365" t="s">
        <v>607</v>
      </c>
      <c r="F1403" s="365"/>
      <c r="G1403" s="366"/>
      <c r="H1403" s="366" t="s">
        <v>34</v>
      </c>
      <c r="I1403" s="366" t="s">
        <v>34</v>
      </c>
      <c r="J1403" s="366" t="s">
        <v>608</v>
      </c>
      <c r="K1403" s="367" t="s">
        <v>48</v>
      </c>
      <c r="L1403" s="368"/>
      <c r="M1403" s="368" t="s">
        <v>1421</v>
      </c>
      <c r="N1403" s="367">
        <v>385875</v>
      </c>
      <c r="O1403" s="367" t="s">
        <v>1323</v>
      </c>
      <c r="P1403" s="371">
        <v>41243</v>
      </c>
      <c r="Q1403" s="372">
        <v>21393540.010000002</v>
      </c>
      <c r="R1403" s="372">
        <v>20131479.810833331</v>
      </c>
      <c r="S1403" s="367">
        <v>10</v>
      </c>
      <c r="T1403" s="369">
        <v>0.15227557829129723</v>
      </c>
      <c r="U1403" s="369">
        <v>1.9684961219272861</v>
      </c>
      <c r="V1403" s="369">
        <v>7.8192693368246635E-2</v>
      </c>
      <c r="W1403" s="369">
        <v>0.76654985067729042</v>
      </c>
      <c r="X1403" s="369">
        <v>0.1467181878541759</v>
      </c>
      <c r="Y1403" s="369">
        <v>1.1125906714049016</v>
      </c>
      <c r="Z1403" s="369">
        <v>0.32136828193921407</v>
      </c>
      <c r="AA1403" s="369">
        <v>1.8267614983674132</v>
      </c>
      <c r="AB1403" s="369">
        <v>0.15713212624911824</v>
      </c>
      <c r="AC1403" s="373">
        <v>-6.0852395886522519E-2</v>
      </c>
      <c r="AD1403" s="575">
        <v>0</v>
      </c>
      <c r="AE1403" s="370" t="s">
        <v>2650</v>
      </c>
      <c r="AF1403" s="370" t="s">
        <v>2317</v>
      </c>
      <c r="AG1403" s="374" t="s">
        <v>1458</v>
      </c>
      <c r="AH1403" s="374" t="s">
        <v>2321</v>
      </c>
      <c r="AI1403" s="374">
        <v>10000</v>
      </c>
      <c r="AJ1403" s="374">
        <v>5000</v>
      </c>
      <c r="AK1403" s="374">
        <v>10000</v>
      </c>
      <c r="AL1403" s="369">
        <v>0.02</v>
      </c>
      <c r="AM1403" s="369" t="s">
        <v>34</v>
      </c>
      <c r="AN1403" s="369" t="s">
        <v>34</v>
      </c>
      <c r="AO1403" s="367" t="s">
        <v>1326</v>
      </c>
      <c r="AP1403" s="370" t="s">
        <v>718</v>
      </c>
      <c r="AQ1403" s="376" t="s">
        <v>661</v>
      </c>
      <c r="AR1403" s="369" t="s">
        <v>34</v>
      </c>
      <c r="AS1403" s="369" t="s">
        <v>34</v>
      </c>
      <c r="AT1403" s="369"/>
      <c r="AX1403" s="711"/>
      <c r="AY1403" s="712"/>
      <c r="AZ1403" s="712"/>
      <c r="BA1403" s="712"/>
      <c r="BB1403" s="713"/>
      <c r="BC1403" s="712"/>
      <c r="BD1403" s="712"/>
      <c r="BE1403" s="712"/>
      <c r="BF1403" s="712"/>
      <c r="BG1403" s="713"/>
      <c r="BH1403" s="713"/>
      <c r="BI1403" s="714"/>
      <c r="BJ1403" s="714"/>
      <c r="BK1403" s="714"/>
      <c r="BL1403" s="713"/>
      <c r="BM1403" s="713"/>
      <c r="BN1403" s="713"/>
      <c r="BO1403" s="713"/>
      <c r="BP1403" s="713"/>
      <c r="BQ1403" s="713"/>
      <c r="BR1403" s="713"/>
      <c r="BS1403" s="713"/>
      <c r="BT1403" s="716"/>
      <c r="BU1403" s="717"/>
      <c r="BV1403" s="715"/>
      <c r="BW1403" s="718"/>
    </row>
    <row r="1404" spans="2:75" ht="15.75" customHeight="1">
      <c r="B1404" s="719"/>
      <c r="C1404" s="719"/>
      <c r="D1404" s="719"/>
      <c r="E1404" s="719"/>
      <c r="F1404" s="719"/>
      <c r="G1404" s="719"/>
      <c r="H1404" s="719"/>
      <c r="I1404" s="719"/>
      <c r="J1404" s="719"/>
      <c r="K1404" s="719"/>
      <c r="L1404" s="719"/>
      <c r="M1404" s="719"/>
      <c r="N1404" s="719"/>
      <c r="O1404" s="719"/>
      <c r="P1404" s="719"/>
      <c r="Q1404" s="721"/>
      <c r="R1404" s="720"/>
      <c r="S1404" s="719"/>
      <c r="T1404" s="721"/>
      <c r="U1404" s="721"/>
      <c r="V1404" s="721"/>
      <c r="W1404" s="721"/>
      <c r="X1404" s="721"/>
      <c r="Y1404" s="721"/>
      <c r="Z1404" s="721"/>
      <c r="AA1404" s="721"/>
      <c r="AB1404" s="721"/>
      <c r="AC1404" s="720"/>
      <c r="AD1404" s="719"/>
      <c r="AE1404" s="719"/>
      <c r="AF1404" s="719"/>
      <c r="AG1404" s="719"/>
      <c r="AH1404" s="719"/>
      <c r="AI1404" s="719"/>
      <c r="AJ1404" s="719"/>
      <c r="AK1404" s="719"/>
      <c r="AL1404" s="720"/>
      <c r="AM1404" s="720"/>
      <c r="AN1404" s="720"/>
      <c r="AO1404" s="719"/>
      <c r="AP1404" s="719"/>
      <c r="AQ1404" s="720"/>
      <c r="AR1404" s="720"/>
      <c r="AS1404" s="719"/>
      <c r="AT1404" s="720"/>
    </row>
    <row r="1405" spans="2:75" ht="15.75" customHeight="1">
      <c r="B1405" s="719" t="s">
        <v>12</v>
      </c>
      <c r="C1405" s="719" t="s">
        <v>12</v>
      </c>
      <c r="D1405" s="719" t="s">
        <v>12</v>
      </c>
      <c r="E1405" s="719" t="s">
        <v>12</v>
      </c>
      <c r="F1405" s="719" t="s">
        <v>12</v>
      </c>
      <c r="G1405" s="719" t="s">
        <v>12</v>
      </c>
      <c r="H1405" s="719" t="s">
        <v>12</v>
      </c>
      <c r="I1405" s="719" t="s">
        <v>12</v>
      </c>
      <c r="J1405" s="719" t="s">
        <v>12</v>
      </c>
      <c r="K1405" s="719" t="s">
        <v>12</v>
      </c>
      <c r="L1405" s="719" t="s">
        <v>12</v>
      </c>
      <c r="M1405" s="719" t="s">
        <v>12</v>
      </c>
      <c r="N1405" s="719" t="s">
        <v>12</v>
      </c>
      <c r="O1405" s="719" t="s">
        <v>12</v>
      </c>
      <c r="P1405" s="719" t="s">
        <v>12</v>
      </c>
      <c r="Q1405" s="721" t="s">
        <v>12</v>
      </c>
      <c r="R1405" s="720" t="s">
        <v>12</v>
      </c>
      <c r="S1405" s="719" t="s">
        <v>12</v>
      </c>
      <c r="T1405" s="721" t="s">
        <v>12</v>
      </c>
      <c r="U1405" s="721" t="s">
        <v>12</v>
      </c>
      <c r="V1405" s="721" t="s">
        <v>12</v>
      </c>
      <c r="W1405" s="721" t="s">
        <v>12</v>
      </c>
      <c r="X1405" s="721" t="s">
        <v>12</v>
      </c>
      <c r="Y1405" s="721" t="s">
        <v>12</v>
      </c>
      <c r="Z1405" s="721" t="s">
        <v>12</v>
      </c>
      <c r="AA1405" s="721" t="s">
        <v>12</v>
      </c>
      <c r="AB1405" s="721" t="s">
        <v>12</v>
      </c>
      <c r="AC1405" s="720" t="s">
        <v>12</v>
      </c>
      <c r="AD1405" s="719" t="s">
        <v>12</v>
      </c>
      <c r="AE1405" s="719" t="s">
        <v>12</v>
      </c>
      <c r="AF1405" s="719" t="s">
        <v>12</v>
      </c>
      <c r="AG1405" s="719" t="s">
        <v>12</v>
      </c>
      <c r="AH1405" s="719" t="s">
        <v>12</v>
      </c>
      <c r="AI1405" s="719" t="s">
        <v>12</v>
      </c>
      <c r="AJ1405" s="719" t="s">
        <v>12</v>
      </c>
      <c r="AK1405" s="719" t="s">
        <v>12</v>
      </c>
      <c r="AL1405" s="720" t="s">
        <v>12</v>
      </c>
      <c r="AM1405" s="720" t="s">
        <v>12</v>
      </c>
      <c r="AN1405" s="720" t="s">
        <v>12</v>
      </c>
      <c r="AO1405" s="719" t="s">
        <v>12</v>
      </c>
      <c r="AP1405" s="719" t="s">
        <v>12</v>
      </c>
      <c r="AQ1405" s="720" t="s">
        <v>12</v>
      </c>
      <c r="AR1405" s="720" t="s">
        <v>12</v>
      </c>
      <c r="AS1405" s="719" t="s">
        <v>12</v>
      </c>
      <c r="AT1405" s="720" t="s">
        <v>12</v>
      </c>
    </row>
  </sheetData>
  <sortState xmlns:xlrd2="http://schemas.microsoft.com/office/spreadsheetml/2017/richdata2" ref="B5:AT1402">
    <sortCondition ref="L4"/>
    <sortCondition ref="S4"/>
    <sortCondition ref="F4"/>
    <sortCondition ref="B4"/>
  </sortState>
  <conditionalFormatting sqref="AX413 BB413 BB524:BB547 AX524:AX547 AX568 BB568 BB1038:BB1049 AX1038:AX1049 AX1052:AX1056 BB1052:BB1056 BB962:BB966 AX962:AX966 AX1003:AX1033 BB1003:BB1033 BB1065:BB1066 AX1065:AX1066 AX1068:AX1069 BB1068:BB1069 AX186:AX187 BB186:BB187 BB189:BB197 AX189:AX197 AX323:AX331 BB323:BB331 BB401:BB411 AX401:AX411 BB419:BB454 AX419:AX454 AX486:AX490 BB486:BB490 AX554:AX566 BB554:BB566 BB570:BB591 AX570:AX591 AX675:AX683 BB675:BB683 BB874:BB877 AX874:AX877 AX235:AX238 BB235:BB238 AX470:AX472 BB470:BB472 AX552 BB552 BB818:BB872 AX818:AX872 AX879:AX942 BB879:BB942 AX968:AX976 BB968:BB976 AX218:AX228 BB218:BB228 AX276:AX283 BB276:BB283 BB296:BB308 AX296:AX308 AX318:AX321 BB318:BB321 BB333:BB343 AX333:AX343 BB391:BB399 AX391:AX399 AX462:AX466 BB462:BB466 BB475:BB480 AX475:AX480 AX483:AX484 BB483:BB484 AX549:AX550 BB549:BB550 AX593:AX601 BB593:BB601 BB603:BB611 AX603:AX611 AX616:AX617 BB616:BB617 BB622:BB634 AX622:AX634 AX650:AX658 BB650:BB658 BB663:BB666 AX663:AX666 BB700:BB708 AX700:AX708 BB777:BB779 AX777:AX779 AX781:AX787 BB781:BB787 BB789:BB800 AX789:AX800 BB944:BB949 AX944:AX949 AX953:AX958 BB953:BB958 BB978:BB980 AX978:AX980 AX983 BB983 BB987:BB1000 AX987:AX1000 BB1058:BB1063 AX1058:AX1063 BB1071:BB1123 AX1071:AX1123 AX1126 BB1126 BB1130:BB1141 AX1130:AX1141 BB230:BB233 AX230:AX233 AX809:AX816 BB809:BB816 BB415:BB417 AX415:AX417 AX802:AX807 BB802:BB807 AX209:AX216 BB209:BB216 AX259:AX261 BB259:BB261 AX640:AX641 BB640:BB641 BB698 AX698 AX713:AX714 BB713:BB714 BB257 AX257 BB263:BB274 AX263:AX274 BB285:BB286 AX285:AX286 BB645:BB647 AX645:AX647 AX673 BB673 BB688:BB691 AX688:AX691 AX149:AX163 BB149:BB163 BB165:BB173 AX165:AX173 AX175:AX184 BB175:BB184 AX200:AX202 BB200:BB202 BB252:BB255 AX252:AX255 AX456:AX460 BB456:BB460 BB494:BB503 AX494:AX503 AX505:AX520 BB505:BB520 BB240:BB249 AX240:AX249 AX716:AX775 BB716:BB775 AX1143:AX1403 BB1143:BB1403">
    <cfRule type="expression" dxfId="793" priority="776">
      <formula>AND(AX149&lt;&gt;"",#REF!="",OR(COLUMN(AX149)=COLUMN(#REF!),COLUMN(AX149)=COLUMN(#REF!)))</formula>
    </cfRule>
  </conditionalFormatting>
  <conditionalFormatting sqref="AY413:BC413 AY524:BC547 AY568:BC568 AY1038:BC1049 AY1052:BC1056 AY962:BC966 AY1003:BC1033 AY1065:BC1066 AY1068:BC1069 AY186:BC187 AY189:BC197 AY323:BC331 AY401:BC411 AY419:BC454 AY486:BC490 AY554:BC566 AY570:BC591 AY675:BC683 AY874:BC877 AY235:BC238 AY470:BC472 AY552:BC552 AY818:BC872 AY879:BC942 AY968:BC976 AY218:BC228 AY276:BC283 AY296:BC308 AY318:BC321 AY333:BC343 AY391:BC399 AY462:BC466 AY475:BC480 AY483:BC484 AY549:BC550 AY593:BC601 AY603:BC611 AY616:BC617 AY622:BC634 AY650:BC658 AY663:BC666 AY700:BC708 AY777:BC779 AY781:BC787 AY789:BC800 AY944:BC949 AY953:BC958 AY978:BC980 AY983:BC983 AY987:BC1000 AY1058:BC1063 AY1071:BC1123 AY1126:BC1126 AY1130:BC1141 AY230:BC233 AY809:BC816 AY415:BC417 AY802:BC807 AY209:BC216 AY259:BC261 AY640:BC641 AY698:BC698 AY713:BC714 AY257:BC257 AY263:BC274 AY285:BC286 AY645:BC647 AY673:BC673 AY688:BC691 AY149:BC163 AY165:BC173 AY175:BC184 AY200:BC202 AY252:BC255 AY456:BC460 AY494:BC503 AY505:BC520 AY240:BC249 AY716:BC775 AY1143:BC1403">
    <cfRule type="expression" dxfId="792" priority="775">
      <formula>AND(AY149&lt;&gt;"",#REF!="",OR(COLUMN(AY149)=COLUMN(#REF!),COLUMN(AY149)=COLUMN(#REF!)))</formula>
    </cfRule>
  </conditionalFormatting>
  <conditionalFormatting sqref="BD413 BD524:BD547 BD568 BD1038:BD1049 BD1052:BD1056 BD962:BD966 BD1003:BD1033 BD1065:BD1066 BD1068:BD1069 BD186:BD187 BD189:BD197 BD323:BD331 BD401:BD411 BD419:BD454 BD486:BD490 BD554:BD566 BD570:BD591 BD675:BD683 BD874:BD877 BD235:BD238 BD470:BD472 BD552 BD818:BD872 BD879:BD942 BD968:BD976 BD218:BD228 BD276:BD283 BD296:BD308 BD318:BD321 BD333:BD343 BD391:BD399 BD462:BD466 BD475:BD480 BD483:BD484 BD549:BD550 BD593:BD601 BD603:BD611 BD616:BD617 BD622:BD634 BD650:BD658 BD663:BD666 BD700:BD708 BD777:BD779 BD781:BD787 BD789:BD800 BD944:BD949 BD953:BD958 BD978:BD980 BD983 BD987:BD1000 BD1058:BD1063 BD1071:BD1123 BD1126 BD1130:BD1141 BD230:BD233 BD809:BD816 BD415:BD417 BD802:BD807 BD209:BD216 BD259:BD261 BD640:BD641 BD698 BD713:BD714 BD257 BD263:BD274 BD285:BD286 BD645:BD647 BD673 BD688:BD691 BD149:BD163 BD165:BD173 BD175:BD184 BD200:BD202 BD252:BD255 BD456:BD460 BD494:BD503 BD505:BD520 BD240:BD249 BD716:BD775 BD1143:BD1403">
    <cfRule type="expression" dxfId="791" priority="774">
      <formula>AND(BD149&lt;&gt;"",#REF!="",OR(COLUMN(BD149)=COLUMN(#REF!),COLUMN(BD149)=COLUMN(#REF!)))</formula>
    </cfRule>
  </conditionalFormatting>
  <conditionalFormatting sqref="BE413 BE524:BE547 BE568 BE1038:BE1049 BE1052:BE1056 BE962:BE966 BE1003:BE1033 BE1065:BE1066 BE1068:BE1069 BE186:BE187 BE189:BE197 BE323:BE331 BE401:BE411 BE419:BE454 BE486:BE490 BE554:BE566 BE570:BE591 BE675:BE683 BE874:BE877 BE235:BE238 BE470:BE472 BE552 BE818:BE872 BE879:BE942 BE968:BE976 BE218:BE228 BE276:BE283 BE296:BE308 BE318:BE321 BE333:BE343 BE391:BE399 BE462:BE466 BE475:BE480 BE483:BE484 BE549:BE550 BE593:BE601 BE603:BE611 BE616:BE617 BE622:BE634 BE650:BE658 BE663:BE666 BE700:BE708 BE777:BE779 BE781:BE787 BE789:BE800 BE944:BE949 BE953:BE958 BE978:BE980 BE983 BE987:BE1000 BE1058:BE1063 BE1071:BE1123 BE1126 BE1130:BE1141 BE230:BE233 BE809:BE816 BE415:BE417 BE802:BE807 BE209:BE216 BE259:BE261 BE640:BE641 BE698 BE713:BE714 BE257 BE263:BE274 BE285:BE286 BE645:BE647 BE673 BE688:BE691 BE149:BE163 BE165:BE173 BE175:BE184 BE200:BE202 BE252:BE255 BE456:BE460 BE494:BE503 BE505:BE520 BE240:BE249 BE716:BE775 BE1143:BE1403">
    <cfRule type="expression" dxfId="790" priority="773">
      <formula>AND(BE149&lt;&gt;"",#REF!="",OR(COLUMN(BE149)=COLUMN(#REF!),COLUMN(BE149)=COLUMN(#REF!)))</formula>
    </cfRule>
  </conditionalFormatting>
  <conditionalFormatting sqref="AW413 AW524:AW547 AW186:AW187 AW189:AW197 AW323:AW331 AW401:AW411 AW419:AW454 AW486:AW490 AW554:AW566 AW235:AW238 AW470:AW472 AW552 AW218:AW228 AW276:AW283 AW296:AW308 AW318:AW321 AW333:AW343 AW391:AW399 AW462:AW466 AW475:AW480 AW483:AW484 AW549:AW550 AW230:AW233 AW415:AW417 AW209:AW216 AW259:AW261 AW257 AW263:AW274 AW285:AW286 AW149:AW163 AW165:AW173 AW175:AW184 AW200:AW202 AW252:AW255 AW456:AW460 AW494:AW503 AW505:AW520 AW240:AW249">
    <cfRule type="expression" dxfId="789" priority="772">
      <formula>AND(AW149&lt;&gt;"",#REF!="",OR(COLUMN(AW149)=COLUMN(#REF!),COLUMN(AW149)=COLUMN(#REF!)))</formula>
    </cfRule>
  </conditionalFormatting>
  <conditionalFormatting sqref="AX1001:BE1001">
    <cfRule type="expression" dxfId="788" priority="771">
      <formula>AND(AX1001&lt;&gt;"",#REF!="",OR(COLUMN(AX1001)=COLUMN(#REF!),COLUMN(AX1001)=COLUMN(#REF!)))</formula>
    </cfRule>
  </conditionalFormatting>
  <conditionalFormatting sqref="AW1001 BW2 AX1064:BE1064 AX185:BE185 AX188:BE188 AX234:BE234 AX322:BE322 AX400:BE400 AX418:BE418 AX485:BE485 AX551:BE551 AX553:BE553 AX569:BE569 AX674:BE674 AX817:BE817 AX873:BE873 AX878:BE878 AX967:BE967 AX217:BE217 AX239:BE239 AX275:BE275 AX332:BE332 AX467:BE469 AX548:BE548 AX592:BE592 AX602:BE602 AX648:BE649 AX659:BE662 AX699:BE699 AX715:BE715 AX776:BE776 AX780:BE780 AX788:BE788 AX943:BE943 AX959:BE961 AX977:BE977 AX984:BE986 AX1057:BE1057 AX1070:BE1070 AX1142:BE1142 AX473:BE474 AX481:BE482 AX521:BE523 AX567:BE567 AX950:BE952 AX981:BE982 AX1002:BE1002 AX1034:BE1037 AX1050:BE1051 AX1067:BE1067 AX1124:BE1125 AX1127:BE1129 AX229:BE229 AX412:BE412 AX414:BE414 AX801:BE801 AX808:BE808 AX203:BE208 AX258:BE258 AX287:BE295 AX612:BE615 AX635:BE639 AX692:BE697 AX709:BE712 BW164 AX164:BE164 BW174 AX174:BE174 BW198:BW199 AX198:BE199 BW250:BW251 AX250:BE251 BW256 AX256:BE256 BW262 AX262:BE262 BW284 AX284:BE284 BW310:BW317 AX309:BE317 BW365:BW390 AX344:BE390 BW455 AX455:BE455 BW461 AX461:BE461 BW491:BW493 AX491:BE493 BW504 AX504:BE504 BW618:BW621 AX618:BE621 BW642:BW644 AX642:BE644 BW667:BW672 AX667:BE672 BW684:BW687 AX684:BE687 AX2:BE2 BW5:BW148 AX5:BE148">
    <cfRule type="expression" dxfId="787" priority="770">
      <formula>AND(AW2&lt;&gt;"",#REF!="",OR(COLUMN(AW2)=COLUMN(#REF!),COLUMN(AW2)=COLUMN(#REF!)))</formula>
    </cfRule>
  </conditionalFormatting>
  <conditionalFormatting sqref="AW1064">
    <cfRule type="expression" dxfId="786" priority="769">
      <formula>AND(AW1064&lt;&gt;"",#REF!="",OR(COLUMN(AW1064)=COLUMN(#REF!),COLUMN(AW1064)=COLUMN(#REF!)))</formula>
    </cfRule>
  </conditionalFormatting>
  <conditionalFormatting sqref="AW185">
    <cfRule type="expression" dxfId="785" priority="768">
      <formula>AND(AW185&lt;&gt;"",#REF!="",OR(COLUMN(AW185)=COLUMN(#REF!),COLUMN(AW185)=COLUMN(#REF!)))</formula>
    </cfRule>
  </conditionalFormatting>
  <conditionalFormatting sqref="AW188">
    <cfRule type="expression" dxfId="784" priority="767">
      <formula>AND(AW188&lt;&gt;"",#REF!="",OR(COLUMN(AW188)=COLUMN(#REF!),COLUMN(AW188)=COLUMN(#REF!)))</formula>
    </cfRule>
  </conditionalFormatting>
  <conditionalFormatting sqref="AW234">
    <cfRule type="expression" dxfId="783" priority="766">
      <formula>AND(AW234&lt;&gt;"",#REF!="",OR(COLUMN(AW234)=COLUMN(#REF!),COLUMN(AW234)=COLUMN(#REF!)))</formula>
    </cfRule>
  </conditionalFormatting>
  <conditionalFormatting sqref="AW322">
    <cfRule type="expression" dxfId="782" priority="765">
      <formula>AND(AW322&lt;&gt;"",#REF!="",OR(COLUMN(AW322)=COLUMN(#REF!),COLUMN(AW322)=COLUMN(#REF!)))</formula>
    </cfRule>
  </conditionalFormatting>
  <conditionalFormatting sqref="AW400">
    <cfRule type="expression" dxfId="781" priority="764">
      <formula>AND(AW400&lt;&gt;"",#REF!="",OR(COLUMN(AW400)=COLUMN(#REF!),COLUMN(AW400)=COLUMN(#REF!)))</formula>
    </cfRule>
  </conditionalFormatting>
  <conditionalFormatting sqref="AW418">
    <cfRule type="expression" dxfId="780" priority="763">
      <formula>AND(AW418&lt;&gt;"",#REF!="",OR(COLUMN(AW418)=COLUMN(#REF!),COLUMN(AW418)=COLUMN(#REF!)))</formula>
    </cfRule>
  </conditionalFormatting>
  <conditionalFormatting sqref="AW468">
    <cfRule type="expression" dxfId="779" priority="762">
      <formula>AND(AW468&lt;&gt;"",#REF!="",OR(COLUMN(AW468)=COLUMN(#REF!),COLUMN(AW468)=COLUMN(#REF!)))</formula>
    </cfRule>
  </conditionalFormatting>
  <conditionalFormatting sqref="AW485">
    <cfRule type="expression" dxfId="778" priority="761">
      <formula>AND(AW485&lt;&gt;"",#REF!="",OR(COLUMN(AW485)=COLUMN(#REF!),COLUMN(AW485)=COLUMN(#REF!)))</formula>
    </cfRule>
  </conditionalFormatting>
  <conditionalFormatting sqref="AW551">
    <cfRule type="expression" dxfId="777" priority="760">
      <formula>AND(AW551&lt;&gt;"",#REF!="",OR(COLUMN(AW551)=COLUMN(#REF!),COLUMN(AW551)=COLUMN(#REF!)))</formula>
    </cfRule>
  </conditionalFormatting>
  <conditionalFormatting sqref="AW553">
    <cfRule type="expression" dxfId="776" priority="759">
      <formula>AND(AW553&lt;&gt;"",#REF!="",OR(COLUMN(AW553)=COLUMN(#REF!),COLUMN(AW553)=COLUMN(#REF!)))</formula>
    </cfRule>
  </conditionalFormatting>
  <conditionalFormatting sqref="AW569">
    <cfRule type="expression" dxfId="775" priority="758">
      <formula>AND(AW569&lt;&gt;"",#REF!="",OR(COLUMN(AW569)=COLUMN(#REF!),COLUMN(AW569)=COLUMN(#REF!)))</formula>
    </cfRule>
  </conditionalFormatting>
  <conditionalFormatting sqref="AW674">
    <cfRule type="expression" dxfId="774" priority="757">
      <formula>AND(AW674&lt;&gt;"",#REF!="",OR(COLUMN(AW674)=COLUMN(#REF!),COLUMN(AW674)=COLUMN(#REF!)))</formula>
    </cfRule>
  </conditionalFormatting>
  <conditionalFormatting sqref="AW817">
    <cfRule type="expression" dxfId="773" priority="756">
      <formula>AND(AW817&lt;&gt;"",#REF!="",OR(COLUMN(AW817)=COLUMN(#REF!),COLUMN(AW817)=COLUMN(#REF!)))</formula>
    </cfRule>
  </conditionalFormatting>
  <conditionalFormatting sqref="AW873">
    <cfRule type="expression" dxfId="772" priority="755">
      <formula>AND(AW873&lt;&gt;"",#REF!="",OR(COLUMN(AW873)=COLUMN(#REF!),COLUMN(AW873)=COLUMN(#REF!)))</formula>
    </cfRule>
  </conditionalFormatting>
  <conditionalFormatting sqref="AW878">
    <cfRule type="expression" dxfId="771" priority="754">
      <formula>AND(AW878&lt;&gt;"",#REF!="",OR(COLUMN(AW878)=COLUMN(#REF!),COLUMN(AW878)=COLUMN(#REF!)))</formula>
    </cfRule>
  </conditionalFormatting>
  <conditionalFormatting sqref="AW967">
    <cfRule type="expression" dxfId="770" priority="753">
      <formula>AND(AW967&lt;&gt;"",#REF!="",OR(COLUMN(AW967)=COLUMN(#REF!),COLUMN(AW967)=COLUMN(#REF!)))</formula>
    </cfRule>
  </conditionalFormatting>
  <conditionalFormatting sqref="AW217">
    <cfRule type="expression" dxfId="769" priority="752">
      <formula>AND(AW217&lt;&gt;"",#REF!="",OR(COLUMN(AW217)=COLUMN(#REF!),COLUMN(AW217)=COLUMN(#REF!)))</formula>
    </cfRule>
  </conditionalFormatting>
  <conditionalFormatting sqref="AW239">
    <cfRule type="expression" dxfId="768" priority="751">
      <formula>AND(AW239&lt;&gt;"",#REF!="",OR(COLUMN(AW239)=COLUMN(#REF!),COLUMN(AW239)=COLUMN(#REF!)))</formula>
    </cfRule>
  </conditionalFormatting>
  <conditionalFormatting sqref="AW275">
    <cfRule type="expression" dxfId="767" priority="750">
      <formula>AND(AW275&lt;&gt;"",#REF!="",OR(COLUMN(AW275)=COLUMN(#REF!),COLUMN(AW275)=COLUMN(#REF!)))</formula>
    </cfRule>
  </conditionalFormatting>
  <conditionalFormatting sqref="AW287">
    <cfRule type="expression" dxfId="766" priority="749">
      <formula>AND(AW287&lt;&gt;"",#REF!="",OR(COLUMN(AW287)=COLUMN(#REF!),COLUMN(AW287)=COLUMN(#REF!)))</formula>
    </cfRule>
  </conditionalFormatting>
  <conditionalFormatting sqref="AW309">
    <cfRule type="expression" dxfId="765" priority="748">
      <formula>AND(AW309&lt;&gt;"",#REF!="",OR(COLUMN(AW309)=COLUMN(#REF!),COLUMN(AW309)=COLUMN(#REF!)))</formula>
    </cfRule>
  </conditionalFormatting>
  <conditionalFormatting sqref="AW332">
    <cfRule type="expression" dxfId="764" priority="747">
      <formula>AND(AW332&lt;&gt;"",#REF!="",OR(COLUMN(AW332)=COLUMN(#REF!),COLUMN(AW332)=COLUMN(#REF!)))</formula>
    </cfRule>
  </conditionalFormatting>
  <conditionalFormatting sqref="AW467">
    <cfRule type="expression" dxfId="763" priority="746">
      <formula>AND(AW467&lt;&gt;"",#REF!="",OR(COLUMN(AW467)=COLUMN(#REF!),COLUMN(AW467)=COLUMN(#REF!)))</formula>
    </cfRule>
  </conditionalFormatting>
  <conditionalFormatting sqref="AW469">
    <cfRule type="expression" dxfId="762" priority="745">
      <formula>AND(AW469&lt;&gt;"",#REF!="",OR(COLUMN(AW469)=COLUMN(#REF!),COLUMN(AW469)=COLUMN(#REF!)))</formula>
    </cfRule>
  </conditionalFormatting>
  <conditionalFormatting sqref="AW481">
    <cfRule type="expression" dxfId="761" priority="744">
      <formula>AND(AW481&lt;&gt;"",#REF!="",OR(COLUMN(AW481)=COLUMN(#REF!),COLUMN(AW481)=COLUMN(#REF!)))</formula>
    </cfRule>
  </conditionalFormatting>
  <conditionalFormatting sqref="AW523">
    <cfRule type="expression" dxfId="760" priority="743">
      <formula>AND(AW523&lt;&gt;"",#REF!="",OR(COLUMN(AW523)=COLUMN(#REF!),COLUMN(AW523)=COLUMN(#REF!)))</formula>
    </cfRule>
  </conditionalFormatting>
  <conditionalFormatting sqref="AW548">
    <cfRule type="expression" dxfId="759" priority="742">
      <formula>AND(AW548&lt;&gt;"",#REF!="",OR(COLUMN(AW548)=COLUMN(#REF!),COLUMN(AW548)=COLUMN(#REF!)))</formula>
    </cfRule>
  </conditionalFormatting>
  <conditionalFormatting sqref="AW592">
    <cfRule type="expression" dxfId="758" priority="741">
      <formula>AND(AW592&lt;&gt;"",#REF!="",OR(COLUMN(AW592)=COLUMN(#REF!),COLUMN(AW592)=COLUMN(#REF!)))</formula>
    </cfRule>
  </conditionalFormatting>
  <conditionalFormatting sqref="AW602">
    <cfRule type="expression" dxfId="757" priority="740">
      <formula>AND(AW602&lt;&gt;"",#REF!="",OR(COLUMN(AW602)=COLUMN(#REF!),COLUMN(AW602)=COLUMN(#REF!)))</formula>
    </cfRule>
  </conditionalFormatting>
  <conditionalFormatting sqref="AW648">
    <cfRule type="expression" dxfId="756" priority="739">
      <formula>AND(AW648&lt;&gt;"",#REF!="",OR(COLUMN(AW648)=COLUMN(#REF!),COLUMN(AW648)=COLUMN(#REF!)))</formula>
    </cfRule>
  </conditionalFormatting>
  <conditionalFormatting sqref="AW649">
    <cfRule type="expression" dxfId="755" priority="738">
      <formula>AND(AW649&lt;&gt;"",#REF!="",OR(COLUMN(AW649)=COLUMN(#REF!),COLUMN(AW649)=COLUMN(#REF!)))</formula>
    </cfRule>
  </conditionalFormatting>
  <conditionalFormatting sqref="AW659">
    <cfRule type="expression" dxfId="754" priority="737">
      <formula>AND(AW659&lt;&gt;"",#REF!="",OR(COLUMN(AW659)=COLUMN(#REF!),COLUMN(AW659)=COLUMN(#REF!)))</formula>
    </cfRule>
  </conditionalFormatting>
  <conditionalFormatting sqref="AW660">
    <cfRule type="expression" dxfId="753" priority="736">
      <formula>AND(AW660&lt;&gt;"",#REF!="",OR(COLUMN(AW660)=COLUMN(#REF!),COLUMN(AW660)=COLUMN(#REF!)))</formula>
    </cfRule>
  </conditionalFormatting>
  <conditionalFormatting sqref="AW661">
    <cfRule type="expression" dxfId="752" priority="735">
      <formula>AND(AW661&lt;&gt;"",#REF!="",OR(COLUMN(AW661)=COLUMN(#REF!),COLUMN(AW661)=COLUMN(#REF!)))</formula>
    </cfRule>
  </conditionalFormatting>
  <conditionalFormatting sqref="AW662">
    <cfRule type="expression" dxfId="751" priority="734">
      <formula>AND(AW662&lt;&gt;"",#REF!="",OR(COLUMN(AW662)=COLUMN(#REF!),COLUMN(AW662)=COLUMN(#REF!)))</formula>
    </cfRule>
  </conditionalFormatting>
  <conditionalFormatting sqref="AW699">
    <cfRule type="expression" dxfId="750" priority="733">
      <formula>AND(AW699&lt;&gt;"",#REF!="",OR(COLUMN(AW699)=COLUMN(#REF!),COLUMN(AW699)=COLUMN(#REF!)))</formula>
    </cfRule>
  </conditionalFormatting>
  <conditionalFormatting sqref="AW715">
    <cfRule type="expression" dxfId="749" priority="732">
      <formula>AND(AW715&lt;&gt;"",#REF!="",OR(COLUMN(AW715)=COLUMN(#REF!),COLUMN(AW715)=COLUMN(#REF!)))</formula>
    </cfRule>
  </conditionalFormatting>
  <conditionalFormatting sqref="AW776">
    <cfRule type="expression" dxfId="748" priority="731">
      <formula>AND(AW776&lt;&gt;"",#REF!="",OR(COLUMN(AW776)=COLUMN(#REF!),COLUMN(AW776)=COLUMN(#REF!)))</formula>
    </cfRule>
  </conditionalFormatting>
  <conditionalFormatting sqref="AW780">
    <cfRule type="expression" dxfId="747" priority="730">
      <formula>AND(AW780&lt;&gt;"",#REF!="",OR(COLUMN(AW780)=COLUMN(#REF!),COLUMN(AW780)=COLUMN(#REF!)))</formula>
    </cfRule>
  </conditionalFormatting>
  <conditionalFormatting sqref="AW788">
    <cfRule type="expression" dxfId="746" priority="729">
      <formula>AND(AW788&lt;&gt;"",#REF!="",OR(COLUMN(AW788)=COLUMN(#REF!),COLUMN(AW788)=COLUMN(#REF!)))</formula>
    </cfRule>
  </conditionalFormatting>
  <conditionalFormatting sqref="AW943">
    <cfRule type="expression" dxfId="745" priority="728">
      <formula>AND(AW943&lt;&gt;"",#REF!="",OR(COLUMN(AW943)=COLUMN(#REF!),COLUMN(AW943)=COLUMN(#REF!)))</formula>
    </cfRule>
  </conditionalFormatting>
  <conditionalFormatting sqref="AW950">
    <cfRule type="expression" dxfId="744" priority="727">
      <formula>AND(AW950&lt;&gt;"",#REF!="",OR(COLUMN(AW950)=COLUMN(#REF!),COLUMN(AW950)=COLUMN(#REF!)))</formula>
    </cfRule>
  </conditionalFormatting>
  <conditionalFormatting sqref="AW952">
    <cfRule type="expression" dxfId="743" priority="726">
      <formula>AND(AW952&lt;&gt;"",#REF!="",OR(COLUMN(AW952)=COLUMN(#REF!),COLUMN(AW952)=COLUMN(#REF!)))</formula>
    </cfRule>
  </conditionalFormatting>
  <conditionalFormatting sqref="AW959">
    <cfRule type="expression" dxfId="742" priority="725">
      <formula>AND(AW959&lt;&gt;"",#REF!="",OR(COLUMN(AW959)=COLUMN(#REF!),COLUMN(AW959)=COLUMN(#REF!)))</formula>
    </cfRule>
  </conditionalFormatting>
  <conditionalFormatting sqref="AW960">
    <cfRule type="expression" dxfId="741" priority="724">
      <formula>AND(AW960&lt;&gt;"",#REF!="",OR(COLUMN(AW960)=COLUMN(#REF!),COLUMN(AW960)=COLUMN(#REF!)))</formula>
    </cfRule>
  </conditionalFormatting>
  <conditionalFormatting sqref="AW961">
    <cfRule type="expression" dxfId="740" priority="723">
      <formula>AND(AW961&lt;&gt;"",#REF!="",OR(COLUMN(AW961)=COLUMN(#REF!),COLUMN(AW961)=COLUMN(#REF!)))</formula>
    </cfRule>
  </conditionalFormatting>
  <conditionalFormatting sqref="AW977">
    <cfRule type="expression" dxfId="739" priority="722">
      <formula>AND(AW977&lt;&gt;"",#REF!="",OR(COLUMN(AW977)=COLUMN(#REF!),COLUMN(AW977)=COLUMN(#REF!)))</formula>
    </cfRule>
  </conditionalFormatting>
  <conditionalFormatting sqref="AW984">
    <cfRule type="expression" dxfId="738" priority="721">
      <formula>AND(AW984&lt;&gt;"",#REF!="",OR(COLUMN(AW984)=COLUMN(#REF!),COLUMN(AW984)=COLUMN(#REF!)))</formula>
    </cfRule>
  </conditionalFormatting>
  <conditionalFormatting sqref="AW985">
    <cfRule type="expression" dxfId="737" priority="720">
      <formula>AND(AW985&lt;&gt;"",#REF!="",OR(COLUMN(AW985)=COLUMN(#REF!),COLUMN(AW985)=COLUMN(#REF!)))</formula>
    </cfRule>
  </conditionalFormatting>
  <conditionalFormatting sqref="AW986">
    <cfRule type="expression" dxfId="736" priority="719">
      <formula>AND(AW986&lt;&gt;"",#REF!="",OR(COLUMN(AW986)=COLUMN(#REF!),COLUMN(AW986)=COLUMN(#REF!)))</formula>
    </cfRule>
  </conditionalFormatting>
  <conditionalFormatting sqref="AW1034">
    <cfRule type="expression" dxfId="735" priority="718">
      <formula>AND(AW1034&lt;&gt;"",#REF!="",OR(COLUMN(AW1034)=COLUMN(#REF!),COLUMN(AW1034)=COLUMN(#REF!)))</formula>
    </cfRule>
  </conditionalFormatting>
  <conditionalFormatting sqref="AW1035">
    <cfRule type="expression" dxfId="734" priority="717">
      <formula>AND(AW1035&lt;&gt;"",#REF!="",OR(COLUMN(AW1035)=COLUMN(#REF!),COLUMN(AW1035)=COLUMN(#REF!)))</formula>
    </cfRule>
  </conditionalFormatting>
  <conditionalFormatting sqref="AW1036">
    <cfRule type="expression" dxfId="733" priority="716">
      <formula>AND(AW1036&lt;&gt;"",#REF!="",OR(COLUMN(AW1036)=COLUMN(#REF!),COLUMN(AW1036)=COLUMN(#REF!)))</formula>
    </cfRule>
  </conditionalFormatting>
  <conditionalFormatting sqref="AW1057">
    <cfRule type="expression" dxfId="732" priority="715">
      <formula>AND(AW1057&lt;&gt;"",#REF!="",OR(COLUMN(AW1057)=COLUMN(#REF!),COLUMN(AW1057)=COLUMN(#REF!)))</formula>
    </cfRule>
  </conditionalFormatting>
  <conditionalFormatting sqref="AW1070">
    <cfRule type="expression" dxfId="731" priority="714">
      <formula>AND(AW1070&lt;&gt;"",#REF!="",OR(COLUMN(AW1070)=COLUMN(#REF!),COLUMN(AW1070)=COLUMN(#REF!)))</formula>
    </cfRule>
  </conditionalFormatting>
  <conditionalFormatting sqref="AW1129">
    <cfRule type="expression" dxfId="730" priority="713">
      <formula>AND(AW1129&lt;&gt;"",#REF!="",OR(COLUMN(AW1129)=COLUMN(#REF!),COLUMN(AW1129)=COLUMN(#REF!)))</formula>
    </cfRule>
  </conditionalFormatting>
  <conditionalFormatting sqref="AW1142">
    <cfRule type="expression" dxfId="729" priority="712">
      <formula>AND(AW1142&lt;&gt;"",#REF!="",OR(COLUMN(AW1142)=COLUMN(#REF!),COLUMN(AW1142)=COLUMN(#REF!)))</formula>
    </cfRule>
  </conditionalFormatting>
  <conditionalFormatting sqref="AW473">
    <cfRule type="expression" dxfId="728" priority="711">
      <formula>AND(AW473&lt;&gt;"",#REF!="",OR(COLUMN(AW473)=COLUMN(#REF!),COLUMN(AW473)=COLUMN(#REF!)))</formula>
    </cfRule>
  </conditionalFormatting>
  <conditionalFormatting sqref="AW474">
    <cfRule type="expression" dxfId="727" priority="710">
      <formula>AND(AW474&lt;&gt;"",#REF!="",OR(COLUMN(AW474)=COLUMN(#REF!),COLUMN(AW474)=COLUMN(#REF!)))</formula>
    </cfRule>
  </conditionalFormatting>
  <conditionalFormatting sqref="AW482">
    <cfRule type="expression" dxfId="726" priority="709">
      <formula>AND(AW482&lt;&gt;"",#REF!="",OR(COLUMN(AW482)=COLUMN(#REF!),COLUMN(AW482)=COLUMN(#REF!)))</formula>
    </cfRule>
  </conditionalFormatting>
  <conditionalFormatting sqref="AW521">
    <cfRule type="expression" dxfId="725" priority="708">
      <formula>AND(AW521&lt;&gt;"",#REF!="",OR(COLUMN(AW521)=COLUMN(#REF!),COLUMN(AW521)=COLUMN(#REF!)))</formula>
    </cfRule>
  </conditionalFormatting>
  <conditionalFormatting sqref="AW522">
    <cfRule type="expression" dxfId="724" priority="707">
      <formula>AND(AW522&lt;&gt;"",#REF!="",OR(COLUMN(AW522)=COLUMN(#REF!),COLUMN(AW522)=COLUMN(#REF!)))</formula>
    </cfRule>
  </conditionalFormatting>
  <conditionalFormatting sqref="AW567">
    <cfRule type="expression" dxfId="723" priority="706">
      <formula>AND(AW567&lt;&gt;"",#REF!="",OR(COLUMN(AW567)=COLUMN(#REF!),COLUMN(AW567)=COLUMN(#REF!)))</formula>
    </cfRule>
  </conditionalFormatting>
  <conditionalFormatting sqref="AW951">
    <cfRule type="expression" dxfId="722" priority="705">
      <formula>AND(AW951&lt;&gt;"",#REF!="",OR(COLUMN(AW951)=COLUMN(#REF!),COLUMN(AW951)=COLUMN(#REF!)))</formula>
    </cfRule>
  </conditionalFormatting>
  <conditionalFormatting sqref="AW981">
    <cfRule type="expression" dxfId="721" priority="704">
      <formula>AND(AW981&lt;&gt;"",#REF!="",OR(COLUMN(AW981)=COLUMN(#REF!),COLUMN(AW981)=COLUMN(#REF!)))</formula>
    </cfRule>
  </conditionalFormatting>
  <conditionalFormatting sqref="AW982">
    <cfRule type="expression" dxfId="720" priority="703">
      <formula>AND(AW982&lt;&gt;"",#REF!="",OR(COLUMN(AW982)=COLUMN(#REF!),COLUMN(AW982)=COLUMN(#REF!)))</formula>
    </cfRule>
  </conditionalFormatting>
  <conditionalFormatting sqref="AW1002">
    <cfRule type="expression" dxfId="719" priority="702">
      <formula>AND(AW1002&lt;&gt;"",#REF!="",OR(COLUMN(AW1002)=COLUMN(#REF!),COLUMN(AW1002)=COLUMN(#REF!)))</formula>
    </cfRule>
  </conditionalFormatting>
  <conditionalFormatting sqref="AW1037">
    <cfRule type="expression" dxfId="718" priority="701">
      <formula>AND(AW1037&lt;&gt;"",#REF!="",OR(COLUMN(AW1037)=COLUMN(#REF!),COLUMN(AW1037)=COLUMN(#REF!)))</formula>
    </cfRule>
  </conditionalFormatting>
  <conditionalFormatting sqref="AW1050">
    <cfRule type="expression" dxfId="717" priority="700">
      <formula>AND(AW1050&lt;&gt;"",#REF!="",OR(COLUMN(AW1050)=COLUMN(#REF!),COLUMN(AW1050)=COLUMN(#REF!)))</formula>
    </cfRule>
  </conditionalFormatting>
  <conditionalFormatting sqref="AW1051">
    <cfRule type="expression" dxfId="716" priority="699">
      <formula>AND(AW1051&lt;&gt;"",#REF!="",OR(COLUMN(AW1051)=COLUMN(#REF!),COLUMN(AW1051)=COLUMN(#REF!)))</formula>
    </cfRule>
  </conditionalFormatting>
  <conditionalFormatting sqref="AW1067">
    <cfRule type="expression" dxfId="715" priority="698">
      <formula>AND(AW1067&lt;&gt;"",#REF!="",OR(COLUMN(AW1067)=COLUMN(#REF!),COLUMN(AW1067)=COLUMN(#REF!)))</formula>
    </cfRule>
  </conditionalFormatting>
  <conditionalFormatting sqref="AW1124">
    <cfRule type="expression" dxfId="714" priority="697">
      <formula>AND(AW1124&lt;&gt;"",#REF!="",OR(COLUMN(AW1124)=COLUMN(#REF!),COLUMN(AW1124)=COLUMN(#REF!)))</formula>
    </cfRule>
  </conditionalFormatting>
  <conditionalFormatting sqref="AW1125">
    <cfRule type="expression" dxfId="713" priority="696">
      <formula>AND(AW1125&lt;&gt;"",#REF!="",OR(COLUMN(AW1125)=COLUMN(#REF!),COLUMN(AW1125)=COLUMN(#REF!)))</formula>
    </cfRule>
  </conditionalFormatting>
  <conditionalFormatting sqref="AW1127">
    <cfRule type="expression" dxfId="712" priority="695">
      <formula>AND(AW1127&lt;&gt;"",#REF!="",OR(COLUMN(AW1127)=COLUMN(#REF!),COLUMN(AW1127)=COLUMN(#REF!)))</formula>
    </cfRule>
  </conditionalFormatting>
  <conditionalFormatting sqref="AW1128">
    <cfRule type="expression" dxfId="711" priority="694">
      <formula>AND(AW1128&lt;&gt;"",#REF!="",OR(COLUMN(AW1128)=COLUMN(#REF!),COLUMN(AW1128)=COLUMN(#REF!)))</formula>
    </cfRule>
  </conditionalFormatting>
  <conditionalFormatting sqref="AW229">
    <cfRule type="expression" dxfId="710" priority="693">
      <formula>AND(AW229&lt;&gt;"",#REF!="",OR(COLUMN(AW229)=COLUMN(#REF!),COLUMN(AW229)=COLUMN(#REF!)))</formula>
    </cfRule>
  </conditionalFormatting>
  <conditionalFormatting sqref="AW412">
    <cfRule type="expression" dxfId="709" priority="692">
      <formula>AND(AW412&lt;&gt;"",#REF!="",OR(COLUMN(AW412)=COLUMN(#REF!),COLUMN(AW412)=COLUMN(#REF!)))</formula>
    </cfRule>
  </conditionalFormatting>
  <conditionalFormatting sqref="AW414">
    <cfRule type="expression" dxfId="708" priority="691">
      <formula>AND(AW414&lt;&gt;"",#REF!="",OR(COLUMN(AW414)=COLUMN(#REF!),COLUMN(AW414)=COLUMN(#REF!)))</formula>
    </cfRule>
  </conditionalFormatting>
  <conditionalFormatting sqref="AW801">
    <cfRule type="expression" dxfId="707" priority="690">
      <formula>AND(AW801&lt;&gt;"",#REF!="",OR(COLUMN(AW801)=COLUMN(#REF!),COLUMN(AW801)=COLUMN(#REF!)))</formula>
    </cfRule>
  </conditionalFormatting>
  <conditionalFormatting sqref="AW808">
    <cfRule type="expression" dxfId="706" priority="689">
      <formula>AND(AW808&lt;&gt;"",#REF!="",OR(COLUMN(AW808)=COLUMN(#REF!),COLUMN(AW808)=COLUMN(#REF!)))</formula>
    </cfRule>
  </conditionalFormatting>
  <conditionalFormatting sqref="AW203">
    <cfRule type="expression" dxfId="705" priority="688">
      <formula>AND(AW203&lt;&gt;"",#REF!="",OR(COLUMN(AW203)=COLUMN(#REF!),COLUMN(AW203)=COLUMN(#REF!)))</formula>
    </cfRule>
  </conditionalFormatting>
  <conditionalFormatting sqref="AW204">
    <cfRule type="expression" dxfId="704" priority="687">
      <formula>AND(AW204&lt;&gt;"",#REF!="",OR(COLUMN(AW204)=COLUMN(#REF!),COLUMN(AW204)=COLUMN(#REF!)))</formula>
    </cfRule>
  </conditionalFormatting>
  <conditionalFormatting sqref="AW205">
    <cfRule type="expression" dxfId="703" priority="686">
      <formula>AND(AW205&lt;&gt;"",#REF!="",OR(COLUMN(AW205)=COLUMN(#REF!),COLUMN(AW205)=COLUMN(#REF!)))</formula>
    </cfRule>
  </conditionalFormatting>
  <conditionalFormatting sqref="AW206">
    <cfRule type="expression" dxfId="702" priority="685">
      <formula>AND(AW206&lt;&gt;"",#REF!="",OR(COLUMN(AW206)=COLUMN(#REF!),COLUMN(AW206)=COLUMN(#REF!)))</formula>
    </cfRule>
  </conditionalFormatting>
  <conditionalFormatting sqref="AW207">
    <cfRule type="expression" dxfId="701" priority="684">
      <formula>AND(AW207&lt;&gt;"",#REF!="",OR(COLUMN(AW207)=COLUMN(#REF!),COLUMN(AW207)=COLUMN(#REF!)))</formula>
    </cfRule>
  </conditionalFormatting>
  <conditionalFormatting sqref="AW208">
    <cfRule type="expression" dxfId="700" priority="683">
      <formula>AND(AW208&lt;&gt;"",#REF!="",OR(COLUMN(AW208)=COLUMN(#REF!),COLUMN(AW208)=COLUMN(#REF!)))</formula>
    </cfRule>
  </conditionalFormatting>
  <conditionalFormatting sqref="AW258">
    <cfRule type="expression" dxfId="699" priority="682">
      <formula>AND(AW258&lt;&gt;"",#REF!="",OR(COLUMN(AW258)=COLUMN(#REF!),COLUMN(AW258)=COLUMN(#REF!)))</formula>
    </cfRule>
  </conditionalFormatting>
  <conditionalFormatting sqref="AW288">
    <cfRule type="expression" dxfId="698" priority="681">
      <formula>AND(AW288&lt;&gt;"",#REF!="",OR(COLUMN(AW288)=COLUMN(#REF!),COLUMN(AW288)=COLUMN(#REF!)))</formula>
    </cfRule>
  </conditionalFormatting>
  <conditionalFormatting sqref="AW289">
    <cfRule type="expression" dxfId="697" priority="680">
      <formula>AND(AW289&lt;&gt;"",#REF!="",OR(COLUMN(AW289)=COLUMN(#REF!),COLUMN(AW289)=COLUMN(#REF!)))</formula>
    </cfRule>
  </conditionalFormatting>
  <conditionalFormatting sqref="AW290">
    <cfRule type="expression" dxfId="696" priority="679">
      <formula>AND(AW290&lt;&gt;"",#REF!="",OR(COLUMN(AW290)=COLUMN(#REF!),COLUMN(AW290)=COLUMN(#REF!)))</formula>
    </cfRule>
  </conditionalFormatting>
  <conditionalFormatting sqref="AW291">
    <cfRule type="expression" dxfId="695" priority="678">
      <formula>AND(AW291&lt;&gt;"",#REF!="",OR(COLUMN(AW291)=COLUMN(#REF!),COLUMN(AW291)=COLUMN(#REF!)))</formula>
    </cfRule>
  </conditionalFormatting>
  <conditionalFormatting sqref="AW292">
    <cfRule type="expression" dxfId="694" priority="677">
      <formula>AND(AW292&lt;&gt;"",#REF!="",OR(COLUMN(AW292)=COLUMN(#REF!),COLUMN(AW292)=COLUMN(#REF!)))</formula>
    </cfRule>
  </conditionalFormatting>
  <conditionalFormatting sqref="AW293">
    <cfRule type="expression" dxfId="693" priority="676">
      <formula>AND(AW293&lt;&gt;"",#REF!="",OR(COLUMN(AW293)=COLUMN(#REF!),COLUMN(AW293)=COLUMN(#REF!)))</formula>
    </cfRule>
  </conditionalFormatting>
  <conditionalFormatting sqref="AW294">
    <cfRule type="expression" dxfId="692" priority="675">
      <formula>AND(AW294&lt;&gt;"",#REF!="",OR(COLUMN(AW294)=COLUMN(#REF!),COLUMN(AW294)=COLUMN(#REF!)))</formula>
    </cfRule>
  </conditionalFormatting>
  <conditionalFormatting sqref="AW295">
    <cfRule type="expression" dxfId="691" priority="674">
      <formula>AND(AW295&lt;&gt;"",#REF!="",OR(COLUMN(AW295)=COLUMN(#REF!),COLUMN(AW295)=COLUMN(#REF!)))</formula>
    </cfRule>
  </conditionalFormatting>
  <conditionalFormatting sqref="AW344">
    <cfRule type="expression" dxfId="690" priority="673">
      <formula>AND(AW344&lt;&gt;"",#REF!="",OR(COLUMN(AW344)=COLUMN(#REF!),COLUMN(AW344)=COLUMN(#REF!)))</formula>
    </cfRule>
  </conditionalFormatting>
  <conditionalFormatting sqref="AW345">
    <cfRule type="expression" dxfId="689" priority="672">
      <formula>AND(AW345&lt;&gt;"",#REF!="",OR(COLUMN(AW345)=COLUMN(#REF!),COLUMN(AW345)=COLUMN(#REF!)))</formula>
    </cfRule>
  </conditionalFormatting>
  <conditionalFormatting sqref="AW346">
    <cfRule type="expression" dxfId="688" priority="671">
      <formula>AND(AW346&lt;&gt;"",#REF!="",OR(COLUMN(AW346)=COLUMN(#REF!),COLUMN(AW346)=COLUMN(#REF!)))</formula>
    </cfRule>
  </conditionalFormatting>
  <conditionalFormatting sqref="AW347">
    <cfRule type="expression" dxfId="687" priority="670">
      <formula>AND(AW347&lt;&gt;"",#REF!="",OR(COLUMN(AW347)=COLUMN(#REF!),COLUMN(AW347)=COLUMN(#REF!)))</formula>
    </cfRule>
  </conditionalFormatting>
  <conditionalFormatting sqref="AW348">
    <cfRule type="expression" dxfId="686" priority="669">
      <formula>AND(AW348&lt;&gt;"",#REF!="",OR(COLUMN(AW348)=COLUMN(#REF!),COLUMN(AW348)=COLUMN(#REF!)))</formula>
    </cfRule>
  </conditionalFormatting>
  <conditionalFormatting sqref="AW349">
    <cfRule type="expression" dxfId="685" priority="668">
      <formula>AND(AW349&lt;&gt;"",#REF!="",OR(COLUMN(AW349)=COLUMN(#REF!),COLUMN(AW349)=COLUMN(#REF!)))</formula>
    </cfRule>
  </conditionalFormatting>
  <conditionalFormatting sqref="AW350">
    <cfRule type="expression" dxfId="684" priority="667">
      <formula>AND(AW350&lt;&gt;"",#REF!="",OR(COLUMN(AW350)=COLUMN(#REF!),COLUMN(AW350)=COLUMN(#REF!)))</formula>
    </cfRule>
  </conditionalFormatting>
  <conditionalFormatting sqref="AW351">
    <cfRule type="expression" dxfId="683" priority="666">
      <formula>AND(AW351&lt;&gt;"",#REF!="",OR(COLUMN(AW351)=COLUMN(#REF!),COLUMN(AW351)=COLUMN(#REF!)))</formula>
    </cfRule>
  </conditionalFormatting>
  <conditionalFormatting sqref="AW352">
    <cfRule type="expression" dxfId="682" priority="665">
      <formula>AND(AW352&lt;&gt;"",#REF!="",OR(COLUMN(AW352)=COLUMN(#REF!),COLUMN(AW352)=COLUMN(#REF!)))</formula>
    </cfRule>
  </conditionalFormatting>
  <conditionalFormatting sqref="AW353">
    <cfRule type="expression" dxfId="681" priority="664">
      <formula>AND(AW353&lt;&gt;"",#REF!="",OR(COLUMN(AW353)=COLUMN(#REF!),COLUMN(AW353)=COLUMN(#REF!)))</formula>
    </cfRule>
  </conditionalFormatting>
  <conditionalFormatting sqref="AW354">
    <cfRule type="expression" dxfId="680" priority="663">
      <formula>AND(AW354&lt;&gt;"",#REF!="",OR(COLUMN(AW354)=COLUMN(#REF!),COLUMN(AW354)=COLUMN(#REF!)))</formula>
    </cfRule>
  </conditionalFormatting>
  <conditionalFormatting sqref="AW355">
    <cfRule type="expression" dxfId="679" priority="662">
      <formula>AND(AW355&lt;&gt;"",#REF!="",OR(COLUMN(AW355)=COLUMN(#REF!),COLUMN(AW355)=COLUMN(#REF!)))</formula>
    </cfRule>
  </conditionalFormatting>
  <conditionalFormatting sqref="AW356">
    <cfRule type="expression" dxfId="678" priority="661">
      <formula>AND(AW356&lt;&gt;"",#REF!="",OR(COLUMN(AW356)=COLUMN(#REF!),COLUMN(AW356)=COLUMN(#REF!)))</formula>
    </cfRule>
  </conditionalFormatting>
  <conditionalFormatting sqref="AW357">
    <cfRule type="expression" dxfId="677" priority="660">
      <formula>AND(AW357&lt;&gt;"",#REF!="",OR(COLUMN(AW357)=COLUMN(#REF!),COLUMN(AW357)=COLUMN(#REF!)))</formula>
    </cfRule>
  </conditionalFormatting>
  <conditionalFormatting sqref="AW358">
    <cfRule type="expression" dxfId="676" priority="659">
      <formula>AND(AW358&lt;&gt;"",#REF!="",OR(COLUMN(AW358)=COLUMN(#REF!),COLUMN(AW358)=COLUMN(#REF!)))</formula>
    </cfRule>
  </conditionalFormatting>
  <conditionalFormatting sqref="AW359">
    <cfRule type="expression" dxfId="675" priority="658">
      <formula>AND(AW359&lt;&gt;"",#REF!="",OR(COLUMN(AW359)=COLUMN(#REF!),COLUMN(AW359)=COLUMN(#REF!)))</formula>
    </cfRule>
  </conditionalFormatting>
  <conditionalFormatting sqref="AW360">
    <cfRule type="expression" dxfId="674" priority="657">
      <formula>AND(AW360&lt;&gt;"",#REF!="",OR(COLUMN(AW360)=COLUMN(#REF!),COLUMN(AW360)=COLUMN(#REF!)))</formula>
    </cfRule>
  </conditionalFormatting>
  <conditionalFormatting sqref="AW361">
    <cfRule type="expression" dxfId="673" priority="656">
      <formula>AND(AW361&lt;&gt;"",#REF!="",OR(COLUMN(AW361)=COLUMN(#REF!),COLUMN(AW361)=COLUMN(#REF!)))</formula>
    </cfRule>
  </conditionalFormatting>
  <conditionalFormatting sqref="AW362">
    <cfRule type="expression" dxfId="672" priority="655">
      <formula>AND(AW362&lt;&gt;"",#REF!="",OR(COLUMN(AW362)=COLUMN(#REF!),COLUMN(AW362)=COLUMN(#REF!)))</formula>
    </cfRule>
  </conditionalFormatting>
  <conditionalFormatting sqref="AW363">
    <cfRule type="expression" dxfId="671" priority="654">
      <formula>AND(AW363&lt;&gt;"",#REF!="",OR(COLUMN(AW363)=COLUMN(#REF!),COLUMN(AW363)=COLUMN(#REF!)))</formula>
    </cfRule>
  </conditionalFormatting>
  <conditionalFormatting sqref="AW364">
    <cfRule type="expression" dxfId="670" priority="653">
      <formula>AND(AW364&lt;&gt;"",#REF!="",OR(COLUMN(AW364)=COLUMN(#REF!),COLUMN(AW364)=COLUMN(#REF!)))</formula>
    </cfRule>
  </conditionalFormatting>
  <conditionalFormatting sqref="AW612">
    <cfRule type="expression" dxfId="669" priority="652">
      <formula>AND(AW612&lt;&gt;"",#REF!="",OR(COLUMN(AW612)=COLUMN(#REF!),COLUMN(AW612)=COLUMN(#REF!)))</formula>
    </cfRule>
  </conditionalFormatting>
  <conditionalFormatting sqref="AW613">
    <cfRule type="expression" dxfId="668" priority="651">
      <formula>AND(AW613&lt;&gt;"",#REF!="",OR(COLUMN(AW613)=COLUMN(#REF!),COLUMN(AW613)=COLUMN(#REF!)))</formula>
    </cfRule>
  </conditionalFormatting>
  <conditionalFormatting sqref="AW614">
    <cfRule type="expression" dxfId="667" priority="650">
      <formula>AND(AW614&lt;&gt;"",#REF!="",OR(COLUMN(AW614)=COLUMN(#REF!),COLUMN(AW614)=COLUMN(#REF!)))</formula>
    </cfRule>
  </conditionalFormatting>
  <conditionalFormatting sqref="AW615">
    <cfRule type="expression" dxfId="666" priority="649">
      <formula>AND(AW615&lt;&gt;"",#REF!="",OR(COLUMN(AW615)=COLUMN(#REF!),COLUMN(AW615)=COLUMN(#REF!)))</formula>
    </cfRule>
  </conditionalFormatting>
  <conditionalFormatting sqref="AW635">
    <cfRule type="expression" dxfId="665" priority="648">
      <formula>AND(AW635&lt;&gt;"",#REF!="",OR(COLUMN(AW635)=COLUMN(#REF!),COLUMN(AW635)=COLUMN(#REF!)))</formula>
    </cfRule>
  </conditionalFormatting>
  <conditionalFormatting sqref="AW636">
    <cfRule type="expression" dxfId="664" priority="647">
      <formula>AND(AW636&lt;&gt;"",#REF!="",OR(COLUMN(AW636)=COLUMN(#REF!),COLUMN(AW636)=COLUMN(#REF!)))</formula>
    </cfRule>
  </conditionalFormatting>
  <conditionalFormatting sqref="AW637">
    <cfRule type="expression" dxfId="663" priority="646">
      <formula>AND(AW637&lt;&gt;"",#REF!="",OR(COLUMN(AW637)=COLUMN(#REF!),COLUMN(AW637)=COLUMN(#REF!)))</formula>
    </cfRule>
  </conditionalFormatting>
  <conditionalFormatting sqref="AW638">
    <cfRule type="expression" dxfId="662" priority="645">
      <formula>AND(AW638&lt;&gt;"",#REF!="",OR(COLUMN(AW638)=COLUMN(#REF!),COLUMN(AW638)=COLUMN(#REF!)))</formula>
    </cfRule>
  </conditionalFormatting>
  <conditionalFormatting sqref="AW639">
    <cfRule type="expression" dxfId="661" priority="644">
      <formula>AND(AW639&lt;&gt;"",#REF!="",OR(COLUMN(AW639)=COLUMN(#REF!),COLUMN(AW639)=COLUMN(#REF!)))</formula>
    </cfRule>
  </conditionalFormatting>
  <conditionalFormatting sqref="AW692">
    <cfRule type="expression" dxfId="660" priority="643">
      <formula>AND(AW692&lt;&gt;"",#REF!="",OR(COLUMN(AW692)=COLUMN(#REF!),COLUMN(AW692)=COLUMN(#REF!)))</formula>
    </cfRule>
  </conditionalFormatting>
  <conditionalFormatting sqref="AW693">
    <cfRule type="expression" dxfId="659" priority="642">
      <formula>AND(AW693&lt;&gt;"",#REF!="",OR(COLUMN(AW693)=COLUMN(#REF!),COLUMN(AW693)=COLUMN(#REF!)))</formula>
    </cfRule>
  </conditionalFormatting>
  <conditionalFormatting sqref="AW694">
    <cfRule type="expression" dxfId="658" priority="641">
      <formula>AND(AW694&lt;&gt;"",#REF!="",OR(COLUMN(AW694)=COLUMN(#REF!),COLUMN(AW694)=COLUMN(#REF!)))</formula>
    </cfRule>
  </conditionalFormatting>
  <conditionalFormatting sqref="AW695">
    <cfRule type="expression" dxfId="657" priority="640">
      <formula>AND(AW695&lt;&gt;"",#REF!="",OR(COLUMN(AW695)=COLUMN(#REF!),COLUMN(AW695)=COLUMN(#REF!)))</formula>
    </cfRule>
  </conditionalFormatting>
  <conditionalFormatting sqref="AW696">
    <cfRule type="expression" dxfId="656" priority="639">
      <formula>AND(AW696&lt;&gt;"",#REF!="",OR(COLUMN(AW696)=COLUMN(#REF!),COLUMN(AW696)=COLUMN(#REF!)))</formula>
    </cfRule>
  </conditionalFormatting>
  <conditionalFormatting sqref="AW697">
    <cfRule type="expression" dxfId="655" priority="638">
      <formula>AND(AW697&lt;&gt;"",#REF!="",OR(COLUMN(AW697)=COLUMN(#REF!),COLUMN(AW697)=COLUMN(#REF!)))</formula>
    </cfRule>
  </conditionalFormatting>
  <conditionalFormatting sqref="AW709">
    <cfRule type="expression" dxfId="654" priority="637">
      <formula>AND(AW709&lt;&gt;"",#REF!="",OR(COLUMN(AW709)=COLUMN(#REF!),COLUMN(AW709)=COLUMN(#REF!)))</formula>
    </cfRule>
  </conditionalFormatting>
  <conditionalFormatting sqref="AW710">
    <cfRule type="expression" dxfId="653" priority="636">
      <formula>AND(AW710&lt;&gt;"",#REF!="",OR(COLUMN(AW710)=COLUMN(#REF!),COLUMN(AW710)=COLUMN(#REF!)))</formula>
    </cfRule>
  </conditionalFormatting>
  <conditionalFormatting sqref="AW711">
    <cfRule type="expression" dxfId="652" priority="635">
      <formula>AND(AW711&lt;&gt;"",#REF!="",OR(COLUMN(AW711)=COLUMN(#REF!),COLUMN(AW711)=COLUMN(#REF!)))</formula>
    </cfRule>
  </conditionalFormatting>
  <conditionalFormatting sqref="AW712">
    <cfRule type="expression" dxfId="651" priority="634">
      <formula>AND(AW712&lt;&gt;"",#REF!="",OR(COLUMN(AW712)=COLUMN(#REF!),COLUMN(AW712)=COLUMN(#REF!)))</formula>
    </cfRule>
  </conditionalFormatting>
  <conditionalFormatting sqref="AW2">
    <cfRule type="expression" dxfId="650" priority="633">
      <formula>AND(AW2&lt;&gt;"",#REF!="",OR(COLUMN(AW2)=COLUMN(#REF!),COLUMN(AW2)=COLUMN(#REF!)))</formula>
    </cfRule>
  </conditionalFormatting>
  <conditionalFormatting sqref="AW164">
    <cfRule type="expression" dxfId="649" priority="632">
      <formula>AND(AW164&lt;&gt;"",#REF!="",OR(COLUMN(AW164)=COLUMN(#REF!),COLUMN(AW164)=COLUMN(#REF!)))</formula>
    </cfRule>
  </conditionalFormatting>
  <conditionalFormatting sqref="AW174">
    <cfRule type="expression" dxfId="648" priority="631">
      <formula>AND(AW174&lt;&gt;"",#REF!="",OR(COLUMN(AW174)=COLUMN(#REF!),COLUMN(AW174)=COLUMN(#REF!)))</formula>
    </cfRule>
  </conditionalFormatting>
  <conditionalFormatting sqref="AW198">
    <cfRule type="expression" dxfId="647" priority="630">
      <formula>AND(AW198&lt;&gt;"",#REF!="",OR(COLUMN(AW198)=COLUMN(#REF!),COLUMN(AW198)=COLUMN(#REF!)))</formula>
    </cfRule>
  </conditionalFormatting>
  <conditionalFormatting sqref="AW199">
    <cfRule type="expression" dxfId="646" priority="629">
      <formula>AND(AW199&lt;&gt;"",#REF!="",OR(COLUMN(AW199)=COLUMN(#REF!),COLUMN(AW199)=COLUMN(#REF!)))</formula>
    </cfRule>
  </conditionalFormatting>
  <conditionalFormatting sqref="AW250">
    <cfRule type="expression" dxfId="645" priority="628">
      <formula>AND(AW250&lt;&gt;"",#REF!="",OR(COLUMN(AW250)=COLUMN(#REF!),COLUMN(AW250)=COLUMN(#REF!)))</formula>
    </cfRule>
  </conditionalFormatting>
  <conditionalFormatting sqref="AW251">
    <cfRule type="expression" dxfId="644" priority="627">
      <formula>AND(AW251&lt;&gt;"",#REF!="",OR(COLUMN(AW251)=COLUMN(#REF!),COLUMN(AW251)=COLUMN(#REF!)))</formula>
    </cfRule>
  </conditionalFormatting>
  <conditionalFormatting sqref="AW256">
    <cfRule type="expression" dxfId="643" priority="626">
      <formula>AND(AW256&lt;&gt;"",#REF!="",OR(COLUMN(AW256)=COLUMN(#REF!),COLUMN(AW256)=COLUMN(#REF!)))</formula>
    </cfRule>
  </conditionalFormatting>
  <conditionalFormatting sqref="AW262">
    <cfRule type="expression" dxfId="642" priority="625">
      <formula>AND(AW262&lt;&gt;"",#REF!="",OR(COLUMN(AW262)=COLUMN(#REF!),COLUMN(AW262)=COLUMN(#REF!)))</formula>
    </cfRule>
  </conditionalFormatting>
  <conditionalFormatting sqref="AW284">
    <cfRule type="expression" dxfId="641" priority="624">
      <formula>AND(AW284&lt;&gt;"",#REF!="",OR(COLUMN(AW284)=COLUMN(#REF!),COLUMN(AW284)=COLUMN(#REF!)))</formula>
    </cfRule>
  </conditionalFormatting>
  <conditionalFormatting sqref="AW310">
    <cfRule type="expression" dxfId="640" priority="623">
      <formula>AND(AW310&lt;&gt;"",#REF!="",OR(COLUMN(AW310)=COLUMN(#REF!),COLUMN(AW310)=COLUMN(#REF!)))</formula>
    </cfRule>
  </conditionalFormatting>
  <conditionalFormatting sqref="AW311">
    <cfRule type="expression" dxfId="639" priority="622">
      <formula>AND(AW311&lt;&gt;"",#REF!="",OR(COLUMN(AW311)=COLUMN(#REF!),COLUMN(AW311)=COLUMN(#REF!)))</formula>
    </cfRule>
  </conditionalFormatting>
  <conditionalFormatting sqref="AW312">
    <cfRule type="expression" dxfId="638" priority="621">
      <formula>AND(AW312&lt;&gt;"",#REF!="",OR(COLUMN(AW312)=COLUMN(#REF!),COLUMN(AW312)=COLUMN(#REF!)))</formula>
    </cfRule>
  </conditionalFormatting>
  <conditionalFormatting sqref="AW313">
    <cfRule type="expression" dxfId="637" priority="620">
      <formula>AND(AW313&lt;&gt;"",#REF!="",OR(COLUMN(AW313)=COLUMN(#REF!),COLUMN(AW313)=COLUMN(#REF!)))</formula>
    </cfRule>
  </conditionalFormatting>
  <conditionalFormatting sqref="AW314">
    <cfRule type="expression" dxfId="636" priority="619">
      <formula>AND(AW314&lt;&gt;"",#REF!="",OR(COLUMN(AW314)=COLUMN(#REF!),COLUMN(AW314)=COLUMN(#REF!)))</formula>
    </cfRule>
  </conditionalFormatting>
  <conditionalFormatting sqref="AW315">
    <cfRule type="expression" dxfId="635" priority="618">
      <formula>AND(AW315&lt;&gt;"",#REF!="",OR(COLUMN(AW315)=COLUMN(#REF!),COLUMN(AW315)=COLUMN(#REF!)))</formula>
    </cfRule>
  </conditionalFormatting>
  <conditionalFormatting sqref="AW316">
    <cfRule type="expression" dxfId="634" priority="617">
      <formula>AND(AW316&lt;&gt;"",#REF!="",OR(COLUMN(AW316)=COLUMN(#REF!),COLUMN(AW316)=COLUMN(#REF!)))</formula>
    </cfRule>
  </conditionalFormatting>
  <conditionalFormatting sqref="AW317">
    <cfRule type="expression" dxfId="633" priority="616">
      <formula>AND(AW317&lt;&gt;"",#REF!="",OR(COLUMN(AW317)=COLUMN(#REF!),COLUMN(AW317)=COLUMN(#REF!)))</formula>
    </cfRule>
  </conditionalFormatting>
  <conditionalFormatting sqref="AW365">
    <cfRule type="expression" dxfId="632" priority="615">
      <formula>AND(AW365&lt;&gt;"",#REF!="",OR(COLUMN(AW365)=COLUMN(#REF!),COLUMN(AW365)=COLUMN(#REF!)))</formula>
    </cfRule>
  </conditionalFormatting>
  <conditionalFormatting sqref="AW366">
    <cfRule type="expression" dxfId="631" priority="614">
      <formula>AND(AW366&lt;&gt;"",#REF!="",OR(COLUMN(AW366)=COLUMN(#REF!),COLUMN(AW366)=COLUMN(#REF!)))</formula>
    </cfRule>
  </conditionalFormatting>
  <conditionalFormatting sqref="AW367">
    <cfRule type="expression" dxfId="630" priority="613">
      <formula>AND(AW367&lt;&gt;"",#REF!="",OR(COLUMN(AW367)=COLUMN(#REF!),COLUMN(AW367)=COLUMN(#REF!)))</formula>
    </cfRule>
  </conditionalFormatting>
  <conditionalFormatting sqref="AW368">
    <cfRule type="expression" dxfId="629" priority="612">
      <formula>AND(AW368&lt;&gt;"",#REF!="",OR(COLUMN(AW368)=COLUMN(#REF!),COLUMN(AW368)=COLUMN(#REF!)))</formula>
    </cfRule>
  </conditionalFormatting>
  <conditionalFormatting sqref="AW369">
    <cfRule type="expression" dxfId="628" priority="611">
      <formula>AND(AW369&lt;&gt;"",#REF!="",OR(COLUMN(AW369)=COLUMN(#REF!),COLUMN(AW369)=COLUMN(#REF!)))</formula>
    </cfRule>
  </conditionalFormatting>
  <conditionalFormatting sqref="AW370">
    <cfRule type="expression" dxfId="627" priority="610">
      <formula>AND(AW370&lt;&gt;"",#REF!="",OR(COLUMN(AW370)=COLUMN(#REF!),COLUMN(AW370)=COLUMN(#REF!)))</formula>
    </cfRule>
  </conditionalFormatting>
  <conditionalFormatting sqref="AW371">
    <cfRule type="expression" dxfId="626" priority="609">
      <formula>AND(AW371&lt;&gt;"",#REF!="",OR(COLUMN(AW371)=COLUMN(#REF!),COLUMN(AW371)=COLUMN(#REF!)))</formula>
    </cfRule>
  </conditionalFormatting>
  <conditionalFormatting sqref="AW372">
    <cfRule type="expression" dxfId="625" priority="608">
      <formula>AND(AW372&lt;&gt;"",#REF!="",OR(COLUMN(AW372)=COLUMN(#REF!),COLUMN(AW372)=COLUMN(#REF!)))</formula>
    </cfRule>
  </conditionalFormatting>
  <conditionalFormatting sqref="AW373">
    <cfRule type="expression" dxfId="624" priority="607">
      <formula>AND(AW373&lt;&gt;"",#REF!="",OR(COLUMN(AW373)=COLUMN(#REF!),COLUMN(AW373)=COLUMN(#REF!)))</formula>
    </cfRule>
  </conditionalFormatting>
  <conditionalFormatting sqref="AW374">
    <cfRule type="expression" dxfId="623" priority="606">
      <formula>AND(AW374&lt;&gt;"",#REF!="",OR(COLUMN(AW374)=COLUMN(#REF!),COLUMN(AW374)=COLUMN(#REF!)))</formula>
    </cfRule>
  </conditionalFormatting>
  <conditionalFormatting sqref="AW375">
    <cfRule type="expression" dxfId="622" priority="605">
      <formula>AND(AW375&lt;&gt;"",#REF!="",OR(COLUMN(AW375)=COLUMN(#REF!),COLUMN(AW375)=COLUMN(#REF!)))</formula>
    </cfRule>
  </conditionalFormatting>
  <conditionalFormatting sqref="AW376">
    <cfRule type="expression" dxfId="621" priority="604">
      <formula>AND(AW376&lt;&gt;"",#REF!="",OR(COLUMN(AW376)=COLUMN(#REF!),COLUMN(AW376)=COLUMN(#REF!)))</formula>
    </cfRule>
  </conditionalFormatting>
  <conditionalFormatting sqref="AW377">
    <cfRule type="expression" dxfId="620" priority="603">
      <formula>AND(AW377&lt;&gt;"",#REF!="",OR(COLUMN(AW377)=COLUMN(#REF!),COLUMN(AW377)=COLUMN(#REF!)))</formula>
    </cfRule>
  </conditionalFormatting>
  <conditionalFormatting sqref="AW378">
    <cfRule type="expression" dxfId="619" priority="602">
      <formula>AND(AW378&lt;&gt;"",#REF!="",OR(COLUMN(AW378)=COLUMN(#REF!),COLUMN(AW378)=COLUMN(#REF!)))</formula>
    </cfRule>
  </conditionalFormatting>
  <conditionalFormatting sqref="AW379">
    <cfRule type="expression" dxfId="618" priority="601">
      <formula>AND(AW379&lt;&gt;"",#REF!="",OR(COLUMN(AW379)=COLUMN(#REF!),COLUMN(AW379)=COLUMN(#REF!)))</formula>
    </cfRule>
  </conditionalFormatting>
  <conditionalFormatting sqref="AW380">
    <cfRule type="expression" dxfId="617" priority="600">
      <formula>AND(AW380&lt;&gt;"",#REF!="",OR(COLUMN(AW380)=COLUMN(#REF!),COLUMN(AW380)=COLUMN(#REF!)))</formula>
    </cfRule>
  </conditionalFormatting>
  <conditionalFormatting sqref="AW381">
    <cfRule type="expression" dxfId="616" priority="599">
      <formula>AND(AW381&lt;&gt;"",#REF!="",OR(COLUMN(AW381)=COLUMN(#REF!),COLUMN(AW381)=COLUMN(#REF!)))</formula>
    </cfRule>
  </conditionalFormatting>
  <conditionalFormatting sqref="AW382">
    <cfRule type="expression" dxfId="615" priority="598">
      <formula>AND(AW382&lt;&gt;"",#REF!="",OR(COLUMN(AW382)=COLUMN(#REF!),COLUMN(AW382)=COLUMN(#REF!)))</formula>
    </cfRule>
  </conditionalFormatting>
  <conditionalFormatting sqref="AW383">
    <cfRule type="expression" dxfId="614" priority="597">
      <formula>AND(AW383&lt;&gt;"",#REF!="",OR(COLUMN(AW383)=COLUMN(#REF!),COLUMN(AW383)=COLUMN(#REF!)))</formula>
    </cfRule>
  </conditionalFormatting>
  <conditionalFormatting sqref="AW384">
    <cfRule type="expression" dxfId="613" priority="596">
      <formula>AND(AW384&lt;&gt;"",#REF!="",OR(COLUMN(AW384)=COLUMN(#REF!),COLUMN(AW384)=COLUMN(#REF!)))</formula>
    </cfRule>
  </conditionalFormatting>
  <conditionalFormatting sqref="AW385">
    <cfRule type="expression" dxfId="612" priority="595">
      <formula>AND(AW385&lt;&gt;"",#REF!="",OR(COLUMN(AW385)=COLUMN(#REF!),COLUMN(AW385)=COLUMN(#REF!)))</formula>
    </cfRule>
  </conditionalFormatting>
  <conditionalFormatting sqref="AW386">
    <cfRule type="expression" dxfId="611" priority="594">
      <formula>AND(AW386&lt;&gt;"",#REF!="",OR(COLUMN(AW386)=COLUMN(#REF!),COLUMN(AW386)=COLUMN(#REF!)))</formula>
    </cfRule>
  </conditionalFormatting>
  <conditionalFormatting sqref="AW387">
    <cfRule type="expression" dxfId="610" priority="593">
      <formula>AND(AW387&lt;&gt;"",#REF!="",OR(COLUMN(AW387)=COLUMN(#REF!),COLUMN(AW387)=COLUMN(#REF!)))</formula>
    </cfRule>
  </conditionalFormatting>
  <conditionalFormatting sqref="AW388">
    <cfRule type="expression" dxfId="609" priority="592">
      <formula>AND(AW388&lt;&gt;"",#REF!="",OR(COLUMN(AW388)=COLUMN(#REF!),COLUMN(AW388)=COLUMN(#REF!)))</formula>
    </cfRule>
  </conditionalFormatting>
  <conditionalFormatting sqref="AW389">
    <cfRule type="expression" dxfId="608" priority="591">
      <formula>AND(AW389&lt;&gt;"",#REF!="",OR(COLUMN(AW389)=COLUMN(#REF!),COLUMN(AW389)=COLUMN(#REF!)))</formula>
    </cfRule>
  </conditionalFormatting>
  <conditionalFormatting sqref="AW390">
    <cfRule type="expression" dxfId="607" priority="590">
      <formula>AND(AW390&lt;&gt;"",#REF!="",OR(COLUMN(AW390)=COLUMN(#REF!),COLUMN(AW390)=COLUMN(#REF!)))</formula>
    </cfRule>
  </conditionalFormatting>
  <conditionalFormatting sqref="AW455">
    <cfRule type="expression" dxfId="606" priority="589">
      <formula>AND(AW455&lt;&gt;"",#REF!="",OR(COLUMN(AW455)=COLUMN(#REF!),COLUMN(AW455)=COLUMN(#REF!)))</formula>
    </cfRule>
  </conditionalFormatting>
  <conditionalFormatting sqref="AW461">
    <cfRule type="expression" dxfId="605" priority="588">
      <formula>AND(AW461&lt;&gt;"",#REF!="",OR(COLUMN(AW461)=COLUMN(#REF!),COLUMN(AW461)=COLUMN(#REF!)))</formula>
    </cfRule>
  </conditionalFormatting>
  <conditionalFormatting sqref="AW491">
    <cfRule type="expression" dxfId="604" priority="587">
      <formula>AND(AW491&lt;&gt;"",#REF!="",OR(COLUMN(AW491)=COLUMN(#REF!),COLUMN(AW491)=COLUMN(#REF!)))</formula>
    </cfRule>
  </conditionalFormatting>
  <conditionalFormatting sqref="AW492">
    <cfRule type="expression" dxfId="603" priority="586">
      <formula>AND(AW492&lt;&gt;"",#REF!="",OR(COLUMN(AW492)=COLUMN(#REF!),COLUMN(AW492)=COLUMN(#REF!)))</formula>
    </cfRule>
  </conditionalFormatting>
  <conditionalFormatting sqref="AW493">
    <cfRule type="expression" dxfId="602" priority="585">
      <formula>AND(AW493&lt;&gt;"",#REF!="",OR(COLUMN(AW493)=COLUMN(#REF!),COLUMN(AW493)=COLUMN(#REF!)))</formula>
    </cfRule>
  </conditionalFormatting>
  <conditionalFormatting sqref="AW504">
    <cfRule type="expression" dxfId="601" priority="584">
      <formula>AND(AW504&lt;&gt;"",#REF!="",OR(COLUMN(AW504)=COLUMN(#REF!),COLUMN(AW504)=COLUMN(#REF!)))</formula>
    </cfRule>
  </conditionalFormatting>
  <conditionalFormatting sqref="AW618">
    <cfRule type="expression" dxfId="600" priority="583">
      <formula>AND(AW618&lt;&gt;"",#REF!="",OR(COLUMN(AW618)=COLUMN(#REF!),COLUMN(AW618)=COLUMN(#REF!)))</formula>
    </cfRule>
  </conditionalFormatting>
  <conditionalFormatting sqref="AW619">
    <cfRule type="expression" dxfId="599" priority="582">
      <formula>AND(AW619&lt;&gt;"",#REF!="",OR(COLUMN(AW619)=COLUMN(#REF!),COLUMN(AW619)=COLUMN(#REF!)))</formula>
    </cfRule>
  </conditionalFormatting>
  <conditionalFormatting sqref="AW620">
    <cfRule type="expression" dxfId="598" priority="581">
      <formula>AND(AW620&lt;&gt;"",#REF!="",OR(COLUMN(AW620)=COLUMN(#REF!),COLUMN(AW620)=COLUMN(#REF!)))</formula>
    </cfRule>
  </conditionalFormatting>
  <conditionalFormatting sqref="AW621">
    <cfRule type="expression" dxfId="597" priority="580">
      <formula>AND(AW621&lt;&gt;"",#REF!="",OR(COLUMN(AW621)=COLUMN(#REF!),COLUMN(AW621)=COLUMN(#REF!)))</formula>
    </cfRule>
  </conditionalFormatting>
  <conditionalFormatting sqref="AW642">
    <cfRule type="expression" dxfId="596" priority="579">
      <formula>AND(AW642&lt;&gt;"",#REF!="",OR(COLUMN(AW642)=COLUMN(#REF!),COLUMN(AW642)=COLUMN(#REF!)))</formula>
    </cfRule>
  </conditionalFormatting>
  <conditionalFormatting sqref="AW643">
    <cfRule type="expression" dxfId="595" priority="578">
      <formula>AND(AW643&lt;&gt;"",#REF!="",OR(COLUMN(AW643)=COLUMN(#REF!),COLUMN(AW643)=COLUMN(#REF!)))</formula>
    </cfRule>
  </conditionalFormatting>
  <conditionalFormatting sqref="AW644">
    <cfRule type="expression" dxfId="594" priority="577">
      <formula>AND(AW644&lt;&gt;"",#REF!="",OR(COLUMN(AW644)=COLUMN(#REF!),COLUMN(AW644)=COLUMN(#REF!)))</formula>
    </cfRule>
  </conditionalFormatting>
  <conditionalFormatting sqref="AW667">
    <cfRule type="expression" dxfId="593" priority="576">
      <formula>AND(AW667&lt;&gt;"",#REF!="",OR(COLUMN(AW667)=COLUMN(#REF!),COLUMN(AW667)=COLUMN(#REF!)))</formula>
    </cfRule>
  </conditionalFormatting>
  <conditionalFormatting sqref="AW668">
    <cfRule type="expression" dxfId="592" priority="575">
      <formula>AND(AW668&lt;&gt;"",#REF!="",OR(COLUMN(AW668)=COLUMN(#REF!),COLUMN(AW668)=COLUMN(#REF!)))</formula>
    </cfRule>
  </conditionalFormatting>
  <conditionalFormatting sqref="AW669">
    <cfRule type="expression" dxfId="591" priority="574">
      <formula>AND(AW669&lt;&gt;"",#REF!="",OR(COLUMN(AW669)=COLUMN(#REF!),COLUMN(AW669)=COLUMN(#REF!)))</formula>
    </cfRule>
  </conditionalFormatting>
  <conditionalFormatting sqref="AW670">
    <cfRule type="expression" dxfId="590" priority="573">
      <formula>AND(AW670&lt;&gt;"",#REF!="",OR(COLUMN(AW670)=COLUMN(#REF!),COLUMN(AW670)=COLUMN(#REF!)))</formula>
    </cfRule>
  </conditionalFormatting>
  <conditionalFormatting sqref="AW671">
    <cfRule type="expression" dxfId="589" priority="572">
      <formula>AND(AW671&lt;&gt;"",#REF!="",OR(COLUMN(AW671)=COLUMN(#REF!),COLUMN(AW671)=COLUMN(#REF!)))</formula>
    </cfRule>
  </conditionalFormatting>
  <conditionalFormatting sqref="AW672">
    <cfRule type="expression" dxfId="588" priority="571">
      <formula>AND(AW672&lt;&gt;"",#REF!="",OR(COLUMN(AW672)=COLUMN(#REF!),COLUMN(AW672)=COLUMN(#REF!)))</formula>
    </cfRule>
  </conditionalFormatting>
  <conditionalFormatting sqref="AW684">
    <cfRule type="expression" dxfId="587" priority="570">
      <formula>AND(AW684&lt;&gt;"",#REF!="",OR(COLUMN(AW684)=COLUMN(#REF!),COLUMN(AW684)=COLUMN(#REF!)))</formula>
    </cfRule>
  </conditionalFormatting>
  <conditionalFormatting sqref="AW685">
    <cfRule type="expression" dxfId="586" priority="569">
      <formula>AND(AW685&lt;&gt;"",#REF!="",OR(COLUMN(AW685)=COLUMN(#REF!),COLUMN(AW685)=COLUMN(#REF!)))</formula>
    </cfRule>
  </conditionalFormatting>
  <conditionalFormatting sqref="AW686">
    <cfRule type="expression" dxfId="585" priority="568">
      <formula>AND(AW686&lt;&gt;"",#REF!="",OR(COLUMN(AW686)=COLUMN(#REF!),COLUMN(AW686)=COLUMN(#REF!)))</formula>
    </cfRule>
  </conditionalFormatting>
  <conditionalFormatting sqref="AW687">
    <cfRule type="expression" dxfId="584" priority="567">
      <formula>AND(AW687&lt;&gt;"",#REF!="",OR(COLUMN(AW687)=COLUMN(#REF!),COLUMN(AW687)=COLUMN(#REF!)))</formula>
    </cfRule>
  </conditionalFormatting>
  <conditionalFormatting sqref="AW5">
    <cfRule type="expression" dxfId="583" priority="144">
      <formula>AND(AW5&lt;&gt;"",#REF!="",OR(COLUMN(AW5)=COLUMN(#REF!),COLUMN(AW5)=COLUMN(#REF!)))</formula>
    </cfRule>
  </conditionalFormatting>
  <conditionalFormatting sqref="AW6">
    <cfRule type="expression" dxfId="582" priority="143">
      <formula>AND(AW6&lt;&gt;"",#REF!="",OR(COLUMN(AW6)=COLUMN(#REF!),COLUMN(AW6)=COLUMN(#REF!)))</formula>
    </cfRule>
  </conditionalFormatting>
  <conditionalFormatting sqref="AW7">
    <cfRule type="expression" dxfId="581" priority="142">
      <formula>AND(AW7&lt;&gt;"",#REF!="",OR(COLUMN(AW7)=COLUMN(#REF!),COLUMN(AW7)=COLUMN(#REF!)))</formula>
    </cfRule>
  </conditionalFormatting>
  <conditionalFormatting sqref="AW8">
    <cfRule type="expression" dxfId="580" priority="141">
      <formula>AND(AW8&lt;&gt;"",#REF!="",OR(COLUMN(AW8)=COLUMN(#REF!),COLUMN(AW8)=COLUMN(#REF!)))</formula>
    </cfRule>
  </conditionalFormatting>
  <conditionalFormatting sqref="AW9">
    <cfRule type="expression" dxfId="579" priority="140">
      <formula>AND(AW9&lt;&gt;"",#REF!="",OR(COLUMN(AW9)=COLUMN(#REF!),COLUMN(AW9)=COLUMN(#REF!)))</formula>
    </cfRule>
  </conditionalFormatting>
  <conditionalFormatting sqref="AW10">
    <cfRule type="expression" dxfId="578" priority="139">
      <formula>AND(AW10&lt;&gt;"",#REF!="",OR(COLUMN(AW10)=COLUMN(#REF!),COLUMN(AW10)=COLUMN(#REF!)))</formula>
    </cfRule>
  </conditionalFormatting>
  <conditionalFormatting sqref="AW11">
    <cfRule type="expression" dxfId="577" priority="138">
      <formula>AND(AW11&lt;&gt;"",#REF!="",OR(COLUMN(AW11)=COLUMN(#REF!),COLUMN(AW11)=COLUMN(#REF!)))</formula>
    </cfRule>
  </conditionalFormatting>
  <conditionalFormatting sqref="AW12">
    <cfRule type="expression" dxfId="576" priority="137">
      <formula>AND(AW12&lt;&gt;"",#REF!="",OR(COLUMN(AW12)=COLUMN(#REF!),COLUMN(AW12)=COLUMN(#REF!)))</formula>
    </cfRule>
  </conditionalFormatting>
  <conditionalFormatting sqref="AW13">
    <cfRule type="expression" dxfId="575" priority="136">
      <formula>AND(AW13&lt;&gt;"",#REF!="",OR(COLUMN(AW13)=COLUMN(#REF!),COLUMN(AW13)=COLUMN(#REF!)))</formula>
    </cfRule>
  </conditionalFormatting>
  <conditionalFormatting sqref="AW14">
    <cfRule type="expression" dxfId="574" priority="135">
      <formula>AND(AW14&lt;&gt;"",#REF!="",OR(COLUMN(AW14)=COLUMN(#REF!),COLUMN(AW14)=COLUMN(#REF!)))</formula>
    </cfRule>
  </conditionalFormatting>
  <conditionalFormatting sqref="AW15">
    <cfRule type="expression" dxfId="573" priority="134">
      <formula>AND(AW15&lt;&gt;"",#REF!="",OR(COLUMN(AW15)=COLUMN(#REF!),COLUMN(AW15)=COLUMN(#REF!)))</formula>
    </cfRule>
  </conditionalFormatting>
  <conditionalFormatting sqref="AW16">
    <cfRule type="expression" dxfId="572" priority="133">
      <formula>AND(AW16&lt;&gt;"",#REF!="",OR(COLUMN(AW16)=COLUMN(#REF!),COLUMN(AW16)=COLUMN(#REF!)))</formula>
    </cfRule>
  </conditionalFormatting>
  <conditionalFormatting sqref="AW17">
    <cfRule type="expression" dxfId="571" priority="132">
      <formula>AND(AW17&lt;&gt;"",#REF!="",OR(COLUMN(AW17)=COLUMN(#REF!),COLUMN(AW17)=COLUMN(#REF!)))</formula>
    </cfRule>
  </conditionalFormatting>
  <conditionalFormatting sqref="AW18">
    <cfRule type="expression" dxfId="570" priority="131">
      <formula>AND(AW18&lt;&gt;"",#REF!="",OR(COLUMN(AW18)=COLUMN(#REF!),COLUMN(AW18)=COLUMN(#REF!)))</formula>
    </cfRule>
  </conditionalFormatting>
  <conditionalFormatting sqref="AW19">
    <cfRule type="expression" dxfId="569" priority="130">
      <formula>AND(AW19&lt;&gt;"",#REF!="",OR(COLUMN(AW19)=COLUMN(#REF!),COLUMN(AW19)=COLUMN(#REF!)))</formula>
    </cfRule>
  </conditionalFormatting>
  <conditionalFormatting sqref="AW20">
    <cfRule type="expression" dxfId="568" priority="129">
      <formula>AND(AW20&lt;&gt;"",#REF!="",OR(COLUMN(AW20)=COLUMN(#REF!),COLUMN(AW20)=COLUMN(#REF!)))</formula>
    </cfRule>
  </conditionalFormatting>
  <conditionalFormatting sqref="AW21">
    <cfRule type="expression" dxfId="567" priority="128">
      <formula>AND(AW21&lt;&gt;"",#REF!="",OR(COLUMN(AW21)=COLUMN(#REF!),COLUMN(AW21)=COLUMN(#REF!)))</formula>
    </cfRule>
  </conditionalFormatting>
  <conditionalFormatting sqref="AW22">
    <cfRule type="expression" dxfId="566" priority="127">
      <formula>AND(AW22&lt;&gt;"",#REF!="",OR(COLUMN(AW22)=COLUMN(#REF!),COLUMN(AW22)=COLUMN(#REF!)))</formula>
    </cfRule>
  </conditionalFormatting>
  <conditionalFormatting sqref="AW23">
    <cfRule type="expression" dxfId="565" priority="126">
      <formula>AND(AW23&lt;&gt;"",#REF!="",OR(COLUMN(AW23)=COLUMN(#REF!),COLUMN(AW23)=COLUMN(#REF!)))</formula>
    </cfRule>
  </conditionalFormatting>
  <conditionalFormatting sqref="AW24">
    <cfRule type="expression" dxfId="564" priority="125">
      <formula>AND(AW24&lt;&gt;"",#REF!="",OR(COLUMN(AW24)=COLUMN(#REF!),COLUMN(AW24)=COLUMN(#REF!)))</formula>
    </cfRule>
  </conditionalFormatting>
  <conditionalFormatting sqref="AW25">
    <cfRule type="expression" dxfId="563" priority="124">
      <formula>AND(AW25&lt;&gt;"",#REF!="",OR(COLUMN(AW25)=COLUMN(#REF!),COLUMN(AW25)=COLUMN(#REF!)))</formula>
    </cfRule>
  </conditionalFormatting>
  <conditionalFormatting sqref="AW26">
    <cfRule type="expression" dxfId="562" priority="123">
      <formula>AND(AW26&lt;&gt;"",#REF!="",OR(COLUMN(AW26)=COLUMN(#REF!),COLUMN(AW26)=COLUMN(#REF!)))</formula>
    </cfRule>
  </conditionalFormatting>
  <conditionalFormatting sqref="AW27">
    <cfRule type="expression" dxfId="561" priority="122">
      <formula>AND(AW27&lt;&gt;"",#REF!="",OR(COLUMN(AW27)=COLUMN(#REF!),COLUMN(AW27)=COLUMN(#REF!)))</formula>
    </cfRule>
  </conditionalFormatting>
  <conditionalFormatting sqref="AW28">
    <cfRule type="expression" dxfId="560" priority="121">
      <formula>AND(AW28&lt;&gt;"",#REF!="",OR(COLUMN(AW28)=COLUMN(#REF!),COLUMN(AW28)=COLUMN(#REF!)))</formula>
    </cfRule>
  </conditionalFormatting>
  <conditionalFormatting sqref="AW29">
    <cfRule type="expression" dxfId="559" priority="120">
      <formula>AND(AW29&lt;&gt;"",#REF!="",OR(COLUMN(AW29)=COLUMN(#REF!),COLUMN(AW29)=COLUMN(#REF!)))</formula>
    </cfRule>
  </conditionalFormatting>
  <conditionalFormatting sqref="AW30">
    <cfRule type="expression" dxfId="558" priority="119">
      <formula>AND(AW30&lt;&gt;"",#REF!="",OR(COLUMN(AW30)=COLUMN(#REF!),COLUMN(AW30)=COLUMN(#REF!)))</formula>
    </cfRule>
  </conditionalFormatting>
  <conditionalFormatting sqref="AW31">
    <cfRule type="expression" dxfId="557" priority="118">
      <formula>AND(AW31&lt;&gt;"",#REF!="",OR(COLUMN(AW31)=COLUMN(#REF!),COLUMN(AW31)=COLUMN(#REF!)))</formula>
    </cfRule>
  </conditionalFormatting>
  <conditionalFormatting sqref="AW32">
    <cfRule type="expression" dxfId="556" priority="117">
      <formula>AND(AW32&lt;&gt;"",#REF!="",OR(COLUMN(AW32)=COLUMN(#REF!),COLUMN(AW32)=COLUMN(#REF!)))</formula>
    </cfRule>
  </conditionalFormatting>
  <conditionalFormatting sqref="AW33">
    <cfRule type="expression" dxfId="555" priority="116">
      <formula>AND(AW33&lt;&gt;"",#REF!="",OR(COLUMN(AW33)=COLUMN(#REF!),COLUMN(AW33)=COLUMN(#REF!)))</formula>
    </cfRule>
  </conditionalFormatting>
  <conditionalFormatting sqref="AW34">
    <cfRule type="expression" dxfId="554" priority="115">
      <formula>AND(AW34&lt;&gt;"",#REF!="",OR(COLUMN(AW34)=COLUMN(#REF!),COLUMN(AW34)=COLUMN(#REF!)))</formula>
    </cfRule>
  </conditionalFormatting>
  <conditionalFormatting sqref="AW35">
    <cfRule type="expression" dxfId="553" priority="114">
      <formula>AND(AW35&lt;&gt;"",#REF!="",OR(COLUMN(AW35)=COLUMN(#REF!),COLUMN(AW35)=COLUMN(#REF!)))</formula>
    </cfRule>
  </conditionalFormatting>
  <conditionalFormatting sqref="AW36">
    <cfRule type="expression" dxfId="552" priority="113">
      <formula>AND(AW36&lt;&gt;"",#REF!="",OR(COLUMN(AW36)=COLUMN(#REF!),COLUMN(AW36)=COLUMN(#REF!)))</formula>
    </cfRule>
  </conditionalFormatting>
  <conditionalFormatting sqref="AW37">
    <cfRule type="expression" dxfId="551" priority="112">
      <formula>AND(AW37&lt;&gt;"",#REF!="",OR(COLUMN(AW37)=COLUMN(#REF!),COLUMN(AW37)=COLUMN(#REF!)))</formula>
    </cfRule>
  </conditionalFormatting>
  <conditionalFormatting sqref="AW38">
    <cfRule type="expression" dxfId="550" priority="111">
      <formula>AND(AW38&lt;&gt;"",#REF!="",OR(COLUMN(AW38)=COLUMN(#REF!),COLUMN(AW38)=COLUMN(#REF!)))</formula>
    </cfRule>
  </conditionalFormatting>
  <conditionalFormatting sqref="AW39">
    <cfRule type="expression" dxfId="549" priority="110">
      <formula>AND(AW39&lt;&gt;"",#REF!="",OR(COLUMN(AW39)=COLUMN(#REF!),COLUMN(AW39)=COLUMN(#REF!)))</formula>
    </cfRule>
  </conditionalFormatting>
  <conditionalFormatting sqref="AW40">
    <cfRule type="expression" dxfId="548" priority="109">
      <formula>AND(AW40&lt;&gt;"",#REF!="",OR(COLUMN(AW40)=COLUMN(#REF!),COLUMN(AW40)=COLUMN(#REF!)))</formula>
    </cfRule>
  </conditionalFormatting>
  <conditionalFormatting sqref="AW41">
    <cfRule type="expression" dxfId="547" priority="108">
      <formula>AND(AW41&lt;&gt;"",#REF!="",OR(COLUMN(AW41)=COLUMN(#REF!),COLUMN(AW41)=COLUMN(#REF!)))</formula>
    </cfRule>
  </conditionalFormatting>
  <conditionalFormatting sqref="AW42">
    <cfRule type="expression" dxfId="546" priority="107">
      <formula>AND(AW42&lt;&gt;"",#REF!="",OR(COLUMN(AW42)=COLUMN(#REF!),COLUMN(AW42)=COLUMN(#REF!)))</formula>
    </cfRule>
  </conditionalFormatting>
  <conditionalFormatting sqref="AW43">
    <cfRule type="expression" dxfId="545" priority="106">
      <formula>AND(AW43&lt;&gt;"",#REF!="",OR(COLUMN(AW43)=COLUMN(#REF!),COLUMN(AW43)=COLUMN(#REF!)))</formula>
    </cfRule>
  </conditionalFormatting>
  <conditionalFormatting sqref="AW44">
    <cfRule type="expression" dxfId="544" priority="105">
      <formula>AND(AW44&lt;&gt;"",#REF!="",OR(COLUMN(AW44)=COLUMN(#REF!),COLUMN(AW44)=COLUMN(#REF!)))</formula>
    </cfRule>
  </conditionalFormatting>
  <conditionalFormatting sqref="AW45">
    <cfRule type="expression" dxfId="543" priority="104">
      <formula>AND(AW45&lt;&gt;"",#REF!="",OR(COLUMN(AW45)=COLUMN(#REF!),COLUMN(AW45)=COLUMN(#REF!)))</formula>
    </cfRule>
  </conditionalFormatting>
  <conditionalFormatting sqref="AW46">
    <cfRule type="expression" dxfId="542" priority="103">
      <formula>AND(AW46&lt;&gt;"",#REF!="",OR(COLUMN(AW46)=COLUMN(#REF!),COLUMN(AW46)=COLUMN(#REF!)))</formula>
    </cfRule>
  </conditionalFormatting>
  <conditionalFormatting sqref="AW47">
    <cfRule type="expression" dxfId="541" priority="102">
      <formula>AND(AW47&lt;&gt;"",#REF!="",OR(COLUMN(AW47)=COLUMN(#REF!),COLUMN(AW47)=COLUMN(#REF!)))</formula>
    </cfRule>
  </conditionalFormatting>
  <conditionalFormatting sqref="AW48">
    <cfRule type="expression" dxfId="540" priority="101">
      <formula>AND(AW48&lt;&gt;"",#REF!="",OR(COLUMN(AW48)=COLUMN(#REF!),COLUMN(AW48)=COLUMN(#REF!)))</formula>
    </cfRule>
  </conditionalFormatting>
  <conditionalFormatting sqref="AW49">
    <cfRule type="expression" dxfId="539" priority="100">
      <formula>AND(AW49&lt;&gt;"",#REF!="",OR(COLUMN(AW49)=COLUMN(#REF!),COLUMN(AW49)=COLUMN(#REF!)))</formula>
    </cfRule>
  </conditionalFormatting>
  <conditionalFormatting sqref="AW50">
    <cfRule type="expression" dxfId="538" priority="99">
      <formula>AND(AW50&lt;&gt;"",#REF!="",OR(COLUMN(AW50)=COLUMN(#REF!),COLUMN(AW50)=COLUMN(#REF!)))</formula>
    </cfRule>
  </conditionalFormatting>
  <conditionalFormatting sqref="AW51">
    <cfRule type="expression" dxfId="537" priority="98">
      <formula>AND(AW51&lt;&gt;"",#REF!="",OR(COLUMN(AW51)=COLUMN(#REF!),COLUMN(AW51)=COLUMN(#REF!)))</formula>
    </cfRule>
  </conditionalFormatting>
  <conditionalFormatting sqref="AW52">
    <cfRule type="expression" dxfId="536" priority="97">
      <formula>AND(AW52&lt;&gt;"",#REF!="",OR(COLUMN(AW52)=COLUMN(#REF!),COLUMN(AW52)=COLUMN(#REF!)))</formula>
    </cfRule>
  </conditionalFormatting>
  <conditionalFormatting sqref="AW53">
    <cfRule type="expression" dxfId="535" priority="96">
      <formula>AND(AW53&lt;&gt;"",#REF!="",OR(COLUMN(AW53)=COLUMN(#REF!),COLUMN(AW53)=COLUMN(#REF!)))</formula>
    </cfRule>
  </conditionalFormatting>
  <conditionalFormatting sqref="AW54">
    <cfRule type="expression" dxfId="534" priority="95">
      <formula>AND(AW54&lt;&gt;"",#REF!="",OR(COLUMN(AW54)=COLUMN(#REF!),COLUMN(AW54)=COLUMN(#REF!)))</formula>
    </cfRule>
  </conditionalFormatting>
  <conditionalFormatting sqref="AW55">
    <cfRule type="expression" dxfId="533" priority="94">
      <formula>AND(AW55&lt;&gt;"",#REF!="",OR(COLUMN(AW55)=COLUMN(#REF!),COLUMN(AW55)=COLUMN(#REF!)))</formula>
    </cfRule>
  </conditionalFormatting>
  <conditionalFormatting sqref="AW56">
    <cfRule type="expression" dxfId="532" priority="93">
      <formula>AND(AW56&lt;&gt;"",#REF!="",OR(COLUMN(AW56)=COLUMN(#REF!),COLUMN(AW56)=COLUMN(#REF!)))</formula>
    </cfRule>
  </conditionalFormatting>
  <conditionalFormatting sqref="AW57">
    <cfRule type="expression" dxfId="531" priority="92">
      <formula>AND(AW57&lt;&gt;"",#REF!="",OR(COLUMN(AW57)=COLUMN(#REF!),COLUMN(AW57)=COLUMN(#REF!)))</formula>
    </cfRule>
  </conditionalFormatting>
  <conditionalFormatting sqref="AW58">
    <cfRule type="expression" dxfId="530" priority="91">
      <formula>AND(AW58&lt;&gt;"",#REF!="",OR(COLUMN(AW58)=COLUMN(#REF!),COLUMN(AW58)=COLUMN(#REF!)))</formula>
    </cfRule>
  </conditionalFormatting>
  <conditionalFormatting sqref="AW59">
    <cfRule type="expression" dxfId="529" priority="90">
      <formula>AND(AW59&lt;&gt;"",#REF!="",OR(COLUMN(AW59)=COLUMN(#REF!),COLUMN(AW59)=COLUMN(#REF!)))</formula>
    </cfRule>
  </conditionalFormatting>
  <conditionalFormatting sqref="AW60">
    <cfRule type="expression" dxfId="528" priority="89">
      <formula>AND(AW60&lt;&gt;"",#REF!="",OR(COLUMN(AW60)=COLUMN(#REF!),COLUMN(AW60)=COLUMN(#REF!)))</formula>
    </cfRule>
  </conditionalFormatting>
  <conditionalFormatting sqref="AW61">
    <cfRule type="expression" dxfId="527" priority="88">
      <formula>AND(AW61&lt;&gt;"",#REF!="",OR(COLUMN(AW61)=COLUMN(#REF!),COLUMN(AW61)=COLUMN(#REF!)))</formula>
    </cfRule>
  </conditionalFormatting>
  <conditionalFormatting sqref="AW62">
    <cfRule type="expression" dxfId="526" priority="87">
      <formula>AND(AW62&lt;&gt;"",#REF!="",OR(COLUMN(AW62)=COLUMN(#REF!),COLUMN(AW62)=COLUMN(#REF!)))</formula>
    </cfRule>
  </conditionalFormatting>
  <conditionalFormatting sqref="AW63">
    <cfRule type="expression" dxfId="525" priority="86">
      <formula>AND(AW63&lt;&gt;"",#REF!="",OR(COLUMN(AW63)=COLUMN(#REF!),COLUMN(AW63)=COLUMN(#REF!)))</formula>
    </cfRule>
  </conditionalFormatting>
  <conditionalFormatting sqref="AW64">
    <cfRule type="expression" dxfId="524" priority="85">
      <formula>AND(AW64&lt;&gt;"",#REF!="",OR(COLUMN(AW64)=COLUMN(#REF!),COLUMN(AW64)=COLUMN(#REF!)))</formula>
    </cfRule>
  </conditionalFormatting>
  <conditionalFormatting sqref="AW65">
    <cfRule type="expression" dxfId="523" priority="84">
      <formula>AND(AW65&lt;&gt;"",#REF!="",OR(COLUMN(AW65)=COLUMN(#REF!),COLUMN(AW65)=COLUMN(#REF!)))</formula>
    </cfRule>
  </conditionalFormatting>
  <conditionalFormatting sqref="AW66">
    <cfRule type="expression" dxfId="522" priority="83">
      <formula>AND(AW66&lt;&gt;"",#REF!="",OR(COLUMN(AW66)=COLUMN(#REF!),COLUMN(AW66)=COLUMN(#REF!)))</formula>
    </cfRule>
  </conditionalFormatting>
  <conditionalFormatting sqref="AW67">
    <cfRule type="expression" dxfId="521" priority="82">
      <formula>AND(AW67&lt;&gt;"",#REF!="",OR(COLUMN(AW67)=COLUMN(#REF!),COLUMN(AW67)=COLUMN(#REF!)))</formula>
    </cfRule>
  </conditionalFormatting>
  <conditionalFormatting sqref="AW68">
    <cfRule type="expression" dxfId="520" priority="81">
      <formula>AND(AW68&lt;&gt;"",#REF!="",OR(COLUMN(AW68)=COLUMN(#REF!),COLUMN(AW68)=COLUMN(#REF!)))</formula>
    </cfRule>
  </conditionalFormatting>
  <conditionalFormatting sqref="AW69">
    <cfRule type="expression" dxfId="519" priority="80">
      <formula>AND(AW69&lt;&gt;"",#REF!="",OR(COLUMN(AW69)=COLUMN(#REF!),COLUMN(AW69)=COLUMN(#REF!)))</formula>
    </cfRule>
  </conditionalFormatting>
  <conditionalFormatting sqref="AW70">
    <cfRule type="expression" dxfId="518" priority="79">
      <formula>AND(AW70&lt;&gt;"",#REF!="",OR(COLUMN(AW70)=COLUMN(#REF!),COLUMN(AW70)=COLUMN(#REF!)))</formula>
    </cfRule>
  </conditionalFormatting>
  <conditionalFormatting sqref="AW71">
    <cfRule type="expression" dxfId="517" priority="78">
      <formula>AND(AW71&lt;&gt;"",#REF!="",OR(COLUMN(AW71)=COLUMN(#REF!),COLUMN(AW71)=COLUMN(#REF!)))</formula>
    </cfRule>
  </conditionalFormatting>
  <conditionalFormatting sqref="AW72">
    <cfRule type="expression" dxfId="516" priority="77">
      <formula>AND(AW72&lt;&gt;"",#REF!="",OR(COLUMN(AW72)=COLUMN(#REF!),COLUMN(AW72)=COLUMN(#REF!)))</formula>
    </cfRule>
  </conditionalFormatting>
  <conditionalFormatting sqref="AW73">
    <cfRule type="expression" dxfId="515" priority="76">
      <formula>AND(AW73&lt;&gt;"",#REF!="",OR(COLUMN(AW73)=COLUMN(#REF!),COLUMN(AW73)=COLUMN(#REF!)))</formula>
    </cfRule>
  </conditionalFormatting>
  <conditionalFormatting sqref="AW74">
    <cfRule type="expression" dxfId="514" priority="75">
      <formula>AND(AW74&lt;&gt;"",#REF!="",OR(COLUMN(AW74)=COLUMN(#REF!),COLUMN(AW74)=COLUMN(#REF!)))</formula>
    </cfRule>
  </conditionalFormatting>
  <conditionalFormatting sqref="AW75">
    <cfRule type="expression" dxfId="513" priority="74">
      <formula>AND(AW75&lt;&gt;"",#REF!="",OR(COLUMN(AW75)=COLUMN(#REF!),COLUMN(AW75)=COLUMN(#REF!)))</formula>
    </cfRule>
  </conditionalFormatting>
  <conditionalFormatting sqref="AW76">
    <cfRule type="expression" dxfId="512" priority="73">
      <formula>AND(AW76&lt;&gt;"",#REF!="",OR(COLUMN(AW76)=COLUMN(#REF!),COLUMN(AW76)=COLUMN(#REF!)))</formula>
    </cfRule>
  </conditionalFormatting>
  <conditionalFormatting sqref="AW77">
    <cfRule type="expression" dxfId="511" priority="72">
      <formula>AND(AW77&lt;&gt;"",#REF!="",OR(COLUMN(AW77)=COLUMN(#REF!),COLUMN(AW77)=COLUMN(#REF!)))</formula>
    </cfRule>
  </conditionalFormatting>
  <conditionalFormatting sqref="AW78">
    <cfRule type="expression" dxfId="510" priority="71">
      <formula>AND(AW78&lt;&gt;"",#REF!="",OR(COLUMN(AW78)=COLUMN(#REF!),COLUMN(AW78)=COLUMN(#REF!)))</formula>
    </cfRule>
  </conditionalFormatting>
  <conditionalFormatting sqref="AW79">
    <cfRule type="expression" dxfId="509" priority="70">
      <formula>AND(AW79&lt;&gt;"",#REF!="",OR(COLUMN(AW79)=COLUMN(#REF!),COLUMN(AW79)=COLUMN(#REF!)))</formula>
    </cfRule>
  </conditionalFormatting>
  <conditionalFormatting sqref="AW80">
    <cfRule type="expression" dxfId="508" priority="69">
      <formula>AND(AW80&lt;&gt;"",#REF!="",OR(COLUMN(AW80)=COLUMN(#REF!),COLUMN(AW80)=COLUMN(#REF!)))</formula>
    </cfRule>
  </conditionalFormatting>
  <conditionalFormatting sqref="AW81">
    <cfRule type="expression" dxfId="507" priority="68">
      <formula>AND(AW81&lt;&gt;"",#REF!="",OR(COLUMN(AW81)=COLUMN(#REF!),COLUMN(AW81)=COLUMN(#REF!)))</formula>
    </cfRule>
  </conditionalFormatting>
  <conditionalFormatting sqref="AW82">
    <cfRule type="expression" dxfId="506" priority="67">
      <formula>AND(AW82&lt;&gt;"",#REF!="",OR(COLUMN(AW82)=COLUMN(#REF!),COLUMN(AW82)=COLUMN(#REF!)))</formula>
    </cfRule>
  </conditionalFormatting>
  <conditionalFormatting sqref="AW83">
    <cfRule type="expression" dxfId="505" priority="66">
      <formula>AND(AW83&lt;&gt;"",#REF!="",OR(COLUMN(AW83)=COLUMN(#REF!),COLUMN(AW83)=COLUMN(#REF!)))</formula>
    </cfRule>
  </conditionalFormatting>
  <conditionalFormatting sqref="AW84">
    <cfRule type="expression" dxfId="504" priority="65">
      <formula>AND(AW84&lt;&gt;"",#REF!="",OR(COLUMN(AW84)=COLUMN(#REF!),COLUMN(AW84)=COLUMN(#REF!)))</formula>
    </cfRule>
  </conditionalFormatting>
  <conditionalFormatting sqref="AW85">
    <cfRule type="expression" dxfId="503" priority="64">
      <formula>AND(AW85&lt;&gt;"",#REF!="",OR(COLUMN(AW85)=COLUMN(#REF!),COLUMN(AW85)=COLUMN(#REF!)))</formula>
    </cfRule>
  </conditionalFormatting>
  <conditionalFormatting sqref="AW86">
    <cfRule type="expression" dxfId="502" priority="63">
      <formula>AND(AW86&lt;&gt;"",#REF!="",OR(COLUMN(AW86)=COLUMN(#REF!),COLUMN(AW86)=COLUMN(#REF!)))</formula>
    </cfRule>
  </conditionalFormatting>
  <conditionalFormatting sqref="AW87">
    <cfRule type="expression" dxfId="501" priority="62">
      <formula>AND(AW87&lt;&gt;"",#REF!="",OR(COLUMN(AW87)=COLUMN(#REF!),COLUMN(AW87)=COLUMN(#REF!)))</formula>
    </cfRule>
  </conditionalFormatting>
  <conditionalFormatting sqref="AW88">
    <cfRule type="expression" dxfId="500" priority="61">
      <formula>AND(AW88&lt;&gt;"",#REF!="",OR(COLUMN(AW88)=COLUMN(#REF!),COLUMN(AW88)=COLUMN(#REF!)))</formula>
    </cfRule>
  </conditionalFormatting>
  <conditionalFormatting sqref="AW89">
    <cfRule type="expression" dxfId="499" priority="60">
      <formula>AND(AW89&lt;&gt;"",#REF!="",OR(COLUMN(AW89)=COLUMN(#REF!),COLUMN(AW89)=COLUMN(#REF!)))</formula>
    </cfRule>
  </conditionalFormatting>
  <conditionalFormatting sqref="AW90">
    <cfRule type="expression" dxfId="498" priority="59">
      <formula>AND(AW90&lt;&gt;"",#REF!="",OR(COLUMN(AW90)=COLUMN(#REF!),COLUMN(AW90)=COLUMN(#REF!)))</formula>
    </cfRule>
  </conditionalFormatting>
  <conditionalFormatting sqref="AW91">
    <cfRule type="expression" dxfId="497" priority="58">
      <formula>AND(AW91&lt;&gt;"",#REF!="",OR(COLUMN(AW91)=COLUMN(#REF!),COLUMN(AW91)=COLUMN(#REF!)))</formula>
    </cfRule>
  </conditionalFormatting>
  <conditionalFormatting sqref="AW92">
    <cfRule type="expression" dxfId="496" priority="57">
      <formula>AND(AW92&lt;&gt;"",#REF!="",OR(COLUMN(AW92)=COLUMN(#REF!),COLUMN(AW92)=COLUMN(#REF!)))</formula>
    </cfRule>
  </conditionalFormatting>
  <conditionalFormatting sqref="AW93">
    <cfRule type="expression" dxfId="495" priority="56">
      <formula>AND(AW93&lt;&gt;"",#REF!="",OR(COLUMN(AW93)=COLUMN(#REF!),COLUMN(AW93)=COLUMN(#REF!)))</formula>
    </cfRule>
  </conditionalFormatting>
  <conditionalFormatting sqref="AW94">
    <cfRule type="expression" dxfId="494" priority="55">
      <formula>AND(AW94&lt;&gt;"",#REF!="",OR(COLUMN(AW94)=COLUMN(#REF!),COLUMN(AW94)=COLUMN(#REF!)))</formula>
    </cfRule>
  </conditionalFormatting>
  <conditionalFormatting sqref="AW95">
    <cfRule type="expression" dxfId="493" priority="54">
      <formula>AND(AW95&lt;&gt;"",#REF!="",OR(COLUMN(AW95)=COLUMN(#REF!),COLUMN(AW95)=COLUMN(#REF!)))</formula>
    </cfRule>
  </conditionalFormatting>
  <conditionalFormatting sqref="AW96">
    <cfRule type="expression" dxfId="492" priority="53">
      <formula>AND(AW96&lt;&gt;"",#REF!="",OR(COLUMN(AW96)=COLUMN(#REF!),COLUMN(AW96)=COLUMN(#REF!)))</formula>
    </cfRule>
  </conditionalFormatting>
  <conditionalFormatting sqref="AW97">
    <cfRule type="expression" dxfId="491" priority="52">
      <formula>AND(AW97&lt;&gt;"",#REF!="",OR(COLUMN(AW97)=COLUMN(#REF!),COLUMN(AW97)=COLUMN(#REF!)))</formula>
    </cfRule>
  </conditionalFormatting>
  <conditionalFormatting sqref="AW98">
    <cfRule type="expression" dxfId="490" priority="51">
      <formula>AND(AW98&lt;&gt;"",#REF!="",OR(COLUMN(AW98)=COLUMN(#REF!),COLUMN(AW98)=COLUMN(#REF!)))</formula>
    </cfRule>
  </conditionalFormatting>
  <conditionalFormatting sqref="AW99">
    <cfRule type="expression" dxfId="489" priority="50">
      <formula>AND(AW99&lt;&gt;"",#REF!="",OR(COLUMN(AW99)=COLUMN(#REF!),COLUMN(AW99)=COLUMN(#REF!)))</formula>
    </cfRule>
  </conditionalFormatting>
  <conditionalFormatting sqref="AW100">
    <cfRule type="expression" dxfId="488" priority="49">
      <formula>AND(AW100&lt;&gt;"",#REF!="",OR(COLUMN(AW100)=COLUMN(#REF!),COLUMN(AW100)=COLUMN(#REF!)))</formula>
    </cfRule>
  </conditionalFormatting>
  <conditionalFormatting sqref="AW101">
    <cfRule type="expression" dxfId="487" priority="48">
      <formula>AND(AW101&lt;&gt;"",#REF!="",OR(COLUMN(AW101)=COLUMN(#REF!),COLUMN(AW101)=COLUMN(#REF!)))</formula>
    </cfRule>
  </conditionalFormatting>
  <conditionalFormatting sqref="AW102">
    <cfRule type="expression" dxfId="486" priority="47">
      <formula>AND(AW102&lt;&gt;"",#REF!="",OR(COLUMN(AW102)=COLUMN(#REF!),COLUMN(AW102)=COLUMN(#REF!)))</formula>
    </cfRule>
  </conditionalFormatting>
  <conditionalFormatting sqref="AW103">
    <cfRule type="expression" dxfId="485" priority="46">
      <formula>AND(AW103&lt;&gt;"",#REF!="",OR(COLUMN(AW103)=COLUMN(#REF!),COLUMN(AW103)=COLUMN(#REF!)))</formula>
    </cfRule>
  </conditionalFormatting>
  <conditionalFormatting sqref="AW104">
    <cfRule type="expression" dxfId="484" priority="45">
      <formula>AND(AW104&lt;&gt;"",#REF!="",OR(COLUMN(AW104)=COLUMN(#REF!),COLUMN(AW104)=COLUMN(#REF!)))</formula>
    </cfRule>
  </conditionalFormatting>
  <conditionalFormatting sqref="AW105">
    <cfRule type="expression" dxfId="483" priority="44">
      <formula>AND(AW105&lt;&gt;"",#REF!="",OR(COLUMN(AW105)=COLUMN(#REF!),COLUMN(AW105)=COLUMN(#REF!)))</formula>
    </cfRule>
  </conditionalFormatting>
  <conditionalFormatting sqref="AW106">
    <cfRule type="expression" dxfId="482" priority="43">
      <formula>AND(AW106&lt;&gt;"",#REF!="",OR(COLUMN(AW106)=COLUMN(#REF!),COLUMN(AW106)=COLUMN(#REF!)))</formula>
    </cfRule>
  </conditionalFormatting>
  <conditionalFormatting sqref="AW107">
    <cfRule type="expression" dxfId="481" priority="42">
      <formula>AND(AW107&lt;&gt;"",#REF!="",OR(COLUMN(AW107)=COLUMN(#REF!),COLUMN(AW107)=COLUMN(#REF!)))</formula>
    </cfRule>
  </conditionalFormatting>
  <conditionalFormatting sqref="AW108">
    <cfRule type="expression" dxfId="480" priority="41">
      <formula>AND(AW108&lt;&gt;"",#REF!="",OR(COLUMN(AW108)=COLUMN(#REF!),COLUMN(AW108)=COLUMN(#REF!)))</formula>
    </cfRule>
  </conditionalFormatting>
  <conditionalFormatting sqref="AW109">
    <cfRule type="expression" dxfId="479" priority="40">
      <formula>AND(AW109&lt;&gt;"",#REF!="",OR(COLUMN(AW109)=COLUMN(#REF!),COLUMN(AW109)=COLUMN(#REF!)))</formula>
    </cfRule>
  </conditionalFormatting>
  <conditionalFormatting sqref="AW110">
    <cfRule type="expression" dxfId="478" priority="39">
      <formula>AND(AW110&lt;&gt;"",#REF!="",OR(COLUMN(AW110)=COLUMN(#REF!),COLUMN(AW110)=COLUMN(#REF!)))</formula>
    </cfRule>
  </conditionalFormatting>
  <conditionalFormatting sqref="AW111">
    <cfRule type="expression" dxfId="477" priority="38">
      <formula>AND(AW111&lt;&gt;"",#REF!="",OR(COLUMN(AW111)=COLUMN(#REF!),COLUMN(AW111)=COLUMN(#REF!)))</formula>
    </cfRule>
  </conditionalFormatting>
  <conditionalFormatting sqref="AW112">
    <cfRule type="expression" dxfId="476" priority="37">
      <formula>AND(AW112&lt;&gt;"",#REF!="",OR(COLUMN(AW112)=COLUMN(#REF!),COLUMN(AW112)=COLUMN(#REF!)))</formula>
    </cfRule>
  </conditionalFormatting>
  <conditionalFormatting sqref="AW113">
    <cfRule type="expression" dxfId="475" priority="36">
      <formula>AND(AW113&lt;&gt;"",#REF!="",OR(COLUMN(AW113)=COLUMN(#REF!),COLUMN(AW113)=COLUMN(#REF!)))</formula>
    </cfRule>
  </conditionalFormatting>
  <conditionalFormatting sqref="AW114">
    <cfRule type="expression" dxfId="474" priority="35">
      <formula>AND(AW114&lt;&gt;"",#REF!="",OR(COLUMN(AW114)=COLUMN(#REF!),COLUMN(AW114)=COLUMN(#REF!)))</formula>
    </cfRule>
  </conditionalFormatting>
  <conditionalFormatting sqref="AW115">
    <cfRule type="expression" dxfId="473" priority="34">
      <formula>AND(AW115&lt;&gt;"",#REF!="",OR(COLUMN(AW115)=COLUMN(#REF!),COLUMN(AW115)=COLUMN(#REF!)))</formula>
    </cfRule>
  </conditionalFormatting>
  <conditionalFormatting sqref="AW116">
    <cfRule type="expression" dxfId="472" priority="33">
      <formula>AND(AW116&lt;&gt;"",#REF!="",OR(COLUMN(AW116)=COLUMN(#REF!),COLUMN(AW116)=COLUMN(#REF!)))</formula>
    </cfRule>
  </conditionalFormatting>
  <conditionalFormatting sqref="AW117">
    <cfRule type="expression" dxfId="471" priority="32">
      <formula>AND(AW117&lt;&gt;"",#REF!="",OR(COLUMN(AW117)=COLUMN(#REF!),COLUMN(AW117)=COLUMN(#REF!)))</formula>
    </cfRule>
  </conditionalFormatting>
  <conditionalFormatting sqref="AW118">
    <cfRule type="expression" dxfId="470" priority="31">
      <formula>AND(AW118&lt;&gt;"",#REF!="",OR(COLUMN(AW118)=COLUMN(#REF!),COLUMN(AW118)=COLUMN(#REF!)))</formula>
    </cfRule>
  </conditionalFormatting>
  <conditionalFormatting sqref="AW119">
    <cfRule type="expression" dxfId="469" priority="30">
      <formula>AND(AW119&lt;&gt;"",#REF!="",OR(COLUMN(AW119)=COLUMN(#REF!),COLUMN(AW119)=COLUMN(#REF!)))</formula>
    </cfRule>
  </conditionalFormatting>
  <conditionalFormatting sqref="AW120">
    <cfRule type="expression" dxfId="468" priority="29">
      <formula>AND(AW120&lt;&gt;"",#REF!="",OR(COLUMN(AW120)=COLUMN(#REF!),COLUMN(AW120)=COLUMN(#REF!)))</formula>
    </cfRule>
  </conditionalFormatting>
  <conditionalFormatting sqref="AW121">
    <cfRule type="expression" dxfId="467" priority="28">
      <formula>AND(AW121&lt;&gt;"",#REF!="",OR(COLUMN(AW121)=COLUMN(#REF!),COLUMN(AW121)=COLUMN(#REF!)))</formula>
    </cfRule>
  </conditionalFormatting>
  <conditionalFormatting sqref="AW122">
    <cfRule type="expression" dxfId="466" priority="27">
      <formula>AND(AW122&lt;&gt;"",#REF!="",OR(COLUMN(AW122)=COLUMN(#REF!),COLUMN(AW122)=COLUMN(#REF!)))</formula>
    </cfRule>
  </conditionalFormatting>
  <conditionalFormatting sqref="AW123">
    <cfRule type="expression" dxfId="465" priority="26">
      <formula>AND(AW123&lt;&gt;"",#REF!="",OR(COLUMN(AW123)=COLUMN(#REF!),COLUMN(AW123)=COLUMN(#REF!)))</formula>
    </cfRule>
  </conditionalFormatting>
  <conditionalFormatting sqref="AW124">
    <cfRule type="expression" dxfId="464" priority="25">
      <formula>AND(AW124&lt;&gt;"",#REF!="",OR(COLUMN(AW124)=COLUMN(#REF!),COLUMN(AW124)=COLUMN(#REF!)))</formula>
    </cfRule>
  </conditionalFormatting>
  <conditionalFormatting sqref="AW125">
    <cfRule type="expression" dxfId="463" priority="24">
      <formula>AND(AW125&lt;&gt;"",#REF!="",OR(COLUMN(AW125)=COLUMN(#REF!),COLUMN(AW125)=COLUMN(#REF!)))</formula>
    </cfRule>
  </conditionalFormatting>
  <conditionalFormatting sqref="AW126">
    <cfRule type="expression" dxfId="462" priority="23">
      <formula>AND(AW126&lt;&gt;"",#REF!="",OR(COLUMN(AW126)=COLUMN(#REF!),COLUMN(AW126)=COLUMN(#REF!)))</formula>
    </cfRule>
  </conditionalFormatting>
  <conditionalFormatting sqref="AW127">
    <cfRule type="expression" dxfId="461" priority="22">
      <formula>AND(AW127&lt;&gt;"",#REF!="",OR(COLUMN(AW127)=COLUMN(#REF!),COLUMN(AW127)=COLUMN(#REF!)))</formula>
    </cfRule>
  </conditionalFormatting>
  <conditionalFormatting sqref="AW128">
    <cfRule type="expression" dxfId="460" priority="21">
      <formula>AND(AW128&lt;&gt;"",#REF!="",OR(COLUMN(AW128)=COLUMN(#REF!),COLUMN(AW128)=COLUMN(#REF!)))</formula>
    </cfRule>
  </conditionalFormatting>
  <conditionalFormatting sqref="AW129">
    <cfRule type="expression" dxfId="459" priority="20">
      <formula>AND(AW129&lt;&gt;"",#REF!="",OR(COLUMN(AW129)=COLUMN(#REF!),COLUMN(AW129)=COLUMN(#REF!)))</formula>
    </cfRule>
  </conditionalFormatting>
  <conditionalFormatting sqref="AW130">
    <cfRule type="expression" dxfId="458" priority="19">
      <formula>AND(AW130&lt;&gt;"",#REF!="",OR(COLUMN(AW130)=COLUMN(#REF!),COLUMN(AW130)=COLUMN(#REF!)))</formula>
    </cfRule>
  </conditionalFormatting>
  <conditionalFormatting sqref="AW131">
    <cfRule type="expression" dxfId="457" priority="18">
      <formula>AND(AW131&lt;&gt;"",#REF!="",OR(COLUMN(AW131)=COLUMN(#REF!),COLUMN(AW131)=COLUMN(#REF!)))</formula>
    </cfRule>
  </conditionalFormatting>
  <conditionalFormatting sqref="AW132">
    <cfRule type="expression" dxfId="456" priority="17">
      <formula>AND(AW132&lt;&gt;"",#REF!="",OR(COLUMN(AW132)=COLUMN(#REF!),COLUMN(AW132)=COLUMN(#REF!)))</formula>
    </cfRule>
  </conditionalFormatting>
  <conditionalFormatting sqref="AW133">
    <cfRule type="expression" dxfId="455" priority="16">
      <formula>AND(AW133&lt;&gt;"",#REF!="",OR(COLUMN(AW133)=COLUMN(#REF!),COLUMN(AW133)=COLUMN(#REF!)))</formula>
    </cfRule>
  </conditionalFormatting>
  <conditionalFormatting sqref="AW134">
    <cfRule type="expression" dxfId="454" priority="15">
      <formula>AND(AW134&lt;&gt;"",#REF!="",OR(COLUMN(AW134)=COLUMN(#REF!),COLUMN(AW134)=COLUMN(#REF!)))</formula>
    </cfRule>
  </conditionalFormatting>
  <conditionalFormatting sqref="AW135">
    <cfRule type="expression" dxfId="453" priority="14">
      <formula>AND(AW135&lt;&gt;"",#REF!="",OR(COLUMN(AW135)=COLUMN(#REF!),COLUMN(AW135)=COLUMN(#REF!)))</formula>
    </cfRule>
  </conditionalFormatting>
  <conditionalFormatting sqref="AW136">
    <cfRule type="expression" dxfId="452" priority="13">
      <formula>AND(AW136&lt;&gt;"",#REF!="",OR(COLUMN(AW136)=COLUMN(#REF!),COLUMN(AW136)=COLUMN(#REF!)))</formula>
    </cfRule>
  </conditionalFormatting>
  <conditionalFormatting sqref="AW137">
    <cfRule type="expression" dxfId="451" priority="12">
      <formula>AND(AW137&lt;&gt;"",#REF!="",OR(COLUMN(AW137)=COLUMN(#REF!),COLUMN(AW137)=COLUMN(#REF!)))</formula>
    </cfRule>
  </conditionalFormatting>
  <conditionalFormatting sqref="AW138">
    <cfRule type="expression" dxfId="450" priority="11">
      <formula>AND(AW138&lt;&gt;"",#REF!="",OR(COLUMN(AW138)=COLUMN(#REF!),COLUMN(AW138)=COLUMN(#REF!)))</formula>
    </cfRule>
  </conditionalFormatting>
  <conditionalFormatting sqref="AW139">
    <cfRule type="expression" dxfId="449" priority="10">
      <formula>AND(AW139&lt;&gt;"",#REF!="",OR(COLUMN(AW139)=COLUMN(#REF!),COLUMN(AW139)=COLUMN(#REF!)))</formula>
    </cfRule>
  </conditionalFormatting>
  <conditionalFormatting sqref="AW140">
    <cfRule type="expression" dxfId="448" priority="9">
      <formula>AND(AW140&lt;&gt;"",#REF!="",OR(COLUMN(AW140)=COLUMN(#REF!),COLUMN(AW140)=COLUMN(#REF!)))</formula>
    </cfRule>
  </conditionalFormatting>
  <conditionalFormatting sqref="AW141">
    <cfRule type="expression" dxfId="447" priority="8">
      <formula>AND(AW141&lt;&gt;"",#REF!="",OR(COLUMN(AW141)=COLUMN(#REF!),COLUMN(AW141)=COLUMN(#REF!)))</formula>
    </cfRule>
  </conditionalFormatting>
  <conditionalFormatting sqref="AW142">
    <cfRule type="expression" dxfId="446" priority="7">
      <formula>AND(AW142&lt;&gt;"",#REF!="",OR(COLUMN(AW142)=COLUMN(#REF!),COLUMN(AW142)=COLUMN(#REF!)))</formula>
    </cfRule>
  </conditionalFormatting>
  <conditionalFormatting sqref="AW143">
    <cfRule type="expression" dxfId="445" priority="6">
      <formula>AND(AW143&lt;&gt;"",#REF!="",OR(COLUMN(AW143)=COLUMN(#REF!),COLUMN(AW143)=COLUMN(#REF!)))</formula>
    </cfRule>
  </conditionalFormatting>
  <conditionalFormatting sqref="AW144">
    <cfRule type="expression" dxfId="444" priority="5">
      <formula>AND(AW144&lt;&gt;"",#REF!="",OR(COLUMN(AW144)=COLUMN(#REF!),COLUMN(AW144)=COLUMN(#REF!)))</formula>
    </cfRule>
  </conditionalFormatting>
  <conditionalFormatting sqref="AW145">
    <cfRule type="expression" dxfId="443" priority="4">
      <formula>AND(AW145&lt;&gt;"",#REF!="",OR(COLUMN(AW145)=COLUMN(#REF!),COLUMN(AW145)=COLUMN(#REF!)))</formula>
    </cfRule>
  </conditionalFormatting>
  <conditionalFormatting sqref="AW146">
    <cfRule type="expression" dxfId="442" priority="3">
      <formula>AND(AW146&lt;&gt;"",#REF!="",OR(COLUMN(AW146)=COLUMN(#REF!),COLUMN(AW146)=COLUMN(#REF!)))</formula>
    </cfRule>
  </conditionalFormatting>
  <conditionalFormatting sqref="AW147">
    <cfRule type="expression" dxfId="441" priority="2">
      <formula>AND(AW147&lt;&gt;"",#REF!="",OR(COLUMN(AW147)=COLUMN(#REF!),COLUMN(AW147)=COLUMN(#REF!)))</formula>
    </cfRule>
  </conditionalFormatting>
  <conditionalFormatting sqref="AW148">
    <cfRule type="expression" dxfId="440" priority="1">
      <formula>AND(AW148&lt;&gt;"",#REF!="",OR(COLUMN(AW148)=COLUMN(#REF!),COLUMN(AW148)=COLUMN(#REF!)))</formula>
    </cfRule>
  </conditionalFormatting>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79F1-A4D5-4A48-9DA5-12F5399F3BF5}">
  <sheetPr codeName="Sheet4">
    <tabColor theme="0" tint="-0.499984740745262"/>
  </sheetPr>
  <dimension ref="B1:DC1403"/>
  <sheetViews>
    <sheetView showGridLines="0" zoomScale="80" zoomScaleNormal="80" workbookViewId="0">
      <pane xSplit="2" ySplit="4" topLeftCell="C5" activePane="bottomRight" state="frozen"/>
      <selection activeCell="K3" sqref="K3:L3"/>
      <selection pane="topRight" activeCell="K3" sqref="K3:L3"/>
      <selection pane="bottomLeft" activeCell="K3" sqref="K3:L3"/>
      <selection pane="bottomRight" activeCell="L1" sqref="L1"/>
    </sheetView>
  </sheetViews>
  <sheetFormatPr defaultColWidth="8.69921875" defaultRowHeight="15.75" customHeight="1"/>
  <cols>
    <col min="1" max="1" width="3.09765625" customWidth="1"/>
    <col min="2" max="2" width="31.796875" style="725" bestFit="1" customWidth="1"/>
    <col min="3" max="3" width="13.3984375" style="726" bestFit="1" customWidth="1"/>
    <col min="4" max="4" width="9.69921875" style="727" bestFit="1" customWidth="1"/>
    <col min="5" max="5" width="16" style="727" bestFit="1" customWidth="1"/>
    <col min="6" max="6" width="12.3984375" style="728" bestFit="1" customWidth="1"/>
    <col min="7" max="7" width="11" style="10" bestFit="1" customWidth="1"/>
    <col min="8" max="8" width="13.3984375" style="10" bestFit="1" customWidth="1"/>
    <col min="9" max="9" width="9.8984375" style="729" bestFit="1" customWidth="1"/>
    <col min="10" max="10" width="11.59765625" style="10" bestFit="1" customWidth="1"/>
    <col min="11" max="11" width="9.59765625" style="367" bestFit="1" customWidth="1"/>
    <col min="12" max="12" width="9.09765625" style="730" bestFit="1" customWidth="1"/>
    <col min="13" max="13" width="8.09765625" style="368" bestFit="1" customWidth="1"/>
    <col min="14" max="14" width="15.19921875" style="731" bestFit="1" customWidth="1"/>
    <col min="15" max="15" width="19.09765625" style="732" bestFit="1" customWidth="1"/>
    <col min="16" max="16" width="15.59765625" style="733" bestFit="1" customWidth="1"/>
    <col min="17" max="17" width="14" style="372" bestFit="1" customWidth="1"/>
    <col min="18" max="18" width="14.59765625" style="372" bestFit="1" customWidth="1"/>
    <col min="19" max="19" width="13.59765625" style="731" bestFit="1" customWidth="1"/>
    <col min="20" max="20" width="13.09765625" style="369" bestFit="1" customWidth="1"/>
    <col min="21" max="21" width="17.09765625" style="734" bestFit="1" customWidth="1"/>
    <col min="22" max="22" width="13.69921875" style="369" bestFit="1" customWidth="1"/>
    <col min="23" max="23" width="17.69921875" style="734" bestFit="1" customWidth="1"/>
    <col min="24" max="24" width="13.69921875" style="369" bestFit="1" customWidth="1"/>
    <col min="25" max="25" width="17.69921875" style="734" bestFit="1" customWidth="1"/>
    <col min="26" max="26" width="13.69921875" style="369" bestFit="1" customWidth="1"/>
    <col min="27" max="27" width="17.69921875" style="734" bestFit="1" customWidth="1"/>
    <col min="28" max="28" width="17" style="369" bestFit="1" customWidth="1"/>
    <col min="29" max="29" width="13.09765625" style="373" bestFit="1" customWidth="1"/>
    <col min="30" max="30" width="14.3984375" style="735" bestFit="1" customWidth="1"/>
    <col min="31" max="31" width="31.796875" style="736" bestFit="1" customWidth="1"/>
    <col min="32" max="32" width="31.796875" style="737" bestFit="1" customWidth="1"/>
    <col min="33" max="33" width="18.09765625" style="738" bestFit="1" customWidth="1"/>
    <col min="34" max="34" width="13.5" style="738" bestFit="1" customWidth="1"/>
    <col min="35" max="35" width="17.5" style="738" bestFit="1" customWidth="1"/>
    <col min="36" max="36" width="21" style="738" bestFit="1" customWidth="1"/>
    <col min="37" max="37" width="14.3984375" style="738" bestFit="1" customWidth="1"/>
    <col min="38" max="38" width="13.8984375" style="722" bestFit="1" customWidth="1"/>
    <col min="39" max="39" width="19.5" style="722" bestFit="1" customWidth="1"/>
    <col min="40" max="40" width="31.09765625" style="734" bestFit="1" customWidth="1"/>
    <col min="41" max="41" width="8.59765625" style="732" bestFit="1" customWidth="1"/>
    <col min="42" max="42" width="17.8984375" style="736" bestFit="1" customWidth="1"/>
    <col min="43" max="43" width="30.19921875" style="376" bestFit="1" customWidth="1"/>
    <col min="44" max="44" width="20.69921875" style="369" bestFit="1" customWidth="1"/>
    <col min="45" max="45" width="23.09765625" style="369" bestFit="1" customWidth="1"/>
    <col min="46" max="46" width="12.8984375" style="369" bestFit="1" customWidth="1"/>
    <col min="47" max="47" width="9.59765625" bestFit="1" customWidth="1"/>
    <col min="48" max="48" width="8.59765625" customWidth="1"/>
    <col min="49" max="49" width="9.59765625" style="100" bestFit="1" customWidth="1"/>
    <col min="50" max="50" width="9.59765625" style="99" bestFit="1" customWidth="1"/>
    <col min="51" max="51" width="9.59765625" bestFit="1" customWidth="1"/>
    <col min="52" max="52" width="7.5" style="100" bestFit="1" customWidth="1"/>
    <col min="53" max="53" width="9.59765625" style="100" bestFit="1" customWidth="1"/>
    <col min="54" max="54" width="8.09765625" style="100" bestFit="1" customWidth="1"/>
    <col min="55" max="55" width="9.59765625" style="100" bestFit="1" customWidth="1"/>
    <col min="56" max="56" width="8.09765625" style="100" bestFit="1" customWidth="1"/>
    <col min="57" max="57" width="9.59765625" style="100" bestFit="1" customWidth="1"/>
    <col min="58" max="58" width="8.09765625" style="100" bestFit="1" customWidth="1"/>
    <col min="59" max="60" width="9.59765625" style="100" bestFit="1" customWidth="1"/>
    <col min="61" max="61" width="9.59765625" style="99" bestFit="1" customWidth="1"/>
    <col min="62" max="62" width="14.09765625" customWidth="1"/>
    <col min="63" max="68" width="9.59765625" bestFit="1" customWidth="1"/>
    <col min="69" max="69" width="9.59765625" style="1" bestFit="1" customWidth="1"/>
    <col min="70" max="72" width="9.59765625" style="99" bestFit="1" customWidth="1"/>
    <col min="73" max="74" width="9.59765625" bestFit="1" customWidth="1"/>
    <col min="75" max="76" width="9.59765625" style="99" bestFit="1" customWidth="1"/>
    <col min="77" max="77" width="9.59765625" bestFit="1" customWidth="1"/>
    <col min="78" max="78" width="9.59765625" style="99" bestFit="1" customWidth="1"/>
    <col min="81" max="81" width="23.09765625" customWidth="1"/>
    <col min="82" max="82" width="24.3984375" customWidth="1"/>
    <col min="83" max="85" width="8.69921875" customWidth="1"/>
    <col min="86" max="86" width="5.69921875" customWidth="1"/>
    <col min="87" max="87" width="8.69921875" customWidth="1"/>
    <col min="89" max="89" width="6.8984375" customWidth="1"/>
    <col min="90" max="90" width="5.8984375" customWidth="1"/>
    <col min="91" max="91" width="6.8984375" customWidth="1"/>
    <col min="92" max="92" width="7.3984375" customWidth="1"/>
    <col min="93" max="93" width="11.3984375" customWidth="1"/>
    <col min="94" max="95" width="12.3984375" customWidth="1"/>
    <col min="96" max="104" width="7.59765625" customWidth="1"/>
    <col min="105" max="105" width="8" customWidth="1"/>
    <col min="106" max="106" width="6.296875" customWidth="1"/>
    <col min="107" max="107" width="13.3984375" customWidth="1"/>
  </cols>
  <sheetData>
    <row r="1" spans="2:107" ht="11.25" customHeight="1">
      <c r="B1"/>
      <c r="C1" s="1"/>
      <c r="D1"/>
      <c r="E1"/>
      <c r="F1"/>
      <c r="G1" s="1"/>
      <c r="H1"/>
      <c r="I1" s="1"/>
      <c r="J1" s="1"/>
      <c r="K1" s="1"/>
      <c r="L1" s="1"/>
      <c r="M1" s="101"/>
      <c r="N1" s="102"/>
      <c r="O1" s="102"/>
      <c r="P1" s="102"/>
      <c r="Q1" s="102"/>
      <c r="R1" s="102"/>
      <c r="S1" s="102"/>
      <c r="T1" s="102"/>
      <c r="U1" s="102"/>
      <c r="V1" s="102"/>
      <c r="W1" s="102"/>
      <c r="X1" s="102"/>
      <c r="Y1" s="102"/>
      <c r="Z1" s="102"/>
      <c r="AA1" s="102"/>
      <c r="AB1" s="102"/>
      <c r="AC1" s="102"/>
      <c r="AD1" s="102"/>
      <c r="AE1" s="102"/>
      <c r="AF1" s="102"/>
      <c r="AG1" s="102"/>
      <c r="AH1" s="102"/>
      <c r="AI1" s="102"/>
      <c r="AJ1" s="102"/>
      <c r="AK1" s="102"/>
      <c r="AL1" s="102"/>
      <c r="AM1" s="102"/>
      <c r="AN1" s="102"/>
      <c r="AO1" s="102"/>
      <c r="AP1" s="102"/>
      <c r="AQ1" s="102"/>
      <c r="AR1" s="102"/>
      <c r="AS1" s="102"/>
      <c r="AT1" s="102"/>
      <c r="AU1" s="101"/>
      <c r="AV1" s="101"/>
      <c r="AW1" s="98"/>
      <c r="AX1" s="103"/>
      <c r="AY1" s="102"/>
      <c r="AZ1" s="98"/>
      <c r="BI1" s="103"/>
      <c r="BJ1" s="101"/>
      <c r="BK1" s="101"/>
      <c r="BL1" s="101"/>
      <c r="BM1" s="101"/>
      <c r="BN1" s="101"/>
      <c r="BO1" s="102"/>
      <c r="BP1" s="102"/>
      <c r="BQ1" s="10"/>
      <c r="BR1" s="103"/>
      <c r="BS1" s="103"/>
      <c r="BT1" s="103"/>
      <c r="BU1" s="101"/>
      <c r="BV1" s="101"/>
      <c r="BW1" s="103"/>
      <c r="BX1" s="103"/>
      <c r="BY1" s="101"/>
      <c r="BZ1" s="103"/>
    </row>
    <row r="2" spans="2:107" ht="15.75" customHeight="1">
      <c r="B2"/>
      <c r="C2" s="105" t="s">
        <v>1318</v>
      </c>
      <c r="D2" s="781">
        <v>44848.516805555555</v>
      </c>
      <c r="E2" s="781"/>
      <c r="F2"/>
      <c r="G2" s="1"/>
      <c r="H2"/>
      <c r="I2" s="1"/>
      <c r="J2" s="1"/>
      <c r="K2" s="1"/>
      <c r="L2" s="1"/>
      <c r="M2" s="101"/>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1"/>
      <c r="AV2" s="101"/>
      <c r="AW2" s="98"/>
      <c r="AX2" s="103"/>
      <c r="AY2" s="102"/>
      <c r="AZ2" s="574"/>
      <c r="BA2" s="574"/>
      <c r="BB2" s="574"/>
      <c r="BC2" s="574"/>
      <c r="BD2" s="574"/>
      <c r="BE2" s="574" t="str">
        <f>"Dados de retorno até "&amp;TEXT(WORKDAY(EOMONTH(D2,-1)+1,-1),"dd/mm/yy")</f>
        <v>Dados de retorno até 30/09/22</v>
      </c>
      <c r="BF2" s="574"/>
      <c r="BG2" s="574"/>
      <c r="BH2" s="574"/>
      <c r="BI2" s="574"/>
      <c r="BJ2" s="101"/>
      <c r="BK2" s="101"/>
      <c r="BL2" s="101"/>
      <c r="BM2" s="101"/>
      <c r="BN2" s="101"/>
      <c r="BO2" s="102"/>
      <c r="BP2" s="102"/>
      <c r="BQ2" s="10"/>
      <c r="BR2" s="103"/>
      <c r="BS2" s="103"/>
      <c r="BT2" s="103"/>
      <c r="BU2" s="101"/>
      <c r="BV2" s="101"/>
      <c r="BW2" s="103"/>
      <c r="BX2" s="103"/>
      <c r="BY2" s="101"/>
      <c r="BZ2" s="103"/>
      <c r="CC2" s="198" t="str">
        <f>IF($B2="", "-", IF(AND($D2="Renda Variável", $J2&lt;&gt;"Brasil"), "Renda Variável "&amp;$J2, $E2&amp;" "&amp;IF($E2="Pré-fixado", $G2, IF($E2="Inflação", $G2, IF($D2="Multimercado", IF(E2="Macro", "-", $F2), IF($E2="Long Only", $J2,  IF($E2="Alternativos", "Alternativos", "-")))))))</f>
        <v>-</v>
      </c>
      <c r="CD2" s="198" t="str">
        <f>IF($B2="", "-", SUBSTITUTE(SUBSTITUTE(SUBSTITUTE(SUBSTITUTE(SUBSTITUTE(SUBSTITUTE(SUBSTITUTE(SUBSTITUTE( SUBSTITUTE(SUBSTITUTE(SUBSTITUTE(SUBSTITUTE(SUBSTITUTE(SUBSTITUTE(SUBSTITUTE(SUBSTITUTE(SUBSTITUTE(SUBSTITUTE(SUBSTITUTE(SUBSTITUTE(SUBSTITUTE(SUBSTITUTE(SUBSTITUTE(SUBSTITUTE(SUBSTITUTE(SUBSTITUTE(SUBSTITUTE(PROPER(B2),"Cdi+", "CDI+"), " Fic", " FIC"), " Fim", " FIM"), " Fia", " FIA"), " Cp", " CP"), " Rf", " RF"), " Fi ", " FI "), " Lp", " LP"), " Mm", " MM"), " Bdr", " BDR"), " Firf", " FIRF"), " Referenciado", " REF"), " Ref", " REF"), " Di ", " DI "), " De Fi", " de FI"), " REF Di", " REF DI"), " De ", " de "), " E ", " e "), "RF Di", "RF DI"),"FIC Fi", "FIC FI"), " Ie", " IE"), " Fiq", " FIQ"), "Ii", "II"), " Ls", " LS"), "Btg", "BTG"), "Jgp", "JGP"), "Arx", "ARX"))</f>
        <v>-</v>
      </c>
      <c r="CE2" s="184" t="str">
        <f>IF($B2="", "-", IF(L2="","-", L2))</f>
        <v>-</v>
      </c>
      <c r="CF2" s="184" t="str">
        <f>IF($B2="", "-", IF(M2="","-", M2))</f>
        <v>-</v>
      </c>
      <c r="CG2" s="184" t="str">
        <f>IF($B2="", "-", IF(AU2="","-", AU2))</f>
        <v>-</v>
      </c>
      <c r="CH2" s="184" t="str">
        <f>IF($B2="", "-", IF(BU2="","-", BU2))</f>
        <v>-</v>
      </c>
      <c r="CI2" s="184" t="str">
        <f>IF($B2="", "-", IF(F2="","-", F2))</f>
        <v>-</v>
      </c>
      <c r="CJ2" s="184" t="str">
        <f>IF($B2="", "-", IF(J2="","-", J2))</f>
        <v>-</v>
      </c>
      <c r="CK2" s="184" t="str">
        <f>IF($B2="", "-", IF(K2="","-", K2))</f>
        <v>-</v>
      </c>
      <c r="CL2" s="184" t="str">
        <f>IF($B2="", "-", AY2)</f>
        <v>-</v>
      </c>
      <c r="CM2" s="186" t="str">
        <f>IF($B2="", "-", BR2)</f>
        <v>-</v>
      </c>
      <c r="CN2" s="186" t="str">
        <f>IF($B2="", "-", BX2)</f>
        <v>-</v>
      </c>
      <c r="CO2" s="199" t="str">
        <f>IF($B2="", "-", BO2)</f>
        <v>-</v>
      </c>
      <c r="CP2" s="199" t="str">
        <f>IF($B2="", "-", IFERROR(IF(FIND("geral", $BN2), "IG"), IFERROR(IF(FIND("qualificado", $BN2), "IQ"), IFERROR(IF(FIND(" profission", $BN2), "IP"), "-"))))</f>
        <v>-</v>
      </c>
      <c r="CQ2" s="199" t="str">
        <f>IF($B2="", "-", AW2)</f>
        <v>-</v>
      </c>
      <c r="CR2" s="218" t="str">
        <f>IF($B2="", "-", AV2)</f>
        <v>-</v>
      </c>
      <c r="CS2" s="186" t="str">
        <f t="shared" ref="CS2:CX2" si="0">IF($B2="", "-", IF(AZ2="", "-", AZ2))</f>
        <v>-</v>
      </c>
      <c r="CT2" s="186" t="str">
        <f t="shared" si="0"/>
        <v>-</v>
      </c>
      <c r="CU2" s="186" t="str">
        <f t="shared" si="0"/>
        <v>-</v>
      </c>
      <c r="CV2" s="186" t="str">
        <f t="shared" si="0"/>
        <v>-</v>
      </c>
      <c r="CW2" s="186" t="str">
        <f t="shared" si="0"/>
        <v>-</v>
      </c>
      <c r="CX2" s="186" t="str">
        <f t="shared" si="0"/>
        <v>-</v>
      </c>
      <c r="CY2" s="186" t="str">
        <f>IF($B2="", "-", IF(BF2="", "-", BF2))</f>
        <v>-</v>
      </c>
      <c r="CZ2" s="186" t="str">
        <f t="shared" ref="CZ2:DB2" si="1">IF($B2="", "-", IF(BG2="", "-", BG2))</f>
        <v>-</v>
      </c>
      <c r="DA2" s="186" t="str">
        <f t="shared" si="1"/>
        <v>-</v>
      </c>
      <c r="DB2" s="189" t="str">
        <f t="shared" si="1"/>
        <v>-</v>
      </c>
      <c r="DC2" s="184" t="str">
        <f>IF($B2="", "-", C2)</f>
        <v>-</v>
      </c>
    </row>
    <row r="3" spans="2:107" ht="11.25" customHeight="1" thickBot="1">
      <c r="B3"/>
      <c r="C3" s="1"/>
      <c r="D3"/>
      <c r="E3"/>
      <c r="F3"/>
      <c r="G3" s="1"/>
      <c r="H3"/>
      <c r="I3" s="1"/>
      <c r="J3" s="1"/>
      <c r="K3" s="1"/>
      <c r="L3" s="1"/>
      <c r="M3" s="101"/>
      <c r="N3" s="102"/>
      <c r="O3" s="102"/>
      <c r="P3" s="102"/>
      <c r="Q3" s="102"/>
      <c r="R3" s="102"/>
      <c r="S3" s="102"/>
      <c r="T3" s="102"/>
      <c r="U3" s="102"/>
      <c r="V3" s="102"/>
      <c r="W3" s="102"/>
      <c r="X3" s="102"/>
      <c r="Y3" s="102"/>
      <c r="Z3" s="102"/>
      <c r="AA3" s="102"/>
      <c r="AB3" s="102"/>
      <c r="AC3" s="102"/>
      <c r="AD3" s="102"/>
      <c r="AE3" s="102"/>
      <c r="AF3" s="102"/>
      <c r="AG3" s="102"/>
      <c r="AH3" s="102"/>
      <c r="AI3" s="102"/>
      <c r="AJ3" s="102"/>
      <c r="AK3" s="102"/>
      <c r="AL3" s="102"/>
      <c r="AM3" s="102"/>
      <c r="AN3" s="102"/>
      <c r="AO3" s="102"/>
      <c r="AP3" s="102"/>
      <c r="AQ3" s="102"/>
      <c r="AR3" s="102"/>
      <c r="AS3" s="102"/>
      <c r="AT3" s="102"/>
      <c r="AU3" s="101"/>
      <c r="AV3" s="101"/>
      <c r="AW3" s="98"/>
      <c r="AX3" s="103"/>
      <c r="AY3" s="102"/>
      <c r="AZ3" s="98"/>
      <c r="BA3" s="98"/>
      <c r="BB3" s="98"/>
      <c r="BC3" s="98"/>
      <c r="BD3" s="98"/>
      <c r="BE3" s="98"/>
      <c r="BF3" s="98"/>
      <c r="BG3" s="98"/>
      <c r="BH3" s="98"/>
      <c r="BI3" s="103"/>
      <c r="BJ3" s="101"/>
      <c r="BK3" s="101"/>
      <c r="BL3" s="101"/>
      <c r="BM3" s="101"/>
      <c r="BN3" s="101"/>
      <c r="BO3" s="102"/>
      <c r="BP3" s="102"/>
      <c r="BQ3" s="10"/>
      <c r="BR3" s="103"/>
      <c r="BS3" s="103"/>
      <c r="BT3" s="103"/>
      <c r="BU3" s="101"/>
      <c r="BV3" s="101"/>
      <c r="BW3" s="103"/>
      <c r="BX3" s="103"/>
      <c r="BY3" s="101"/>
      <c r="BZ3" s="103"/>
    </row>
    <row r="4" spans="2:107" s="97" customFormat="1" ht="32.25" thickBot="1">
      <c r="B4" s="360" t="s">
        <v>57</v>
      </c>
      <c r="C4" s="361" t="s">
        <v>31</v>
      </c>
      <c r="D4" s="360" t="s">
        <v>705</v>
      </c>
      <c r="E4" s="360" t="s">
        <v>657</v>
      </c>
      <c r="F4" s="360" t="s">
        <v>658</v>
      </c>
      <c r="G4" s="360" t="s">
        <v>706</v>
      </c>
      <c r="H4" s="360" t="s">
        <v>622</v>
      </c>
      <c r="I4" s="360" t="s">
        <v>707</v>
      </c>
      <c r="J4" s="360" t="s">
        <v>659</v>
      </c>
      <c r="K4" s="360" t="s">
        <v>8</v>
      </c>
      <c r="L4" s="360" t="s">
        <v>32</v>
      </c>
      <c r="M4" s="360" t="s">
        <v>1420</v>
      </c>
      <c r="N4" s="375" t="s">
        <v>2250</v>
      </c>
      <c r="O4" s="362" t="s">
        <v>1468</v>
      </c>
      <c r="P4" s="362" t="s">
        <v>708</v>
      </c>
      <c r="Q4" s="362" t="s">
        <v>709</v>
      </c>
      <c r="R4" s="362" t="s">
        <v>2251</v>
      </c>
      <c r="S4" s="362" t="s">
        <v>33</v>
      </c>
      <c r="T4" s="362" t="s">
        <v>710</v>
      </c>
      <c r="U4" s="362" t="s">
        <v>711</v>
      </c>
      <c r="V4" s="362" t="s">
        <v>712</v>
      </c>
      <c r="W4" s="362" t="s">
        <v>713</v>
      </c>
      <c r="X4" s="362" t="s">
        <v>714</v>
      </c>
      <c r="Y4" s="362" t="s">
        <v>1331</v>
      </c>
      <c r="Z4" s="362" t="s">
        <v>1332</v>
      </c>
      <c r="AA4" s="362" t="s">
        <v>715</v>
      </c>
      <c r="AB4" s="362" t="s">
        <v>716</v>
      </c>
      <c r="AC4" s="362" t="s">
        <v>605</v>
      </c>
      <c r="AD4" s="362" t="s">
        <v>2252</v>
      </c>
      <c r="AE4" s="362" t="s">
        <v>2253</v>
      </c>
      <c r="AF4" s="362" t="s">
        <v>655</v>
      </c>
      <c r="AG4" s="362" t="s">
        <v>2254</v>
      </c>
      <c r="AH4" s="362" t="s">
        <v>2255</v>
      </c>
      <c r="AI4" s="362" t="s">
        <v>2256</v>
      </c>
      <c r="AJ4" s="362" t="s">
        <v>2257</v>
      </c>
      <c r="AK4" s="362" t="s">
        <v>2258</v>
      </c>
      <c r="AL4" s="362" t="s">
        <v>1333</v>
      </c>
      <c r="AM4" s="362" t="s">
        <v>2259</v>
      </c>
      <c r="AN4" s="362" t="s">
        <v>656</v>
      </c>
      <c r="AO4" s="362" t="s">
        <v>1335</v>
      </c>
      <c r="AP4" s="362" t="s">
        <v>2260</v>
      </c>
      <c r="AQ4" s="362" t="s">
        <v>2261</v>
      </c>
      <c r="AR4" s="122" t="s">
        <v>2262</v>
      </c>
      <c r="AS4" s="122" t="s">
        <v>2263</v>
      </c>
      <c r="AT4" s="360" t="s">
        <v>2264</v>
      </c>
      <c r="AW4" s="197" t="s">
        <v>657</v>
      </c>
      <c r="AX4" s="196" t="s">
        <v>1336</v>
      </c>
      <c r="AY4" s="197" t="s">
        <v>32</v>
      </c>
      <c r="AZ4" s="197" t="s">
        <v>1420</v>
      </c>
      <c r="BA4" s="197" t="s">
        <v>1422</v>
      </c>
      <c r="BB4" s="197" t="s">
        <v>1335</v>
      </c>
      <c r="BC4" s="197" t="s">
        <v>658</v>
      </c>
      <c r="BD4" s="197" t="s">
        <v>659</v>
      </c>
      <c r="BE4" s="197" t="s">
        <v>8</v>
      </c>
      <c r="BF4" s="197" t="s">
        <v>33</v>
      </c>
      <c r="BG4" s="197" t="s">
        <v>1333</v>
      </c>
      <c r="BH4" s="197" t="s">
        <v>1414</v>
      </c>
      <c r="BI4" s="197" t="s">
        <v>1425</v>
      </c>
      <c r="BJ4" s="197" t="s">
        <v>1427</v>
      </c>
      <c r="BK4" s="197" t="s">
        <v>709</v>
      </c>
      <c r="BL4" s="197" t="s">
        <v>708</v>
      </c>
      <c r="BM4" s="197" t="s">
        <v>710</v>
      </c>
      <c r="BN4" s="197" t="s">
        <v>711</v>
      </c>
      <c r="BO4" s="197" t="s">
        <v>712</v>
      </c>
      <c r="BP4" s="197" t="s">
        <v>713</v>
      </c>
      <c r="BQ4" s="197" t="s">
        <v>714</v>
      </c>
      <c r="BR4" s="197" t="s">
        <v>1331</v>
      </c>
      <c r="BS4" s="197" t="s">
        <v>1332</v>
      </c>
      <c r="BT4" s="197" t="s">
        <v>715</v>
      </c>
      <c r="BU4" s="197" t="s">
        <v>716</v>
      </c>
      <c r="BV4" s="197" t="s">
        <v>605</v>
      </c>
      <c r="BW4" s="197" t="s">
        <v>31</v>
      </c>
    </row>
    <row r="5" spans="2:107" ht="18.75">
      <c r="B5" s="363" t="s">
        <v>993</v>
      </c>
      <c r="C5" s="364">
        <v>29544764000120</v>
      </c>
      <c r="D5" s="365" t="s">
        <v>14</v>
      </c>
      <c r="E5" s="365" t="s">
        <v>607</v>
      </c>
      <c r="F5" s="365" t="s">
        <v>1424</v>
      </c>
      <c r="G5" s="366" t="s">
        <v>1424</v>
      </c>
      <c r="H5" s="366" t="s">
        <v>34</v>
      </c>
      <c r="I5" s="366" t="s">
        <v>34</v>
      </c>
      <c r="J5" s="366" t="s">
        <v>611</v>
      </c>
      <c r="K5" s="367" t="s">
        <v>48</v>
      </c>
      <c r="L5" s="368" t="s">
        <v>1341</v>
      </c>
      <c r="M5" s="368" t="s">
        <v>1421</v>
      </c>
      <c r="N5" s="367">
        <v>5193</v>
      </c>
      <c r="O5" s="367" t="s">
        <v>1323</v>
      </c>
      <c r="P5" s="371">
        <v>33059</v>
      </c>
      <c r="Q5" s="372">
        <v>407.98541999999998</v>
      </c>
      <c r="R5" s="372">
        <v>497.15463469199977</v>
      </c>
      <c r="S5" s="367">
        <v>2</v>
      </c>
      <c r="T5" s="369">
        <v>-0.23740816969936995</v>
      </c>
      <c r="U5" s="369">
        <v>-2.5437150461472591</v>
      </c>
      <c r="V5" s="369">
        <v>-0.23760054615261872</v>
      </c>
      <c r="W5" s="369">
        <v>-2.1286281042522321</v>
      </c>
      <c r="X5" s="369">
        <v>-0.11012319212811816</v>
      </c>
      <c r="Y5" s="369">
        <v>-0.75385673887721427</v>
      </c>
      <c r="Z5" s="369">
        <v>0.16298944204031907</v>
      </c>
      <c r="AA5" s="369">
        <v>0.88066349892113305</v>
      </c>
      <c r="AB5" s="369">
        <v>0.24125702033160792</v>
      </c>
      <c r="AC5" s="373">
        <v>-1.4475101751562425</v>
      </c>
      <c r="AD5" s="575">
        <v>11435298000189</v>
      </c>
      <c r="AE5" s="370" t="s">
        <v>1811</v>
      </c>
      <c r="AF5" s="370" t="s">
        <v>1812</v>
      </c>
      <c r="AG5" s="374" t="s">
        <v>1459</v>
      </c>
      <c r="AH5" s="374" t="s">
        <v>1813</v>
      </c>
      <c r="AI5" s="374">
        <v>20000</v>
      </c>
      <c r="AJ5" s="374">
        <v>5000</v>
      </c>
      <c r="AK5" s="374">
        <v>0</v>
      </c>
      <c r="AL5" s="722">
        <v>2.5</v>
      </c>
      <c r="AM5" s="722">
        <v>20</v>
      </c>
      <c r="AN5" s="369" t="s">
        <v>1814</v>
      </c>
      <c r="AO5" s="367" t="s">
        <v>1326</v>
      </c>
      <c r="AP5" s="370" t="s">
        <v>1816</v>
      </c>
      <c r="AQ5" s="376" t="s">
        <v>661</v>
      </c>
      <c r="AR5" s="369">
        <v>3.3340000000000002E-3</v>
      </c>
      <c r="AS5" s="369">
        <v>3.3340000000000002E-3</v>
      </c>
      <c r="AT5" s="369" t="s">
        <v>1424</v>
      </c>
      <c r="AW5" s="711"/>
      <c r="AX5" s="712"/>
      <c r="AY5" s="712"/>
      <c r="AZ5" s="712"/>
      <c r="BA5" s="712"/>
      <c r="BB5" s="723"/>
      <c r="BC5" s="712"/>
      <c r="BD5" s="712"/>
      <c r="BE5" s="712"/>
      <c r="BF5" s="712"/>
      <c r="BG5" s="724"/>
      <c r="BH5" s="713"/>
      <c r="BI5" s="714"/>
      <c r="BJ5" s="714"/>
      <c r="BK5" s="714"/>
      <c r="BL5" s="218"/>
      <c r="BM5" s="713"/>
      <c r="BN5" s="713"/>
      <c r="BO5" s="713"/>
      <c r="BP5" s="713"/>
      <c r="BQ5" s="713"/>
      <c r="BR5" s="713"/>
      <c r="BS5" s="713"/>
      <c r="BT5" s="713"/>
      <c r="BU5" s="713"/>
      <c r="BV5" s="715"/>
      <c r="BW5" s="712"/>
      <c r="BX5"/>
      <c r="BZ5"/>
    </row>
    <row r="6" spans="2:107" ht="18.75">
      <c r="B6" s="363" t="s">
        <v>1620</v>
      </c>
      <c r="C6" s="364">
        <v>826901000137</v>
      </c>
      <c r="D6" s="365" t="s">
        <v>11</v>
      </c>
      <c r="E6" s="365" t="s">
        <v>620</v>
      </c>
      <c r="F6" s="365" t="s">
        <v>674</v>
      </c>
      <c r="G6" s="366" t="s">
        <v>740</v>
      </c>
      <c r="H6" s="366" t="s">
        <v>34</v>
      </c>
      <c r="I6" s="366" t="s">
        <v>1306</v>
      </c>
      <c r="J6" s="366" t="s">
        <v>608</v>
      </c>
      <c r="K6" s="367" t="s">
        <v>48</v>
      </c>
      <c r="L6" s="368"/>
      <c r="M6" s="368" t="s">
        <v>1424</v>
      </c>
      <c r="N6" s="367">
        <v>7552</v>
      </c>
      <c r="O6" s="367" t="s">
        <v>1323</v>
      </c>
      <c r="P6" s="371">
        <v>34976</v>
      </c>
      <c r="Q6" s="372">
        <v>37.446756000000001</v>
      </c>
      <c r="R6" s="372">
        <v>34.130573166666643</v>
      </c>
      <c r="S6" s="367">
        <v>0</v>
      </c>
      <c r="T6" s="369">
        <v>8.9453159631818879E-2</v>
      </c>
      <c r="U6" s="369">
        <v>0.95844784267116212</v>
      </c>
      <c r="V6" s="369">
        <v>0.10618963760415867</v>
      </c>
      <c r="W6" s="369">
        <v>0.9513372365709124</v>
      </c>
      <c r="X6" s="369">
        <v>0.13860854529556921</v>
      </c>
      <c r="Y6" s="369">
        <v>0.94885540382326394</v>
      </c>
      <c r="Z6" s="369">
        <v>0.15310667270465284</v>
      </c>
      <c r="AA6" s="369">
        <v>0.82726498357419842</v>
      </c>
      <c r="AB6" s="369">
        <v>1.4280999422851565E-3</v>
      </c>
      <c r="AC6" s="373">
        <v>-3.8035209163372032</v>
      </c>
      <c r="AD6" s="575">
        <v>9329721000114</v>
      </c>
      <c r="AE6" s="370" t="s">
        <v>1817</v>
      </c>
      <c r="AF6" s="370" t="s">
        <v>1818</v>
      </c>
      <c r="AG6" s="374" t="s">
        <v>59</v>
      </c>
      <c r="AH6" s="374" t="s">
        <v>1819</v>
      </c>
      <c r="AI6" s="374">
        <v>1</v>
      </c>
      <c r="AJ6" s="374">
        <v>1</v>
      </c>
      <c r="AK6" s="374">
        <v>1</v>
      </c>
      <c r="AL6" s="722">
        <v>1.5</v>
      </c>
      <c r="AM6" s="722">
        <v>0</v>
      </c>
      <c r="AN6" s="369" t="s">
        <v>1820</v>
      </c>
      <c r="AO6" s="367" t="s">
        <v>1326</v>
      </c>
      <c r="AP6" s="370" t="s">
        <v>1821</v>
      </c>
      <c r="AQ6" s="376" t="s">
        <v>1815</v>
      </c>
      <c r="AR6" s="369">
        <v>0</v>
      </c>
      <c r="AS6" s="369">
        <v>0</v>
      </c>
      <c r="AT6" s="369" t="s">
        <v>1424</v>
      </c>
      <c r="AW6" s="198"/>
      <c r="AX6" s="198"/>
      <c r="AY6" s="184"/>
      <c r="AZ6" s="184"/>
      <c r="BA6" s="184"/>
      <c r="BB6" s="184"/>
      <c r="BC6" s="184"/>
      <c r="BD6" s="184"/>
      <c r="BE6" s="184"/>
      <c r="BF6" s="184"/>
      <c r="BG6" s="186"/>
      <c r="BH6" s="186"/>
      <c r="BI6" s="199"/>
      <c r="BJ6" s="199"/>
      <c r="BK6" s="199"/>
      <c r="BL6" s="218"/>
      <c r="BM6" s="186"/>
      <c r="BN6" s="186"/>
      <c r="BO6" s="186"/>
      <c r="BP6" s="186"/>
      <c r="BQ6" s="186"/>
      <c r="BR6" s="186"/>
      <c r="BS6" s="186"/>
      <c r="BT6" s="186"/>
      <c r="BU6" s="186"/>
      <c r="BV6" s="189"/>
      <c r="BW6" s="184"/>
      <c r="BX6"/>
      <c r="BZ6"/>
    </row>
    <row r="7" spans="2:107" ht="18.75">
      <c r="B7" s="363" t="s">
        <v>478</v>
      </c>
      <c r="C7" s="364">
        <v>74326471000120</v>
      </c>
      <c r="D7" s="365" t="s">
        <v>11</v>
      </c>
      <c r="E7" s="365" t="s">
        <v>663</v>
      </c>
      <c r="F7" s="365" t="s">
        <v>1424</v>
      </c>
      <c r="G7" s="366" t="s">
        <v>1424</v>
      </c>
      <c r="H7" s="366" t="s">
        <v>34</v>
      </c>
      <c r="I7" s="366" t="s">
        <v>34</v>
      </c>
      <c r="J7" s="366" t="s">
        <v>611</v>
      </c>
      <c r="K7" s="367" t="s">
        <v>48</v>
      </c>
      <c r="L7" s="368"/>
      <c r="M7" s="368" t="s">
        <v>1421</v>
      </c>
      <c r="N7" s="367">
        <v>14761</v>
      </c>
      <c r="O7" s="367" t="s">
        <v>1323</v>
      </c>
      <c r="P7" s="371">
        <v>34613</v>
      </c>
      <c r="Q7" s="372">
        <v>13.265196</v>
      </c>
      <c r="R7" s="372">
        <v>22.57871872619048</v>
      </c>
      <c r="S7" s="367">
        <v>3</v>
      </c>
      <c r="T7" s="369">
        <v>-0.17762225209715765</v>
      </c>
      <c r="U7" s="369">
        <v>-1.903137519497504</v>
      </c>
      <c r="V7" s="369">
        <v>-0.15905937893486477</v>
      </c>
      <c r="W7" s="369">
        <v>-1.4249894191243928</v>
      </c>
      <c r="X7" s="369">
        <v>-0.18142601355616794</v>
      </c>
      <c r="Y7" s="369">
        <v>-1.2419656594028592</v>
      </c>
      <c r="Z7" s="369">
        <v>0.17752194386994513</v>
      </c>
      <c r="AA7" s="369">
        <v>0.95918541880224006</v>
      </c>
      <c r="AB7" s="369">
        <v>0.14233963713777531</v>
      </c>
      <c r="AC7" s="373">
        <v>-1.9016545916730414</v>
      </c>
      <c r="AD7" s="575">
        <v>0</v>
      </c>
      <c r="AE7" s="370" t="s">
        <v>1822</v>
      </c>
      <c r="AF7" s="370" t="s">
        <v>1823</v>
      </c>
      <c r="AG7" s="374" t="s">
        <v>721</v>
      </c>
      <c r="AH7" s="374" t="s">
        <v>1819</v>
      </c>
      <c r="AI7" s="374">
        <v>100</v>
      </c>
      <c r="AJ7" s="374">
        <v>100</v>
      </c>
      <c r="AK7" s="374">
        <v>100</v>
      </c>
      <c r="AL7" s="722">
        <v>0.5</v>
      </c>
      <c r="AM7" s="722">
        <v>0</v>
      </c>
      <c r="AN7" s="369" t="s">
        <v>1824</v>
      </c>
      <c r="AO7" s="367" t="s">
        <v>1326</v>
      </c>
      <c r="AP7" s="370" t="s">
        <v>1821</v>
      </c>
      <c r="AQ7" s="376" t="s">
        <v>662</v>
      </c>
      <c r="AR7" s="369">
        <v>1.33333333333333E-3</v>
      </c>
      <c r="AS7" s="369">
        <v>1.33333333333333E-3</v>
      </c>
      <c r="AT7" s="369" t="s">
        <v>1424</v>
      </c>
      <c r="AW7" s="198"/>
      <c r="AX7" s="198"/>
      <c r="AY7" s="184"/>
      <c r="AZ7" s="184"/>
      <c r="BA7" s="184"/>
      <c r="BB7" s="184"/>
      <c r="BC7" s="184"/>
      <c r="BD7" s="184"/>
      <c r="BE7" s="184"/>
      <c r="BF7" s="184"/>
      <c r="BG7" s="186"/>
      <c r="BH7" s="186"/>
      <c r="BI7" s="199"/>
      <c r="BJ7" s="199"/>
      <c r="BK7" s="199"/>
      <c r="BL7" s="218"/>
      <c r="BM7" s="186"/>
      <c r="BN7" s="186"/>
      <c r="BO7" s="186"/>
      <c r="BP7" s="186"/>
      <c r="BQ7" s="186"/>
      <c r="BR7" s="186"/>
      <c r="BS7" s="186"/>
      <c r="BT7" s="186"/>
      <c r="BU7" s="186"/>
      <c r="BV7" s="189"/>
      <c r="BW7" s="184"/>
      <c r="BX7"/>
      <c r="BZ7"/>
    </row>
    <row r="8" spans="2:107" ht="18.75">
      <c r="B8" s="363" t="s">
        <v>1276</v>
      </c>
      <c r="C8" s="364">
        <v>817677000117</v>
      </c>
      <c r="D8" s="365" t="s">
        <v>11</v>
      </c>
      <c r="E8" s="365" t="s">
        <v>620</v>
      </c>
      <c r="F8" s="365" t="s">
        <v>665</v>
      </c>
      <c r="G8" s="366" t="s">
        <v>740</v>
      </c>
      <c r="H8" s="366" t="s">
        <v>34</v>
      </c>
      <c r="I8" s="366" t="s">
        <v>1424</v>
      </c>
      <c r="J8" s="366" t="s">
        <v>608</v>
      </c>
      <c r="K8" s="367" t="s">
        <v>48</v>
      </c>
      <c r="L8" s="368"/>
      <c r="M8" s="368" t="s">
        <v>34</v>
      </c>
      <c r="N8" s="367">
        <v>17949</v>
      </c>
      <c r="O8" s="367" t="s">
        <v>1323</v>
      </c>
      <c r="P8" s="371">
        <v>34976</v>
      </c>
      <c r="Q8" s="372">
        <v>450.73260599999998</v>
      </c>
      <c r="R8" s="372">
        <v>337.64191973412665</v>
      </c>
      <c r="S8" s="367">
        <v>1</v>
      </c>
      <c r="T8" s="369">
        <v>0.10480758982164096</v>
      </c>
      <c r="U8" s="369">
        <v>1.1229632220211079</v>
      </c>
      <c r="V8" s="369">
        <v>0.12368988107309442</v>
      </c>
      <c r="W8" s="369">
        <v>1.1081193260165543</v>
      </c>
      <c r="X8" s="369">
        <v>0.1936594664019875</v>
      </c>
      <c r="Y8" s="369">
        <v>1.3257106970224413</v>
      </c>
      <c r="Z8" s="369">
        <v>0.21114108347738303</v>
      </c>
      <c r="AA8" s="369">
        <v>1.1408361364608741</v>
      </c>
      <c r="AB8" s="369">
        <v>4.1479052594244632E-3</v>
      </c>
      <c r="AC8" s="373">
        <v>2.9095253418369404</v>
      </c>
      <c r="AD8" s="575">
        <v>0</v>
      </c>
      <c r="AE8" s="370" t="s">
        <v>1825</v>
      </c>
      <c r="AF8" s="370" t="s">
        <v>1826</v>
      </c>
      <c r="AG8" s="374" t="s">
        <v>730</v>
      </c>
      <c r="AH8" s="374" t="s">
        <v>1819</v>
      </c>
      <c r="AI8" s="374">
        <v>0</v>
      </c>
      <c r="AJ8" s="374">
        <v>0</v>
      </c>
      <c r="AK8" s="374">
        <v>0</v>
      </c>
      <c r="AL8" s="722">
        <v>0.45</v>
      </c>
      <c r="AM8" s="722">
        <v>0</v>
      </c>
      <c r="AN8" s="369" t="s">
        <v>1820</v>
      </c>
      <c r="AO8" s="367" t="s">
        <v>1326</v>
      </c>
      <c r="AP8" s="370" t="s">
        <v>1821</v>
      </c>
      <c r="AQ8" s="376" t="s">
        <v>664</v>
      </c>
      <c r="AR8" s="369">
        <v>1.1999999999999999E-3</v>
      </c>
      <c r="AS8" s="369">
        <v>1.1999999999999999E-3</v>
      </c>
      <c r="AT8" s="369" t="s">
        <v>1424</v>
      </c>
      <c r="AW8" s="198"/>
      <c r="AX8" s="198"/>
      <c r="AY8" s="184"/>
      <c r="AZ8" s="184"/>
      <c r="BA8" s="184"/>
      <c r="BB8" s="184"/>
      <c r="BC8" s="184"/>
      <c r="BD8" s="184"/>
      <c r="BE8" s="184"/>
      <c r="BF8" s="184"/>
      <c r="BG8" s="186"/>
      <c r="BH8" s="186"/>
      <c r="BI8" s="199"/>
      <c r="BJ8" s="199"/>
      <c r="BK8" s="199"/>
      <c r="BL8" s="218"/>
      <c r="BM8" s="186"/>
      <c r="BN8" s="186"/>
      <c r="BO8" s="186"/>
      <c r="BP8" s="186"/>
      <c r="BQ8" s="186"/>
      <c r="BR8" s="186"/>
      <c r="BS8" s="186"/>
      <c r="BT8" s="186"/>
      <c r="BU8" s="186"/>
      <c r="BV8" s="189"/>
      <c r="BW8" s="184"/>
      <c r="BX8"/>
      <c r="BZ8"/>
    </row>
    <row r="9" spans="2:107" ht="18.75">
      <c r="B9" s="363" t="s">
        <v>1281</v>
      </c>
      <c r="C9" s="364">
        <v>819889000133</v>
      </c>
      <c r="D9" s="365" t="s">
        <v>14</v>
      </c>
      <c r="E9" s="365" t="s">
        <v>15</v>
      </c>
      <c r="F9" s="365" t="s">
        <v>17</v>
      </c>
      <c r="G9" s="366" t="s">
        <v>1424</v>
      </c>
      <c r="H9" s="366" t="s">
        <v>34</v>
      </c>
      <c r="I9" s="366" t="s">
        <v>34</v>
      </c>
      <c r="J9" s="366" t="s">
        <v>611</v>
      </c>
      <c r="K9" s="367" t="s">
        <v>49</v>
      </c>
      <c r="L9" s="368"/>
      <c r="M9" s="368" t="s">
        <v>1421</v>
      </c>
      <c r="N9" s="367">
        <v>17973</v>
      </c>
      <c r="O9" s="367" t="s">
        <v>1323</v>
      </c>
      <c r="P9" s="371">
        <v>34976</v>
      </c>
      <c r="Q9" s="372">
        <v>79.959840999999997</v>
      </c>
      <c r="R9" s="372">
        <v>89.666106301587291</v>
      </c>
      <c r="S9" s="367">
        <v>1</v>
      </c>
      <c r="T9" s="369">
        <v>-4.5339755363852152E-2</v>
      </c>
      <c r="U9" s="369">
        <v>-0.48579380420526735</v>
      </c>
      <c r="V9" s="369">
        <v>-3.7385469356540746E-2</v>
      </c>
      <c r="W9" s="369">
        <v>-0.33493088316335995</v>
      </c>
      <c r="X9" s="369">
        <v>-3.7436606368810854E-2</v>
      </c>
      <c r="Y9" s="369">
        <v>-0.25627515372954496</v>
      </c>
      <c r="Z9" s="369">
        <v>0.28155697079094177</v>
      </c>
      <c r="AA9" s="369">
        <v>1.5213068033023169</v>
      </c>
      <c r="AB9" s="369">
        <v>0.17134547753558788</v>
      </c>
      <c r="AC9" s="373">
        <v>-0.86962852539164759</v>
      </c>
      <c r="AD9" s="575">
        <v>0</v>
      </c>
      <c r="AE9" s="370" t="s">
        <v>1825</v>
      </c>
      <c r="AF9" s="370" t="s">
        <v>1826</v>
      </c>
      <c r="AG9" s="374" t="s">
        <v>730</v>
      </c>
      <c r="AH9" s="374" t="s">
        <v>1819</v>
      </c>
      <c r="AI9" s="374">
        <v>5000</v>
      </c>
      <c r="AJ9" s="374">
        <v>100</v>
      </c>
      <c r="AK9" s="374">
        <v>1000</v>
      </c>
      <c r="AL9" s="722">
        <v>1</v>
      </c>
      <c r="AM9" s="722">
        <v>0</v>
      </c>
      <c r="AN9" s="369" t="s">
        <v>1827</v>
      </c>
      <c r="AO9" s="367" t="s">
        <v>1326</v>
      </c>
      <c r="AP9" s="370" t="s">
        <v>1828</v>
      </c>
      <c r="AQ9" s="376" t="s">
        <v>17</v>
      </c>
      <c r="AR9" s="369">
        <v>2.66666666666667E-3</v>
      </c>
      <c r="AS9" s="369">
        <v>2.66666666666667E-3</v>
      </c>
      <c r="AT9" s="369" t="s">
        <v>1424</v>
      </c>
      <c r="AW9" s="198"/>
      <c r="AX9" s="198"/>
      <c r="AY9" s="184"/>
      <c r="AZ9" s="184"/>
      <c r="BA9" s="184"/>
      <c r="BB9" s="184"/>
      <c r="BC9" s="184"/>
      <c r="BD9" s="184"/>
      <c r="BE9" s="184"/>
      <c r="BF9" s="184"/>
      <c r="BG9" s="186"/>
      <c r="BH9" s="186"/>
      <c r="BI9" s="199"/>
      <c r="BJ9" s="199"/>
      <c r="BK9" s="199"/>
      <c r="BL9" s="218"/>
      <c r="BM9" s="186"/>
      <c r="BN9" s="186"/>
      <c r="BO9" s="186"/>
      <c r="BP9" s="186"/>
      <c r="BQ9" s="186"/>
      <c r="BR9" s="186"/>
      <c r="BS9" s="186"/>
      <c r="BT9" s="186"/>
      <c r="BU9" s="186"/>
      <c r="BV9" s="189"/>
      <c r="BW9" s="184"/>
      <c r="BX9"/>
      <c r="BZ9"/>
    </row>
    <row r="10" spans="2:107" ht="18.75">
      <c r="B10" s="363" t="s">
        <v>476</v>
      </c>
      <c r="C10" s="364">
        <v>807777000162</v>
      </c>
      <c r="D10" s="365" t="s">
        <v>11</v>
      </c>
      <c r="E10" s="365" t="s">
        <v>620</v>
      </c>
      <c r="F10" s="365" t="s">
        <v>665</v>
      </c>
      <c r="G10" s="366" t="s">
        <v>740</v>
      </c>
      <c r="H10" s="366" t="s">
        <v>34</v>
      </c>
      <c r="I10" s="366" t="s">
        <v>1306</v>
      </c>
      <c r="J10" s="366" t="s">
        <v>608</v>
      </c>
      <c r="K10" s="367" t="s">
        <v>48</v>
      </c>
      <c r="L10" s="368"/>
      <c r="M10" s="368" t="s">
        <v>1421</v>
      </c>
      <c r="N10" s="367">
        <v>19119</v>
      </c>
      <c r="O10" s="367" t="s">
        <v>1323</v>
      </c>
      <c r="P10" s="371">
        <v>34974</v>
      </c>
      <c r="Q10" s="372">
        <v>665.55253300000004</v>
      </c>
      <c r="R10" s="372">
        <v>384.34345652380949</v>
      </c>
      <c r="S10" s="367">
        <v>0</v>
      </c>
      <c r="T10" s="369">
        <v>9.4029401202572638E-2</v>
      </c>
      <c r="U10" s="369">
        <v>1.0074800834448114</v>
      </c>
      <c r="V10" s="369">
        <v>0.11286067424544188</v>
      </c>
      <c r="W10" s="369">
        <v>1.0111020658571659</v>
      </c>
      <c r="X10" s="369">
        <v>0.15348446418511763</v>
      </c>
      <c r="Y10" s="369">
        <v>1.0506896449595915</v>
      </c>
      <c r="Z10" s="369">
        <v>0.18215252356136147</v>
      </c>
      <c r="AA10" s="369">
        <v>0.98420533703760082</v>
      </c>
      <c r="AB10" s="369">
        <v>1.3303337449384455E-3</v>
      </c>
      <c r="AC10" s="373">
        <v>0.93151710606198723</v>
      </c>
      <c r="AD10" s="575">
        <v>0</v>
      </c>
      <c r="AE10" s="370" t="s">
        <v>1829</v>
      </c>
      <c r="AF10" s="370" t="s">
        <v>1830</v>
      </c>
      <c r="AG10" s="374" t="s">
        <v>743</v>
      </c>
      <c r="AH10" s="374" t="s">
        <v>1819</v>
      </c>
      <c r="AI10" s="374">
        <v>1</v>
      </c>
      <c r="AJ10" s="374">
        <v>1</v>
      </c>
      <c r="AK10" s="374">
        <v>1</v>
      </c>
      <c r="AL10" s="722">
        <v>0.25</v>
      </c>
      <c r="AM10" s="722">
        <v>0</v>
      </c>
      <c r="AN10" s="369" t="s">
        <v>1820</v>
      </c>
      <c r="AO10" s="367" t="s">
        <v>1326</v>
      </c>
      <c r="AP10" s="370" t="s">
        <v>1821</v>
      </c>
      <c r="AQ10" s="376" t="s">
        <v>11</v>
      </c>
      <c r="AR10" s="369">
        <v>3.33333333333333E-4</v>
      </c>
      <c r="AS10" s="369">
        <v>3.33333333333333E-4</v>
      </c>
      <c r="AT10" s="369" t="s">
        <v>1424</v>
      </c>
      <c r="AW10" s="198"/>
      <c r="AX10" s="198"/>
      <c r="AY10" s="184"/>
      <c r="AZ10" s="184"/>
      <c r="BA10" s="184"/>
      <c r="BB10" s="184"/>
      <c r="BC10" s="184"/>
      <c r="BD10" s="184"/>
      <c r="BE10" s="184"/>
      <c r="BF10" s="184"/>
      <c r="BG10" s="186"/>
      <c r="BH10" s="186"/>
      <c r="BI10" s="199"/>
      <c r="BJ10" s="199"/>
      <c r="BK10" s="199"/>
      <c r="BL10" s="218"/>
      <c r="BM10" s="186"/>
      <c r="BN10" s="186"/>
      <c r="BO10" s="186"/>
      <c r="BP10" s="186"/>
      <c r="BQ10" s="186"/>
      <c r="BR10" s="186"/>
      <c r="BS10" s="186"/>
      <c r="BT10" s="186"/>
      <c r="BU10" s="186"/>
      <c r="BV10" s="189"/>
      <c r="BW10" s="184"/>
      <c r="BX10"/>
      <c r="BZ10"/>
    </row>
    <row r="11" spans="2:107" ht="18.75">
      <c r="B11" s="363" t="s">
        <v>1637</v>
      </c>
      <c r="C11" s="364">
        <v>828035000113</v>
      </c>
      <c r="D11" s="365" t="s">
        <v>11</v>
      </c>
      <c r="E11" s="365" t="s">
        <v>620</v>
      </c>
      <c r="F11" s="365" t="s">
        <v>694</v>
      </c>
      <c r="G11" s="366" t="s">
        <v>740</v>
      </c>
      <c r="H11" s="366" t="s">
        <v>34</v>
      </c>
      <c r="I11" s="366" t="s">
        <v>1306</v>
      </c>
      <c r="J11" s="366" t="s">
        <v>608</v>
      </c>
      <c r="K11" s="367" t="s">
        <v>48</v>
      </c>
      <c r="L11" s="368"/>
      <c r="M11" s="368" t="s">
        <v>1424</v>
      </c>
      <c r="N11" s="367">
        <v>20583</v>
      </c>
      <c r="O11" s="367" t="s">
        <v>1326</v>
      </c>
      <c r="P11" s="371">
        <v>34980</v>
      </c>
      <c r="Q11" s="372">
        <v>0</v>
      </c>
      <c r="R11" s="372">
        <v>47.068096281250007</v>
      </c>
      <c r="S11" s="367">
        <v>1</v>
      </c>
      <c r="T11" s="369">
        <v>2.2246472864894784E-2</v>
      </c>
      <c r="U11" s="369">
        <v>0.23836032189540005</v>
      </c>
      <c r="V11" s="369">
        <v>3.8315745883695573E-2</v>
      </c>
      <c r="W11" s="369">
        <v>0.34326509279584105</v>
      </c>
      <c r="X11" s="369">
        <v>9.0783266500903403E-2</v>
      </c>
      <c r="Y11" s="369">
        <v>0.62146379801060692</v>
      </c>
      <c r="Z11" s="369">
        <v>8.5355050922630182E-2</v>
      </c>
      <c r="AA11" s="369">
        <v>0.46118985901872245</v>
      </c>
      <c r="AB11" s="369">
        <v>2.3020308992607354E-2</v>
      </c>
      <c r="AC11" s="373">
        <v>-3.1843925181502009</v>
      </c>
      <c r="AD11" s="575">
        <v>42046759000155</v>
      </c>
      <c r="AE11" s="370" t="s">
        <v>1832</v>
      </c>
      <c r="AF11" s="370" t="s">
        <v>1833</v>
      </c>
      <c r="AG11" s="374" t="s">
        <v>1458</v>
      </c>
      <c r="AH11" s="374" t="s">
        <v>1819</v>
      </c>
      <c r="AI11" s="374">
        <v>1000</v>
      </c>
      <c r="AJ11" s="374">
        <v>1000</v>
      </c>
      <c r="AK11" s="374">
        <v>1000</v>
      </c>
      <c r="AL11" s="722">
        <v>2</v>
      </c>
      <c r="AM11" s="722">
        <v>20</v>
      </c>
      <c r="AN11" s="369" t="s">
        <v>1834</v>
      </c>
      <c r="AO11" s="367" t="s">
        <v>1326</v>
      </c>
      <c r="AP11" s="370" t="s">
        <v>1835</v>
      </c>
      <c r="AQ11" s="376" t="s">
        <v>666</v>
      </c>
      <c r="AR11" s="369">
        <v>1.06666666666667E-3</v>
      </c>
      <c r="AS11" s="369">
        <v>1.06666666666667E-3</v>
      </c>
      <c r="AT11" s="369" t="s">
        <v>1424</v>
      </c>
      <c r="AW11" s="198"/>
      <c r="AX11" s="198"/>
      <c r="AY11" s="184"/>
      <c r="AZ11" s="184"/>
      <c r="BA11" s="184"/>
      <c r="BB11" s="184"/>
      <c r="BC11" s="184"/>
      <c r="BD11" s="184"/>
      <c r="BE11" s="184"/>
      <c r="BF11" s="184"/>
      <c r="BG11" s="186"/>
      <c r="BH11" s="186"/>
      <c r="BI11" s="199"/>
      <c r="BJ11" s="199"/>
      <c r="BK11" s="199"/>
      <c r="BL11" s="218"/>
      <c r="BM11" s="186"/>
      <c r="BN11" s="186"/>
      <c r="BO11" s="186"/>
      <c r="BP11" s="186"/>
      <c r="BQ11" s="186"/>
      <c r="BR11" s="186"/>
      <c r="BS11" s="186"/>
      <c r="BT11" s="186"/>
      <c r="BU11" s="186"/>
      <c r="BV11" s="189"/>
      <c r="BW11" s="184"/>
      <c r="BX11"/>
      <c r="BZ11"/>
    </row>
    <row r="12" spans="2:107" ht="18.75">
      <c r="B12" s="363" t="s">
        <v>1619</v>
      </c>
      <c r="C12" s="364">
        <v>832453000184</v>
      </c>
      <c r="D12" s="365" t="s">
        <v>11</v>
      </c>
      <c r="E12" s="365" t="s">
        <v>1424</v>
      </c>
      <c r="F12" s="365" t="s">
        <v>1424</v>
      </c>
      <c r="G12" s="366" t="s">
        <v>1424</v>
      </c>
      <c r="H12" s="366" t="s">
        <v>34</v>
      </c>
      <c r="I12" s="366" t="s">
        <v>1424</v>
      </c>
      <c r="J12" s="366" t="s">
        <v>1424</v>
      </c>
      <c r="K12" s="367" t="s">
        <v>48</v>
      </c>
      <c r="L12" s="368"/>
      <c r="M12" s="368" t="s">
        <v>1424</v>
      </c>
      <c r="N12" s="367">
        <v>21369</v>
      </c>
      <c r="O12" s="367" t="s">
        <v>1323</v>
      </c>
      <c r="P12" s="371">
        <v>34976</v>
      </c>
      <c r="Q12" s="372">
        <v>4.700539</v>
      </c>
      <c r="R12" s="372">
        <v>4.7853193968253978</v>
      </c>
      <c r="S12" s="367">
        <v>0</v>
      </c>
      <c r="T12" s="369">
        <v>8.2725476461217751E-2</v>
      </c>
      <c r="U12" s="369">
        <v>0.8863639336446093</v>
      </c>
      <c r="V12" s="369">
        <v>9.7993593017851044E-2</v>
      </c>
      <c r="W12" s="369">
        <v>0.87791008695942785</v>
      </c>
      <c r="X12" s="369">
        <v>0.11887860631952352</v>
      </c>
      <c r="Y12" s="369">
        <v>0.81379259673150939</v>
      </c>
      <c r="Z12" s="369">
        <v>0.14431931512321894</v>
      </c>
      <c r="AA12" s="369">
        <v>0.77978518993196733</v>
      </c>
      <c r="AB12" s="369">
        <v>1.3454959135302124E-3</v>
      </c>
      <c r="AC12" s="373">
        <v>-10.128497939212185</v>
      </c>
      <c r="AD12" s="575">
        <v>0</v>
      </c>
      <c r="AE12" s="370" t="s">
        <v>1817</v>
      </c>
      <c r="AF12" s="370" t="s">
        <v>1818</v>
      </c>
      <c r="AG12" s="374" t="s">
        <v>59</v>
      </c>
      <c r="AH12" s="374" t="s">
        <v>1819</v>
      </c>
      <c r="AI12" s="374">
        <v>1</v>
      </c>
      <c r="AJ12" s="374">
        <v>1</v>
      </c>
      <c r="AK12" s="374">
        <v>1</v>
      </c>
      <c r="AL12" s="722">
        <v>0.5</v>
      </c>
      <c r="AM12" s="722">
        <v>0</v>
      </c>
      <c r="AN12" s="369" t="s">
        <v>1820</v>
      </c>
      <c r="AO12" s="367" t="s">
        <v>1326</v>
      </c>
      <c r="AP12" s="370" t="s">
        <v>1821</v>
      </c>
      <c r="AQ12" s="376" t="s">
        <v>1815</v>
      </c>
      <c r="AR12" s="369">
        <v>0</v>
      </c>
      <c r="AS12" s="369">
        <v>0</v>
      </c>
      <c r="AT12" s="369" t="s">
        <v>1424</v>
      </c>
      <c r="AW12" s="198"/>
      <c r="AX12" s="198"/>
      <c r="AY12" s="184"/>
      <c r="AZ12" s="184"/>
      <c r="BA12" s="184"/>
      <c r="BB12" s="184"/>
      <c r="BC12" s="184"/>
      <c r="BD12" s="184"/>
      <c r="BE12" s="184"/>
      <c r="BF12" s="184"/>
      <c r="BG12" s="186"/>
      <c r="BH12" s="186"/>
      <c r="BI12" s="199"/>
      <c r="BJ12" s="199"/>
      <c r="BK12" s="199"/>
      <c r="BL12" s="218"/>
      <c r="BM12" s="186"/>
      <c r="BN12" s="186"/>
      <c r="BO12" s="186"/>
      <c r="BP12" s="186"/>
      <c r="BQ12" s="186"/>
      <c r="BR12" s="186"/>
      <c r="BS12" s="186"/>
      <c r="BT12" s="186"/>
      <c r="BU12" s="186"/>
      <c r="BV12" s="189"/>
      <c r="BW12" s="184"/>
      <c r="BX12"/>
      <c r="BZ12"/>
    </row>
    <row r="13" spans="2:107" ht="18.75">
      <c r="B13" s="363" t="s">
        <v>151</v>
      </c>
      <c r="C13" s="364">
        <v>888897000131</v>
      </c>
      <c r="D13" s="365" t="s">
        <v>13</v>
      </c>
      <c r="E13" s="365" t="s">
        <v>616</v>
      </c>
      <c r="F13" s="365" t="s">
        <v>617</v>
      </c>
      <c r="G13" s="366" t="s">
        <v>34</v>
      </c>
      <c r="H13" s="366" t="s">
        <v>1339</v>
      </c>
      <c r="I13" s="366" t="s">
        <v>34</v>
      </c>
      <c r="J13" s="366" t="s">
        <v>608</v>
      </c>
      <c r="K13" s="367" t="s">
        <v>48</v>
      </c>
      <c r="L13" s="368"/>
      <c r="M13" s="368" t="s">
        <v>34</v>
      </c>
      <c r="N13" s="367">
        <v>22780</v>
      </c>
      <c r="O13" s="367" t="s">
        <v>1323</v>
      </c>
      <c r="P13" s="371">
        <v>35005</v>
      </c>
      <c r="Q13" s="372">
        <v>59.890560999999998</v>
      </c>
      <c r="R13" s="372">
        <v>36.061941515873009</v>
      </c>
      <c r="S13" s="367">
        <v>1</v>
      </c>
      <c r="T13" s="369">
        <v>0.13320892093018943</v>
      </c>
      <c r="U13" s="369">
        <v>1.4272699076878592</v>
      </c>
      <c r="V13" s="369">
        <v>0.15056137052946172</v>
      </c>
      <c r="W13" s="369">
        <v>1.3488570203785861</v>
      </c>
      <c r="X13" s="369">
        <v>0.19840402185595396</v>
      </c>
      <c r="Y13" s="369">
        <v>1.3581899144591105</v>
      </c>
      <c r="Z13" s="369">
        <v>0.21985931268645253</v>
      </c>
      <c r="AA13" s="369">
        <v>1.1879424161287087</v>
      </c>
      <c r="AB13" s="369">
        <v>1.6486247416967047E-2</v>
      </c>
      <c r="AC13" s="373">
        <v>2.3619641231470268</v>
      </c>
      <c r="AD13" s="575">
        <v>0</v>
      </c>
      <c r="AE13" s="370" t="s">
        <v>1836</v>
      </c>
      <c r="AF13" s="370" t="s">
        <v>1833</v>
      </c>
      <c r="AG13" s="374" t="s">
        <v>1458</v>
      </c>
      <c r="AH13" s="374" t="s">
        <v>1819</v>
      </c>
      <c r="AI13" s="374">
        <v>1000</v>
      </c>
      <c r="AJ13" s="374">
        <v>1000</v>
      </c>
      <c r="AK13" s="374">
        <v>1000</v>
      </c>
      <c r="AL13" s="722">
        <v>1.5</v>
      </c>
      <c r="AM13" s="722">
        <v>20</v>
      </c>
      <c r="AN13" s="369" t="s">
        <v>1815</v>
      </c>
      <c r="AO13" s="367" t="s">
        <v>1326</v>
      </c>
      <c r="AP13" s="370" t="s">
        <v>1835</v>
      </c>
      <c r="AQ13" s="376" t="s">
        <v>666</v>
      </c>
      <c r="AR13" s="369">
        <v>5.2500000000000003E-3</v>
      </c>
      <c r="AS13" s="369">
        <v>5.2500000000000003E-3</v>
      </c>
      <c r="AT13" s="369" t="s">
        <v>1424</v>
      </c>
      <c r="AW13" s="198"/>
      <c r="AX13" s="198"/>
      <c r="AY13" s="184"/>
      <c r="AZ13" s="184"/>
      <c r="BA13" s="184"/>
      <c r="BB13" s="184"/>
      <c r="BC13" s="184"/>
      <c r="BD13" s="184"/>
      <c r="BE13" s="184"/>
      <c r="BF13" s="184"/>
      <c r="BG13" s="186"/>
      <c r="BH13" s="186"/>
      <c r="BI13" s="199"/>
      <c r="BJ13" s="199"/>
      <c r="BK13" s="199"/>
      <c r="BL13" s="218"/>
      <c r="BM13" s="186"/>
      <c r="BN13" s="186"/>
      <c r="BO13" s="186"/>
      <c r="BP13" s="186"/>
      <c r="BQ13" s="186"/>
      <c r="BR13" s="186"/>
      <c r="BS13" s="186"/>
      <c r="BT13" s="186"/>
      <c r="BU13" s="186"/>
      <c r="BV13" s="189"/>
      <c r="BW13" s="184"/>
      <c r="BX13"/>
      <c r="BZ13"/>
    </row>
    <row r="14" spans="2:107" ht="18.75">
      <c r="B14" s="363" t="s">
        <v>200</v>
      </c>
      <c r="C14" s="364">
        <v>601692000123</v>
      </c>
      <c r="D14" s="365" t="s">
        <v>14</v>
      </c>
      <c r="E14" s="365" t="s">
        <v>607</v>
      </c>
      <c r="F14" s="365" t="s">
        <v>1424</v>
      </c>
      <c r="G14" s="366" t="s">
        <v>1424</v>
      </c>
      <c r="H14" s="366" t="s">
        <v>34</v>
      </c>
      <c r="I14" s="366" t="s">
        <v>34</v>
      </c>
      <c r="J14" s="366" t="s">
        <v>608</v>
      </c>
      <c r="K14" s="367" t="s">
        <v>48</v>
      </c>
      <c r="L14" s="368" t="s">
        <v>1341</v>
      </c>
      <c r="M14" s="368" t="s">
        <v>34</v>
      </c>
      <c r="N14" s="367">
        <v>24813</v>
      </c>
      <c r="O14" s="367" t="s">
        <v>1323</v>
      </c>
      <c r="P14" s="371">
        <v>37768</v>
      </c>
      <c r="Q14" s="372">
        <v>157.19171</v>
      </c>
      <c r="R14" s="372">
        <v>174.60299110317462</v>
      </c>
      <c r="S14" s="367">
        <v>2</v>
      </c>
      <c r="T14" s="369">
        <v>-3.7471953430930127E-2</v>
      </c>
      <c r="U14" s="369">
        <v>-0.40149406767040724</v>
      </c>
      <c r="V14" s="369">
        <v>-0.12335282915066215</v>
      </c>
      <c r="W14" s="369">
        <v>-1.1050997277609984</v>
      </c>
      <c r="X14" s="369">
        <v>-0.17707050297793892</v>
      </c>
      <c r="Y14" s="369">
        <v>-1.2121496784346633</v>
      </c>
      <c r="Z14" s="369">
        <v>-0.10203679761084972</v>
      </c>
      <c r="AA14" s="369">
        <v>-0.55132456481720782</v>
      </c>
      <c r="AB14" s="369">
        <v>0.29358035926437609</v>
      </c>
      <c r="AC14" s="373">
        <v>-0.80037464135781111</v>
      </c>
      <c r="AD14" s="575">
        <v>9441424000166</v>
      </c>
      <c r="AE14" s="370" t="s">
        <v>1837</v>
      </c>
      <c r="AF14" s="370" t="s">
        <v>1812</v>
      </c>
      <c r="AG14" s="374" t="s">
        <v>1459</v>
      </c>
      <c r="AH14" s="374" t="s">
        <v>1819</v>
      </c>
      <c r="AI14" s="374">
        <v>300000</v>
      </c>
      <c r="AJ14" s="374">
        <v>30000</v>
      </c>
      <c r="AK14" s="374">
        <v>300000</v>
      </c>
      <c r="AL14" s="722">
        <v>2</v>
      </c>
      <c r="AM14" s="722">
        <v>20</v>
      </c>
      <c r="AN14" s="369" t="s">
        <v>1834</v>
      </c>
      <c r="AO14" s="367" t="s">
        <v>1326</v>
      </c>
      <c r="AP14" s="370" t="s">
        <v>1816</v>
      </c>
      <c r="AQ14" s="376" t="s">
        <v>667</v>
      </c>
      <c r="AR14" s="369">
        <v>5.0000000000000001E-3</v>
      </c>
      <c r="AS14" s="369">
        <v>5.0000000000000001E-3</v>
      </c>
      <c r="AT14" s="369" t="s">
        <v>1424</v>
      </c>
      <c r="AW14" s="198"/>
      <c r="AX14" s="198"/>
      <c r="AY14" s="184"/>
      <c r="AZ14" s="184"/>
      <c r="BA14" s="184"/>
      <c r="BB14" s="184"/>
      <c r="BC14" s="184"/>
      <c r="BD14" s="184"/>
      <c r="BE14" s="184"/>
      <c r="BF14" s="184"/>
      <c r="BG14" s="186"/>
      <c r="BH14" s="186"/>
      <c r="BI14" s="199"/>
      <c r="BJ14" s="199"/>
      <c r="BK14" s="199"/>
      <c r="BL14" s="218"/>
      <c r="BM14" s="186"/>
      <c r="BN14" s="186"/>
      <c r="BO14" s="186"/>
      <c r="BP14" s="186"/>
      <c r="BQ14" s="186"/>
      <c r="BR14" s="186"/>
      <c r="BS14" s="186"/>
      <c r="BT14" s="186"/>
      <c r="BU14" s="186"/>
      <c r="BV14" s="189"/>
      <c r="BW14" s="184"/>
      <c r="BX14"/>
      <c r="BZ14"/>
    </row>
    <row r="15" spans="2:107" ht="18.75">
      <c r="B15" s="363" t="s">
        <v>1634</v>
      </c>
      <c r="C15" s="364">
        <v>1221890000124</v>
      </c>
      <c r="D15" s="365" t="s">
        <v>13</v>
      </c>
      <c r="E15" s="365" t="s">
        <v>615</v>
      </c>
      <c r="F15" s="365" t="s">
        <v>619</v>
      </c>
      <c r="G15" s="366" t="s">
        <v>34</v>
      </c>
      <c r="H15" s="366" t="s">
        <v>1340</v>
      </c>
      <c r="I15" s="366" t="s">
        <v>34</v>
      </c>
      <c r="J15" s="366" t="s">
        <v>611</v>
      </c>
      <c r="K15" s="367" t="s">
        <v>48</v>
      </c>
      <c r="L15" s="368"/>
      <c r="M15" s="368" t="s">
        <v>1424</v>
      </c>
      <c r="N15" s="367">
        <v>40177</v>
      </c>
      <c r="O15" s="367" t="s">
        <v>1326</v>
      </c>
      <c r="P15" s="371">
        <v>35252</v>
      </c>
      <c r="Q15" s="372">
        <v>844.94134399999996</v>
      </c>
      <c r="R15" s="372">
        <v>897.44083838888901</v>
      </c>
      <c r="S15" s="367">
        <v>1</v>
      </c>
      <c r="T15" s="369">
        <v>0.12849325926303035</v>
      </c>
      <c r="U15" s="369">
        <v>1.3767438472305376</v>
      </c>
      <c r="V15" s="369">
        <v>9.5616682697242661E-2</v>
      </c>
      <c r="W15" s="369">
        <v>0.8566156994183981</v>
      </c>
      <c r="X15" s="369">
        <v>0.16474841933346562</v>
      </c>
      <c r="Y15" s="369">
        <v>1.127797911900436</v>
      </c>
      <c r="Z15" s="369">
        <v>0.1915220052797646</v>
      </c>
      <c r="AA15" s="369">
        <v>1.0348304600511842</v>
      </c>
      <c r="AB15" s="369">
        <v>8.2332665957156478E-2</v>
      </c>
      <c r="AC15" s="373">
        <v>-0.19439140858557852</v>
      </c>
      <c r="AD15" s="575">
        <v>7455507000189</v>
      </c>
      <c r="AE15" s="370" t="s">
        <v>1838</v>
      </c>
      <c r="AF15" s="370" t="s">
        <v>1818</v>
      </c>
      <c r="AG15" s="374" t="s">
        <v>59</v>
      </c>
      <c r="AH15" s="374" t="s">
        <v>1819</v>
      </c>
      <c r="AI15" s="374">
        <v>5000</v>
      </c>
      <c r="AJ15" s="374">
        <v>2000</v>
      </c>
      <c r="AK15" s="374">
        <v>5000</v>
      </c>
      <c r="AL15" s="722">
        <v>2</v>
      </c>
      <c r="AM15" s="722">
        <v>20</v>
      </c>
      <c r="AN15" s="369" t="s">
        <v>1820</v>
      </c>
      <c r="AO15" s="367" t="s">
        <v>1326</v>
      </c>
      <c r="AP15" s="370" t="s">
        <v>1835</v>
      </c>
      <c r="AQ15" s="376" t="s">
        <v>1815</v>
      </c>
      <c r="AR15" s="369">
        <v>0</v>
      </c>
      <c r="AS15" s="369">
        <v>0</v>
      </c>
      <c r="AT15" s="369" t="s">
        <v>1424</v>
      </c>
      <c r="AW15" s="198"/>
      <c r="AX15" s="198"/>
      <c r="AY15" s="184"/>
      <c r="AZ15" s="184"/>
      <c r="BA15" s="184"/>
      <c r="BB15" s="184"/>
      <c r="BC15" s="184"/>
      <c r="BD15" s="184"/>
      <c r="BE15" s="184"/>
      <c r="BF15" s="184"/>
      <c r="BG15" s="186"/>
      <c r="BH15" s="186"/>
      <c r="BI15" s="199"/>
      <c r="BJ15" s="199"/>
      <c r="BK15" s="199"/>
      <c r="BL15" s="218"/>
      <c r="BM15" s="186"/>
      <c r="BN15" s="186"/>
      <c r="BO15" s="186"/>
      <c r="BP15" s="186"/>
      <c r="BQ15" s="186"/>
      <c r="BR15" s="186"/>
      <c r="BS15" s="186"/>
      <c r="BT15" s="186"/>
      <c r="BU15" s="186"/>
      <c r="BV15" s="189"/>
      <c r="BW15" s="184"/>
      <c r="BX15"/>
      <c r="BZ15"/>
    </row>
    <row r="16" spans="2:107" ht="18.75">
      <c r="B16" s="363" t="s">
        <v>320</v>
      </c>
      <c r="C16" s="364">
        <v>947958000194</v>
      </c>
      <c r="D16" s="365" t="s">
        <v>13</v>
      </c>
      <c r="E16" s="365" t="s">
        <v>615</v>
      </c>
      <c r="F16" s="365" t="s">
        <v>619</v>
      </c>
      <c r="G16" s="366" t="s">
        <v>34</v>
      </c>
      <c r="H16" s="366" t="s">
        <v>1339</v>
      </c>
      <c r="I16" s="366" t="s">
        <v>34</v>
      </c>
      <c r="J16" s="366" t="s">
        <v>611</v>
      </c>
      <c r="K16" s="367" t="s">
        <v>48</v>
      </c>
      <c r="L16" s="368"/>
      <c r="M16" s="368" t="s">
        <v>34</v>
      </c>
      <c r="N16" s="367">
        <v>42651</v>
      </c>
      <c r="O16" s="367" t="s">
        <v>1323</v>
      </c>
      <c r="P16" s="371">
        <v>35221</v>
      </c>
      <c r="Q16" s="372">
        <v>82.767083</v>
      </c>
      <c r="R16" s="372">
        <v>112.83736544444447</v>
      </c>
      <c r="S16" s="367">
        <v>1</v>
      </c>
      <c r="T16" s="369">
        <v>9.728446409219349E-2</v>
      </c>
      <c r="U16" s="369">
        <v>1.0423565262351713</v>
      </c>
      <c r="V16" s="369">
        <v>0.11704615704961441</v>
      </c>
      <c r="W16" s="369">
        <v>1.0485991864281907</v>
      </c>
      <c r="X16" s="369">
        <v>0.1605800551419625</v>
      </c>
      <c r="Y16" s="369">
        <v>1.0992630558439271</v>
      </c>
      <c r="Z16" s="369">
        <v>0.18156415524882052</v>
      </c>
      <c r="AA16" s="369">
        <v>0.98102626917719027</v>
      </c>
      <c r="AB16" s="369">
        <v>1.0912067815342128E-2</v>
      </c>
      <c r="AC16" s="373">
        <v>0.49712955749112608</v>
      </c>
      <c r="AD16" s="575">
        <v>0</v>
      </c>
      <c r="AE16" s="370" t="s">
        <v>1839</v>
      </c>
      <c r="AF16" s="370" t="s">
        <v>1812</v>
      </c>
      <c r="AG16" s="374" t="s">
        <v>1459</v>
      </c>
      <c r="AH16" s="374" t="s">
        <v>1819</v>
      </c>
      <c r="AI16" s="374">
        <v>50000</v>
      </c>
      <c r="AJ16" s="374">
        <v>5000</v>
      </c>
      <c r="AK16" s="374">
        <v>25000</v>
      </c>
      <c r="AL16" s="722">
        <v>1.5</v>
      </c>
      <c r="AM16" s="722">
        <v>20</v>
      </c>
      <c r="AN16" s="369" t="s">
        <v>1820</v>
      </c>
      <c r="AO16" s="367" t="s">
        <v>1326</v>
      </c>
      <c r="AP16" s="370" t="s">
        <v>1835</v>
      </c>
      <c r="AQ16" s="376" t="s">
        <v>666</v>
      </c>
      <c r="AR16" s="369">
        <v>4.0000000000000001E-3</v>
      </c>
      <c r="AS16" s="369">
        <v>4.0000000000000001E-3</v>
      </c>
      <c r="AT16" s="369" t="s">
        <v>1424</v>
      </c>
      <c r="AW16" s="198"/>
      <c r="AX16" s="198"/>
      <c r="AY16" s="184"/>
      <c r="AZ16" s="184"/>
      <c r="BA16" s="184"/>
      <c r="BB16" s="184"/>
      <c r="BC16" s="184"/>
      <c r="BD16" s="184"/>
      <c r="BE16" s="184"/>
      <c r="BF16" s="184"/>
      <c r="BG16" s="186"/>
      <c r="BH16" s="186"/>
      <c r="BI16" s="199"/>
      <c r="BJ16" s="199"/>
      <c r="BK16" s="199"/>
      <c r="BL16" s="218"/>
      <c r="BM16" s="186"/>
      <c r="BN16" s="186"/>
      <c r="BO16" s="186"/>
      <c r="BP16" s="186"/>
      <c r="BQ16" s="186"/>
      <c r="BR16" s="186"/>
      <c r="BS16" s="186"/>
      <c r="BT16" s="186"/>
      <c r="BU16" s="186"/>
      <c r="BV16" s="189"/>
      <c r="BW16" s="184"/>
      <c r="BX16"/>
      <c r="BZ16"/>
    </row>
    <row r="17" spans="2:78" ht="18.75">
      <c r="B17" s="363" t="s">
        <v>332</v>
      </c>
      <c r="C17" s="364">
        <v>1745808000160</v>
      </c>
      <c r="D17" s="365" t="s">
        <v>14</v>
      </c>
      <c r="E17" s="365" t="s">
        <v>607</v>
      </c>
      <c r="F17" s="365" t="s">
        <v>1424</v>
      </c>
      <c r="G17" s="366" t="s">
        <v>1424</v>
      </c>
      <c r="H17" s="366" t="s">
        <v>34</v>
      </c>
      <c r="I17" s="366" t="s">
        <v>34</v>
      </c>
      <c r="J17" s="366" t="s">
        <v>608</v>
      </c>
      <c r="K17" s="367" t="s">
        <v>48</v>
      </c>
      <c r="L17" s="368"/>
      <c r="M17" s="368" t="s">
        <v>1421</v>
      </c>
      <c r="N17" s="367">
        <v>44253</v>
      </c>
      <c r="O17" s="367" t="s">
        <v>1323</v>
      </c>
      <c r="P17" s="371">
        <v>35495</v>
      </c>
      <c r="Q17" s="372">
        <v>148.24641</v>
      </c>
      <c r="R17" s="372">
        <v>156.27822503174605</v>
      </c>
      <c r="S17" s="367">
        <v>2</v>
      </c>
      <c r="T17" s="369">
        <v>-3.1127888211798682E-2</v>
      </c>
      <c r="U17" s="369">
        <v>-0.33352044160657346</v>
      </c>
      <c r="V17" s="369">
        <v>-6.8935131077487721E-2</v>
      </c>
      <c r="W17" s="369">
        <v>-0.61757963000471228</v>
      </c>
      <c r="X17" s="369">
        <v>7.0793989995946216E-2</v>
      </c>
      <c r="Y17" s="369">
        <v>0.48462567601891521</v>
      </c>
      <c r="Z17" s="369">
        <v>8.2299055044235736E-2</v>
      </c>
      <c r="AA17" s="369">
        <v>0.4446777218565518</v>
      </c>
      <c r="AB17" s="369">
        <v>0.22846736986844163</v>
      </c>
      <c r="AC17" s="373">
        <v>-0.7902948100935282</v>
      </c>
      <c r="AD17" s="575">
        <v>0</v>
      </c>
      <c r="AE17" s="370" t="s">
        <v>1840</v>
      </c>
      <c r="AF17" s="370" t="s">
        <v>1833</v>
      </c>
      <c r="AG17" s="374" t="s">
        <v>1458</v>
      </c>
      <c r="AH17" s="374" t="s">
        <v>1819</v>
      </c>
      <c r="AI17" s="374">
        <v>20000</v>
      </c>
      <c r="AJ17" s="374">
        <v>5000</v>
      </c>
      <c r="AK17" s="374">
        <v>5000</v>
      </c>
      <c r="AL17" s="722">
        <v>2</v>
      </c>
      <c r="AM17" s="722">
        <v>15</v>
      </c>
      <c r="AN17" s="369" t="s">
        <v>1824</v>
      </c>
      <c r="AO17" s="367" t="s">
        <v>1326</v>
      </c>
      <c r="AP17" s="370" t="s">
        <v>1816</v>
      </c>
      <c r="AQ17" s="376" t="s">
        <v>661</v>
      </c>
      <c r="AR17" s="369">
        <v>0</v>
      </c>
      <c r="AS17" s="369">
        <v>0</v>
      </c>
      <c r="AT17" s="369" t="s">
        <v>1424</v>
      </c>
      <c r="AW17" s="198"/>
      <c r="AX17" s="198"/>
      <c r="AY17" s="184"/>
      <c r="AZ17" s="184"/>
      <c r="BA17" s="184"/>
      <c r="BB17" s="184"/>
      <c r="BC17" s="184"/>
      <c r="BD17" s="184"/>
      <c r="BE17" s="184"/>
      <c r="BF17" s="184"/>
      <c r="BG17" s="186"/>
      <c r="BH17" s="186"/>
      <c r="BI17" s="199"/>
      <c r="BJ17" s="199"/>
      <c r="BK17" s="199"/>
      <c r="BL17" s="218"/>
      <c r="BM17" s="186"/>
      <c r="BN17" s="186"/>
      <c r="BO17" s="186"/>
      <c r="BP17" s="186"/>
      <c r="BQ17" s="186"/>
      <c r="BR17" s="186"/>
      <c r="BS17" s="186"/>
      <c r="BT17" s="186"/>
      <c r="BU17" s="186"/>
      <c r="BV17" s="189"/>
      <c r="BW17" s="184"/>
      <c r="BX17"/>
      <c r="BZ17"/>
    </row>
    <row r="18" spans="2:78" ht="18.75">
      <c r="B18" s="363" t="s">
        <v>813</v>
      </c>
      <c r="C18" s="364">
        <v>2539921000152</v>
      </c>
      <c r="D18" s="365" t="s">
        <v>11</v>
      </c>
      <c r="E18" s="365" t="s">
        <v>620</v>
      </c>
      <c r="F18" s="365" t="s">
        <v>665</v>
      </c>
      <c r="G18" s="366" t="s">
        <v>740</v>
      </c>
      <c r="H18" s="366" t="s">
        <v>34</v>
      </c>
      <c r="I18" s="366" t="s">
        <v>1306</v>
      </c>
      <c r="J18" s="366" t="s">
        <v>608</v>
      </c>
      <c r="K18" s="367" t="s">
        <v>48</v>
      </c>
      <c r="L18" s="368"/>
      <c r="M18" s="368" t="s">
        <v>34</v>
      </c>
      <c r="N18" s="367">
        <v>56448</v>
      </c>
      <c r="O18" s="367" t="s">
        <v>1323</v>
      </c>
      <c r="P18" s="371">
        <v>35973</v>
      </c>
      <c r="Q18" s="372">
        <v>211.63138699999999</v>
      </c>
      <c r="R18" s="372">
        <v>230.7373030674604</v>
      </c>
      <c r="S18" s="367">
        <v>1</v>
      </c>
      <c r="T18" s="369">
        <v>9.5011272092945465E-2</v>
      </c>
      <c r="U18" s="369">
        <v>1.0180003606550609</v>
      </c>
      <c r="V18" s="369">
        <v>0.11099531757436409</v>
      </c>
      <c r="W18" s="369">
        <v>0.99439061170099541</v>
      </c>
      <c r="X18" s="369">
        <v>0.14796664186922692</v>
      </c>
      <c r="Y18" s="369">
        <v>1.0129169700454652</v>
      </c>
      <c r="Z18" s="369">
        <v>0.18633144634149668</v>
      </c>
      <c r="AA18" s="369">
        <v>1.0067848655715086</v>
      </c>
      <c r="AB18" s="369">
        <v>7.5327709985514163E-3</v>
      </c>
      <c r="AC18" s="373">
        <v>-8.3120545018098874E-2</v>
      </c>
      <c r="AD18" s="575">
        <v>0</v>
      </c>
      <c r="AE18" s="370" t="s">
        <v>1841</v>
      </c>
      <c r="AF18" s="370" t="s">
        <v>1826</v>
      </c>
      <c r="AG18" s="374" t="s">
        <v>730</v>
      </c>
      <c r="AH18" s="374" t="s">
        <v>1819</v>
      </c>
      <c r="AI18" s="374">
        <v>300</v>
      </c>
      <c r="AJ18" s="374">
        <v>100</v>
      </c>
      <c r="AK18" s="374">
        <v>100</v>
      </c>
      <c r="AL18" s="722">
        <v>0.52</v>
      </c>
      <c r="AM18" s="722">
        <v>0</v>
      </c>
      <c r="AN18" s="369" t="s">
        <v>1834</v>
      </c>
      <c r="AO18" s="367" t="s">
        <v>1326</v>
      </c>
      <c r="AP18" s="370" t="s">
        <v>1821</v>
      </c>
      <c r="AQ18" s="376" t="s">
        <v>664</v>
      </c>
      <c r="AR18" s="369">
        <v>1.6639999999999999E-3</v>
      </c>
      <c r="AS18" s="369">
        <v>1.6639999999999999E-3</v>
      </c>
      <c r="AT18" s="369" t="s">
        <v>1424</v>
      </c>
      <c r="AW18" s="198"/>
      <c r="AX18" s="198"/>
      <c r="AY18" s="184"/>
      <c r="AZ18" s="184"/>
      <c r="BA18" s="184"/>
      <c r="BB18" s="184"/>
      <c r="BC18" s="184"/>
      <c r="BD18" s="184"/>
      <c r="BE18" s="184"/>
      <c r="BF18" s="184"/>
      <c r="BG18" s="186"/>
      <c r="BH18" s="186"/>
      <c r="BI18" s="199"/>
      <c r="BJ18" s="199"/>
      <c r="BK18" s="199"/>
      <c r="BL18" s="218"/>
      <c r="BM18" s="186"/>
      <c r="BN18" s="186"/>
      <c r="BO18" s="186"/>
      <c r="BP18" s="186"/>
      <c r="BQ18" s="186"/>
      <c r="BR18" s="186"/>
      <c r="BS18" s="186"/>
      <c r="BT18" s="186"/>
      <c r="BU18" s="186"/>
      <c r="BV18" s="189"/>
      <c r="BW18" s="184"/>
      <c r="BX18"/>
      <c r="BZ18"/>
    </row>
    <row r="19" spans="2:78" ht="18.75">
      <c r="B19" s="363" t="s">
        <v>473</v>
      </c>
      <c r="C19" s="364"/>
      <c r="D19" s="365" t="s">
        <v>11</v>
      </c>
      <c r="E19" s="365" t="s">
        <v>620</v>
      </c>
      <c r="F19" s="365" t="s">
        <v>665</v>
      </c>
      <c r="G19" s="366" t="s">
        <v>868</v>
      </c>
      <c r="H19" s="366" t="s">
        <v>34</v>
      </c>
      <c r="I19" s="366" t="s">
        <v>1306</v>
      </c>
      <c r="J19" s="366" t="s">
        <v>608</v>
      </c>
      <c r="L19" s="368"/>
      <c r="M19" s="368" t="s">
        <v>34</v>
      </c>
      <c r="N19" s="367">
        <v>59447</v>
      </c>
      <c r="O19" s="367" t="s">
        <v>1323</v>
      </c>
      <c r="P19" s="371"/>
      <c r="S19" s="367"/>
      <c r="U19" s="369"/>
      <c r="W19" s="369"/>
      <c r="Y19" s="369"/>
      <c r="AA19" s="369"/>
      <c r="AD19" s="575">
        <v>0</v>
      </c>
      <c r="AE19" s="370"/>
      <c r="AF19" s="370"/>
      <c r="AG19" s="374" t="s">
        <v>721</v>
      </c>
      <c r="AH19" s="374"/>
      <c r="AI19" s="374">
        <v>1000</v>
      </c>
      <c r="AJ19" s="374">
        <v>100</v>
      </c>
      <c r="AK19" s="374">
        <v>100</v>
      </c>
      <c r="AN19" s="369"/>
      <c r="AO19" s="367" t="s">
        <v>1326</v>
      </c>
      <c r="AP19" s="370"/>
      <c r="AR19" s="369">
        <v>1.3335E-3</v>
      </c>
      <c r="AS19" s="369">
        <v>1.3335E-3</v>
      </c>
      <c r="AT19" s="369" t="s">
        <v>1424</v>
      </c>
      <c r="AW19" s="198"/>
      <c r="AX19" s="198"/>
      <c r="AY19" s="184"/>
      <c r="AZ19" s="184"/>
      <c r="BA19" s="184"/>
      <c r="BB19" s="184"/>
      <c r="BC19" s="184"/>
      <c r="BD19" s="184"/>
      <c r="BE19" s="184"/>
      <c r="BF19" s="184"/>
      <c r="BG19" s="186"/>
      <c r="BH19" s="186"/>
      <c r="BI19" s="199"/>
      <c r="BJ19" s="199"/>
      <c r="BK19" s="199"/>
      <c r="BL19" s="218"/>
      <c r="BM19" s="186"/>
      <c r="BN19" s="186"/>
      <c r="BO19" s="186"/>
      <c r="BP19" s="186"/>
      <c r="BQ19" s="186"/>
      <c r="BR19" s="186"/>
      <c r="BS19" s="186"/>
      <c r="BT19" s="186"/>
      <c r="BU19" s="186"/>
      <c r="BV19" s="189"/>
      <c r="BW19" s="184"/>
      <c r="BX19"/>
      <c r="BZ19"/>
    </row>
    <row r="20" spans="2:78" ht="18.75">
      <c r="B20" s="363" t="s">
        <v>944</v>
      </c>
      <c r="C20" s="364">
        <v>2895694000106</v>
      </c>
      <c r="D20" s="365" t="s">
        <v>14</v>
      </c>
      <c r="E20" s="365" t="s">
        <v>607</v>
      </c>
      <c r="F20" s="365" t="s">
        <v>1424</v>
      </c>
      <c r="G20" s="366" t="s">
        <v>1424</v>
      </c>
      <c r="H20" s="366" t="s">
        <v>34</v>
      </c>
      <c r="I20" s="366" t="s">
        <v>34</v>
      </c>
      <c r="J20" s="366" t="s">
        <v>608</v>
      </c>
      <c r="K20" s="367" t="s">
        <v>48</v>
      </c>
      <c r="L20" s="368"/>
      <c r="M20" s="368" t="s">
        <v>34</v>
      </c>
      <c r="N20" s="367">
        <v>61311</v>
      </c>
      <c r="O20" s="367" t="s">
        <v>1323</v>
      </c>
      <c r="P20" s="371">
        <v>36154</v>
      </c>
      <c r="Q20" s="372">
        <v>116.680558</v>
      </c>
      <c r="R20" s="372">
        <v>145.58735511904752</v>
      </c>
      <c r="S20" s="367">
        <v>2</v>
      </c>
      <c r="T20" s="369">
        <v>0.11909899580657224</v>
      </c>
      <c r="U20" s="369">
        <v>1.2760888051908144</v>
      </c>
      <c r="V20" s="369">
        <v>-2.6705744059902781E-3</v>
      </c>
      <c r="W20" s="369">
        <v>-2.3925280590206099E-2</v>
      </c>
      <c r="X20" s="369">
        <v>0.10230288647136065</v>
      </c>
      <c r="Y20" s="369">
        <v>0.70032223805592031</v>
      </c>
      <c r="Z20" s="369">
        <v>-8.3394298090810892E-3</v>
      </c>
      <c r="AA20" s="369">
        <v>-4.5059553200113352E-2</v>
      </c>
      <c r="AB20" s="369">
        <v>0.21621371428027014</v>
      </c>
      <c r="AC20" s="373">
        <v>-0.52860670930012243</v>
      </c>
      <c r="AD20" s="575">
        <v>30506097000170</v>
      </c>
      <c r="AE20" s="370" t="s">
        <v>1842</v>
      </c>
      <c r="AF20" s="370" t="s">
        <v>1812</v>
      </c>
      <c r="AG20" s="374" t="s">
        <v>1459</v>
      </c>
      <c r="AH20" s="374" t="s">
        <v>1819</v>
      </c>
      <c r="AI20" s="374">
        <v>5000</v>
      </c>
      <c r="AJ20" s="374">
        <v>1000</v>
      </c>
      <c r="AK20" s="374">
        <v>1000</v>
      </c>
      <c r="AL20" s="722">
        <v>2</v>
      </c>
      <c r="AM20" s="722">
        <v>20</v>
      </c>
      <c r="AN20" s="369" t="s">
        <v>668</v>
      </c>
      <c r="AO20" s="367" t="s">
        <v>1326</v>
      </c>
      <c r="AP20" s="370" t="s">
        <v>1816</v>
      </c>
      <c r="AQ20" s="376" t="s">
        <v>661</v>
      </c>
      <c r="AR20" s="369">
        <v>7.0000000000000001E-3</v>
      </c>
      <c r="AS20" s="369">
        <v>7.0000000000000001E-3</v>
      </c>
      <c r="AT20" s="369" t="s">
        <v>1424</v>
      </c>
      <c r="AW20" s="198"/>
      <c r="AX20" s="198"/>
      <c r="AY20" s="184"/>
      <c r="AZ20" s="184"/>
      <c r="BA20" s="184"/>
      <c r="BB20" s="184"/>
      <c r="BC20" s="184"/>
      <c r="BD20" s="184"/>
      <c r="BE20" s="184"/>
      <c r="BF20" s="184"/>
      <c r="BG20" s="186"/>
      <c r="BH20" s="186"/>
      <c r="BI20" s="199"/>
      <c r="BJ20" s="199"/>
      <c r="BK20" s="199"/>
      <c r="BL20" s="218"/>
      <c r="BM20" s="186"/>
      <c r="BN20" s="186"/>
      <c r="BO20" s="186"/>
      <c r="BP20" s="186"/>
      <c r="BQ20" s="186"/>
      <c r="BR20" s="186"/>
      <c r="BS20" s="186"/>
      <c r="BT20" s="186"/>
      <c r="BU20" s="186"/>
      <c r="BV20" s="189"/>
      <c r="BW20" s="184"/>
      <c r="BX20"/>
      <c r="BZ20"/>
    </row>
    <row r="21" spans="2:78" ht="18.75">
      <c r="B21" s="363" t="s">
        <v>892</v>
      </c>
      <c r="C21" s="364"/>
      <c r="D21" s="365" t="s">
        <v>11</v>
      </c>
      <c r="E21" s="365" t="s">
        <v>620</v>
      </c>
      <c r="F21" s="365" t="s">
        <v>674</v>
      </c>
      <c r="G21" s="366" t="s">
        <v>740</v>
      </c>
      <c r="H21" s="366" t="s">
        <v>34</v>
      </c>
      <c r="I21" s="366" t="s">
        <v>1306</v>
      </c>
      <c r="J21" s="366" t="s">
        <v>608</v>
      </c>
      <c r="L21" s="368"/>
      <c r="M21" s="368" t="s">
        <v>1421</v>
      </c>
      <c r="N21" s="367">
        <v>62812</v>
      </c>
      <c r="O21" s="367" t="s">
        <v>1323</v>
      </c>
      <c r="P21" s="371"/>
      <c r="S21" s="367"/>
      <c r="U21" s="369"/>
      <c r="W21" s="369"/>
      <c r="Y21" s="369"/>
      <c r="AA21" s="369"/>
      <c r="AD21" s="575">
        <v>2536364000116</v>
      </c>
      <c r="AE21" s="370"/>
      <c r="AF21" s="370"/>
      <c r="AG21" s="374" t="s">
        <v>721</v>
      </c>
      <c r="AH21" s="374"/>
      <c r="AI21" s="374">
        <v>1000</v>
      </c>
      <c r="AJ21" s="374">
        <v>1000</v>
      </c>
      <c r="AK21" s="374">
        <v>1000</v>
      </c>
      <c r="AN21" s="369"/>
      <c r="AO21" s="367" t="s">
        <v>1326</v>
      </c>
      <c r="AP21" s="370"/>
      <c r="AR21" s="369">
        <v>8.1666666666666704E-4</v>
      </c>
      <c r="AS21" s="369">
        <v>8.1666666666666704E-4</v>
      </c>
      <c r="AT21" s="369" t="s">
        <v>1424</v>
      </c>
      <c r="AW21" s="198"/>
      <c r="AX21" s="198"/>
      <c r="AY21" s="184"/>
      <c r="AZ21" s="184"/>
      <c r="BA21" s="184"/>
      <c r="BB21" s="184"/>
      <c r="BC21" s="184"/>
      <c r="BD21" s="184"/>
      <c r="BE21" s="184"/>
      <c r="BF21" s="184"/>
      <c r="BG21" s="186"/>
      <c r="BH21" s="186"/>
      <c r="BI21" s="199"/>
      <c r="BJ21" s="199"/>
      <c r="BK21" s="199"/>
      <c r="BL21" s="218"/>
      <c r="BM21" s="186"/>
      <c r="BN21" s="186"/>
      <c r="BO21" s="186"/>
      <c r="BP21" s="186"/>
      <c r="BQ21" s="186"/>
      <c r="BR21" s="186"/>
      <c r="BS21" s="186"/>
      <c r="BT21" s="186"/>
      <c r="BU21" s="186"/>
      <c r="BV21" s="189"/>
      <c r="BW21" s="184"/>
      <c r="BX21"/>
      <c r="BZ21"/>
    </row>
    <row r="22" spans="2:78" ht="18.75">
      <c r="B22" s="363" t="s">
        <v>93</v>
      </c>
      <c r="C22" s="364">
        <v>3168062000103</v>
      </c>
      <c r="D22" s="365" t="s">
        <v>14</v>
      </c>
      <c r="E22" s="365" t="s">
        <v>607</v>
      </c>
      <c r="F22" s="365" t="s">
        <v>1424</v>
      </c>
      <c r="G22" s="366" t="s">
        <v>1424</v>
      </c>
      <c r="H22" s="366" t="s">
        <v>34</v>
      </c>
      <c r="I22" s="366" t="s">
        <v>34</v>
      </c>
      <c r="J22" s="366" t="s">
        <v>608</v>
      </c>
      <c r="K22" s="367" t="s">
        <v>48</v>
      </c>
      <c r="L22" s="368" t="s">
        <v>717</v>
      </c>
      <c r="M22" s="368" t="s">
        <v>34</v>
      </c>
      <c r="N22" s="367">
        <v>67229</v>
      </c>
      <c r="O22" s="367" t="s">
        <v>1323</v>
      </c>
      <c r="P22" s="371">
        <v>36330</v>
      </c>
      <c r="Q22" s="372">
        <v>552.64090599999997</v>
      </c>
      <c r="R22" s="372">
        <v>577.12308984126992</v>
      </c>
      <c r="S22" s="367">
        <v>2</v>
      </c>
      <c r="T22" s="369">
        <v>3.871335029904821E-2</v>
      </c>
      <c r="U22" s="369">
        <v>0.41479504166667169</v>
      </c>
      <c r="V22" s="369">
        <v>-1.7468689132100312E-2</v>
      </c>
      <c r="W22" s="369">
        <v>-0.15649939881514213</v>
      </c>
      <c r="X22" s="369">
        <v>0.12790218017715804</v>
      </c>
      <c r="Y22" s="369">
        <v>0.87556416210186283</v>
      </c>
      <c r="Z22" s="369">
        <v>0.15299375513071145</v>
      </c>
      <c r="AA22" s="369">
        <v>0.82665486806909527</v>
      </c>
      <c r="AB22" s="369">
        <v>0.19713679288432642</v>
      </c>
      <c r="AC22" s="373">
        <v>-0.65482517417794506</v>
      </c>
      <c r="AD22" s="575">
        <v>36352662000178</v>
      </c>
      <c r="AE22" s="370" t="s">
        <v>1843</v>
      </c>
      <c r="AF22" s="370" t="s">
        <v>1812</v>
      </c>
      <c r="AG22" s="374" t="s">
        <v>1459</v>
      </c>
      <c r="AH22" s="374" t="s">
        <v>1819</v>
      </c>
      <c r="AI22" s="374">
        <v>5000</v>
      </c>
      <c r="AJ22" s="374">
        <v>1000</v>
      </c>
      <c r="AK22" s="374">
        <v>1000</v>
      </c>
      <c r="AL22" s="722">
        <v>3</v>
      </c>
      <c r="AM22" s="722">
        <v>0</v>
      </c>
      <c r="AN22" s="369" t="s">
        <v>1824</v>
      </c>
      <c r="AO22" s="367" t="s">
        <v>1326</v>
      </c>
      <c r="AP22" s="370" t="s">
        <v>1816</v>
      </c>
      <c r="AQ22" s="376" t="s">
        <v>669</v>
      </c>
      <c r="AR22" s="369">
        <v>7.4999999999999997E-3</v>
      </c>
      <c r="AS22" s="369">
        <v>7.4999999999999997E-3</v>
      </c>
      <c r="AT22" s="369" t="s">
        <v>1424</v>
      </c>
      <c r="AW22" s="198"/>
      <c r="AX22" s="198"/>
      <c r="AY22" s="184"/>
      <c r="AZ22" s="184"/>
      <c r="BA22" s="184"/>
      <c r="BB22" s="184"/>
      <c r="BC22" s="184"/>
      <c r="BD22" s="184"/>
      <c r="BE22" s="184"/>
      <c r="BF22" s="184"/>
      <c r="BG22" s="186"/>
      <c r="BH22" s="186"/>
      <c r="BI22" s="199"/>
      <c r="BJ22" s="199"/>
      <c r="BK22" s="199"/>
      <c r="BL22" s="218"/>
      <c r="BM22" s="186"/>
      <c r="BN22" s="186"/>
      <c r="BO22" s="186"/>
      <c r="BP22" s="186"/>
      <c r="BQ22" s="186"/>
      <c r="BR22" s="186"/>
      <c r="BS22" s="186"/>
      <c r="BT22" s="186"/>
      <c r="BU22" s="186"/>
      <c r="BV22" s="189"/>
      <c r="BW22" s="184"/>
      <c r="BX22"/>
      <c r="BZ22"/>
    </row>
    <row r="23" spans="2:78" ht="18.75">
      <c r="B23" s="363" t="s">
        <v>149</v>
      </c>
      <c r="C23" s="364">
        <v>1214092000175</v>
      </c>
      <c r="D23" s="365" t="s">
        <v>13</v>
      </c>
      <c r="E23" s="365" t="s">
        <v>615</v>
      </c>
      <c r="F23" s="365" t="s">
        <v>619</v>
      </c>
      <c r="G23" s="366" t="s">
        <v>34</v>
      </c>
      <c r="H23" s="366" t="s">
        <v>1339</v>
      </c>
      <c r="I23" s="366" t="s">
        <v>34</v>
      </c>
      <c r="J23" s="366" t="s">
        <v>1424</v>
      </c>
      <c r="K23" s="367" t="s">
        <v>48</v>
      </c>
      <c r="L23" s="368"/>
      <c r="M23" s="368" t="s">
        <v>34</v>
      </c>
      <c r="N23" s="367">
        <v>70815</v>
      </c>
      <c r="O23" s="367" t="s">
        <v>1323</v>
      </c>
      <c r="P23" s="371">
        <v>35195</v>
      </c>
      <c r="Q23" s="372">
        <v>239.44542100000001</v>
      </c>
      <c r="R23" s="372">
        <v>288.14541220634902</v>
      </c>
      <c r="S23" s="367">
        <v>1</v>
      </c>
      <c r="T23" s="369">
        <v>0.12671699567223871</v>
      </c>
      <c r="U23" s="369">
        <v>1.3577120319920739</v>
      </c>
      <c r="V23" s="369">
        <v>0.1356631178646881</v>
      </c>
      <c r="W23" s="369">
        <v>1.2153857811916289</v>
      </c>
      <c r="X23" s="369">
        <v>0.13242665909148066</v>
      </c>
      <c r="Y23" s="369">
        <v>0.90653682874506913</v>
      </c>
      <c r="Z23" s="369">
        <v>0.1322741693330558</v>
      </c>
      <c r="AA23" s="369">
        <v>0.71470293611361169</v>
      </c>
      <c r="AB23" s="369">
        <v>1.9488975383193784E-2</v>
      </c>
      <c r="AC23" s="373">
        <v>1.2336037060296199</v>
      </c>
      <c r="AD23" s="575">
        <v>0</v>
      </c>
      <c r="AE23" s="370" t="s">
        <v>1836</v>
      </c>
      <c r="AF23" s="370" t="s">
        <v>1833</v>
      </c>
      <c r="AG23" s="374" t="s">
        <v>1458</v>
      </c>
      <c r="AH23" s="374" t="s">
        <v>1819</v>
      </c>
      <c r="AI23" s="374">
        <v>5000</v>
      </c>
      <c r="AJ23" s="374">
        <v>1000</v>
      </c>
      <c r="AK23" s="374">
        <v>1000</v>
      </c>
      <c r="AL23" s="722">
        <v>2</v>
      </c>
      <c r="AM23" s="722">
        <v>20</v>
      </c>
      <c r="AN23" s="369" t="s">
        <v>1824</v>
      </c>
      <c r="AO23" s="367" t="s">
        <v>1326</v>
      </c>
      <c r="AP23" s="370" t="s">
        <v>1835</v>
      </c>
      <c r="AQ23" s="376" t="s">
        <v>670</v>
      </c>
      <c r="AR23" s="369">
        <v>7.0000000000000001E-3</v>
      </c>
      <c r="AS23" s="369">
        <v>7.0000000000000001E-3</v>
      </c>
      <c r="AT23" s="369" t="s">
        <v>1424</v>
      </c>
      <c r="AW23" s="198"/>
      <c r="AX23" s="198"/>
      <c r="AY23" s="184"/>
      <c r="AZ23" s="184"/>
      <c r="BA23" s="184"/>
      <c r="BB23" s="184"/>
      <c r="BC23" s="184"/>
      <c r="BD23" s="184"/>
      <c r="BE23" s="184"/>
      <c r="BF23" s="184"/>
      <c r="BG23" s="186"/>
      <c r="BH23" s="186"/>
      <c r="BI23" s="199"/>
      <c r="BJ23" s="199"/>
      <c r="BK23" s="199"/>
      <c r="BL23" s="218"/>
      <c r="BM23" s="186"/>
      <c r="BN23" s="186"/>
      <c r="BO23" s="186"/>
      <c r="BP23" s="186"/>
      <c r="BQ23" s="186"/>
      <c r="BR23" s="186"/>
      <c r="BS23" s="186"/>
      <c r="BT23" s="186"/>
      <c r="BU23" s="186"/>
      <c r="BV23" s="189"/>
      <c r="BW23" s="184"/>
      <c r="BX23"/>
      <c r="BZ23"/>
    </row>
    <row r="24" spans="2:78" ht="18.75">
      <c r="B24" s="363" t="s">
        <v>885</v>
      </c>
      <c r="C24" s="364">
        <v>3319016000150</v>
      </c>
      <c r="D24" s="365" t="s">
        <v>14</v>
      </c>
      <c r="E24" s="365" t="s">
        <v>15</v>
      </c>
      <c r="F24" s="365" t="s">
        <v>17</v>
      </c>
      <c r="G24" s="366" t="s">
        <v>1424</v>
      </c>
      <c r="H24" s="366" t="s">
        <v>34</v>
      </c>
      <c r="I24" s="366" t="s">
        <v>34</v>
      </c>
      <c r="J24" s="366" t="s">
        <v>611</v>
      </c>
      <c r="K24" s="367" t="s">
        <v>49</v>
      </c>
      <c r="L24" s="368"/>
      <c r="M24" s="368" t="s">
        <v>1421</v>
      </c>
      <c r="N24" s="367">
        <v>72176</v>
      </c>
      <c r="O24" s="367" t="s">
        <v>1323</v>
      </c>
      <c r="P24" s="371">
        <v>36411</v>
      </c>
      <c r="Q24" s="372">
        <v>245.86022800000001</v>
      </c>
      <c r="R24" s="372">
        <v>245.58046701984111</v>
      </c>
      <c r="S24" s="367">
        <v>1</v>
      </c>
      <c r="T24" s="369">
        <v>-5.1102442248430302E-2</v>
      </c>
      <c r="U24" s="369">
        <v>-0.54753823934033086</v>
      </c>
      <c r="V24" s="369">
        <v>-4.3549992708273089E-2</v>
      </c>
      <c r="W24" s="369">
        <v>-0.39015793490333345</v>
      </c>
      <c r="X24" s="369">
        <v>-4.4423694326264584E-2</v>
      </c>
      <c r="Y24" s="369">
        <v>-0.30410579902836948</v>
      </c>
      <c r="Z24" s="369">
        <v>0.29022985474379959</v>
      </c>
      <c r="AA24" s="369">
        <v>1.568168073775108</v>
      </c>
      <c r="AB24" s="369">
        <v>0.17526301583350989</v>
      </c>
      <c r="AC24" s="373">
        <v>-0.88536327858775143</v>
      </c>
      <c r="AD24" s="575">
        <v>9352825000140</v>
      </c>
      <c r="AE24" s="370" t="s">
        <v>1844</v>
      </c>
      <c r="AF24" s="370" t="s">
        <v>1844</v>
      </c>
      <c r="AG24" s="374" t="s">
        <v>469</v>
      </c>
      <c r="AH24" s="374" t="s">
        <v>1819</v>
      </c>
      <c r="AI24" s="374">
        <v>100</v>
      </c>
      <c r="AJ24" s="374">
        <v>100</v>
      </c>
      <c r="AK24" s="374">
        <v>100</v>
      </c>
      <c r="AL24" s="722">
        <v>0.85</v>
      </c>
      <c r="AM24" s="722">
        <v>0</v>
      </c>
      <c r="AN24" s="369" t="s">
        <v>1827</v>
      </c>
      <c r="AO24" s="367" t="s">
        <v>1326</v>
      </c>
      <c r="AP24" s="370" t="s">
        <v>1828</v>
      </c>
      <c r="AQ24" s="376" t="s">
        <v>17</v>
      </c>
      <c r="AR24" s="369">
        <v>3.1166666666666699E-3</v>
      </c>
      <c r="AS24" s="369">
        <v>3.1166666666666699E-3</v>
      </c>
      <c r="AT24" s="369" t="s">
        <v>1424</v>
      </c>
      <c r="AW24" s="198"/>
      <c r="AX24" s="198"/>
      <c r="AY24" s="184"/>
      <c r="AZ24" s="184"/>
      <c r="BA24" s="184"/>
      <c r="BB24" s="184"/>
      <c r="BC24" s="184"/>
      <c r="BD24" s="184"/>
      <c r="BE24" s="184"/>
      <c r="BF24" s="184"/>
      <c r="BG24" s="186"/>
      <c r="BH24" s="186"/>
      <c r="BI24" s="199"/>
      <c r="BJ24" s="199"/>
      <c r="BK24" s="199"/>
      <c r="BL24" s="218"/>
      <c r="BM24" s="186"/>
      <c r="BN24" s="186"/>
      <c r="BO24" s="186"/>
      <c r="BP24" s="186"/>
      <c r="BQ24" s="186"/>
      <c r="BR24" s="186"/>
      <c r="BS24" s="186"/>
      <c r="BT24" s="186"/>
      <c r="BU24" s="186"/>
      <c r="BV24" s="189"/>
      <c r="BW24" s="184"/>
      <c r="BX24"/>
      <c r="BZ24"/>
    </row>
    <row r="25" spans="2:78" ht="18.75">
      <c r="B25" s="363" t="s">
        <v>246</v>
      </c>
      <c r="C25" s="364">
        <v>3119883000141</v>
      </c>
      <c r="D25" s="365" t="s">
        <v>13</v>
      </c>
      <c r="E25" s="365" t="s">
        <v>615</v>
      </c>
      <c r="F25" s="365" t="s">
        <v>619</v>
      </c>
      <c r="G25" s="366" t="s">
        <v>34</v>
      </c>
      <c r="H25" s="366" t="s">
        <v>1339</v>
      </c>
      <c r="I25" s="366" t="s">
        <v>34</v>
      </c>
      <c r="J25" s="366" t="s">
        <v>611</v>
      </c>
      <c r="K25" s="367" t="s">
        <v>48</v>
      </c>
      <c r="L25" s="368"/>
      <c r="M25" s="368" t="s">
        <v>1421</v>
      </c>
      <c r="N25" s="367">
        <v>73652</v>
      </c>
      <c r="O25" s="367" t="s">
        <v>1323</v>
      </c>
      <c r="P25" s="371">
        <v>36344</v>
      </c>
      <c r="Q25" s="372">
        <v>57.054074</v>
      </c>
      <c r="R25" s="372">
        <v>53.337012912698405</v>
      </c>
      <c r="S25" s="367">
        <v>1</v>
      </c>
      <c r="T25" s="369">
        <v>0.10156448362453685</v>
      </c>
      <c r="U25" s="369">
        <v>1.0882148894752079</v>
      </c>
      <c r="V25" s="369">
        <v>0.1156445879359711</v>
      </c>
      <c r="W25" s="369">
        <v>1.0360427363119662</v>
      </c>
      <c r="X25" s="369">
        <v>0.1329339967587122</v>
      </c>
      <c r="Y25" s="369">
        <v>0.91000984757005732</v>
      </c>
      <c r="Z25" s="369">
        <v>0.19904166770539011</v>
      </c>
      <c r="AA25" s="369">
        <v>1.0754606514277458</v>
      </c>
      <c r="AB25" s="369">
        <v>9.0877377098212246E-3</v>
      </c>
      <c r="AC25" s="373">
        <v>0.44270009315553038</v>
      </c>
      <c r="AD25" s="575">
        <v>10841389000151</v>
      </c>
      <c r="AE25" s="370" t="s">
        <v>1845</v>
      </c>
      <c r="AF25" s="370" t="s">
        <v>1812</v>
      </c>
      <c r="AG25" s="374" t="s">
        <v>1459</v>
      </c>
      <c r="AH25" s="374" t="s">
        <v>1819</v>
      </c>
      <c r="AI25" s="374">
        <v>50000</v>
      </c>
      <c r="AJ25" s="374">
        <v>10000</v>
      </c>
      <c r="AK25" s="374">
        <v>50000</v>
      </c>
      <c r="AL25" s="722">
        <v>2</v>
      </c>
      <c r="AM25" s="722">
        <v>20</v>
      </c>
      <c r="AN25" s="369" t="s">
        <v>1820</v>
      </c>
      <c r="AO25" s="367" t="s">
        <v>1326</v>
      </c>
      <c r="AP25" s="370" t="s">
        <v>1835</v>
      </c>
      <c r="AQ25" s="376" t="s">
        <v>670</v>
      </c>
      <c r="AR25" s="369">
        <v>2.7000000000000001E-3</v>
      </c>
      <c r="AS25" s="369">
        <v>2.7000000000000001E-3</v>
      </c>
      <c r="AT25" s="369" t="s">
        <v>1424</v>
      </c>
      <c r="AW25" s="198"/>
      <c r="AX25" s="198"/>
      <c r="AY25" s="184"/>
      <c r="AZ25" s="184"/>
      <c r="BA25" s="184"/>
      <c r="BB25" s="184"/>
      <c r="BC25" s="184"/>
      <c r="BD25" s="184"/>
      <c r="BE25" s="184"/>
      <c r="BF25" s="184"/>
      <c r="BG25" s="186"/>
      <c r="BH25" s="186"/>
      <c r="BI25" s="199"/>
      <c r="BJ25" s="199"/>
      <c r="BK25" s="199"/>
      <c r="BL25" s="218"/>
      <c r="BM25" s="186"/>
      <c r="BN25" s="186"/>
      <c r="BO25" s="186"/>
      <c r="BP25" s="186"/>
      <c r="BQ25" s="186"/>
      <c r="BR25" s="186"/>
      <c r="BS25" s="186"/>
      <c r="BT25" s="186"/>
      <c r="BU25" s="186"/>
      <c r="BV25" s="189"/>
      <c r="BW25" s="184"/>
      <c r="BX25"/>
      <c r="BZ25"/>
    </row>
    <row r="26" spans="2:78" ht="18.75">
      <c r="B26" s="363" t="s">
        <v>1284</v>
      </c>
      <c r="C26" s="364">
        <v>3499367000190</v>
      </c>
      <c r="D26" s="365" t="s">
        <v>11</v>
      </c>
      <c r="E26" s="365" t="s">
        <v>620</v>
      </c>
      <c r="F26" s="365" t="s">
        <v>665</v>
      </c>
      <c r="G26" s="366" t="s">
        <v>740</v>
      </c>
      <c r="H26" s="366" t="s">
        <v>34</v>
      </c>
      <c r="I26" s="366" t="s">
        <v>1306</v>
      </c>
      <c r="J26" s="366" t="s">
        <v>608</v>
      </c>
      <c r="K26" s="367" t="s">
        <v>48</v>
      </c>
      <c r="L26" s="368"/>
      <c r="M26" s="368" t="s">
        <v>34</v>
      </c>
      <c r="N26" s="367">
        <v>75124</v>
      </c>
      <c r="O26" s="367" t="s">
        <v>1323</v>
      </c>
      <c r="P26" s="371">
        <v>36608</v>
      </c>
      <c r="Q26" s="372">
        <v>731.37933499999997</v>
      </c>
      <c r="R26" s="372">
        <v>881.21216943254035</v>
      </c>
      <c r="S26" s="367">
        <v>1</v>
      </c>
      <c r="T26" s="369">
        <v>9.3122185939261692E-2</v>
      </c>
      <c r="U26" s="369">
        <v>0.99775970558965699</v>
      </c>
      <c r="V26" s="369">
        <v>0.10927276312856304</v>
      </c>
      <c r="W26" s="369">
        <v>0.97895850153201658</v>
      </c>
      <c r="X26" s="369">
        <v>0.14083893243312851</v>
      </c>
      <c r="Y26" s="369">
        <v>0.96412368965353656</v>
      </c>
      <c r="Z26" s="369">
        <v>0.18455970205006333</v>
      </c>
      <c r="AA26" s="369">
        <v>0.99721178827671519</v>
      </c>
      <c r="AB26" s="369">
        <v>9.4507310759548279E-3</v>
      </c>
      <c r="AC26" s="373">
        <v>-0.24851860219288696</v>
      </c>
      <c r="AD26" s="575">
        <v>0</v>
      </c>
      <c r="AE26" s="370" t="s">
        <v>1825</v>
      </c>
      <c r="AF26" s="370" t="s">
        <v>1826</v>
      </c>
      <c r="AG26" s="374" t="s">
        <v>730</v>
      </c>
      <c r="AH26" s="374" t="s">
        <v>1819</v>
      </c>
      <c r="AI26" s="374">
        <v>1000</v>
      </c>
      <c r="AJ26" s="374">
        <v>100</v>
      </c>
      <c r="AK26" s="374">
        <v>500</v>
      </c>
      <c r="AL26" s="722">
        <v>0.4</v>
      </c>
      <c r="AM26" s="722">
        <v>0</v>
      </c>
      <c r="AN26" s="369" t="s">
        <v>1834</v>
      </c>
      <c r="AO26" s="367" t="s">
        <v>1326</v>
      </c>
      <c r="AP26" s="370" t="s">
        <v>1821</v>
      </c>
      <c r="AQ26" s="376" t="s">
        <v>671</v>
      </c>
      <c r="AR26" s="369">
        <v>1.06666666666667E-3</v>
      </c>
      <c r="AS26" s="369">
        <v>1.06666666666667E-3</v>
      </c>
      <c r="AT26" s="369" t="s">
        <v>1424</v>
      </c>
      <c r="AW26" s="198"/>
      <c r="AX26" s="198"/>
      <c r="AY26" s="184"/>
      <c r="AZ26" s="184"/>
      <c r="BA26" s="184"/>
      <c r="BB26" s="184"/>
      <c r="BC26" s="184"/>
      <c r="BD26" s="184"/>
      <c r="BE26" s="184"/>
      <c r="BF26" s="184"/>
      <c r="BG26" s="186"/>
      <c r="BH26" s="186"/>
      <c r="BI26" s="199"/>
      <c r="BJ26" s="199"/>
      <c r="BK26" s="199"/>
      <c r="BL26" s="218"/>
      <c r="BM26" s="186"/>
      <c r="BN26" s="186"/>
      <c r="BO26" s="186"/>
      <c r="BP26" s="186"/>
      <c r="BQ26" s="186"/>
      <c r="BR26" s="186"/>
      <c r="BS26" s="186"/>
      <c r="BT26" s="186"/>
      <c r="BU26" s="186"/>
      <c r="BV26" s="189"/>
      <c r="BW26" s="184"/>
      <c r="BX26"/>
      <c r="BZ26"/>
    </row>
    <row r="27" spans="2:78" ht="18.75">
      <c r="B27" s="363" t="s">
        <v>1627</v>
      </c>
      <c r="C27" s="364">
        <v>4299610000199</v>
      </c>
      <c r="D27" s="365" t="s">
        <v>11</v>
      </c>
      <c r="E27" s="365" t="s">
        <v>620</v>
      </c>
      <c r="F27" s="365" t="s">
        <v>674</v>
      </c>
      <c r="G27" s="366" t="s">
        <v>740</v>
      </c>
      <c r="H27" s="366" t="s">
        <v>34</v>
      </c>
      <c r="I27" s="366" t="s">
        <v>1306</v>
      </c>
      <c r="J27" s="366" t="s">
        <v>608</v>
      </c>
      <c r="K27" s="367" t="s">
        <v>48</v>
      </c>
      <c r="L27" s="368"/>
      <c r="M27" s="368" t="s">
        <v>1424</v>
      </c>
      <c r="N27" s="367">
        <v>89796</v>
      </c>
      <c r="O27" s="367" t="s">
        <v>1323</v>
      </c>
      <c r="P27" s="371">
        <v>37022</v>
      </c>
      <c r="Q27" s="372">
        <v>2559.4372526000002</v>
      </c>
      <c r="R27" s="372">
        <v>3419.6576604658708</v>
      </c>
      <c r="S27" s="367">
        <v>0</v>
      </c>
      <c r="T27" s="369">
        <v>9.5344495670087515E-2</v>
      </c>
      <c r="U27" s="369">
        <v>1.0215706919877217</v>
      </c>
      <c r="V27" s="369">
        <v>0.11383877569330503</v>
      </c>
      <c r="W27" s="369">
        <v>1.0198647318713845</v>
      </c>
      <c r="X27" s="369">
        <v>0.15472456430695303</v>
      </c>
      <c r="Y27" s="369">
        <v>1.05917884524213</v>
      </c>
      <c r="Z27" s="369">
        <v>0.17804121564059305</v>
      </c>
      <c r="AA27" s="369">
        <v>0.96199114467445113</v>
      </c>
      <c r="AB27" s="369">
        <v>1.421482388783094E-3</v>
      </c>
      <c r="AC27" s="373">
        <v>1.5598716561961969</v>
      </c>
      <c r="AD27" s="575">
        <v>9329721000114</v>
      </c>
      <c r="AE27" s="370" t="s">
        <v>1817</v>
      </c>
      <c r="AF27" s="370" t="s">
        <v>1818</v>
      </c>
      <c r="AG27" s="374" t="s">
        <v>59</v>
      </c>
      <c r="AH27" s="374" t="s">
        <v>1819</v>
      </c>
      <c r="AI27" s="374">
        <v>1</v>
      </c>
      <c r="AJ27" s="374">
        <v>1</v>
      </c>
      <c r="AK27" s="374">
        <v>1</v>
      </c>
      <c r="AL27" s="722">
        <v>0.9</v>
      </c>
      <c r="AM27" s="722">
        <v>0</v>
      </c>
      <c r="AN27" s="369" t="s">
        <v>1820</v>
      </c>
      <c r="AO27" s="367" t="s">
        <v>1326</v>
      </c>
      <c r="AP27" s="370" t="s">
        <v>1821</v>
      </c>
      <c r="AQ27" s="376" t="s">
        <v>1815</v>
      </c>
      <c r="AR27" s="369">
        <v>0</v>
      </c>
      <c r="AS27" s="369">
        <v>0</v>
      </c>
      <c r="AT27" s="369" t="s">
        <v>1424</v>
      </c>
      <c r="AW27" s="198"/>
      <c r="AX27" s="198"/>
      <c r="AY27" s="184"/>
      <c r="AZ27" s="184"/>
      <c r="BA27" s="184"/>
      <c r="BB27" s="184"/>
      <c r="BC27" s="184"/>
      <c r="BD27" s="184"/>
      <c r="BE27" s="184"/>
      <c r="BF27" s="184"/>
      <c r="BG27" s="186"/>
      <c r="BH27" s="186"/>
      <c r="BI27" s="199"/>
      <c r="BJ27" s="199"/>
      <c r="BK27" s="199"/>
      <c r="BL27" s="218"/>
      <c r="BM27" s="186"/>
      <c r="BN27" s="186"/>
      <c r="BO27" s="186"/>
      <c r="BP27" s="186"/>
      <c r="BQ27" s="186"/>
      <c r="BR27" s="186"/>
      <c r="BS27" s="186"/>
      <c r="BT27" s="186"/>
      <c r="BU27" s="186"/>
      <c r="BV27" s="189"/>
      <c r="BW27" s="184"/>
      <c r="BX27"/>
      <c r="BZ27"/>
    </row>
    <row r="28" spans="2:78" ht="18.75">
      <c r="B28" s="363" t="s">
        <v>148</v>
      </c>
      <c r="C28" s="364">
        <v>4501865000192</v>
      </c>
      <c r="D28" s="365" t="s">
        <v>11</v>
      </c>
      <c r="E28" s="365" t="s">
        <v>620</v>
      </c>
      <c r="F28" s="365" t="s">
        <v>665</v>
      </c>
      <c r="G28" s="366" t="s">
        <v>740</v>
      </c>
      <c r="H28" s="366" t="s">
        <v>34</v>
      </c>
      <c r="I28" s="366" t="s">
        <v>1306</v>
      </c>
      <c r="J28" s="366" t="s">
        <v>608</v>
      </c>
      <c r="K28" s="367" t="s">
        <v>48</v>
      </c>
      <c r="L28" s="368"/>
      <c r="M28" s="368" t="s">
        <v>1421</v>
      </c>
      <c r="N28" s="367">
        <v>91367</v>
      </c>
      <c r="O28" s="367" t="s">
        <v>1323</v>
      </c>
      <c r="P28" s="371">
        <v>37076</v>
      </c>
      <c r="Q28" s="372">
        <v>874.04460600000004</v>
      </c>
      <c r="R28" s="372">
        <v>855.26315450396839</v>
      </c>
      <c r="S28" s="367">
        <v>0</v>
      </c>
      <c r="T28" s="369">
        <v>9.6649004926552262E-2</v>
      </c>
      <c r="U28" s="369">
        <v>1.0355478850544544</v>
      </c>
      <c r="V28" s="369">
        <v>0.11575175342666477</v>
      </c>
      <c r="W28" s="369">
        <v>1.0370028160718419</v>
      </c>
      <c r="X28" s="369">
        <v>0.15468963203949793</v>
      </c>
      <c r="Y28" s="369">
        <v>1.0589397137320786</v>
      </c>
      <c r="Z28" s="369">
        <v>0.14768551036592426</v>
      </c>
      <c r="AA28" s="369">
        <v>0.79797339429283143</v>
      </c>
      <c r="AB28" s="369">
        <v>1.4069443545649538E-3</v>
      </c>
      <c r="AC28" s="373">
        <v>2.9356582639557924</v>
      </c>
      <c r="AD28" s="575">
        <v>0</v>
      </c>
      <c r="AE28" s="370" t="s">
        <v>1836</v>
      </c>
      <c r="AF28" s="370" t="s">
        <v>1833</v>
      </c>
      <c r="AG28" s="374" t="s">
        <v>1458</v>
      </c>
      <c r="AH28" s="374" t="s">
        <v>1819</v>
      </c>
      <c r="AI28" s="374">
        <v>500</v>
      </c>
      <c r="AJ28" s="374">
        <v>100</v>
      </c>
      <c r="AK28" s="374">
        <v>100</v>
      </c>
      <c r="AL28" s="722">
        <v>0.25</v>
      </c>
      <c r="AM28" s="722">
        <v>0</v>
      </c>
      <c r="AN28" s="369" t="s">
        <v>1815</v>
      </c>
      <c r="AO28" s="367" t="s">
        <v>1326</v>
      </c>
      <c r="AP28" s="370" t="s">
        <v>1821</v>
      </c>
      <c r="AQ28" s="376" t="s">
        <v>671</v>
      </c>
      <c r="AR28" s="369">
        <v>8.7500000000000002E-4</v>
      </c>
      <c r="AS28" s="369">
        <v>8.7500000000000002E-4</v>
      </c>
      <c r="AT28" s="369" t="s">
        <v>1424</v>
      </c>
      <c r="AW28" s="198"/>
      <c r="AX28" s="198"/>
      <c r="AY28" s="184"/>
      <c r="AZ28" s="184"/>
      <c r="BA28" s="184"/>
      <c r="BB28" s="184"/>
      <c r="BC28" s="184"/>
      <c r="BD28" s="184"/>
      <c r="BE28" s="184"/>
      <c r="BF28" s="184"/>
      <c r="BG28" s="186"/>
      <c r="BH28" s="186"/>
      <c r="BI28" s="199"/>
      <c r="BJ28" s="199"/>
      <c r="BK28" s="199"/>
      <c r="BL28" s="218"/>
      <c r="BM28" s="186"/>
      <c r="BN28" s="186"/>
      <c r="BO28" s="186"/>
      <c r="BP28" s="186"/>
      <c r="BQ28" s="186"/>
      <c r="BR28" s="186"/>
      <c r="BS28" s="186"/>
      <c r="BT28" s="186"/>
      <c r="BU28" s="186"/>
      <c r="BV28" s="189"/>
      <c r="BW28" s="184"/>
      <c r="BX28"/>
      <c r="BZ28"/>
    </row>
    <row r="29" spans="2:78" ht="18.75">
      <c r="B29" s="363" t="s">
        <v>1542</v>
      </c>
      <c r="C29" s="364">
        <v>4515848000104</v>
      </c>
      <c r="D29" s="365" t="s">
        <v>14</v>
      </c>
      <c r="E29" s="365" t="s">
        <v>607</v>
      </c>
      <c r="F29" s="365" t="s">
        <v>1424</v>
      </c>
      <c r="G29" s="366" t="s">
        <v>1424</v>
      </c>
      <c r="H29" s="366" t="s">
        <v>34</v>
      </c>
      <c r="I29" s="366" t="s">
        <v>34</v>
      </c>
      <c r="J29" s="366" t="s">
        <v>608</v>
      </c>
      <c r="K29" s="367" t="s">
        <v>48</v>
      </c>
      <c r="L29" s="368"/>
      <c r="M29" s="368" t="s">
        <v>1424</v>
      </c>
      <c r="N29" s="367">
        <v>93386</v>
      </c>
      <c r="O29" s="367" t="s">
        <v>1323</v>
      </c>
      <c r="P29" s="371">
        <v>37092</v>
      </c>
      <c r="Q29" s="372">
        <v>10.466879</v>
      </c>
      <c r="R29" s="372">
        <v>13.081848491228069</v>
      </c>
      <c r="S29" s="367">
        <v>2</v>
      </c>
      <c r="T29" s="369">
        <v>-4.5425873469417843E-2</v>
      </c>
      <c r="U29" s="369">
        <v>-0.48671651853793141</v>
      </c>
      <c r="V29" s="369">
        <v>-0.14451917218166677</v>
      </c>
      <c r="W29" s="369">
        <v>-1.2947258602325091</v>
      </c>
      <c r="X29" s="369">
        <v>-6.3196099906620784E-2</v>
      </c>
      <c r="Y29" s="369">
        <v>-0.4326137379848024</v>
      </c>
      <c r="Z29" s="369">
        <v>-9.3267589591558675E-2</v>
      </c>
      <c r="AA29" s="369">
        <v>-0.50394283677174512</v>
      </c>
      <c r="AB29" s="369">
        <v>0.20924381331149833</v>
      </c>
      <c r="AC29" s="373">
        <v>-1.2241251663943538</v>
      </c>
      <c r="AD29" s="575">
        <v>0</v>
      </c>
      <c r="AE29" s="370" t="s">
        <v>1843</v>
      </c>
      <c r="AF29" s="370" t="s">
        <v>1812</v>
      </c>
      <c r="AG29" s="374" t="s">
        <v>1459</v>
      </c>
      <c r="AH29" s="374" t="s">
        <v>1819</v>
      </c>
      <c r="AI29" s="374">
        <v>500</v>
      </c>
      <c r="AJ29" s="374">
        <v>100</v>
      </c>
      <c r="AK29" s="374">
        <v>100</v>
      </c>
      <c r="AL29" s="722">
        <v>4</v>
      </c>
      <c r="AM29" s="722">
        <v>20</v>
      </c>
      <c r="AN29" s="369" t="s">
        <v>668</v>
      </c>
      <c r="AO29" s="367" t="s">
        <v>1326</v>
      </c>
      <c r="AP29" s="370" t="s">
        <v>1816</v>
      </c>
      <c r="AQ29" s="376" t="s">
        <v>672</v>
      </c>
      <c r="AR29" s="369">
        <v>3.5000000000000001E-3</v>
      </c>
      <c r="AS29" s="369">
        <v>3.5000000000000001E-3</v>
      </c>
      <c r="AT29" s="369" t="s">
        <v>1424</v>
      </c>
      <c r="AW29" s="198"/>
      <c r="AX29" s="198"/>
      <c r="AY29" s="184"/>
      <c r="AZ29" s="184"/>
      <c r="BA29" s="184"/>
      <c r="BB29" s="184"/>
      <c r="BC29" s="184"/>
      <c r="BD29" s="184"/>
      <c r="BE29" s="184"/>
      <c r="BF29" s="184"/>
      <c r="BG29" s="186"/>
      <c r="BH29" s="186"/>
      <c r="BI29" s="199"/>
      <c r="BJ29" s="199"/>
      <c r="BK29" s="199"/>
      <c r="BL29" s="218"/>
      <c r="BM29" s="186"/>
      <c r="BN29" s="186"/>
      <c r="BO29" s="186"/>
      <c r="BP29" s="186"/>
      <c r="BQ29" s="186"/>
      <c r="BR29" s="186"/>
      <c r="BS29" s="186"/>
      <c r="BT29" s="186"/>
      <c r="BU29" s="186"/>
      <c r="BV29" s="189"/>
      <c r="BW29" s="184"/>
      <c r="BX29"/>
      <c r="BZ29"/>
    </row>
    <row r="30" spans="2:78" ht="18.75">
      <c r="B30" s="363" t="s">
        <v>1204</v>
      </c>
      <c r="C30" s="364"/>
      <c r="D30" s="365" t="s">
        <v>13</v>
      </c>
      <c r="E30" s="365" t="s">
        <v>615</v>
      </c>
      <c r="F30" s="365" t="s">
        <v>619</v>
      </c>
      <c r="G30" s="366" t="s">
        <v>34</v>
      </c>
      <c r="H30" s="366" t="s">
        <v>1339</v>
      </c>
      <c r="I30" s="366" t="s">
        <v>34</v>
      </c>
      <c r="J30" s="366" t="s">
        <v>1424</v>
      </c>
      <c r="L30" s="368"/>
      <c r="M30" s="368" t="s">
        <v>1421</v>
      </c>
      <c r="N30" s="367">
        <v>95141</v>
      </c>
      <c r="O30" s="367" t="s">
        <v>1323</v>
      </c>
      <c r="P30" s="371"/>
      <c r="S30" s="367"/>
      <c r="U30" s="369"/>
      <c r="W30" s="369"/>
      <c r="Y30" s="369"/>
      <c r="AA30" s="369"/>
      <c r="AD30" s="575">
        <v>0</v>
      </c>
      <c r="AE30" s="370"/>
      <c r="AF30" s="370"/>
      <c r="AG30" s="374" t="s">
        <v>721</v>
      </c>
      <c r="AH30" s="374"/>
      <c r="AI30" s="374">
        <v>1000</v>
      </c>
      <c r="AJ30" s="374">
        <v>1000</v>
      </c>
      <c r="AK30" s="374">
        <v>1000</v>
      </c>
      <c r="AN30" s="369"/>
      <c r="AO30" s="367" t="s">
        <v>1326</v>
      </c>
      <c r="AP30" s="370"/>
      <c r="AR30" s="369">
        <v>1E-3</v>
      </c>
      <c r="AS30" s="369">
        <v>1E-3</v>
      </c>
      <c r="AT30" s="369" t="s">
        <v>1424</v>
      </c>
      <c r="AW30" s="198"/>
      <c r="AX30" s="198"/>
      <c r="AY30" s="184"/>
      <c r="AZ30" s="184"/>
      <c r="BA30" s="184"/>
      <c r="BB30" s="184"/>
      <c r="BC30" s="184"/>
      <c r="BD30" s="184"/>
      <c r="BE30" s="184"/>
      <c r="BF30" s="184"/>
      <c r="BG30" s="186"/>
      <c r="BH30" s="186"/>
      <c r="BI30" s="199"/>
      <c r="BJ30" s="199"/>
      <c r="BK30" s="199"/>
      <c r="BL30" s="218"/>
      <c r="BM30" s="186"/>
      <c r="BN30" s="186"/>
      <c r="BO30" s="186"/>
      <c r="BP30" s="186"/>
      <c r="BQ30" s="186"/>
      <c r="BR30" s="186"/>
      <c r="BS30" s="186"/>
      <c r="BT30" s="186"/>
      <c r="BU30" s="186"/>
      <c r="BV30" s="189"/>
      <c r="BW30" s="184"/>
      <c r="BX30"/>
      <c r="BZ30"/>
    </row>
    <row r="31" spans="2:78" ht="18.75">
      <c r="B31" s="363" t="s">
        <v>1614</v>
      </c>
      <c r="C31" s="364">
        <v>4147027000162</v>
      </c>
      <c r="D31" s="365" t="s">
        <v>13</v>
      </c>
      <c r="E31" s="365" t="s">
        <v>615</v>
      </c>
      <c r="F31" s="365" t="s">
        <v>619</v>
      </c>
      <c r="G31" s="366" t="s">
        <v>34</v>
      </c>
      <c r="H31" s="366" t="s">
        <v>1340</v>
      </c>
      <c r="I31" s="366" t="s">
        <v>34</v>
      </c>
      <c r="J31" s="366" t="s">
        <v>611</v>
      </c>
      <c r="K31" s="367" t="s">
        <v>48</v>
      </c>
      <c r="L31" s="368"/>
      <c r="M31" s="368" t="s">
        <v>1424</v>
      </c>
      <c r="N31" s="367">
        <v>97081</v>
      </c>
      <c r="O31" s="367" t="s">
        <v>1326</v>
      </c>
      <c r="P31" s="371">
        <v>37198</v>
      </c>
      <c r="Q31" s="372">
        <v>109.473491</v>
      </c>
      <c r="R31" s="372">
        <v>111.51629052208844</v>
      </c>
      <c r="S31" s="367">
        <v>1</v>
      </c>
      <c r="T31" s="369">
        <v>0.12708349922737949</v>
      </c>
      <c r="U31" s="369">
        <v>1.3616389423796087</v>
      </c>
      <c r="V31" s="369">
        <v>9.459304571355398E-2</v>
      </c>
      <c r="W31" s="369">
        <v>0.84744508728254841</v>
      </c>
      <c r="X31" s="369">
        <v>0.16240083565357177</v>
      </c>
      <c r="Y31" s="369">
        <v>1.1117273481711607</v>
      </c>
      <c r="Z31" s="369">
        <v>0.18866698475125276</v>
      </c>
      <c r="AA31" s="369">
        <v>1.0194042315994731</v>
      </c>
      <c r="AB31" s="369">
        <v>8.1568246055970128E-2</v>
      </c>
      <c r="AC31" s="373">
        <v>-0.20876260941079652</v>
      </c>
      <c r="AD31" s="575">
        <v>22188046000119</v>
      </c>
      <c r="AE31" s="370" t="s">
        <v>1817</v>
      </c>
      <c r="AF31" s="370" t="s">
        <v>1818</v>
      </c>
      <c r="AG31" s="374" t="s">
        <v>1594</v>
      </c>
      <c r="AH31" s="374" t="s">
        <v>1819</v>
      </c>
      <c r="AI31" s="374">
        <v>100000</v>
      </c>
      <c r="AJ31" s="374">
        <v>50000</v>
      </c>
      <c r="AK31" s="374">
        <v>100000</v>
      </c>
      <c r="AL31" s="722">
        <v>2</v>
      </c>
      <c r="AM31" s="722">
        <v>0</v>
      </c>
      <c r="AN31" s="369" t="s">
        <v>1820</v>
      </c>
      <c r="AO31" s="367" t="s">
        <v>1326</v>
      </c>
      <c r="AP31" s="370" t="s">
        <v>1835</v>
      </c>
      <c r="AQ31" s="376" t="s">
        <v>1815</v>
      </c>
      <c r="AR31" s="369">
        <v>0</v>
      </c>
      <c r="AS31" s="369">
        <v>0</v>
      </c>
      <c r="AT31" s="369" t="s">
        <v>1424</v>
      </c>
      <c r="AW31" s="198"/>
      <c r="AX31" s="198"/>
      <c r="AY31" s="184"/>
      <c r="AZ31" s="184"/>
      <c r="BA31" s="184"/>
      <c r="BB31" s="184"/>
      <c r="BC31" s="184"/>
      <c r="BD31" s="184"/>
      <c r="BE31" s="184"/>
      <c r="BF31" s="184"/>
      <c r="BG31" s="186"/>
      <c r="BH31" s="186"/>
      <c r="BI31" s="199"/>
      <c r="BJ31" s="199"/>
      <c r="BK31" s="199"/>
      <c r="BL31" s="218"/>
      <c r="BM31" s="186"/>
      <c r="BN31" s="186"/>
      <c r="BO31" s="186"/>
      <c r="BP31" s="186"/>
      <c r="BQ31" s="186"/>
      <c r="BR31" s="186"/>
      <c r="BS31" s="186"/>
      <c r="BT31" s="186"/>
      <c r="BU31" s="186"/>
      <c r="BV31" s="189"/>
      <c r="BW31" s="184"/>
      <c r="BX31"/>
      <c r="BZ31"/>
    </row>
    <row r="32" spans="2:78" ht="18.75">
      <c r="B32" s="363" t="s">
        <v>366</v>
      </c>
      <c r="C32" s="364">
        <v>4621018000161</v>
      </c>
      <c r="D32" s="365" t="s">
        <v>14</v>
      </c>
      <c r="E32" s="365" t="s">
        <v>614</v>
      </c>
      <c r="F32" s="365" t="s">
        <v>1424</v>
      </c>
      <c r="G32" s="366" t="s">
        <v>1424</v>
      </c>
      <c r="H32" s="366" t="s">
        <v>867</v>
      </c>
      <c r="I32" s="366" t="s">
        <v>34</v>
      </c>
      <c r="J32" s="366" t="s">
        <v>608</v>
      </c>
      <c r="K32" s="367" t="s">
        <v>48</v>
      </c>
      <c r="L32" s="368"/>
      <c r="M32" s="368" t="s">
        <v>1421</v>
      </c>
      <c r="N32" s="367">
        <v>97101</v>
      </c>
      <c r="O32" s="367" t="s">
        <v>1323</v>
      </c>
      <c r="P32" s="371">
        <v>37140</v>
      </c>
      <c r="Q32" s="372">
        <v>66.466374999999999</v>
      </c>
      <c r="R32" s="372">
        <v>80.940976666666643</v>
      </c>
      <c r="S32" s="367">
        <v>2</v>
      </c>
      <c r="T32" s="369">
        <v>6.543391885290295E-2</v>
      </c>
      <c r="U32" s="369">
        <v>0.70109316004279754</v>
      </c>
      <c r="V32" s="369">
        <v>2.5200908310670123E-2</v>
      </c>
      <c r="W32" s="369">
        <v>0.22577120529141864</v>
      </c>
      <c r="X32" s="369">
        <v>0.14095149284740782</v>
      </c>
      <c r="Y32" s="369">
        <v>0.96489423058315793</v>
      </c>
      <c r="Z32" s="369">
        <v>0.26779198840312213</v>
      </c>
      <c r="AA32" s="369">
        <v>1.4469319395044133</v>
      </c>
      <c r="AB32" s="369">
        <v>0.10817687465406965</v>
      </c>
      <c r="AC32" s="373">
        <v>-0.79888180880569493</v>
      </c>
      <c r="AD32" s="575">
        <v>0</v>
      </c>
      <c r="AE32" s="370" t="s">
        <v>1846</v>
      </c>
      <c r="AF32" s="370" t="s">
        <v>1830</v>
      </c>
      <c r="AG32" s="374" t="s">
        <v>721</v>
      </c>
      <c r="AH32" s="374" t="s">
        <v>1819</v>
      </c>
      <c r="AI32" s="374">
        <v>100</v>
      </c>
      <c r="AJ32" s="374">
        <v>100</v>
      </c>
      <c r="AK32" s="374">
        <v>100</v>
      </c>
      <c r="AL32" s="722">
        <v>2</v>
      </c>
      <c r="AM32" s="722">
        <v>20</v>
      </c>
      <c r="AN32" s="369" t="s">
        <v>1820</v>
      </c>
      <c r="AO32" s="367" t="s">
        <v>1326</v>
      </c>
      <c r="AP32" s="370" t="s">
        <v>1835</v>
      </c>
      <c r="AQ32" s="376" t="s">
        <v>673</v>
      </c>
      <c r="AR32" s="369">
        <v>3.3833333333333302E-3</v>
      </c>
      <c r="AS32" s="369">
        <v>3.3833333333333302E-3</v>
      </c>
      <c r="AT32" s="369" t="s">
        <v>1424</v>
      </c>
      <c r="AW32" s="198"/>
      <c r="AX32" s="198"/>
      <c r="AY32" s="184"/>
      <c r="AZ32" s="184"/>
      <c r="BA32" s="184"/>
      <c r="BB32" s="184"/>
      <c r="BC32" s="184"/>
      <c r="BD32" s="184"/>
      <c r="BE32" s="184"/>
      <c r="BF32" s="184"/>
      <c r="BG32" s="186"/>
      <c r="BH32" s="186"/>
      <c r="BI32" s="199"/>
      <c r="BJ32" s="199"/>
      <c r="BK32" s="199"/>
      <c r="BL32" s="218"/>
      <c r="BM32" s="186"/>
      <c r="BN32" s="186"/>
      <c r="BO32" s="186"/>
      <c r="BP32" s="186"/>
      <c r="BQ32" s="186"/>
      <c r="BR32" s="186"/>
      <c r="BS32" s="186"/>
      <c r="BT32" s="186"/>
      <c r="BU32" s="186"/>
      <c r="BV32" s="189"/>
      <c r="BW32" s="184"/>
      <c r="BX32"/>
      <c r="BZ32"/>
    </row>
    <row r="33" spans="2:78" ht="18.75">
      <c r="B33" s="363" t="s">
        <v>952</v>
      </c>
      <c r="C33" s="364">
        <v>3804917000137</v>
      </c>
      <c r="D33" s="365" t="s">
        <v>13</v>
      </c>
      <c r="E33" s="365" t="s">
        <v>615</v>
      </c>
      <c r="F33" s="365" t="s">
        <v>619</v>
      </c>
      <c r="G33" s="366" t="s">
        <v>34</v>
      </c>
      <c r="H33" s="366" t="s">
        <v>1340</v>
      </c>
      <c r="I33" s="366" t="s">
        <v>34</v>
      </c>
      <c r="J33" s="366" t="s">
        <v>1424</v>
      </c>
      <c r="K33" s="367" t="s">
        <v>48</v>
      </c>
      <c r="L33" s="368"/>
      <c r="M33" s="368" t="s">
        <v>34</v>
      </c>
      <c r="N33" s="367">
        <v>99589</v>
      </c>
      <c r="O33" s="367" t="s">
        <v>1326</v>
      </c>
      <c r="P33" s="371">
        <v>36667</v>
      </c>
      <c r="Q33" s="372">
        <v>133.181353</v>
      </c>
      <c r="R33" s="372">
        <v>132.24744467857138</v>
      </c>
      <c r="S33" s="367">
        <v>1</v>
      </c>
      <c r="T33" s="369">
        <v>0.20737371444137831</v>
      </c>
      <c r="U33" s="369">
        <v>2.2219102159287614</v>
      </c>
      <c r="V33" s="369">
        <v>0.26314866076862464</v>
      </c>
      <c r="W33" s="369">
        <v>2.3575098794117717</v>
      </c>
      <c r="X33" s="369">
        <v>0.32036784742818503</v>
      </c>
      <c r="Y33" s="369">
        <v>2.1931026156810658</v>
      </c>
      <c r="Z33" s="369">
        <v>0.47941931319644038</v>
      </c>
      <c r="AA33" s="369">
        <v>2.5903953318982551</v>
      </c>
      <c r="AB33" s="369">
        <v>8.057670310568836E-2</v>
      </c>
      <c r="AC33" s="373">
        <v>1.8805338183744487</v>
      </c>
      <c r="AD33" s="575">
        <v>17891926000117</v>
      </c>
      <c r="AE33" s="370" t="s">
        <v>1847</v>
      </c>
      <c r="AF33" s="370" t="s">
        <v>1833</v>
      </c>
      <c r="AG33" s="374" t="s">
        <v>1458</v>
      </c>
      <c r="AH33" s="374" t="s">
        <v>1819</v>
      </c>
      <c r="AI33" s="374">
        <v>5000</v>
      </c>
      <c r="AJ33" s="374">
        <v>1000</v>
      </c>
      <c r="AK33" s="374">
        <v>1000</v>
      </c>
      <c r="AL33" s="722">
        <v>1.95</v>
      </c>
      <c r="AM33" s="722">
        <v>20</v>
      </c>
      <c r="AN33" s="369" t="s">
        <v>1820</v>
      </c>
      <c r="AO33" s="367" t="s">
        <v>1326</v>
      </c>
      <c r="AP33" s="370" t="s">
        <v>1835</v>
      </c>
      <c r="AQ33" s="376" t="s">
        <v>670</v>
      </c>
      <c r="AR33" s="369">
        <v>3.8999999999999998E-3</v>
      </c>
      <c r="AS33" s="369">
        <v>3.8999999999999998E-3</v>
      </c>
      <c r="AT33" s="369" t="s">
        <v>1424</v>
      </c>
      <c r="AW33" s="198"/>
      <c r="AX33" s="198"/>
      <c r="AY33" s="184"/>
      <c r="AZ33" s="184"/>
      <c r="BA33" s="184"/>
      <c r="BB33" s="184"/>
      <c r="BC33" s="184"/>
      <c r="BD33" s="184"/>
      <c r="BE33" s="184"/>
      <c r="BF33" s="184"/>
      <c r="BG33" s="186"/>
      <c r="BH33" s="186"/>
      <c r="BI33" s="199"/>
      <c r="BJ33" s="199"/>
      <c r="BK33" s="199"/>
      <c r="BL33" s="218"/>
      <c r="BM33" s="186"/>
      <c r="BN33" s="186"/>
      <c r="BO33" s="186"/>
      <c r="BP33" s="186"/>
      <c r="BQ33" s="186"/>
      <c r="BR33" s="186"/>
      <c r="BS33" s="186"/>
      <c r="BT33" s="186"/>
      <c r="BU33" s="186"/>
      <c r="BV33" s="189"/>
      <c r="BW33" s="184"/>
      <c r="BX33"/>
      <c r="BZ33"/>
    </row>
    <row r="34" spans="2:78" ht="18.75">
      <c r="B34" s="363" t="s">
        <v>1745</v>
      </c>
      <c r="C34" s="364">
        <v>4839017000198</v>
      </c>
      <c r="D34" s="365" t="s">
        <v>11</v>
      </c>
      <c r="E34" s="365" t="s">
        <v>620</v>
      </c>
      <c r="F34" s="365" t="s">
        <v>674</v>
      </c>
      <c r="G34" s="366" t="s">
        <v>740</v>
      </c>
      <c r="H34" s="366" t="s">
        <v>34</v>
      </c>
      <c r="I34" s="366" t="s">
        <v>1306</v>
      </c>
      <c r="J34" s="366" t="s">
        <v>608</v>
      </c>
      <c r="K34" s="367" t="s">
        <v>48</v>
      </c>
      <c r="L34" s="368"/>
      <c r="M34" s="368" t="s">
        <v>1424</v>
      </c>
      <c r="N34" s="367">
        <v>104019</v>
      </c>
      <c r="O34" s="367" t="s">
        <v>1323</v>
      </c>
      <c r="P34" s="371">
        <v>37295</v>
      </c>
      <c r="Q34" s="372">
        <v>2102.9340470000002</v>
      </c>
      <c r="R34" s="372">
        <v>1531.1423886812752</v>
      </c>
      <c r="S34" s="367">
        <v>0</v>
      </c>
      <c r="T34" s="369">
        <v>9.3432360968091155E-2</v>
      </c>
      <c r="U34" s="369">
        <v>1.0010830827454296</v>
      </c>
      <c r="V34" s="369">
        <v>0.11182887824044285</v>
      </c>
      <c r="W34" s="369">
        <v>1.0018583582577509</v>
      </c>
      <c r="X34" s="369">
        <v>0.15049315795747575</v>
      </c>
      <c r="Y34" s="369">
        <v>1.0302124292689159</v>
      </c>
      <c r="Z34" s="369">
        <v>0.17983943063882712</v>
      </c>
      <c r="AA34" s="369">
        <v>0.97170724832100219</v>
      </c>
      <c r="AB34" s="369">
        <v>1.5743001969730764E-3</v>
      </c>
      <c r="AC34" s="373">
        <v>0.13176180475710353</v>
      </c>
      <c r="AD34" s="575">
        <v>0</v>
      </c>
      <c r="AE34" s="370" t="s">
        <v>1848</v>
      </c>
      <c r="AF34" s="370" t="s">
        <v>1849</v>
      </c>
      <c r="AG34" s="374" t="s">
        <v>721</v>
      </c>
      <c r="AH34" s="374" t="s">
        <v>1819</v>
      </c>
      <c r="AI34" s="374">
        <v>1000</v>
      </c>
      <c r="AJ34" s="374">
        <v>1000</v>
      </c>
      <c r="AK34" s="374">
        <v>1000</v>
      </c>
      <c r="AL34" s="722">
        <v>0.15</v>
      </c>
      <c r="AM34" s="722">
        <v>0</v>
      </c>
      <c r="AN34" s="369" t="s">
        <v>1820</v>
      </c>
      <c r="AO34" s="367" t="s">
        <v>1326</v>
      </c>
      <c r="AP34" s="370" t="s">
        <v>1821</v>
      </c>
      <c r="AQ34" s="376" t="s">
        <v>1552</v>
      </c>
      <c r="AR34" s="369">
        <v>0</v>
      </c>
      <c r="AS34" s="369">
        <v>0</v>
      </c>
      <c r="AT34" s="369" t="s">
        <v>1424</v>
      </c>
      <c r="AW34" s="198"/>
      <c r="AX34" s="198"/>
      <c r="AY34" s="184"/>
      <c r="AZ34" s="184"/>
      <c r="BA34" s="184"/>
      <c r="BB34" s="184"/>
      <c r="BC34" s="184"/>
      <c r="BD34" s="184"/>
      <c r="BE34" s="184"/>
      <c r="BF34" s="184"/>
      <c r="BG34" s="186"/>
      <c r="BH34" s="186"/>
      <c r="BI34" s="199"/>
      <c r="BJ34" s="199"/>
      <c r="BK34" s="199"/>
      <c r="BL34" s="218"/>
      <c r="BM34" s="186"/>
      <c r="BN34" s="186"/>
      <c r="BO34" s="186"/>
      <c r="BP34" s="186"/>
      <c r="BQ34" s="186"/>
      <c r="BR34" s="186"/>
      <c r="BS34" s="186"/>
      <c r="BT34" s="186"/>
      <c r="BU34" s="186"/>
      <c r="BV34" s="189"/>
      <c r="BW34" s="184"/>
      <c r="BX34"/>
      <c r="BZ34"/>
    </row>
    <row r="35" spans="2:78" ht="18.75">
      <c r="B35" s="363" t="s">
        <v>811</v>
      </c>
      <c r="C35" s="364">
        <v>5104498000156</v>
      </c>
      <c r="D35" s="365" t="s">
        <v>11</v>
      </c>
      <c r="E35" s="365" t="s">
        <v>621</v>
      </c>
      <c r="F35" s="365" t="s">
        <v>674</v>
      </c>
      <c r="G35" s="366" t="s">
        <v>867</v>
      </c>
      <c r="H35" s="366" t="s">
        <v>34</v>
      </c>
      <c r="I35" s="366" t="s">
        <v>1424</v>
      </c>
      <c r="J35" s="366" t="s">
        <v>608</v>
      </c>
      <c r="K35" s="367" t="s">
        <v>48</v>
      </c>
      <c r="L35" s="368"/>
      <c r="M35" s="368" t="s">
        <v>1421</v>
      </c>
      <c r="N35" s="367">
        <v>107816</v>
      </c>
      <c r="O35" s="367" t="s">
        <v>1323</v>
      </c>
      <c r="P35" s="371">
        <v>37538</v>
      </c>
      <c r="Q35" s="372">
        <v>80.801880999999995</v>
      </c>
      <c r="R35" s="372">
        <v>111.23707029761901</v>
      </c>
      <c r="S35" s="367">
        <v>1</v>
      </c>
      <c r="T35" s="369">
        <v>5.3792197549444198E-2</v>
      </c>
      <c r="U35" s="369">
        <v>0.57635768156216927</v>
      </c>
      <c r="V35" s="369">
        <v>5.9193813080839153E-2</v>
      </c>
      <c r="W35" s="369">
        <v>0.53030860476554886</v>
      </c>
      <c r="X35" s="369">
        <v>9.1026695552062886E-2</v>
      </c>
      <c r="Y35" s="369">
        <v>0.62313021020869841</v>
      </c>
      <c r="Z35" s="369">
        <v>9.8468167186944955E-2</v>
      </c>
      <c r="AA35" s="369">
        <v>0.53204256399475613</v>
      </c>
      <c r="AB35" s="369">
        <v>5.5955113590831683E-2</v>
      </c>
      <c r="AC35" s="373">
        <v>-0.93695873638636307</v>
      </c>
      <c r="AD35" s="575">
        <v>14951623000154</v>
      </c>
      <c r="AE35" s="370" t="s">
        <v>1841</v>
      </c>
      <c r="AF35" s="370" t="s">
        <v>1826</v>
      </c>
      <c r="AG35" s="374" t="s">
        <v>730</v>
      </c>
      <c r="AH35" s="374" t="s">
        <v>1819</v>
      </c>
      <c r="AI35" s="374">
        <v>1000</v>
      </c>
      <c r="AJ35" s="374">
        <v>1000</v>
      </c>
      <c r="AK35" s="374">
        <v>1000</v>
      </c>
      <c r="AL35" s="722">
        <v>0.5</v>
      </c>
      <c r="AM35" s="722">
        <v>0</v>
      </c>
      <c r="AN35" s="369" t="s">
        <v>1834</v>
      </c>
      <c r="AO35" s="367" t="s">
        <v>1326</v>
      </c>
      <c r="AP35" s="370" t="s">
        <v>1821</v>
      </c>
      <c r="AQ35" s="376" t="s">
        <v>675</v>
      </c>
      <c r="AR35" s="369">
        <v>1.6000000000000001E-3</v>
      </c>
      <c r="AS35" s="369">
        <v>1.6000000000000001E-3</v>
      </c>
      <c r="AT35" s="369" t="s">
        <v>1424</v>
      </c>
      <c r="AW35" s="198"/>
      <c r="AX35" s="198"/>
      <c r="AY35" s="184"/>
      <c r="AZ35" s="184"/>
      <c r="BA35" s="184"/>
      <c r="BB35" s="184"/>
      <c r="BC35" s="184"/>
      <c r="BD35" s="184"/>
      <c r="BE35" s="184"/>
      <c r="BF35" s="184"/>
      <c r="BG35" s="186"/>
      <c r="BH35" s="186"/>
      <c r="BI35" s="199"/>
      <c r="BJ35" s="199"/>
      <c r="BK35" s="199"/>
      <c r="BL35" s="218"/>
      <c r="BM35" s="186"/>
      <c r="BN35" s="186"/>
      <c r="BO35" s="186"/>
      <c r="BP35" s="186"/>
      <c r="BQ35" s="186"/>
      <c r="BR35" s="186"/>
      <c r="BS35" s="186"/>
      <c r="BT35" s="186"/>
      <c r="BU35" s="186"/>
      <c r="BV35" s="189"/>
      <c r="BW35" s="184"/>
      <c r="BX35"/>
      <c r="BZ35"/>
    </row>
    <row r="36" spans="2:78" ht="18.75">
      <c r="B36" s="363" t="s">
        <v>843</v>
      </c>
      <c r="C36" s="364">
        <v>40428039000129</v>
      </c>
      <c r="D36" s="365" t="s">
        <v>14</v>
      </c>
      <c r="E36" s="365" t="s">
        <v>607</v>
      </c>
      <c r="F36" s="365" t="s">
        <v>1424</v>
      </c>
      <c r="G36" s="366" t="s">
        <v>1424</v>
      </c>
      <c r="H36" s="366" t="s">
        <v>34</v>
      </c>
      <c r="I36" s="366" t="s">
        <v>34</v>
      </c>
      <c r="J36" s="366" t="s">
        <v>608</v>
      </c>
      <c r="K36" s="367" t="s">
        <v>48</v>
      </c>
      <c r="L36" s="368"/>
      <c r="M36" s="368" t="s">
        <v>34</v>
      </c>
      <c r="N36" s="367">
        <v>108081</v>
      </c>
      <c r="O36" s="367" t="s">
        <v>1323</v>
      </c>
      <c r="P36" s="371">
        <v>33670</v>
      </c>
      <c r="Q36" s="372">
        <v>11.341853</v>
      </c>
      <c r="R36" s="372">
        <v>16.351009035714281</v>
      </c>
      <c r="S36" s="367">
        <v>2</v>
      </c>
      <c r="T36" s="369">
        <v>0.10319088416452105</v>
      </c>
      <c r="U36" s="369">
        <v>1.1056409937658001</v>
      </c>
      <c r="V36" s="369">
        <v>-2.6969853309252834E-2</v>
      </c>
      <c r="W36" s="369">
        <v>-0.24161892155231024</v>
      </c>
      <c r="X36" s="369">
        <v>5.0387949222322037E-2</v>
      </c>
      <c r="Y36" s="369">
        <v>0.34493456233322745</v>
      </c>
      <c r="Z36" s="369">
        <v>2.1587005455910635E-2</v>
      </c>
      <c r="AA36" s="369">
        <v>0.11663876824198885</v>
      </c>
      <c r="AB36" s="369">
        <v>0.20790425609609356</v>
      </c>
      <c r="AC36" s="373">
        <v>-0.66661116764466821</v>
      </c>
      <c r="AD36" s="575">
        <v>0</v>
      </c>
      <c r="AE36" s="370" t="s">
        <v>1836</v>
      </c>
      <c r="AF36" s="370" t="s">
        <v>1833</v>
      </c>
      <c r="AG36" s="374" t="s">
        <v>1458</v>
      </c>
      <c r="AH36" s="374" t="s">
        <v>1819</v>
      </c>
      <c r="AI36" s="374">
        <v>1000</v>
      </c>
      <c r="AJ36" s="374">
        <v>1000</v>
      </c>
      <c r="AK36" s="374">
        <v>1000</v>
      </c>
      <c r="AL36" s="722">
        <v>1.5</v>
      </c>
      <c r="AM36" s="722">
        <v>0</v>
      </c>
      <c r="AN36" s="369" t="s">
        <v>1815</v>
      </c>
      <c r="AO36" s="367" t="s">
        <v>1326</v>
      </c>
      <c r="AP36" s="370" t="s">
        <v>1816</v>
      </c>
      <c r="AQ36" s="376" t="s">
        <v>672</v>
      </c>
      <c r="AR36" s="369">
        <v>5.2500000000000003E-3</v>
      </c>
      <c r="AS36" s="369">
        <v>5.2500000000000003E-3</v>
      </c>
      <c r="AT36" s="369" t="s">
        <v>1424</v>
      </c>
      <c r="AW36" s="198"/>
      <c r="AX36" s="198"/>
      <c r="AY36" s="184"/>
      <c r="AZ36" s="184"/>
      <c r="BA36" s="184"/>
      <c r="BB36" s="184"/>
      <c r="BC36" s="184"/>
      <c r="BD36" s="184"/>
      <c r="BE36" s="184"/>
      <c r="BF36" s="184"/>
      <c r="BG36" s="186"/>
      <c r="BH36" s="186"/>
      <c r="BI36" s="199"/>
      <c r="BJ36" s="199"/>
      <c r="BK36" s="199"/>
      <c r="BL36" s="218"/>
      <c r="BM36" s="186"/>
      <c r="BN36" s="186"/>
      <c r="BO36" s="186"/>
      <c r="BP36" s="186"/>
      <c r="BQ36" s="186"/>
      <c r="BR36" s="186"/>
      <c r="BS36" s="186"/>
      <c r="BT36" s="186"/>
      <c r="BU36" s="186"/>
      <c r="BV36" s="189"/>
      <c r="BW36" s="184"/>
      <c r="BX36"/>
      <c r="BZ36"/>
    </row>
    <row r="37" spans="2:78" ht="18.75">
      <c r="B37" s="363" t="s">
        <v>141</v>
      </c>
      <c r="C37" s="364">
        <v>5097427000173</v>
      </c>
      <c r="D37" s="365" t="s">
        <v>13</v>
      </c>
      <c r="E37" s="365" t="s">
        <v>616</v>
      </c>
      <c r="F37" s="365" t="s">
        <v>617</v>
      </c>
      <c r="G37" s="366" t="s">
        <v>34</v>
      </c>
      <c r="H37" s="366" t="s">
        <v>867</v>
      </c>
      <c r="I37" s="366" t="s">
        <v>34</v>
      </c>
      <c r="J37" s="366" t="s">
        <v>608</v>
      </c>
      <c r="K37" s="367" t="s">
        <v>48</v>
      </c>
      <c r="L37" s="368"/>
      <c r="M37" s="368" t="s">
        <v>34</v>
      </c>
      <c r="N37" s="367">
        <v>108741</v>
      </c>
      <c r="O37" s="367" t="s">
        <v>1323</v>
      </c>
      <c r="P37" s="371">
        <v>37433</v>
      </c>
      <c r="Q37" s="372">
        <v>17.334689999999998</v>
      </c>
      <c r="R37" s="372">
        <v>16.455142199203188</v>
      </c>
      <c r="S37" s="367">
        <v>1</v>
      </c>
      <c r="T37" s="369">
        <v>8.8283687386169651E-2</v>
      </c>
      <c r="U37" s="369">
        <v>0.94591750662132623</v>
      </c>
      <c r="V37" s="369">
        <v>0.10129488992980962</v>
      </c>
      <c r="W37" s="369">
        <v>0.90748591707036663</v>
      </c>
      <c r="X37" s="369">
        <v>6.2476130843512667E-2</v>
      </c>
      <c r="Y37" s="369">
        <v>0.42768513466774888</v>
      </c>
      <c r="Z37" s="369">
        <v>0.12695216988408387</v>
      </c>
      <c r="AA37" s="369">
        <v>0.68594714311673421</v>
      </c>
      <c r="AB37" s="369">
        <v>5.5340287821115421E-2</v>
      </c>
      <c r="AC37" s="373">
        <v>-0.18660104748335696</v>
      </c>
      <c r="AD37" s="575">
        <v>0</v>
      </c>
      <c r="AE37" s="370" t="s">
        <v>1850</v>
      </c>
      <c r="AF37" s="370" t="s">
        <v>1812</v>
      </c>
      <c r="AG37" s="374" t="s">
        <v>1459</v>
      </c>
      <c r="AH37" s="374" t="s">
        <v>1819</v>
      </c>
      <c r="AI37" s="374">
        <v>5000</v>
      </c>
      <c r="AJ37" s="374">
        <v>1000</v>
      </c>
      <c r="AK37" s="374">
        <v>1000</v>
      </c>
      <c r="AL37" s="722">
        <v>2</v>
      </c>
      <c r="AM37" s="722">
        <v>20</v>
      </c>
      <c r="AN37" s="369" t="s">
        <v>1820</v>
      </c>
      <c r="AO37" s="367" t="s">
        <v>1326</v>
      </c>
      <c r="AP37" s="370" t="s">
        <v>1835</v>
      </c>
      <c r="AQ37" s="376" t="s">
        <v>670</v>
      </c>
      <c r="AR37" s="369">
        <v>4.6666666666666697E-3</v>
      </c>
      <c r="AS37" s="369">
        <v>4.6666666666666697E-3</v>
      </c>
      <c r="AT37" s="369" t="s">
        <v>1424</v>
      </c>
      <c r="AW37" s="198"/>
      <c r="AX37" s="198"/>
      <c r="AY37" s="184"/>
      <c r="AZ37" s="184"/>
      <c r="BA37" s="184"/>
      <c r="BB37" s="184"/>
      <c r="BC37" s="184"/>
      <c r="BD37" s="184"/>
      <c r="BE37" s="184"/>
      <c r="BF37" s="184"/>
      <c r="BG37" s="186"/>
      <c r="BH37" s="186"/>
      <c r="BI37" s="199"/>
      <c r="BJ37" s="199"/>
      <c r="BK37" s="199"/>
      <c r="BL37" s="218"/>
      <c r="BM37" s="186"/>
      <c r="BN37" s="186"/>
      <c r="BO37" s="186"/>
      <c r="BP37" s="186"/>
      <c r="BQ37" s="186"/>
      <c r="BR37" s="186"/>
      <c r="BS37" s="186"/>
      <c r="BT37" s="186"/>
      <c r="BU37" s="186"/>
      <c r="BV37" s="189"/>
      <c r="BW37" s="184"/>
      <c r="BX37"/>
      <c r="BZ37"/>
    </row>
    <row r="38" spans="2:78" ht="18.75">
      <c r="B38" s="363" t="s">
        <v>870</v>
      </c>
      <c r="C38" s="364">
        <v>840011000180</v>
      </c>
      <c r="D38" s="365" t="s">
        <v>11</v>
      </c>
      <c r="E38" s="365" t="s">
        <v>620</v>
      </c>
      <c r="F38" s="365" t="s">
        <v>674</v>
      </c>
      <c r="G38" s="366" t="s">
        <v>740</v>
      </c>
      <c r="H38" s="366" t="s">
        <v>34</v>
      </c>
      <c r="I38" s="366" t="s">
        <v>1424</v>
      </c>
      <c r="J38" s="366" t="s">
        <v>608</v>
      </c>
      <c r="K38" s="367" t="s">
        <v>48</v>
      </c>
      <c r="L38" s="368"/>
      <c r="M38" s="368" t="s">
        <v>34</v>
      </c>
      <c r="N38" s="367">
        <v>108766</v>
      </c>
      <c r="O38" s="367" t="s">
        <v>1323</v>
      </c>
      <c r="P38" s="371">
        <v>34974</v>
      </c>
      <c r="Q38" s="372">
        <v>4110.5242576000001</v>
      </c>
      <c r="R38" s="372">
        <v>3009.5949192638877</v>
      </c>
      <c r="S38" s="367">
        <v>0</v>
      </c>
      <c r="T38" s="369">
        <v>9.764388597571938E-2</v>
      </c>
      <c r="U38" s="369">
        <v>1.046207559896722</v>
      </c>
      <c r="V38" s="369">
        <v>0.11717113468631757</v>
      </c>
      <c r="W38" s="369">
        <v>1.0497188425661799</v>
      </c>
      <c r="X38" s="369">
        <v>0.1586105667463984</v>
      </c>
      <c r="Y38" s="369">
        <v>1.0857807723172279</v>
      </c>
      <c r="Z38" s="369">
        <v>0.13523080442407287</v>
      </c>
      <c r="AA38" s="369">
        <v>0.73067820771214864</v>
      </c>
      <c r="AB38" s="369">
        <v>1.4895766217671482E-3</v>
      </c>
      <c r="AC38" s="373">
        <v>3.7256821837560254</v>
      </c>
      <c r="AD38" s="575">
        <v>0</v>
      </c>
      <c r="AE38" s="370" t="s">
        <v>1836</v>
      </c>
      <c r="AF38" s="370" t="s">
        <v>1833</v>
      </c>
      <c r="AG38" s="374" t="s">
        <v>1458</v>
      </c>
      <c r="AH38" s="374" t="s">
        <v>1819</v>
      </c>
      <c r="AI38" s="374">
        <v>500</v>
      </c>
      <c r="AJ38" s="374">
        <v>100</v>
      </c>
      <c r="AK38" s="374">
        <v>100</v>
      </c>
      <c r="AL38" s="722">
        <v>0.3</v>
      </c>
      <c r="AM38" s="722">
        <v>0</v>
      </c>
      <c r="AN38" s="369" t="s">
        <v>1820</v>
      </c>
      <c r="AO38" s="367" t="s">
        <v>1326</v>
      </c>
      <c r="AP38" s="370" t="s">
        <v>1821</v>
      </c>
      <c r="AQ38" s="376" t="s">
        <v>11</v>
      </c>
      <c r="AR38" s="369">
        <v>1.0499999999999999E-3</v>
      </c>
      <c r="AS38" s="369">
        <v>1.0499999999999999E-3</v>
      </c>
      <c r="AT38" s="369" t="s">
        <v>1424</v>
      </c>
      <c r="AW38" s="198"/>
      <c r="AX38" s="198"/>
      <c r="AY38" s="184"/>
      <c r="AZ38" s="184"/>
      <c r="BA38" s="184"/>
      <c r="BB38" s="184"/>
      <c r="BC38" s="184"/>
      <c r="BD38" s="184"/>
      <c r="BE38" s="184"/>
      <c r="BF38" s="184"/>
      <c r="BG38" s="186"/>
      <c r="BH38" s="186"/>
      <c r="BI38" s="199"/>
      <c r="BJ38" s="199"/>
      <c r="BK38" s="199"/>
      <c r="BL38" s="218"/>
      <c r="BM38" s="186"/>
      <c r="BN38" s="186"/>
      <c r="BO38" s="186"/>
      <c r="BP38" s="186"/>
      <c r="BQ38" s="186"/>
      <c r="BR38" s="186"/>
      <c r="BS38" s="186"/>
      <c r="BT38" s="186"/>
      <c r="BU38" s="186"/>
      <c r="BV38" s="189"/>
      <c r="BW38" s="184"/>
      <c r="BX38"/>
      <c r="BZ38"/>
    </row>
    <row r="39" spans="2:78" ht="18.75">
      <c r="B39" s="363" t="s">
        <v>1203</v>
      </c>
      <c r="C39" s="364">
        <v>4899128000190</v>
      </c>
      <c r="D39" s="365" t="s">
        <v>11</v>
      </c>
      <c r="E39" s="365" t="s">
        <v>620</v>
      </c>
      <c r="F39" s="365" t="s">
        <v>665</v>
      </c>
      <c r="G39" s="366" t="s">
        <v>740</v>
      </c>
      <c r="H39" s="366" t="s">
        <v>34</v>
      </c>
      <c r="I39" s="366" t="s">
        <v>1424</v>
      </c>
      <c r="J39" s="366" t="s">
        <v>608</v>
      </c>
      <c r="K39" s="367" t="s">
        <v>48</v>
      </c>
      <c r="L39" s="368" t="s">
        <v>1341</v>
      </c>
      <c r="M39" s="368" t="s">
        <v>34</v>
      </c>
      <c r="N39" s="367">
        <v>109215</v>
      </c>
      <c r="O39" s="367" t="s">
        <v>1323</v>
      </c>
      <c r="P39" s="371">
        <v>37430</v>
      </c>
      <c r="Q39" s="372">
        <v>4278.9031729999997</v>
      </c>
      <c r="R39" s="372">
        <v>43673289.2432689</v>
      </c>
      <c r="S39" s="367">
        <v>0</v>
      </c>
      <c r="T39" s="369">
        <v>0.10313958782899268</v>
      </c>
      <c r="U39" s="369">
        <v>1.1050913780526552</v>
      </c>
      <c r="V39" s="369">
        <v>0.12511451739867807</v>
      </c>
      <c r="W39" s="369">
        <v>1.1208824318682895</v>
      </c>
      <c r="X39" s="369">
        <v>0.19530493226465961</v>
      </c>
      <c r="Y39" s="369">
        <v>1.3369748595044426</v>
      </c>
      <c r="Z39" s="369">
        <v>0.17940902722481189</v>
      </c>
      <c r="AA39" s="369">
        <v>0.96938169537849639</v>
      </c>
      <c r="AB39" s="369">
        <v>1.4680567947563173E-3</v>
      </c>
      <c r="AC39" s="373">
        <v>9.191110208823746</v>
      </c>
      <c r="AD39" s="575">
        <v>0</v>
      </c>
      <c r="AE39" s="370" t="s">
        <v>1848</v>
      </c>
      <c r="AF39" s="370" t="s">
        <v>1849</v>
      </c>
      <c r="AG39" s="374" t="s">
        <v>721</v>
      </c>
      <c r="AH39" s="374" t="s">
        <v>1819</v>
      </c>
      <c r="AI39" s="374">
        <v>1000</v>
      </c>
      <c r="AJ39" s="374">
        <v>1000</v>
      </c>
      <c r="AK39" s="374">
        <v>1000</v>
      </c>
      <c r="AL39" s="722">
        <v>0.3</v>
      </c>
      <c r="AM39" s="722">
        <v>0</v>
      </c>
      <c r="AN39" s="369" t="s">
        <v>1820</v>
      </c>
      <c r="AO39" s="367" t="s">
        <v>1326</v>
      </c>
      <c r="AP39" s="370" t="s">
        <v>1821</v>
      </c>
      <c r="AQ39" s="376" t="s">
        <v>671</v>
      </c>
      <c r="AR39" s="369">
        <v>1E-3</v>
      </c>
      <c r="AS39" s="369">
        <v>1E-3</v>
      </c>
      <c r="AT39" s="369" t="s">
        <v>1424</v>
      </c>
      <c r="AW39" s="198"/>
      <c r="AX39" s="198"/>
      <c r="AY39" s="184"/>
      <c r="AZ39" s="184"/>
      <c r="BA39" s="184"/>
      <c r="BB39" s="184"/>
      <c r="BC39" s="184"/>
      <c r="BD39" s="184"/>
      <c r="BE39" s="184"/>
      <c r="BF39" s="184"/>
      <c r="BG39" s="186"/>
      <c r="BH39" s="186"/>
      <c r="BI39" s="199"/>
      <c r="BJ39" s="199"/>
      <c r="BK39" s="199"/>
      <c r="BL39" s="218"/>
      <c r="BM39" s="186"/>
      <c r="BN39" s="186"/>
      <c r="BO39" s="186"/>
      <c r="BP39" s="186"/>
      <c r="BQ39" s="186"/>
      <c r="BR39" s="186"/>
      <c r="BS39" s="186"/>
      <c r="BT39" s="186"/>
      <c r="BU39" s="186"/>
      <c r="BV39" s="189"/>
      <c r="BW39" s="184"/>
      <c r="BX39"/>
      <c r="BZ39"/>
    </row>
    <row r="40" spans="2:78" ht="18.75">
      <c r="B40" s="363" t="s">
        <v>172</v>
      </c>
      <c r="C40" s="364">
        <v>5109839000186</v>
      </c>
      <c r="D40" s="365" t="s">
        <v>13</v>
      </c>
      <c r="E40" s="365" t="s">
        <v>616</v>
      </c>
      <c r="F40" s="365" t="s">
        <v>617</v>
      </c>
      <c r="G40" s="366" t="s">
        <v>34</v>
      </c>
      <c r="H40" s="366" t="s">
        <v>1339</v>
      </c>
      <c r="I40" s="366" t="s">
        <v>34</v>
      </c>
      <c r="J40" s="366" t="s">
        <v>608</v>
      </c>
      <c r="K40" s="367" t="s">
        <v>48</v>
      </c>
      <c r="L40" s="368"/>
      <c r="M40" s="368" t="s">
        <v>34</v>
      </c>
      <c r="N40" s="367">
        <v>109241</v>
      </c>
      <c r="O40" s="367" t="s">
        <v>1323</v>
      </c>
      <c r="P40" s="371">
        <v>37505</v>
      </c>
      <c r="Q40" s="372">
        <v>210.41913400000001</v>
      </c>
      <c r="R40" s="372">
        <v>252.67119618253989</v>
      </c>
      <c r="S40" s="367">
        <v>2</v>
      </c>
      <c r="T40" s="369">
        <v>0.10963434140730088</v>
      </c>
      <c r="U40" s="369">
        <v>1.1746795578490019</v>
      </c>
      <c r="V40" s="369">
        <v>0.12164237178236892</v>
      </c>
      <c r="W40" s="369">
        <v>1.0897759935178304</v>
      </c>
      <c r="X40" s="369">
        <v>0.16239483900854279</v>
      </c>
      <c r="Y40" s="369">
        <v>1.1116862976787223</v>
      </c>
      <c r="Z40" s="369">
        <v>0.21164142439365752</v>
      </c>
      <c r="AA40" s="369">
        <v>1.1435395752631905</v>
      </c>
      <c r="AB40" s="369">
        <v>3.0555923069696306E-2</v>
      </c>
      <c r="AC40" s="373">
        <v>0.32795363943846645</v>
      </c>
      <c r="AD40" s="575">
        <v>12219414000195</v>
      </c>
      <c r="AE40" s="370" t="s">
        <v>1851</v>
      </c>
      <c r="AF40" s="370" t="s">
        <v>1812</v>
      </c>
      <c r="AG40" s="374" t="s">
        <v>1459</v>
      </c>
      <c r="AH40" s="374" t="s">
        <v>1819</v>
      </c>
      <c r="AI40" s="374">
        <v>500</v>
      </c>
      <c r="AJ40" s="374">
        <v>500</v>
      </c>
      <c r="AK40" s="374">
        <v>500</v>
      </c>
      <c r="AL40" s="722">
        <v>2.5</v>
      </c>
      <c r="AM40" s="722">
        <v>20</v>
      </c>
      <c r="AN40" s="369" t="s">
        <v>1820</v>
      </c>
      <c r="AO40" s="367" t="s">
        <v>1326</v>
      </c>
      <c r="AP40" s="370" t="s">
        <v>1835</v>
      </c>
      <c r="AQ40" s="376" t="s">
        <v>676</v>
      </c>
      <c r="AR40" s="369">
        <v>6.4000000000000003E-3</v>
      </c>
      <c r="AS40" s="369">
        <v>6.4000000000000003E-3</v>
      </c>
      <c r="AT40" s="369" t="s">
        <v>1424</v>
      </c>
      <c r="AW40" s="198"/>
      <c r="AX40" s="198"/>
      <c r="AY40" s="184"/>
      <c r="AZ40" s="184"/>
      <c r="BA40" s="184"/>
      <c r="BB40" s="184"/>
      <c r="BC40" s="184"/>
      <c r="BD40" s="184"/>
      <c r="BE40" s="184"/>
      <c r="BF40" s="184"/>
      <c r="BG40" s="186"/>
      <c r="BH40" s="186"/>
      <c r="BI40" s="199"/>
      <c r="BJ40" s="199"/>
      <c r="BK40" s="199"/>
      <c r="BL40" s="218"/>
      <c r="BM40" s="186"/>
      <c r="BN40" s="186"/>
      <c r="BO40" s="186"/>
      <c r="BP40" s="186"/>
      <c r="BQ40" s="186"/>
      <c r="BR40" s="186"/>
      <c r="BS40" s="186"/>
      <c r="BT40" s="186"/>
      <c r="BU40" s="186"/>
      <c r="BV40" s="189"/>
      <c r="BW40" s="184"/>
      <c r="BX40"/>
      <c r="BZ40"/>
    </row>
    <row r="41" spans="2:78" ht="18.75">
      <c r="B41" s="363" t="s">
        <v>207</v>
      </c>
      <c r="C41" s="364">
        <v>1823373000125</v>
      </c>
      <c r="D41" s="365" t="s">
        <v>13</v>
      </c>
      <c r="E41" s="365" t="s">
        <v>615</v>
      </c>
      <c r="F41" s="365" t="s">
        <v>619</v>
      </c>
      <c r="G41" s="366" t="s">
        <v>34</v>
      </c>
      <c r="H41" s="366" t="s">
        <v>1340</v>
      </c>
      <c r="I41" s="366" t="s">
        <v>34</v>
      </c>
      <c r="J41" s="366" t="s">
        <v>1424</v>
      </c>
      <c r="K41" s="367" t="s">
        <v>48</v>
      </c>
      <c r="L41" s="368"/>
      <c r="M41" s="368" t="s">
        <v>34</v>
      </c>
      <c r="N41" s="367">
        <v>109630</v>
      </c>
      <c r="O41" s="367" t="s">
        <v>1323</v>
      </c>
      <c r="P41" s="371">
        <v>35568</v>
      </c>
      <c r="Q41" s="372">
        <v>701.48967900000002</v>
      </c>
      <c r="R41" s="372">
        <v>501.14268054761914</v>
      </c>
      <c r="S41" s="367">
        <v>1</v>
      </c>
      <c r="T41" s="369">
        <v>0.20786114654136822</v>
      </c>
      <c r="U41" s="369">
        <v>2.2271328178648684</v>
      </c>
      <c r="V41" s="369">
        <v>0.26328060379767493</v>
      </c>
      <c r="W41" s="369">
        <v>2.3586919374682216</v>
      </c>
      <c r="X41" s="369">
        <v>0.31990771750555957</v>
      </c>
      <c r="Y41" s="369">
        <v>2.1899527610843457</v>
      </c>
      <c r="Z41" s="369">
        <v>0.47729380611434746</v>
      </c>
      <c r="AA41" s="369">
        <v>2.5789108057813146</v>
      </c>
      <c r="AB41" s="369">
        <v>8.0805765880142502E-2</v>
      </c>
      <c r="AC41" s="373">
        <v>1.8768358487854389</v>
      </c>
      <c r="AD41" s="575">
        <v>17891926000117</v>
      </c>
      <c r="AE41" s="370" t="s">
        <v>1847</v>
      </c>
      <c r="AF41" s="370" t="s">
        <v>1833</v>
      </c>
      <c r="AG41" s="374" t="s">
        <v>1458</v>
      </c>
      <c r="AH41" s="374" t="s">
        <v>1819</v>
      </c>
      <c r="AI41" s="374">
        <v>500</v>
      </c>
      <c r="AJ41" s="374">
        <v>100</v>
      </c>
      <c r="AK41" s="374">
        <v>100</v>
      </c>
      <c r="AL41" s="722">
        <v>1.95</v>
      </c>
      <c r="AM41" s="722">
        <v>20</v>
      </c>
      <c r="AN41" s="369" t="s">
        <v>1820</v>
      </c>
      <c r="AO41" s="367" t="s">
        <v>1326</v>
      </c>
      <c r="AP41" s="370" t="s">
        <v>1835</v>
      </c>
      <c r="AQ41" s="376" t="s">
        <v>666</v>
      </c>
      <c r="AR41" s="369">
        <v>3.8999999999999998E-3</v>
      </c>
      <c r="AS41" s="369">
        <v>3.8999999999999998E-3</v>
      </c>
      <c r="AT41" s="369" t="s">
        <v>1424</v>
      </c>
      <c r="AW41" s="198"/>
      <c r="AX41" s="198"/>
      <c r="AY41" s="184"/>
      <c r="AZ41" s="184"/>
      <c r="BA41" s="184"/>
      <c r="BB41" s="184"/>
      <c r="BC41" s="184"/>
      <c r="BD41" s="184"/>
      <c r="BE41" s="184"/>
      <c r="BF41" s="184"/>
      <c r="BG41" s="186"/>
      <c r="BH41" s="186"/>
      <c r="BI41" s="199"/>
      <c r="BJ41" s="199"/>
      <c r="BK41" s="199"/>
      <c r="BL41" s="218"/>
      <c r="BM41" s="186"/>
      <c r="BN41" s="186"/>
      <c r="BO41" s="186"/>
      <c r="BP41" s="186"/>
      <c r="BQ41" s="186"/>
      <c r="BR41" s="186"/>
      <c r="BS41" s="186"/>
      <c r="BT41" s="186"/>
      <c r="BU41" s="186"/>
      <c r="BV41" s="189"/>
      <c r="BW41" s="184"/>
      <c r="BX41"/>
      <c r="BZ41"/>
    </row>
    <row r="42" spans="2:78" ht="18.75">
      <c r="B42" s="363" t="s">
        <v>321</v>
      </c>
      <c r="C42" s="364">
        <v>3840166000104</v>
      </c>
      <c r="D42" s="365" t="s">
        <v>14</v>
      </c>
      <c r="E42" s="365" t="s">
        <v>607</v>
      </c>
      <c r="F42" s="365" t="s">
        <v>1424</v>
      </c>
      <c r="G42" s="366" t="s">
        <v>1424</v>
      </c>
      <c r="H42" s="366" t="s">
        <v>34</v>
      </c>
      <c r="I42" s="366" t="s">
        <v>34</v>
      </c>
      <c r="J42" s="366" t="s">
        <v>608</v>
      </c>
      <c r="K42" s="367" t="s">
        <v>48</v>
      </c>
      <c r="L42" s="368"/>
      <c r="M42" s="368" t="s">
        <v>34</v>
      </c>
      <c r="N42" s="367">
        <v>110574</v>
      </c>
      <c r="O42" s="367" t="s">
        <v>1323</v>
      </c>
      <c r="P42" s="371">
        <v>36671</v>
      </c>
      <c r="Q42" s="372">
        <v>30.28575</v>
      </c>
      <c r="R42" s="372">
        <v>32.267921813492066</v>
      </c>
      <c r="S42" s="367">
        <v>2</v>
      </c>
      <c r="T42" s="369">
        <v>-6.1876674343541826E-2</v>
      </c>
      <c r="U42" s="369">
        <v>-0.66297898565383329</v>
      </c>
      <c r="V42" s="369">
        <v>-0.11356405333975417</v>
      </c>
      <c r="W42" s="369">
        <v>-1.0174035349924047</v>
      </c>
      <c r="X42" s="369">
        <v>7.9277276595586921E-2</v>
      </c>
      <c r="Y42" s="369">
        <v>0.54269866361925378</v>
      </c>
      <c r="Z42" s="369">
        <v>8.762932316859473E-2</v>
      </c>
      <c r="AA42" s="369">
        <v>0.47347819210679393</v>
      </c>
      <c r="AB42" s="369">
        <v>0.20244334277310178</v>
      </c>
      <c r="AC42" s="373">
        <v>-1.1123383750751537</v>
      </c>
      <c r="AD42" s="575">
        <v>9720835000190</v>
      </c>
      <c r="AE42" s="370" t="s">
        <v>1852</v>
      </c>
      <c r="AF42" s="370" t="s">
        <v>1812</v>
      </c>
      <c r="AG42" s="374" t="s">
        <v>1459</v>
      </c>
      <c r="AH42" s="374" t="s">
        <v>1813</v>
      </c>
      <c r="AI42" s="374">
        <v>0</v>
      </c>
      <c r="AJ42" s="374">
        <v>0</v>
      </c>
      <c r="AK42" s="374">
        <v>1000</v>
      </c>
      <c r="AL42" s="722">
        <v>1.99</v>
      </c>
      <c r="AM42" s="722">
        <v>20</v>
      </c>
      <c r="AN42" s="369" t="s">
        <v>1815</v>
      </c>
      <c r="AO42" s="367" t="s">
        <v>1326</v>
      </c>
      <c r="AP42" s="370" t="s">
        <v>1835</v>
      </c>
      <c r="AQ42" s="376" t="s">
        <v>670</v>
      </c>
      <c r="AR42" s="369">
        <v>4.0000000000000001E-3</v>
      </c>
      <c r="AS42" s="369">
        <v>4.0000000000000001E-3</v>
      </c>
      <c r="AT42" s="369" t="s">
        <v>1424</v>
      </c>
      <c r="AW42" s="198"/>
      <c r="AX42" s="198"/>
      <c r="AY42" s="184"/>
      <c r="AZ42" s="184"/>
      <c r="BA42" s="184"/>
      <c r="BB42" s="184"/>
      <c r="BC42" s="184"/>
      <c r="BD42" s="184"/>
      <c r="BE42" s="184"/>
      <c r="BF42" s="184"/>
      <c r="BG42" s="186"/>
      <c r="BH42" s="186"/>
      <c r="BI42" s="199"/>
      <c r="BJ42" s="199"/>
      <c r="BK42" s="199"/>
      <c r="BL42" s="218"/>
      <c r="BM42" s="186"/>
      <c r="BN42" s="186"/>
      <c r="BO42" s="186"/>
      <c r="BP42" s="186"/>
      <c r="BQ42" s="186"/>
      <c r="BR42" s="186"/>
      <c r="BS42" s="186"/>
      <c r="BT42" s="186"/>
      <c r="BU42" s="186"/>
      <c r="BV42" s="189"/>
      <c r="BW42" s="184"/>
      <c r="BX42"/>
      <c r="BZ42"/>
    </row>
    <row r="43" spans="2:78" ht="18.75">
      <c r="B43" s="363" t="s">
        <v>905</v>
      </c>
      <c r="C43" s="364">
        <v>5488919000190</v>
      </c>
      <c r="D43" s="365" t="s">
        <v>13</v>
      </c>
      <c r="E43" s="365" t="s">
        <v>616</v>
      </c>
      <c r="F43" s="365" t="s">
        <v>617</v>
      </c>
      <c r="G43" s="366" t="s">
        <v>34</v>
      </c>
      <c r="H43" s="366" t="s">
        <v>1339</v>
      </c>
      <c r="I43" s="366" t="s">
        <v>34</v>
      </c>
      <c r="J43" s="366" t="s">
        <v>608</v>
      </c>
      <c r="K43" s="367" t="s">
        <v>48</v>
      </c>
      <c r="L43" s="368"/>
      <c r="M43" s="368" t="s">
        <v>34</v>
      </c>
      <c r="N43" s="367">
        <v>113190</v>
      </c>
      <c r="O43" s="367" t="s">
        <v>1323</v>
      </c>
      <c r="P43" s="371">
        <v>37651</v>
      </c>
      <c r="Q43" s="372">
        <v>20.353542000000001</v>
      </c>
      <c r="R43" s="372">
        <v>28.758230849206342</v>
      </c>
      <c r="S43" s="367">
        <v>1</v>
      </c>
      <c r="T43" s="369">
        <v>9.0722960880157633E-2</v>
      </c>
      <c r="U43" s="369">
        <v>0.97205315602287201</v>
      </c>
      <c r="V43" s="369">
        <v>9.6947253916120468E-2</v>
      </c>
      <c r="W43" s="369">
        <v>0.86853608991023301</v>
      </c>
      <c r="X43" s="369">
        <v>0.12275882815699291</v>
      </c>
      <c r="Y43" s="369">
        <v>0.84035495225342072</v>
      </c>
      <c r="Z43" s="369">
        <v>0.18824208350475269</v>
      </c>
      <c r="AA43" s="369">
        <v>1.017108407932894</v>
      </c>
      <c r="AB43" s="369">
        <v>2.3655883396177087E-2</v>
      </c>
      <c r="AC43" s="373">
        <v>-0.62031890516974619</v>
      </c>
      <c r="AD43" s="575">
        <v>12219403000105</v>
      </c>
      <c r="AE43" s="370" t="s">
        <v>1851</v>
      </c>
      <c r="AF43" s="370" t="s">
        <v>1812</v>
      </c>
      <c r="AG43" s="374" t="s">
        <v>1459</v>
      </c>
      <c r="AH43" s="374" t="s">
        <v>1819</v>
      </c>
      <c r="AI43" s="374">
        <v>1000</v>
      </c>
      <c r="AJ43" s="374">
        <v>1</v>
      </c>
      <c r="AK43" s="374">
        <v>1000</v>
      </c>
      <c r="AL43" s="722">
        <v>2</v>
      </c>
      <c r="AM43" s="722">
        <v>20</v>
      </c>
      <c r="AN43" s="369" t="s">
        <v>1820</v>
      </c>
      <c r="AO43" s="367" t="s">
        <v>1326</v>
      </c>
      <c r="AP43" s="370" t="s">
        <v>1835</v>
      </c>
      <c r="AQ43" s="376" t="s">
        <v>666</v>
      </c>
      <c r="AR43" s="369">
        <v>5.0000000000000001E-3</v>
      </c>
      <c r="AS43" s="369">
        <v>5.0000000000000001E-3</v>
      </c>
      <c r="AT43" s="369" t="s">
        <v>1424</v>
      </c>
      <c r="AW43" s="198"/>
      <c r="AX43" s="198"/>
      <c r="AY43" s="184"/>
      <c r="AZ43" s="184"/>
      <c r="BA43" s="184"/>
      <c r="BB43" s="184"/>
      <c r="BC43" s="184"/>
      <c r="BD43" s="184"/>
      <c r="BE43" s="184"/>
      <c r="BF43" s="184"/>
      <c r="BG43" s="186"/>
      <c r="BH43" s="186"/>
      <c r="BI43" s="199"/>
      <c r="BJ43" s="199"/>
      <c r="BK43" s="199"/>
      <c r="BL43" s="218"/>
      <c r="BM43" s="186"/>
      <c r="BN43" s="186"/>
      <c r="BO43" s="186"/>
      <c r="BP43" s="186"/>
      <c r="BQ43" s="186"/>
      <c r="BR43" s="186"/>
      <c r="BS43" s="186"/>
      <c r="BT43" s="186"/>
      <c r="BU43" s="186"/>
      <c r="BV43" s="189"/>
      <c r="BW43" s="184"/>
      <c r="BX43"/>
      <c r="BZ43"/>
    </row>
    <row r="44" spans="2:78" ht="18.75">
      <c r="B44" s="363" t="s">
        <v>323</v>
      </c>
      <c r="C44" s="364">
        <v>5448587000110</v>
      </c>
      <c r="D44" s="365" t="s">
        <v>13</v>
      </c>
      <c r="E44" s="365" t="s">
        <v>615</v>
      </c>
      <c r="F44" s="365" t="s">
        <v>619</v>
      </c>
      <c r="G44" s="366" t="s">
        <v>1424</v>
      </c>
      <c r="H44" s="366" t="s">
        <v>1339</v>
      </c>
      <c r="I44" s="366" t="s">
        <v>34</v>
      </c>
      <c r="J44" s="366" t="s">
        <v>608</v>
      </c>
      <c r="K44" s="367" t="s">
        <v>48</v>
      </c>
      <c r="L44" s="368"/>
      <c r="M44" s="368" t="s">
        <v>34</v>
      </c>
      <c r="N44" s="367">
        <v>114995</v>
      </c>
      <c r="O44" s="367" t="s">
        <v>1323</v>
      </c>
      <c r="P44" s="371">
        <v>37751</v>
      </c>
      <c r="Q44" s="372">
        <v>1224.426651</v>
      </c>
      <c r="R44" s="372">
        <v>1192.0929306071432</v>
      </c>
      <c r="S44" s="367">
        <v>2</v>
      </c>
      <c r="T44" s="369">
        <v>0.11468383402525673</v>
      </c>
      <c r="U44" s="369">
        <v>1.2287824573573412</v>
      </c>
      <c r="V44" s="369">
        <v>0.14005560399864048</v>
      </c>
      <c r="W44" s="369">
        <v>1.2547374139368814</v>
      </c>
      <c r="X44" s="369">
        <v>0.214201947387199</v>
      </c>
      <c r="Y44" s="369">
        <v>1.4663358226176209</v>
      </c>
      <c r="Z44" s="369">
        <v>0.24244308007036253</v>
      </c>
      <c r="AA44" s="369">
        <v>1.3099668819724239</v>
      </c>
      <c r="AB44" s="369">
        <v>2.43642850794701E-2</v>
      </c>
      <c r="AC44" s="373">
        <v>1.1670425912615645</v>
      </c>
      <c r="AD44" s="575">
        <v>0</v>
      </c>
      <c r="AE44" s="370" t="s">
        <v>1839</v>
      </c>
      <c r="AF44" s="370" t="s">
        <v>1812</v>
      </c>
      <c r="AG44" s="374" t="s">
        <v>1459</v>
      </c>
      <c r="AH44" s="374" t="s">
        <v>1819</v>
      </c>
      <c r="AI44" s="374">
        <v>50000</v>
      </c>
      <c r="AJ44" s="374">
        <v>5000</v>
      </c>
      <c r="AK44" s="374">
        <v>25000</v>
      </c>
      <c r="AL44" s="722">
        <v>2</v>
      </c>
      <c r="AM44" s="722">
        <v>20</v>
      </c>
      <c r="AN44" s="369" t="s">
        <v>1820</v>
      </c>
      <c r="AO44" s="367" t="s">
        <v>1326</v>
      </c>
      <c r="AP44" s="370" t="s">
        <v>1835</v>
      </c>
      <c r="AQ44" s="376" t="s">
        <v>666</v>
      </c>
      <c r="AR44" s="369">
        <v>5.3333333333333297E-3</v>
      </c>
      <c r="AS44" s="369">
        <v>5.3333333333333297E-3</v>
      </c>
      <c r="AT44" s="369" t="s">
        <v>1424</v>
      </c>
      <c r="AW44" s="198"/>
      <c r="AX44" s="198"/>
      <c r="AY44" s="184"/>
      <c r="AZ44" s="184"/>
      <c r="BA44" s="184"/>
      <c r="BB44" s="184"/>
      <c r="BC44" s="184"/>
      <c r="BD44" s="184"/>
      <c r="BE44" s="184"/>
      <c r="BF44" s="184"/>
      <c r="BG44" s="186"/>
      <c r="BH44" s="186"/>
      <c r="BI44" s="199"/>
      <c r="BJ44" s="199"/>
      <c r="BK44" s="199"/>
      <c r="BL44" s="218"/>
      <c r="BM44" s="186"/>
      <c r="BN44" s="186"/>
      <c r="BO44" s="186"/>
      <c r="BP44" s="186"/>
      <c r="BQ44" s="186"/>
      <c r="BR44" s="186"/>
      <c r="BS44" s="186"/>
      <c r="BT44" s="186"/>
      <c r="BU44" s="186"/>
      <c r="BV44" s="189"/>
      <c r="BW44" s="184"/>
      <c r="BX44"/>
      <c r="BZ44"/>
    </row>
    <row r="45" spans="2:78" ht="18.75">
      <c r="B45" s="363" t="s">
        <v>1283</v>
      </c>
      <c r="C45" s="364">
        <v>5024659000100</v>
      </c>
      <c r="D45" s="365" t="s">
        <v>13</v>
      </c>
      <c r="E45" s="365" t="s">
        <v>615</v>
      </c>
      <c r="F45" s="365" t="s">
        <v>619</v>
      </c>
      <c r="G45" s="366" t="s">
        <v>34</v>
      </c>
      <c r="H45" s="366" t="s">
        <v>1339</v>
      </c>
      <c r="I45" s="366" t="s">
        <v>34</v>
      </c>
      <c r="J45" s="366" t="s">
        <v>1424</v>
      </c>
      <c r="K45" s="367" t="s">
        <v>48</v>
      </c>
      <c r="L45" s="368"/>
      <c r="M45" s="368" t="s">
        <v>1421</v>
      </c>
      <c r="N45" s="367">
        <v>122041</v>
      </c>
      <c r="O45" s="367" t="s">
        <v>1323</v>
      </c>
      <c r="P45" s="371">
        <v>37637</v>
      </c>
      <c r="Q45" s="372">
        <v>20.531713</v>
      </c>
      <c r="R45" s="372">
        <v>25.653934769841257</v>
      </c>
      <c r="S45" s="367">
        <v>1</v>
      </c>
      <c r="T45" s="369">
        <v>2.3893882715069648E-2</v>
      </c>
      <c r="U45" s="369">
        <v>0.25601153090125472</v>
      </c>
      <c r="V45" s="369">
        <v>3.5011081760202512E-2</v>
      </c>
      <c r="W45" s="369">
        <v>0.31365909633545003</v>
      </c>
      <c r="X45" s="369">
        <v>4.1921001947897052E-2</v>
      </c>
      <c r="Y45" s="369">
        <v>0.28697342683401794</v>
      </c>
      <c r="Z45" s="369">
        <v>7.9242637859797682E-2</v>
      </c>
      <c r="AA45" s="369">
        <v>0.42816330829629157</v>
      </c>
      <c r="AB45" s="369">
        <v>3.535442205201067E-2</v>
      </c>
      <c r="AC45" s="373">
        <v>-2.1669245146294434</v>
      </c>
      <c r="AD45" s="575">
        <v>0</v>
      </c>
      <c r="AE45" s="370" t="s">
        <v>1825</v>
      </c>
      <c r="AF45" s="370" t="s">
        <v>1826</v>
      </c>
      <c r="AG45" s="374" t="s">
        <v>730</v>
      </c>
      <c r="AH45" s="374" t="s">
        <v>1819</v>
      </c>
      <c r="AI45" s="374">
        <v>5000</v>
      </c>
      <c r="AJ45" s="374">
        <v>100</v>
      </c>
      <c r="AK45" s="374">
        <v>1000</v>
      </c>
      <c r="AL45" s="722">
        <v>1.1000000000000001</v>
      </c>
      <c r="AM45" s="722">
        <v>0</v>
      </c>
      <c r="AN45" s="369" t="s">
        <v>1834</v>
      </c>
      <c r="AO45" s="367" t="s">
        <v>1326</v>
      </c>
      <c r="AP45" s="370" t="s">
        <v>1835</v>
      </c>
      <c r="AQ45" s="376" t="s">
        <v>666</v>
      </c>
      <c r="AR45" s="369">
        <v>2.9333333333333299E-3</v>
      </c>
      <c r="AS45" s="369">
        <v>2.9333333333333299E-3</v>
      </c>
      <c r="AT45" s="369" t="s">
        <v>1424</v>
      </c>
      <c r="AW45" s="198"/>
      <c r="AX45" s="198"/>
      <c r="AY45" s="184"/>
      <c r="AZ45" s="184"/>
      <c r="BA45" s="184"/>
      <c r="BB45" s="184"/>
      <c r="BC45" s="184"/>
      <c r="BD45" s="184"/>
      <c r="BE45" s="184"/>
      <c r="BF45" s="184"/>
      <c r="BG45" s="186"/>
      <c r="BH45" s="186"/>
      <c r="BI45" s="199"/>
      <c r="BJ45" s="199"/>
      <c r="BK45" s="199"/>
      <c r="BL45" s="218"/>
      <c r="BM45" s="186"/>
      <c r="BN45" s="186"/>
      <c r="BO45" s="186"/>
      <c r="BP45" s="186"/>
      <c r="BQ45" s="186"/>
      <c r="BR45" s="186"/>
      <c r="BS45" s="186"/>
      <c r="BT45" s="186"/>
      <c r="BU45" s="186"/>
      <c r="BV45" s="189"/>
      <c r="BW45" s="184"/>
      <c r="BX45"/>
      <c r="BZ45"/>
    </row>
    <row r="46" spans="2:78" ht="18.75">
      <c r="B46" s="363" t="s">
        <v>727</v>
      </c>
      <c r="C46" s="364"/>
      <c r="D46" s="365" t="s">
        <v>13</v>
      </c>
      <c r="E46" s="365" t="s">
        <v>615</v>
      </c>
      <c r="F46" s="365" t="s">
        <v>619</v>
      </c>
      <c r="G46" s="366" t="s">
        <v>34</v>
      </c>
      <c r="H46" s="366" t="s">
        <v>867</v>
      </c>
      <c r="I46" s="366" t="s">
        <v>34</v>
      </c>
      <c r="J46" s="366" t="s">
        <v>1424</v>
      </c>
      <c r="L46" s="368"/>
      <c r="M46" s="368" t="s">
        <v>1421</v>
      </c>
      <c r="N46" s="367">
        <v>125466</v>
      </c>
      <c r="O46" s="367" t="s">
        <v>1323</v>
      </c>
      <c r="P46" s="371"/>
      <c r="S46" s="367"/>
      <c r="U46" s="369"/>
      <c r="W46" s="369"/>
      <c r="Y46" s="369"/>
      <c r="AA46" s="369"/>
      <c r="AD46" s="575">
        <v>0</v>
      </c>
      <c r="AE46" s="370"/>
      <c r="AF46" s="370"/>
      <c r="AG46" s="374" t="s">
        <v>1458</v>
      </c>
      <c r="AH46" s="374"/>
      <c r="AI46" s="374">
        <v>0</v>
      </c>
      <c r="AJ46" s="374">
        <v>0</v>
      </c>
      <c r="AK46" s="374">
        <v>0</v>
      </c>
      <c r="AN46" s="369"/>
      <c r="AO46" s="367" t="s">
        <v>1326</v>
      </c>
      <c r="AP46" s="370"/>
      <c r="AR46" s="369">
        <v>2.8E-3</v>
      </c>
      <c r="AS46" s="369">
        <v>2.8E-3</v>
      </c>
      <c r="AT46" s="369" t="s">
        <v>1424</v>
      </c>
      <c r="AW46" s="198"/>
      <c r="AX46" s="198"/>
      <c r="AY46" s="184"/>
      <c r="AZ46" s="184"/>
      <c r="BA46" s="184"/>
      <c r="BB46" s="184"/>
      <c r="BC46" s="184"/>
      <c r="BD46" s="184"/>
      <c r="BE46" s="184"/>
      <c r="BF46" s="184"/>
      <c r="BG46" s="186"/>
      <c r="BH46" s="186"/>
      <c r="BI46" s="199"/>
      <c r="BJ46" s="199"/>
      <c r="BK46" s="199"/>
      <c r="BL46" s="218"/>
      <c r="BM46" s="186"/>
      <c r="BN46" s="186"/>
      <c r="BO46" s="186"/>
      <c r="BP46" s="186"/>
      <c r="BQ46" s="186"/>
      <c r="BR46" s="186"/>
      <c r="BS46" s="186"/>
      <c r="BT46" s="186"/>
      <c r="BU46" s="186"/>
      <c r="BV46" s="189"/>
      <c r="BW46" s="184"/>
      <c r="BX46"/>
      <c r="BZ46"/>
    </row>
    <row r="47" spans="2:78" ht="18.75">
      <c r="B47" s="363" t="s">
        <v>894</v>
      </c>
      <c r="C47" s="364"/>
      <c r="D47" s="365" t="s">
        <v>13</v>
      </c>
      <c r="E47" s="365" t="s">
        <v>615</v>
      </c>
      <c r="F47" s="365" t="s">
        <v>619</v>
      </c>
      <c r="G47" s="366" t="s">
        <v>34</v>
      </c>
      <c r="H47" s="366" t="s">
        <v>867</v>
      </c>
      <c r="I47" s="366" t="s">
        <v>34</v>
      </c>
      <c r="J47" s="366" t="s">
        <v>1424</v>
      </c>
      <c r="L47" s="368"/>
      <c r="M47" s="368" t="s">
        <v>1421</v>
      </c>
      <c r="N47" s="367">
        <v>125970</v>
      </c>
      <c r="O47" s="367" t="s">
        <v>1323</v>
      </c>
      <c r="P47" s="371"/>
      <c r="S47" s="367"/>
      <c r="U47" s="369"/>
      <c r="W47" s="369"/>
      <c r="Y47" s="369"/>
      <c r="AA47" s="369"/>
      <c r="AD47" s="575">
        <v>0</v>
      </c>
      <c r="AE47" s="370"/>
      <c r="AF47" s="370"/>
      <c r="AG47" s="374" t="s">
        <v>721</v>
      </c>
      <c r="AH47" s="374"/>
      <c r="AI47" s="374">
        <v>10000</v>
      </c>
      <c r="AJ47" s="374">
        <v>1000</v>
      </c>
      <c r="AK47" s="374">
        <v>1000</v>
      </c>
      <c r="AN47" s="369"/>
      <c r="AO47" s="367" t="s">
        <v>1326</v>
      </c>
      <c r="AP47" s="370"/>
      <c r="AR47" s="369">
        <v>3.0333333333333302E-3</v>
      </c>
      <c r="AS47" s="369">
        <v>3.0333333333333302E-3</v>
      </c>
      <c r="AT47" s="369" t="s">
        <v>1424</v>
      </c>
      <c r="AW47" s="198"/>
      <c r="AX47" s="198"/>
      <c r="AY47" s="184"/>
      <c r="AZ47" s="184"/>
      <c r="BA47" s="184"/>
      <c r="BB47" s="184"/>
      <c r="BC47" s="184"/>
      <c r="BD47" s="184"/>
      <c r="BE47" s="184"/>
      <c r="BF47" s="184"/>
      <c r="BG47" s="186"/>
      <c r="BH47" s="186"/>
      <c r="BI47" s="199"/>
      <c r="BJ47" s="199"/>
      <c r="BK47" s="199"/>
      <c r="BL47" s="218"/>
      <c r="BM47" s="186"/>
      <c r="BN47" s="186"/>
      <c r="BO47" s="186"/>
      <c r="BP47" s="186"/>
      <c r="BQ47" s="186"/>
      <c r="BR47" s="186"/>
      <c r="BS47" s="186"/>
      <c r="BT47" s="186"/>
      <c r="BU47" s="186"/>
      <c r="BV47" s="189"/>
      <c r="BW47" s="184"/>
      <c r="BX47"/>
      <c r="BZ47"/>
    </row>
    <row r="48" spans="2:78" ht="18.75">
      <c r="B48" s="363" t="s">
        <v>921</v>
      </c>
      <c r="C48" s="364"/>
      <c r="D48" s="365" t="s">
        <v>13</v>
      </c>
      <c r="E48" s="365" t="s">
        <v>615</v>
      </c>
      <c r="F48" s="365" t="s">
        <v>619</v>
      </c>
      <c r="G48" s="366" t="s">
        <v>34</v>
      </c>
      <c r="H48" s="366" t="s">
        <v>1339</v>
      </c>
      <c r="I48" s="366" t="s">
        <v>34</v>
      </c>
      <c r="J48" s="366" t="s">
        <v>1424</v>
      </c>
      <c r="L48" s="368"/>
      <c r="M48" s="368" t="s">
        <v>1421</v>
      </c>
      <c r="N48" s="367">
        <v>126251</v>
      </c>
      <c r="O48" s="367" t="s">
        <v>1323</v>
      </c>
      <c r="P48" s="371"/>
      <c r="S48" s="367"/>
      <c r="U48" s="369"/>
      <c r="W48" s="369"/>
      <c r="Y48" s="369"/>
      <c r="AA48" s="369"/>
      <c r="AD48" s="575">
        <v>0</v>
      </c>
      <c r="AE48" s="370"/>
      <c r="AF48" s="370"/>
      <c r="AG48" s="374" t="s">
        <v>743</v>
      </c>
      <c r="AH48" s="374"/>
      <c r="AI48" s="374">
        <v>500</v>
      </c>
      <c r="AJ48" s="374">
        <v>500</v>
      </c>
      <c r="AK48" s="374">
        <v>500</v>
      </c>
      <c r="AN48" s="369"/>
      <c r="AO48" s="367" t="s">
        <v>1326</v>
      </c>
      <c r="AP48" s="370"/>
      <c r="AR48" s="369">
        <v>8.0000000000000004E-4</v>
      </c>
      <c r="AS48" s="369">
        <v>8.0000000000000004E-4</v>
      </c>
      <c r="AT48" s="369" t="s">
        <v>1424</v>
      </c>
      <c r="AW48" s="198"/>
      <c r="AX48" s="198"/>
      <c r="AY48" s="184"/>
      <c r="AZ48" s="184"/>
      <c r="BA48" s="184"/>
      <c r="BB48" s="184"/>
      <c r="BC48" s="184"/>
      <c r="BD48" s="184"/>
      <c r="BE48" s="184"/>
      <c r="BF48" s="184"/>
      <c r="BG48" s="186"/>
      <c r="BH48" s="186"/>
      <c r="BI48" s="199"/>
      <c r="BJ48" s="199"/>
      <c r="BK48" s="199"/>
      <c r="BL48" s="218"/>
      <c r="BM48" s="186"/>
      <c r="BN48" s="186"/>
      <c r="BO48" s="186"/>
      <c r="BP48" s="186"/>
      <c r="BQ48" s="186"/>
      <c r="BR48" s="186"/>
      <c r="BS48" s="186"/>
      <c r="BT48" s="186"/>
      <c r="BU48" s="186"/>
      <c r="BV48" s="189"/>
      <c r="BW48" s="184"/>
      <c r="BX48"/>
      <c r="BZ48"/>
    </row>
    <row r="49" spans="2:78" ht="18.75">
      <c r="B49" s="363" t="s">
        <v>140</v>
      </c>
      <c r="C49" s="364">
        <v>6070574000112</v>
      </c>
      <c r="D49" s="365" t="s">
        <v>14</v>
      </c>
      <c r="E49" s="365" t="s">
        <v>607</v>
      </c>
      <c r="F49" s="365" t="s">
        <v>1424</v>
      </c>
      <c r="G49" s="366" t="s">
        <v>1424</v>
      </c>
      <c r="H49" s="366" t="s">
        <v>34</v>
      </c>
      <c r="I49" s="366" t="s">
        <v>34</v>
      </c>
      <c r="J49" s="366" t="s">
        <v>608</v>
      </c>
      <c r="K49" s="367" t="s">
        <v>48</v>
      </c>
      <c r="L49" s="368"/>
      <c r="M49" s="368" t="s">
        <v>34</v>
      </c>
      <c r="N49" s="367">
        <v>129100</v>
      </c>
      <c r="O49" s="367" t="s">
        <v>1323</v>
      </c>
      <c r="P49" s="371">
        <v>37995</v>
      </c>
      <c r="Q49" s="372">
        <v>262.55559299999999</v>
      </c>
      <c r="R49" s="372">
        <v>249.67502119444444</v>
      </c>
      <c r="S49" s="367">
        <v>2</v>
      </c>
      <c r="T49" s="369">
        <v>9.7280606711888984E-2</v>
      </c>
      <c r="U49" s="369">
        <v>1.0423151962492163</v>
      </c>
      <c r="V49" s="369">
        <v>3.807975126112928E-2</v>
      </c>
      <c r="W49" s="369">
        <v>0.34115085192316086</v>
      </c>
      <c r="X49" s="369">
        <v>3.9722865168823063E-3</v>
      </c>
      <c r="Y49" s="369">
        <v>2.7192591330071132E-2</v>
      </c>
      <c r="Z49" s="369">
        <v>-4.52396479424233E-3</v>
      </c>
      <c r="AA49" s="369">
        <v>-2.4443857312597714E-2</v>
      </c>
      <c r="AB49" s="369">
        <v>0.15211031021026397</v>
      </c>
      <c r="AC49" s="373">
        <v>-0.48347606577406449</v>
      </c>
      <c r="AD49" s="575">
        <v>16993142000137</v>
      </c>
      <c r="AE49" s="370" t="s">
        <v>1850</v>
      </c>
      <c r="AF49" s="370" t="s">
        <v>1812</v>
      </c>
      <c r="AG49" s="374" t="s">
        <v>1459</v>
      </c>
      <c r="AH49" s="374" t="s">
        <v>1813</v>
      </c>
      <c r="AI49" s="374">
        <v>10000</v>
      </c>
      <c r="AJ49" s="374">
        <v>1000</v>
      </c>
      <c r="AK49" s="374">
        <v>1000</v>
      </c>
      <c r="AL49" s="722">
        <v>2</v>
      </c>
      <c r="AM49" s="722">
        <v>15</v>
      </c>
      <c r="AN49" s="369" t="s">
        <v>1814</v>
      </c>
      <c r="AO49" s="367" t="s">
        <v>1326</v>
      </c>
      <c r="AP49" s="370" t="s">
        <v>1816</v>
      </c>
      <c r="AQ49" s="376" t="s">
        <v>661</v>
      </c>
      <c r="AR49" s="369">
        <v>4.6666666666666697E-3</v>
      </c>
      <c r="AS49" s="369">
        <v>4.6666666666666697E-3</v>
      </c>
      <c r="AT49" s="369" t="s">
        <v>1424</v>
      </c>
      <c r="AW49" s="198"/>
      <c r="AX49" s="198"/>
      <c r="AY49" s="184"/>
      <c r="AZ49" s="184"/>
      <c r="BA49" s="184"/>
      <c r="BB49" s="184"/>
      <c r="BC49" s="184"/>
      <c r="BD49" s="184"/>
      <c r="BE49" s="184"/>
      <c r="BF49" s="184"/>
      <c r="BG49" s="186"/>
      <c r="BH49" s="186"/>
      <c r="BI49" s="199"/>
      <c r="BJ49" s="199"/>
      <c r="BK49" s="199"/>
      <c r="BL49" s="218"/>
      <c r="BM49" s="186"/>
      <c r="BN49" s="186"/>
      <c r="BO49" s="186"/>
      <c r="BP49" s="186"/>
      <c r="BQ49" s="186"/>
      <c r="BR49" s="186"/>
      <c r="BS49" s="186"/>
      <c r="BT49" s="186"/>
      <c r="BU49" s="186"/>
      <c r="BV49" s="189"/>
      <c r="BW49" s="184"/>
      <c r="BX49"/>
      <c r="BZ49"/>
    </row>
    <row r="50" spans="2:78" ht="18.75">
      <c r="B50" s="363" t="s">
        <v>92</v>
      </c>
      <c r="C50" s="364">
        <v>6041290000106</v>
      </c>
      <c r="D50" s="365" t="s">
        <v>13</v>
      </c>
      <c r="E50" s="365" t="s">
        <v>615</v>
      </c>
      <c r="F50" s="365" t="s">
        <v>619</v>
      </c>
      <c r="G50" s="366" t="s">
        <v>34</v>
      </c>
      <c r="H50" s="366" t="s">
        <v>1340</v>
      </c>
      <c r="I50" s="366" t="s">
        <v>34</v>
      </c>
      <c r="J50" s="366" t="s">
        <v>611</v>
      </c>
      <c r="K50" s="367" t="s">
        <v>48</v>
      </c>
      <c r="L50" s="368"/>
      <c r="M50" s="368" t="s">
        <v>34</v>
      </c>
      <c r="N50" s="367">
        <v>129925</v>
      </c>
      <c r="O50" s="367" t="s">
        <v>1323</v>
      </c>
      <c r="P50" s="371">
        <v>37980</v>
      </c>
      <c r="Q50" s="372">
        <v>269.025531</v>
      </c>
      <c r="R50" s="372">
        <v>467.50789004761901</v>
      </c>
      <c r="S50" s="367">
        <v>1</v>
      </c>
      <c r="T50" s="369">
        <v>1.459708105643176E-2</v>
      </c>
      <c r="U50" s="369">
        <v>0.15640074543388863</v>
      </c>
      <c r="V50" s="369">
        <v>2.5942587177145038E-2</v>
      </c>
      <c r="W50" s="369">
        <v>0.23241579641325197</v>
      </c>
      <c r="X50" s="369">
        <v>0.1228667381421531</v>
      </c>
      <c r="Y50" s="369">
        <v>0.84109365831463356</v>
      </c>
      <c r="Z50" s="369">
        <v>0.28227394231259462</v>
      </c>
      <c r="AA50" s="369">
        <v>1.52518073919032</v>
      </c>
      <c r="AB50" s="369">
        <v>0.11426616646923297</v>
      </c>
      <c r="AC50" s="373">
        <v>-0.74981826270670293</v>
      </c>
      <c r="AD50" s="575">
        <v>22118342000143</v>
      </c>
      <c r="AE50" s="370" t="s">
        <v>1843</v>
      </c>
      <c r="AF50" s="370" t="s">
        <v>1812</v>
      </c>
      <c r="AG50" s="374" t="s">
        <v>1459</v>
      </c>
      <c r="AH50" s="374" t="s">
        <v>1819</v>
      </c>
      <c r="AI50" s="374">
        <v>1000</v>
      </c>
      <c r="AJ50" s="374">
        <v>1000</v>
      </c>
      <c r="AK50" s="374">
        <v>1000</v>
      </c>
      <c r="AL50" s="722">
        <v>2</v>
      </c>
      <c r="AM50" s="722">
        <v>20</v>
      </c>
      <c r="AN50" s="369" t="s">
        <v>1820</v>
      </c>
      <c r="AO50" s="367" t="s">
        <v>1326</v>
      </c>
      <c r="AP50" s="370" t="s">
        <v>1835</v>
      </c>
      <c r="AQ50" s="376" t="s">
        <v>670</v>
      </c>
      <c r="AR50" s="369">
        <v>5.0000000000000001E-3</v>
      </c>
      <c r="AS50" s="369">
        <v>5.0000000000000001E-3</v>
      </c>
      <c r="AT50" s="369" t="s">
        <v>1424</v>
      </c>
      <c r="AW50" s="198"/>
      <c r="AX50" s="198"/>
      <c r="AY50" s="184"/>
      <c r="AZ50" s="184"/>
      <c r="BA50" s="184"/>
      <c r="BB50" s="184"/>
      <c r="BC50" s="184"/>
      <c r="BD50" s="184"/>
      <c r="BE50" s="184"/>
      <c r="BF50" s="184"/>
      <c r="BG50" s="186"/>
      <c r="BH50" s="186"/>
      <c r="BI50" s="199"/>
      <c r="BJ50" s="199"/>
      <c r="BK50" s="199"/>
      <c r="BL50" s="218"/>
      <c r="BM50" s="186"/>
      <c r="BN50" s="186"/>
      <c r="BO50" s="186"/>
      <c r="BP50" s="186"/>
      <c r="BQ50" s="186"/>
      <c r="BR50" s="186"/>
      <c r="BS50" s="186"/>
      <c r="BT50" s="186"/>
      <c r="BU50" s="186"/>
      <c r="BV50" s="189"/>
      <c r="BW50" s="184"/>
      <c r="BX50"/>
      <c r="BZ50"/>
    </row>
    <row r="51" spans="2:78" ht="18.75">
      <c r="B51" s="363" t="s">
        <v>225</v>
      </c>
      <c r="C51" s="364">
        <v>6170653000103</v>
      </c>
      <c r="D51" s="365" t="s">
        <v>13</v>
      </c>
      <c r="E51" s="365" t="s">
        <v>615</v>
      </c>
      <c r="F51" s="365" t="s">
        <v>619</v>
      </c>
      <c r="G51" s="366" t="s">
        <v>34</v>
      </c>
      <c r="H51" s="366" t="s">
        <v>1340</v>
      </c>
      <c r="I51" s="366" t="s">
        <v>34</v>
      </c>
      <c r="J51" s="366" t="s">
        <v>1424</v>
      </c>
      <c r="K51" s="367" t="s">
        <v>48</v>
      </c>
      <c r="L51" s="368"/>
      <c r="M51" s="368" t="s">
        <v>34</v>
      </c>
      <c r="N51" s="367">
        <v>132500</v>
      </c>
      <c r="O51" s="367" t="s">
        <v>1326</v>
      </c>
      <c r="P51" s="371">
        <v>38060</v>
      </c>
      <c r="Q51" s="372">
        <v>16.024356999999998</v>
      </c>
      <c r="R51" s="372">
        <v>21.914792849206339</v>
      </c>
      <c r="S51" s="367">
        <v>1</v>
      </c>
      <c r="T51" s="369">
        <v>-6.0303570613983837E-2</v>
      </c>
      <c r="U51" s="369">
        <v>-0.6461239312085959</v>
      </c>
      <c r="V51" s="369">
        <v>-8.1603797300432879E-2</v>
      </c>
      <c r="W51" s="369">
        <v>-0.7310763344619079</v>
      </c>
      <c r="X51" s="369">
        <v>1.9918860746106937E-2</v>
      </c>
      <c r="Y51" s="369">
        <v>0.13635608552592482</v>
      </c>
      <c r="Z51" s="369">
        <v>0.15336680322194352</v>
      </c>
      <c r="AA51" s="369">
        <v>0.82867051910254697</v>
      </c>
      <c r="AB51" s="369">
        <v>0.10400587168153377</v>
      </c>
      <c r="AC51" s="373">
        <v>-1.8578301376805846</v>
      </c>
      <c r="AD51" s="575">
        <v>0</v>
      </c>
      <c r="AE51" s="370" t="s">
        <v>1853</v>
      </c>
      <c r="AF51" s="370" t="s">
        <v>1812</v>
      </c>
      <c r="AG51" s="374" t="s">
        <v>1459</v>
      </c>
      <c r="AH51" s="374" t="s">
        <v>1819</v>
      </c>
      <c r="AI51" s="374">
        <v>5000</v>
      </c>
      <c r="AJ51" s="374">
        <v>1000</v>
      </c>
      <c r="AK51" s="374">
        <v>5000</v>
      </c>
      <c r="AL51" s="722">
        <v>2</v>
      </c>
      <c r="AM51" s="722">
        <v>20</v>
      </c>
      <c r="AN51" s="369" t="s">
        <v>1820</v>
      </c>
      <c r="AO51" s="367" t="s">
        <v>1326</v>
      </c>
      <c r="AP51" s="370" t="s">
        <v>1835</v>
      </c>
      <c r="AQ51" s="376" t="s">
        <v>676</v>
      </c>
      <c r="AR51" s="369">
        <v>5.3333333333333297E-3</v>
      </c>
      <c r="AS51" s="369">
        <v>5.3333333333333297E-3</v>
      </c>
      <c r="AT51" s="369" t="s">
        <v>1424</v>
      </c>
      <c r="AW51" s="198"/>
      <c r="AX51" s="198"/>
      <c r="AY51" s="184"/>
      <c r="AZ51" s="184"/>
      <c r="BA51" s="184"/>
      <c r="BB51" s="184"/>
      <c r="BC51" s="184"/>
      <c r="BD51" s="184"/>
      <c r="BE51" s="184"/>
      <c r="BF51" s="184"/>
      <c r="BG51" s="186"/>
      <c r="BH51" s="186"/>
      <c r="BI51" s="199"/>
      <c r="BJ51" s="199"/>
      <c r="BK51" s="199"/>
      <c r="BL51" s="218"/>
      <c r="BM51" s="186"/>
      <c r="BN51" s="186"/>
      <c r="BO51" s="186"/>
      <c r="BP51" s="186"/>
      <c r="BQ51" s="186"/>
      <c r="BR51" s="186"/>
      <c r="BS51" s="186"/>
      <c r="BT51" s="186"/>
      <c r="BU51" s="186"/>
      <c r="BV51" s="189"/>
      <c r="BW51" s="184"/>
      <c r="BX51"/>
      <c r="BZ51"/>
    </row>
    <row r="52" spans="2:78" ht="18.75">
      <c r="B52" s="363" t="s">
        <v>1135</v>
      </c>
      <c r="C52" s="364">
        <v>7013315000112</v>
      </c>
      <c r="D52" s="365" t="s">
        <v>13</v>
      </c>
      <c r="E52" s="365" t="s">
        <v>616</v>
      </c>
      <c r="F52" s="365" t="s">
        <v>617</v>
      </c>
      <c r="G52" s="366" t="s">
        <v>34</v>
      </c>
      <c r="H52" s="366" t="s">
        <v>1340</v>
      </c>
      <c r="I52" s="366" t="s">
        <v>34</v>
      </c>
      <c r="J52" s="366" t="s">
        <v>608</v>
      </c>
      <c r="K52" s="367" t="s">
        <v>48</v>
      </c>
      <c r="L52" s="368"/>
      <c r="M52" s="368" t="s">
        <v>34</v>
      </c>
      <c r="N52" s="367">
        <v>132691</v>
      </c>
      <c r="O52" s="367" t="s">
        <v>1323</v>
      </c>
      <c r="P52" s="371">
        <v>38267</v>
      </c>
      <c r="Q52" s="372">
        <v>123.038158</v>
      </c>
      <c r="R52" s="372">
        <v>153.95622151984134</v>
      </c>
      <c r="S52" s="367">
        <v>2</v>
      </c>
      <c r="T52" s="369">
        <v>4.9668504742542696E-2</v>
      </c>
      <c r="U52" s="369">
        <v>0.5321742844537739</v>
      </c>
      <c r="V52" s="369">
        <v>3.8685583512881205E-2</v>
      </c>
      <c r="W52" s="369">
        <v>0.34657841334262496</v>
      </c>
      <c r="X52" s="369">
        <v>0.10608159193178501</v>
      </c>
      <c r="Y52" s="369">
        <v>0.72618965545024128</v>
      </c>
      <c r="Z52" s="369">
        <v>0.18011120042701023</v>
      </c>
      <c r="AA52" s="369">
        <v>0.97317567308254715</v>
      </c>
      <c r="AB52" s="369">
        <v>0.15059738324237168</v>
      </c>
      <c r="AC52" s="373">
        <v>-0.48431028828034756</v>
      </c>
      <c r="AD52" s="575">
        <v>17373839000178</v>
      </c>
      <c r="AE52" s="370" t="s">
        <v>1854</v>
      </c>
      <c r="AF52" s="370" t="s">
        <v>1812</v>
      </c>
      <c r="AG52" s="374" t="s">
        <v>1459</v>
      </c>
      <c r="AH52" s="374" t="s">
        <v>1819</v>
      </c>
      <c r="AI52" s="374">
        <v>5000</v>
      </c>
      <c r="AJ52" s="374">
        <v>5000</v>
      </c>
      <c r="AK52" s="374">
        <v>5000</v>
      </c>
      <c r="AL52" s="722">
        <v>1.3</v>
      </c>
      <c r="AM52" s="722">
        <v>20</v>
      </c>
      <c r="AN52" s="369" t="s">
        <v>1820</v>
      </c>
      <c r="AO52" s="367" t="s">
        <v>1326</v>
      </c>
      <c r="AP52" s="370" t="s">
        <v>1835</v>
      </c>
      <c r="AQ52" s="376" t="s">
        <v>676</v>
      </c>
      <c r="AR52" s="369">
        <v>4.7999999999999996E-3</v>
      </c>
      <c r="AS52" s="369">
        <v>4.7999999999999996E-3</v>
      </c>
      <c r="AT52" s="369" t="s">
        <v>1424</v>
      </c>
      <c r="AW52" s="198"/>
      <c r="AX52" s="198"/>
      <c r="AY52" s="184"/>
      <c r="AZ52" s="184"/>
      <c r="BA52" s="184"/>
      <c r="BB52" s="184"/>
      <c r="BC52" s="184"/>
      <c r="BD52" s="184"/>
      <c r="BE52" s="184"/>
      <c r="BF52" s="184"/>
      <c r="BG52" s="186"/>
      <c r="BH52" s="186"/>
      <c r="BI52" s="199"/>
      <c r="BJ52" s="199"/>
      <c r="BK52" s="199"/>
      <c r="BL52" s="218"/>
      <c r="BM52" s="186"/>
      <c r="BN52" s="186"/>
      <c r="BO52" s="186"/>
      <c r="BP52" s="186"/>
      <c r="BQ52" s="186"/>
      <c r="BR52" s="186"/>
      <c r="BS52" s="186"/>
      <c r="BT52" s="186"/>
      <c r="BU52" s="186"/>
      <c r="BV52" s="189"/>
      <c r="BW52" s="184"/>
      <c r="BX52"/>
      <c r="BZ52"/>
    </row>
    <row r="53" spans="2:78" ht="18.75">
      <c r="B53" s="363" t="s">
        <v>1097</v>
      </c>
      <c r="C53" s="364">
        <v>6301947000119</v>
      </c>
      <c r="D53" s="365" t="s">
        <v>13</v>
      </c>
      <c r="E53" s="365" t="s">
        <v>615</v>
      </c>
      <c r="F53" s="365" t="s">
        <v>619</v>
      </c>
      <c r="G53" s="366" t="s">
        <v>34</v>
      </c>
      <c r="H53" s="366" t="s">
        <v>1339</v>
      </c>
      <c r="I53" s="366" t="s">
        <v>34</v>
      </c>
      <c r="J53" s="366" t="s">
        <v>1424</v>
      </c>
      <c r="K53" s="367" t="s">
        <v>48</v>
      </c>
      <c r="L53" s="368"/>
      <c r="M53" s="368" t="s">
        <v>1421</v>
      </c>
      <c r="N53" s="367">
        <v>133825</v>
      </c>
      <c r="O53" s="367" t="s">
        <v>1323</v>
      </c>
      <c r="P53" s="371">
        <v>38149</v>
      </c>
      <c r="Q53" s="372">
        <v>232.10867300000001</v>
      </c>
      <c r="R53" s="372">
        <v>279.40702674603165</v>
      </c>
      <c r="S53" s="367">
        <v>1</v>
      </c>
      <c r="T53" s="369">
        <v>0.13415265287921629</v>
      </c>
      <c r="U53" s="369">
        <v>1.4373815443737803</v>
      </c>
      <c r="V53" s="369">
        <v>0.14619705750008416</v>
      </c>
      <c r="W53" s="369">
        <v>1.3097577863047722</v>
      </c>
      <c r="X53" s="369">
        <v>0.17562774720103902</v>
      </c>
      <c r="Y53" s="369">
        <v>1.2022731833571809</v>
      </c>
      <c r="Z53" s="369">
        <v>0.23056149085306465</v>
      </c>
      <c r="AA53" s="369">
        <v>1.2457683559705943</v>
      </c>
      <c r="AB53" s="369">
        <v>1.5841485781818435E-2</v>
      </c>
      <c r="AC53" s="373">
        <v>2.1825990548504617</v>
      </c>
      <c r="AD53" s="575">
        <v>28087314000192</v>
      </c>
      <c r="AE53" s="370" t="s">
        <v>1855</v>
      </c>
      <c r="AF53" s="370" t="s">
        <v>1856</v>
      </c>
      <c r="AG53" s="374" t="s">
        <v>59</v>
      </c>
      <c r="AH53" s="374" t="s">
        <v>1819</v>
      </c>
      <c r="AI53" s="374">
        <v>1000</v>
      </c>
      <c r="AJ53" s="374">
        <v>1000</v>
      </c>
      <c r="AK53" s="374">
        <v>1000</v>
      </c>
      <c r="AL53" s="722">
        <v>1</v>
      </c>
      <c r="AM53" s="722">
        <v>20</v>
      </c>
      <c r="AN53" s="369" t="s">
        <v>1820</v>
      </c>
      <c r="AO53" s="367" t="s">
        <v>1326</v>
      </c>
      <c r="AP53" s="370" t="s">
        <v>1835</v>
      </c>
      <c r="AQ53" s="376" t="s">
        <v>666</v>
      </c>
      <c r="AR53" s="369">
        <v>1.9997999999999999E-3</v>
      </c>
      <c r="AS53" s="369">
        <v>1.9997999999999999E-3</v>
      </c>
      <c r="AT53" s="369" t="s">
        <v>1424</v>
      </c>
      <c r="AW53" s="198"/>
      <c r="AX53" s="198"/>
      <c r="AY53" s="184"/>
      <c r="AZ53" s="184"/>
      <c r="BA53" s="184"/>
      <c r="BB53" s="184"/>
      <c r="BC53" s="184"/>
      <c r="BD53" s="184"/>
      <c r="BE53" s="184"/>
      <c r="BF53" s="184"/>
      <c r="BG53" s="186"/>
      <c r="BH53" s="186"/>
      <c r="BI53" s="199"/>
      <c r="BJ53" s="199"/>
      <c r="BK53" s="199"/>
      <c r="BL53" s="218"/>
      <c r="BM53" s="186"/>
      <c r="BN53" s="186"/>
      <c r="BO53" s="186"/>
      <c r="BP53" s="186"/>
      <c r="BQ53" s="186"/>
      <c r="BR53" s="186"/>
      <c r="BS53" s="186"/>
      <c r="BT53" s="186"/>
      <c r="BU53" s="186"/>
      <c r="BV53" s="189"/>
      <c r="BW53" s="184"/>
      <c r="BX53"/>
      <c r="BZ53"/>
    </row>
    <row r="54" spans="2:78" ht="18.75">
      <c r="B54" s="363" t="s">
        <v>1172</v>
      </c>
      <c r="C54" s="364"/>
      <c r="D54" s="365" t="s">
        <v>11</v>
      </c>
      <c r="E54" s="365" t="s">
        <v>620</v>
      </c>
      <c r="F54" s="365" t="s">
        <v>674</v>
      </c>
      <c r="G54" s="366" t="s">
        <v>740</v>
      </c>
      <c r="H54" s="366" t="s">
        <v>34</v>
      </c>
      <c r="I54" s="366" t="s">
        <v>1306</v>
      </c>
      <c r="J54" s="366" t="s">
        <v>608</v>
      </c>
      <c r="L54" s="368"/>
      <c r="M54" s="368" t="s">
        <v>34</v>
      </c>
      <c r="N54" s="367">
        <v>137057</v>
      </c>
      <c r="O54" s="367" t="s">
        <v>1323</v>
      </c>
      <c r="P54" s="371"/>
      <c r="S54" s="367"/>
      <c r="U54" s="369"/>
      <c r="W54" s="369"/>
      <c r="Y54" s="369"/>
      <c r="AA54" s="369"/>
      <c r="AD54" s="575">
        <v>10347228000106</v>
      </c>
      <c r="AE54" s="370"/>
      <c r="AF54" s="370"/>
      <c r="AG54" s="374" t="s">
        <v>1462</v>
      </c>
      <c r="AH54" s="374"/>
      <c r="AI54" s="374">
        <v>1000</v>
      </c>
      <c r="AJ54" s="374">
        <v>100</v>
      </c>
      <c r="AK54" s="374">
        <v>100</v>
      </c>
      <c r="AN54" s="369"/>
      <c r="AO54" s="367" t="s">
        <v>1326</v>
      </c>
      <c r="AP54" s="370"/>
      <c r="AR54" s="369">
        <v>1.5E-3</v>
      </c>
      <c r="AS54" s="369">
        <v>1.5E-3</v>
      </c>
      <c r="AT54" s="369" t="s">
        <v>1424</v>
      </c>
      <c r="AW54" s="198"/>
      <c r="AX54" s="198"/>
      <c r="AY54" s="184"/>
      <c r="AZ54" s="184"/>
      <c r="BA54" s="184"/>
      <c r="BB54" s="184"/>
      <c r="BC54" s="184"/>
      <c r="BD54" s="184"/>
      <c r="BE54" s="184"/>
      <c r="BF54" s="184"/>
      <c r="BG54" s="186"/>
      <c r="BH54" s="186"/>
      <c r="BI54" s="199"/>
      <c r="BJ54" s="199"/>
      <c r="BK54" s="199"/>
      <c r="BL54" s="218"/>
      <c r="BM54" s="186"/>
      <c r="BN54" s="186"/>
      <c r="BO54" s="186"/>
      <c r="BP54" s="186"/>
      <c r="BQ54" s="186"/>
      <c r="BR54" s="186"/>
      <c r="BS54" s="186"/>
      <c r="BT54" s="186"/>
      <c r="BU54" s="186"/>
      <c r="BV54" s="189"/>
      <c r="BW54" s="184"/>
      <c r="BX54"/>
      <c r="BZ54"/>
    </row>
    <row r="55" spans="2:78" ht="18.75">
      <c r="B55" s="363" t="s">
        <v>590</v>
      </c>
      <c r="C55" s="364">
        <v>6940782000125</v>
      </c>
      <c r="D55" s="365" t="s">
        <v>14</v>
      </c>
      <c r="E55" s="365" t="s">
        <v>614</v>
      </c>
      <c r="F55" s="365" t="s">
        <v>1424</v>
      </c>
      <c r="G55" s="366" t="s">
        <v>1424</v>
      </c>
      <c r="H55" s="366" t="s">
        <v>1340</v>
      </c>
      <c r="I55" s="366" t="s">
        <v>34</v>
      </c>
      <c r="J55" s="366" t="s">
        <v>608</v>
      </c>
      <c r="K55" s="367" t="s">
        <v>48</v>
      </c>
      <c r="L55" s="368"/>
      <c r="M55" s="368" t="s">
        <v>34</v>
      </c>
      <c r="N55" s="367">
        <v>141690</v>
      </c>
      <c r="O55" s="367" t="s">
        <v>1323</v>
      </c>
      <c r="P55" s="371">
        <v>38240</v>
      </c>
      <c r="Q55" s="372">
        <v>2.9933649999999998</v>
      </c>
      <c r="R55" s="372">
        <v>6.2880557539682549</v>
      </c>
      <c r="S55" s="367">
        <v>2</v>
      </c>
      <c r="T55" s="369">
        <v>-4.1789294442473812E-2</v>
      </c>
      <c r="U55" s="369">
        <v>-0.447752312718667</v>
      </c>
      <c r="V55" s="369">
        <v>-0.11375000540000435</v>
      </c>
      <c r="W55" s="369">
        <v>-1.0190694519606169</v>
      </c>
      <c r="X55" s="369">
        <v>-1.6335916566733499E-2</v>
      </c>
      <c r="Y55" s="369">
        <v>-0.11182876696164672</v>
      </c>
      <c r="Z55" s="369">
        <v>3.330112794622142E-2</v>
      </c>
      <c r="AA55" s="369">
        <v>0.17993243910783482</v>
      </c>
      <c r="AB55" s="369">
        <v>0.20864689243503612</v>
      </c>
      <c r="AC55" s="373">
        <v>-1.0801572377860158</v>
      </c>
      <c r="AD55" s="575">
        <v>0</v>
      </c>
      <c r="AE55" s="370" t="s">
        <v>1857</v>
      </c>
      <c r="AF55" s="370" t="s">
        <v>1858</v>
      </c>
      <c r="AG55" s="374" t="s">
        <v>721</v>
      </c>
      <c r="AH55" s="374" t="s">
        <v>1819</v>
      </c>
      <c r="AI55" s="374">
        <v>1000</v>
      </c>
      <c r="AJ55" s="374">
        <v>1000</v>
      </c>
      <c r="AK55" s="374">
        <v>1000</v>
      </c>
      <c r="AL55" s="722">
        <v>1.6</v>
      </c>
      <c r="AM55" s="722">
        <v>20</v>
      </c>
      <c r="AN55" s="369" t="s">
        <v>668</v>
      </c>
      <c r="AO55" s="367" t="s">
        <v>1326</v>
      </c>
      <c r="AP55" s="370" t="s">
        <v>1816</v>
      </c>
      <c r="AQ55" s="376" t="s">
        <v>661</v>
      </c>
      <c r="AR55" s="369">
        <v>8.0000000000000002E-3</v>
      </c>
      <c r="AS55" s="369">
        <v>8.0000000000000002E-3</v>
      </c>
      <c r="AT55" s="369" t="s">
        <v>1424</v>
      </c>
      <c r="AW55" s="198"/>
      <c r="AX55" s="198"/>
      <c r="AY55" s="184"/>
      <c r="AZ55" s="184"/>
      <c r="BA55" s="184"/>
      <c r="BB55" s="184"/>
      <c r="BC55" s="184"/>
      <c r="BD55" s="184"/>
      <c r="BE55" s="184"/>
      <c r="BF55" s="184"/>
      <c r="BG55" s="186"/>
      <c r="BH55" s="186"/>
      <c r="BI55" s="199"/>
      <c r="BJ55" s="199"/>
      <c r="BK55" s="199"/>
      <c r="BL55" s="218"/>
      <c r="BM55" s="186"/>
      <c r="BN55" s="186"/>
      <c r="BO55" s="186"/>
      <c r="BP55" s="186"/>
      <c r="BQ55" s="186"/>
      <c r="BR55" s="186"/>
      <c r="BS55" s="186"/>
      <c r="BT55" s="186"/>
      <c r="BU55" s="186"/>
      <c r="BV55" s="189"/>
      <c r="BW55" s="184"/>
      <c r="BX55"/>
      <c r="BZ55"/>
    </row>
    <row r="56" spans="2:78" ht="18.75">
      <c r="B56" s="363" t="s">
        <v>968</v>
      </c>
      <c r="C56" s="364">
        <v>7124064000143</v>
      </c>
      <c r="D56" s="365" t="s">
        <v>14</v>
      </c>
      <c r="E56" s="365" t="s">
        <v>607</v>
      </c>
      <c r="F56" s="365" t="s">
        <v>1424</v>
      </c>
      <c r="G56" s="366" t="s">
        <v>1424</v>
      </c>
      <c r="H56" s="366" t="s">
        <v>34</v>
      </c>
      <c r="I56" s="366" t="s">
        <v>34</v>
      </c>
      <c r="J56" s="366" t="s">
        <v>608</v>
      </c>
      <c r="K56" s="367" t="s">
        <v>48</v>
      </c>
      <c r="L56" s="368"/>
      <c r="M56" s="368" t="s">
        <v>34</v>
      </c>
      <c r="N56" s="367">
        <v>141720</v>
      </c>
      <c r="O56" s="367" t="s">
        <v>1323</v>
      </c>
      <c r="P56" s="371">
        <v>38325</v>
      </c>
      <c r="Q56" s="372">
        <v>84.932789</v>
      </c>
      <c r="R56" s="372">
        <v>52.636985130952418</v>
      </c>
      <c r="S56" s="367">
        <v>2</v>
      </c>
      <c r="T56" s="369">
        <v>1.1430302887031063E-2</v>
      </c>
      <c r="U56" s="369">
        <v>0.12247023121647245</v>
      </c>
      <c r="V56" s="369">
        <v>-0.12347179714413192</v>
      </c>
      <c r="W56" s="369">
        <v>-1.10616554439529</v>
      </c>
      <c r="X56" s="369">
        <v>-1.1962083520401734E-2</v>
      </c>
      <c r="Y56" s="369">
        <v>-8.18873581359289E-2</v>
      </c>
      <c r="Z56" s="369">
        <v>-3.3117786609815347E-4</v>
      </c>
      <c r="AA56" s="369">
        <v>-1.7894181038492461E-3</v>
      </c>
      <c r="AB56" s="369">
        <v>0.23860204180629674</v>
      </c>
      <c r="AC56" s="373">
        <v>-0.98529434605696653</v>
      </c>
      <c r="AD56" s="575">
        <v>11361553000196</v>
      </c>
      <c r="AE56" s="370" t="s">
        <v>1859</v>
      </c>
      <c r="AF56" s="370" t="s">
        <v>1812</v>
      </c>
      <c r="AG56" s="374" t="s">
        <v>1459</v>
      </c>
      <c r="AH56" s="374" t="s">
        <v>1819</v>
      </c>
      <c r="AI56" s="374">
        <v>500</v>
      </c>
      <c r="AJ56" s="374">
        <v>500</v>
      </c>
      <c r="AK56" s="374">
        <v>500</v>
      </c>
      <c r="AL56" s="722">
        <v>2</v>
      </c>
      <c r="AM56" s="722">
        <v>20</v>
      </c>
      <c r="AN56" s="369" t="s">
        <v>1834</v>
      </c>
      <c r="AO56" s="367" t="s">
        <v>1326</v>
      </c>
      <c r="AP56" s="370" t="s">
        <v>1816</v>
      </c>
      <c r="AQ56" s="376" t="s">
        <v>661</v>
      </c>
      <c r="AR56" s="369">
        <v>4.0000000000000001E-3</v>
      </c>
      <c r="AS56" s="369">
        <v>4.0000000000000001E-3</v>
      </c>
      <c r="AT56" s="369" t="s">
        <v>1424</v>
      </c>
      <c r="AW56" s="198"/>
      <c r="AX56" s="198"/>
      <c r="AY56" s="184"/>
      <c r="AZ56" s="184"/>
      <c r="BA56" s="184"/>
      <c r="BB56" s="184"/>
      <c r="BC56" s="184"/>
      <c r="BD56" s="184"/>
      <c r="BE56" s="184"/>
      <c r="BF56" s="184"/>
      <c r="BG56" s="186"/>
      <c r="BH56" s="186"/>
      <c r="BI56" s="199"/>
      <c r="BJ56" s="199"/>
      <c r="BK56" s="199"/>
      <c r="BL56" s="218"/>
      <c r="BM56" s="186"/>
      <c r="BN56" s="186"/>
      <c r="BO56" s="186"/>
      <c r="BP56" s="186"/>
      <c r="BQ56" s="186"/>
      <c r="BR56" s="186"/>
      <c r="BS56" s="186"/>
      <c r="BT56" s="186"/>
      <c r="BU56" s="186"/>
      <c r="BV56" s="189"/>
      <c r="BW56" s="184"/>
      <c r="BX56"/>
      <c r="BZ56"/>
    </row>
    <row r="57" spans="2:78" ht="18.75">
      <c r="B57" s="363" t="s">
        <v>479</v>
      </c>
      <c r="C57" s="364">
        <v>6866051000187</v>
      </c>
      <c r="D57" s="365" t="s">
        <v>11</v>
      </c>
      <c r="E57" s="365" t="s">
        <v>620</v>
      </c>
      <c r="F57" s="365" t="s">
        <v>665</v>
      </c>
      <c r="G57" s="366" t="s">
        <v>740</v>
      </c>
      <c r="H57" s="366" t="s">
        <v>34</v>
      </c>
      <c r="I57" s="366" t="s">
        <v>1424</v>
      </c>
      <c r="J57" s="366" t="s">
        <v>608</v>
      </c>
      <c r="K57" s="367" t="s">
        <v>48</v>
      </c>
      <c r="L57" s="368"/>
      <c r="M57" s="368" t="s">
        <v>1421</v>
      </c>
      <c r="N57" s="367">
        <v>142468</v>
      </c>
      <c r="O57" s="367" t="s">
        <v>1323</v>
      </c>
      <c r="P57" s="371">
        <v>38408</v>
      </c>
      <c r="Q57" s="372">
        <v>1316.7955159999999</v>
      </c>
      <c r="R57" s="372">
        <v>1034.5982989920633</v>
      </c>
      <c r="S57" s="367">
        <v>0</v>
      </c>
      <c r="T57" s="369">
        <v>0.10330181584987708</v>
      </c>
      <c r="U57" s="369">
        <v>1.1068295737438687</v>
      </c>
      <c r="V57" s="369">
        <v>0.124468266527066</v>
      </c>
      <c r="W57" s="369">
        <v>1.1150927660195109</v>
      </c>
      <c r="X57" s="369">
        <v>0.17944293592712923</v>
      </c>
      <c r="Y57" s="369">
        <v>1.2283903497384949</v>
      </c>
      <c r="Z57" s="369">
        <v>0.20991112935616152</v>
      </c>
      <c r="AA57" s="369">
        <v>1.1341904563091534</v>
      </c>
      <c r="AB57" s="369">
        <v>1.4755950828336387E-3</v>
      </c>
      <c r="AC57" s="373">
        <v>8.7061966194245937</v>
      </c>
      <c r="AD57" s="575">
        <v>0</v>
      </c>
      <c r="AE57" s="370" t="s">
        <v>1844</v>
      </c>
      <c r="AF57" s="370" t="s">
        <v>1844</v>
      </c>
      <c r="AG57" s="374" t="s">
        <v>469</v>
      </c>
      <c r="AH57" s="374" t="s">
        <v>1819</v>
      </c>
      <c r="AI57" s="374">
        <v>1000</v>
      </c>
      <c r="AJ57" s="374">
        <v>1000</v>
      </c>
      <c r="AK57" s="374">
        <v>1000</v>
      </c>
      <c r="AL57" s="722">
        <v>0.2</v>
      </c>
      <c r="AM57" s="722">
        <v>0</v>
      </c>
      <c r="AN57" s="369" t="s">
        <v>1820</v>
      </c>
      <c r="AO57" s="367" t="s">
        <v>1326</v>
      </c>
      <c r="AP57" s="370" t="s">
        <v>1821</v>
      </c>
      <c r="AQ57" s="376" t="s">
        <v>671</v>
      </c>
      <c r="AR57" s="369">
        <v>2.6659999999999998E-4</v>
      </c>
      <c r="AS57" s="369">
        <v>2.6659999999999998E-4</v>
      </c>
      <c r="AT57" s="369" t="s">
        <v>1424</v>
      </c>
      <c r="AW57" s="198"/>
      <c r="AX57" s="198"/>
      <c r="AY57" s="184"/>
      <c r="AZ57" s="184"/>
      <c r="BA57" s="184"/>
      <c r="BB57" s="184"/>
      <c r="BC57" s="184"/>
      <c r="BD57" s="184"/>
      <c r="BE57" s="184"/>
      <c r="BF57" s="184"/>
      <c r="BG57" s="186"/>
      <c r="BH57" s="186"/>
      <c r="BI57" s="199"/>
      <c r="BJ57" s="199"/>
      <c r="BK57" s="199"/>
      <c r="BL57" s="218"/>
      <c r="BM57" s="186"/>
      <c r="BN57" s="186"/>
      <c r="BO57" s="186"/>
      <c r="BP57" s="186"/>
      <c r="BQ57" s="186"/>
      <c r="BR57" s="186"/>
      <c r="BS57" s="186"/>
      <c r="BT57" s="186"/>
      <c r="BU57" s="186"/>
      <c r="BV57" s="189"/>
      <c r="BW57" s="184"/>
      <c r="BX57"/>
      <c r="BZ57"/>
    </row>
    <row r="58" spans="2:78" ht="18.75">
      <c r="B58" s="363" t="s">
        <v>884</v>
      </c>
      <c r="C58" s="364">
        <v>4240128000183</v>
      </c>
      <c r="D58" s="365" t="s">
        <v>11</v>
      </c>
      <c r="E58" s="365" t="s">
        <v>620</v>
      </c>
      <c r="F58" s="365" t="s">
        <v>665</v>
      </c>
      <c r="G58" s="366" t="s">
        <v>740</v>
      </c>
      <c r="H58" s="366" t="s">
        <v>34</v>
      </c>
      <c r="I58" s="366" t="s">
        <v>1424</v>
      </c>
      <c r="J58" s="366" t="s">
        <v>608</v>
      </c>
      <c r="K58" s="367" t="s">
        <v>48</v>
      </c>
      <c r="L58" s="368"/>
      <c r="M58" s="368" t="s">
        <v>34</v>
      </c>
      <c r="N58" s="367">
        <v>143359</v>
      </c>
      <c r="O58" s="367" t="s">
        <v>1323</v>
      </c>
      <c r="P58" s="371">
        <v>36957</v>
      </c>
      <c r="Q58" s="372">
        <v>106.5184</v>
      </c>
      <c r="R58" s="372">
        <v>80.912425567460389</v>
      </c>
      <c r="S58" s="367">
        <v>1</v>
      </c>
      <c r="T58" s="369">
        <v>0.10654285155282528</v>
      </c>
      <c r="U58" s="369">
        <v>1.141555721934681</v>
      </c>
      <c r="V58" s="369">
        <v>0.12707154523425124</v>
      </c>
      <c r="W58" s="369">
        <v>1.1384151544106407</v>
      </c>
      <c r="X58" s="369">
        <v>0.18607007301690559</v>
      </c>
      <c r="Y58" s="369">
        <v>1.2737569238274367</v>
      </c>
      <c r="Z58" s="369">
        <v>0.37324652899922461</v>
      </c>
      <c r="AA58" s="369">
        <v>2.0167232311115768</v>
      </c>
      <c r="AB58" s="369">
        <v>2.1023095872751453E-3</v>
      </c>
      <c r="AC58" s="373">
        <v>7.3491077253832398</v>
      </c>
      <c r="AD58" s="575">
        <v>0</v>
      </c>
      <c r="AE58" s="370" t="s">
        <v>1844</v>
      </c>
      <c r="AF58" s="370" t="s">
        <v>1844</v>
      </c>
      <c r="AG58" s="374" t="s">
        <v>469</v>
      </c>
      <c r="AH58" s="374" t="s">
        <v>1819</v>
      </c>
      <c r="AI58" s="374">
        <v>1000</v>
      </c>
      <c r="AJ58" s="374">
        <v>1000</v>
      </c>
      <c r="AK58" s="374">
        <v>1000</v>
      </c>
      <c r="AL58" s="722">
        <v>0.35</v>
      </c>
      <c r="AM58" s="722">
        <v>0</v>
      </c>
      <c r="AN58" s="369" t="s">
        <v>1820</v>
      </c>
      <c r="AO58" s="367" t="s">
        <v>1326</v>
      </c>
      <c r="AP58" s="370" t="s">
        <v>1821</v>
      </c>
      <c r="AQ58" s="376" t="s">
        <v>677</v>
      </c>
      <c r="AR58" s="369">
        <v>1.4E-3</v>
      </c>
      <c r="AS58" s="369">
        <v>1.4E-3</v>
      </c>
      <c r="AT58" s="369" t="s">
        <v>1424</v>
      </c>
      <c r="AW58" s="198"/>
      <c r="AX58" s="198"/>
      <c r="AY58" s="184"/>
      <c r="AZ58" s="184"/>
      <c r="BA58" s="184"/>
      <c r="BB58" s="184"/>
      <c r="BC58" s="184"/>
      <c r="BD58" s="184"/>
      <c r="BE58" s="184"/>
      <c r="BF58" s="184"/>
      <c r="BG58" s="186"/>
      <c r="BH58" s="186"/>
      <c r="BI58" s="199"/>
      <c r="BJ58" s="199"/>
      <c r="BK58" s="199"/>
      <c r="BL58" s="218"/>
      <c r="BM58" s="186"/>
      <c r="BN58" s="186"/>
      <c r="BO58" s="186"/>
      <c r="BP58" s="186"/>
      <c r="BQ58" s="186"/>
      <c r="BR58" s="186"/>
      <c r="BS58" s="186"/>
      <c r="BT58" s="186"/>
      <c r="BU58" s="186"/>
      <c r="BV58" s="189"/>
      <c r="BW58" s="184"/>
      <c r="BX58"/>
      <c r="BZ58"/>
    </row>
    <row r="59" spans="2:78" ht="18.75">
      <c r="B59" s="363" t="s">
        <v>1137</v>
      </c>
      <c r="C59" s="364">
        <v>2603461000184</v>
      </c>
      <c r="D59" s="365" t="s">
        <v>11</v>
      </c>
      <c r="E59" s="365" t="s">
        <v>620</v>
      </c>
      <c r="F59" s="365" t="s">
        <v>665</v>
      </c>
      <c r="G59" s="366" t="s">
        <v>740</v>
      </c>
      <c r="H59" s="366" t="s">
        <v>34</v>
      </c>
      <c r="I59" s="366" t="s">
        <v>1424</v>
      </c>
      <c r="J59" s="366" t="s">
        <v>608</v>
      </c>
      <c r="K59" s="367" t="s">
        <v>48</v>
      </c>
      <c r="L59" s="368"/>
      <c r="M59" s="368" t="s">
        <v>34</v>
      </c>
      <c r="N59" s="367">
        <v>143367</v>
      </c>
      <c r="O59" s="367" t="s">
        <v>1323</v>
      </c>
      <c r="P59" s="371">
        <v>35973</v>
      </c>
      <c r="Q59" s="372">
        <v>415.25290999999999</v>
      </c>
      <c r="R59" s="372">
        <v>681.02690671428604</v>
      </c>
      <c r="S59" s="367">
        <v>1</v>
      </c>
      <c r="T59" s="369">
        <v>8.5847499926357429E-2</v>
      </c>
      <c r="U59" s="369">
        <v>0.91981492260070541</v>
      </c>
      <c r="V59" s="369">
        <v>0.10139304572663232</v>
      </c>
      <c r="W59" s="369">
        <v>0.90836528031719133</v>
      </c>
      <c r="X59" s="369">
        <v>0.13076740960869482</v>
      </c>
      <c r="Y59" s="369">
        <v>0.89517830943678933</v>
      </c>
      <c r="Z59" s="369">
        <v>0.16439286719739976</v>
      </c>
      <c r="AA59" s="369">
        <v>0.88824647665169609</v>
      </c>
      <c r="AB59" s="369">
        <v>1.1008350571278816E-2</v>
      </c>
      <c r="AC59" s="373">
        <v>-0.92914917747206893</v>
      </c>
      <c r="AD59" s="575">
        <v>14284014000199</v>
      </c>
      <c r="AE59" s="370" t="s">
        <v>1860</v>
      </c>
      <c r="AF59" s="370" t="s">
        <v>1856</v>
      </c>
      <c r="AG59" s="374" t="s">
        <v>59</v>
      </c>
      <c r="AH59" s="374" t="s">
        <v>1819</v>
      </c>
      <c r="AI59" s="374">
        <v>20000</v>
      </c>
      <c r="AJ59" s="374">
        <v>100</v>
      </c>
      <c r="AK59" s="374">
        <v>1000</v>
      </c>
      <c r="AL59" s="722">
        <v>0.5</v>
      </c>
      <c r="AM59" s="722">
        <v>20</v>
      </c>
      <c r="AN59" s="369" t="s">
        <v>1820</v>
      </c>
      <c r="AO59" s="367" t="s">
        <v>1326</v>
      </c>
      <c r="AP59" s="370" t="s">
        <v>1821</v>
      </c>
      <c r="AQ59" s="376" t="s">
        <v>671</v>
      </c>
      <c r="AR59" s="369">
        <v>1.33333333333333E-3</v>
      </c>
      <c r="AS59" s="369">
        <v>1.33333333333333E-3</v>
      </c>
      <c r="AT59" s="369" t="s">
        <v>1424</v>
      </c>
      <c r="AW59" s="198"/>
      <c r="AX59" s="198"/>
      <c r="AY59" s="184"/>
      <c r="AZ59" s="184"/>
      <c r="BA59" s="184"/>
      <c r="BB59" s="184"/>
      <c r="BC59" s="184"/>
      <c r="BD59" s="184"/>
      <c r="BE59" s="184"/>
      <c r="BF59" s="184"/>
      <c r="BG59" s="186"/>
      <c r="BH59" s="186"/>
      <c r="BI59" s="199"/>
      <c r="BJ59" s="199"/>
      <c r="BK59" s="199"/>
      <c r="BL59" s="218"/>
      <c r="BM59" s="186"/>
      <c r="BN59" s="186"/>
      <c r="BO59" s="186"/>
      <c r="BP59" s="186"/>
      <c r="BQ59" s="186"/>
      <c r="BR59" s="186"/>
      <c r="BS59" s="186"/>
      <c r="BT59" s="186"/>
      <c r="BU59" s="186"/>
      <c r="BV59" s="189"/>
      <c r="BW59" s="184"/>
      <c r="BX59"/>
      <c r="BZ59"/>
    </row>
    <row r="60" spans="2:78" ht="18.75">
      <c r="B60" s="363" t="s">
        <v>815</v>
      </c>
      <c r="C60" s="364">
        <v>5862906000139</v>
      </c>
      <c r="D60" s="365" t="s">
        <v>11</v>
      </c>
      <c r="E60" s="365" t="s">
        <v>620</v>
      </c>
      <c r="F60" s="365" t="s">
        <v>665</v>
      </c>
      <c r="G60" s="366" t="s">
        <v>740</v>
      </c>
      <c r="H60" s="366" t="s">
        <v>34</v>
      </c>
      <c r="I60" s="366" t="s">
        <v>1424</v>
      </c>
      <c r="J60" s="366" t="s">
        <v>608</v>
      </c>
      <c r="K60" s="367" t="s">
        <v>48</v>
      </c>
      <c r="L60" s="368"/>
      <c r="M60" s="368" t="s">
        <v>34</v>
      </c>
      <c r="N60" s="367">
        <v>143529</v>
      </c>
      <c r="O60" s="367" t="s">
        <v>1323</v>
      </c>
      <c r="P60" s="371">
        <v>38504</v>
      </c>
      <c r="Q60" s="372">
        <v>440.047573</v>
      </c>
      <c r="R60" s="372">
        <v>464.02841910714244</v>
      </c>
      <c r="S60" s="367">
        <v>1</v>
      </c>
      <c r="T60" s="369">
        <v>9.9713373198588195E-2</v>
      </c>
      <c r="U60" s="369">
        <v>1.068381126178316</v>
      </c>
      <c r="V60" s="369">
        <v>0.12042462509467877</v>
      </c>
      <c r="W60" s="369">
        <v>1.0788663812915509</v>
      </c>
      <c r="X60" s="369">
        <v>0.16840252968454861</v>
      </c>
      <c r="Y60" s="369">
        <v>1.1528124039391345</v>
      </c>
      <c r="Z60" s="369">
        <v>0.19176226786701989</v>
      </c>
      <c r="AA60" s="369">
        <v>1.036128645308483</v>
      </c>
      <c r="AB60" s="369">
        <v>1.477217577748748E-3</v>
      </c>
      <c r="AC60" s="373">
        <v>5.9592978191028818</v>
      </c>
      <c r="AD60" s="575">
        <v>0</v>
      </c>
      <c r="AE60" s="370" t="s">
        <v>1841</v>
      </c>
      <c r="AF60" s="370" t="s">
        <v>1826</v>
      </c>
      <c r="AG60" s="374" t="s">
        <v>730</v>
      </c>
      <c r="AH60" s="374" t="s">
        <v>1819</v>
      </c>
      <c r="AI60" s="374">
        <v>5000</v>
      </c>
      <c r="AJ60" s="374">
        <v>200</v>
      </c>
      <c r="AK60" s="374">
        <v>0</v>
      </c>
      <c r="AL60" s="722">
        <v>0.34</v>
      </c>
      <c r="AM60" s="722">
        <v>0</v>
      </c>
      <c r="AN60" s="369" t="s">
        <v>1834</v>
      </c>
      <c r="AO60" s="367" t="s">
        <v>1326</v>
      </c>
      <c r="AP60" s="370" t="s">
        <v>1821</v>
      </c>
      <c r="AQ60" s="376" t="s">
        <v>664</v>
      </c>
      <c r="AR60" s="369">
        <v>1.088E-3</v>
      </c>
      <c r="AS60" s="369">
        <v>1.088E-3</v>
      </c>
      <c r="AT60" s="369" t="s">
        <v>1424</v>
      </c>
      <c r="AW60" s="198"/>
      <c r="AX60" s="198"/>
      <c r="AY60" s="184"/>
      <c r="AZ60" s="184"/>
      <c r="BA60" s="184"/>
      <c r="BB60" s="184"/>
      <c r="BC60" s="184"/>
      <c r="BD60" s="184"/>
      <c r="BE60" s="184"/>
      <c r="BF60" s="184"/>
      <c r="BG60" s="186"/>
      <c r="BH60" s="186"/>
      <c r="BI60" s="199"/>
      <c r="BJ60" s="199"/>
      <c r="BK60" s="199"/>
      <c r="BL60" s="218"/>
      <c r="BM60" s="186"/>
      <c r="BN60" s="186"/>
      <c r="BO60" s="186"/>
      <c r="BP60" s="186"/>
      <c r="BQ60" s="186"/>
      <c r="BR60" s="186"/>
      <c r="BS60" s="186"/>
      <c r="BT60" s="186"/>
      <c r="BU60" s="186"/>
      <c r="BV60" s="189"/>
      <c r="BW60" s="184"/>
      <c r="BX60"/>
      <c r="BZ60"/>
    </row>
    <row r="61" spans="2:78" ht="18.75">
      <c r="B61" s="363" t="s">
        <v>786</v>
      </c>
      <c r="C61" s="364">
        <v>7279657000189</v>
      </c>
      <c r="D61" s="365" t="s">
        <v>14</v>
      </c>
      <c r="E61" s="365" t="s">
        <v>607</v>
      </c>
      <c r="F61" s="365" t="s">
        <v>1424</v>
      </c>
      <c r="G61" s="366" t="s">
        <v>1424</v>
      </c>
      <c r="H61" s="366" t="s">
        <v>34</v>
      </c>
      <c r="I61" s="366" t="s">
        <v>34</v>
      </c>
      <c r="J61" s="366" t="s">
        <v>608</v>
      </c>
      <c r="K61" s="367" t="s">
        <v>48</v>
      </c>
      <c r="L61" s="368"/>
      <c r="M61" s="368" t="s">
        <v>34</v>
      </c>
      <c r="N61" s="367">
        <v>145327</v>
      </c>
      <c r="O61" s="367" t="s">
        <v>1323</v>
      </c>
      <c r="P61" s="371">
        <v>38506</v>
      </c>
      <c r="Q61" s="372">
        <v>341.23237399999999</v>
      </c>
      <c r="R61" s="372">
        <v>377.51785869444467</v>
      </c>
      <c r="S61" s="367">
        <v>2</v>
      </c>
      <c r="T61" s="369">
        <v>7.1563863807381889E-2</v>
      </c>
      <c r="U61" s="369">
        <v>0.76677258983035612</v>
      </c>
      <c r="V61" s="369">
        <v>-2.9580948507331728E-2</v>
      </c>
      <c r="W61" s="369">
        <v>-0.26501133672773103</v>
      </c>
      <c r="X61" s="369">
        <v>1.9709870830929344E-2</v>
      </c>
      <c r="Y61" s="369">
        <v>0.13492542906864818</v>
      </c>
      <c r="Z61" s="369">
        <v>-5.4050101206896684E-2</v>
      </c>
      <c r="AA61" s="369">
        <v>-0.29204315721341068</v>
      </c>
      <c r="AB61" s="369">
        <v>0.18501744528401212</v>
      </c>
      <c r="AC61" s="373">
        <v>-0.76318421701174377</v>
      </c>
      <c r="AD61" s="575">
        <v>11977607000142</v>
      </c>
      <c r="AE61" s="370" t="s">
        <v>1861</v>
      </c>
      <c r="AF61" s="370" t="s">
        <v>1858</v>
      </c>
      <c r="AG61" s="374" t="s">
        <v>721</v>
      </c>
      <c r="AH61" s="374" t="s">
        <v>1819</v>
      </c>
      <c r="AI61" s="374">
        <v>1000</v>
      </c>
      <c r="AJ61" s="374">
        <v>500</v>
      </c>
      <c r="AK61" s="374">
        <v>500</v>
      </c>
      <c r="AL61" s="722">
        <v>2</v>
      </c>
      <c r="AM61" s="722">
        <v>20</v>
      </c>
      <c r="AN61" s="369" t="s">
        <v>668</v>
      </c>
      <c r="AO61" s="367" t="s">
        <v>1326</v>
      </c>
      <c r="AP61" s="370" t="s">
        <v>1816</v>
      </c>
      <c r="AQ61" s="376" t="s">
        <v>661</v>
      </c>
      <c r="AR61" s="369">
        <v>5.5999999999999999E-3</v>
      </c>
      <c r="AS61" s="369">
        <v>5.5999999999999999E-3</v>
      </c>
      <c r="AT61" s="369" t="s">
        <v>1424</v>
      </c>
      <c r="AW61" s="198"/>
      <c r="AX61" s="198"/>
      <c r="AY61" s="184"/>
      <c r="AZ61" s="184"/>
      <c r="BA61" s="184"/>
      <c r="BB61" s="184"/>
      <c r="BC61" s="184"/>
      <c r="BD61" s="184"/>
      <c r="BE61" s="184"/>
      <c r="BF61" s="184"/>
      <c r="BG61" s="186"/>
      <c r="BH61" s="186"/>
      <c r="BI61" s="199"/>
      <c r="BJ61" s="199"/>
      <c r="BK61" s="199"/>
      <c r="BL61" s="218"/>
      <c r="BM61" s="186"/>
      <c r="BN61" s="186"/>
      <c r="BO61" s="186"/>
      <c r="BP61" s="186"/>
      <c r="BQ61" s="186"/>
      <c r="BR61" s="186"/>
      <c r="BS61" s="186"/>
      <c r="BT61" s="186"/>
      <c r="BU61" s="186"/>
      <c r="BV61" s="189"/>
      <c r="BW61" s="184"/>
      <c r="BX61"/>
      <c r="BZ61"/>
    </row>
    <row r="62" spans="2:78" ht="18.75">
      <c r="B62" s="363" t="s">
        <v>1231</v>
      </c>
      <c r="C62" s="364">
        <v>5382556000103</v>
      </c>
      <c r="D62" s="365" t="s">
        <v>14</v>
      </c>
      <c r="E62" s="365" t="s">
        <v>607</v>
      </c>
      <c r="F62" s="365" t="s">
        <v>1424</v>
      </c>
      <c r="G62" s="366" t="s">
        <v>1424</v>
      </c>
      <c r="H62" s="366" t="s">
        <v>34</v>
      </c>
      <c r="I62" s="366" t="s">
        <v>34</v>
      </c>
      <c r="J62" s="366" t="s">
        <v>608</v>
      </c>
      <c r="K62" s="367" t="s">
        <v>48</v>
      </c>
      <c r="L62" s="368"/>
      <c r="M62" s="368" t="s">
        <v>34</v>
      </c>
      <c r="N62" s="367">
        <v>147370</v>
      </c>
      <c r="O62" s="367" t="s">
        <v>1323</v>
      </c>
      <c r="P62" s="371">
        <v>38540</v>
      </c>
      <c r="Q62" s="372">
        <v>21.939730999999998</v>
      </c>
      <c r="R62" s="372">
        <v>24.838278253968255</v>
      </c>
      <c r="S62" s="367">
        <v>2</v>
      </c>
      <c r="T62" s="369">
        <v>-9.4655646907868318E-2</v>
      </c>
      <c r="U62" s="369">
        <v>-1.0141900068023897</v>
      </c>
      <c r="V62" s="369">
        <v>-0.16645437950584308</v>
      </c>
      <c r="W62" s="369">
        <v>-1.4912401340374579</v>
      </c>
      <c r="X62" s="369">
        <v>-0.21078687953319675</v>
      </c>
      <c r="Y62" s="369">
        <v>-1.4429577142853871</v>
      </c>
      <c r="Z62" s="369">
        <v>-0.1239750031056388</v>
      </c>
      <c r="AA62" s="369">
        <v>-0.66986093483749731</v>
      </c>
      <c r="AB62" s="369">
        <v>0.32951559189965512</v>
      </c>
      <c r="AC62" s="373">
        <v>-0.84389276849692629</v>
      </c>
      <c r="AD62" s="575">
        <v>0</v>
      </c>
      <c r="AE62" s="370" t="s">
        <v>1862</v>
      </c>
      <c r="AF62" s="370" t="s">
        <v>1833</v>
      </c>
      <c r="AG62" s="374" t="s">
        <v>1458</v>
      </c>
      <c r="AH62" s="374" t="s">
        <v>1819</v>
      </c>
      <c r="AI62" s="374">
        <v>1000</v>
      </c>
      <c r="AJ62" s="374">
        <v>100</v>
      </c>
      <c r="AK62" s="374">
        <v>100</v>
      </c>
      <c r="AL62" s="722">
        <v>2</v>
      </c>
      <c r="AM62" s="722">
        <v>20</v>
      </c>
      <c r="AN62" s="369" t="s">
        <v>668</v>
      </c>
      <c r="AO62" s="367" t="s">
        <v>1326</v>
      </c>
      <c r="AP62" s="370" t="s">
        <v>1816</v>
      </c>
      <c r="AQ62" s="376" t="s">
        <v>661</v>
      </c>
      <c r="AR62" s="369">
        <v>4.0000000000000001E-3</v>
      </c>
      <c r="AS62" s="369">
        <v>4.0000000000000001E-3</v>
      </c>
      <c r="AT62" s="369" t="s">
        <v>1424</v>
      </c>
      <c r="AW62" s="198"/>
      <c r="AX62" s="198"/>
      <c r="AY62" s="184"/>
      <c r="AZ62" s="184"/>
      <c r="BA62" s="184"/>
      <c r="BB62" s="184"/>
      <c r="BC62" s="184"/>
      <c r="BD62" s="184"/>
      <c r="BE62" s="184"/>
      <c r="BF62" s="184"/>
      <c r="BG62" s="186"/>
      <c r="BH62" s="186"/>
      <c r="BI62" s="199"/>
      <c r="BJ62" s="199"/>
      <c r="BK62" s="199"/>
      <c r="BL62" s="218"/>
      <c r="BM62" s="186"/>
      <c r="BN62" s="186"/>
      <c r="BO62" s="186"/>
      <c r="BP62" s="186"/>
      <c r="BQ62" s="186"/>
      <c r="BR62" s="186"/>
      <c r="BS62" s="186"/>
      <c r="BT62" s="186"/>
      <c r="BU62" s="186"/>
      <c r="BV62" s="189"/>
      <c r="BW62" s="184"/>
      <c r="BX62"/>
      <c r="BZ62"/>
    </row>
    <row r="63" spans="2:78" ht="18.75">
      <c r="B63" s="363" t="s">
        <v>1630</v>
      </c>
      <c r="C63" s="364">
        <v>5586710000169</v>
      </c>
      <c r="D63" s="365" t="s">
        <v>14</v>
      </c>
      <c r="E63" s="365" t="s">
        <v>607</v>
      </c>
      <c r="F63" s="365" t="s">
        <v>1424</v>
      </c>
      <c r="G63" s="366" t="s">
        <v>1424</v>
      </c>
      <c r="H63" s="366" t="s">
        <v>34</v>
      </c>
      <c r="I63" s="366" t="s">
        <v>1424</v>
      </c>
      <c r="J63" s="366" t="s">
        <v>608</v>
      </c>
      <c r="K63" s="367" t="s">
        <v>48</v>
      </c>
      <c r="L63" s="368"/>
      <c r="M63" s="368" t="s">
        <v>1424</v>
      </c>
      <c r="N63" s="367">
        <v>147753</v>
      </c>
      <c r="O63" s="367" t="s">
        <v>1323</v>
      </c>
      <c r="P63" s="371">
        <v>38498</v>
      </c>
      <c r="Q63" s="372">
        <v>74.557378</v>
      </c>
      <c r="R63" s="372">
        <v>88.552824571428573</v>
      </c>
      <c r="S63" s="367">
        <v>2</v>
      </c>
      <c r="T63" s="369">
        <v>-4.2815577933480786E-2</v>
      </c>
      <c r="U63" s="369">
        <v>-0.45874844971341638</v>
      </c>
      <c r="V63" s="369">
        <v>-0.15701975505671595</v>
      </c>
      <c r="W63" s="369">
        <v>-1.4067167308691111</v>
      </c>
      <c r="X63" s="369">
        <v>-8.240157373678203E-2</v>
      </c>
      <c r="Y63" s="369">
        <v>-0.56408627878577211</v>
      </c>
      <c r="Z63" s="369">
        <v>-8.3405026255969683E-2</v>
      </c>
      <c r="AA63" s="369">
        <v>-0.45065349835372348</v>
      </c>
      <c r="AB63" s="369">
        <v>0.24968562673531397</v>
      </c>
      <c r="AC63" s="373">
        <v>-1.0759177617651039</v>
      </c>
      <c r="AD63" s="575">
        <v>14781411000176</v>
      </c>
      <c r="AE63" s="370" t="s">
        <v>1838</v>
      </c>
      <c r="AF63" s="370" t="s">
        <v>1818</v>
      </c>
      <c r="AG63" s="374" t="s">
        <v>59</v>
      </c>
      <c r="AH63" s="374" t="s">
        <v>1813</v>
      </c>
      <c r="AI63" s="374">
        <v>50000</v>
      </c>
      <c r="AJ63" s="374">
        <v>50000</v>
      </c>
      <c r="AK63" s="374">
        <v>50000</v>
      </c>
      <c r="AL63" s="722">
        <v>2</v>
      </c>
      <c r="AM63" s="722">
        <v>20</v>
      </c>
      <c r="AN63" s="369" t="s">
        <v>1863</v>
      </c>
      <c r="AO63" s="367" t="s">
        <v>1326</v>
      </c>
      <c r="AP63" s="370" t="s">
        <v>1816</v>
      </c>
      <c r="AQ63" s="376" t="s">
        <v>1815</v>
      </c>
      <c r="AR63" s="369">
        <v>0</v>
      </c>
      <c r="AS63" s="369">
        <v>0</v>
      </c>
      <c r="AT63" s="369" t="s">
        <v>1424</v>
      </c>
      <c r="AW63" s="198"/>
      <c r="AX63" s="198"/>
      <c r="AY63" s="184"/>
      <c r="AZ63" s="184"/>
      <c r="BA63" s="184"/>
      <c r="BB63" s="184"/>
      <c r="BC63" s="184"/>
      <c r="BD63" s="184"/>
      <c r="BE63" s="184"/>
      <c r="BF63" s="184"/>
      <c r="BG63" s="186"/>
      <c r="BH63" s="186"/>
      <c r="BI63" s="199"/>
      <c r="BJ63" s="199"/>
      <c r="BK63" s="199"/>
      <c r="BL63" s="218"/>
      <c r="BM63" s="186"/>
      <c r="BN63" s="186"/>
      <c r="BO63" s="186"/>
      <c r="BP63" s="186"/>
      <c r="BQ63" s="186"/>
      <c r="BR63" s="186"/>
      <c r="BS63" s="186"/>
      <c r="BT63" s="186"/>
      <c r="BU63" s="186"/>
      <c r="BV63" s="189"/>
      <c r="BW63" s="184"/>
      <c r="BX63"/>
      <c r="BZ63"/>
    </row>
    <row r="64" spans="2:78" ht="18.75">
      <c r="B64" s="363" t="s">
        <v>372</v>
      </c>
      <c r="C64" s="364">
        <v>7279819000189</v>
      </c>
      <c r="D64" s="365" t="s">
        <v>13</v>
      </c>
      <c r="E64" s="365" t="s">
        <v>616</v>
      </c>
      <c r="F64" s="365" t="s">
        <v>617</v>
      </c>
      <c r="G64" s="366" t="s">
        <v>34</v>
      </c>
      <c r="H64" s="366" t="s">
        <v>1339</v>
      </c>
      <c r="I64" s="366" t="s">
        <v>34</v>
      </c>
      <c r="J64" s="366" t="s">
        <v>608</v>
      </c>
      <c r="K64" s="367" t="s">
        <v>48</v>
      </c>
      <c r="L64" s="368" t="s">
        <v>1341</v>
      </c>
      <c r="M64" s="368" t="s">
        <v>34</v>
      </c>
      <c r="N64" s="367">
        <v>148040</v>
      </c>
      <c r="O64" s="367" t="s">
        <v>1326</v>
      </c>
      <c r="P64" s="371">
        <v>38430</v>
      </c>
      <c r="Q64" s="372">
        <v>127.212012</v>
      </c>
      <c r="R64" s="372">
        <v>151.23283667063495</v>
      </c>
      <c r="S64" s="367">
        <v>1</v>
      </c>
      <c r="T64" s="369">
        <v>0.1018853540285416</v>
      </c>
      <c r="U64" s="369">
        <v>1.0916528624630952</v>
      </c>
      <c r="V64" s="369">
        <v>0.11075951143251461</v>
      </c>
      <c r="W64" s="369">
        <v>0.99227805939914304</v>
      </c>
      <c r="X64" s="369">
        <v>0.15844516769300387</v>
      </c>
      <c r="Y64" s="369">
        <v>1.0846485204400729</v>
      </c>
      <c r="Z64" s="369">
        <v>0.27744515537036296</v>
      </c>
      <c r="AA64" s="369">
        <v>1.4990898688194745</v>
      </c>
      <c r="AB64" s="369">
        <v>1.6760256787790428E-2</v>
      </c>
      <c r="AC64" s="373">
        <v>-5.142726532528482E-2</v>
      </c>
      <c r="AD64" s="575">
        <v>0</v>
      </c>
      <c r="AE64" s="370" t="s">
        <v>1864</v>
      </c>
      <c r="AF64" s="370" t="s">
        <v>1812</v>
      </c>
      <c r="AG64" s="374" t="s">
        <v>1458</v>
      </c>
      <c r="AH64" s="374" t="s">
        <v>1819</v>
      </c>
      <c r="AI64" s="374">
        <v>5000</v>
      </c>
      <c r="AJ64" s="374">
        <v>5000</v>
      </c>
      <c r="AK64" s="374">
        <v>5000</v>
      </c>
      <c r="AL64" s="722">
        <v>2</v>
      </c>
      <c r="AM64" s="722">
        <v>25</v>
      </c>
      <c r="AN64" s="369" t="s">
        <v>1820</v>
      </c>
      <c r="AO64" s="367" t="s">
        <v>1326</v>
      </c>
      <c r="AP64" s="370" t="s">
        <v>1835</v>
      </c>
      <c r="AQ64" s="376" t="s">
        <v>666</v>
      </c>
      <c r="AR64" s="369">
        <v>4.0000000000000001E-3</v>
      </c>
      <c r="AS64" s="369">
        <v>4.0000000000000001E-3</v>
      </c>
      <c r="AT64" s="369" t="s">
        <v>1424</v>
      </c>
      <c r="AW64" s="198"/>
      <c r="AX64" s="198"/>
      <c r="AY64" s="184"/>
      <c r="AZ64" s="184"/>
      <c r="BA64" s="184"/>
      <c r="BB64" s="184"/>
      <c r="BC64" s="184"/>
      <c r="BD64" s="184"/>
      <c r="BE64" s="184"/>
      <c r="BF64" s="184"/>
      <c r="BG64" s="186"/>
      <c r="BH64" s="186"/>
      <c r="BI64" s="199"/>
      <c r="BJ64" s="199"/>
      <c r="BK64" s="199"/>
      <c r="BL64" s="218"/>
      <c r="BM64" s="186"/>
      <c r="BN64" s="186"/>
      <c r="BO64" s="186"/>
      <c r="BP64" s="186"/>
      <c r="BQ64" s="186"/>
      <c r="BR64" s="186"/>
      <c r="BS64" s="186"/>
      <c r="BT64" s="186"/>
      <c r="BU64" s="186"/>
      <c r="BV64" s="189"/>
      <c r="BW64" s="184"/>
      <c r="BX64"/>
      <c r="BZ64"/>
    </row>
    <row r="65" spans="2:78" ht="18.75">
      <c r="B65" s="363" t="s">
        <v>1387</v>
      </c>
      <c r="C65" s="364">
        <v>7400556000114</v>
      </c>
      <c r="D65" s="365" t="s">
        <v>11</v>
      </c>
      <c r="E65" s="365" t="s">
        <v>621</v>
      </c>
      <c r="F65" s="365" t="s">
        <v>674</v>
      </c>
      <c r="G65" s="366" t="s">
        <v>868</v>
      </c>
      <c r="H65" s="366" t="s">
        <v>34</v>
      </c>
      <c r="I65" s="366" t="s">
        <v>1424</v>
      </c>
      <c r="J65" s="366" t="s">
        <v>608</v>
      </c>
      <c r="K65" s="367" t="s">
        <v>48</v>
      </c>
      <c r="L65" s="368"/>
      <c r="M65" s="368" t="s">
        <v>34</v>
      </c>
      <c r="N65" s="367">
        <v>148342</v>
      </c>
      <c r="O65" s="367" t="s">
        <v>1323</v>
      </c>
      <c r="P65" s="371">
        <v>38536</v>
      </c>
      <c r="Q65" s="372">
        <v>94.117497</v>
      </c>
      <c r="R65" s="372">
        <v>137.1602660278885</v>
      </c>
      <c r="S65" s="367">
        <v>1</v>
      </c>
      <c r="T65" s="369">
        <v>3.7254448481601976E-2</v>
      </c>
      <c r="U65" s="369">
        <v>0.39916360611586965</v>
      </c>
      <c r="V65" s="369">
        <v>3.6103921556990271E-2</v>
      </c>
      <c r="W65" s="369">
        <v>0.32344968622489201</v>
      </c>
      <c r="X65" s="369">
        <v>5.2109994113284319E-2</v>
      </c>
      <c r="Y65" s="369">
        <v>0.3567229524135902</v>
      </c>
      <c r="Z65" s="369">
        <v>1.4181429809353663E-2</v>
      </c>
      <c r="AA65" s="369">
        <v>7.6625009812110442E-2</v>
      </c>
      <c r="AB65" s="369">
        <v>8.7630995015783225E-2</v>
      </c>
      <c r="AC65" s="373">
        <v>-0.86176727805804876</v>
      </c>
      <c r="AD65" s="575">
        <v>10756541000106</v>
      </c>
      <c r="AE65" s="370" t="s">
        <v>1865</v>
      </c>
      <c r="AF65" s="370" t="s">
        <v>1858</v>
      </c>
      <c r="AG65" s="374" t="s">
        <v>721</v>
      </c>
      <c r="AH65" s="374" t="s">
        <v>1819</v>
      </c>
      <c r="AI65" s="374">
        <v>500</v>
      </c>
      <c r="AJ65" s="374">
        <v>500</v>
      </c>
      <c r="AK65" s="374">
        <v>500</v>
      </c>
      <c r="AL65" s="722">
        <v>0.76</v>
      </c>
      <c r="AM65" s="722">
        <v>0</v>
      </c>
      <c r="AN65" s="369" t="s">
        <v>1866</v>
      </c>
      <c r="AO65" s="367" t="s">
        <v>1326</v>
      </c>
      <c r="AP65" s="370" t="s">
        <v>1821</v>
      </c>
      <c r="AQ65" s="376" t="s">
        <v>1377</v>
      </c>
      <c r="AR65" s="369">
        <v>1.25E-3</v>
      </c>
      <c r="AS65" s="369">
        <v>1.25E-3</v>
      </c>
      <c r="AT65" s="369" t="s">
        <v>1424</v>
      </c>
      <c r="AW65" s="198"/>
      <c r="AX65" s="198"/>
      <c r="AY65" s="184"/>
      <c r="AZ65" s="184"/>
      <c r="BA65" s="184"/>
      <c r="BB65" s="184"/>
      <c r="BC65" s="184"/>
      <c r="BD65" s="184"/>
      <c r="BE65" s="184"/>
      <c r="BF65" s="184"/>
      <c r="BG65" s="186"/>
      <c r="BH65" s="186"/>
      <c r="BI65" s="199"/>
      <c r="BJ65" s="199"/>
      <c r="BK65" s="199"/>
      <c r="BL65" s="218"/>
      <c r="BM65" s="186"/>
      <c r="BN65" s="186"/>
      <c r="BO65" s="186"/>
      <c r="BP65" s="186"/>
      <c r="BQ65" s="186"/>
      <c r="BR65" s="186"/>
      <c r="BS65" s="186"/>
      <c r="BT65" s="186"/>
      <c r="BU65" s="186"/>
      <c r="BV65" s="189"/>
      <c r="BW65" s="184"/>
      <c r="BX65"/>
      <c r="BZ65"/>
    </row>
    <row r="66" spans="2:78" ht="18.75">
      <c r="B66" s="363" t="s">
        <v>1384</v>
      </c>
      <c r="C66" s="364">
        <v>7539298000151</v>
      </c>
      <c r="D66" s="365" t="s">
        <v>11</v>
      </c>
      <c r="E66" s="365" t="s">
        <v>621</v>
      </c>
      <c r="F66" s="365" t="s">
        <v>674</v>
      </c>
      <c r="G66" s="366" t="s">
        <v>740</v>
      </c>
      <c r="H66" s="366" t="s">
        <v>34</v>
      </c>
      <c r="I66" s="366" t="s">
        <v>1424</v>
      </c>
      <c r="J66" s="366" t="s">
        <v>608</v>
      </c>
      <c r="K66" s="367" t="s">
        <v>48</v>
      </c>
      <c r="L66" s="368" t="s">
        <v>1341</v>
      </c>
      <c r="M66" s="368" t="s">
        <v>1421</v>
      </c>
      <c r="N66" s="367">
        <v>152900</v>
      </c>
      <c r="O66" s="367" t="s">
        <v>1323</v>
      </c>
      <c r="P66" s="371">
        <v>38702</v>
      </c>
      <c r="Q66" s="372">
        <v>848.00746200000003</v>
      </c>
      <c r="R66" s="372">
        <v>15331731.236521851</v>
      </c>
      <c r="S66" s="367">
        <v>1</v>
      </c>
      <c r="T66" s="369">
        <v>7.3629464895219376E-2</v>
      </c>
      <c r="U66" s="369">
        <v>0.78890451803284334</v>
      </c>
      <c r="V66" s="369">
        <v>8.9772087502281606E-2</v>
      </c>
      <c r="W66" s="369">
        <v>0.80425483665345987</v>
      </c>
      <c r="X66" s="369">
        <v>0.15469160839394536</v>
      </c>
      <c r="Y66" s="369">
        <v>1.0589532430176889</v>
      </c>
      <c r="Z66" s="369">
        <v>0.23175231226269499</v>
      </c>
      <c r="AA66" s="369">
        <v>1.2522025945081789</v>
      </c>
      <c r="AB66" s="369">
        <v>2.6741319583654895E-2</v>
      </c>
      <c r="AC66" s="373">
        <v>-0.81706357214823466</v>
      </c>
      <c r="AD66" s="575">
        <v>0</v>
      </c>
      <c r="AE66" s="370" t="s">
        <v>1836</v>
      </c>
      <c r="AF66" s="370" t="s">
        <v>1833</v>
      </c>
      <c r="AG66" s="374" t="s">
        <v>1458</v>
      </c>
      <c r="AH66" s="374" t="s">
        <v>1819</v>
      </c>
      <c r="AI66" s="374">
        <v>3000</v>
      </c>
      <c r="AJ66" s="374">
        <v>1000</v>
      </c>
      <c r="AK66" s="374">
        <v>1000</v>
      </c>
      <c r="AL66" s="722">
        <v>0.2</v>
      </c>
      <c r="AM66" s="722">
        <v>0</v>
      </c>
      <c r="AN66" s="369" t="s">
        <v>1824</v>
      </c>
      <c r="AO66" s="367" t="s">
        <v>1326</v>
      </c>
      <c r="AP66" s="370" t="s">
        <v>1821</v>
      </c>
      <c r="AQ66" s="376" t="s">
        <v>678</v>
      </c>
      <c r="AR66" s="369">
        <v>6.9999999999999999E-4</v>
      </c>
      <c r="AS66" s="369">
        <v>6.9999999999999999E-4</v>
      </c>
      <c r="AT66" s="369" t="s">
        <v>1424</v>
      </c>
      <c r="AW66" s="198"/>
      <c r="AX66" s="198"/>
      <c r="AY66" s="184"/>
      <c r="AZ66" s="184"/>
      <c r="BA66" s="184"/>
      <c r="BB66" s="184"/>
      <c r="BC66" s="184"/>
      <c r="BD66" s="184"/>
      <c r="BE66" s="184"/>
      <c r="BF66" s="184"/>
      <c r="BG66" s="186"/>
      <c r="BH66" s="186"/>
      <c r="BI66" s="199"/>
      <c r="BJ66" s="199"/>
      <c r="BK66" s="199"/>
      <c r="BL66" s="218"/>
      <c r="BM66" s="186"/>
      <c r="BN66" s="186"/>
      <c r="BO66" s="186"/>
      <c r="BP66" s="186"/>
      <c r="BQ66" s="186"/>
      <c r="BR66" s="186"/>
      <c r="BS66" s="186"/>
      <c r="BT66" s="186"/>
      <c r="BU66" s="186"/>
      <c r="BV66" s="189"/>
      <c r="BW66" s="184"/>
      <c r="BX66"/>
      <c r="BZ66"/>
    </row>
    <row r="67" spans="2:78" ht="18.75">
      <c r="B67" s="363" t="s">
        <v>284</v>
      </c>
      <c r="C67" s="364">
        <v>7187591000105</v>
      </c>
      <c r="D67" s="365" t="s">
        <v>13</v>
      </c>
      <c r="E67" s="365" t="s">
        <v>615</v>
      </c>
      <c r="F67" s="365" t="s">
        <v>619</v>
      </c>
      <c r="G67" s="366" t="s">
        <v>34</v>
      </c>
      <c r="H67" s="366" t="s">
        <v>867</v>
      </c>
      <c r="I67" s="366" t="s">
        <v>34</v>
      </c>
      <c r="J67" s="366" t="s">
        <v>1424</v>
      </c>
      <c r="K67" s="367" t="s">
        <v>48</v>
      </c>
      <c r="L67" s="368"/>
      <c r="M67" s="368" t="s">
        <v>34</v>
      </c>
      <c r="N67" s="367">
        <v>153524</v>
      </c>
      <c r="O67" s="367" t="s">
        <v>1323</v>
      </c>
      <c r="P67" s="371">
        <v>38570</v>
      </c>
      <c r="Q67" s="372">
        <v>63.882007999999999</v>
      </c>
      <c r="R67" s="372">
        <v>80.347108785714269</v>
      </c>
      <c r="S67" s="367">
        <v>1</v>
      </c>
      <c r="T67" s="369">
        <v>0.10257504614255764</v>
      </c>
      <c r="U67" s="369">
        <v>1.0990425837597688</v>
      </c>
      <c r="V67" s="369">
        <v>9.7678943677837582E-2</v>
      </c>
      <c r="W67" s="369">
        <v>0.87509119012193126</v>
      </c>
      <c r="X67" s="369">
        <v>9.1251657497884109E-2</v>
      </c>
      <c r="Y67" s="369">
        <v>0.62467020442400367</v>
      </c>
      <c r="Z67" s="369">
        <v>0.18404553472253715</v>
      </c>
      <c r="AA67" s="369">
        <v>0.99443364269856094</v>
      </c>
      <c r="AB67" s="369">
        <v>6.1801456761065132E-2</v>
      </c>
      <c r="AC67" s="373">
        <v>-0.22560150938394061</v>
      </c>
      <c r="AD67" s="575">
        <v>0</v>
      </c>
      <c r="AE67" s="370" t="s">
        <v>1867</v>
      </c>
      <c r="AF67" s="370" t="s">
        <v>1812</v>
      </c>
      <c r="AG67" s="374" t="s">
        <v>1459</v>
      </c>
      <c r="AH67" s="374" t="s">
        <v>1819</v>
      </c>
      <c r="AI67" s="374">
        <v>500</v>
      </c>
      <c r="AJ67" s="374">
        <v>0</v>
      </c>
      <c r="AK67" s="374">
        <v>0</v>
      </c>
      <c r="AL67" s="722">
        <v>1.2</v>
      </c>
      <c r="AM67" s="722">
        <v>20</v>
      </c>
      <c r="AN67" s="369" t="s">
        <v>1820</v>
      </c>
      <c r="AO67" s="367" t="s">
        <v>1326</v>
      </c>
      <c r="AP67" s="370" t="s">
        <v>1835</v>
      </c>
      <c r="AQ67" s="376" t="s">
        <v>666</v>
      </c>
      <c r="AR67" s="369">
        <v>6.6666666666666697E-3</v>
      </c>
      <c r="AS67" s="369">
        <v>6.6666666666666697E-3</v>
      </c>
      <c r="AT67" s="369" t="s">
        <v>1424</v>
      </c>
      <c r="AW67" s="198"/>
      <c r="AX67" s="198"/>
      <c r="AY67" s="184"/>
      <c r="AZ67" s="184"/>
      <c r="BA67" s="184"/>
      <c r="BB67" s="184"/>
      <c r="BC67" s="184"/>
      <c r="BD67" s="184"/>
      <c r="BE67" s="184"/>
      <c r="BF67" s="184"/>
      <c r="BG67" s="186"/>
      <c r="BH67" s="186"/>
      <c r="BI67" s="199"/>
      <c r="BJ67" s="199"/>
      <c r="BK67" s="199"/>
      <c r="BL67" s="218"/>
      <c r="BM67" s="186"/>
      <c r="BN67" s="186"/>
      <c r="BO67" s="186"/>
      <c r="BP67" s="186"/>
      <c r="BQ67" s="186"/>
      <c r="BR67" s="186"/>
      <c r="BS67" s="186"/>
      <c r="BT67" s="186"/>
      <c r="BU67" s="186"/>
      <c r="BV67" s="189"/>
      <c r="BW67" s="184"/>
      <c r="BX67"/>
      <c r="BZ67"/>
    </row>
    <row r="68" spans="2:78" ht="18.75">
      <c r="B68" s="363" t="s">
        <v>1072</v>
      </c>
      <c r="C68" s="364">
        <v>7899238000140</v>
      </c>
      <c r="D68" s="365" t="s">
        <v>14</v>
      </c>
      <c r="E68" s="365" t="s">
        <v>607</v>
      </c>
      <c r="F68" s="365" t="s">
        <v>1424</v>
      </c>
      <c r="G68" s="366" t="s">
        <v>1424</v>
      </c>
      <c r="H68" s="366" t="s">
        <v>34</v>
      </c>
      <c r="I68" s="366" t="s">
        <v>34</v>
      </c>
      <c r="J68" s="366" t="s">
        <v>608</v>
      </c>
      <c r="K68" s="367" t="s">
        <v>48</v>
      </c>
      <c r="L68" s="368"/>
      <c r="M68" s="368" t="s">
        <v>34</v>
      </c>
      <c r="N68" s="367">
        <v>156906</v>
      </c>
      <c r="O68" s="367" t="s">
        <v>1323</v>
      </c>
      <c r="P68" s="371">
        <v>38799</v>
      </c>
      <c r="Q68" s="372">
        <v>276.22458</v>
      </c>
      <c r="R68" s="372">
        <v>262.50726563492066</v>
      </c>
      <c r="S68" s="367">
        <v>2</v>
      </c>
      <c r="T68" s="369">
        <v>8.5944990107549968E-2</v>
      </c>
      <c r="U68" s="369">
        <v>0.92085948328732836</v>
      </c>
      <c r="V68" s="369">
        <v>2.8172992419112752E-2</v>
      </c>
      <c r="W68" s="369">
        <v>0.25239766665219648</v>
      </c>
      <c r="X68" s="369">
        <v>-6.0308018881622294E-2</v>
      </c>
      <c r="Y68" s="369">
        <v>-0.4128431583181183</v>
      </c>
      <c r="Z68" s="369">
        <v>2.3016970025244943E-2</v>
      </c>
      <c r="AA68" s="369">
        <v>0.12436514355316811</v>
      </c>
      <c r="AB68" s="369">
        <v>0.2419778193499143</v>
      </c>
      <c r="AC68" s="373">
        <v>-0.34485992728728598</v>
      </c>
      <c r="AD68" s="575">
        <v>0</v>
      </c>
      <c r="AE68" s="370" t="s">
        <v>1868</v>
      </c>
      <c r="AF68" s="370" t="s">
        <v>1830</v>
      </c>
      <c r="AG68" s="374" t="s">
        <v>743</v>
      </c>
      <c r="AH68" s="374" t="s">
        <v>1819</v>
      </c>
      <c r="AI68" s="374">
        <v>5000</v>
      </c>
      <c r="AJ68" s="374">
        <v>0</v>
      </c>
      <c r="AK68" s="374">
        <v>5000</v>
      </c>
      <c r="AL68" s="722">
        <v>2.5</v>
      </c>
      <c r="AM68" s="722">
        <v>20</v>
      </c>
      <c r="AN68" s="369" t="s">
        <v>1869</v>
      </c>
      <c r="AO68" s="367" t="s">
        <v>1326</v>
      </c>
      <c r="AP68" s="370" t="s">
        <v>1816</v>
      </c>
      <c r="AQ68" s="376" t="s">
        <v>672</v>
      </c>
      <c r="AR68" s="369">
        <v>8.3333333333333297E-3</v>
      </c>
      <c r="AS68" s="369">
        <v>8.3333333333333297E-3</v>
      </c>
      <c r="AT68" s="369" t="s">
        <v>1424</v>
      </c>
      <c r="AW68" s="198"/>
      <c r="AX68" s="198"/>
      <c r="AY68" s="184"/>
      <c r="AZ68" s="184"/>
      <c r="BA68" s="184"/>
      <c r="BB68" s="184"/>
      <c r="BC68" s="184"/>
      <c r="BD68" s="184"/>
      <c r="BE68" s="184"/>
      <c r="BF68" s="184"/>
      <c r="BG68" s="186"/>
      <c r="BH68" s="186"/>
      <c r="BI68" s="199"/>
      <c r="BJ68" s="199"/>
      <c r="BK68" s="199"/>
      <c r="BL68" s="218"/>
      <c r="BM68" s="186"/>
      <c r="BN68" s="186"/>
      <c r="BO68" s="186"/>
      <c r="BP68" s="186"/>
      <c r="BQ68" s="186"/>
      <c r="BR68" s="186"/>
      <c r="BS68" s="186"/>
      <c r="BT68" s="186"/>
      <c r="BU68" s="186"/>
      <c r="BV68" s="189"/>
      <c r="BW68" s="184"/>
      <c r="BX68"/>
      <c r="BZ68"/>
    </row>
    <row r="69" spans="2:78" ht="18.75">
      <c r="B69" s="363" t="s">
        <v>242</v>
      </c>
      <c r="C69" s="364">
        <v>7266253000150</v>
      </c>
      <c r="D69" s="365" t="s">
        <v>14</v>
      </c>
      <c r="E69" s="365" t="s">
        <v>607</v>
      </c>
      <c r="F69" s="365" t="s">
        <v>1424</v>
      </c>
      <c r="G69" s="366" t="s">
        <v>1424</v>
      </c>
      <c r="H69" s="366" t="s">
        <v>34</v>
      </c>
      <c r="I69" s="366" t="s">
        <v>34</v>
      </c>
      <c r="J69" s="366" t="s">
        <v>608</v>
      </c>
      <c r="K69" s="367" t="s">
        <v>48</v>
      </c>
      <c r="L69" s="368"/>
      <c r="M69" s="368" t="s">
        <v>34</v>
      </c>
      <c r="N69" s="367">
        <v>156981</v>
      </c>
      <c r="O69" s="367" t="s">
        <v>1323</v>
      </c>
      <c r="P69" s="371">
        <v>38595</v>
      </c>
      <c r="Q69" s="372">
        <v>21.888733999999999</v>
      </c>
      <c r="R69" s="372">
        <v>24.003530896825385</v>
      </c>
      <c r="S69" s="367">
        <v>1</v>
      </c>
      <c r="T69" s="369">
        <v>-4.599532128175543E-2</v>
      </c>
      <c r="U69" s="369">
        <v>-0.49281787962450652</v>
      </c>
      <c r="V69" s="369">
        <v>-0.10199354524841797</v>
      </c>
      <c r="W69" s="369">
        <v>-0.91374506659866694</v>
      </c>
      <c r="X69" s="369">
        <v>-0.12399637373573069</v>
      </c>
      <c r="Y69" s="369">
        <v>-0.84882666521569849</v>
      </c>
      <c r="Z69" s="369">
        <v>-9.7071755230430545E-2</v>
      </c>
      <c r="AA69" s="369">
        <v>-0.52449747994412743</v>
      </c>
      <c r="AB69" s="369">
        <v>0.23472649494122921</v>
      </c>
      <c r="AC69" s="373">
        <v>-0.91005913459902799</v>
      </c>
      <c r="AD69" s="575">
        <v>11361527000168</v>
      </c>
      <c r="AE69" s="370" t="s">
        <v>1870</v>
      </c>
      <c r="AF69" s="370" t="s">
        <v>1833</v>
      </c>
      <c r="AG69" s="374" t="s">
        <v>1458</v>
      </c>
      <c r="AH69" s="374" t="s">
        <v>1813</v>
      </c>
      <c r="AI69" s="374">
        <v>1000</v>
      </c>
      <c r="AJ69" s="374">
        <v>1000</v>
      </c>
      <c r="AK69" s="374">
        <v>1000</v>
      </c>
      <c r="AL69" s="722">
        <v>2</v>
      </c>
      <c r="AM69" s="722">
        <v>20</v>
      </c>
      <c r="AN69" s="369" t="s">
        <v>1834</v>
      </c>
      <c r="AO69" s="367" t="s">
        <v>1326</v>
      </c>
      <c r="AP69" s="370" t="s">
        <v>1816</v>
      </c>
      <c r="AQ69" s="376" t="s">
        <v>661</v>
      </c>
      <c r="AR69" s="369">
        <v>4.6666666666666697E-3</v>
      </c>
      <c r="AS69" s="369">
        <v>4.6666666666666697E-3</v>
      </c>
      <c r="AT69" s="369" t="s">
        <v>1424</v>
      </c>
      <c r="AW69" s="198"/>
      <c r="AX69" s="198"/>
      <c r="AY69" s="184"/>
      <c r="AZ69" s="184"/>
      <c r="BA69" s="184"/>
      <c r="BB69" s="184"/>
      <c r="BC69" s="184"/>
      <c r="BD69" s="184"/>
      <c r="BE69" s="184"/>
      <c r="BF69" s="184"/>
      <c r="BG69" s="186"/>
      <c r="BH69" s="186"/>
      <c r="BI69" s="199"/>
      <c r="BJ69" s="199"/>
      <c r="BK69" s="199"/>
      <c r="BL69" s="218"/>
      <c r="BM69" s="186"/>
      <c r="BN69" s="186"/>
      <c r="BO69" s="186"/>
      <c r="BP69" s="186"/>
      <c r="BQ69" s="186"/>
      <c r="BR69" s="186"/>
      <c r="BS69" s="186"/>
      <c r="BT69" s="186"/>
      <c r="BU69" s="186"/>
      <c r="BV69" s="189"/>
      <c r="BW69" s="184"/>
      <c r="BX69"/>
      <c r="BZ69"/>
    </row>
    <row r="70" spans="2:78" ht="18.75">
      <c r="B70" s="363" t="s">
        <v>980</v>
      </c>
      <c r="C70" s="364">
        <v>7900255000150</v>
      </c>
      <c r="D70" s="365" t="s">
        <v>11</v>
      </c>
      <c r="E70" s="365" t="s">
        <v>620</v>
      </c>
      <c r="F70" s="365" t="s">
        <v>665</v>
      </c>
      <c r="G70" s="366" t="s">
        <v>740</v>
      </c>
      <c r="H70" s="366" t="s">
        <v>34</v>
      </c>
      <c r="I70" s="366" t="s">
        <v>1424</v>
      </c>
      <c r="J70" s="366" t="s">
        <v>608</v>
      </c>
      <c r="K70" s="367" t="s">
        <v>48</v>
      </c>
      <c r="L70" s="368" t="s">
        <v>1341</v>
      </c>
      <c r="M70" s="368" t="s">
        <v>1421</v>
      </c>
      <c r="N70" s="367">
        <v>157491</v>
      </c>
      <c r="O70" s="367" t="s">
        <v>1326</v>
      </c>
      <c r="P70" s="371">
        <v>38856</v>
      </c>
      <c r="Q70" s="372">
        <v>914.50435500000003</v>
      </c>
      <c r="R70" s="372">
        <v>1133.0145406494028</v>
      </c>
      <c r="S70" s="367">
        <v>1</v>
      </c>
      <c r="T70" s="369">
        <v>0.10124527338394285</v>
      </c>
      <c r="U70" s="369">
        <v>1.0847947043446311</v>
      </c>
      <c r="V70" s="369">
        <v>0.12237355244485637</v>
      </c>
      <c r="W70" s="369">
        <v>1.0963265327849281</v>
      </c>
      <c r="X70" s="369">
        <v>0.17586811121416601</v>
      </c>
      <c r="Y70" s="369">
        <v>1.2039186136028692</v>
      </c>
      <c r="Z70" s="369">
        <v>0.21887970962800707</v>
      </c>
      <c r="AA70" s="369">
        <v>1.1826494312199622</v>
      </c>
      <c r="AB70" s="369">
        <v>1.6948412406734641E-3</v>
      </c>
      <c r="AC70" s="373">
        <v>6.3440200660468253</v>
      </c>
      <c r="AD70" s="575">
        <v>0</v>
      </c>
      <c r="AE70" s="370" t="s">
        <v>1865</v>
      </c>
      <c r="AF70" s="370" t="s">
        <v>1858</v>
      </c>
      <c r="AG70" s="374" t="s">
        <v>721</v>
      </c>
      <c r="AH70" s="374" t="s">
        <v>1819</v>
      </c>
      <c r="AI70" s="374">
        <v>500</v>
      </c>
      <c r="AJ70" s="374">
        <v>500</v>
      </c>
      <c r="AK70" s="374">
        <v>500</v>
      </c>
      <c r="AL70" s="722">
        <v>0.35</v>
      </c>
      <c r="AM70" s="722">
        <v>0</v>
      </c>
      <c r="AN70" s="369" t="s">
        <v>1820</v>
      </c>
      <c r="AO70" s="367" t="s">
        <v>1326</v>
      </c>
      <c r="AP70" s="370" t="s">
        <v>1821</v>
      </c>
      <c r="AQ70" s="376" t="s">
        <v>679</v>
      </c>
      <c r="AR70" s="369">
        <v>8.7500000000000002E-4</v>
      </c>
      <c r="AS70" s="369">
        <v>8.7500000000000002E-4</v>
      </c>
      <c r="AT70" s="369" t="s">
        <v>1424</v>
      </c>
      <c r="AW70" s="198"/>
      <c r="AX70" s="198"/>
      <c r="AY70" s="184"/>
      <c r="AZ70" s="184"/>
      <c r="BA70" s="184"/>
      <c r="BB70" s="184"/>
      <c r="BC70" s="184"/>
      <c r="BD70" s="184"/>
      <c r="BE70" s="184"/>
      <c r="BF70" s="184"/>
      <c r="BG70" s="186"/>
      <c r="BH70" s="186"/>
      <c r="BI70" s="199"/>
      <c r="BJ70" s="199"/>
      <c r="BK70" s="199"/>
      <c r="BL70" s="218"/>
      <c r="BM70" s="186"/>
      <c r="BN70" s="186"/>
      <c r="BO70" s="186"/>
      <c r="BP70" s="186"/>
      <c r="BQ70" s="186"/>
      <c r="BR70" s="186"/>
      <c r="BS70" s="186"/>
      <c r="BT70" s="186"/>
      <c r="BU70" s="186"/>
      <c r="BV70" s="189"/>
      <c r="BW70" s="184"/>
      <c r="BX70"/>
      <c r="BZ70"/>
    </row>
    <row r="71" spans="2:78" ht="18.75">
      <c r="B71" s="363" t="s">
        <v>1547</v>
      </c>
      <c r="C71" s="364">
        <v>6015368000100</v>
      </c>
      <c r="D71" s="365" t="s">
        <v>13</v>
      </c>
      <c r="E71" s="365" t="s">
        <v>615</v>
      </c>
      <c r="F71" s="365" t="s">
        <v>619</v>
      </c>
      <c r="G71" s="366" t="s">
        <v>34</v>
      </c>
      <c r="H71" s="366" t="s">
        <v>1339</v>
      </c>
      <c r="I71" s="366" t="s">
        <v>1424</v>
      </c>
      <c r="J71" s="366" t="s">
        <v>608</v>
      </c>
      <c r="K71" s="367" t="s">
        <v>48</v>
      </c>
      <c r="L71" s="368"/>
      <c r="M71" s="368" t="s">
        <v>1424</v>
      </c>
      <c r="N71" s="367">
        <v>158666</v>
      </c>
      <c r="O71" s="367" t="s">
        <v>1323</v>
      </c>
      <c r="P71" s="371">
        <v>38899</v>
      </c>
      <c r="Q71" s="372">
        <v>18635.517136999999</v>
      </c>
      <c r="R71" s="372">
        <v>16748.952333857142</v>
      </c>
      <c r="S71" s="367">
        <v>0</v>
      </c>
      <c r="T71" s="369">
        <v>8.6583573278707915E-2</v>
      </c>
      <c r="U71" s="369">
        <v>0.92770159669373664</v>
      </c>
      <c r="V71" s="369">
        <v>0.10423709074679444</v>
      </c>
      <c r="W71" s="369">
        <v>0.93384465844870057</v>
      </c>
      <c r="X71" s="369">
        <v>0.1425622936260118</v>
      </c>
      <c r="Y71" s="369">
        <v>0.97592109057942955</v>
      </c>
      <c r="Z71" s="369">
        <v>0.19409176184604693</v>
      </c>
      <c r="AA71" s="369">
        <v>1.0487153521074313</v>
      </c>
      <c r="AB71" s="369">
        <v>4.6288895933463648E-3</v>
      </c>
      <c r="AC71" s="373">
        <v>-1.5952756507911017</v>
      </c>
      <c r="AD71" s="575">
        <v>12013309000103</v>
      </c>
      <c r="AE71" s="370" t="s">
        <v>1871</v>
      </c>
      <c r="AF71" s="370" t="s">
        <v>1871</v>
      </c>
      <c r="AG71" s="374" t="s">
        <v>1461</v>
      </c>
      <c r="AH71" s="374" t="s">
        <v>1819</v>
      </c>
      <c r="AI71" s="374">
        <v>0</v>
      </c>
      <c r="AJ71" s="374">
        <v>0</v>
      </c>
      <c r="AK71" s="374">
        <v>0</v>
      </c>
      <c r="AL71" s="722">
        <v>1</v>
      </c>
      <c r="AM71" s="722">
        <v>20</v>
      </c>
      <c r="AN71" s="369" t="s">
        <v>1820</v>
      </c>
      <c r="AO71" s="367" t="s">
        <v>1326</v>
      </c>
      <c r="AP71" s="370" t="s">
        <v>1835</v>
      </c>
      <c r="AQ71" s="376" t="s">
        <v>1815</v>
      </c>
      <c r="AR71" s="369">
        <v>0</v>
      </c>
      <c r="AS71" s="369">
        <v>0</v>
      </c>
      <c r="AT71" s="369" t="s">
        <v>1424</v>
      </c>
      <c r="AW71" s="198"/>
      <c r="AX71" s="198"/>
      <c r="AY71" s="184"/>
      <c r="AZ71" s="184"/>
      <c r="BA71" s="184"/>
      <c r="BB71" s="184"/>
      <c r="BC71" s="184"/>
      <c r="BD71" s="184"/>
      <c r="BE71" s="184"/>
      <c r="BF71" s="184"/>
      <c r="BG71" s="186"/>
      <c r="BH71" s="186"/>
      <c r="BI71" s="199"/>
      <c r="BJ71" s="199"/>
      <c r="BK71" s="199"/>
      <c r="BL71" s="218"/>
      <c r="BM71" s="186"/>
      <c r="BN71" s="186"/>
      <c r="BO71" s="186"/>
      <c r="BP71" s="186"/>
      <c r="BQ71" s="186"/>
      <c r="BR71" s="186"/>
      <c r="BS71" s="186"/>
      <c r="BT71" s="186"/>
      <c r="BU71" s="186"/>
      <c r="BV71" s="189"/>
      <c r="BW71" s="184"/>
      <c r="BX71"/>
      <c r="BZ71"/>
    </row>
    <row r="72" spans="2:78" ht="18.75">
      <c r="B72" s="363" t="s">
        <v>353</v>
      </c>
      <c r="C72" s="364">
        <v>7967080000106</v>
      </c>
      <c r="D72" s="365" t="s">
        <v>13</v>
      </c>
      <c r="E72" s="365" t="s">
        <v>616</v>
      </c>
      <c r="F72" s="365" t="s">
        <v>618</v>
      </c>
      <c r="G72" s="366" t="s">
        <v>34</v>
      </c>
      <c r="H72" s="366" t="s">
        <v>1339</v>
      </c>
      <c r="I72" s="366" t="s">
        <v>34</v>
      </c>
      <c r="J72" s="366" t="s">
        <v>1424</v>
      </c>
      <c r="K72" s="367" t="s">
        <v>1815</v>
      </c>
      <c r="L72" s="368"/>
      <c r="M72" s="368" t="s">
        <v>34</v>
      </c>
      <c r="N72" s="367">
        <v>159824</v>
      </c>
      <c r="O72" s="367" t="s">
        <v>1323</v>
      </c>
      <c r="P72" s="371">
        <v>38863</v>
      </c>
      <c r="Q72" s="372">
        <v>16.913599999999999</v>
      </c>
      <c r="R72" s="372">
        <v>21.899033432539667</v>
      </c>
      <c r="S72" s="367">
        <v>1</v>
      </c>
      <c r="T72" s="369">
        <v>4.9594110164076888E-2</v>
      </c>
      <c r="U72" s="369">
        <v>0.53137718210959228</v>
      </c>
      <c r="V72" s="369">
        <v>4.7651925091018787E-2</v>
      </c>
      <c r="W72" s="369">
        <v>0.42690653962264369</v>
      </c>
      <c r="X72" s="369">
        <v>8.2656938639570798E-2</v>
      </c>
      <c r="Y72" s="369">
        <v>0.56583439876958141</v>
      </c>
      <c r="Z72" s="369">
        <v>0.14642396145848968</v>
      </c>
      <c r="AA72" s="369">
        <v>0.79115700139661782</v>
      </c>
      <c r="AB72" s="369">
        <v>4.5240582373311057E-2</v>
      </c>
      <c r="AC72" s="373">
        <v>-1.4139853458645839</v>
      </c>
      <c r="AD72" s="575">
        <v>0</v>
      </c>
      <c r="AE72" s="370" t="s">
        <v>1872</v>
      </c>
      <c r="AF72" s="370" t="s">
        <v>1858</v>
      </c>
      <c r="AG72" s="374" t="s">
        <v>721</v>
      </c>
      <c r="AH72" s="374" t="s">
        <v>1819</v>
      </c>
      <c r="AI72" s="374">
        <v>10000</v>
      </c>
      <c r="AJ72" s="374">
        <v>1000</v>
      </c>
      <c r="AK72" s="374">
        <v>5000</v>
      </c>
      <c r="AL72" s="722">
        <v>2</v>
      </c>
      <c r="AM72" s="722">
        <v>20</v>
      </c>
      <c r="AN72" s="369" t="s">
        <v>1820</v>
      </c>
      <c r="AO72" s="367" t="s">
        <v>1326</v>
      </c>
      <c r="AP72" s="370" t="s">
        <v>1835</v>
      </c>
      <c r="AQ72" s="376" t="s">
        <v>680</v>
      </c>
      <c r="AR72" s="369">
        <v>5.4000000000000003E-3</v>
      </c>
      <c r="AS72" s="369">
        <v>5.4000000000000003E-3</v>
      </c>
      <c r="AT72" s="369" t="s">
        <v>1424</v>
      </c>
      <c r="AW72" s="198"/>
      <c r="AX72" s="198"/>
      <c r="AY72" s="184"/>
      <c r="AZ72" s="184"/>
      <c r="BA72" s="184"/>
      <c r="BB72" s="184"/>
      <c r="BC72" s="184"/>
      <c r="BD72" s="184"/>
      <c r="BE72" s="184"/>
      <c r="BF72" s="184"/>
      <c r="BG72" s="186"/>
      <c r="BH72" s="186"/>
      <c r="BI72" s="199"/>
      <c r="BJ72" s="199"/>
      <c r="BK72" s="199"/>
      <c r="BL72" s="218"/>
      <c r="BM72" s="186"/>
      <c r="BN72" s="186"/>
      <c r="BO72" s="186"/>
      <c r="BP72" s="186"/>
      <c r="BQ72" s="186"/>
      <c r="BR72" s="186"/>
      <c r="BS72" s="186"/>
      <c r="BT72" s="186"/>
      <c r="BU72" s="186"/>
      <c r="BV72" s="189"/>
      <c r="BW72" s="184"/>
      <c r="BX72"/>
      <c r="BZ72"/>
    </row>
    <row r="73" spans="2:78" ht="18.75">
      <c r="B73" s="363" t="s">
        <v>379</v>
      </c>
      <c r="C73" s="364">
        <v>7552643000197</v>
      </c>
      <c r="D73" s="365" t="s">
        <v>13</v>
      </c>
      <c r="E73" s="365" t="s">
        <v>615</v>
      </c>
      <c r="F73" s="365" t="s">
        <v>619</v>
      </c>
      <c r="G73" s="366" t="s">
        <v>34</v>
      </c>
      <c r="H73" s="366" t="s">
        <v>1340</v>
      </c>
      <c r="I73" s="366" t="s">
        <v>34</v>
      </c>
      <c r="J73" s="366" t="s">
        <v>1424</v>
      </c>
      <c r="K73" s="367" t="s">
        <v>48</v>
      </c>
      <c r="L73" s="368"/>
      <c r="M73" s="368" t="s">
        <v>34</v>
      </c>
      <c r="N73" s="367">
        <v>160253</v>
      </c>
      <c r="O73" s="367" t="s">
        <v>1323</v>
      </c>
      <c r="P73" s="371">
        <v>38631</v>
      </c>
      <c r="Q73" s="372">
        <v>61.380175000000001</v>
      </c>
      <c r="R73" s="372">
        <v>63.873466313492059</v>
      </c>
      <c r="S73" s="367">
        <v>3</v>
      </c>
      <c r="T73" s="369">
        <v>0.11188556396045612</v>
      </c>
      <c r="U73" s="369">
        <v>1.1988003313166482</v>
      </c>
      <c r="V73" s="369">
        <v>0.13410818646596989</v>
      </c>
      <c r="W73" s="369">
        <v>1.2014553810764297</v>
      </c>
      <c r="X73" s="369">
        <v>0.49146231204881685</v>
      </c>
      <c r="Y73" s="369">
        <v>3.3643428662251589</v>
      </c>
      <c r="Z73" s="369">
        <v>0.45539767100598372</v>
      </c>
      <c r="AA73" s="369">
        <v>2.4606017502008228</v>
      </c>
      <c r="AB73" s="369">
        <v>0.22288282308474258</v>
      </c>
      <c r="AC73" s="373">
        <v>0.10089041654035386</v>
      </c>
      <c r="AD73" s="575">
        <v>44836341000177</v>
      </c>
      <c r="AE73" s="370" t="s">
        <v>1873</v>
      </c>
      <c r="AF73" s="370" t="s">
        <v>1812</v>
      </c>
      <c r="AG73" s="374" t="s">
        <v>1459</v>
      </c>
      <c r="AH73" s="374" t="s">
        <v>1819</v>
      </c>
      <c r="AI73" s="374">
        <v>1000</v>
      </c>
      <c r="AJ73" s="374">
        <v>100</v>
      </c>
      <c r="AK73" s="374">
        <v>100</v>
      </c>
      <c r="AL73" s="722">
        <v>2.5</v>
      </c>
      <c r="AM73" s="722">
        <v>20</v>
      </c>
      <c r="AN73" s="369" t="s">
        <v>1820</v>
      </c>
      <c r="AO73" s="367" t="s">
        <v>1326</v>
      </c>
      <c r="AP73" s="370" t="s">
        <v>1835</v>
      </c>
      <c r="AQ73" s="376" t="s">
        <v>666</v>
      </c>
      <c r="AR73" s="369">
        <v>5.0000000000000001E-3</v>
      </c>
      <c r="AS73" s="369">
        <v>5.0000000000000001E-3</v>
      </c>
      <c r="AT73" s="369" t="s">
        <v>1424</v>
      </c>
      <c r="AW73" s="198"/>
      <c r="AX73" s="198"/>
      <c r="AY73" s="184"/>
      <c r="AZ73" s="184"/>
      <c r="BA73" s="184"/>
      <c r="BB73" s="184"/>
      <c r="BC73" s="184"/>
      <c r="BD73" s="184"/>
      <c r="BE73" s="184"/>
      <c r="BF73" s="184"/>
      <c r="BG73" s="186"/>
      <c r="BH73" s="186"/>
      <c r="BI73" s="199"/>
      <c r="BJ73" s="199"/>
      <c r="BK73" s="199"/>
      <c r="BL73" s="218"/>
      <c r="BM73" s="186"/>
      <c r="BN73" s="186"/>
      <c r="BO73" s="186"/>
      <c r="BP73" s="186"/>
      <c r="BQ73" s="186"/>
      <c r="BR73" s="186"/>
      <c r="BS73" s="186"/>
      <c r="BT73" s="186"/>
      <c r="BU73" s="186"/>
      <c r="BV73" s="189"/>
      <c r="BW73" s="184"/>
      <c r="BX73"/>
      <c r="BZ73"/>
    </row>
    <row r="74" spans="2:78" ht="18.75">
      <c r="B74" s="363" t="s">
        <v>995</v>
      </c>
      <c r="C74" s="364">
        <v>5936530000160</v>
      </c>
      <c r="D74" s="365" t="s">
        <v>13</v>
      </c>
      <c r="E74" s="365" t="s">
        <v>616</v>
      </c>
      <c r="F74" s="365" t="s">
        <v>617</v>
      </c>
      <c r="G74" s="366" t="s">
        <v>34</v>
      </c>
      <c r="H74" s="366" t="s">
        <v>1340</v>
      </c>
      <c r="I74" s="366" t="s">
        <v>34</v>
      </c>
      <c r="J74" s="366" t="s">
        <v>608</v>
      </c>
      <c r="K74" s="367" t="s">
        <v>48</v>
      </c>
      <c r="L74" s="368"/>
      <c r="M74" s="368" t="s">
        <v>1421</v>
      </c>
      <c r="N74" s="367">
        <v>167029</v>
      </c>
      <c r="O74" s="367" t="s">
        <v>1323</v>
      </c>
      <c r="P74" s="371">
        <v>37909</v>
      </c>
      <c r="Q74" s="372">
        <v>478.14606300000003</v>
      </c>
      <c r="R74" s="372">
        <v>838.63112660317461</v>
      </c>
      <c r="S74" s="367">
        <v>2</v>
      </c>
      <c r="T74" s="369">
        <v>-8.1925105034065027E-2</v>
      </c>
      <c r="U74" s="369">
        <v>-0.87778833641755172</v>
      </c>
      <c r="V74" s="369">
        <v>-8.2336279920350863E-2</v>
      </c>
      <c r="W74" s="369">
        <v>-0.73763853777280519</v>
      </c>
      <c r="X74" s="369">
        <v>4.0433755509680536E-2</v>
      </c>
      <c r="Y74" s="369">
        <v>0.27679236752984998</v>
      </c>
      <c r="Z74" s="369">
        <v>0.19411158481365209</v>
      </c>
      <c r="AA74" s="369">
        <v>1.0488224594377689</v>
      </c>
      <c r="AB74" s="369">
        <v>0.12404260351752833</v>
      </c>
      <c r="AC74" s="373">
        <v>-1.5636379761910038</v>
      </c>
      <c r="AD74" s="575">
        <v>11456177000113</v>
      </c>
      <c r="AE74" s="370" t="s">
        <v>1811</v>
      </c>
      <c r="AF74" s="370" t="s">
        <v>1812</v>
      </c>
      <c r="AG74" s="374" t="s">
        <v>1459</v>
      </c>
      <c r="AH74" s="374" t="s">
        <v>1813</v>
      </c>
      <c r="AI74" s="374">
        <v>20000</v>
      </c>
      <c r="AJ74" s="374">
        <v>5000</v>
      </c>
      <c r="AK74" s="374">
        <v>0</v>
      </c>
      <c r="AL74" s="722">
        <v>2</v>
      </c>
      <c r="AM74" s="722">
        <v>20</v>
      </c>
      <c r="AN74" s="369" t="s">
        <v>1820</v>
      </c>
      <c r="AO74" s="367" t="s">
        <v>1326</v>
      </c>
      <c r="AP74" s="370" t="s">
        <v>1835</v>
      </c>
      <c r="AQ74" s="376" t="s">
        <v>681</v>
      </c>
      <c r="AR74" s="369">
        <v>2.7000000000000001E-3</v>
      </c>
      <c r="AS74" s="369">
        <v>2.7000000000000001E-3</v>
      </c>
      <c r="AT74" s="369" t="s">
        <v>1424</v>
      </c>
      <c r="AW74" s="198"/>
      <c r="AX74" s="198"/>
      <c r="AY74" s="184"/>
      <c r="AZ74" s="184"/>
      <c r="BA74" s="184"/>
      <c r="BB74" s="184"/>
      <c r="BC74" s="184"/>
      <c r="BD74" s="184"/>
      <c r="BE74" s="184"/>
      <c r="BF74" s="184"/>
      <c r="BG74" s="186"/>
      <c r="BH74" s="186"/>
      <c r="BI74" s="199"/>
      <c r="BJ74" s="199"/>
      <c r="BK74" s="199"/>
      <c r="BL74" s="218"/>
      <c r="BM74" s="186"/>
      <c r="BN74" s="186"/>
      <c r="BO74" s="186"/>
      <c r="BP74" s="186"/>
      <c r="BQ74" s="186"/>
      <c r="BR74" s="186"/>
      <c r="BS74" s="186"/>
      <c r="BT74" s="186"/>
      <c r="BU74" s="186"/>
      <c r="BV74" s="189"/>
      <c r="BW74" s="184"/>
      <c r="BX74"/>
      <c r="BZ74"/>
    </row>
    <row r="75" spans="2:78" ht="18.75">
      <c r="B75" s="363" t="s">
        <v>128</v>
      </c>
      <c r="C75" s="364">
        <v>7965741000156</v>
      </c>
      <c r="D75" s="365" t="s">
        <v>13</v>
      </c>
      <c r="E75" s="365" t="s">
        <v>615</v>
      </c>
      <c r="F75" s="365" t="s">
        <v>619</v>
      </c>
      <c r="G75" s="366" t="s">
        <v>34</v>
      </c>
      <c r="H75" s="366" t="s">
        <v>1339</v>
      </c>
      <c r="I75" s="366" t="s">
        <v>34</v>
      </c>
      <c r="J75" s="366" t="s">
        <v>1424</v>
      </c>
      <c r="K75" s="367" t="s">
        <v>48</v>
      </c>
      <c r="L75" s="368"/>
      <c r="M75" s="368" t="s">
        <v>1421</v>
      </c>
      <c r="N75" s="367">
        <v>170437</v>
      </c>
      <c r="O75" s="367" t="s">
        <v>1323</v>
      </c>
      <c r="P75" s="371">
        <v>38941</v>
      </c>
      <c r="Q75" s="372">
        <v>132.549351</v>
      </c>
      <c r="R75" s="372">
        <v>136.28048462000007</v>
      </c>
      <c r="S75" s="367">
        <v>1</v>
      </c>
      <c r="T75" s="369">
        <v>0.13114619239996328</v>
      </c>
      <c r="U75" s="369">
        <v>1.4051687575669609</v>
      </c>
      <c r="V75" s="369">
        <v>0.13606428424065209</v>
      </c>
      <c r="W75" s="369">
        <v>1.2189797713410011</v>
      </c>
      <c r="X75" s="369">
        <v>0.2199071917106179</v>
      </c>
      <c r="Y75" s="369">
        <v>1.5053915092267283</v>
      </c>
      <c r="Z75" s="369">
        <v>0.27142929442838915</v>
      </c>
      <c r="AA75" s="369">
        <v>1.4665850078919116</v>
      </c>
      <c r="AB75" s="369">
        <v>2.9426102905178903E-2</v>
      </c>
      <c r="AC75" s="373">
        <v>0.83065157197863293</v>
      </c>
      <c r="AD75" s="575">
        <v>0</v>
      </c>
      <c r="AE75" s="370" t="s">
        <v>1841</v>
      </c>
      <c r="AF75" s="370" t="s">
        <v>1826</v>
      </c>
      <c r="AG75" s="374" t="s">
        <v>730</v>
      </c>
      <c r="AH75" s="374" t="s">
        <v>1813</v>
      </c>
      <c r="AI75" s="374">
        <v>5000</v>
      </c>
      <c r="AJ75" s="374">
        <v>5000</v>
      </c>
      <c r="AK75" s="374">
        <v>0</v>
      </c>
      <c r="AL75" s="722">
        <v>0.7</v>
      </c>
      <c r="AM75" s="722">
        <v>20</v>
      </c>
      <c r="AN75" s="369" t="s">
        <v>1820</v>
      </c>
      <c r="AO75" s="367" t="s">
        <v>1326</v>
      </c>
      <c r="AP75" s="370" t="s">
        <v>1835</v>
      </c>
      <c r="AQ75" s="376" t="s">
        <v>670</v>
      </c>
      <c r="AR75" s="369">
        <v>1.8666666666666699E-3</v>
      </c>
      <c r="AS75" s="369">
        <v>1.8666666666666699E-3</v>
      </c>
      <c r="AT75" s="369" t="s">
        <v>1424</v>
      </c>
      <c r="AW75" s="198"/>
      <c r="AX75" s="198"/>
      <c r="AY75" s="184"/>
      <c r="AZ75" s="184"/>
      <c r="BA75" s="184"/>
      <c r="BB75" s="184"/>
      <c r="BC75" s="184"/>
      <c r="BD75" s="184"/>
      <c r="BE75" s="184"/>
      <c r="BF75" s="184"/>
      <c r="BG75" s="186"/>
      <c r="BH75" s="186"/>
      <c r="BI75" s="199"/>
      <c r="BJ75" s="199"/>
      <c r="BK75" s="199"/>
      <c r="BL75" s="218"/>
      <c r="BM75" s="186"/>
      <c r="BN75" s="186"/>
      <c r="BO75" s="186"/>
      <c r="BP75" s="186"/>
      <c r="BQ75" s="186"/>
      <c r="BR75" s="186"/>
      <c r="BS75" s="186"/>
      <c r="BT75" s="186"/>
      <c r="BU75" s="186"/>
      <c r="BV75" s="189"/>
      <c r="BW75" s="184"/>
      <c r="BX75"/>
      <c r="BZ75"/>
    </row>
    <row r="76" spans="2:78" ht="18.75">
      <c r="B76" s="363" t="s">
        <v>985</v>
      </c>
      <c r="C76" s="364">
        <v>8140054000164</v>
      </c>
      <c r="D76" s="365" t="s">
        <v>14</v>
      </c>
      <c r="E76" s="365" t="s">
        <v>607</v>
      </c>
      <c r="F76" s="365" t="s">
        <v>1424</v>
      </c>
      <c r="G76" s="366" t="s">
        <v>1424</v>
      </c>
      <c r="H76" s="366" t="s">
        <v>34</v>
      </c>
      <c r="I76" s="366" t="s">
        <v>34</v>
      </c>
      <c r="J76" s="366" t="s">
        <v>608</v>
      </c>
      <c r="K76" s="367" t="s">
        <v>48</v>
      </c>
      <c r="L76" s="368"/>
      <c r="M76" s="368" t="s">
        <v>34</v>
      </c>
      <c r="N76" s="367">
        <v>171751</v>
      </c>
      <c r="O76" s="367" t="s">
        <v>1323</v>
      </c>
      <c r="P76" s="371">
        <v>38989</v>
      </c>
      <c r="Q76" s="372">
        <v>94.340498999999994</v>
      </c>
      <c r="R76" s="372">
        <v>101.01788618473896</v>
      </c>
      <c r="S76" s="367">
        <v>2</v>
      </c>
      <c r="T76" s="369">
        <v>5.0332832255108872E-3</v>
      </c>
      <c r="U76" s="369">
        <v>5.3929223617137506E-2</v>
      </c>
      <c r="V76" s="369">
        <v>-8.2606167706455236E-2</v>
      </c>
      <c r="W76" s="369">
        <v>-0.74005642247803305</v>
      </c>
      <c r="X76" s="369">
        <v>9.0927095968590832E-2</v>
      </c>
      <c r="Y76" s="369">
        <v>0.62244839363819415</v>
      </c>
      <c r="Z76" s="369">
        <v>0.28127751676713353</v>
      </c>
      <c r="AA76" s="369">
        <v>1.5197968591285484</v>
      </c>
      <c r="AB76" s="369">
        <v>0.23483831109959788</v>
      </c>
      <c r="AC76" s="373">
        <v>-0.82706953734367938</v>
      </c>
      <c r="AD76" s="575">
        <v>0</v>
      </c>
      <c r="AE76" s="370" t="s">
        <v>1874</v>
      </c>
      <c r="AF76" s="370" t="s">
        <v>1875</v>
      </c>
      <c r="AG76" s="374" t="s">
        <v>738</v>
      </c>
      <c r="AH76" s="374" t="s">
        <v>1819</v>
      </c>
      <c r="AI76" s="374">
        <v>5000</v>
      </c>
      <c r="AJ76" s="374">
        <v>1000</v>
      </c>
      <c r="AK76" s="374">
        <v>1000</v>
      </c>
      <c r="AL76" s="722">
        <v>4</v>
      </c>
      <c r="AM76" s="722">
        <v>20</v>
      </c>
      <c r="AN76" s="369" t="s">
        <v>668</v>
      </c>
      <c r="AO76" s="367" t="s">
        <v>1326</v>
      </c>
      <c r="AP76" s="370" t="s">
        <v>1816</v>
      </c>
      <c r="AQ76" s="376" t="s">
        <v>661</v>
      </c>
      <c r="AR76" s="369">
        <v>4.0000000000000001E-3</v>
      </c>
      <c r="AS76" s="369">
        <v>4.0000000000000001E-3</v>
      </c>
      <c r="AT76" s="369" t="s">
        <v>1424</v>
      </c>
      <c r="AW76" s="198"/>
      <c r="AX76" s="198"/>
      <c r="AY76" s="184"/>
      <c r="AZ76" s="184"/>
      <c r="BA76" s="184"/>
      <c r="BB76" s="184"/>
      <c r="BC76" s="184"/>
      <c r="BD76" s="184"/>
      <c r="BE76" s="184"/>
      <c r="BF76" s="184"/>
      <c r="BG76" s="186"/>
      <c r="BH76" s="186"/>
      <c r="BI76" s="199"/>
      <c r="BJ76" s="199"/>
      <c r="BK76" s="199"/>
      <c r="BL76" s="218"/>
      <c r="BM76" s="186"/>
      <c r="BN76" s="186"/>
      <c r="BO76" s="186"/>
      <c r="BP76" s="186"/>
      <c r="BQ76" s="186"/>
      <c r="BR76" s="186"/>
      <c r="BS76" s="186"/>
      <c r="BT76" s="186"/>
      <c r="BU76" s="186"/>
      <c r="BV76" s="189"/>
      <c r="BW76" s="184"/>
      <c r="BX76"/>
      <c r="BZ76"/>
    </row>
    <row r="77" spans="2:78" ht="18.75">
      <c r="B77" s="363" t="s">
        <v>234</v>
      </c>
      <c r="C77" s="364">
        <v>8279304000141</v>
      </c>
      <c r="D77" s="365" t="s">
        <v>14</v>
      </c>
      <c r="E77" s="365" t="s">
        <v>607</v>
      </c>
      <c r="F77" s="365" t="s">
        <v>1424</v>
      </c>
      <c r="G77" s="366" t="s">
        <v>1424</v>
      </c>
      <c r="H77" s="366" t="s">
        <v>34</v>
      </c>
      <c r="I77" s="366" t="s">
        <v>34</v>
      </c>
      <c r="J77" s="366" t="s">
        <v>608</v>
      </c>
      <c r="K77" s="367" t="s">
        <v>48</v>
      </c>
      <c r="L77" s="368"/>
      <c r="M77" s="368" t="s">
        <v>34</v>
      </c>
      <c r="N77" s="367">
        <v>173126</v>
      </c>
      <c r="O77" s="367" t="s">
        <v>1323</v>
      </c>
      <c r="P77" s="371">
        <v>39016</v>
      </c>
      <c r="Q77" s="372">
        <v>965.11974899999996</v>
      </c>
      <c r="R77" s="372">
        <v>985.18785515873003</v>
      </c>
      <c r="S77" s="367">
        <v>2</v>
      </c>
      <c r="T77" s="369">
        <v>0.10009916516765793</v>
      </c>
      <c r="U77" s="369">
        <v>1.0725147027003377</v>
      </c>
      <c r="V77" s="369">
        <v>1.2645648374344232E-2</v>
      </c>
      <c r="W77" s="369">
        <v>0.11329049096053186</v>
      </c>
      <c r="X77" s="369">
        <v>5.0302841523188757E-2</v>
      </c>
      <c r="Y77" s="369">
        <v>0.34435195106595401</v>
      </c>
      <c r="Z77" s="369">
        <v>-9.0690692374323478E-2</v>
      </c>
      <c r="AA77" s="369">
        <v>-0.49001936239645949</v>
      </c>
      <c r="AB77" s="369">
        <v>0.18875500327386138</v>
      </c>
      <c r="AC77" s="373">
        <v>-0.52436118520955821</v>
      </c>
      <c r="AD77" s="575">
        <v>0</v>
      </c>
      <c r="AE77" s="370" t="s">
        <v>1865</v>
      </c>
      <c r="AF77" s="370" t="s">
        <v>1858</v>
      </c>
      <c r="AG77" s="374" t="s">
        <v>721</v>
      </c>
      <c r="AH77" s="374" t="s">
        <v>1819</v>
      </c>
      <c r="AI77" s="374">
        <v>500</v>
      </c>
      <c r="AJ77" s="374">
        <v>500</v>
      </c>
      <c r="AK77" s="374">
        <v>500</v>
      </c>
      <c r="AL77" s="722">
        <v>2</v>
      </c>
      <c r="AM77" s="722">
        <v>0</v>
      </c>
      <c r="AN77" s="369" t="s">
        <v>1824</v>
      </c>
      <c r="AO77" s="367" t="s">
        <v>1326</v>
      </c>
      <c r="AP77" s="370" t="s">
        <v>1816</v>
      </c>
      <c r="AQ77" s="376" t="s">
        <v>669</v>
      </c>
      <c r="AR77" s="369">
        <v>5.0000000000000001E-3</v>
      </c>
      <c r="AS77" s="369">
        <v>5.0000000000000001E-3</v>
      </c>
      <c r="AT77" s="369" t="s">
        <v>1424</v>
      </c>
      <c r="AW77" s="198"/>
      <c r="AX77" s="198"/>
      <c r="AY77" s="184"/>
      <c r="AZ77" s="184"/>
      <c r="BA77" s="184"/>
      <c r="BB77" s="184"/>
      <c r="BC77" s="184"/>
      <c r="BD77" s="184"/>
      <c r="BE77" s="184"/>
      <c r="BF77" s="184"/>
      <c r="BG77" s="186"/>
      <c r="BH77" s="186"/>
      <c r="BI77" s="199"/>
      <c r="BJ77" s="199"/>
      <c r="BK77" s="199"/>
      <c r="BL77" s="218"/>
      <c r="BM77" s="186"/>
      <c r="BN77" s="186"/>
      <c r="BO77" s="186"/>
      <c r="BP77" s="186"/>
      <c r="BQ77" s="186"/>
      <c r="BR77" s="186"/>
      <c r="BS77" s="186"/>
      <c r="BT77" s="186"/>
      <c r="BU77" s="186"/>
      <c r="BV77" s="189"/>
      <c r="BW77" s="184"/>
      <c r="BX77"/>
      <c r="BZ77"/>
    </row>
    <row r="78" spans="2:78" ht="18.75">
      <c r="B78" s="363" t="s">
        <v>424</v>
      </c>
      <c r="C78" s="364"/>
      <c r="D78" s="365" t="s">
        <v>13</v>
      </c>
      <c r="E78" s="365" t="s">
        <v>616</v>
      </c>
      <c r="F78" s="365" t="s">
        <v>617</v>
      </c>
      <c r="G78" s="366" t="s">
        <v>34</v>
      </c>
      <c r="H78" s="366" t="s">
        <v>867</v>
      </c>
      <c r="I78" s="366" t="s">
        <v>34</v>
      </c>
      <c r="J78" s="366" t="s">
        <v>608</v>
      </c>
      <c r="L78" s="368"/>
      <c r="M78" s="368" t="s">
        <v>34</v>
      </c>
      <c r="N78" s="367">
        <v>174378</v>
      </c>
      <c r="O78" s="367" t="s">
        <v>1323</v>
      </c>
      <c r="P78" s="371"/>
      <c r="S78" s="367"/>
      <c r="U78" s="369"/>
      <c r="W78" s="369"/>
      <c r="Y78" s="369"/>
      <c r="AA78" s="369"/>
      <c r="AD78" s="575">
        <v>9489380000144</v>
      </c>
      <c r="AE78" s="370"/>
      <c r="AF78" s="370"/>
      <c r="AG78" s="374" t="s">
        <v>59</v>
      </c>
      <c r="AH78" s="374"/>
      <c r="AI78" s="374">
        <v>20000</v>
      </c>
      <c r="AJ78" s="374">
        <v>10000</v>
      </c>
      <c r="AK78" s="374">
        <v>20000</v>
      </c>
      <c r="AN78" s="369"/>
      <c r="AO78" s="367" t="s">
        <v>1326</v>
      </c>
      <c r="AP78" s="370"/>
      <c r="AR78" s="369">
        <v>3.8999999999999998E-3</v>
      </c>
      <c r="AS78" s="369">
        <v>3.8999999999999998E-3</v>
      </c>
      <c r="AT78" s="369" t="s">
        <v>1424</v>
      </c>
      <c r="AW78" s="198"/>
      <c r="AX78" s="198"/>
      <c r="AY78" s="184"/>
      <c r="AZ78" s="184"/>
      <c r="BA78" s="184"/>
      <c r="BB78" s="184"/>
      <c r="BC78" s="184"/>
      <c r="BD78" s="184"/>
      <c r="BE78" s="184"/>
      <c r="BF78" s="184"/>
      <c r="BG78" s="186"/>
      <c r="BH78" s="186"/>
      <c r="BI78" s="199"/>
      <c r="BJ78" s="199"/>
      <c r="BK78" s="199"/>
      <c r="BL78" s="218"/>
      <c r="BM78" s="186"/>
      <c r="BN78" s="186"/>
      <c r="BO78" s="186"/>
      <c r="BP78" s="186"/>
      <c r="BQ78" s="186"/>
      <c r="BR78" s="186"/>
      <c r="BS78" s="186"/>
      <c r="BT78" s="186"/>
      <c r="BU78" s="186"/>
      <c r="BV78" s="189"/>
      <c r="BW78" s="184"/>
      <c r="BX78"/>
      <c r="BZ78"/>
    </row>
    <row r="79" spans="2:78" ht="18.75">
      <c r="B79" s="363" t="s">
        <v>423</v>
      </c>
      <c r="C79" s="364"/>
      <c r="D79" s="365" t="s">
        <v>14</v>
      </c>
      <c r="E79" s="365" t="s">
        <v>15</v>
      </c>
      <c r="F79" s="365" t="s">
        <v>17</v>
      </c>
      <c r="G79" s="366" t="s">
        <v>1424</v>
      </c>
      <c r="H79" s="366" t="s">
        <v>34</v>
      </c>
      <c r="I79" s="366" t="s">
        <v>34</v>
      </c>
      <c r="J79" s="366" t="s">
        <v>611</v>
      </c>
      <c r="L79" s="368"/>
      <c r="M79" s="368" t="s">
        <v>34</v>
      </c>
      <c r="N79" s="367">
        <v>174394</v>
      </c>
      <c r="O79" s="367" t="s">
        <v>1323</v>
      </c>
      <c r="P79" s="371"/>
      <c r="S79" s="367"/>
      <c r="U79" s="369"/>
      <c r="W79" s="369"/>
      <c r="Y79" s="369"/>
      <c r="AA79" s="369"/>
      <c r="AD79" s="575">
        <v>11904064000133</v>
      </c>
      <c r="AE79" s="370"/>
      <c r="AF79" s="370"/>
      <c r="AG79" s="374" t="s">
        <v>59</v>
      </c>
      <c r="AH79" s="374"/>
      <c r="AI79" s="374">
        <v>20000</v>
      </c>
      <c r="AJ79" s="374">
        <v>10000</v>
      </c>
      <c r="AK79" s="374">
        <v>20000</v>
      </c>
      <c r="AN79" s="369"/>
      <c r="AO79" s="367" t="s">
        <v>1326</v>
      </c>
      <c r="AP79" s="370"/>
      <c r="AR79" s="369">
        <v>3.8999999999999998E-3</v>
      </c>
      <c r="AS79" s="369">
        <v>3.8999999999999998E-3</v>
      </c>
      <c r="AT79" s="369" t="s">
        <v>1424</v>
      </c>
      <c r="AW79" s="198"/>
      <c r="AX79" s="198"/>
      <c r="AY79" s="184"/>
      <c r="AZ79" s="184"/>
      <c r="BA79" s="184"/>
      <c r="BB79" s="184"/>
      <c r="BC79" s="184"/>
      <c r="BD79" s="184"/>
      <c r="BE79" s="184"/>
      <c r="BF79" s="184"/>
      <c r="BG79" s="186"/>
      <c r="BH79" s="186"/>
      <c r="BI79" s="199"/>
      <c r="BJ79" s="199"/>
      <c r="BK79" s="199"/>
      <c r="BL79" s="218"/>
      <c r="BM79" s="186"/>
      <c r="BN79" s="186"/>
      <c r="BO79" s="186"/>
      <c r="BP79" s="186"/>
      <c r="BQ79" s="186"/>
      <c r="BR79" s="186"/>
      <c r="BS79" s="186"/>
      <c r="BT79" s="186"/>
      <c r="BU79" s="186"/>
      <c r="BV79" s="189"/>
      <c r="BW79" s="184"/>
      <c r="BX79"/>
      <c r="BZ79"/>
    </row>
    <row r="80" spans="2:78" ht="18.75">
      <c r="B80" s="363" t="s">
        <v>218</v>
      </c>
      <c r="C80" s="364">
        <v>8156502000118</v>
      </c>
      <c r="D80" s="365" t="s">
        <v>14</v>
      </c>
      <c r="E80" s="365" t="s">
        <v>607</v>
      </c>
      <c r="F80" s="365" t="s">
        <v>1424</v>
      </c>
      <c r="G80" s="366" t="s">
        <v>1424</v>
      </c>
      <c r="H80" s="366" t="s">
        <v>34</v>
      </c>
      <c r="I80" s="366" t="s">
        <v>34</v>
      </c>
      <c r="J80" s="366" t="s">
        <v>608</v>
      </c>
      <c r="K80" s="367" t="s">
        <v>48</v>
      </c>
      <c r="L80" s="368"/>
      <c r="M80" s="368" t="s">
        <v>34</v>
      </c>
      <c r="N80" s="367">
        <v>176400</v>
      </c>
      <c r="O80" s="367" t="s">
        <v>1323</v>
      </c>
      <c r="P80" s="371">
        <v>38871</v>
      </c>
      <c r="Q80" s="372">
        <v>87.637123000000003</v>
      </c>
      <c r="R80" s="372">
        <v>74.87174785317454</v>
      </c>
      <c r="S80" s="367">
        <v>2</v>
      </c>
      <c r="T80" s="369">
        <v>0.13043573972568812</v>
      </c>
      <c r="U80" s="369">
        <v>1.3975565967916272</v>
      </c>
      <c r="V80" s="369">
        <v>0.13453264676748788</v>
      </c>
      <c r="W80" s="369">
        <v>1.2052580580550012</v>
      </c>
      <c r="X80" s="369">
        <v>0.51830560276916349</v>
      </c>
      <c r="Y80" s="369">
        <v>3.5481006670309219</v>
      </c>
      <c r="Z80" s="369">
        <v>0.84024020920399267</v>
      </c>
      <c r="AA80" s="369">
        <v>4.5399804632054961</v>
      </c>
      <c r="AB80" s="369">
        <v>0.23788736626306248</v>
      </c>
      <c r="AC80" s="373">
        <v>9.6311130440158904E-2</v>
      </c>
      <c r="AD80" s="575">
        <v>12987189000137</v>
      </c>
      <c r="AE80" s="370" t="s">
        <v>1876</v>
      </c>
      <c r="AF80" s="370" t="s">
        <v>1833</v>
      </c>
      <c r="AG80" s="374" t="s">
        <v>1458</v>
      </c>
      <c r="AH80" s="374" t="s">
        <v>1813</v>
      </c>
      <c r="AI80" s="374">
        <v>5000</v>
      </c>
      <c r="AJ80" s="374">
        <v>1000</v>
      </c>
      <c r="AK80" s="374">
        <v>1000</v>
      </c>
      <c r="AL80" s="722">
        <v>1.9</v>
      </c>
      <c r="AM80" s="722">
        <v>20</v>
      </c>
      <c r="AN80" s="369" t="s">
        <v>1820</v>
      </c>
      <c r="AO80" s="367" t="s">
        <v>1326</v>
      </c>
      <c r="AP80" s="370" t="s">
        <v>1816</v>
      </c>
      <c r="AQ80" s="376" t="s">
        <v>661</v>
      </c>
      <c r="AR80" s="369">
        <v>4.4333333333333299E-3</v>
      </c>
      <c r="AS80" s="369">
        <v>4.4333333333333299E-3</v>
      </c>
      <c r="AT80" s="369" t="s">
        <v>1424</v>
      </c>
      <c r="AW80" s="198"/>
      <c r="AX80" s="198"/>
      <c r="AY80" s="184"/>
      <c r="AZ80" s="184"/>
      <c r="BA80" s="184"/>
      <c r="BB80" s="184"/>
      <c r="BC80" s="184"/>
      <c r="BD80" s="184"/>
      <c r="BE80" s="184"/>
      <c r="BF80" s="184"/>
      <c r="BG80" s="186"/>
      <c r="BH80" s="186"/>
      <c r="BI80" s="199"/>
      <c r="BJ80" s="199"/>
      <c r="BK80" s="199"/>
      <c r="BL80" s="218"/>
      <c r="BM80" s="186"/>
      <c r="BN80" s="186"/>
      <c r="BO80" s="186"/>
      <c r="BP80" s="186"/>
      <c r="BQ80" s="186"/>
      <c r="BR80" s="186"/>
      <c r="BS80" s="186"/>
      <c r="BT80" s="186"/>
      <c r="BU80" s="186"/>
      <c r="BV80" s="189"/>
      <c r="BW80" s="184"/>
      <c r="BX80"/>
      <c r="BZ80"/>
    </row>
    <row r="81" spans="2:78" ht="18.75">
      <c r="B81" s="363" t="s">
        <v>1069</v>
      </c>
      <c r="C81" s="364">
        <v>8610270000126</v>
      </c>
      <c r="D81" s="365" t="s">
        <v>11</v>
      </c>
      <c r="E81" s="365" t="s">
        <v>620</v>
      </c>
      <c r="F81" s="365" t="s">
        <v>665</v>
      </c>
      <c r="G81" s="366" t="s">
        <v>740</v>
      </c>
      <c r="H81" s="366" t="s">
        <v>34</v>
      </c>
      <c r="I81" s="366" t="s">
        <v>1306</v>
      </c>
      <c r="J81" s="366" t="s">
        <v>608</v>
      </c>
      <c r="K81" s="367" t="s">
        <v>48</v>
      </c>
      <c r="L81" s="368"/>
      <c r="M81" s="368" t="s">
        <v>34</v>
      </c>
      <c r="N81" s="367">
        <v>180203</v>
      </c>
      <c r="O81" s="367" t="s">
        <v>1323</v>
      </c>
      <c r="P81" s="371">
        <v>39143</v>
      </c>
      <c r="Q81" s="372">
        <v>109.384334</v>
      </c>
      <c r="R81" s="372">
        <v>105.48679854761912</v>
      </c>
      <c r="S81" s="367">
        <v>0</v>
      </c>
      <c r="T81" s="369">
        <v>9.1165734305250545E-2</v>
      </c>
      <c r="U81" s="369">
        <v>0.97679726160638758</v>
      </c>
      <c r="V81" s="369">
        <v>0.10978116665142701</v>
      </c>
      <c r="W81" s="369">
        <v>0.98351321339860442</v>
      </c>
      <c r="X81" s="369">
        <v>0.13731022605999987</v>
      </c>
      <c r="Y81" s="369">
        <v>0.93996766014244892</v>
      </c>
      <c r="Z81" s="369">
        <v>0.16668573177805257</v>
      </c>
      <c r="AA81" s="369">
        <v>0.90063526772228908</v>
      </c>
      <c r="AB81" s="369">
        <v>6.2290405948515317E-3</v>
      </c>
      <c r="AC81" s="373">
        <v>-0.29543537657376118</v>
      </c>
      <c r="AD81" s="575">
        <v>0</v>
      </c>
      <c r="AE81" s="370" t="s">
        <v>1867</v>
      </c>
      <c r="AF81" s="370" t="s">
        <v>1812</v>
      </c>
      <c r="AG81" s="374" t="s">
        <v>1459</v>
      </c>
      <c r="AH81" s="374" t="s">
        <v>1819</v>
      </c>
      <c r="AI81" s="374">
        <v>100</v>
      </c>
      <c r="AJ81" s="374">
        <v>0</v>
      </c>
      <c r="AK81" s="374">
        <v>0</v>
      </c>
      <c r="AL81" s="722">
        <v>0.45</v>
      </c>
      <c r="AM81" s="722">
        <v>0</v>
      </c>
      <c r="AN81" s="369" t="s">
        <v>1834</v>
      </c>
      <c r="AO81" s="367" t="s">
        <v>1326</v>
      </c>
      <c r="AP81" s="370" t="s">
        <v>1821</v>
      </c>
      <c r="AQ81" s="376" t="s">
        <v>11</v>
      </c>
      <c r="AR81" s="369">
        <v>1.5E-3</v>
      </c>
      <c r="AS81" s="369">
        <v>1.5E-3</v>
      </c>
      <c r="AT81" s="369" t="s">
        <v>1424</v>
      </c>
      <c r="AW81" s="198"/>
      <c r="AX81" s="198"/>
      <c r="AY81" s="184"/>
      <c r="AZ81" s="184"/>
      <c r="BA81" s="184"/>
      <c r="BB81" s="184"/>
      <c r="BC81" s="184"/>
      <c r="BD81" s="184"/>
      <c r="BE81" s="184"/>
      <c r="BF81" s="184"/>
      <c r="BG81" s="186"/>
      <c r="BH81" s="186"/>
      <c r="BI81" s="199"/>
      <c r="BJ81" s="199"/>
      <c r="BK81" s="199"/>
      <c r="BL81" s="218"/>
      <c r="BM81" s="186"/>
      <c r="BN81" s="186"/>
      <c r="BO81" s="186"/>
      <c r="BP81" s="186"/>
      <c r="BQ81" s="186"/>
      <c r="BR81" s="186"/>
      <c r="BS81" s="186"/>
      <c r="BT81" s="186"/>
      <c r="BU81" s="186"/>
      <c r="BV81" s="189"/>
      <c r="BW81" s="184"/>
      <c r="BX81"/>
      <c r="BZ81"/>
    </row>
    <row r="82" spans="2:78" ht="18.75">
      <c r="B82" s="363" t="s">
        <v>1558</v>
      </c>
      <c r="C82" s="364">
        <v>8621010000156</v>
      </c>
      <c r="D82" s="365" t="s">
        <v>14</v>
      </c>
      <c r="E82" s="365" t="s">
        <v>607</v>
      </c>
      <c r="F82" s="365" t="s">
        <v>1424</v>
      </c>
      <c r="G82" s="366" t="s">
        <v>1424</v>
      </c>
      <c r="H82" s="366" t="s">
        <v>34</v>
      </c>
      <c r="I82" s="366" t="s">
        <v>34</v>
      </c>
      <c r="J82" s="366" t="s">
        <v>608</v>
      </c>
      <c r="K82" s="367" t="s">
        <v>48</v>
      </c>
      <c r="L82" s="368"/>
      <c r="M82" s="368" t="s">
        <v>1424</v>
      </c>
      <c r="N82" s="367">
        <v>180246</v>
      </c>
      <c r="O82" s="367" t="s">
        <v>1323</v>
      </c>
      <c r="P82" s="371">
        <v>39162</v>
      </c>
      <c r="Q82" s="372">
        <v>79.025312999999997</v>
      </c>
      <c r="R82" s="372">
        <v>111.01402626582279</v>
      </c>
      <c r="S82" s="367">
        <v>2</v>
      </c>
      <c r="T82" s="369">
        <v>-1.8082941215323389E-2</v>
      </c>
      <c r="U82" s="369">
        <v>-0.19375007063262228</v>
      </c>
      <c r="V82" s="369">
        <v>-9.2633915194948568E-2</v>
      </c>
      <c r="W82" s="369">
        <v>-0.82989352711431963</v>
      </c>
      <c r="X82" s="369">
        <v>-1.9705219827742981E-2</v>
      </c>
      <c r="Y82" s="369">
        <v>-0.13489359027041847</v>
      </c>
      <c r="Z82" s="369">
        <v>-7.6153787396047612E-2</v>
      </c>
      <c r="AA82" s="369">
        <v>-0.41147365145105008</v>
      </c>
      <c r="AB82" s="369">
        <v>0.1885842944539802</v>
      </c>
      <c r="AC82" s="373">
        <v>-1.0830984700587183</v>
      </c>
      <c r="AD82" s="575">
        <v>9075535000104</v>
      </c>
      <c r="AE82" s="370" t="s">
        <v>1877</v>
      </c>
      <c r="AF82" s="370" t="s">
        <v>1858</v>
      </c>
      <c r="AG82" s="374" t="s">
        <v>721</v>
      </c>
      <c r="AH82" s="374" t="s">
        <v>1819</v>
      </c>
      <c r="AI82" s="374">
        <v>0</v>
      </c>
      <c r="AJ82" s="374">
        <v>0</v>
      </c>
      <c r="AK82" s="374">
        <v>0</v>
      </c>
      <c r="AL82" s="722">
        <v>1.98</v>
      </c>
      <c r="AM82" s="722">
        <v>20</v>
      </c>
      <c r="AN82" s="369" t="s">
        <v>1869</v>
      </c>
      <c r="AO82" s="367" t="s">
        <v>1326</v>
      </c>
      <c r="AP82" s="370" t="s">
        <v>1816</v>
      </c>
      <c r="AQ82" s="376" t="s">
        <v>661</v>
      </c>
      <c r="AR82" s="369">
        <v>3.9500000000000004E-3</v>
      </c>
      <c r="AS82" s="369">
        <v>3.9500000000000004E-3</v>
      </c>
      <c r="AT82" s="369" t="s">
        <v>1424</v>
      </c>
      <c r="AW82" s="198"/>
      <c r="AX82" s="198"/>
      <c r="AY82" s="184"/>
      <c r="AZ82" s="184"/>
      <c r="BA82" s="184"/>
      <c r="BB82" s="184"/>
      <c r="BC82" s="184"/>
      <c r="BD82" s="184"/>
      <c r="BE82" s="184"/>
      <c r="BF82" s="184"/>
      <c r="BG82" s="186"/>
      <c r="BH82" s="186"/>
      <c r="BI82" s="199"/>
      <c r="BJ82" s="199"/>
      <c r="BK82" s="199"/>
      <c r="BL82" s="218"/>
      <c r="BM82" s="186"/>
      <c r="BN82" s="186"/>
      <c r="BO82" s="186"/>
      <c r="BP82" s="186"/>
      <c r="BQ82" s="186"/>
      <c r="BR82" s="186"/>
      <c r="BS82" s="186"/>
      <c r="BT82" s="186"/>
      <c r="BU82" s="186"/>
      <c r="BV82" s="189"/>
      <c r="BW82" s="184"/>
      <c r="BX82"/>
      <c r="BZ82"/>
    </row>
    <row r="83" spans="2:78" ht="18.75">
      <c r="B83" s="363" t="s">
        <v>1392</v>
      </c>
      <c r="C83" s="364">
        <v>836263000135</v>
      </c>
      <c r="D83" s="365" t="s">
        <v>11</v>
      </c>
      <c r="E83" s="365" t="s">
        <v>620</v>
      </c>
      <c r="F83" s="365" t="s">
        <v>665</v>
      </c>
      <c r="G83" s="366" t="s">
        <v>740</v>
      </c>
      <c r="H83" s="366" t="s">
        <v>34</v>
      </c>
      <c r="I83" s="366" t="s">
        <v>1306</v>
      </c>
      <c r="J83" s="366" t="s">
        <v>608</v>
      </c>
      <c r="K83" s="367" t="s">
        <v>48</v>
      </c>
      <c r="L83" s="368"/>
      <c r="M83" s="368" t="s">
        <v>34</v>
      </c>
      <c r="N83" s="367">
        <v>180734</v>
      </c>
      <c r="O83" s="367" t="s">
        <v>1323</v>
      </c>
      <c r="P83" s="371">
        <v>34990</v>
      </c>
      <c r="Q83" s="372">
        <v>130.65333000000001</v>
      </c>
      <c r="R83" s="372">
        <v>164.99027138095235</v>
      </c>
      <c r="S83" s="367">
        <v>1</v>
      </c>
      <c r="T83" s="369">
        <v>9.0646678145188675E-2</v>
      </c>
      <c r="U83" s="369">
        <v>0.97123582298438593</v>
      </c>
      <c r="V83" s="369">
        <v>0.11221211341806536</v>
      </c>
      <c r="W83" s="369">
        <v>1.0052917054567989</v>
      </c>
      <c r="X83" s="369">
        <v>0.15304193984819303</v>
      </c>
      <c r="Y83" s="369">
        <v>1.0476603107470519</v>
      </c>
      <c r="Z83" s="369">
        <v>0.17635300401745768</v>
      </c>
      <c r="AA83" s="369">
        <v>0.95286941055266705</v>
      </c>
      <c r="AB83" s="369">
        <v>7.8909549858703371E-3</v>
      </c>
      <c r="AC83" s="373">
        <v>7.4853780545295762E-2</v>
      </c>
      <c r="AD83" s="575">
        <v>0</v>
      </c>
      <c r="AE83" s="370" t="s">
        <v>1844</v>
      </c>
      <c r="AF83" s="370" t="s">
        <v>1844</v>
      </c>
      <c r="AG83" s="374" t="s">
        <v>469</v>
      </c>
      <c r="AH83" s="374" t="s">
        <v>1819</v>
      </c>
      <c r="AI83" s="374">
        <v>1000</v>
      </c>
      <c r="AJ83" s="374">
        <v>1000</v>
      </c>
      <c r="AK83" s="374">
        <v>1000</v>
      </c>
      <c r="AL83" s="722">
        <v>0.5</v>
      </c>
      <c r="AM83" s="722">
        <v>20</v>
      </c>
      <c r="AN83" s="369" t="s">
        <v>1820</v>
      </c>
      <c r="AO83" s="367" t="s">
        <v>1326</v>
      </c>
      <c r="AP83" s="370" t="s">
        <v>1821</v>
      </c>
      <c r="AQ83" s="376" t="s">
        <v>671</v>
      </c>
      <c r="AR83" s="369">
        <v>1.5E-3</v>
      </c>
      <c r="AS83" s="369">
        <v>1.5E-3</v>
      </c>
      <c r="AT83" s="369" t="s">
        <v>1424</v>
      </c>
      <c r="AW83" s="198"/>
      <c r="AX83" s="198"/>
      <c r="AY83" s="184"/>
      <c r="AZ83" s="184"/>
      <c r="BA83" s="184"/>
      <c r="BB83" s="184"/>
      <c r="BC83" s="184"/>
      <c r="BD83" s="184"/>
      <c r="BE83" s="184"/>
      <c r="BF83" s="184"/>
      <c r="BG83" s="186"/>
      <c r="BH83" s="186"/>
      <c r="BI83" s="199"/>
      <c r="BJ83" s="199"/>
      <c r="BK83" s="199"/>
      <c r="BL83" s="218"/>
      <c r="BM83" s="186"/>
      <c r="BN83" s="186"/>
      <c r="BO83" s="186"/>
      <c r="BP83" s="186"/>
      <c r="BQ83" s="186"/>
      <c r="BR83" s="186"/>
      <c r="BS83" s="186"/>
      <c r="BT83" s="186"/>
      <c r="BU83" s="186"/>
      <c r="BV83" s="189"/>
      <c r="BW83" s="184"/>
      <c r="BX83"/>
      <c r="BZ83"/>
    </row>
    <row r="84" spans="2:78" ht="18.75">
      <c r="B84" s="363" t="s">
        <v>142</v>
      </c>
      <c r="C84" s="364">
        <v>8739850000118</v>
      </c>
      <c r="D84" s="365" t="s">
        <v>13</v>
      </c>
      <c r="E84" s="365" t="s">
        <v>616</v>
      </c>
      <c r="F84" s="365" t="s">
        <v>617</v>
      </c>
      <c r="G84" s="366" t="s">
        <v>34</v>
      </c>
      <c r="H84" s="366" t="s">
        <v>1340</v>
      </c>
      <c r="I84" s="366" t="s">
        <v>34</v>
      </c>
      <c r="J84" s="366" t="s">
        <v>608</v>
      </c>
      <c r="K84" s="367" t="s">
        <v>48</v>
      </c>
      <c r="L84" s="368"/>
      <c r="M84" s="368" t="s">
        <v>34</v>
      </c>
      <c r="N84" s="367">
        <v>181722</v>
      </c>
      <c r="O84" s="367" t="s">
        <v>1323</v>
      </c>
      <c r="P84" s="371">
        <v>39170</v>
      </c>
      <c r="Q84" s="372">
        <v>25.821874999999999</v>
      </c>
      <c r="R84" s="372">
        <v>26.818957864541836</v>
      </c>
      <c r="S84" s="367">
        <v>1</v>
      </c>
      <c r="T84" s="369">
        <v>0.11114609074418991</v>
      </c>
      <c r="U84" s="369">
        <v>1.1908772293070535</v>
      </c>
      <c r="V84" s="369">
        <v>0.12291164755704598</v>
      </c>
      <c r="W84" s="369">
        <v>1.1011472472029489</v>
      </c>
      <c r="X84" s="369">
        <v>4.6545521449151694E-2</v>
      </c>
      <c r="Y84" s="369">
        <v>0.31863092897066148</v>
      </c>
      <c r="Z84" s="369">
        <v>0.14773396859307075</v>
      </c>
      <c r="AA84" s="369">
        <v>0.79823522347229325</v>
      </c>
      <c r="AB84" s="369">
        <v>0.1041849328469068</v>
      </c>
      <c r="AC84" s="373">
        <v>0.10836693601728382</v>
      </c>
      <c r="AD84" s="575">
        <v>0</v>
      </c>
      <c r="AE84" s="370" t="s">
        <v>1850</v>
      </c>
      <c r="AF84" s="370" t="s">
        <v>1812</v>
      </c>
      <c r="AG84" s="374" t="s">
        <v>1459</v>
      </c>
      <c r="AH84" s="374" t="s">
        <v>1819</v>
      </c>
      <c r="AI84" s="374">
        <v>5000</v>
      </c>
      <c r="AJ84" s="374">
        <v>1000</v>
      </c>
      <c r="AK84" s="374">
        <v>1000</v>
      </c>
      <c r="AL84" s="722">
        <v>2</v>
      </c>
      <c r="AM84" s="722">
        <v>20</v>
      </c>
      <c r="AN84" s="369" t="s">
        <v>1820</v>
      </c>
      <c r="AO84" s="367" t="s">
        <v>1326</v>
      </c>
      <c r="AP84" s="370" t="s">
        <v>1835</v>
      </c>
      <c r="AQ84" s="376" t="s">
        <v>666</v>
      </c>
      <c r="AR84" s="369">
        <v>4.6666666666666697E-3</v>
      </c>
      <c r="AS84" s="369">
        <v>4.6666666666666697E-3</v>
      </c>
      <c r="AT84" s="369" t="s">
        <v>1424</v>
      </c>
      <c r="AW84" s="198"/>
      <c r="AX84" s="198"/>
      <c r="AY84" s="184"/>
      <c r="AZ84" s="184"/>
      <c r="BA84" s="184"/>
      <c r="BB84" s="184"/>
      <c r="BC84" s="184"/>
      <c r="BD84" s="184"/>
      <c r="BE84" s="184"/>
      <c r="BF84" s="184"/>
      <c r="BG84" s="186"/>
      <c r="BH84" s="186"/>
      <c r="BI84" s="199"/>
      <c r="BJ84" s="199"/>
      <c r="BK84" s="199"/>
      <c r="BL84" s="218"/>
      <c r="BM84" s="186"/>
      <c r="BN84" s="186"/>
      <c r="BO84" s="186"/>
      <c r="BP84" s="186"/>
      <c r="BQ84" s="186"/>
      <c r="BR84" s="186"/>
      <c r="BS84" s="186"/>
      <c r="BT84" s="186"/>
      <c r="BU84" s="186"/>
      <c r="BV84" s="189"/>
      <c r="BW84" s="184"/>
      <c r="BX84"/>
      <c r="BZ84"/>
    </row>
    <row r="85" spans="2:78" ht="18.75">
      <c r="B85" s="363" t="s">
        <v>1026</v>
      </c>
      <c r="C85" s="364">
        <v>8773805000180</v>
      </c>
      <c r="D85" s="365" t="s">
        <v>13</v>
      </c>
      <c r="E85" s="365" t="s">
        <v>616</v>
      </c>
      <c r="F85" s="365" t="s">
        <v>610</v>
      </c>
      <c r="G85" s="366" t="s">
        <v>34</v>
      </c>
      <c r="H85" s="366" t="s">
        <v>1339</v>
      </c>
      <c r="I85" s="366" t="s">
        <v>34</v>
      </c>
      <c r="J85" s="366" t="s">
        <v>1424</v>
      </c>
      <c r="K85" s="367" t="s">
        <v>48</v>
      </c>
      <c r="L85" s="368"/>
      <c r="M85" s="368" t="s">
        <v>34</v>
      </c>
      <c r="N85" s="367">
        <v>184519</v>
      </c>
      <c r="O85" s="367" t="s">
        <v>1326</v>
      </c>
      <c r="P85" s="371">
        <v>39190</v>
      </c>
      <c r="Q85" s="372">
        <v>22.283534</v>
      </c>
      <c r="R85" s="372">
        <v>39.277446388888855</v>
      </c>
      <c r="S85" s="367">
        <v>1</v>
      </c>
      <c r="T85" s="369">
        <v>2.6442062629484564E-2</v>
      </c>
      <c r="U85" s="369">
        <v>0.2833140605353251</v>
      </c>
      <c r="V85" s="369">
        <v>4.9156470532653262E-2</v>
      </c>
      <c r="W85" s="369">
        <v>0.44038553941050856</v>
      </c>
      <c r="X85" s="369">
        <v>8.2197277291190529E-2</v>
      </c>
      <c r="Y85" s="369">
        <v>0.56268775183371422</v>
      </c>
      <c r="Z85" s="369">
        <v>0.13891994425611331</v>
      </c>
      <c r="AA85" s="369">
        <v>0.75061134418911357</v>
      </c>
      <c r="AB85" s="369">
        <v>3.448704085427412E-2</v>
      </c>
      <c r="AC85" s="373">
        <v>-1.8112593462731208</v>
      </c>
      <c r="AD85" s="575">
        <v>9412694000149</v>
      </c>
      <c r="AE85" s="370" t="s">
        <v>1878</v>
      </c>
      <c r="AF85" s="370" t="s">
        <v>1812</v>
      </c>
      <c r="AG85" s="374" t="s">
        <v>1459</v>
      </c>
      <c r="AH85" s="374" t="s">
        <v>1819</v>
      </c>
      <c r="AI85" s="374">
        <v>50000</v>
      </c>
      <c r="AJ85" s="374">
        <v>5000</v>
      </c>
      <c r="AK85" s="374">
        <v>25000</v>
      </c>
      <c r="AL85" s="722">
        <v>2</v>
      </c>
      <c r="AM85" s="722">
        <v>20</v>
      </c>
      <c r="AN85" s="369" t="s">
        <v>1820</v>
      </c>
      <c r="AO85" s="367" t="s">
        <v>1326</v>
      </c>
      <c r="AP85" s="370" t="s">
        <v>1835</v>
      </c>
      <c r="AQ85" s="376" t="s">
        <v>670</v>
      </c>
      <c r="AR85" s="369">
        <v>5.3333333333333297E-3</v>
      </c>
      <c r="AS85" s="369">
        <v>5.3333333333333297E-3</v>
      </c>
      <c r="AT85" s="369" t="s">
        <v>1424</v>
      </c>
      <c r="AW85" s="198"/>
      <c r="AX85" s="198"/>
      <c r="AY85" s="184"/>
      <c r="AZ85" s="184"/>
      <c r="BA85" s="184"/>
      <c r="BB85" s="184"/>
      <c r="BC85" s="184"/>
      <c r="BD85" s="184"/>
      <c r="BE85" s="184"/>
      <c r="BF85" s="184"/>
      <c r="BG85" s="186"/>
      <c r="BH85" s="186"/>
      <c r="BI85" s="199"/>
      <c r="BJ85" s="199"/>
      <c r="BK85" s="199"/>
      <c r="BL85" s="218"/>
      <c r="BM85" s="186"/>
      <c r="BN85" s="186"/>
      <c r="BO85" s="186"/>
      <c r="BP85" s="186"/>
      <c r="BQ85" s="186"/>
      <c r="BR85" s="186"/>
      <c r="BS85" s="186"/>
      <c r="BT85" s="186"/>
      <c r="BU85" s="186"/>
      <c r="BV85" s="189"/>
      <c r="BW85" s="184"/>
      <c r="BX85"/>
      <c r="BZ85"/>
    </row>
    <row r="86" spans="2:78" ht="18.75">
      <c r="B86" s="363" t="s">
        <v>1277</v>
      </c>
      <c r="C86" s="364">
        <v>4192419000143</v>
      </c>
      <c r="D86" s="365" t="s">
        <v>11</v>
      </c>
      <c r="E86" s="365" t="s">
        <v>620</v>
      </c>
      <c r="F86" s="365" t="s">
        <v>665</v>
      </c>
      <c r="G86" s="366" t="s">
        <v>740</v>
      </c>
      <c r="H86" s="366" t="s">
        <v>34</v>
      </c>
      <c r="I86" s="366" t="s">
        <v>1424</v>
      </c>
      <c r="J86" s="366" t="s">
        <v>608</v>
      </c>
      <c r="K86" s="367" t="s">
        <v>48</v>
      </c>
      <c r="L86" s="368"/>
      <c r="M86" s="368" t="s">
        <v>34</v>
      </c>
      <c r="N86" s="367">
        <v>184764</v>
      </c>
      <c r="O86" s="367" t="s">
        <v>1323</v>
      </c>
      <c r="P86" s="371">
        <v>38263</v>
      </c>
      <c r="Q86" s="372">
        <v>117.29960800000001</v>
      </c>
      <c r="R86" s="372">
        <v>211.95497751190479</v>
      </c>
      <c r="S86" s="367">
        <v>1</v>
      </c>
      <c r="T86" s="369">
        <v>6.3610056122657799E-2</v>
      </c>
      <c r="U86" s="369">
        <v>0.68155134277969887</v>
      </c>
      <c r="V86" s="369">
        <v>6.6861174407243151E-2</v>
      </c>
      <c r="W86" s="369">
        <v>0.5989993593497438</v>
      </c>
      <c r="X86" s="369">
        <v>4.6285110479149294E-2</v>
      </c>
      <c r="Y86" s="369">
        <v>0.31684826574759151</v>
      </c>
      <c r="Z86" s="369">
        <v>0.10763222603345768</v>
      </c>
      <c r="AA86" s="369">
        <v>0.58155774747573674</v>
      </c>
      <c r="AB86" s="369">
        <v>2.4914782974438061E-2</v>
      </c>
      <c r="AC86" s="373">
        <v>-1.796534661527655</v>
      </c>
      <c r="AD86" s="575">
        <v>0</v>
      </c>
      <c r="AE86" s="370" t="s">
        <v>1825</v>
      </c>
      <c r="AF86" s="370" t="s">
        <v>1826</v>
      </c>
      <c r="AG86" s="374" t="s">
        <v>730</v>
      </c>
      <c r="AH86" s="374" t="s">
        <v>1819</v>
      </c>
      <c r="AI86" s="374">
        <v>1000</v>
      </c>
      <c r="AJ86" s="374">
        <v>100</v>
      </c>
      <c r="AK86" s="374">
        <v>500</v>
      </c>
      <c r="AL86" s="722">
        <v>0.8</v>
      </c>
      <c r="AM86" s="722">
        <v>0</v>
      </c>
      <c r="AN86" s="369" t="s">
        <v>1834</v>
      </c>
      <c r="AO86" s="367" t="s">
        <v>1326</v>
      </c>
      <c r="AP86" s="370" t="s">
        <v>1821</v>
      </c>
      <c r="AQ86" s="376" t="s">
        <v>682</v>
      </c>
      <c r="AR86" s="369">
        <v>2.13333333333333E-3</v>
      </c>
      <c r="AS86" s="369">
        <v>2.13333333333333E-3</v>
      </c>
      <c r="AT86" s="369" t="s">
        <v>1424</v>
      </c>
      <c r="AW86" s="198"/>
      <c r="AX86" s="198"/>
      <c r="AY86" s="184"/>
      <c r="AZ86" s="184"/>
      <c r="BA86" s="184"/>
      <c r="BB86" s="184"/>
      <c r="BC86" s="184"/>
      <c r="BD86" s="184"/>
      <c r="BE86" s="184"/>
      <c r="BF86" s="184"/>
      <c r="BG86" s="186"/>
      <c r="BH86" s="186"/>
      <c r="BI86" s="199"/>
      <c r="BJ86" s="199"/>
      <c r="BK86" s="199"/>
      <c r="BL86" s="218"/>
      <c r="BM86" s="186"/>
      <c r="BN86" s="186"/>
      <c r="BO86" s="186"/>
      <c r="BP86" s="186"/>
      <c r="BQ86" s="186"/>
      <c r="BR86" s="186"/>
      <c r="BS86" s="186"/>
      <c r="BT86" s="186"/>
      <c r="BU86" s="186"/>
      <c r="BV86" s="189"/>
      <c r="BW86" s="184"/>
      <c r="BX86"/>
      <c r="BZ86"/>
    </row>
    <row r="87" spans="2:78" ht="18.75">
      <c r="B87" s="363" t="s">
        <v>1753</v>
      </c>
      <c r="C87" s="364">
        <v>8815403000109</v>
      </c>
      <c r="D87" s="365" t="s">
        <v>13</v>
      </c>
      <c r="E87" s="365" t="s">
        <v>615</v>
      </c>
      <c r="F87" s="365" t="s">
        <v>619</v>
      </c>
      <c r="G87" s="366" t="s">
        <v>34</v>
      </c>
      <c r="H87" s="366" t="s">
        <v>1340</v>
      </c>
      <c r="I87" s="366" t="s">
        <v>34</v>
      </c>
      <c r="J87" s="366" t="s">
        <v>611</v>
      </c>
      <c r="K87" s="367" t="s">
        <v>48</v>
      </c>
      <c r="L87" s="368"/>
      <c r="M87" s="368" t="s">
        <v>1424</v>
      </c>
      <c r="N87" s="367">
        <v>185779</v>
      </c>
      <c r="O87" s="367" t="s">
        <v>1323</v>
      </c>
      <c r="P87" s="371">
        <v>39214</v>
      </c>
      <c r="Q87" s="372">
        <v>8.2335849999999997</v>
      </c>
      <c r="R87" s="372">
        <v>10.240735751131224</v>
      </c>
      <c r="S87" s="367">
        <v>1</v>
      </c>
      <c r="T87" s="369">
        <v>0.15803378477348029</v>
      </c>
      <c r="U87" s="369">
        <v>1.6932564563255896</v>
      </c>
      <c r="V87" s="369">
        <v>0.15488529333343459</v>
      </c>
      <c r="W87" s="369">
        <v>1.3875944044048067</v>
      </c>
      <c r="X87" s="369">
        <v>0.19426493604680939</v>
      </c>
      <c r="Y87" s="369">
        <v>1.3298554858095619</v>
      </c>
      <c r="Z87" s="369">
        <v>0.11625630923812413</v>
      </c>
      <c r="AA87" s="369">
        <v>0.6281553380615722</v>
      </c>
      <c r="AB87" s="369">
        <v>6.9136664071144757E-2</v>
      </c>
      <c r="AC87" s="373">
        <v>0.62577285597196186</v>
      </c>
      <c r="AD87" s="575">
        <v>9489380000144</v>
      </c>
      <c r="AE87" s="370" t="s">
        <v>1879</v>
      </c>
      <c r="AF87" s="370" t="s">
        <v>1856</v>
      </c>
      <c r="AG87" s="374" t="s">
        <v>59</v>
      </c>
      <c r="AH87" s="374" t="s">
        <v>1819</v>
      </c>
      <c r="AI87" s="374">
        <v>10000</v>
      </c>
      <c r="AJ87" s="374">
        <v>5000</v>
      </c>
      <c r="AK87" s="374">
        <v>10000</v>
      </c>
      <c r="AL87" s="722">
        <v>2.5</v>
      </c>
      <c r="AM87" s="722">
        <v>20</v>
      </c>
      <c r="AN87" s="369" t="s">
        <v>1820</v>
      </c>
      <c r="AO87" s="367" t="s">
        <v>1326</v>
      </c>
      <c r="AP87" s="370" t="s">
        <v>1835</v>
      </c>
      <c r="AQ87" s="376" t="s">
        <v>666</v>
      </c>
      <c r="AR87" s="369">
        <v>4.7375000000000004E-3</v>
      </c>
      <c r="AS87" s="369">
        <v>4.7375000000000004E-3</v>
      </c>
      <c r="AT87" s="369" t="s">
        <v>1424</v>
      </c>
      <c r="AW87" s="198"/>
      <c r="AX87" s="198"/>
      <c r="AY87" s="184"/>
      <c r="AZ87" s="184"/>
      <c r="BA87" s="184"/>
      <c r="BB87" s="184"/>
      <c r="BC87" s="184"/>
      <c r="BD87" s="184"/>
      <c r="BE87" s="184"/>
      <c r="BF87" s="184"/>
      <c r="BG87" s="186"/>
      <c r="BH87" s="186"/>
      <c r="BI87" s="199"/>
      <c r="BJ87" s="199"/>
      <c r="BK87" s="199"/>
      <c r="BL87" s="218"/>
      <c r="BM87" s="186"/>
      <c r="BN87" s="186"/>
      <c r="BO87" s="186"/>
      <c r="BP87" s="186"/>
      <c r="BQ87" s="186"/>
      <c r="BR87" s="186"/>
      <c r="BS87" s="186"/>
      <c r="BT87" s="186"/>
      <c r="BU87" s="186"/>
      <c r="BV87" s="189"/>
      <c r="BW87" s="184"/>
      <c r="BX87"/>
      <c r="BZ87"/>
    </row>
    <row r="88" spans="2:78" ht="18.75">
      <c r="B88" s="363" t="s">
        <v>300</v>
      </c>
      <c r="C88" s="364">
        <v>8869576000100</v>
      </c>
      <c r="D88" s="365" t="s">
        <v>14</v>
      </c>
      <c r="E88" s="365" t="s">
        <v>607</v>
      </c>
      <c r="F88" s="365" t="s">
        <v>1424</v>
      </c>
      <c r="G88" s="366" t="s">
        <v>1424</v>
      </c>
      <c r="H88" s="366" t="s">
        <v>34</v>
      </c>
      <c r="I88" s="366" t="s">
        <v>34</v>
      </c>
      <c r="J88" s="366" t="s">
        <v>608</v>
      </c>
      <c r="K88" s="367" t="s">
        <v>48</v>
      </c>
      <c r="L88" s="368"/>
      <c r="M88" s="368" t="s">
        <v>34</v>
      </c>
      <c r="N88" s="367">
        <v>187003</v>
      </c>
      <c r="O88" s="367" t="s">
        <v>1323</v>
      </c>
      <c r="P88" s="371">
        <v>39262</v>
      </c>
      <c r="Q88" s="372">
        <v>217.968211</v>
      </c>
      <c r="R88" s="372">
        <v>215.74366862948199</v>
      </c>
      <c r="S88" s="367">
        <v>2</v>
      </c>
      <c r="T88" s="369">
        <v>5.5072198189733967E-3</v>
      </c>
      <c r="U88" s="369">
        <v>5.9007227652284916E-2</v>
      </c>
      <c r="V88" s="369">
        <v>-7.2715668737133976E-2</v>
      </c>
      <c r="W88" s="369">
        <v>-0.65144890699845237</v>
      </c>
      <c r="X88" s="369">
        <v>-9.1686928182073357E-2</v>
      </c>
      <c r="Y88" s="369">
        <v>-0.6276498832016586</v>
      </c>
      <c r="Z88" s="369">
        <v>-1.8247918153697973E-2</v>
      </c>
      <c r="AA88" s="369">
        <v>-9.8597033329844638E-2</v>
      </c>
      <c r="AB88" s="369">
        <v>0.26622649559931932</v>
      </c>
      <c r="AC88" s="373">
        <v>-0.69240709467110417</v>
      </c>
      <c r="AD88" s="575">
        <v>0</v>
      </c>
      <c r="AE88" s="370" t="s">
        <v>1880</v>
      </c>
      <c r="AF88" s="370" t="s">
        <v>1812</v>
      </c>
      <c r="AG88" s="374" t="s">
        <v>1459</v>
      </c>
      <c r="AH88" s="374" t="s">
        <v>1813</v>
      </c>
      <c r="AI88" s="374">
        <v>5000</v>
      </c>
      <c r="AJ88" s="374">
        <v>5000</v>
      </c>
      <c r="AK88" s="374">
        <v>5000</v>
      </c>
      <c r="AL88" s="722">
        <v>2.0499999999999998</v>
      </c>
      <c r="AM88" s="722">
        <v>20</v>
      </c>
      <c r="AN88" s="369" t="s">
        <v>1814</v>
      </c>
      <c r="AO88" s="367" t="s">
        <v>1326</v>
      </c>
      <c r="AP88" s="370" t="s">
        <v>1816</v>
      </c>
      <c r="AQ88" s="376" t="s">
        <v>667</v>
      </c>
      <c r="AR88" s="369">
        <v>5.3333333333333297E-3</v>
      </c>
      <c r="AS88" s="369">
        <v>5.3333333333333297E-3</v>
      </c>
      <c r="AT88" s="369" t="s">
        <v>1424</v>
      </c>
      <c r="AW88" s="198"/>
      <c r="AX88" s="198"/>
      <c r="AY88" s="184"/>
      <c r="AZ88" s="184"/>
      <c r="BA88" s="184"/>
      <c r="BB88" s="184"/>
      <c r="BC88" s="184"/>
      <c r="BD88" s="184"/>
      <c r="BE88" s="184"/>
      <c r="BF88" s="184"/>
      <c r="BG88" s="186"/>
      <c r="BH88" s="186"/>
      <c r="BI88" s="199"/>
      <c r="BJ88" s="199"/>
      <c r="BK88" s="199"/>
      <c r="BL88" s="218"/>
      <c r="BM88" s="186"/>
      <c r="BN88" s="186"/>
      <c r="BO88" s="186"/>
      <c r="BP88" s="186"/>
      <c r="BQ88" s="186"/>
      <c r="BR88" s="186"/>
      <c r="BS88" s="186"/>
      <c r="BT88" s="186"/>
      <c r="BU88" s="186"/>
      <c r="BV88" s="189"/>
      <c r="BW88" s="184"/>
      <c r="BX88"/>
      <c r="BZ88"/>
    </row>
    <row r="89" spans="2:78" ht="18.75">
      <c r="B89" s="363" t="s">
        <v>355</v>
      </c>
      <c r="C89" s="364">
        <v>7420595000183</v>
      </c>
      <c r="D89" s="365" t="s">
        <v>14</v>
      </c>
      <c r="E89" s="365" t="s">
        <v>607</v>
      </c>
      <c r="F89" s="365" t="s">
        <v>1424</v>
      </c>
      <c r="G89" s="366" t="s">
        <v>1424</v>
      </c>
      <c r="H89" s="366" t="s">
        <v>34</v>
      </c>
      <c r="I89" s="366" t="s">
        <v>34</v>
      </c>
      <c r="J89" s="366" t="s">
        <v>608</v>
      </c>
      <c r="K89" s="367" t="s">
        <v>48</v>
      </c>
      <c r="L89" s="368"/>
      <c r="M89" s="368" t="s">
        <v>34</v>
      </c>
      <c r="N89" s="367">
        <v>187933</v>
      </c>
      <c r="O89" s="367" t="s">
        <v>1323</v>
      </c>
      <c r="P89" s="371">
        <v>39238</v>
      </c>
      <c r="Q89" s="372">
        <v>19.097950999999998</v>
      </c>
      <c r="R89" s="372">
        <v>21.274935968253978</v>
      </c>
      <c r="S89" s="367">
        <v>3</v>
      </c>
      <c r="T89" s="369">
        <v>0.13006117542126883</v>
      </c>
      <c r="U89" s="369">
        <v>1.3935433193289877</v>
      </c>
      <c r="V89" s="369">
        <v>4.2800578295366654E-2</v>
      </c>
      <c r="W89" s="369">
        <v>0.3834440421666574</v>
      </c>
      <c r="X89" s="369">
        <v>-4.5866273006740066E-2</v>
      </c>
      <c r="Y89" s="369">
        <v>-0.31398108177872636</v>
      </c>
      <c r="Z89" s="369">
        <v>-7.2787612684428238E-2</v>
      </c>
      <c r="AA89" s="369">
        <v>-0.39328555802361675</v>
      </c>
      <c r="AB89" s="369">
        <v>0.29573564443389483</v>
      </c>
      <c r="AC89" s="373">
        <v>-0.23271076248394856</v>
      </c>
      <c r="AD89" s="575">
        <v>0</v>
      </c>
      <c r="AE89" s="370" t="s">
        <v>1881</v>
      </c>
      <c r="AF89" s="370" t="s">
        <v>1858</v>
      </c>
      <c r="AG89" s="374" t="s">
        <v>721</v>
      </c>
      <c r="AH89" s="374" t="s">
        <v>1819</v>
      </c>
      <c r="AI89" s="374">
        <v>25000</v>
      </c>
      <c r="AJ89" s="374">
        <v>1000</v>
      </c>
      <c r="AK89" s="374">
        <v>25000</v>
      </c>
      <c r="AL89" s="722">
        <v>2</v>
      </c>
      <c r="AM89" s="722">
        <v>20</v>
      </c>
      <c r="AN89" s="369" t="s">
        <v>668</v>
      </c>
      <c r="AO89" s="367" t="s">
        <v>1326</v>
      </c>
      <c r="AP89" s="370" t="s">
        <v>1816</v>
      </c>
      <c r="AQ89" s="376" t="s">
        <v>683</v>
      </c>
      <c r="AR89" s="369">
        <v>6.0000000000000001E-3</v>
      </c>
      <c r="AS89" s="369">
        <v>6.0000000000000001E-3</v>
      </c>
      <c r="AT89" s="369" t="s">
        <v>1424</v>
      </c>
      <c r="AW89" s="198"/>
      <c r="AX89" s="198"/>
      <c r="AY89" s="184"/>
      <c r="AZ89" s="184"/>
      <c r="BA89" s="184"/>
      <c r="BB89" s="184"/>
      <c r="BC89" s="184"/>
      <c r="BD89" s="184"/>
      <c r="BE89" s="184"/>
      <c r="BF89" s="184"/>
      <c r="BG89" s="186"/>
      <c r="BH89" s="186"/>
      <c r="BI89" s="199"/>
      <c r="BJ89" s="199"/>
      <c r="BK89" s="199"/>
      <c r="BL89" s="218"/>
      <c r="BM89" s="186"/>
      <c r="BN89" s="186"/>
      <c r="BO89" s="186"/>
      <c r="BP89" s="186"/>
      <c r="BQ89" s="186"/>
      <c r="BR89" s="186"/>
      <c r="BS89" s="186"/>
      <c r="BT89" s="186"/>
      <c r="BU89" s="186"/>
      <c r="BV89" s="189"/>
      <c r="BW89" s="184"/>
      <c r="BX89"/>
      <c r="BZ89"/>
    </row>
    <row r="90" spans="2:78" ht="18.75">
      <c r="B90" s="363" t="s">
        <v>762</v>
      </c>
      <c r="C90" s="364"/>
      <c r="D90" s="365" t="s">
        <v>11</v>
      </c>
      <c r="E90" s="365" t="s">
        <v>620</v>
      </c>
      <c r="F90" s="365" t="s">
        <v>665</v>
      </c>
      <c r="G90" s="366" t="s">
        <v>740</v>
      </c>
      <c r="H90" s="366" t="s">
        <v>34</v>
      </c>
      <c r="I90" s="366" t="s">
        <v>1424</v>
      </c>
      <c r="J90" s="366" t="s">
        <v>608</v>
      </c>
      <c r="L90" s="368"/>
      <c r="M90" s="368" t="s">
        <v>1421</v>
      </c>
      <c r="N90" s="367">
        <v>187941</v>
      </c>
      <c r="O90" s="367" t="s">
        <v>1323</v>
      </c>
      <c r="P90" s="371"/>
      <c r="S90" s="367"/>
      <c r="U90" s="369"/>
      <c r="W90" s="369"/>
      <c r="Y90" s="369"/>
      <c r="AA90" s="369"/>
      <c r="AD90" s="575">
        <v>0</v>
      </c>
      <c r="AE90" s="370"/>
      <c r="AF90" s="370"/>
      <c r="AG90" s="374" t="s">
        <v>763</v>
      </c>
      <c r="AH90" s="374"/>
      <c r="AI90" s="374">
        <v>1000</v>
      </c>
      <c r="AJ90" s="374">
        <v>1000</v>
      </c>
      <c r="AK90" s="374">
        <v>1000</v>
      </c>
      <c r="AN90" s="369"/>
      <c r="AO90" s="367" t="s">
        <v>1326</v>
      </c>
      <c r="AP90" s="370"/>
      <c r="AR90" s="369">
        <v>0</v>
      </c>
      <c r="AS90" s="369">
        <v>0</v>
      </c>
      <c r="AT90" s="369" t="s">
        <v>1424</v>
      </c>
      <c r="AW90" s="198"/>
      <c r="AX90" s="198"/>
      <c r="AY90" s="184"/>
      <c r="AZ90" s="184"/>
      <c r="BA90" s="184"/>
      <c r="BB90" s="184"/>
      <c r="BC90" s="184"/>
      <c r="BD90" s="184"/>
      <c r="BE90" s="184"/>
      <c r="BF90" s="184"/>
      <c r="BG90" s="186"/>
      <c r="BH90" s="186"/>
      <c r="BI90" s="199"/>
      <c r="BJ90" s="199"/>
      <c r="BK90" s="199"/>
      <c r="BL90" s="218"/>
      <c r="BM90" s="186"/>
      <c r="BN90" s="186"/>
      <c r="BO90" s="186"/>
      <c r="BP90" s="186"/>
      <c r="BQ90" s="186"/>
      <c r="BR90" s="186"/>
      <c r="BS90" s="186"/>
      <c r="BT90" s="186"/>
      <c r="BU90" s="186"/>
      <c r="BV90" s="189"/>
      <c r="BW90" s="184"/>
      <c r="BX90"/>
      <c r="BZ90"/>
    </row>
    <row r="91" spans="2:78" ht="18.75">
      <c r="B91" s="363" t="s">
        <v>78</v>
      </c>
      <c r="C91" s="364">
        <v>575922000127</v>
      </c>
      <c r="D91" s="365" t="s">
        <v>14</v>
      </c>
      <c r="E91" s="365" t="s">
        <v>607</v>
      </c>
      <c r="F91" s="365" t="s">
        <v>1424</v>
      </c>
      <c r="G91" s="366" t="s">
        <v>1424</v>
      </c>
      <c r="H91" s="366" t="s">
        <v>34</v>
      </c>
      <c r="I91" s="366" t="s">
        <v>34</v>
      </c>
      <c r="J91" s="366" t="s">
        <v>608</v>
      </c>
      <c r="K91" s="367" t="s">
        <v>48</v>
      </c>
      <c r="L91" s="368"/>
      <c r="M91" s="368" t="s">
        <v>34</v>
      </c>
      <c r="N91" s="367">
        <v>190330</v>
      </c>
      <c r="O91" s="367" t="s">
        <v>1323</v>
      </c>
      <c r="P91" s="371">
        <v>34823</v>
      </c>
      <c r="Q91" s="372">
        <v>28.654014</v>
      </c>
      <c r="R91" s="372">
        <v>39.536829222222238</v>
      </c>
      <c r="S91" s="367">
        <v>2</v>
      </c>
      <c r="T91" s="369">
        <v>-0.13609244673571996</v>
      </c>
      <c r="U91" s="369">
        <v>-1.4581655082342517</v>
      </c>
      <c r="V91" s="369">
        <v>-0.28923011945949761</v>
      </c>
      <c r="W91" s="369">
        <v>-2.5911698051495895</v>
      </c>
      <c r="X91" s="369">
        <v>-0.20630143845973703</v>
      </c>
      <c r="Y91" s="369">
        <v>-1.4122522841691738</v>
      </c>
      <c r="Z91" s="369">
        <v>-0.29300512088904351</v>
      </c>
      <c r="AA91" s="369">
        <v>-1.583163373859044</v>
      </c>
      <c r="AB91" s="369">
        <v>0.2253284075948756</v>
      </c>
      <c r="AC91" s="373">
        <v>-1.7789659517119578</v>
      </c>
      <c r="AD91" s="575">
        <v>0</v>
      </c>
      <c r="AE91" s="370" t="s">
        <v>1882</v>
      </c>
      <c r="AF91" s="370" t="s">
        <v>1882</v>
      </c>
      <c r="AG91" s="374" t="s">
        <v>721</v>
      </c>
      <c r="AH91" s="374" t="s">
        <v>1819</v>
      </c>
      <c r="AI91" s="374">
        <v>1000</v>
      </c>
      <c r="AJ91" s="374">
        <v>100</v>
      </c>
      <c r="AK91" s="374">
        <v>100</v>
      </c>
      <c r="AL91" s="722">
        <v>2</v>
      </c>
      <c r="AM91" s="722">
        <v>0</v>
      </c>
      <c r="AN91" s="369" t="s">
        <v>668</v>
      </c>
      <c r="AO91" s="367" t="s">
        <v>1326</v>
      </c>
      <c r="AP91" s="370" t="s">
        <v>1816</v>
      </c>
      <c r="AQ91" s="376" t="s">
        <v>672</v>
      </c>
      <c r="AR91" s="369">
        <v>4.0000000000000001E-3</v>
      </c>
      <c r="AS91" s="369">
        <v>4.0000000000000001E-3</v>
      </c>
      <c r="AT91" s="369" t="s">
        <v>1424</v>
      </c>
      <c r="AW91" s="198"/>
      <c r="AX91" s="198"/>
      <c r="AY91" s="184"/>
      <c r="AZ91" s="184"/>
      <c r="BA91" s="184"/>
      <c r="BB91" s="184"/>
      <c r="BC91" s="184"/>
      <c r="BD91" s="184"/>
      <c r="BE91" s="184"/>
      <c r="BF91" s="184"/>
      <c r="BG91" s="186"/>
      <c r="BH91" s="186"/>
      <c r="BI91" s="199"/>
      <c r="BJ91" s="199"/>
      <c r="BK91" s="199"/>
      <c r="BL91" s="218"/>
      <c r="BM91" s="186"/>
      <c r="BN91" s="186"/>
      <c r="BO91" s="186"/>
      <c r="BP91" s="186"/>
      <c r="BQ91" s="186"/>
      <c r="BR91" s="186"/>
      <c r="BS91" s="186"/>
      <c r="BT91" s="186"/>
      <c r="BU91" s="186"/>
      <c r="BV91" s="189"/>
      <c r="BW91" s="184"/>
      <c r="BX91"/>
      <c r="BZ91"/>
    </row>
    <row r="92" spans="2:78" ht="18.75">
      <c r="B92" s="363" t="s">
        <v>1017</v>
      </c>
      <c r="C92" s="364">
        <v>8912591000185</v>
      </c>
      <c r="D92" s="365" t="s">
        <v>13</v>
      </c>
      <c r="E92" s="365" t="s">
        <v>615</v>
      </c>
      <c r="F92" s="365" t="s">
        <v>619</v>
      </c>
      <c r="G92" s="366" t="s">
        <v>34</v>
      </c>
      <c r="H92" s="366" t="s">
        <v>1339</v>
      </c>
      <c r="I92" s="366" t="s">
        <v>34</v>
      </c>
      <c r="J92" s="366" t="s">
        <v>611</v>
      </c>
      <c r="K92" s="367" t="s">
        <v>48</v>
      </c>
      <c r="L92" s="368"/>
      <c r="M92" s="368" t="s">
        <v>1421</v>
      </c>
      <c r="N92" s="367">
        <v>191663</v>
      </c>
      <c r="O92" s="367" t="s">
        <v>1323</v>
      </c>
      <c r="P92" s="371">
        <v>39260</v>
      </c>
      <c r="Q92" s="372">
        <v>133.13876999999999</v>
      </c>
      <c r="R92" s="372">
        <v>148.11918121031744</v>
      </c>
      <c r="S92" s="367">
        <v>1</v>
      </c>
      <c r="T92" s="369">
        <v>0.11190240917556493</v>
      </c>
      <c r="U92" s="369">
        <v>1.1989808197437404</v>
      </c>
      <c r="V92" s="369">
        <v>0.12528561457561804</v>
      </c>
      <c r="W92" s="369">
        <v>1.1224152661369393</v>
      </c>
      <c r="X92" s="369">
        <v>0.13763120635489501</v>
      </c>
      <c r="Y92" s="369">
        <v>0.94216495531413247</v>
      </c>
      <c r="Z92" s="369">
        <v>0.23028883614735629</v>
      </c>
      <c r="AA92" s="369">
        <v>1.2442951498284012</v>
      </c>
      <c r="AB92" s="369">
        <v>1.3939897015178759E-2</v>
      </c>
      <c r="AC92" s="373">
        <v>0.98022022368452932</v>
      </c>
      <c r="AD92" s="575">
        <v>10756521000127</v>
      </c>
      <c r="AE92" s="370" t="s">
        <v>1845</v>
      </c>
      <c r="AF92" s="370" t="s">
        <v>1812</v>
      </c>
      <c r="AG92" s="374" t="s">
        <v>1459</v>
      </c>
      <c r="AH92" s="374" t="s">
        <v>1819</v>
      </c>
      <c r="AI92" s="374">
        <v>100000</v>
      </c>
      <c r="AJ92" s="374">
        <v>50000</v>
      </c>
      <c r="AK92" s="374">
        <v>100000</v>
      </c>
      <c r="AL92" s="722">
        <v>2</v>
      </c>
      <c r="AM92" s="722">
        <v>20</v>
      </c>
      <c r="AN92" s="369" t="s">
        <v>1820</v>
      </c>
      <c r="AO92" s="367" t="s">
        <v>1326</v>
      </c>
      <c r="AP92" s="370" t="s">
        <v>1835</v>
      </c>
      <c r="AQ92" s="376" t="s">
        <v>670</v>
      </c>
      <c r="AR92" s="369">
        <v>2.46666666666667E-3</v>
      </c>
      <c r="AS92" s="369">
        <v>2.46666666666667E-3</v>
      </c>
      <c r="AT92" s="369" t="s">
        <v>1424</v>
      </c>
      <c r="AW92" s="198"/>
      <c r="AX92" s="198"/>
      <c r="AY92" s="184"/>
      <c r="AZ92" s="184"/>
      <c r="BA92" s="184"/>
      <c r="BB92" s="184"/>
      <c r="BC92" s="184"/>
      <c r="BD92" s="184"/>
      <c r="BE92" s="184"/>
      <c r="BF92" s="184"/>
      <c r="BG92" s="186"/>
      <c r="BH92" s="186"/>
      <c r="BI92" s="199"/>
      <c r="BJ92" s="199"/>
      <c r="BK92" s="199"/>
      <c r="BL92" s="218"/>
      <c r="BM92" s="186"/>
      <c r="BN92" s="186"/>
      <c r="BO92" s="186"/>
      <c r="BP92" s="186"/>
      <c r="BQ92" s="186"/>
      <c r="BR92" s="186"/>
      <c r="BS92" s="186"/>
      <c r="BT92" s="186"/>
      <c r="BU92" s="186"/>
      <c r="BV92" s="189"/>
      <c r="BW92" s="184"/>
      <c r="BX92"/>
      <c r="BZ92"/>
    </row>
    <row r="93" spans="2:78" ht="18.75">
      <c r="B93" s="363" t="s">
        <v>1185</v>
      </c>
      <c r="C93" s="364">
        <v>8912569000135</v>
      </c>
      <c r="D93" s="365" t="s">
        <v>14</v>
      </c>
      <c r="E93" s="365" t="s">
        <v>607</v>
      </c>
      <c r="F93" s="365" t="s">
        <v>1424</v>
      </c>
      <c r="G93" s="366" t="s">
        <v>1424</v>
      </c>
      <c r="H93" s="366" t="s">
        <v>34</v>
      </c>
      <c r="I93" s="366" t="s">
        <v>34</v>
      </c>
      <c r="J93" s="366" t="s">
        <v>608</v>
      </c>
      <c r="K93" s="367" t="s">
        <v>48</v>
      </c>
      <c r="L93" s="368"/>
      <c r="M93" s="368" t="s">
        <v>34</v>
      </c>
      <c r="N93" s="367">
        <v>191876</v>
      </c>
      <c r="O93" s="367" t="s">
        <v>1326</v>
      </c>
      <c r="P93" s="371">
        <v>39260</v>
      </c>
      <c r="Q93" s="372">
        <v>73.891981999999999</v>
      </c>
      <c r="R93" s="372">
        <v>107.07820050793653</v>
      </c>
      <c r="S93" s="367">
        <v>2</v>
      </c>
      <c r="T93" s="369">
        <v>0.15354745816147775</v>
      </c>
      <c r="U93" s="369">
        <v>1.6451876113514143</v>
      </c>
      <c r="V93" s="369">
        <v>5.1478474076338765E-2</v>
      </c>
      <c r="W93" s="369">
        <v>0.46118802526880026</v>
      </c>
      <c r="X93" s="369">
        <v>0.18161942139075049</v>
      </c>
      <c r="Y93" s="369">
        <v>1.2432896475350055</v>
      </c>
      <c r="Z93" s="369">
        <v>0.14256414251617566</v>
      </c>
      <c r="AA93" s="369">
        <v>0.770301652655075</v>
      </c>
      <c r="AB93" s="369">
        <v>0.198162010743579</v>
      </c>
      <c r="AC93" s="373">
        <v>-0.30350404350078108</v>
      </c>
      <c r="AD93" s="575">
        <v>32318881000180</v>
      </c>
      <c r="AE93" s="370" t="s">
        <v>1864</v>
      </c>
      <c r="AF93" s="370" t="s">
        <v>1812</v>
      </c>
      <c r="AG93" s="374" t="s">
        <v>1459</v>
      </c>
      <c r="AH93" s="374" t="s">
        <v>1819</v>
      </c>
      <c r="AI93" s="374">
        <v>20000</v>
      </c>
      <c r="AJ93" s="374">
        <v>5000</v>
      </c>
      <c r="AK93" s="374">
        <v>5000</v>
      </c>
      <c r="AL93" s="722">
        <v>3.5</v>
      </c>
      <c r="AM93" s="722">
        <v>0</v>
      </c>
      <c r="AN93" s="369" t="s">
        <v>668</v>
      </c>
      <c r="AO93" s="367" t="s">
        <v>1326</v>
      </c>
      <c r="AP93" s="370" t="s">
        <v>1816</v>
      </c>
      <c r="AQ93" s="376" t="s">
        <v>672</v>
      </c>
      <c r="AR93" s="369">
        <v>6.8900000000000003E-3</v>
      </c>
      <c r="AS93" s="369">
        <v>6.8900000000000003E-3</v>
      </c>
      <c r="AT93" s="369" t="s">
        <v>1424</v>
      </c>
      <c r="AW93" s="198"/>
      <c r="AX93" s="198"/>
      <c r="AY93" s="184"/>
      <c r="AZ93" s="184"/>
      <c r="BA93" s="184"/>
      <c r="BB93" s="184"/>
      <c r="BC93" s="184"/>
      <c r="BD93" s="184"/>
      <c r="BE93" s="184"/>
      <c r="BF93" s="184"/>
      <c r="BG93" s="186"/>
      <c r="BH93" s="186"/>
      <c r="BI93" s="199"/>
      <c r="BJ93" s="199"/>
      <c r="BK93" s="199"/>
      <c r="BL93" s="218"/>
      <c r="BM93" s="186"/>
      <c r="BN93" s="186"/>
      <c r="BO93" s="186"/>
      <c r="BP93" s="186"/>
      <c r="BQ93" s="186"/>
      <c r="BR93" s="186"/>
      <c r="BS93" s="186"/>
      <c r="BT93" s="186"/>
      <c r="BU93" s="186"/>
      <c r="BV93" s="189"/>
      <c r="BW93" s="184"/>
      <c r="BX93"/>
      <c r="BZ93"/>
    </row>
    <row r="94" spans="2:78" ht="18.75">
      <c r="B94" s="363" t="s">
        <v>600</v>
      </c>
      <c r="C94" s="364">
        <v>8940189000104</v>
      </c>
      <c r="D94" s="365" t="s">
        <v>14</v>
      </c>
      <c r="E94" s="365" t="s">
        <v>607</v>
      </c>
      <c r="F94" s="365" t="s">
        <v>1424</v>
      </c>
      <c r="G94" s="366" t="s">
        <v>1424</v>
      </c>
      <c r="H94" s="366" t="s">
        <v>34</v>
      </c>
      <c r="I94" s="366" t="s">
        <v>34</v>
      </c>
      <c r="J94" s="366" t="s">
        <v>608</v>
      </c>
      <c r="K94" s="367" t="s">
        <v>48</v>
      </c>
      <c r="L94" s="368" t="s">
        <v>1341</v>
      </c>
      <c r="M94" s="368" t="s">
        <v>1421</v>
      </c>
      <c r="N94" s="367">
        <v>195571</v>
      </c>
      <c r="O94" s="367" t="s">
        <v>1326</v>
      </c>
      <c r="P94" s="371">
        <v>39325</v>
      </c>
      <c r="Q94" s="372">
        <v>52.448636999999998</v>
      </c>
      <c r="R94" s="372">
        <v>83.196225996031714</v>
      </c>
      <c r="S94" s="367">
        <v>2</v>
      </c>
      <c r="T94" s="369">
        <v>-9.4709396895001796E-2</v>
      </c>
      <c r="U94" s="369">
        <v>-1.0147659122195234</v>
      </c>
      <c r="V94" s="369">
        <v>-0.22753195190779718</v>
      </c>
      <c r="W94" s="369">
        <v>-2.0384250595754212</v>
      </c>
      <c r="X94" s="369">
        <v>-0.22432846783197546</v>
      </c>
      <c r="Y94" s="369">
        <v>-1.535657693253111</v>
      </c>
      <c r="Z94" s="369">
        <v>-0.11045543840147298</v>
      </c>
      <c r="AA94" s="369">
        <v>-0.59681211028040682</v>
      </c>
      <c r="AB94" s="369">
        <v>0.25924192181276567</v>
      </c>
      <c r="AC94" s="373">
        <v>-1.3082505913453566</v>
      </c>
      <c r="AD94" s="575">
        <v>8927452000125</v>
      </c>
      <c r="AE94" s="370" t="s">
        <v>1883</v>
      </c>
      <c r="AF94" s="370" t="s">
        <v>1812</v>
      </c>
      <c r="AG94" s="374" t="s">
        <v>1458</v>
      </c>
      <c r="AH94" s="374" t="s">
        <v>1813</v>
      </c>
      <c r="AI94" s="374">
        <v>100000</v>
      </c>
      <c r="AJ94" s="374">
        <v>10000</v>
      </c>
      <c r="AK94" s="374">
        <v>100000</v>
      </c>
      <c r="AL94" s="722">
        <v>1.8</v>
      </c>
      <c r="AM94" s="722">
        <v>20</v>
      </c>
      <c r="AN94" s="369" t="s">
        <v>1863</v>
      </c>
      <c r="AO94" s="367" t="s">
        <v>1326</v>
      </c>
      <c r="AP94" s="370" t="s">
        <v>1816</v>
      </c>
      <c r="AQ94" s="376" t="s">
        <v>661</v>
      </c>
      <c r="AR94" s="369">
        <v>2.16666666666667E-3</v>
      </c>
      <c r="AS94" s="369">
        <v>2.16666666666667E-3</v>
      </c>
      <c r="AT94" s="369" t="s">
        <v>1424</v>
      </c>
      <c r="AW94" s="198"/>
      <c r="AX94" s="198"/>
      <c r="AY94" s="184"/>
      <c r="AZ94" s="184"/>
      <c r="BA94" s="184"/>
      <c r="BB94" s="184"/>
      <c r="BC94" s="184"/>
      <c r="BD94" s="184"/>
      <c r="BE94" s="184"/>
      <c r="BF94" s="184"/>
      <c r="BG94" s="186"/>
      <c r="BH94" s="186"/>
      <c r="BI94" s="199"/>
      <c r="BJ94" s="199"/>
      <c r="BK94" s="199"/>
      <c r="BL94" s="218"/>
      <c r="BM94" s="186"/>
      <c r="BN94" s="186"/>
      <c r="BO94" s="186"/>
      <c r="BP94" s="186"/>
      <c r="BQ94" s="186"/>
      <c r="BR94" s="186"/>
      <c r="BS94" s="186"/>
      <c r="BT94" s="186"/>
      <c r="BU94" s="186"/>
      <c r="BV94" s="189"/>
      <c r="BW94" s="184"/>
      <c r="BX94"/>
      <c r="BZ94"/>
    </row>
    <row r="95" spans="2:78" ht="18.75">
      <c r="B95" s="363" t="s">
        <v>333</v>
      </c>
      <c r="C95" s="364">
        <v>9068336000160</v>
      </c>
      <c r="D95" s="365" t="s">
        <v>13</v>
      </c>
      <c r="E95" s="365" t="s">
        <v>616</v>
      </c>
      <c r="F95" s="365" t="s">
        <v>617</v>
      </c>
      <c r="G95" s="366" t="s">
        <v>34</v>
      </c>
      <c r="H95" s="366" t="s">
        <v>1340</v>
      </c>
      <c r="I95" s="366" t="s">
        <v>34</v>
      </c>
      <c r="J95" s="366" t="s">
        <v>608</v>
      </c>
      <c r="K95" s="367" t="s">
        <v>48</v>
      </c>
      <c r="L95" s="368"/>
      <c r="M95" s="368" t="s">
        <v>34</v>
      </c>
      <c r="N95" s="367">
        <v>196517</v>
      </c>
      <c r="O95" s="367" t="s">
        <v>1323</v>
      </c>
      <c r="P95" s="371">
        <v>39372</v>
      </c>
      <c r="Q95" s="372">
        <v>24.061886999999999</v>
      </c>
      <c r="R95" s="372">
        <v>34.999274095238079</v>
      </c>
      <c r="S95" s="367">
        <v>1</v>
      </c>
      <c r="T95" s="369">
        <v>8.4499615414986851E-2</v>
      </c>
      <c r="U95" s="369">
        <v>0.90537298441305214</v>
      </c>
      <c r="V95" s="369">
        <v>1.5017241785175273E-2</v>
      </c>
      <c r="W95" s="369">
        <v>0.1345372450943027</v>
      </c>
      <c r="X95" s="369">
        <v>-7.1225086210179978E-2</v>
      </c>
      <c r="Y95" s="369">
        <v>-0.4875767781430389</v>
      </c>
      <c r="Z95" s="369">
        <v>-0.13829352141766038</v>
      </c>
      <c r="AA95" s="369">
        <v>-0.74722666036045438</v>
      </c>
      <c r="AB95" s="369">
        <v>0.11305334060929714</v>
      </c>
      <c r="AC95" s="373">
        <v>-0.85450109921068995</v>
      </c>
      <c r="AD95" s="575">
        <v>11695287000138</v>
      </c>
      <c r="AE95" s="370" t="s">
        <v>1884</v>
      </c>
      <c r="AF95" s="370" t="s">
        <v>1858</v>
      </c>
      <c r="AG95" s="374" t="s">
        <v>721</v>
      </c>
      <c r="AH95" s="374" t="s">
        <v>1819</v>
      </c>
      <c r="AI95" s="374">
        <v>1000</v>
      </c>
      <c r="AJ95" s="374">
        <v>1000</v>
      </c>
      <c r="AK95" s="374">
        <v>1000</v>
      </c>
      <c r="AL95" s="722">
        <v>1.35</v>
      </c>
      <c r="AM95" s="722">
        <v>20</v>
      </c>
      <c r="AN95" s="369" t="s">
        <v>1820</v>
      </c>
      <c r="AO95" s="367" t="s">
        <v>1326</v>
      </c>
      <c r="AP95" s="370" t="s">
        <v>1835</v>
      </c>
      <c r="AQ95" s="376" t="s">
        <v>670</v>
      </c>
      <c r="AR95" s="369">
        <v>4.0499999999999998E-3</v>
      </c>
      <c r="AS95" s="369">
        <v>4.0499999999999998E-3</v>
      </c>
      <c r="AT95" s="369" t="s">
        <v>1424</v>
      </c>
      <c r="AW95" s="198"/>
      <c r="AX95" s="198"/>
      <c r="AY95" s="184"/>
      <c r="AZ95" s="184"/>
      <c r="BA95" s="184"/>
      <c r="BB95" s="184"/>
      <c r="BC95" s="184"/>
      <c r="BD95" s="184"/>
      <c r="BE95" s="184"/>
      <c r="BF95" s="184"/>
      <c r="BG95" s="186"/>
      <c r="BH95" s="186"/>
      <c r="BI95" s="199"/>
      <c r="BJ95" s="199"/>
      <c r="BK95" s="199"/>
      <c r="BL95" s="218"/>
      <c r="BM95" s="186"/>
      <c r="BN95" s="186"/>
      <c r="BO95" s="186"/>
      <c r="BP95" s="186"/>
      <c r="BQ95" s="186"/>
      <c r="BR95" s="186"/>
      <c r="BS95" s="186"/>
      <c r="BT95" s="186"/>
      <c r="BU95" s="186"/>
      <c r="BV95" s="189"/>
      <c r="BW95" s="184"/>
      <c r="BX95"/>
      <c r="BZ95"/>
    </row>
    <row r="96" spans="2:78" ht="18.75">
      <c r="B96" s="363" t="s">
        <v>1091</v>
      </c>
      <c r="C96" s="364">
        <v>8771538000101</v>
      </c>
      <c r="D96" s="365" t="s">
        <v>13</v>
      </c>
      <c r="E96" s="365" t="s">
        <v>616</v>
      </c>
      <c r="F96" s="365" t="s">
        <v>619</v>
      </c>
      <c r="G96" s="366" t="s">
        <v>34</v>
      </c>
      <c r="H96" s="366" t="s">
        <v>867</v>
      </c>
      <c r="I96" s="366" t="s">
        <v>34</v>
      </c>
      <c r="J96" s="366" t="s">
        <v>1424</v>
      </c>
      <c r="K96" s="367" t="s">
        <v>48</v>
      </c>
      <c r="L96" s="368"/>
      <c r="M96" s="368" t="s">
        <v>34</v>
      </c>
      <c r="N96" s="367">
        <v>198889</v>
      </c>
      <c r="O96" s="367" t="s">
        <v>1323</v>
      </c>
      <c r="P96" s="371">
        <v>39324</v>
      </c>
      <c r="Q96" s="372">
        <v>421.69710300000003</v>
      </c>
      <c r="R96" s="372">
        <v>429.66122231075724</v>
      </c>
      <c r="S96" s="367">
        <v>1</v>
      </c>
      <c r="T96" s="369">
        <v>0.15819347849825416</v>
      </c>
      <c r="U96" s="369">
        <v>1.6949674982454908</v>
      </c>
      <c r="V96" s="369">
        <v>0.12320666168879835</v>
      </c>
      <c r="W96" s="369">
        <v>1.1037902351176159</v>
      </c>
      <c r="X96" s="369">
        <v>0.19160263449490178</v>
      </c>
      <c r="Y96" s="369">
        <v>1.3116304968036687</v>
      </c>
      <c r="Z96" s="369">
        <v>0.31557779788332163</v>
      </c>
      <c r="AA96" s="369">
        <v>1.7051279161812396</v>
      </c>
      <c r="AB96" s="369">
        <v>6.4718245907684921E-2</v>
      </c>
      <c r="AC96" s="373">
        <v>0.17901004455626712</v>
      </c>
      <c r="AD96" s="575">
        <v>8817456000150</v>
      </c>
      <c r="AE96" s="370" t="s">
        <v>1885</v>
      </c>
      <c r="AF96" s="370" t="s">
        <v>1856</v>
      </c>
      <c r="AG96" s="374" t="s">
        <v>59</v>
      </c>
      <c r="AH96" s="374" t="s">
        <v>1819</v>
      </c>
      <c r="AI96" s="374">
        <v>25000</v>
      </c>
      <c r="AJ96" s="374">
        <v>1000</v>
      </c>
      <c r="AK96" s="374">
        <v>1000</v>
      </c>
      <c r="AL96" s="722">
        <v>2.2000000000000002</v>
      </c>
      <c r="AM96" s="722">
        <v>20</v>
      </c>
      <c r="AN96" s="369" t="s">
        <v>1820</v>
      </c>
      <c r="AO96" s="367" t="s">
        <v>1326</v>
      </c>
      <c r="AP96" s="370" t="s">
        <v>1835</v>
      </c>
      <c r="AQ96" s="376" t="s">
        <v>666</v>
      </c>
      <c r="AR96" s="369">
        <v>5.3333333333333297E-3</v>
      </c>
      <c r="AS96" s="369">
        <v>5.3333333333333297E-3</v>
      </c>
      <c r="AT96" s="369" t="s">
        <v>1424</v>
      </c>
      <c r="AW96" s="198"/>
      <c r="AX96" s="198"/>
      <c r="AY96" s="184"/>
      <c r="AZ96" s="184"/>
      <c r="BA96" s="184"/>
      <c r="BB96" s="184"/>
      <c r="BC96" s="184"/>
      <c r="BD96" s="184"/>
      <c r="BE96" s="184"/>
      <c r="BF96" s="184"/>
      <c r="BG96" s="186"/>
      <c r="BH96" s="186"/>
      <c r="BI96" s="199"/>
      <c r="BJ96" s="199"/>
      <c r="BK96" s="199"/>
      <c r="BL96" s="218"/>
      <c r="BM96" s="186"/>
      <c r="BN96" s="186"/>
      <c r="BO96" s="186"/>
      <c r="BP96" s="186"/>
      <c r="BQ96" s="186"/>
      <c r="BR96" s="186"/>
      <c r="BS96" s="186"/>
      <c r="BT96" s="186"/>
      <c r="BU96" s="186"/>
      <c r="BV96" s="189"/>
      <c r="BW96" s="184"/>
      <c r="BX96"/>
      <c r="BZ96"/>
    </row>
    <row r="97" spans="2:78" ht="18.75">
      <c r="B97" s="363" t="s">
        <v>828</v>
      </c>
      <c r="C97" s="364">
        <v>7187751000108</v>
      </c>
      <c r="D97" s="365" t="s">
        <v>14</v>
      </c>
      <c r="E97" s="365" t="s">
        <v>607</v>
      </c>
      <c r="F97" s="365" t="s">
        <v>1424</v>
      </c>
      <c r="G97" s="366" t="s">
        <v>1424</v>
      </c>
      <c r="H97" s="366" t="s">
        <v>34</v>
      </c>
      <c r="I97" s="366" t="s">
        <v>34</v>
      </c>
      <c r="J97" s="366" t="s">
        <v>608</v>
      </c>
      <c r="K97" s="367" t="s">
        <v>48</v>
      </c>
      <c r="L97" s="368"/>
      <c r="M97" s="368" t="s">
        <v>1421</v>
      </c>
      <c r="N97" s="367">
        <v>198935</v>
      </c>
      <c r="O97" s="367" t="s">
        <v>1323</v>
      </c>
      <c r="P97" s="371">
        <v>39418</v>
      </c>
      <c r="Q97" s="372">
        <v>22.214970000000001</v>
      </c>
      <c r="R97" s="372">
        <v>26.992901003968271</v>
      </c>
      <c r="S97" s="367">
        <v>2</v>
      </c>
      <c r="T97" s="369">
        <v>-2.1090385866704753E-2</v>
      </c>
      <c r="U97" s="369">
        <v>-0.2259734023733167</v>
      </c>
      <c r="V97" s="369">
        <v>-0.11055724822137458</v>
      </c>
      <c r="W97" s="369">
        <v>-0.9904660132457962</v>
      </c>
      <c r="X97" s="369">
        <v>-3.8565298972024764E-2</v>
      </c>
      <c r="Y97" s="369">
        <v>-0.264001705317913</v>
      </c>
      <c r="Z97" s="369">
        <v>-6.266530148811178E-2</v>
      </c>
      <c r="AA97" s="369">
        <v>-0.3385927516447137</v>
      </c>
      <c r="AB97" s="369">
        <v>0.21635285090371628</v>
      </c>
      <c r="AC97" s="373">
        <v>-1.0269275070727457</v>
      </c>
      <c r="AD97" s="575">
        <v>0</v>
      </c>
      <c r="AE97" s="370" t="s">
        <v>1822</v>
      </c>
      <c r="AF97" s="370" t="s">
        <v>1858</v>
      </c>
      <c r="AG97" s="374" t="s">
        <v>721</v>
      </c>
      <c r="AH97" s="374" t="s">
        <v>1819</v>
      </c>
      <c r="AI97" s="374">
        <v>1000</v>
      </c>
      <c r="AJ97" s="374">
        <v>100</v>
      </c>
      <c r="AK97" s="374">
        <v>100</v>
      </c>
      <c r="AL97" s="722">
        <v>1</v>
      </c>
      <c r="AM97" s="722">
        <v>0</v>
      </c>
      <c r="AN97" s="369" t="s">
        <v>1824</v>
      </c>
      <c r="AO97" s="367" t="s">
        <v>1326</v>
      </c>
      <c r="AP97" s="370" t="s">
        <v>1816</v>
      </c>
      <c r="AQ97" s="376" t="s">
        <v>684</v>
      </c>
      <c r="AR97" s="369">
        <v>0</v>
      </c>
      <c r="AS97" s="369">
        <v>0</v>
      </c>
      <c r="AT97" s="369" t="s">
        <v>1424</v>
      </c>
      <c r="AW97" s="198"/>
      <c r="AX97" s="198"/>
      <c r="AY97" s="184"/>
      <c r="AZ97" s="184"/>
      <c r="BA97" s="184"/>
      <c r="BB97" s="184"/>
      <c r="BC97" s="184"/>
      <c r="BD97" s="184"/>
      <c r="BE97" s="184"/>
      <c r="BF97" s="184"/>
      <c r="BG97" s="186"/>
      <c r="BH97" s="186"/>
      <c r="BI97" s="199"/>
      <c r="BJ97" s="199"/>
      <c r="BK97" s="199"/>
      <c r="BL97" s="218"/>
      <c r="BM97" s="186"/>
      <c r="BN97" s="186"/>
      <c r="BO97" s="186"/>
      <c r="BP97" s="186"/>
      <c r="BQ97" s="186"/>
      <c r="BR97" s="186"/>
      <c r="BS97" s="186"/>
      <c r="BT97" s="186"/>
      <c r="BU97" s="186"/>
      <c r="BV97" s="189"/>
      <c r="BW97" s="184"/>
      <c r="BX97"/>
      <c r="BZ97"/>
    </row>
    <row r="98" spans="2:78" ht="18.75">
      <c r="B98" s="363" t="s">
        <v>106</v>
      </c>
      <c r="C98" s="364">
        <v>9141893000160</v>
      </c>
      <c r="D98" s="365" t="s">
        <v>13</v>
      </c>
      <c r="E98" s="365" t="s">
        <v>616</v>
      </c>
      <c r="F98" s="365" t="s">
        <v>617</v>
      </c>
      <c r="G98" s="366" t="s">
        <v>34</v>
      </c>
      <c r="H98" s="366" t="s">
        <v>1339</v>
      </c>
      <c r="I98" s="366" t="s">
        <v>34</v>
      </c>
      <c r="J98" s="366" t="s">
        <v>608</v>
      </c>
      <c r="K98" s="367" t="s">
        <v>48</v>
      </c>
      <c r="L98" s="368"/>
      <c r="M98" s="368" t="s">
        <v>34</v>
      </c>
      <c r="N98" s="367">
        <v>198978</v>
      </c>
      <c r="O98" s="367" t="s">
        <v>1323</v>
      </c>
      <c r="P98" s="371">
        <v>39418</v>
      </c>
      <c r="Q98" s="372">
        <v>28.709218</v>
      </c>
      <c r="R98" s="372">
        <v>39.300893940476172</v>
      </c>
      <c r="S98" s="367">
        <v>1</v>
      </c>
      <c r="T98" s="369">
        <v>7.7612740961727766E-2</v>
      </c>
      <c r="U98" s="369">
        <v>0.83158341689367965</v>
      </c>
      <c r="V98" s="369">
        <v>9.7012232773231011E-2</v>
      </c>
      <c r="W98" s="369">
        <v>0.86911822586769349</v>
      </c>
      <c r="X98" s="369">
        <v>0.11076588284476552</v>
      </c>
      <c r="Y98" s="369">
        <v>0.75825632735985438</v>
      </c>
      <c r="Z98" s="369">
        <v>0.11246094142173702</v>
      </c>
      <c r="AA98" s="369">
        <v>0.60764823122672995</v>
      </c>
      <c r="AB98" s="369">
        <v>2.4786390997258701E-2</v>
      </c>
      <c r="AC98" s="373">
        <v>-0.58940459842035653</v>
      </c>
      <c r="AD98" s="575">
        <v>13812152000130</v>
      </c>
      <c r="AE98" s="370" t="s">
        <v>1861</v>
      </c>
      <c r="AF98" s="370" t="s">
        <v>1812</v>
      </c>
      <c r="AG98" s="374" t="s">
        <v>1459</v>
      </c>
      <c r="AH98" s="374" t="s">
        <v>1819</v>
      </c>
      <c r="AI98" s="374">
        <v>1000</v>
      </c>
      <c r="AJ98" s="374">
        <v>500</v>
      </c>
      <c r="AK98" s="374">
        <v>500</v>
      </c>
      <c r="AL98" s="722">
        <v>2</v>
      </c>
      <c r="AM98" s="722">
        <v>20</v>
      </c>
      <c r="AN98" s="369" t="s">
        <v>1820</v>
      </c>
      <c r="AO98" s="367" t="s">
        <v>1326</v>
      </c>
      <c r="AP98" s="370" t="s">
        <v>1835</v>
      </c>
      <c r="AQ98" s="376" t="s">
        <v>670</v>
      </c>
      <c r="AR98" s="369">
        <v>4.0000000000000001E-3</v>
      </c>
      <c r="AS98" s="369">
        <v>4.0000000000000001E-3</v>
      </c>
      <c r="AT98" s="369" t="s">
        <v>1424</v>
      </c>
      <c r="AW98" s="198"/>
      <c r="AX98" s="198"/>
      <c r="AY98" s="184"/>
      <c r="AZ98" s="184"/>
      <c r="BA98" s="184"/>
      <c r="BB98" s="184"/>
      <c r="BC98" s="184"/>
      <c r="BD98" s="184"/>
      <c r="BE98" s="184"/>
      <c r="BF98" s="184"/>
      <c r="BG98" s="186"/>
      <c r="BH98" s="186"/>
      <c r="BI98" s="199"/>
      <c r="BJ98" s="199"/>
      <c r="BK98" s="199"/>
      <c r="BL98" s="218"/>
      <c r="BM98" s="186"/>
      <c r="BN98" s="186"/>
      <c r="BO98" s="186"/>
      <c r="BP98" s="186"/>
      <c r="BQ98" s="186"/>
      <c r="BR98" s="186"/>
      <c r="BS98" s="186"/>
      <c r="BT98" s="186"/>
      <c r="BU98" s="186"/>
      <c r="BV98" s="189"/>
      <c r="BW98" s="184"/>
      <c r="BX98"/>
      <c r="BZ98"/>
    </row>
    <row r="99" spans="2:78" ht="18.75">
      <c r="B99" s="363" t="s">
        <v>216</v>
      </c>
      <c r="C99" s="364">
        <v>9143435000160</v>
      </c>
      <c r="D99" s="365" t="s">
        <v>14</v>
      </c>
      <c r="E99" s="365" t="s">
        <v>607</v>
      </c>
      <c r="F99" s="365" t="s">
        <v>1424</v>
      </c>
      <c r="G99" s="366" t="s">
        <v>1424</v>
      </c>
      <c r="H99" s="366" t="s">
        <v>34</v>
      </c>
      <c r="I99" s="366" t="s">
        <v>34</v>
      </c>
      <c r="J99" s="366" t="s">
        <v>608</v>
      </c>
      <c r="K99" s="367" t="s">
        <v>48</v>
      </c>
      <c r="L99" s="368"/>
      <c r="M99" s="368" t="s">
        <v>1421</v>
      </c>
      <c r="N99" s="367">
        <v>199567</v>
      </c>
      <c r="O99" s="367" t="s">
        <v>1326</v>
      </c>
      <c r="P99" s="371">
        <v>39414</v>
      </c>
      <c r="Q99" s="372">
        <v>345.23397299999999</v>
      </c>
      <c r="R99" s="372">
        <v>347.53686890873018</v>
      </c>
      <c r="S99" s="367">
        <v>2</v>
      </c>
      <c r="T99" s="369">
        <v>8.1534493602364089E-2</v>
      </c>
      <c r="U99" s="369">
        <v>0.87360312165736465</v>
      </c>
      <c r="V99" s="369">
        <v>7.3357500087126715E-2</v>
      </c>
      <c r="W99" s="369">
        <v>0.65719897900757618</v>
      </c>
      <c r="X99" s="369">
        <v>0.50588058907387912</v>
      </c>
      <c r="Y99" s="369">
        <v>3.463044284957157</v>
      </c>
      <c r="Z99" s="369">
        <v>0.54191824701478519</v>
      </c>
      <c r="AA99" s="369">
        <v>2.9280891668258473</v>
      </c>
      <c r="AB99" s="369">
        <v>0.22506592246030813</v>
      </c>
      <c r="AC99" s="373">
        <v>-0.17001216843425776</v>
      </c>
      <c r="AD99" s="575">
        <v>0</v>
      </c>
      <c r="AE99" s="370" t="s">
        <v>1886</v>
      </c>
      <c r="AF99" s="370" t="s">
        <v>1812</v>
      </c>
      <c r="AG99" s="374" t="s">
        <v>1459</v>
      </c>
      <c r="AH99" s="374" t="s">
        <v>1819</v>
      </c>
      <c r="AI99" s="374">
        <v>5000</v>
      </c>
      <c r="AJ99" s="374">
        <v>1000</v>
      </c>
      <c r="AK99" s="374">
        <v>5000</v>
      </c>
      <c r="AL99" s="722">
        <v>2.2000000000000002</v>
      </c>
      <c r="AM99" s="722">
        <v>15</v>
      </c>
      <c r="AN99" s="369" t="s">
        <v>668</v>
      </c>
      <c r="AO99" s="367" t="s">
        <v>1326</v>
      </c>
      <c r="AP99" s="370" t="s">
        <v>1816</v>
      </c>
      <c r="AQ99" s="376" t="s">
        <v>667</v>
      </c>
      <c r="AR99" s="369">
        <v>3.3333333333333301E-3</v>
      </c>
      <c r="AS99" s="369">
        <v>3.3333333333333301E-3</v>
      </c>
      <c r="AT99" s="369" t="s">
        <v>1424</v>
      </c>
      <c r="AW99" s="198"/>
      <c r="AX99" s="198"/>
      <c r="AY99" s="184"/>
      <c r="AZ99" s="184"/>
      <c r="BA99" s="184"/>
      <c r="BB99" s="184"/>
      <c r="BC99" s="184"/>
      <c r="BD99" s="184"/>
      <c r="BE99" s="184"/>
      <c r="BF99" s="184"/>
      <c r="BG99" s="186"/>
      <c r="BH99" s="186"/>
      <c r="BI99" s="199"/>
      <c r="BJ99" s="199"/>
      <c r="BK99" s="199"/>
      <c r="BL99" s="218"/>
      <c r="BM99" s="186"/>
      <c r="BN99" s="186"/>
      <c r="BO99" s="186"/>
      <c r="BP99" s="186"/>
      <c r="BQ99" s="186"/>
      <c r="BR99" s="186"/>
      <c r="BS99" s="186"/>
      <c r="BT99" s="186"/>
      <c r="BU99" s="186"/>
      <c r="BV99" s="189"/>
      <c r="BW99" s="184"/>
      <c r="BX99"/>
      <c r="BZ99"/>
    </row>
    <row r="100" spans="2:78" ht="18.75">
      <c r="B100" s="363" t="s">
        <v>886</v>
      </c>
      <c r="C100" s="364">
        <v>9083868000177</v>
      </c>
      <c r="D100" s="365" t="s">
        <v>13</v>
      </c>
      <c r="E100" s="365" t="s">
        <v>616</v>
      </c>
      <c r="F100" s="365" t="s">
        <v>617</v>
      </c>
      <c r="G100" s="366" t="s">
        <v>34</v>
      </c>
      <c r="H100" s="366" t="s">
        <v>1339</v>
      </c>
      <c r="I100" s="366" t="s">
        <v>34</v>
      </c>
      <c r="J100" s="366" t="s">
        <v>608</v>
      </c>
      <c r="K100" s="367" t="s">
        <v>48</v>
      </c>
      <c r="L100" s="368"/>
      <c r="M100" s="368" t="s">
        <v>34</v>
      </c>
      <c r="N100" s="367">
        <v>200565</v>
      </c>
      <c r="O100" s="367" t="s">
        <v>1326</v>
      </c>
      <c r="P100" s="371">
        <v>39417</v>
      </c>
      <c r="Q100" s="372">
        <v>5.2305710000000003</v>
      </c>
      <c r="R100" s="372">
        <v>8.1867019007936541</v>
      </c>
      <c r="S100" s="367">
        <v>1</v>
      </c>
      <c r="T100" s="369">
        <v>4.4206828700810608E-2</v>
      </c>
      <c r="U100" s="369">
        <v>0.47365503660257929</v>
      </c>
      <c r="V100" s="369">
        <v>4.2275266206633466E-2</v>
      </c>
      <c r="W100" s="369">
        <v>0.37873784896261209</v>
      </c>
      <c r="X100" s="369">
        <v>8.1667777788892781E-2</v>
      </c>
      <c r="Y100" s="369">
        <v>0.5590630224708486</v>
      </c>
      <c r="Z100" s="369">
        <v>7.7683890312004067E-2</v>
      </c>
      <c r="AA100" s="369">
        <v>0.41974109362894468</v>
      </c>
      <c r="AB100" s="369">
        <v>5.2427766902879078E-2</v>
      </c>
      <c r="AC100" s="373">
        <v>-1.3226994681480244</v>
      </c>
      <c r="AD100" s="575">
        <v>0</v>
      </c>
      <c r="AE100" s="370" t="s">
        <v>1844</v>
      </c>
      <c r="AF100" s="370" t="s">
        <v>1844</v>
      </c>
      <c r="AG100" s="374" t="s">
        <v>469</v>
      </c>
      <c r="AH100" s="374" t="s">
        <v>1819</v>
      </c>
      <c r="AI100" s="374">
        <v>100</v>
      </c>
      <c r="AJ100" s="374">
        <v>100</v>
      </c>
      <c r="AK100" s="374">
        <v>100</v>
      </c>
      <c r="AL100" s="722">
        <v>1.5</v>
      </c>
      <c r="AM100" s="722">
        <v>20</v>
      </c>
      <c r="AN100" s="369" t="s">
        <v>1824</v>
      </c>
      <c r="AO100" s="367" t="s">
        <v>1326</v>
      </c>
      <c r="AP100" s="370" t="s">
        <v>1835</v>
      </c>
      <c r="AQ100" s="376" t="s">
        <v>676</v>
      </c>
      <c r="AR100" s="369">
        <v>4.4999999999999997E-3</v>
      </c>
      <c r="AS100" s="369">
        <v>4.4999999999999997E-3</v>
      </c>
      <c r="AT100" s="369" t="s">
        <v>1424</v>
      </c>
      <c r="AW100" s="198"/>
      <c r="AX100" s="198"/>
      <c r="AY100" s="184"/>
      <c r="AZ100" s="184"/>
      <c r="BA100" s="184"/>
      <c r="BB100" s="184"/>
      <c r="BC100" s="184"/>
      <c r="BD100" s="184"/>
      <c r="BE100" s="184"/>
      <c r="BF100" s="184"/>
      <c r="BG100" s="186"/>
      <c r="BH100" s="186"/>
      <c r="BI100" s="199"/>
      <c r="BJ100" s="199"/>
      <c r="BK100" s="199"/>
      <c r="BL100" s="218"/>
      <c r="BM100" s="186"/>
      <c r="BN100" s="186"/>
      <c r="BO100" s="186"/>
      <c r="BP100" s="186"/>
      <c r="BQ100" s="186"/>
      <c r="BR100" s="186"/>
      <c r="BS100" s="186"/>
      <c r="BT100" s="186"/>
      <c r="BU100" s="186"/>
      <c r="BV100" s="189"/>
      <c r="BW100" s="184"/>
      <c r="BX100"/>
      <c r="BZ100"/>
    </row>
    <row r="101" spans="2:78" ht="18.75">
      <c r="B101" s="363" t="s">
        <v>369</v>
      </c>
      <c r="C101" s="364">
        <v>2444266000159</v>
      </c>
      <c r="D101" s="365" t="s">
        <v>14</v>
      </c>
      <c r="E101" s="365" t="s">
        <v>607</v>
      </c>
      <c r="F101" s="365" t="s">
        <v>1424</v>
      </c>
      <c r="G101" s="366" t="s">
        <v>1424</v>
      </c>
      <c r="H101" s="366" t="s">
        <v>34</v>
      </c>
      <c r="I101" s="366" t="s">
        <v>34</v>
      </c>
      <c r="J101" s="366" t="s">
        <v>608</v>
      </c>
      <c r="K101" s="367" t="s">
        <v>48</v>
      </c>
      <c r="L101" s="368"/>
      <c r="M101" s="368" t="s">
        <v>1421</v>
      </c>
      <c r="N101" s="367">
        <v>202770</v>
      </c>
      <c r="O101" s="367" t="s">
        <v>1323</v>
      </c>
      <c r="P101" s="371">
        <v>39466</v>
      </c>
      <c r="Q101" s="372">
        <v>315.03668299999998</v>
      </c>
      <c r="R101" s="372">
        <v>284.83585451984129</v>
      </c>
      <c r="S101" s="367">
        <v>2</v>
      </c>
      <c r="T101" s="369">
        <v>0.16796364902450445</v>
      </c>
      <c r="U101" s="369">
        <v>1.7996502048369196</v>
      </c>
      <c r="V101" s="369">
        <v>0.12923844681210417</v>
      </c>
      <c r="W101" s="369">
        <v>1.157828104727697</v>
      </c>
      <c r="X101" s="369">
        <v>0.34469303501793203</v>
      </c>
      <c r="Y101" s="369">
        <v>2.3596225488087663</v>
      </c>
      <c r="Z101" s="369">
        <v>0.3782129071456215</v>
      </c>
      <c r="AA101" s="369">
        <v>2.0435575333867475</v>
      </c>
      <c r="AB101" s="369">
        <v>0.22824603673494365</v>
      </c>
      <c r="AC101" s="373">
        <v>7.7184258963944818E-2</v>
      </c>
      <c r="AD101" s="575">
        <v>0</v>
      </c>
      <c r="AE101" s="370" t="s">
        <v>1887</v>
      </c>
      <c r="AF101" s="370" t="s">
        <v>1856</v>
      </c>
      <c r="AG101" s="374" t="s">
        <v>59</v>
      </c>
      <c r="AH101" s="374" t="s">
        <v>1819</v>
      </c>
      <c r="AI101" s="374">
        <v>5000</v>
      </c>
      <c r="AJ101" s="374">
        <v>1000</v>
      </c>
      <c r="AK101" s="374">
        <v>5000</v>
      </c>
      <c r="AL101" s="722">
        <v>1.8</v>
      </c>
      <c r="AM101" s="722">
        <v>20</v>
      </c>
      <c r="AN101" s="369" t="s">
        <v>668</v>
      </c>
      <c r="AO101" s="367" t="s">
        <v>1326</v>
      </c>
      <c r="AP101" s="370" t="s">
        <v>1816</v>
      </c>
      <c r="AQ101" s="376" t="s">
        <v>661</v>
      </c>
      <c r="AR101" s="369">
        <v>3.5999999999999999E-3</v>
      </c>
      <c r="AS101" s="369">
        <v>3.5999999999999999E-3</v>
      </c>
      <c r="AT101" s="369" t="s">
        <v>1424</v>
      </c>
      <c r="AW101" s="198"/>
      <c r="AX101" s="198"/>
      <c r="AY101" s="184"/>
      <c r="AZ101" s="184"/>
      <c r="BA101" s="184"/>
      <c r="BB101" s="184"/>
      <c r="BC101" s="184"/>
      <c r="BD101" s="184"/>
      <c r="BE101" s="184"/>
      <c r="BF101" s="184"/>
      <c r="BG101" s="186"/>
      <c r="BH101" s="186"/>
      <c r="BI101" s="199"/>
      <c r="BJ101" s="199"/>
      <c r="BK101" s="199"/>
      <c r="BL101" s="218"/>
      <c r="BM101" s="186"/>
      <c r="BN101" s="186"/>
      <c r="BO101" s="186"/>
      <c r="BP101" s="186"/>
      <c r="BQ101" s="186"/>
      <c r="BR101" s="186"/>
      <c r="BS101" s="186"/>
      <c r="BT101" s="186"/>
      <c r="BU101" s="186"/>
      <c r="BV101" s="189"/>
      <c r="BW101" s="184"/>
      <c r="BX101"/>
      <c r="BZ101"/>
    </row>
    <row r="102" spans="2:78" ht="18.75">
      <c r="B102" s="363" t="s">
        <v>1575</v>
      </c>
      <c r="C102" s="364">
        <v>9215250000113</v>
      </c>
      <c r="D102" s="365" t="s">
        <v>11</v>
      </c>
      <c r="E102" s="365" t="s">
        <v>620</v>
      </c>
      <c r="F102" s="365" t="s">
        <v>674</v>
      </c>
      <c r="G102" s="366" t="s">
        <v>740</v>
      </c>
      <c r="H102" s="366" t="s">
        <v>34</v>
      </c>
      <c r="I102" s="366" t="s">
        <v>1306</v>
      </c>
      <c r="J102" s="366" t="s">
        <v>608</v>
      </c>
      <c r="K102" s="367" t="s">
        <v>48</v>
      </c>
      <c r="L102" s="368"/>
      <c r="M102" s="368" t="s">
        <v>1424</v>
      </c>
      <c r="N102" s="367">
        <v>204102</v>
      </c>
      <c r="O102" s="367" t="s">
        <v>1323</v>
      </c>
      <c r="P102" s="371">
        <v>39494</v>
      </c>
      <c r="Q102" s="372">
        <v>10976.8432214</v>
      </c>
      <c r="R102" s="372">
        <v>213155391.56074449</v>
      </c>
      <c r="S102" s="367">
        <v>0</v>
      </c>
      <c r="T102" s="369">
        <v>9.213609130122502E-2</v>
      </c>
      <c r="U102" s="369">
        <v>0.98719417294233769</v>
      </c>
      <c r="V102" s="369">
        <v>0.11019315991220591</v>
      </c>
      <c r="W102" s="369">
        <v>0.98720420000556774</v>
      </c>
      <c r="X102" s="369">
        <v>0.14598973404159787</v>
      </c>
      <c r="Y102" s="369">
        <v>0.9993838962287942</v>
      </c>
      <c r="Z102" s="369">
        <v>0.17286946201682918</v>
      </c>
      <c r="AA102" s="369">
        <v>0.93404715894845991</v>
      </c>
      <c r="AB102" s="369">
        <v>1.3196176581881697E-3</v>
      </c>
      <c r="AC102" s="373">
        <v>-1.082348121209094</v>
      </c>
      <c r="AD102" s="575">
        <v>0</v>
      </c>
      <c r="AE102" s="370" t="s">
        <v>1836</v>
      </c>
      <c r="AF102" s="370" t="s">
        <v>1833</v>
      </c>
      <c r="AG102" s="374" t="s">
        <v>1458</v>
      </c>
      <c r="AH102" s="374" t="s">
        <v>1819</v>
      </c>
      <c r="AI102" s="374">
        <v>1000</v>
      </c>
      <c r="AJ102" s="374">
        <v>100</v>
      </c>
      <c r="AK102" s="374">
        <v>1000</v>
      </c>
      <c r="AL102" s="722">
        <v>0.2</v>
      </c>
      <c r="AM102" s="722">
        <v>0</v>
      </c>
      <c r="AN102" s="369" t="s">
        <v>1820</v>
      </c>
      <c r="AO102" s="367" t="s">
        <v>1326</v>
      </c>
      <c r="AP102" s="370" t="s">
        <v>1821</v>
      </c>
      <c r="AQ102" s="376" t="s">
        <v>1815</v>
      </c>
      <c r="AR102" s="369">
        <v>6.9999999999999999E-4</v>
      </c>
      <c r="AS102" s="369">
        <v>6.9999999999999999E-4</v>
      </c>
      <c r="AT102" s="369" t="s">
        <v>1424</v>
      </c>
      <c r="AW102" s="198"/>
      <c r="AX102" s="198"/>
      <c r="AY102" s="184"/>
      <c r="AZ102" s="184"/>
      <c r="BA102" s="184"/>
      <c r="BB102" s="184"/>
      <c r="BC102" s="184"/>
      <c r="BD102" s="184"/>
      <c r="BE102" s="184"/>
      <c r="BF102" s="184"/>
      <c r="BG102" s="186"/>
      <c r="BH102" s="186"/>
      <c r="BI102" s="199"/>
      <c r="BJ102" s="199"/>
      <c r="BK102" s="199"/>
      <c r="BL102" s="218"/>
      <c r="BM102" s="186"/>
      <c r="BN102" s="186"/>
      <c r="BO102" s="186"/>
      <c r="BP102" s="186"/>
      <c r="BQ102" s="186"/>
      <c r="BR102" s="186"/>
      <c r="BS102" s="186"/>
      <c r="BT102" s="186"/>
      <c r="BU102" s="186"/>
      <c r="BV102" s="189"/>
      <c r="BW102" s="184"/>
      <c r="BX102"/>
      <c r="BZ102"/>
    </row>
    <row r="103" spans="2:78" ht="18.75">
      <c r="B103" s="363" t="s">
        <v>887</v>
      </c>
      <c r="C103" s="364">
        <v>8669394000187</v>
      </c>
      <c r="D103" s="365" t="s">
        <v>11</v>
      </c>
      <c r="E103" s="365" t="s">
        <v>620</v>
      </c>
      <c r="F103" s="365" t="s">
        <v>674</v>
      </c>
      <c r="G103" s="366" t="s">
        <v>740</v>
      </c>
      <c r="H103" s="366" t="s">
        <v>34</v>
      </c>
      <c r="I103" s="366" t="s">
        <v>1306</v>
      </c>
      <c r="J103" s="366" t="s">
        <v>608</v>
      </c>
      <c r="K103" s="367" t="s">
        <v>48</v>
      </c>
      <c r="L103" s="368"/>
      <c r="M103" s="368" t="s">
        <v>1421</v>
      </c>
      <c r="N103" s="367">
        <v>204285</v>
      </c>
      <c r="O103" s="367" t="s">
        <v>1323</v>
      </c>
      <c r="P103" s="371">
        <v>39340</v>
      </c>
      <c r="Q103" s="372">
        <v>470.54249700000003</v>
      </c>
      <c r="R103" s="372">
        <v>780.01417999206376</v>
      </c>
      <c r="S103" s="367">
        <v>0</v>
      </c>
      <c r="T103" s="369">
        <v>9.3666841325752648E-2</v>
      </c>
      <c r="U103" s="369">
        <v>1.0035954276852217</v>
      </c>
      <c r="V103" s="369">
        <v>0.11198408022953332</v>
      </c>
      <c r="W103" s="369">
        <v>1.0032487898925404</v>
      </c>
      <c r="X103" s="369">
        <v>0.14933619797883324</v>
      </c>
      <c r="Y103" s="369">
        <v>1.0222923711988936</v>
      </c>
      <c r="Z103" s="369">
        <v>0.17506972948117916</v>
      </c>
      <c r="AA103" s="369">
        <v>0.94593562987921787</v>
      </c>
      <c r="AB103" s="369">
        <v>1.4632167037660173E-3</v>
      </c>
      <c r="AC103" s="373">
        <v>0.24783384671577316</v>
      </c>
      <c r="AD103" s="575">
        <v>10347582000130</v>
      </c>
      <c r="AE103" s="370" t="s">
        <v>1844</v>
      </c>
      <c r="AF103" s="370" t="s">
        <v>1844</v>
      </c>
      <c r="AG103" s="374" t="s">
        <v>469</v>
      </c>
      <c r="AH103" s="374" t="s">
        <v>1819</v>
      </c>
      <c r="AI103" s="374">
        <v>100</v>
      </c>
      <c r="AJ103" s="374">
        <v>100</v>
      </c>
      <c r="AK103" s="374">
        <v>100</v>
      </c>
      <c r="AL103" s="722">
        <v>0.05</v>
      </c>
      <c r="AM103" s="722">
        <v>0</v>
      </c>
      <c r="AN103" s="369" t="s">
        <v>1820</v>
      </c>
      <c r="AO103" s="367" t="s">
        <v>1326</v>
      </c>
      <c r="AP103" s="370" t="s">
        <v>1821</v>
      </c>
      <c r="AQ103" s="376" t="s">
        <v>664</v>
      </c>
      <c r="AR103" s="369">
        <v>1.4999999999999999E-4</v>
      </c>
      <c r="AS103" s="369">
        <v>1.4999999999999999E-4</v>
      </c>
      <c r="AT103" s="369" t="s">
        <v>1424</v>
      </c>
      <c r="AW103" s="198"/>
      <c r="AX103" s="198"/>
      <c r="AY103" s="184"/>
      <c r="AZ103" s="184"/>
      <c r="BA103" s="184"/>
      <c r="BB103" s="184"/>
      <c r="BC103" s="184"/>
      <c r="BD103" s="184"/>
      <c r="BE103" s="184"/>
      <c r="BF103" s="184"/>
      <c r="BG103" s="186"/>
      <c r="BH103" s="186"/>
      <c r="BI103" s="199"/>
      <c r="BJ103" s="199"/>
      <c r="BK103" s="199"/>
      <c r="BL103" s="218"/>
      <c r="BM103" s="186"/>
      <c r="BN103" s="186"/>
      <c r="BO103" s="186"/>
      <c r="BP103" s="186"/>
      <c r="BQ103" s="186"/>
      <c r="BR103" s="186"/>
      <c r="BS103" s="186"/>
      <c r="BT103" s="186"/>
      <c r="BU103" s="186"/>
      <c r="BV103" s="189"/>
      <c r="BW103" s="184"/>
      <c r="BX103"/>
      <c r="BZ103"/>
    </row>
    <row r="104" spans="2:78" ht="18.75">
      <c r="B104" s="363" t="s">
        <v>1568</v>
      </c>
      <c r="C104" s="364">
        <v>9290807000180</v>
      </c>
      <c r="D104" s="365" t="s">
        <v>14</v>
      </c>
      <c r="E104" s="365" t="s">
        <v>607</v>
      </c>
      <c r="F104" s="365" t="s">
        <v>674</v>
      </c>
      <c r="G104" s="366" t="s">
        <v>1424</v>
      </c>
      <c r="H104" s="366" t="s">
        <v>34</v>
      </c>
      <c r="I104" s="366" t="s">
        <v>1424</v>
      </c>
      <c r="J104" s="366" t="s">
        <v>608</v>
      </c>
      <c r="K104" s="367" t="s">
        <v>48</v>
      </c>
      <c r="L104" s="368"/>
      <c r="M104" s="368" t="s">
        <v>1424</v>
      </c>
      <c r="N104" s="367">
        <v>204579</v>
      </c>
      <c r="O104" s="367" t="s">
        <v>1323</v>
      </c>
      <c r="P104" s="371">
        <v>39509</v>
      </c>
      <c r="Q104" s="372">
        <v>6.4414110000000004</v>
      </c>
      <c r="R104" s="372">
        <v>11.469068396825397</v>
      </c>
      <c r="S104" s="367">
        <v>1</v>
      </c>
      <c r="T104" s="369">
        <v>9.6275498218273636E-2</v>
      </c>
      <c r="U104" s="369">
        <v>1.0315459392288815</v>
      </c>
      <c r="V104" s="369">
        <v>2.5220502716017945E-2</v>
      </c>
      <c r="W104" s="369">
        <v>0.22594674866699108</v>
      </c>
      <c r="X104" s="369">
        <v>0.17711058379608313</v>
      </c>
      <c r="Y104" s="369">
        <v>1.2124240547424494</v>
      </c>
      <c r="Z104" s="369">
        <v>9.852535017048214E-2</v>
      </c>
      <c r="AA104" s="369">
        <v>0.5323515347215112</v>
      </c>
      <c r="AB104" s="369">
        <v>0.20645624087777212</v>
      </c>
      <c r="AC104" s="373">
        <v>-0.41849518581709549</v>
      </c>
      <c r="AD104" s="575">
        <v>0</v>
      </c>
      <c r="AE104" s="370" t="s">
        <v>1836</v>
      </c>
      <c r="AF104" s="370" t="s">
        <v>1833</v>
      </c>
      <c r="AG104" s="374" t="s">
        <v>1458</v>
      </c>
      <c r="AH104" s="374" t="s">
        <v>1813</v>
      </c>
      <c r="AI104" s="374">
        <v>50000</v>
      </c>
      <c r="AJ104" s="374">
        <v>50000</v>
      </c>
      <c r="AK104" s="374">
        <v>50000</v>
      </c>
      <c r="AL104" s="722">
        <v>1</v>
      </c>
      <c r="AM104" s="722">
        <v>0</v>
      </c>
      <c r="AN104" s="369" t="s">
        <v>1815</v>
      </c>
      <c r="AO104" s="367" t="s">
        <v>1326</v>
      </c>
      <c r="AP104" s="370" t="s">
        <v>1835</v>
      </c>
      <c r="AQ104" s="376" t="s">
        <v>1815</v>
      </c>
      <c r="AR104" s="369">
        <v>3.5000000000000001E-3</v>
      </c>
      <c r="AS104" s="369">
        <v>3.5000000000000001E-3</v>
      </c>
      <c r="AT104" s="369" t="s">
        <v>1424</v>
      </c>
      <c r="AW104" s="198"/>
      <c r="AX104" s="198"/>
      <c r="AY104" s="184"/>
      <c r="AZ104" s="184"/>
      <c r="BA104" s="184"/>
      <c r="BB104" s="184"/>
      <c r="BC104" s="184"/>
      <c r="BD104" s="184"/>
      <c r="BE104" s="184"/>
      <c r="BF104" s="184"/>
      <c r="BG104" s="186"/>
      <c r="BH104" s="186"/>
      <c r="BI104" s="199"/>
      <c r="BJ104" s="199"/>
      <c r="BK104" s="199"/>
      <c r="BL104" s="218"/>
      <c r="BM104" s="186"/>
      <c r="BN104" s="186"/>
      <c r="BO104" s="186"/>
      <c r="BP104" s="186"/>
      <c r="BQ104" s="186"/>
      <c r="BR104" s="186"/>
      <c r="BS104" s="186"/>
      <c r="BT104" s="186"/>
      <c r="BU104" s="186"/>
      <c r="BV104" s="189"/>
      <c r="BW104" s="184"/>
      <c r="BX104"/>
      <c r="BZ104"/>
    </row>
    <row r="105" spans="2:78" ht="18.75">
      <c r="B105" s="363" t="s">
        <v>853</v>
      </c>
      <c r="C105" s="364">
        <v>9290813000138</v>
      </c>
      <c r="D105" s="365" t="s">
        <v>14</v>
      </c>
      <c r="E105" s="365" t="s">
        <v>607</v>
      </c>
      <c r="F105" s="365" t="s">
        <v>1424</v>
      </c>
      <c r="G105" s="366" t="s">
        <v>1424</v>
      </c>
      <c r="H105" s="366" t="s">
        <v>34</v>
      </c>
      <c r="I105" s="366" t="s">
        <v>34</v>
      </c>
      <c r="J105" s="366" t="s">
        <v>608</v>
      </c>
      <c r="K105" s="367" t="s">
        <v>48</v>
      </c>
      <c r="L105" s="368"/>
      <c r="M105" s="368" t="s">
        <v>34</v>
      </c>
      <c r="N105" s="367">
        <v>206032</v>
      </c>
      <c r="O105" s="367" t="s">
        <v>1323</v>
      </c>
      <c r="P105" s="371">
        <v>39519</v>
      </c>
      <c r="Q105" s="372">
        <v>50.2637754</v>
      </c>
      <c r="R105" s="372">
        <v>65.285641046825418</v>
      </c>
      <c r="S105" s="367">
        <v>2</v>
      </c>
      <c r="T105" s="369">
        <v>8.8650252598450052E-2</v>
      </c>
      <c r="U105" s="369">
        <v>0.94984507763563697</v>
      </c>
      <c r="V105" s="369">
        <v>-3.5778031904560414E-2</v>
      </c>
      <c r="W105" s="369">
        <v>-0.32053008909315145</v>
      </c>
      <c r="X105" s="369">
        <v>2.7506044388655226E-2</v>
      </c>
      <c r="Y105" s="369">
        <v>0.18829473175931508</v>
      </c>
      <c r="Z105" s="369">
        <v>-3.4706970953556016E-2</v>
      </c>
      <c r="AA105" s="369">
        <v>-0.1875284809512496</v>
      </c>
      <c r="AB105" s="369">
        <v>0.19076959222222822</v>
      </c>
      <c r="AC105" s="373">
        <v>-0.77265708749911477</v>
      </c>
      <c r="AD105" s="575">
        <v>18969955000117</v>
      </c>
      <c r="AE105" s="370" t="s">
        <v>1836</v>
      </c>
      <c r="AF105" s="370" t="s">
        <v>1833</v>
      </c>
      <c r="AG105" s="374" t="s">
        <v>1458</v>
      </c>
      <c r="AH105" s="374" t="s">
        <v>1819</v>
      </c>
      <c r="AI105" s="374">
        <v>5000</v>
      </c>
      <c r="AJ105" s="374">
        <v>1000</v>
      </c>
      <c r="AK105" s="374">
        <v>1000</v>
      </c>
      <c r="AL105" s="722">
        <v>2.5</v>
      </c>
      <c r="AM105" s="722">
        <v>0</v>
      </c>
      <c r="AN105" s="369" t="s">
        <v>1815</v>
      </c>
      <c r="AO105" s="367" t="s">
        <v>1326</v>
      </c>
      <c r="AP105" s="370" t="s">
        <v>1816</v>
      </c>
      <c r="AQ105" s="376" t="s">
        <v>669</v>
      </c>
      <c r="AR105" s="369">
        <v>8.7500000000000008E-3</v>
      </c>
      <c r="AS105" s="369">
        <v>8.7500000000000008E-3</v>
      </c>
      <c r="AT105" s="369" t="s">
        <v>1424</v>
      </c>
      <c r="AW105" s="198"/>
      <c r="AX105" s="198"/>
      <c r="AY105" s="184"/>
      <c r="AZ105" s="184"/>
      <c r="BA105" s="184"/>
      <c r="BB105" s="184"/>
      <c r="BC105" s="184"/>
      <c r="BD105" s="184"/>
      <c r="BE105" s="184"/>
      <c r="BF105" s="184"/>
      <c r="BG105" s="186"/>
      <c r="BH105" s="186"/>
      <c r="BI105" s="199"/>
      <c r="BJ105" s="199"/>
      <c r="BK105" s="199"/>
      <c r="BL105" s="218"/>
      <c r="BM105" s="186"/>
      <c r="BN105" s="186"/>
      <c r="BO105" s="186"/>
      <c r="BP105" s="186"/>
      <c r="BQ105" s="186"/>
      <c r="BR105" s="186"/>
      <c r="BS105" s="186"/>
      <c r="BT105" s="186"/>
      <c r="BU105" s="186"/>
      <c r="BV105" s="189"/>
      <c r="BW105" s="184"/>
      <c r="BX105"/>
      <c r="BZ105"/>
    </row>
    <row r="106" spans="2:78" ht="18.75">
      <c r="B106" s="363" t="s">
        <v>1743</v>
      </c>
      <c r="C106" s="364">
        <v>9412822000154</v>
      </c>
      <c r="D106" s="365" t="s">
        <v>14</v>
      </c>
      <c r="E106" s="365" t="s">
        <v>607</v>
      </c>
      <c r="F106" s="365" t="s">
        <v>1424</v>
      </c>
      <c r="G106" s="366" t="s">
        <v>1424</v>
      </c>
      <c r="H106" s="366" t="s">
        <v>34</v>
      </c>
      <c r="I106" s="366" t="s">
        <v>34</v>
      </c>
      <c r="J106" s="366" t="s">
        <v>608</v>
      </c>
      <c r="K106" s="367" t="s">
        <v>48</v>
      </c>
      <c r="L106" s="368"/>
      <c r="M106" s="368" t="s">
        <v>1424</v>
      </c>
      <c r="N106" s="367">
        <v>206881</v>
      </c>
      <c r="O106" s="367" t="s">
        <v>1323</v>
      </c>
      <c r="P106" s="371">
        <v>39540</v>
      </c>
      <c r="Q106" s="372">
        <v>280.67149860000001</v>
      </c>
      <c r="R106" s="372">
        <v>258.95289292341272</v>
      </c>
      <c r="S106" s="367">
        <v>2</v>
      </c>
      <c r="T106" s="369">
        <v>2.314969600280814E-2</v>
      </c>
      <c r="U106" s="369">
        <v>0.24803792603534147</v>
      </c>
      <c r="V106" s="369">
        <v>-0.12608523407261174</v>
      </c>
      <c r="W106" s="369">
        <v>-1.1295789387865616</v>
      </c>
      <c r="X106" s="369">
        <v>1.4571018429843319E-2</v>
      </c>
      <c r="Y106" s="369">
        <v>9.9747021706944938E-2</v>
      </c>
      <c r="Z106" s="369">
        <v>3.5627753247560845E-2</v>
      </c>
      <c r="AA106" s="369">
        <v>0.19250364588605764</v>
      </c>
      <c r="AB106" s="369">
        <v>0.24307776385743066</v>
      </c>
      <c r="AC106" s="373">
        <v>-0.97790384404429143</v>
      </c>
      <c r="AD106" s="575">
        <v>9288254000121</v>
      </c>
      <c r="AE106" s="370" t="s">
        <v>1888</v>
      </c>
      <c r="AF106" s="370" t="s">
        <v>1833</v>
      </c>
      <c r="AG106" s="374" t="s">
        <v>1458</v>
      </c>
      <c r="AH106" s="374" t="s">
        <v>1819</v>
      </c>
      <c r="AI106" s="374">
        <v>100000</v>
      </c>
      <c r="AJ106" s="374">
        <v>5000</v>
      </c>
      <c r="AK106" s="374">
        <v>100000</v>
      </c>
      <c r="AL106" s="722">
        <v>2.8</v>
      </c>
      <c r="AM106" s="722">
        <v>0</v>
      </c>
      <c r="AN106" s="369" t="s">
        <v>1815</v>
      </c>
      <c r="AO106" s="367" t="s">
        <v>1326</v>
      </c>
      <c r="AP106" s="370" t="s">
        <v>1816</v>
      </c>
      <c r="AQ106" s="376" t="s">
        <v>1815</v>
      </c>
      <c r="AR106" s="369">
        <v>0</v>
      </c>
      <c r="AS106" s="369">
        <v>0</v>
      </c>
      <c r="AT106" s="369" t="s">
        <v>1424</v>
      </c>
      <c r="AW106" s="198"/>
      <c r="AX106" s="198"/>
      <c r="AY106" s="184"/>
      <c r="AZ106" s="184"/>
      <c r="BA106" s="184"/>
      <c r="BB106" s="184"/>
      <c r="BC106" s="184"/>
      <c r="BD106" s="184"/>
      <c r="BE106" s="184"/>
      <c r="BF106" s="184"/>
      <c r="BG106" s="186"/>
      <c r="BH106" s="186"/>
      <c r="BI106" s="199"/>
      <c r="BJ106" s="199"/>
      <c r="BK106" s="199"/>
      <c r="BL106" s="218"/>
      <c r="BM106" s="186"/>
      <c r="BN106" s="186"/>
      <c r="BO106" s="186"/>
      <c r="BP106" s="186"/>
      <c r="BQ106" s="186"/>
      <c r="BR106" s="186"/>
      <c r="BS106" s="186"/>
      <c r="BT106" s="186"/>
      <c r="BU106" s="186"/>
      <c r="BV106" s="189"/>
      <c r="BW106" s="184"/>
      <c r="BX106"/>
      <c r="BZ106"/>
    </row>
    <row r="107" spans="2:78" ht="18.75">
      <c r="B107" s="363" t="s">
        <v>1742</v>
      </c>
      <c r="C107" s="364">
        <v>9285146000103</v>
      </c>
      <c r="D107" s="365" t="s">
        <v>14</v>
      </c>
      <c r="E107" s="365" t="s">
        <v>614</v>
      </c>
      <c r="F107" s="365" t="s">
        <v>1424</v>
      </c>
      <c r="G107" s="366" t="s">
        <v>1424</v>
      </c>
      <c r="H107" s="366" t="s">
        <v>1340</v>
      </c>
      <c r="I107" s="366" t="s">
        <v>34</v>
      </c>
      <c r="J107" s="366" t="s">
        <v>608</v>
      </c>
      <c r="K107" s="367" t="s">
        <v>48</v>
      </c>
      <c r="L107" s="368"/>
      <c r="M107" s="368" t="s">
        <v>1424</v>
      </c>
      <c r="N107" s="367">
        <v>206891</v>
      </c>
      <c r="O107" s="367" t="s">
        <v>1326</v>
      </c>
      <c r="P107" s="371">
        <v>39540</v>
      </c>
      <c r="Q107" s="372">
        <v>1094.6430740999999</v>
      </c>
      <c r="R107" s="372">
        <v>1050.5859859376978</v>
      </c>
      <c r="S107" s="367">
        <v>2</v>
      </c>
      <c r="T107" s="369">
        <v>0.17158879822177364</v>
      </c>
      <c r="U107" s="369">
        <v>1.83849194549521</v>
      </c>
      <c r="V107" s="369">
        <v>1.9612415530695371E-2</v>
      </c>
      <c r="W107" s="369">
        <v>0.1757047261334799</v>
      </c>
      <c r="X107" s="369">
        <v>0.22447659232177442</v>
      </c>
      <c r="Y107" s="369">
        <v>1.5366716907832385</v>
      </c>
      <c r="Z107" s="369">
        <v>0.33290030497401646</v>
      </c>
      <c r="AA107" s="369">
        <v>1.7987247744415662</v>
      </c>
      <c r="AB107" s="369">
        <v>0.21618229620247903</v>
      </c>
      <c r="AC107" s="373">
        <v>-0.42560853358865264</v>
      </c>
      <c r="AD107" s="575">
        <v>9412648000140</v>
      </c>
      <c r="AE107" s="370" t="s">
        <v>1888</v>
      </c>
      <c r="AF107" s="370" t="s">
        <v>1833</v>
      </c>
      <c r="AG107" s="374" t="s">
        <v>1458</v>
      </c>
      <c r="AH107" s="374" t="s">
        <v>1813</v>
      </c>
      <c r="AI107" s="374">
        <v>100000</v>
      </c>
      <c r="AJ107" s="374">
        <v>5000</v>
      </c>
      <c r="AK107" s="374">
        <v>100000</v>
      </c>
      <c r="AL107" s="722">
        <v>1.8</v>
      </c>
      <c r="AM107" s="722">
        <v>20</v>
      </c>
      <c r="AN107" s="369" t="s">
        <v>1834</v>
      </c>
      <c r="AO107" s="367" t="s">
        <v>1326</v>
      </c>
      <c r="AP107" s="370" t="s">
        <v>1816</v>
      </c>
      <c r="AQ107" s="376" t="s">
        <v>1815</v>
      </c>
      <c r="AR107" s="369">
        <v>0</v>
      </c>
      <c r="AS107" s="369">
        <v>0</v>
      </c>
      <c r="AT107" s="369" t="s">
        <v>1424</v>
      </c>
      <c r="AW107" s="198"/>
      <c r="AX107" s="198"/>
      <c r="AY107" s="184"/>
      <c r="AZ107" s="184"/>
      <c r="BA107" s="184"/>
      <c r="BB107" s="184"/>
      <c r="BC107" s="184"/>
      <c r="BD107" s="184"/>
      <c r="BE107" s="184"/>
      <c r="BF107" s="184"/>
      <c r="BG107" s="186"/>
      <c r="BH107" s="186"/>
      <c r="BI107" s="199"/>
      <c r="BJ107" s="199"/>
      <c r="BK107" s="199"/>
      <c r="BL107" s="218"/>
      <c r="BM107" s="186"/>
      <c r="BN107" s="186"/>
      <c r="BO107" s="186"/>
      <c r="BP107" s="186"/>
      <c r="BQ107" s="186"/>
      <c r="BR107" s="186"/>
      <c r="BS107" s="186"/>
      <c r="BT107" s="186"/>
      <c r="BU107" s="186"/>
      <c r="BV107" s="189"/>
      <c r="BW107" s="184"/>
      <c r="BX107"/>
      <c r="BZ107"/>
    </row>
    <row r="108" spans="2:78" ht="18.75">
      <c r="B108" s="363" t="s">
        <v>475</v>
      </c>
      <c r="C108" s="364">
        <v>9238487000110</v>
      </c>
      <c r="D108" s="365" t="s">
        <v>11</v>
      </c>
      <c r="E108" s="365" t="s">
        <v>620</v>
      </c>
      <c r="F108" s="365" t="s">
        <v>665</v>
      </c>
      <c r="G108" s="366" t="s">
        <v>740</v>
      </c>
      <c r="H108" s="366" t="s">
        <v>34</v>
      </c>
      <c r="I108" s="366" t="s">
        <v>1306</v>
      </c>
      <c r="J108" s="366" t="s">
        <v>608</v>
      </c>
      <c r="K108" s="367" t="s">
        <v>48</v>
      </c>
      <c r="L108" s="368"/>
      <c r="M108" s="368" t="s">
        <v>1421</v>
      </c>
      <c r="N108" s="367">
        <v>208401</v>
      </c>
      <c r="O108" s="367" t="s">
        <v>1323</v>
      </c>
      <c r="P108" s="371">
        <v>39570</v>
      </c>
      <c r="Q108" s="372">
        <v>2294.0643439999999</v>
      </c>
      <c r="R108" s="372">
        <v>2049.9993774206341</v>
      </c>
      <c r="S108" s="367">
        <v>0</v>
      </c>
      <c r="T108" s="369">
        <v>9.3487533958219959E-2</v>
      </c>
      <c r="U108" s="369">
        <v>1.0016742349593963</v>
      </c>
      <c r="V108" s="369">
        <v>0.11180595858697617</v>
      </c>
      <c r="W108" s="369">
        <v>1.0016530244767521</v>
      </c>
      <c r="X108" s="369">
        <v>0.1509758563556387</v>
      </c>
      <c r="Y108" s="369">
        <v>1.0335167780919778</v>
      </c>
      <c r="Z108" s="369">
        <v>0.17683202606618842</v>
      </c>
      <c r="AA108" s="369">
        <v>0.95545765938777394</v>
      </c>
      <c r="AB108" s="369">
        <v>1.4014807787623416E-3</v>
      </c>
      <c r="AC108" s="373">
        <v>0.13165573478567516</v>
      </c>
      <c r="AD108" s="575">
        <v>0</v>
      </c>
      <c r="AE108" s="370" t="s">
        <v>1844</v>
      </c>
      <c r="AF108" s="370" t="s">
        <v>1844</v>
      </c>
      <c r="AG108" s="374" t="s">
        <v>469</v>
      </c>
      <c r="AH108" s="374" t="s">
        <v>1819</v>
      </c>
      <c r="AI108" s="374">
        <v>10000</v>
      </c>
      <c r="AJ108" s="374">
        <v>10000</v>
      </c>
      <c r="AK108" s="374">
        <v>10000</v>
      </c>
      <c r="AL108" s="722">
        <v>0.15</v>
      </c>
      <c r="AM108" s="722">
        <v>0</v>
      </c>
      <c r="AN108" s="369" t="s">
        <v>1820</v>
      </c>
      <c r="AO108" s="367" t="s">
        <v>1326</v>
      </c>
      <c r="AP108" s="370" t="s">
        <v>1821</v>
      </c>
      <c r="AQ108" s="376" t="s">
        <v>682</v>
      </c>
      <c r="AR108" s="369">
        <v>1.9995000000000001E-4</v>
      </c>
      <c r="AS108" s="369">
        <v>1.9995000000000001E-4</v>
      </c>
      <c r="AT108" s="369" t="s">
        <v>1424</v>
      </c>
      <c r="AW108" s="198"/>
      <c r="AX108" s="198"/>
      <c r="AY108" s="184"/>
      <c r="AZ108" s="184"/>
      <c r="BA108" s="184"/>
      <c r="BB108" s="184"/>
      <c r="BC108" s="184"/>
      <c r="BD108" s="184"/>
      <c r="BE108" s="184"/>
      <c r="BF108" s="184"/>
      <c r="BG108" s="186"/>
      <c r="BH108" s="186"/>
      <c r="BI108" s="199"/>
      <c r="BJ108" s="199"/>
      <c r="BK108" s="199"/>
      <c r="BL108" s="218"/>
      <c r="BM108" s="186"/>
      <c r="BN108" s="186"/>
      <c r="BO108" s="186"/>
      <c r="BP108" s="186"/>
      <c r="BQ108" s="186"/>
      <c r="BR108" s="186"/>
      <c r="BS108" s="186"/>
      <c r="BT108" s="186"/>
      <c r="BU108" s="186"/>
      <c r="BV108" s="189"/>
      <c r="BW108" s="184"/>
      <c r="BX108"/>
      <c r="BZ108"/>
    </row>
    <row r="109" spans="2:78" ht="18.75">
      <c r="B109" s="363" t="s">
        <v>858</v>
      </c>
      <c r="C109" s="364">
        <v>9083998000100</v>
      </c>
      <c r="D109" s="365" t="s">
        <v>13</v>
      </c>
      <c r="E109" s="365" t="s">
        <v>615</v>
      </c>
      <c r="F109" s="365" t="s">
        <v>619</v>
      </c>
      <c r="G109" s="366" t="s">
        <v>34</v>
      </c>
      <c r="H109" s="366" t="s">
        <v>1339</v>
      </c>
      <c r="I109" s="366" t="s">
        <v>34</v>
      </c>
      <c r="J109" s="366" t="s">
        <v>608</v>
      </c>
      <c r="K109" s="367" t="s">
        <v>48</v>
      </c>
      <c r="L109" s="368"/>
      <c r="M109" s="368" t="s">
        <v>1421</v>
      </c>
      <c r="N109" s="367">
        <v>208728</v>
      </c>
      <c r="O109" s="367" t="s">
        <v>1323</v>
      </c>
      <c r="P109" s="371">
        <v>39569</v>
      </c>
      <c r="Q109" s="372">
        <v>2.6286520000000002</v>
      </c>
      <c r="R109" s="372">
        <v>3.7876687460317449</v>
      </c>
      <c r="S109" s="367">
        <v>1</v>
      </c>
      <c r="T109" s="369">
        <v>0.10294693198364469</v>
      </c>
      <c r="U109" s="369">
        <v>1.103027162768234</v>
      </c>
      <c r="V109" s="369">
        <v>0.11682601781407875</v>
      </c>
      <c r="W109" s="369">
        <v>1.0466269916197293</v>
      </c>
      <c r="X109" s="369">
        <v>0.10551622343012168</v>
      </c>
      <c r="Y109" s="369">
        <v>0.72231938210734759</v>
      </c>
      <c r="Z109" s="369">
        <v>0.10804596611326533</v>
      </c>
      <c r="AA109" s="369">
        <v>0.5837932651986405</v>
      </c>
      <c r="AB109" s="369">
        <v>2.2910599778469331E-2</v>
      </c>
      <c r="AC109" s="373">
        <v>0.22716874543413881</v>
      </c>
      <c r="AD109" s="575">
        <v>0</v>
      </c>
      <c r="AE109" s="370" t="s">
        <v>1889</v>
      </c>
      <c r="AF109" s="370" t="s">
        <v>1833</v>
      </c>
      <c r="AG109" s="374" t="s">
        <v>1458</v>
      </c>
      <c r="AH109" s="374" t="s">
        <v>1813</v>
      </c>
      <c r="AI109" s="374">
        <v>0</v>
      </c>
      <c r="AJ109" s="374">
        <v>0</v>
      </c>
      <c r="AK109" s="374">
        <v>0</v>
      </c>
      <c r="AL109" s="722">
        <v>0.15</v>
      </c>
      <c r="AM109" s="722">
        <v>0</v>
      </c>
      <c r="AN109" s="369" t="s">
        <v>1834</v>
      </c>
      <c r="AO109" s="367" t="s">
        <v>1326</v>
      </c>
      <c r="AP109" s="370" t="s">
        <v>1835</v>
      </c>
      <c r="AQ109" s="376" t="s">
        <v>670</v>
      </c>
      <c r="AR109" s="369">
        <v>1.6000000000000001E-3</v>
      </c>
      <c r="AS109" s="369">
        <v>1.6000000000000001E-3</v>
      </c>
      <c r="AT109" s="369" t="s">
        <v>1424</v>
      </c>
      <c r="AW109" s="198"/>
      <c r="AX109" s="198"/>
      <c r="AY109" s="184"/>
      <c r="AZ109" s="184"/>
      <c r="BA109" s="184"/>
      <c r="BB109" s="184"/>
      <c r="BC109" s="184"/>
      <c r="BD109" s="184"/>
      <c r="BE109" s="184"/>
      <c r="BF109" s="184"/>
      <c r="BG109" s="186"/>
      <c r="BH109" s="186"/>
      <c r="BI109" s="199"/>
      <c r="BJ109" s="199"/>
      <c r="BK109" s="199"/>
      <c r="BL109" s="218"/>
      <c r="BM109" s="186"/>
      <c r="BN109" s="186"/>
      <c r="BO109" s="186"/>
      <c r="BP109" s="186"/>
      <c r="BQ109" s="186"/>
      <c r="BR109" s="186"/>
      <c r="BS109" s="186"/>
      <c r="BT109" s="186"/>
      <c r="BU109" s="186"/>
      <c r="BV109" s="189"/>
      <c r="BW109" s="184"/>
      <c r="BX109"/>
      <c r="BZ109"/>
    </row>
    <row r="110" spans="2:78" ht="18.75">
      <c r="B110" s="363" t="s">
        <v>252</v>
      </c>
      <c r="C110" s="364">
        <v>9441308000147</v>
      </c>
      <c r="D110" s="365" t="s">
        <v>13</v>
      </c>
      <c r="E110" s="365" t="s">
        <v>616</v>
      </c>
      <c r="F110" s="365" t="s">
        <v>610</v>
      </c>
      <c r="G110" s="366" t="s">
        <v>34</v>
      </c>
      <c r="H110" s="366" t="s">
        <v>1339</v>
      </c>
      <c r="I110" s="366" t="s">
        <v>34</v>
      </c>
      <c r="J110" s="366" t="s">
        <v>1424</v>
      </c>
      <c r="K110" s="367" t="s">
        <v>48</v>
      </c>
      <c r="L110" s="368"/>
      <c r="M110" s="368" t="s">
        <v>34</v>
      </c>
      <c r="N110" s="367">
        <v>208809</v>
      </c>
      <c r="O110" s="367" t="s">
        <v>1323</v>
      </c>
      <c r="P110" s="371">
        <v>39533</v>
      </c>
      <c r="Q110" s="372">
        <v>405.45095800000001</v>
      </c>
      <c r="R110" s="372">
        <v>497.17967582936484</v>
      </c>
      <c r="S110" s="367">
        <v>1</v>
      </c>
      <c r="T110" s="369">
        <v>2.7006969861554708E-2</v>
      </c>
      <c r="U110" s="369">
        <v>0.28936677147494383</v>
      </c>
      <c r="V110" s="369">
        <v>4.9665733222780339E-2</v>
      </c>
      <c r="W110" s="369">
        <v>0.44494794842936364</v>
      </c>
      <c r="X110" s="369">
        <v>8.2945629457585657E-2</v>
      </c>
      <c r="Y110" s="369">
        <v>0.56781065385633267</v>
      </c>
      <c r="Z110" s="369">
        <v>0.13893463435611131</v>
      </c>
      <c r="AA110" s="369">
        <v>0.75069071764239859</v>
      </c>
      <c r="AB110" s="369">
        <v>3.4189341814014895E-2</v>
      </c>
      <c r="AC110" s="373">
        <v>-1.8121352765288681</v>
      </c>
      <c r="AD110" s="575">
        <v>9412694000149</v>
      </c>
      <c r="AE110" s="370" t="s">
        <v>1878</v>
      </c>
      <c r="AF110" s="370" t="s">
        <v>1812</v>
      </c>
      <c r="AG110" s="374" t="s">
        <v>1459</v>
      </c>
      <c r="AH110" s="374" t="s">
        <v>1819</v>
      </c>
      <c r="AI110" s="374">
        <v>20000</v>
      </c>
      <c r="AJ110" s="374">
        <v>1000</v>
      </c>
      <c r="AK110" s="374">
        <v>20000</v>
      </c>
      <c r="AL110" s="722">
        <v>2</v>
      </c>
      <c r="AM110" s="722">
        <v>20</v>
      </c>
      <c r="AN110" s="369" t="s">
        <v>1820</v>
      </c>
      <c r="AO110" s="367" t="s">
        <v>1326</v>
      </c>
      <c r="AP110" s="370" t="s">
        <v>1835</v>
      </c>
      <c r="AQ110" s="376" t="s">
        <v>670</v>
      </c>
      <c r="AR110" s="369">
        <v>5.3333333333333297E-3</v>
      </c>
      <c r="AS110" s="369">
        <v>5.3333333333333297E-3</v>
      </c>
      <c r="AT110" s="369" t="s">
        <v>1424</v>
      </c>
      <c r="AW110" s="198"/>
      <c r="AX110" s="198"/>
      <c r="AY110" s="184"/>
      <c r="AZ110" s="184"/>
      <c r="BA110" s="184"/>
      <c r="BB110" s="184"/>
      <c r="BC110" s="184"/>
      <c r="BD110" s="184"/>
      <c r="BE110" s="184"/>
      <c r="BF110" s="184"/>
      <c r="BG110" s="186"/>
      <c r="BH110" s="186"/>
      <c r="BI110" s="199"/>
      <c r="BJ110" s="199"/>
      <c r="BK110" s="199"/>
      <c r="BL110" s="218"/>
      <c r="BM110" s="186"/>
      <c r="BN110" s="186"/>
      <c r="BO110" s="186"/>
      <c r="BP110" s="186"/>
      <c r="BQ110" s="186"/>
      <c r="BR110" s="186"/>
      <c r="BS110" s="186"/>
      <c r="BT110" s="186"/>
      <c r="BU110" s="186"/>
      <c r="BV110" s="189"/>
      <c r="BW110" s="184"/>
      <c r="BX110"/>
      <c r="BZ110"/>
    </row>
    <row r="111" spans="2:78" ht="18.75">
      <c r="B111" s="363" t="s">
        <v>334</v>
      </c>
      <c r="C111" s="364">
        <v>9401978000130</v>
      </c>
      <c r="D111" s="365" t="s">
        <v>14</v>
      </c>
      <c r="E111" s="365" t="s">
        <v>607</v>
      </c>
      <c r="F111" s="365" t="s">
        <v>1424</v>
      </c>
      <c r="G111" s="366" t="s">
        <v>1424</v>
      </c>
      <c r="H111" s="366" t="s">
        <v>34</v>
      </c>
      <c r="I111" s="366" t="s">
        <v>34</v>
      </c>
      <c r="J111" s="366" t="s">
        <v>608</v>
      </c>
      <c r="K111" s="367" t="s">
        <v>48</v>
      </c>
      <c r="L111" s="368"/>
      <c r="M111" s="368" t="s">
        <v>34</v>
      </c>
      <c r="N111" s="367">
        <v>209376</v>
      </c>
      <c r="O111" s="367" t="s">
        <v>1323</v>
      </c>
      <c r="P111" s="371">
        <v>39589</v>
      </c>
      <c r="Q111" s="372">
        <v>50.718086</v>
      </c>
      <c r="R111" s="372">
        <v>46.126490900793684</v>
      </c>
      <c r="S111" s="367">
        <v>3</v>
      </c>
      <c r="T111" s="369">
        <v>5.3032234499058806E-2</v>
      </c>
      <c r="U111" s="369">
        <v>0.56821504077508433</v>
      </c>
      <c r="V111" s="369">
        <v>-6.098149066671199E-2</v>
      </c>
      <c r="W111" s="369">
        <v>-0.54632414350166958</v>
      </c>
      <c r="X111" s="369">
        <v>-0.13450304505519628</v>
      </c>
      <c r="Y111" s="369">
        <v>-0.92075088775487335</v>
      </c>
      <c r="Z111" s="369">
        <v>-0.13781111979924143</v>
      </c>
      <c r="AA111" s="369">
        <v>-0.74462015105626911</v>
      </c>
      <c r="AB111" s="369">
        <v>0.20818447653545671</v>
      </c>
      <c r="AC111" s="373">
        <v>-0.8290864868715393</v>
      </c>
      <c r="AD111" s="575">
        <v>46171852000142</v>
      </c>
      <c r="AE111" s="370" t="s">
        <v>1884</v>
      </c>
      <c r="AF111" s="370" t="s">
        <v>1858</v>
      </c>
      <c r="AG111" s="374" t="s">
        <v>721</v>
      </c>
      <c r="AH111" s="374" t="s">
        <v>1813</v>
      </c>
      <c r="AI111" s="374">
        <v>5000</v>
      </c>
      <c r="AJ111" s="374">
        <v>5000</v>
      </c>
      <c r="AK111" s="374">
        <v>5000</v>
      </c>
      <c r="AL111" s="722">
        <v>1.85</v>
      </c>
      <c r="AM111" s="722">
        <v>20</v>
      </c>
      <c r="AN111" s="369" t="s">
        <v>1863</v>
      </c>
      <c r="AO111" s="367" t="s">
        <v>1326</v>
      </c>
      <c r="AP111" s="370" t="s">
        <v>1816</v>
      </c>
      <c r="AQ111" s="376" t="s">
        <v>661</v>
      </c>
      <c r="AR111" s="369">
        <v>4.4400000000000004E-3</v>
      </c>
      <c r="AS111" s="369">
        <v>4.4400000000000004E-3</v>
      </c>
      <c r="AT111" s="369" t="s">
        <v>1424</v>
      </c>
      <c r="AW111" s="198"/>
      <c r="AX111" s="198"/>
      <c r="AY111" s="184"/>
      <c r="AZ111" s="184"/>
      <c r="BA111" s="184"/>
      <c r="BB111" s="184"/>
      <c r="BC111" s="184"/>
      <c r="BD111" s="184"/>
      <c r="BE111" s="184"/>
      <c r="BF111" s="184"/>
      <c r="BG111" s="186"/>
      <c r="BH111" s="186"/>
      <c r="BI111" s="199"/>
      <c r="BJ111" s="199"/>
      <c r="BK111" s="199"/>
      <c r="BL111" s="218"/>
      <c r="BM111" s="186"/>
      <c r="BN111" s="186"/>
      <c r="BO111" s="186"/>
      <c r="BP111" s="186"/>
      <c r="BQ111" s="186"/>
      <c r="BR111" s="186"/>
      <c r="BS111" s="186"/>
      <c r="BT111" s="186"/>
      <c r="BU111" s="186"/>
      <c r="BV111" s="189"/>
      <c r="BW111" s="184"/>
      <c r="BX111"/>
      <c r="BZ111"/>
    </row>
    <row r="112" spans="2:78" ht="18.75">
      <c r="B112" s="363" t="s">
        <v>116</v>
      </c>
      <c r="C112" s="364">
        <v>9528698000197</v>
      </c>
      <c r="D112" s="365" t="s">
        <v>13</v>
      </c>
      <c r="E112" s="365" t="s">
        <v>615</v>
      </c>
      <c r="F112" s="365" t="s">
        <v>619</v>
      </c>
      <c r="G112" s="366" t="s">
        <v>1424</v>
      </c>
      <c r="H112" s="366" t="s">
        <v>1339</v>
      </c>
      <c r="I112" s="366" t="s">
        <v>34</v>
      </c>
      <c r="J112" s="366" t="s">
        <v>611</v>
      </c>
      <c r="K112" s="367" t="s">
        <v>48</v>
      </c>
      <c r="L112" s="368"/>
      <c r="M112" s="368" t="s">
        <v>1421</v>
      </c>
      <c r="N112" s="367">
        <v>210269</v>
      </c>
      <c r="O112" s="367" t="s">
        <v>1323</v>
      </c>
      <c r="P112" s="371">
        <v>39600</v>
      </c>
      <c r="Q112" s="372">
        <v>59.424205999999998</v>
      </c>
      <c r="R112" s="372">
        <v>70.726108976190446</v>
      </c>
      <c r="S112" s="367">
        <v>1</v>
      </c>
      <c r="T112" s="369">
        <v>0.14442866259617815</v>
      </c>
      <c r="U112" s="369">
        <v>1.5474840760789503</v>
      </c>
      <c r="V112" s="369">
        <v>0.14711327784396877</v>
      </c>
      <c r="W112" s="369">
        <v>1.3179660686730614</v>
      </c>
      <c r="X112" s="369">
        <v>0.18714152080956548</v>
      </c>
      <c r="Y112" s="369">
        <v>1.2810916016845049</v>
      </c>
      <c r="Z112" s="369">
        <v>0.17817650753341541</v>
      </c>
      <c r="AA112" s="369">
        <v>0.96272215295460173</v>
      </c>
      <c r="AB112" s="369">
        <v>2.3575481115140736E-2</v>
      </c>
      <c r="AC112" s="373">
        <v>1.5054552679272726</v>
      </c>
      <c r="AD112" s="575">
        <v>0</v>
      </c>
      <c r="AE112" s="370" t="s">
        <v>1890</v>
      </c>
      <c r="AF112" s="370" t="s">
        <v>1858</v>
      </c>
      <c r="AG112" s="374" t="s">
        <v>721</v>
      </c>
      <c r="AH112" s="374" t="s">
        <v>1819</v>
      </c>
      <c r="AI112" s="374">
        <v>20000</v>
      </c>
      <c r="AJ112" s="374">
        <v>1000</v>
      </c>
      <c r="AK112" s="374">
        <v>20000</v>
      </c>
      <c r="AL112" s="722">
        <v>1.37</v>
      </c>
      <c r="AM112" s="722">
        <v>20</v>
      </c>
      <c r="AN112" s="369" t="s">
        <v>1820</v>
      </c>
      <c r="AO112" s="367" t="s">
        <v>1326</v>
      </c>
      <c r="AP112" s="370" t="s">
        <v>1835</v>
      </c>
      <c r="AQ112" s="376" t="s">
        <v>666</v>
      </c>
      <c r="AR112" s="369">
        <v>3.4846E-3</v>
      </c>
      <c r="AS112" s="369">
        <v>3.4846E-3</v>
      </c>
      <c r="AT112" s="369" t="s">
        <v>1424</v>
      </c>
      <c r="AW112" s="198"/>
      <c r="AX112" s="198"/>
      <c r="AY112" s="184"/>
      <c r="AZ112" s="184"/>
      <c r="BA112" s="184"/>
      <c r="BB112" s="184"/>
      <c r="BC112" s="184"/>
      <c r="BD112" s="184"/>
      <c r="BE112" s="184"/>
      <c r="BF112" s="184"/>
      <c r="BG112" s="186"/>
      <c r="BH112" s="186"/>
      <c r="BI112" s="199"/>
      <c r="BJ112" s="199"/>
      <c r="BK112" s="199"/>
      <c r="BL112" s="218"/>
      <c r="BM112" s="186"/>
      <c r="BN112" s="186"/>
      <c r="BO112" s="186"/>
      <c r="BP112" s="186"/>
      <c r="BQ112" s="186"/>
      <c r="BR112" s="186"/>
      <c r="BS112" s="186"/>
      <c r="BT112" s="186"/>
      <c r="BU112" s="186"/>
      <c r="BV112" s="189"/>
      <c r="BW112" s="184"/>
      <c r="BX112"/>
      <c r="BZ112"/>
    </row>
    <row r="113" spans="2:78" ht="18.75">
      <c r="B113" s="363" t="s">
        <v>119</v>
      </c>
      <c r="C113" s="364">
        <v>8892340000186</v>
      </c>
      <c r="D113" s="365" t="s">
        <v>14</v>
      </c>
      <c r="E113" s="365" t="s">
        <v>607</v>
      </c>
      <c r="F113" s="365" t="s">
        <v>1424</v>
      </c>
      <c r="G113" s="366" t="s">
        <v>1424</v>
      </c>
      <c r="H113" s="366" t="s">
        <v>34</v>
      </c>
      <c r="I113" s="366" t="s">
        <v>34</v>
      </c>
      <c r="J113" s="366" t="s">
        <v>608</v>
      </c>
      <c r="K113" s="367" t="s">
        <v>48</v>
      </c>
      <c r="L113" s="368"/>
      <c r="M113" s="368" t="s">
        <v>34</v>
      </c>
      <c r="N113" s="367">
        <v>210277</v>
      </c>
      <c r="O113" s="367" t="s">
        <v>1326</v>
      </c>
      <c r="P113" s="371">
        <v>39253</v>
      </c>
      <c r="Q113" s="372">
        <v>107.78262700000001</v>
      </c>
      <c r="R113" s="372">
        <v>150.98145308333329</v>
      </c>
      <c r="S113" s="367">
        <v>2</v>
      </c>
      <c r="T113" s="369">
        <v>7.3813528527015837E-3</v>
      </c>
      <c r="U113" s="369">
        <v>7.9087667185653882E-2</v>
      </c>
      <c r="V113" s="369">
        <v>-0.14317543948133193</v>
      </c>
      <c r="W113" s="369">
        <v>-1.2826875579775212</v>
      </c>
      <c r="X113" s="369">
        <v>-0.10935853557136466</v>
      </c>
      <c r="Y113" s="369">
        <v>-0.74862222390270605</v>
      </c>
      <c r="Z113" s="369">
        <v>-7.6169220741929444E-2</v>
      </c>
      <c r="AA113" s="369">
        <v>-0.41155704080568689</v>
      </c>
      <c r="AB113" s="369">
        <v>0.25184164418108257</v>
      </c>
      <c r="AC113" s="373">
        <v>-1.0117345203773553</v>
      </c>
      <c r="AD113" s="575">
        <v>12823607000150</v>
      </c>
      <c r="AE113" s="370" t="s">
        <v>1890</v>
      </c>
      <c r="AF113" s="370" t="s">
        <v>1858</v>
      </c>
      <c r="AG113" s="374" t="s">
        <v>721</v>
      </c>
      <c r="AH113" s="374" t="s">
        <v>1819</v>
      </c>
      <c r="AI113" s="374">
        <v>20000</v>
      </c>
      <c r="AJ113" s="374">
        <v>1000</v>
      </c>
      <c r="AK113" s="374">
        <v>20000</v>
      </c>
      <c r="AL113" s="722">
        <v>1.9</v>
      </c>
      <c r="AM113" s="722">
        <v>0</v>
      </c>
      <c r="AN113" s="369" t="s">
        <v>1824</v>
      </c>
      <c r="AO113" s="367" t="s">
        <v>1326</v>
      </c>
      <c r="AP113" s="370" t="s">
        <v>1816</v>
      </c>
      <c r="AQ113" s="376" t="s">
        <v>661</v>
      </c>
      <c r="AR113" s="369">
        <v>3.8E-3</v>
      </c>
      <c r="AS113" s="369">
        <v>3.8E-3</v>
      </c>
      <c r="AT113" s="369" t="s">
        <v>1424</v>
      </c>
      <c r="AW113" s="198"/>
      <c r="AX113" s="198"/>
      <c r="AY113" s="184"/>
      <c r="AZ113" s="184"/>
      <c r="BA113" s="184"/>
      <c r="BB113" s="184"/>
      <c r="BC113" s="184"/>
      <c r="BD113" s="184"/>
      <c r="BE113" s="184"/>
      <c r="BF113" s="184"/>
      <c r="BG113" s="186"/>
      <c r="BH113" s="186"/>
      <c r="BI113" s="199"/>
      <c r="BJ113" s="199"/>
      <c r="BK113" s="199"/>
      <c r="BL113" s="218"/>
      <c r="BM113" s="186"/>
      <c r="BN113" s="186"/>
      <c r="BO113" s="186"/>
      <c r="BP113" s="186"/>
      <c r="BQ113" s="186"/>
      <c r="BR113" s="186"/>
      <c r="BS113" s="186"/>
      <c r="BT113" s="186"/>
      <c r="BU113" s="186"/>
      <c r="BV113" s="189"/>
      <c r="BW113" s="184"/>
      <c r="BX113"/>
      <c r="BZ113"/>
    </row>
    <row r="114" spans="2:78" ht="18.75">
      <c r="B114" s="363" t="s">
        <v>1622</v>
      </c>
      <c r="C114" s="364">
        <v>9463987000155</v>
      </c>
      <c r="D114" s="365" t="s">
        <v>11</v>
      </c>
      <c r="E114" s="365" t="s">
        <v>1424</v>
      </c>
      <c r="F114" s="365" t="s">
        <v>1424</v>
      </c>
      <c r="G114" s="366" t="s">
        <v>1424</v>
      </c>
      <c r="H114" s="366" t="s">
        <v>34</v>
      </c>
      <c r="I114" s="366" t="s">
        <v>1424</v>
      </c>
      <c r="J114" s="366" t="s">
        <v>1424</v>
      </c>
      <c r="K114" s="367" t="s">
        <v>48</v>
      </c>
      <c r="L114" s="368"/>
      <c r="M114" s="368" t="s">
        <v>1424</v>
      </c>
      <c r="N114" s="367">
        <v>210587</v>
      </c>
      <c r="O114" s="367" t="s">
        <v>1323</v>
      </c>
      <c r="P114" s="371">
        <v>39597</v>
      </c>
      <c r="Q114" s="372">
        <v>86.064038999999994</v>
      </c>
      <c r="R114" s="372">
        <v>91.752407853174589</v>
      </c>
      <c r="S114" s="367">
        <v>1</v>
      </c>
      <c r="T114" s="369">
        <v>5.6754818695575082E-2</v>
      </c>
      <c r="U114" s="369">
        <v>0.60810075087183157</v>
      </c>
      <c r="V114" s="369">
        <v>6.215939826841832E-2</v>
      </c>
      <c r="W114" s="369">
        <v>0.55687684325680353</v>
      </c>
      <c r="X114" s="369">
        <v>0.10792301342510413</v>
      </c>
      <c r="Y114" s="369">
        <v>0.73879524719731804</v>
      </c>
      <c r="Z114" s="369">
        <v>0.12834126762850295</v>
      </c>
      <c r="AA114" s="369">
        <v>0.69345270706388207</v>
      </c>
      <c r="AB114" s="369">
        <v>5.4711731116390896E-2</v>
      </c>
      <c r="AC114" s="373">
        <v>-0.90404829691129507</v>
      </c>
      <c r="AD114" s="575">
        <v>31552352000183</v>
      </c>
      <c r="AE114" s="370" t="s">
        <v>1817</v>
      </c>
      <c r="AF114" s="370" t="s">
        <v>1818</v>
      </c>
      <c r="AG114" s="374" t="s">
        <v>59</v>
      </c>
      <c r="AH114" s="374" t="s">
        <v>1813</v>
      </c>
      <c r="AI114" s="374">
        <v>100000</v>
      </c>
      <c r="AJ114" s="374">
        <v>50000</v>
      </c>
      <c r="AK114" s="374">
        <v>100000</v>
      </c>
      <c r="AL114" s="722">
        <v>0</v>
      </c>
      <c r="AM114" s="722">
        <v>0</v>
      </c>
      <c r="AN114" s="369" t="s">
        <v>1891</v>
      </c>
      <c r="AO114" s="367" t="s">
        <v>1326</v>
      </c>
      <c r="AP114" s="370" t="s">
        <v>1821</v>
      </c>
      <c r="AQ114" s="376" t="s">
        <v>1815</v>
      </c>
      <c r="AR114" s="369">
        <v>0</v>
      </c>
      <c r="AS114" s="369">
        <v>0</v>
      </c>
      <c r="AT114" s="369" t="s">
        <v>1424</v>
      </c>
      <c r="AW114" s="198"/>
      <c r="AX114" s="198"/>
      <c r="AY114" s="184"/>
      <c r="AZ114" s="184"/>
      <c r="BA114" s="184"/>
      <c r="BB114" s="184"/>
      <c r="BC114" s="184"/>
      <c r="BD114" s="184"/>
      <c r="BE114" s="184"/>
      <c r="BF114" s="184"/>
      <c r="BG114" s="186"/>
      <c r="BH114" s="186"/>
      <c r="BI114" s="199"/>
      <c r="BJ114" s="199"/>
      <c r="BK114" s="199"/>
      <c r="BL114" s="218"/>
      <c r="BM114" s="186"/>
      <c r="BN114" s="186"/>
      <c r="BO114" s="186"/>
      <c r="BP114" s="186"/>
      <c r="BQ114" s="186"/>
      <c r="BR114" s="186"/>
      <c r="BS114" s="186"/>
      <c r="BT114" s="186"/>
      <c r="BU114" s="186"/>
      <c r="BV114" s="189"/>
      <c r="BW114" s="184"/>
      <c r="BX114"/>
      <c r="BZ114"/>
    </row>
    <row r="115" spans="2:78" ht="18.75">
      <c r="B115" s="363" t="s">
        <v>301</v>
      </c>
      <c r="C115" s="364">
        <v>9586692000176</v>
      </c>
      <c r="D115" s="365" t="s">
        <v>13</v>
      </c>
      <c r="E115" s="365" t="s">
        <v>616</v>
      </c>
      <c r="F115" s="365" t="s">
        <v>610</v>
      </c>
      <c r="G115" s="366" t="s">
        <v>34</v>
      </c>
      <c r="H115" s="366" t="s">
        <v>1340</v>
      </c>
      <c r="I115" s="366" t="s">
        <v>34</v>
      </c>
      <c r="J115" s="366" t="s">
        <v>1424</v>
      </c>
      <c r="K115" s="367" t="s">
        <v>48</v>
      </c>
      <c r="L115" s="368"/>
      <c r="M115" s="368" t="s">
        <v>34</v>
      </c>
      <c r="N115" s="367">
        <v>211451</v>
      </c>
      <c r="O115" s="367" t="s">
        <v>1323</v>
      </c>
      <c r="P115" s="371">
        <v>39612</v>
      </c>
      <c r="Q115" s="372">
        <v>7.685492</v>
      </c>
      <c r="R115" s="372">
        <v>10.619151238095242</v>
      </c>
      <c r="S115" s="367">
        <v>3</v>
      </c>
      <c r="T115" s="369">
        <v>0.11905197392465072</v>
      </c>
      <c r="U115" s="369">
        <v>1.2755849882046788</v>
      </c>
      <c r="V115" s="369">
        <v>3.3463883949509166E-2</v>
      </c>
      <c r="W115" s="369">
        <v>0.29979798029001842</v>
      </c>
      <c r="X115" s="369">
        <v>3.9253315552119306E-2</v>
      </c>
      <c r="Y115" s="369">
        <v>0.2687115754673372</v>
      </c>
      <c r="Z115" s="369">
        <v>-7.6156770956061104E-2</v>
      </c>
      <c r="AA115" s="369">
        <v>-0.41148977220321559</v>
      </c>
      <c r="AB115" s="369">
        <v>7.2025097062753021E-2</v>
      </c>
      <c r="AC115" s="373">
        <v>-1.0851434408711038</v>
      </c>
      <c r="AD115" s="575">
        <v>9573796000146</v>
      </c>
      <c r="AE115" s="370" t="s">
        <v>1892</v>
      </c>
      <c r="AF115" s="370" t="s">
        <v>1833</v>
      </c>
      <c r="AG115" s="374" t="s">
        <v>1458</v>
      </c>
      <c r="AH115" s="374" t="s">
        <v>1819</v>
      </c>
      <c r="AI115" s="374">
        <v>1000</v>
      </c>
      <c r="AJ115" s="374">
        <v>500</v>
      </c>
      <c r="AK115" s="374">
        <v>1000</v>
      </c>
      <c r="AL115" s="722">
        <v>2</v>
      </c>
      <c r="AM115" s="722">
        <v>25</v>
      </c>
      <c r="AN115" s="369" t="s">
        <v>1820</v>
      </c>
      <c r="AO115" s="367" t="s">
        <v>1326</v>
      </c>
      <c r="AP115" s="370" t="s">
        <v>1835</v>
      </c>
      <c r="AQ115" s="376" t="s">
        <v>670</v>
      </c>
      <c r="AR115" s="369">
        <v>5.3333333333333297E-3</v>
      </c>
      <c r="AS115" s="369">
        <v>5.3333333333333297E-3</v>
      </c>
      <c r="AT115" s="369" t="s">
        <v>1424</v>
      </c>
      <c r="AW115" s="198"/>
      <c r="AX115" s="198"/>
      <c r="AY115" s="184"/>
      <c r="AZ115" s="184"/>
      <c r="BA115" s="184"/>
      <c r="BB115" s="184"/>
      <c r="BC115" s="184"/>
      <c r="BD115" s="184"/>
      <c r="BE115" s="184"/>
      <c r="BF115" s="184"/>
      <c r="BG115" s="186"/>
      <c r="BH115" s="186"/>
      <c r="BI115" s="199"/>
      <c r="BJ115" s="199"/>
      <c r="BK115" s="199"/>
      <c r="BL115" s="218"/>
      <c r="BM115" s="186"/>
      <c r="BN115" s="186"/>
      <c r="BO115" s="186"/>
      <c r="BP115" s="186"/>
      <c r="BQ115" s="186"/>
      <c r="BR115" s="186"/>
      <c r="BS115" s="186"/>
      <c r="BT115" s="186"/>
      <c r="BU115" s="186"/>
      <c r="BV115" s="189"/>
      <c r="BW115" s="184"/>
      <c r="BX115"/>
      <c r="BZ115"/>
    </row>
    <row r="116" spans="2:78" ht="18.75">
      <c r="B116" s="363" t="s">
        <v>21</v>
      </c>
      <c r="C116" s="364">
        <v>8893082000152</v>
      </c>
      <c r="D116" s="365" t="s">
        <v>13</v>
      </c>
      <c r="E116" s="365" t="s">
        <v>615</v>
      </c>
      <c r="F116" s="365" t="s">
        <v>619</v>
      </c>
      <c r="G116" s="366" t="s">
        <v>34</v>
      </c>
      <c r="H116" s="366" t="s">
        <v>1339</v>
      </c>
      <c r="I116" s="366" t="s">
        <v>34</v>
      </c>
      <c r="J116" s="366" t="s">
        <v>611</v>
      </c>
      <c r="K116" s="367" t="s">
        <v>48</v>
      </c>
      <c r="L116" s="368" t="s">
        <v>717</v>
      </c>
      <c r="M116" s="368" t="s">
        <v>34</v>
      </c>
      <c r="N116" s="367">
        <v>211788</v>
      </c>
      <c r="O116" s="367" t="s">
        <v>1323</v>
      </c>
      <c r="P116" s="371">
        <v>39631</v>
      </c>
      <c r="Q116" s="372">
        <v>996.17376200000001</v>
      </c>
      <c r="R116" s="372">
        <v>1111.4737227976188</v>
      </c>
      <c r="S116" s="367">
        <v>1</v>
      </c>
      <c r="T116" s="369">
        <v>0.15277776507125673</v>
      </c>
      <c r="U116" s="369">
        <v>1.6369407178389037</v>
      </c>
      <c r="V116" s="369">
        <v>0.1351938572632938</v>
      </c>
      <c r="W116" s="369">
        <v>1.2111817449614066</v>
      </c>
      <c r="X116" s="369">
        <v>0.24660483719017279</v>
      </c>
      <c r="Y116" s="369">
        <v>1.6881522843911667</v>
      </c>
      <c r="Z116" s="369">
        <v>0.40035741083089471</v>
      </c>
      <c r="AA116" s="369">
        <v>2.1632085724554031</v>
      </c>
      <c r="AB116" s="369">
        <v>4.1415415326739188E-2</v>
      </c>
      <c r="AC116" s="373">
        <v>0.56916999315504735</v>
      </c>
      <c r="AD116" s="575">
        <v>8875020000118</v>
      </c>
      <c r="AE116" s="370" t="s">
        <v>1893</v>
      </c>
      <c r="AF116" s="370" t="s">
        <v>1858</v>
      </c>
      <c r="AG116" s="374" t="s">
        <v>721</v>
      </c>
      <c r="AH116" s="374" t="s">
        <v>1819</v>
      </c>
      <c r="AI116" s="374">
        <v>50000</v>
      </c>
      <c r="AJ116" s="374">
        <v>25000</v>
      </c>
      <c r="AK116" s="374">
        <v>50000</v>
      </c>
      <c r="AL116" s="722">
        <v>1.98</v>
      </c>
      <c r="AM116" s="722">
        <v>20</v>
      </c>
      <c r="AN116" s="369" t="s">
        <v>1820</v>
      </c>
      <c r="AO116" s="367" t="s">
        <v>1326</v>
      </c>
      <c r="AP116" s="370" t="s">
        <v>1835</v>
      </c>
      <c r="AQ116" s="376" t="s">
        <v>670</v>
      </c>
      <c r="AR116" s="369">
        <v>3.9500000000000004E-3</v>
      </c>
      <c r="AS116" s="369">
        <v>3.9500000000000004E-3</v>
      </c>
      <c r="AT116" s="369" t="s">
        <v>1424</v>
      </c>
      <c r="AW116" s="198"/>
      <c r="AX116" s="198"/>
      <c r="AY116" s="184"/>
      <c r="AZ116" s="184"/>
      <c r="BA116" s="184"/>
      <c r="BB116" s="184"/>
      <c r="BC116" s="184"/>
      <c r="BD116" s="184"/>
      <c r="BE116" s="184"/>
      <c r="BF116" s="184"/>
      <c r="BG116" s="186"/>
      <c r="BH116" s="186"/>
      <c r="BI116" s="199"/>
      <c r="BJ116" s="199"/>
      <c r="BK116" s="199"/>
      <c r="BL116" s="218"/>
      <c r="BM116" s="186"/>
      <c r="BN116" s="186"/>
      <c r="BO116" s="186"/>
      <c r="BP116" s="186"/>
      <c r="BQ116" s="186"/>
      <c r="BR116" s="186"/>
      <c r="BS116" s="186"/>
      <c r="BT116" s="186"/>
      <c r="BU116" s="186"/>
      <c r="BV116" s="189"/>
      <c r="BW116" s="184"/>
      <c r="BX116"/>
      <c r="BZ116"/>
    </row>
    <row r="117" spans="2:78" ht="18.75">
      <c r="B117" s="363" t="s">
        <v>515</v>
      </c>
      <c r="C117" s="364">
        <v>9289134000149</v>
      </c>
      <c r="D117" s="365" t="s">
        <v>13</v>
      </c>
      <c r="E117" s="365" t="s">
        <v>615</v>
      </c>
      <c r="F117" s="365" t="s">
        <v>619</v>
      </c>
      <c r="G117" s="366" t="s">
        <v>34</v>
      </c>
      <c r="H117" s="366" t="s">
        <v>1339</v>
      </c>
      <c r="I117" s="366" t="s">
        <v>34</v>
      </c>
      <c r="J117" s="366" t="s">
        <v>611</v>
      </c>
      <c r="K117" s="367" t="s">
        <v>48</v>
      </c>
      <c r="L117" s="368" t="s">
        <v>717</v>
      </c>
      <c r="M117" s="368" t="s">
        <v>34</v>
      </c>
      <c r="N117" s="367">
        <v>211796</v>
      </c>
      <c r="O117" s="367" t="s">
        <v>1323</v>
      </c>
      <c r="P117" s="371">
        <v>39544</v>
      </c>
      <c r="Q117" s="372">
        <v>255.866793</v>
      </c>
      <c r="R117" s="372">
        <v>242.4195303107569</v>
      </c>
      <c r="S117" s="367">
        <v>1</v>
      </c>
      <c r="T117" s="369">
        <v>0.1532634161478843</v>
      </c>
      <c r="U117" s="369">
        <v>1.6421442369610952</v>
      </c>
      <c r="V117" s="369">
        <v>0.13530389845449431</v>
      </c>
      <c r="W117" s="369">
        <v>1.2121675876962308</v>
      </c>
      <c r="X117" s="369">
        <v>0.2473723306443496</v>
      </c>
      <c r="Y117" s="369">
        <v>1.6934062195640793</v>
      </c>
      <c r="Z117" s="369">
        <v>0.40517597102302516</v>
      </c>
      <c r="AA117" s="369">
        <v>2.1892441857162543</v>
      </c>
      <c r="AB117" s="369">
        <v>4.1681995640067769E-2</v>
      </c>
      <c r="AC117" s="373">
        <v>0.56816984133237602</v>
      </c>
      <c r="AD117" s="575">
        <v>9289155000164</v>
      </c>
      <c r="AE117" s="370" t="s">
        <v>1893</v>
      </c>
      <c r="AF117" s="370" t="s">
        <v>1858</v>
      </c>
      <c r="AG117" s="374" t="s">
        <v>721</v>
      </c>
      <c r="AH117" s="374" t="s">
        <v>1894</v>
      </c>
      <c r="AI117" s="374">
        <v>100000</v>
      </c>
      <c r="AJ117" s="374">
        <v>50000</v>
      </c>
      <c r="AK117" s="374">
        <v>100000</v>
      </c>
      <c r="AL117" s="722">
        <v>0.08</v>
      </c>
      <c r="AM117" s="722">
        <v>20</v>
      </c>
      <c r="AN117" s="369" t="s">
        <v>1820</v>
      </c>
      <c r="AO117" s="367" t="s">
        <v>1326</v>
      </c>
      <c r="AP117" s="370" t="s">
        <v>1835</v>
      </c>
      <c r="AQ117" s="376" t="s">
        <v>670</v>
      </c>
      <c r="AR117" s="369">
        <v>3.9500000000000004E-3</v>
      </c>
      <c r="AS117" s="369">
        <v>3.9500000000000004E-3</v>
      </c>
      <c r="AT117" s="369" t="s">
        <v>1424</v>
      </c>
      <c r="AW117" s="198"/>
      <c r="AX117" s="198"/>
      <c r="AY117" s="184"/>
      <c r="AZ117" s="184"/>
      <c r="BA117" s="184"/>
      <c r="BB117" s="184"/>
      <c r="BC117" s="184"/>
      <c r="BD117" s="184"/>
      <c r="BE117" s="184"/>
      <c r="BF117" s="184"/>
      <c r="BG117" s="186"/>
      <c r="BH117" s="186"/>
      <c r="BI117" s="199"/>
      <c r="BJ117" s="199"/>
      <c r="BK117" s="199"/>
      <c r="BL117" s="218"/>
      <c r="BM117" s="186"/>
      <c r="BN117" s="186"/>
      <c r="BO117" s="186"/>
      <c r="BP117" s="186"/>
      <c r="BQ117" s="186"/>
      <c r="BR117" s="186"/>
      <c r="BS117" s="186"/>
      <c r="BT117" s="186"/>
      <c r="BU117" s="186"/>
      <c r="BV117" s="189"/>
      <c r="BW117" s="184"/>
      <c r="BX117"/>
      <c r="BZ117"/>
    </row>
    <row r="118" spans="2:78" ht="18.75">
      <c r="B118" s="363" t="s">
        <v>244</v>
      </c>
      <c r="C118" s="364">
        <v>9143318000104</v>
      </c>
      <c r="D118" s="365" t="s">
        <v>14</v>
      </c>
      <c r="E118" s="365" t="s">
        <v>614</v>
      </c>
      <c r="F118" s="365" t="s">
        <v>1424</v>
      </c>
      <c r="G118" s="366" t="s">
        <v>1424</v>
      </c>
      <c r="H118" s="366" t="s">
        <v>1340</v>
      </c>
      <c r="I118" s="366" t="s">
        <v>34</v>
      </c>
      <c r="J118" s="366" t="s">
        <v>608</v>
      </c>
      <c r="K118" s="367" t="s">
        <v>48</v>
      </c>
      <c r="L118" s="368"/>
      <c r="M118" s="368" t="s">
        <v>1421</v>
      </c>
      <c r="N118" s="367">
        <v>211958</v>
      </c>
      <c r="O118" s="367" t="s">
        <v>1323</v>
      </c>
      <c r="P118" s="371">
        <v>39600</v>
      </c>
      <c r="Q118" s="372">
        <v>434.53237480000001</v>
      </c>
      <c r="R118" s="372">
        <v>473.11090150277784</v>
      </c>
      <c r="S118" s="367">
        <v>2</v>
      </c>
      <c r="T118" s="369">
        <v>2.5810983188343073E-2</v>
      </c>
      <c r="U118" s="369">
        <v>0.27655234600891015</v>
      </c>
      <c r="V118" s="369">
        <v>-7.4819761493775894E-2</v>
      </c>
      <c r="W118" s="369">
        <v>-0.67029916238828913</v>
      </c>
      <c r="X118" s="369">
        <v>1.9025067137601326E-2</v>
      </c>
      <c r="Y118" s="369">
        <v>0.13023755298145004</v>
      </c>
      <c r="Z118" s="369">
        <v>0.15783176848230562</v>
      </c>
      <c r="AA118" s="369">
        <v>0.8527955905153265</v>
      </c>
      <c r="AB118" s="369">
        <v>0.23651334948450098</v>
      </c>
      <c r="AC118" s="373">
        <v>-0.78829041787873311</v>
      </c>
      <c r="AD118" s="575">
        <v>9271730000100</v>
      </c>
      <c r="AE118" s="370" t="s">
        <v>1845</v>
      </c>
      <c r="AF118" s="370" t="s">
        <v>1812</v>
      </c>
      <c r="AG118" s="374" t="s">
        <v>1459</v>
      </c>
      <c r="AH118" s="374" t="s">
        <v>1819</v>
      </c>
      <c r="AI118" s="374">
        <v>100000</v>
      </c>
      <c r="AJ118" s="374">
        <v>50000</v>
      </c>
      <c r="AK118" s="374">
        <v>100000</v>
      </c>
      <c r="AL118" s="722">
        <v>1.85</v>
      </c>
      <c r="AM118" s="722">
        <v>20</v>
      </c>
      <c r="AN118" s="369" t="s">
        <v>1814</v>
      </c>
      <c r="AO118" s="367" t="s">
        <v>1326</v>
      </c>
      <c r="AP118" s="370" t="s">
        <v>1835</v>
      </c>
      <c r="AQ118" s="376" t="s">
        <v>673</v>
      </c>
      <c r="AR118" s="369">
        <v>2.46666666666667E-3</v>
      </c>
      <c r="AS118" s="369">
        <v>2.46666666666667E-3</v>
      </c>
      <c r="AT118" s="369" t="s">
        <v>1424</v>
      </c>
      <c r="AW118" s="198"/>
      <c r="AX118" s="198"/>
      <c r="AY118" s="184"/>
      <c r="AZ118" s="184"/>
      <c r="BA118" s="184"/>
      <c r="BB118" s="184"/>
      <c r="BC118" s="184"/>
      <c r="BD118" s="184"/>
      <c r="BE118" s="184"/>
      <c r="BF118" s="184"/>
      <c r="BG118" s="186"/>
      <c r="BH118" s="186"/>
      <c r="BI118" s="199"/>
      <c r="BJ118" s="199"/>
      <c r="BK118" s="199"/>
      <c r="BL118" s="218"/>
      <c r="BM118" s="186"/>
      <c r="BN118" s="186"/>
      <c r="BO118" s="186"/>
      <c r="BP118" s="186"/>
      <c r="BQ118" s="186"/>
      <c r="BR118" s="186"/>
      <c r="BS118" s="186"/>
      <c r="BT118" s="186"/>
      <c r="BU118" s="186"/>
      <c r="BV118" s="189"/>
      <c r="BW118" s="184"/>
      <c r="BX118"/>
      <c r="BZ118"/>
    </row>
    <row r="119" spans="2:78" ht="18.75">
      <c r="B119" s="363" t="s">
        <v>856</v>
      </c>
      <c r="C119" s="364">
        <v>9518581000122</v>
      </c>
      <c r="D119" s="365" t="s">
        <v>11</v>
      </c>
      <c r="E119" s="365" t="s">
        <v>621</v>
      </c>
      <c r="F119" s="365" t="s">
        <v>674</v>
      </c>
      <c r="G119" s="366" t="s">
        <v>867</v>
      </c>
      <c r="H119" s="366" t="s">
        <v>34</v>
      </c>
      <c r="I119" s="366" t="s">
        <v>1424</v>
      </c>
      <c r="J119" s="366" t="s">
        <v>608</v>
      </c>
      <c r="K119" s="367" t="s">
        <v>48</v>
      </c>
      <c r="L119" s="368"/>
      <c r="M119" s="368" t="s">
        <v>34</v>
      </c>
      <c r="N119" s="367">
        <v>212385</v>
      </c>
      <c r="O119" s="367" t="s">
        <v>1323</v>
      </c>
      <c r="P119" s="371">
        <v>39631</v>
      </c>
      <c r="Q119" s="372">
        <v>317.02705700000001</v>
      </c>
      <c r="R119" s="372">
        <v>312.65514719444445</v>
      </c>
      <c r="S119" s="367">
        <v>1</v>
      </c>
      <c r="T119" s="369">
        <v>5.4199569528661007E-2</v>
      </c>
      <c r="U119" s="369">
        <v>0.58072247757666529</v>
      </c>
      <c r="V119" s="369">
        <v>6.1617309640695339E-2</v>
      </c>
      <c r="W119" s="369">
        <v>0.55202035152456042</v>
      </c>
      <c r="X119" s="369">
        <v>9.7483368074651189E-2</v>
      </c>
      <c r="Y119" s="369">
        <v>0.66732985605817352</v>
      </c>
      <c r="Z119" s="369">
        <v>9.7818357945938628E-2</v>
      </c>
      <c r="AA119" s="369">
        <v>0.52853151890709726</v>
      </c>
      <c r="AB119" s="369">
        <v>5.4983502923467646E-2</v>
      </c>
      <c r="AC119" s="373">
        <v>-0.90943889177389037</v>
      </c>
      <c r="AD119" s="575">
        <v>0</v>
      </c>
      <c r="AE119" s="370" t="s">
        <v>1889</v>
      </c>
      <c r="AF119" s="370" t="s">
        <v>1833</v>
      </c>
      <c r="AG119" s="374" t="s">
        <v>1458</v>
      </c>
      <c r="AH119" s="374" t="s">
        <v>1819</v>
      </c>
      <c r="AI119" s="374">
        <v>0</v>
      </c>
      <c r="AJ119" s="374">
        <v>0</v>
      </c>
      <c r="AK119" s="374">
        <v>0</v>
      </c>
      <c r="AL119" s="722">
        <v>0.4</v>
      </c>
      <c r="AM119" s="722">
        <v>0</v>
      </c>
      <c r="AN119" s="369" t="s">
        <v>1824</v>
      </c>
      <c r="AO119" s="367" t="s">
        <v>1326</v>
      </c>
      <c r="AP119" s="370" t="s">
        <v>1821</v>
      </c>
      <c r="AQ119" s="376" t="s">
        <v>677</v>
      </c>
      <c r="AR119" s="369">
        <v>3.2000000000000002E-3</v>
      </c>
      <c r="AS119" s="369">
        <v>3.2000000000000002E-3</v>
      </c>
      <c r="AT119" s="369" t="s">
        <v>1424</v>
      </c>
      <c r="AW119" s="198"/>
      <c r="AX119" s="198"/>
      <c r="AY119" s="184"/>
      <c r="AZ119" s="184"/>
      <c r="BA119" s="184"/>
      <c r="BB119" s="184"/>
      <c r="BC119" s="184"/>
      <c r="BD119" s="184"/>
      <c r="BE119" s="184"/>
      <c r="BF119" s="184"/>
      <c r="BG119" s="186"/>
      <c r="BH119" s="186"/>
      <c r="BI119" s="199"/>
      <c r="BJ119" s="199"/>
      <c r="BK119" s="199"/>
      <c r="BL119" s="218"/>
      <c r="BM119" s="186"/>
      <c r="BN119" s="186"/>
      <c r="BO119" s="186"/>
      <c r="BP119" s="186"/>
      <c r="BQ119" s="186"/>
      <c r="BR119" s="186"/>
      <c r="BS119" s="186"/>
      <c r="BT119" s="186"/>
      <c r="BU119" s="186"/>
      <c r="BV119" s="189"/>
      <c r="BW119" s="184"/>
      <c r="BX119"/>
      <c r="BZ119"/>
    </row>
    <row r="120" spans="2:78" ht="18.75">
      <c r="B120" s="363" t="s">
        <v>754</v>
      </c>
      <c r="C120" s="364">
        <v>9620860000100</v>
      </c>
      <c r="D120" s="365" t="s">
        <v>11</v>
      </c>
      <c r="E120" s="365" t="s">
        <v>620</v>
      </c>
      <c r="F120" s="365" t="s">
        <v>665</v>
      </c>
      <c r="G120" s="366" t="s">
        <v>740</v>
      </c>
      <c r="H120" s="366" t="s">
        <v>34</v>
      </c>
      <c r="I120" s="366" t="s">
        <v>1424</v>
      </c>
      <c r="J120" s="366" t="s">
        <v>608</v>
      </c>
      <c r="K120" s="367" t="s">
        <v>48</v>
      </c>
      <c r="L120" s="368" t="s">
        <v>1341</v>
      </c>
      <c r="M120" s="368" t="s">
        <v>34</v>
      </c>
      <c r="N120" s="367">
        <v>212660</v>
      </c>
      <c r="O120" s="367" t="s">
        <v>1323</v>
      </c>
      <c r="P120" s="371">
        <v>39634</v>
      </c>
      <c r="Q120" s="372">
        <v>218.18298899999999</v>
      </c>
      <c r="R120" s="372">
        <v>2772259.8799169962</v>
      </c>
      <c r="S120" s="367">
        <v>4</v>
      </c>
      <c r="T120" s="369">
        <v>9.2649546877059619E-2</v>
      </c>
      <c r="U120" s="369">
        <v>0.99269560398168466</v>
      </c>
      <c r="V120" s="369">
        <v>0.10997834030701648</v>
      </c>
      <c r="W120" s="369">
        <v>0.98527966297753888</v>
      </c>
      <c r="X120" s="369">
        <v>0.15610818773327884</v>
      </c>
      <c r="Y120" s="369">
        <v>1.0686505452886617</v>
      </c>
      <c r="Z120" s="369">
        <v>0.20057323422651341</v>
      </c>
      <c r="AA120" s="369">
        <v>1.0837360017476103</v>
      </c>
      <c r="AB120" s="369">
        <v>2.8917419267946724E-3</v>
      </c>
      <c r="AC120" s="373">
        <v>-0.56820606397093931</v>
      </c>
      <c r="AD120" s="575">
        <v>0</v>
      </c>
      <c r="AE120" s="370" t="s">
        <v>1895</v>
      </c>
      <c r="AF120" s="370" t="s">
        <v>1812</v>
      </c>
      <c r="AG120" s="374" t="s">
        <v>1459</v>
      </c>
      <c r="AH120" s="374" t="s">
        <v>1819</v>
      </c>
      <c r="AI120" s="374">
        <v>1000</v>
      </c>
      <c r="AJ120" s="374">
        <v>500</v>
      </c>
      <c r="AK120" s="374">
        <v>500</v>
      </c>
      <c r="AL120" s="722">
        <v>2.5</v>
      </c>
      <c r="AM120" s="722">
        <v>20</v>
      </c>
      <c r="AN120" s="369" t="s">
        <v>1820</v>
      </c>
      <c r="AO120" s="367" t="s">
        <v>1326</v>
      </c>
      <c r="AP120" s="370" t="s">
        <v>1835</v>
      </c>
      <c r="AQ120" s="376" t="s">
        <v>670</v>
      </c>
      <c r="AR120" s="369">
        <v>4.1999999999999997E-3</v>
      </c>
      <c r="AS120" s="369">
        <v>4.1999999999999997E-3</v>
      </c>
      <c r="AT120" s="369" t="s">
        <v>1424</v>
      </c>
      <c r="AW120" s="198"/>
      <c r="AX120" s="198"/>
      <c r="AY120" s="184"/>
      <c r="AZ120" s="184"/>
      <c r="BA120" s="184"/>
      <c r="BB120" s="184"/>
      <c r="BC120" s="184"/>
      <c r="BD120" s="184"/>
      <c r="BE120" s="184"/>
      <c r="BF120" s="184"/>
      <c r="BG120" s="186"/>
      <c r="BH120" s="186"/>
      <c r="BI120" s="199"/>
      <c r="BJ120" s="199"/>
      <c r="BK120" s="199"/>
      <c r="BL120" s="218"/>
      <c r="BM120" s="186"/>
      <c r="BN120" s="186"/>
      <c r="BO120" s="186"/>
      <c r="BP120" s="186"/>
      <c r="BQ120" s="186"/>
      <c r="BR120" s="186"/>
      <c r="BS120" s="186"/>
      <c r="BT120" s="186"/>
      <c r="BU120" s="186"/>
      <c r="BV120" s="189"/>
      <c r="BW120" s="184"/>
      <c r="BX120"/>
      <c r="BZ120"/>
    </row>
    <row r="121" spans="2:78" ht="18.75">
      <c r="B121" s="363" t="s">
        <v>1205</v>
      </c>
      <c r="C121" s="364">
        <v>9326708000101</v>
      </c>
      <c r="D121" s="365" t="s">
        <v>11</v>
      </c>
      <c r="E121" s="365" t="s">
        <v>621</v>
      </c>
      <c r="F121" s="365" t="s">
        <v>665</v>
      </c>
      <c r="G121" s="366" t="s">
        <v>867</v>
      </c>
      <c r="H121" s="366" t="s">
        <v>34</v>
      </c>
      <c r="I121" s="366" t="s">
        <v>1424</v>
      </c>
      <c r="J121" s="366" t="s">
        <v>608</v>
      </c>
      <c r="K121" s="367" t="s">
        <v>48</v>
      </c>
      <c r="L121" s="368"/>
      <c r="M121" s="368" t="s">
        <v>34</v>
      </c>
      <c r="N121" s="367">
        <v>212873</v>
      </c>
      <c r="O121" s="367" t="s">
        <v>1323</v>
      </c>
      <c r="P121" s="371">
        <v>39642</v>
      </c>
      <c r="Q121" s="372">
        <v>254.00262699999999</v>
      </c>
      <c r="R121" s="372">
        <v>423.29066618326715</v>
      </c>
      <c r="S121" s="367">
        <v>1</v>
      </c>
      <c r="T121" s="369">
        <v>6.51597992475621E-2</v>
      </c>
      <c r="U121" s="369">
        <v>0.69815609951353086</v>
      </c>
      <c r="V121" s="369">
        <v>5.1681557311792359E-2</v>
      </c>
      <c r="W121" s="369">
        <v>0.46300741789852645</v>
      </c>
      <c r="X121" s="369">
        <v>6.9956053552620023E-2</v>
      </c>
      <c r="Y121" s="369">
        <v>0.47888951797313906</v>
      </c>
      <c r="Z121" s="369">
        <v>7.8427984408572016E-2</v>
      </c>
      <c r="AA121" s="369">
        <v>0.4237615780382844</v>
      </c>
      <c r="AB121" s="369">
        <v>5.6771482580407408E-2</v>
      </c>
      <c r="AC121" s="373">
        <v>-1.0558098110010237</v>
      </c>
      <c r="AD121" s="575">
        <v>0</v>
      </c>
      <c r="AE121" s="370" t="s">
        <v>1848</v>
      </c>
      <c r="AF121" s="370" t="s">
        <v>1858</v>
      </c>
      <c r="AG121" s="374" t="s">
        <v>721</v>
      </c>
      <c r="AH121" s="374" t="s">
        <v>1819</v>
      </c>
      <c r="AI121" s="374">
        <v>5000</v>
      </c>
      <c r="AJ121" s="374">
        <v>2500</v>
      </c>
      <c r="AK121" s="374">
        <v>2500</v>
      </c>
      <c r="AL121" s="722">
        <v>0.4</v>
      </c>
      <c r="AM121" s="722">
        <v>20</v>
      </c>
      <c r="AN121" s="369" t="s">
        <v>1824</v>
      </c>
      <c r="AO121" s="367" t="s">
        <v>1326</v>
      </c>
      <c r="AP121" s="370" t="s">
        <v>1821</v>
      </c>
      <c r="AQ121" s="376" t="s">
        <v>685</v>
      </c>
      <c r="AR121" s="369">
        <v>1.4400000000000001E-3</v>
      </c>
      <c r="AS121" s="369">
        <v>1.4400000000000001E-3</v>
      </c>
      <c r="AT121" s="369" t="s">
        <v>1424</v>
      </c>
      <c r="AW121" s="198"/>
      <c r="AX121" s="198"/>
      <c r="AY121" s="184"/>
      <c r="AZ121" s="184"/>
      <c r="BA121" s="184"/>
      <c r="BB121" s="184"/>
      <c r="BC121" s="184"/>
      <c r="BD121" s="184"/>
      <c r="BE121" s="184"/>
      <c r="BF121" s="184"/>
      <c r="BG121" s="186"/>
      <c r="BH121" s="186"/>
      <c r="BI121" s="199"/>
      <c r="BJ121" s="199"/>
      <c r="BK121" s="199"/>
      <c r="BL121" s="218"/>
      <c r="BM121" s="186"/>
      <c r="BN121" s="186"/>
      <c r="BO121" s="186"/>
      <c r="BP121" s="186"/>
      <c r="BQ121" s="186"/>
      <c r="BR121" s="186"/>
      <c r="BS121" s="186"/>
      <c r="BT121" s="186"/>
      <c r="BU121" s="186"/>
      <c r="BV121" s="189"/>
      <c r="BW121" s="184"/>
      <c r="BX121"/>
      <c r="BZ121"/>
    </row>
    <row r="122" spans="2:78" ht="18.75">
      <c r="B122" s="363" t="s">
        <v>131</v>
      </c>
      <c r="C122" s="364">
        <v>8323402000139</v>
      </c>
      <c r="D122" s="365" t="s">
        <v>14</v>
      </c>
      <c r="E122" s="365" t="s">
        <v>607</v>
      </c>
      <c r="F122" s="365" t="s">
        <v>1424</v>
      </c>
      <c r="G122" s="366" t="s">
        <v>1424</v>
      </c>
      <c r="H122" s="366" t="s">
        <v>34</v>
      </c>
      <c r="I122" s="366" t="s">
        <v>34</v>
      </c>
      <c r="J122" s="366" t="s">
        <v>608</v>
      </c>
      <c r="K122" s="367" t="s">
        <v>48</v>
      </c>
      <c r="L122" s="368" t="s">
        <v>1341</v>
      </c>
      <c r="M122" s="368" t="s">
        <v>1421</v>
      </c>
      <c r="N122" s="367">
        <v>212962</v>
      </c>
      <c r="O122" s="367" t="s">
        <v>1323</v>
      </c>
      <c r="P122" s="371">
        <v>39639</v>
      </c>
      <c r="Q122" s="372">
        <v>766.03085599999997</v>
      </c>
      <c r="R122" s="372">
        <v>1179.6082965238088</v>
      </c>
      <c r="S122" s="367">
        <v>2</v>
      </c>
      <c r="T122" s="369">
        <v>-0.13369276219392245</v>
      </c>
      <c r="U122" s="369">
        <v>-1.4324540355300608</v>
      </c>
      <c r="V122" s="369">
        <v>-0.26333112750508003</v>
      </c>
      <c r="W122" s="369">
        <v>-2.3591445718802841</v>
      </c>
      <c r="X122" s="369">
        <v>-0.16240265130059217</v>
      </c>
      <c r="Y122" s="369">
        <v>-1.111739777321781</v>
      </c>
      <c r="Z122" s="369">
        <v>-8.4039678971701615E-2</v>
      </c>
      <c r="AA122" s="369">
        <v>-0.45408264980206098</v>
      </c>
      <c r="AB122" s="369">
        <v>0.27996650292258773</v>
      </c>
      <c r="AC122" s="373">
        <v>-1.3392765534311677</v>
      </c>
      <c r="AD122" s="575">
        <v>15165493000197</v>
      </c>
      <c r="AE122" s="370" t="s">
        <v>1896</v>
      </c>
      <c r="AF122" s="370" t="s">
        <v>1812</v>
      </c>
      <c r="AG122" s="374" t="s">
        <v>1459</v>
      </c>
      <c r="AH122" s="374" t="s">
        <v>1819</v>
      </c>
      <c r="AI122" s="374">
        <v>150000</v>
      </c>
      <c r="AJ122" s="374">
        <v>10000</v>
      </c>
      <c r="AK122" s="374">
        <v>150000</v>
      </c>
      <c r="AL122" s="722">
        <v>2.2000000000000002</v>
      </c>
      <c r="AM122" s="722">
        <v>20</v>
      </c>
      <c r="AN122" s="369" t="s">
        <v>668</v>
      </c>
      <c r="AO122" s="367" t="s">
        <v>1326</v>
      </c>
      <c r="AP122" s="370" t="s">
        <v>1816</v>
      </c>
      <c r="AQ122" s="376" t="s">
        <v>667</v>
      </c>
      <c r="AR122" s="369">
        <v>0</v>
      </c>
      <c r="AS122" s="369">
        <v>0</v>
      </c>
      <c r="AT122" s="369" t="s">
        <v>1424</v>
      </c>
      <c r="AW122" s="198"/>
      <c r="AX122" s="198"/>
      <c r="AY122" s="184"/>
      <c r="AZ122" s="184"/>
      <c r="BA122" s="184"/>
      <c r="BB122" s="184"/>
      <c r="BC122" s="184"/>
      <c r="BD122" s="184"/>
      <c r="BE122" s="184"/>
      <c r="BF122" s="184"/>
      <c r="BG122" s="186"/>
      <c r="BH122" s="186"/>
      <c r="BI122" s="199"/>
      <c r="BJ122" s="199"/>
      <c r="BK122" s="199"/>
      <c r="BL122" s="218"/>
      <c r="BM122" s="186"/>
      <c r="BN122" s="186"/>
      <c r="BO122" s="186"/>
      <c r="BP122" s="186"/>
      <c r="BQ122" s="186"/>
      <c r="BR122" s="186"/>
      <c r="BS122" s="186"/>
      <c r="BT122" s="186"/>
      <c r="BU122" s="186"/>
      <c r="BV122" s="189"/>
      <c r="BW122" s="184"/>
      <c r="BX122"/>
      <c r="BZ122"/>
    </row>
    <row r="123" spans="2:78" ht="18.75">
      <c r="B123" s="363" t="s">
        <v>888</v>
      </c>
      <c r="C123" s="364">
        <v>9344799000108</v>
      </c>
      <c r="D123" s="365" t="s">
        <v>11</v>
      </c>
      <c r="E123" s="365" t="s">
        <v>621</v>
      </c>
      <c r="F123" s="365" t="s">
        <v>674</v>
      </c>
      <c r="G123" s="366" t="s">
        <v>740</v>
      </c>
      <c r="H123" s="366" t="s">
        <v>34</v>
      </c>
      <c r="I123" s="366" t="s">
        <v>1424</v>
      </c>
      <c r="J123" s="366" t="s">
        <v>608</v>
      </c>
      <c r="K123" s="367" t="s">
        <v>48</v>
      </c>
      <c r="L123" s="368"/>
      <c r="M123" s="368" t="s">
        <v>34</v>
      </c>
      <c r="N123" s="367">
        <v>213403</v>
      </c>
      <c r="O123" s="367" t="s">
        <v>1323</v>
      </c>
      <c r="P123" s="371">
        <v>39648</v>
      </c>
      <c r="Q123" s="372">
        <v>117.733907</v>
      </c>
      <c r="R123" s="372">
        <v>168.38733541666662</v>
      </c>
      <c r="S123" s="367">
        <v>1</v>
      </c>
      <c r="T123" s="369">
        <v>7.0250706023654352E-2</v>
      </c>
      <c r="U123" s="369">
        <v>0.75270273192840209</v>
      </c>
      <c r="V123" s="369">
        <v>8.4410392102701071E-2</v>
      </c>
      <c r="W123" s="369">
        <v>0.75622020163769665</v>
      </c>
      <c r="X123" s="369">
        <v>0.14325166955038604</v>
      </c>
      <c r="Y123" s="369">
        <v>0.98064026622414402</v>
      </c>
      <c r="Z123" s="369">
        <v>0.21486035029108996</v>
      </c>
      <c r="AA123" s="369">
        <v>1.1609320548503006</v>
      </c>
      <c r="AB123" s="369">
        <v>2.7868914884287783E-2</v>
      </c>
      <c r="AC123" s="373">
        <v>-0.97639443859008901</v>
      </c>
      <c r="AD123" s="575">
        <v>10347453000142</v>
      </c>
      <c r="AE123" s="370" t="s">
        <v>1844</v>
      </c>
      <c r="AF123" s="370" t="s">
        <v>1844</v>
      </c>
      <c r="AG123" s="374" t="s">
        <v>469</v>
      </c>
      <c r="AH123" s="374" t="s">
        <v>1819</v>
      </c>
      <c r="AI123" s="374">
        <v>100</v>
      </c>
      <c r="AJ123" s="374">
        <v>100</v>
      </c>
      <c r="AK123" s="374">
        <v>100</v>
      </c>
      <c r="AL123" s="722">
        <v>0.35</v>
      </c>
      <c r="AM123" s="722">
        <v>0</v>
      </c>
      <c r="AN123" s="369" t="s">
        <v>1824</v>
      </c>
      <c r="AO123" s="367" t="s">
        <v>1326</v>
      </c>
      <c r="AP123" s="370" t="s">
        <v>1821</v>
      </c>
      <c r="AQ123" s="376" t="s">
        <v>678</v>
      </c>
      <c r="AR123" s="369">
        <v>1.5166666666666701E-3</v>
      </c>
      <c r="AS123" s="369">
        <v>1.5166666666666701E-3</v>
      </c>
      <c r="AT123" s="369" t="s">
        <v>1424</v>
      </c>
      <c r="AW123" s="198"/>
      <c r="AX123" s="198"/>
      <c r="AY123" s="184"/>
      <c r="AZ123" s="184"/>
      <c r="BA123" s="184"/>
      <c r="BB123" s="184"/>
      <c r="BC123" s="184"/>
      <c r="BD123" s="184"/>
      <c r="BE123" s="184"/>
      <c r="BF123" s="184"/>
      <c r="BG123" s="186"/>
      <c r="BH123" s="186"/>
      <c r="BI123" s="199"/>
      <c r="BJ123" s="199"/>
      <c r="BK123" s="199"/>
      <c r="BL123" s="218"/>
      <c r="BM123" s="186"/>
      <c r="BN123" s="186"/>
      <c r="BO123" s="186"/>
      <c r="BP123" s="186"/>
      <c r="BQ123" s="186"/>
      <c r="BR123" s="186"/>
      <c r="BS123" s="186"/>
      <c r="BT123" s="186"/>
      <c r="BU123" s="186"/>
      <c r="BV123" s="189"/>
      <c r="BW123" s="184"/>
      <c r="BX123"/>
      <c r="BZ123"/>
    </row>
    <row r="124" spans="2:78" ht="18.75">
      <c r="B124" s="363" t="s">
        <v>62</v>
      </c>
      <c r="C124" s="364">
        <v>9550197000107</v>
      </c>
      <c r="D124" s="365" t="s">
        <v>14</v>
      </c>
      <c r="E124" s="365" t="s">
        <v>607</v>
      </c>
      <c r="F124" s="365" t="s">
        <v>1424</v>
      </c>
      <c r="G124" s="366" t="s">
        <v>1424</v>
      </c>
      <c r="H124" s="366" t="s">
        <v>34</v>
      </c>
      <c r="I124" s="366" t="s">
        <v>34</v>
      </c>
      <c r="J124" s="366" t="s">
        <v>608</v>
      </c>
      <c r="K124" s="367" t="s">
        <v>48</v>
      </c>
      <c r="L124" s="368"/>
      <c r="M124" s="368" t="s">
        <v>1421</v>
      </c>
      <c r="N124" s="367">
        <v>213691</v>
      </c>
      <c r="O124" s="367" t="s">
        <v>1323</v>
      </c>
      <c r="P124" s="371">
        <v>39631</v>
      </c>
      <c r="Q124" s="372">
        <v>356.29463199999998</v>
      </c>
      <c r="R124" s="372">
        <v>374.03638934523809</v>
      </c>
      <c r="S124" s="367">
        <v>3</v>
      </c>
      <c r="T124" s="369">
        <v>-1.9599633217103563E-2</v>
      </c>
      <c r="U124" s="369">
        <v>-0.21000070038215812</v>
      </c>
      <c r="V124" s="369">
        <v>-1.5194483194618913E-2</v>
      </c>
      <c r="W124" s="369">
        <v>-0.13612512463198975</v>
      </c>
      <c r="X124" s="369">
        <v>0.10130074930308308</v>
      </c>
      <c r="Y124" s="369">
        <v>0.69346203138204865</v>
      </c>
      <c r="Z124" s="369">
        <v>0.17996608165232075</v>
      </c>
      <c r="AA124" s="369">
        <v>0.97239156825785811</v>
      </c>
      <c r="AB124" s="369">
        <v>0.24592632900673561</v>
      </c>
      <c r="AC124" s="373">
        <v>-0.5156663351666011</v>
      </c>
      <c r="AD124" s="575">
        <v>0</v>
      </c>
      <c r="AE124" s="370" t="s">
        <v>1897</v>
      </c>
      <c r="AF124" s="370" t="s">
        <v>1858</v>
      </c>
      <c r="AG124" s="374" t="s">
        <v>721</v>
      </c>
      <c r="AH124" s="374" t="s">
        <v>1819</v>
      </c>
      <c r="AI124" s="374">
        <v>500</v>
      </c>
      <c r="AJ124" s="374">
        <v>100</v>
      </c>
      <c r="AK124" s="374">
        <v>500</v>
      </c>
      <c r="AL124" s="722">
        <v>2</v>
      </c>
      <c r="AM124" s="722">
        <v>20</v>
      </c>
      <c r="AN124" s="369" t="s">
        <v>668</v>
      </c>
      <c r="AO124" s="367" t="s">
        <v>1326</v>
      </c>
      <c r="AP124" s="370" t="s">
        <v>1816</v>
      </c>
      <c r="AQ124" s="376" t="s">
        <v>683</v>
      </c>
      <c r="AR124" s="369">
        <v>3.3333333333333301E-3</v>
      </c>
      <c r="AS124" s="369">
        <v>3.3333333333333301E-3</v>
      </c>
      <c r="AT124" s="369" t="s">
        <v>1424</v>
      </c>
      <c r="AW124" s="198"/>
      <c r="AX124" s="198"/>
      <c r="AY124" s="184"/>
      <c r="AZ124" s="184"/>
      <c r="BA124" s="184"/>
      <c r="BB124" s="184"/>
      <c r="BC124" s="184"/>
      <c r="BD124" s="184"/>
      <c r="BE124" s="184"/>
      <c r="BF124" s="184"/>
      <c r="BG124" s="186"/>
      <c r="BH124" s="186"/>
      <c r="BI124" s="199"/>
      <c r="BJ124" s="199"/>
      <c r="BK124" s="199"/>
      <c r="BL124" s="218"/>
      <c r="BM124" s="186"/>
      <c r="BN124" s="186"/>
      <c r="BO124" s="186"/>
      <c r="BP124" s="186"/>
      <c r="BQ124" s="186"/>
      <c r="BR124" s="186"/>
      <c r="BS124" s="186"/>
      <c r="BT124" s="186"/>
      <c r="BU124" s="186"/>
      <c r="BV124" s="189"/>
      <c r="BW124" s="184"/>
      <c r="BX124"/>
      <c r="BZ124"/>
    </row>
    <row r="125" spans="2:78" ht="18.75">
      <c r="B125" s="363" t="s">
        <v>61</v>
      </c>
      <c r="C125" s="364">
        <v>9599346000122</v>
      </c>
      <c r="D125" s="365" t="s">
        <v>14</v>
      </c>
      <c r="E125" s="365" t="s">
        <v>607</v>
      </c>
      <c r="F125" s="365" t="s">
        <v>1424</v>
      </c>
      <c r="G125" s="366" t="s">
        <v>1424</v>
      </c>
      <c r="H125" s="366" t="s">
        <v>34</v>
      </c>
      <c r="I125" s="366" t="s">
        <v>34</v>
      </c>
      <c r="J125" s="366" t="s">
        <v>608</v>
      </c>
      <c r="K125" s="367" t="s">
        <v>48</v>
      </c>
      <c r="L125" s="368"/>
      <c r="M125" s="368" t="s">
        <v>1421</v>
      </c>
      <c r="N125" s="367">
        <v>213705</v>
      </c>
      <c r="O125" s="367" t="s">
        <v>1323</v>
      </c>
      <c r="P125" s="371">
        <v>39631</v>
      </c>
      <c r="Q125" s="372">
        <v>213.98325399999999</v>
      </c>
      <c r="R125" s="372">
        <v>211.86229277777784</v>
      </c>
      <c r="S125" s="367">
        <v>3</v>
      </c>
      <c r="T125" s="369">
        <v>0.10713033132883587</v>
      </c>
      <c r="U125" s="369">
        <v>1.1478502868918925</v>
      </c>
      <c r="V125" s="369">
        <v>5.1422242755896352E-2</v>
      </c>
      <c r="W125" s="369">
        <v>0.46068425719683614</v>
      </c>
      <c r="X125" s="369">
        <v>0.26145145762477306</v>
      </c>
      <c r="Y125" s="369">
        <v>1.7897859607120861</v>
      </c>
      <c r="Z125" s="369">
        <v>0.1887963780537476</v>
      </c>
      <c r="AA125" s="369">
        <v>1.0201033686545216</v>
      </c>
      <c r="AB125" s="369">
        <v>0.17087567056891817</v>
      </c>
      <c r="AC125" s="373">
        <v>-0.35229826837802586</v>
      </c>
      <c r="AD125" s="575">
        <v>0</v>
      </c>
      <c r="AE125" s="370" t="s">
        <v>1897</v>
      </c>
      <c r="AF125" s="370" t="s">
        <v>1858</v>
      </c>
      <c r="AG125" s="374" t="s">
        <v>721</v>
      </c>
      <c r="AH125" s="374" t="s">
        <v>1819</v>
      </c>
      <c r="AI125" s="374">
        <v>500</v>
      </c>
      <c r="AJ125" s="374">
        <v>100</v>
      </c>
      <c r="AK125" s="374">
        <v>500</v>
      </c>
      <c r="AL125" s="722">
        <v>2</v>
      </c>
      <c r="AM125" s="722">
        <v>20</v>
      </c>
      <c r="AN125" s="369" t="s">
        <v>668</v>
      </c>
      <c r="AO125" s="367" t="s">
        <v>1326</v>
      </c>
      <c r="AP125" s="370" t="s">
        <v>1816</v>
      </c>
      <c r="AQ125" s="376" t="s">
        <v>669</v>
      </c>
      <c r="AR125" s="369">
        <v>3.3333333333333301E-3</v>
      </c>
      <c r="AS125" s="369">
        <v>3.3333333333333301E-3</v>
      </c>
      <c r="AT125" s="369" t="s">
        <v>1424</v>
      </c>
      <c r="AW125" s="198"/>
      <c r="AX125" s="198"/>
      <c r="AY125" s="184"/>
      <c r="AZ125" s="184"/>
      <c r="BA125" s="184"/>
      <c r="BB125" s="184"/>
      <c r="BC125" s="184"/>
      <c r="BD125" s="184"/>
      <c r="BE125" s="184"/>
      <c r="BF125" s="184"/>
      <c r="BG125" s="186"/>
      <c r="BH125" s="186"/>
      <c r="BI125" s="199"/>
      <c r="BJ125" s="199"/>
      <c r="BK125" s="199"/>
      <c r="BL125" s="218"/>
      <c r="BM125" s="186"/>
      <c r="BN125" s="186"/>
      <c r="BO125" s="186"/>
      <c r="BP125" s="186"/>
      <c r="BQ125" s="186"/>
      <c r="BR125" s="186"/>
      <c r="BS125" s="186"/>
      <c r="BT125" s="186"/>
      <c r="BU125" s="186"/>
      <c r="BV125" s="189"/>
      <c r="BW125" s="184"/>
      <c r="BX125"/>
      <c r="BZ125"/>
    </row>
    <row r="126" spans="2:78" ht="18.75">
      <c r="B126" s="363" t="s">
        <v>221</v>
      </c>
      <c r="C126" s="364">
        <v>8830947000131</v>
      </c>
      <c r="D126" s="365" t="s">
        <v>14</v>
      </c>
      <c r="E126" s="365" t="s">
        <v>607</v>
      </c>
      <c r="F126" s="365" t="s">
        <v>1424</v>
      </c>
      <c r="G126" s="366" t="s">
        <v>1424</v>
      </c>
      <c r="H126" s="366" t="s">
        <v>34</v>
      </c>
      <c r="I126" s="366" t="s">
        <v>34</v>
      </c>
      <c r="J126" s="366" t="s">
        <v>608</v>
      </c>
      <c r="K126" s="367" t="s">
        <v>48</v>
      </c>
      <c r="L126" s="368"/>
      <c r="M126" s="368" t="s">
        <v>34</v>
      </c>
      <c r="N126" s="367">
        <v>214019</v>
      </c>
      <c r="O126" s="367" t="s">
        <v>1323</v>
      </c>
      <c r="P126" s="371">
        <v>39190</v>
      </c>
      <c r="Q126" s="372">
        <v>894.14454899999998</v>
      </c>
      <c r="R126" s="372">
        <v>744.79503815872999</v>
      </c>
      <c r="S126" s="367">
        <v>2</v>
      </c>
      <c r="T126" s="369">
        <v>0.11009676846396399</v>
      </c>
      <c r="U126" s="369">
        <v>1.1796342426994393</v>
      </c>
      <c r="V126" s="369">
        <v>0.11391871407784526</v>
      </c>
      <c r="W126" s="369">
        <v>1.0205808880195759</v>
      </c>
      <c r="X126" s="369">
        <v>0.47464461092025334</v>
      </c>
      <c r="Y126" s="369">
        <v>3.2492160061769986</v>
      </c>
      <c r="Z126" s="369">
        <v>0.7629979014467021</v>
      </c>
      <c r="AA126" s="369">
        <v>4.1226253255797642</v>
      </c>
      <c r="AB126" s="369">
        <v>0.23059532547051553</v>
      </c>
      <c r="AC126" s="373">
        <v>9.9623375621236514E-3</v>
      </c>
      <c r="AD126" s="575">
        <v>14213077000154</v>
      </c>
      <c r="AE126" s="370" t="s">
        <v>1876</v>
      </c>
      <c r="AF126" s="370" t="s">
        <v>1833</v>
      </c>
      <c r="AG126" s="374" t="s">
        <v>1458</v>
      </c>
      <c r="AH126" s="374" t="s">
        <v>1819</v>
      </c>
      <c r="AI126" s="374">
        <v>5000</v>
      </c>
      <c r="AJ126" s="374">
        <v>1000</v>
      </c>
      <c r="AK126" s="374">
        <v>1000</v>
      </c>
      <c r="AL126" s="722">
        <v>1.9</v>
      </c>
      <c r="AM126" s="722">
        <v>20</v>
      </c>
      <c r="AN126" s="369" t="s">
        <v>668</v>
      </c>
      <c r="AO126" s="367" t="s">
        <v>1326</v>
      </c>
      <c r="AP126" s="370" t="s">
        <v>1816</v>
      </c>
      <c r="AQ126" s="376" t="s">
        <v>661</v>
      </c>
      <c r="AR126" s="369">
        <v>4.4333333333333299E-3</v>
      </c>
      <c r="AS126" s="369">
        <v>4.4333333333333299E-3</v>
      </c>
      <c r="AT126" s="369" t="s">
        <v>1424</v>
      </c>
      <c r="AW126" s="198"/>
      <c r="AX126" s="198"/>
      <c r="AY126" s="184"/>
      <c r="AZ126" s="184"/>
      <c r="BA126" s="184"/>
      <c r="BB126" s="184"/>
      <c r="BC126" s="184"/>
      <c r="BD126" s="184"/>
      <c r="BE126" s="184"/>
      <c r="BF126" s="184"/>
      <c r="BG126" s="186"/>
      <c r="BH126" s="186"/>
      <c r="BI126" s="199"/>
      <c r="BJ126" s="199"/>
      <c r="BK126" s="199"/>
      <c r="BL126" s="218"/>
      <c r="BM126" s="186"/>
      <c r="BN126" s="186"/>
      <c r="BO126" s="186"/>
      <c r="BP126" s="186"/>
      <c r="BQ126" s="186"/>
      <c r="BR126" s="186"/>
      <c r="BS126" s="186"/>
      <c r="BT126" s="186"/>
      <c r="BU126" s="186"/>
      <c r="BV126" s="189"/>
      <c r="BW126" s="184"/>
      <c r="BX126"/>
      <c r="BZ126"/>
    </row>
    <row r="127" spans="2:78" ht="18.75">
      <c r="B127" s="363" t="s">
        <v>866</v>
      </c>
      <c r="C127" s="364">
        <v>9814233000100</v>
      </c>
      <c r="D127" s="365" t="s">
        <v>11</v>
      </c>
      <c r="E127" s="365" t="s">
        <v>621</v>
      </c>
      <c r="F127" s="365" t="s">
        <v>674</v>
      </c>
      <c r="G127" s="366" t="s">
        <v>867</v>
      </c>
      <c r="H127" s="366" t="s">
        <v>34</v>
      </c>
      <c r="I127" s="366" t="s">
        <v>1424</v>
      </c>
      <c r="J127" s="366" t="s">
        <v>608</v>
      </c>
      <c r="K127" s="367" t="s">
        <v>48</v>
      </c>
      <c r="L127" s="368" t="s">
        <v>1341</v>
      </c>
      <c r="M127" s="368" t="s">
        <v>1421</v>
      </c>
      <c r="N127" s="367">
        <v>215163</v>
      </c>
      <c r="O127" s="367" t="s">
        <v>1323</v>
      </c>
      <c r="P127" s="371">
        <v>39654</v>
      </c>
      <c r="Q127" s="372">
        <v>389.00998099999998</v>
      </c>
      <c r="R127" s="372">
        <v>372.62353031746039</v>
      </c>
      <c r="S127" s="367">
        <v>1</v>
      </c>
      <c r="T127" s="369">
        <v>5.6344682097094534E-2</v>
      </c>
      <c r="U127" s="369">
        <v>0.60370633328354162</v>
      </c>
      <c r="V127" s="369">
        <v>6.4520960405443306E-2</v>
      </c>
      <c r="W127" s="369">
        <v>0.57803372869418135</v>
      </c>
      <c r="X127" s="369">
        <v>0.10839586454548367</v>
      </c>
      <c r="Y127" s="369">
        <v>0.742032185726752</v>
      </c>
      <c r="Z127" s="369">
        <v>0.12107162617208767</v>
      </c>
      <c r="AA127" s="369">
        <v>0.65417342737087536</v>
      </c>
      <c r="AB127" s="369">
        <v>5.4394067686331586E-2</v>
      </c>
      <c r="AC127" s="373">
        <v>-0.86591217026507761</v>
      </c>
      <c r="AD127" s="575">
        <v>0</v>
      </c>
      <c r="AE127" s="370" t="s">
        <v>1836</v>
      </c>
      <c r="AF127" s="370" t="s">
        <v>1833</v>
      </c>
      <c r="AG127" s="374" t="s">
        <v>1458</v>
      </c>
      <c r="AH127" s="374" t="s">
        <v>1819</v>
      </c>
      <c r="AI127" s="374">
        <v>3000</v>
      </c>
      <c r="AJ127" s="374">
        <v>1000</v>
      </c>
      <c r="AK127" s="374">
        <v>1000</v>
      </c>
      <c r="AL127" s="722">
        <v>0.2</v>
      </c>
      <c r="AM127" s="722">
        <v>0</v>
      </c>
      <c r="AN127" s="369" t="s">
        <v>1824</v>
      </c>
      <c r="AO127" s="367" t="s">
        <v>1326</v>
      </c>
      <c r="AP127" s="370" t="s">
        <v>1821</v>
      </c>
      <c r="AQ127" s="376" t="s">
        <v>682</v>
      </c>
      <c r="AR127" s="369">
        <v>6.9999999999999999E-4</v>
      </c>
      <c r="AS127" s="369">
        <v>6.9999999999999999E-4</v>
      </c>
      <c r="AT127" s="369" t="s">
        <v>1424</v>
      </c>
      <c r="AW127" s="198"/>
      <c r="AX127" s="198"/>
      <c r="AY127" s="184"/>
      <c r="AZ127" s="184"/>
      <c r="BA127" s="184"/>
      <c r="BB127" s="184"/>
      <c r="BC127" s="184"/>
      <c r="BD127" s="184"/>
      <c r="BE127" s="184"/>
      <c r="BF127" s="184"/>
      <c r="BG127" s="186"/>
      <c r="BH127" s="186"/>
      <c r="BI127" s="199"/>
      <c r="BJ127" s="199"/>
      <c r="BK127" s="199"/>
      <c r="BL127" s="218"/>
      <c r="BM127" s="186"/>
      <c r="BN127" s="186"/>
      <c r="BO127" s="186"/>
      <c r="BP127" s="186"/>
      <c r="BQ127" s="186"/>
      <c r="BR127" s="186"/>
      <c r="BS127" s="186"/>
      <c r="BT127" s="186"/>
      <c r="BU127" s="186"/>
      <c r="BV127" s="189"/>
      <c r="BW127" s="184"/>
      <c r="BX127"/>
      <c r="BZ127"/>
    </row>
    <row r="128" spans="2:78" ht="18.75">
      <c r="B128" s="363" t="s">
        <v>1159</v>
      </c>
      <c r="C128" s="364">
        <v>9543255000175</v>
      </c>
      <c r="D128" s="365" t="s">
        <v>11</v>
      </c>
      <c r="E128" s="365" t="s">
        <v>620</v>
      </c>
      <c r="F128" s="365" t="s">
        <v>665</v>
      </c>
      <c r="G128" s="366" t="s">
        <v>740</v>
      </c>
      <c r="H128" s="366" t="s">
        <v>34</v>
      </c>
      <c r="I128" s="366" t="s">
        <v>1424</v>
      </c>
      <c r="J128" s="366" t="s">
        <v>608</v>
      </c>
      <c r="K128" s="367" t="s">
        <v>48</v>
      </c>
      <c r="L128" s="368"/>
      <c r="M128" s="368" t="s">
        <v>34</v>
      </c>
      <c r="N128" s="367">
        <v>215740</v>
      </c>
      <c r="O128" s="367" t="s">
        <v>1323</v>
      </c>
      <c r="P128" s="371">
        <v>39676</v>
      </c>
      <c r="Q128" s="372">
        <v>330.57084700000001</v>
      </c>
      <c r="R128" s="372">
        <v>216.16917373809522</v>
      </c>
      <c r="S128" s="367">
        <v>1</v>
      </c>
      <c r="T128" s="369">
        <v>0.10226262112209183</v>
      </c>
      <c r="U128" s="369">
        <v>1.0956950990192138</v>
      </c>
      <c r="V128" s="369">
        <v>0.12253791799048042</v>
      </c>
      <c r="W128" s="369">
        <v>1.0977990593655755</v>
      </c>
      <c r="X128" s="369">
        <v>0.17141275640219056</v>
      </c>
      <c r="Y128" s="369">
        <v>1.1734191412919941</v>
      </c>
      <c r="Z128" s="369">
        <v>0.17381301731757448</v>
      </c>
      <c r="AA128" s="369">
        <v>0.93914537084597893</v>
      </c>
      <c r="AB128" s="369">
        <v>2.2051207424701761E-3</v>
      </c>
      <c r="AC128" s="373">
        <v>4.9505100446298318</v>
      </c>
      <c r="AD128" s="575">
        <v>0</v>
      </c>
      <c r="AE128" s="370" t="s">
        <v>1857</v>
      </c>
      <c r="AF128" s="370" t="s">
        <v>1858</v>
      </c>
      <c r="AG128" s="374" t="s">
        <v>721</v>
      </c>
      <c r="AH128" s="374" t="s">
        <v>1819</v>
      </c>
      <c r="AI128" s="374">
        <v>1000</v>
      </c>
      <c r="AJ128" s="374">
        <v>100</v>
      </c>
      <c r="AK128" s="374">
        <v>1000</v>
      </c>
      <c r="AL128" s="722">
        <v>0.45</v>
      </c>
      <c r="AM128" s="722">
        <v>0</v>
      </c>
      <c r="AN128" s="369" t="s">
        <v>1820</v>
      </c>
      <c r="AO128" s="367" t="s">
        <v>1326</v>
      </c>
      <c r="AP128" s="370" t="s">
        <v>1821</v>
      </c>
      <c r="AQ128" s="376" t="s">
        <v>671</v>
      </c>
      <c r="AR128" s="369">
        <v>1.0399999999999999E-3</v>
      </c>
      <c r="AS128" s="369">
        <v>1.0399999999999999E-3</v>
      </c>
      <c r="AT128" s="369" t="s">
        <v>1424</v>
      </c>
      <c r="AW128" s="198"/>
      <c r="AX128" s="198"/>
      <c r="AY128" s="184"/>
      <c r="AZ128" s="184"/>
      <c r="BA128" s="184"/>
      <c r="BB128" s="184"/>
      <c r="BC128" s="184"/>
      <c r="BD128" s="184"/>
      <c r="BE128" s="184"/>
      <c r="BF128" s="184"/>
      <c r="BG128" s="186"/>
      <c r="BH128" s="186"/>
      <c r="BI128" s="199"/>
      <c r="BJ128" s="199"/>
      <c r="BK128" s="199"/>
      <c r="BL128" s="218"/>
      <c r="BM128" s="186"/>
      <c r="BN128" s="186"/>
      <c r="BO128" s="186"/>
      <c r="BP128" s="186"/>
      <c r="BQ128" s="186"/>
      <c r="BR128" s="186"/>
      <c r="BS128" s="186"/>
      <c r="BT128" s="186"/>
      <c r="BU128" s="186"/>
      <c r="BV128" s="189"/>
      <c r="BW128" s="184"/>
      <c r="BX128"/>
      <c r="BZ128"/>
    </row>
    <row r="129" spans="2:78" ht="18.75">
      <c r="B129" s="363" t="s">
        <v>203</v>
      </c>
      <c r="C129" s="364">
        <v>5964067000160</v>
      </c>
      <c r="D129" s="365" t="s">
        <v>14</v>
      </c>
      <c r="E129" s="365" t="s">
        <v>607</v>
      </c>
      <c r="F129" s="365" t="s">
        <v>1424</v>
      </c>
      <c r="G129" s="366" t="s">
        <v>1424</v>
      </c>
      <c r="H129" s="366" t="s">
        <v>34</v>
      </c>
      <c r="I129" s="366" t="s">
        <v>34</v>
      </c>
      <c r="J129" s="366" t="s">
        <v>608</v>
      </c>
      <c r="K129" s="367" t="s">
        <v>48</v>
      </c>
      <c r="L129" s="368"/>
      <c r="M129" s="368" t="s">
        <v>34</v>
      </c>
      <c r="N129" s="367">
        <v>216178</v>
      </c>
      <c r="O129" s="367" t="s">
        <v>1323</v>
      </c>
      <c r="P129" s="371">
        <v>39633</v>
      </c>
      <c r="Q129" s="372">
        <v>236.089315</v>
      </c>
      <c r="R129" s="372">
        <v>176.11547285714283</v>
      </c>
      <c r="S129" s="367">
        <v>2</v>
      </c>
      <c r="T129" s="369">
        <v>9.5767059728381732E-2</v>
      </c>
      <c r="U129" s="369">
        <v>1.0260982638670093</v>
      </c>
      <c r="V129" s="369">
        <v>8.3943456249257364E-2</v>
      </c>
      <c r="W129" s="369">
        <v>0.75203699248006772</v>
      </c>
      <c r="X129" s="369">
        <v>0.2875055127868007</v>
      </c>
      <c r="Y129" s="369">
        <v>1.968140989107219</v>
      </c>
      <c r="Z129" s="369">
        <v>0.43048297657158741</v>
      </c>
      <c r="AA129" s="369">
        <v>2.3259828343957203</v>
      </c>
      <c r="AB129" s="369">
        <v>0.18602703694133615</v>
      </c>
      <c r="AC129" s="373">
        <v>-0.14878476704830351</v>
      </c>
      <c r="AD129" s="575">
        <v>0</v>
      </c>
      <c r="AE129" s="370" t="s">
        <v>1898</v>
      </c>
      <c r="AF129" s="370" t="s">
        <v>1858</v>
      </c>
      <c r="AG129" s="374" t="s">
        <v>721</v>
      </c>
      <c r="AH129" s="374" t="s">
        <v>1819</v>
      </c>
      <c r="AI129" s="374">
        <v>10000</v>
      </c>
      <c r="AJ129" s="374">
        <v>1000</v>
      </c>
      <c r="AK129" s="374">
        <v>1000</v>
      </c>
      <c r="AL129" s="722">
        <v>2</v>
      </c>
      <c r="AM129" s="722">
        <v>0</v>
      </c>
      <c r="AN129" s="369" t="s">
        <v>668</v>
      </c>
      <c r="AO129" s="367" t="s">
        <v>1326</v>
      </c>
      <c r="AP129" s="370" t="s">
        <v>1816</v>
      </c>
      <c r="AQ129" s="376" t="s">
        <v>667</v>
      </c>
      <c r="AR129" s="369">
        <v>6.4840000000000002E-3</v>
      </c>
      <c r="AS129" s="369">
        <v>6.4840000000000002E-3</v>
      </c>
      <c r="AT129" s="369" t="s">
        <v>1424</v>
      </c>
      <c r="AW129" s="198"/>
      <c r="AX129" s="198"/>
      <c r="AY129" s="184"/>
      <c r="AZ129" s="184"/>
      <c r="BA129" s="184"/>
      <c r="BB129" s="184"/>
      <c r="BC129" s="184"/>
      <c r="BD129" s="184"/>
      <c r="BE129" s="184"/>
      <c r="BF129" s="184"/>
      <c r="BG129" s="186"/>
      <c r="BH129" s="186"/>
      <c r="BI129" s="199"/>
      <c r="BJ129" s="199"/>
      <c r="BK129" s="199"/>
      <c r="BL129" s="218"/>
      <c r="BM129" s="186"/>
      <c r="BN129" s="186"/>
      <c r="BO129" s="186"/>
      <c r="BP129" s="186"/>
      <c r="BQ129" s="186"/>
      <c r="BR129" s="186"/>
      <c r="BS129" s="186"/>
      <c r="BT129" s="186"/>
      <c r="BU129" s="186"/>
      <c r="BV129" s="189"/>
      <c r="BW129" s="184"/>
      <c r="BX129"/>
      <c r="BZ129"/>
    </row>
    <row r="130" spans="2:78" ht="18.75">
      <c r="B130" s="363" t="s">
        <v>94</v>
      </c>
      <c r="C130" s="364">
        <v>10237480000162</v>
      </c>
      <c r="D130" s="365" t="s">
        <v>14</v>
      </c>
      <c r="E130" s="365" t="s">
        <v>607</v>
      </c>
      <c r="F130" s="365" t="s">
        <v>1424</v>
      </c>
      <c r="G130" s="366" t="s">
        <v>1424</v>
      </c>
      <c r="H130" s="366" t="s">
        <v>34</v>
      </c>
      <c r="I130" s="366" t="s">
        <v>34</v>
      </c>
      <c r="J130" s="366" t="s">
        <v>608</v>
      </c>
      <c r="K130" s="367" t="s">
        <v>48</v>
      </c>
      <c r="L130" s="368"/>
      <c r="M130" s="368" t="s">
        <v>34</v>
      </c>
      <c r="N130" s="367">
        <v>216542</v>
      </c>
      <c r="O130" s="367" t="s">
        <v>1323</v>
      </c>
      <c r="P130" s="371">
        <v>39698</v>
      </c>
      <c r="Q130" s="372">
        <v>27.968817000000001</v>
      </c>
      <c r="R130" s="372">
        <v>34.575723892857148</v>
      </c>
      <c r="S130" s="367">
        <v>2</v>
      </c>
      <c r="T130" s="369">
        <v>4.0079835739693648E-2</v>
      </c>
      <c r="U130" s="369">
        <v>0.42943627991939298</v>
      </c>
      <c r="V130" s="369">
        <v>-7.6752376321090776E-2</v>
      </c>
      <c r="W130" s="369">
        <v>-0.68761317240522979</v>
      </c>
      <c r="X130" s="369">
        <v>-1.8161242864350724E-2</v>
      </c>
      <c r="Y130" s="369">
        <v>-0.12432417781486327</v>
      </c>
      <c r="Z130" s="369">
        <v>-4.6058488776511752E-2</v>
      </c>
      <c r="AA130" s="369">
        <v>-0.24886292862398202</v>
      </c>
      <c r="AB130" s="369">
        <v>0.22997925599771385</v>
      </c>
      <c r="AC130" s="373">
        <v>-0.8190904919190779</v>
      </c>
      <c r="AD130" s="575">
        <v>26703040000193</v>
      </c>
      <c r="AE130" s="370" t="s">
        <v>1843</v>
      </c>
      <c r="AF130" s="370" t="s">
        <v>1812</v>
      </c>
      <c r="AG130" s="374" t="s">
        <v>1459</v>
      </c>
      <c r="AH130" s="374" t="s">
        <v>1819</v>
      </c>
      <c r="AI130" s="374">
        <v>1000</v>
      </c>
      <c r="AJ130" s="374">
        <v>1000</v>
      </c>
      <c r="AK130" s="374">
        <v>1000</v>
      </c>
      <c r="AL130" s="722">
        <v>2</v>
      </c>
      <c r="AM130" s="722">
        <v>20</v>
      </c>
      <c r="AN130" s="369" t="s">
        <v>668</v>
      </c>
      <c r="AO130" s="367" t="s">
        <v>1326</v>
      </c>
      <c r="AP130" s="370" t="s">
        <v>1816</v>
      </c>
      <c r="AQ130" s="376" t="s">
        <v>661</v>
      </c>
      <c r="AR130" s="369">
        <v>4.6666666666666697E-3</v>
      </c>
      <c r="AS130" s="369">
        <v>4.6666666666666697E-3</v>
      </c>
      <c r="AT130" s="369" t="s">
        <v>1424</v>
      </c>
      <c r="AW130" s="198"/>
      <c r="AX130" s="198"/>
      <c r="AY130" s="184"/>
      <c r="AZ130" s="184"/>
      <c r="BA130" s="184"/>
      <c r="BB130" s="184"/>
      <c r="BC130" s="184"/>
      <c r="BD130" s="184"/>
      <c r="BE130" s="184"/>
      <c r="BF130" s="184"/>
      <c r="BG130" s="186"/>
      <c r="BH130" s="186"/>
      <c r="BI130" s="199"/>
      <c r="BJ130" s="199"/>
      <c r="BK130" s="199"/>
      <c r="BL130" s="218"/>
      <c r="BM130" s="186"/>
      <c r="BN130" s="186"/>
      <c r="BO130" s="186"/>
      <c r="BP130" s="186"/>
      <c r="BQ130" s="186"/>
      <c r="BR130" s="186"/>
      <c r="BS130" s="186"/>
      <c r="BT130" s="186"/>
      <c r="BU130" s="186"/>
      <c r="BV130" s="189"/>
      <c r="BW130" s="184"/>
      <c r="BX130"/>
      <c r="BZ130"/>
    </row>
    <row r="131" spans="2:78" ht="18.75">
      <c r="B131" s="363" t="s">
        <v>348</v>
      </c>
      <c r="C131" s="364">
        <v>10237439000196</v>
      </c>
      <c r="D131" s="365" t="s">
        <v>13</v>
      </c>
      <c r="E131" s="365" t="s">
        <v>616</v>
      </c>
      <c r="F131" s="365" t="s">
        <v>617</v>
      </c>
      <c r="G131" s="366" t="s">
        <v>34</v>
      </c>
      <c r="H131" s="366" t="s">
        <v>1340</v>
      </c>
      <c r="I131" s="366" t="s">
        <v>34</v>
      </c>
      <c r="J131" s="366" t="s">
        <v>608</v>
      </c>
      <c r="K131" s="367" t="s">
        <v>48</v>
      </c>
      <c r="L131" s="368"/>
      <c r="M131" s="368" t="s">
        <v>34</v>
      </c>
      <c r="N131" s="367">
        <v>216569</v>
      </c>
      <c r="O131" s="367" t="s">
        <v>1323</v>
      </c>
      <c r="P131" s="371">
        <v>39660</v>
      </c>
      <c r="Q131" s="372">
        <v>25.992833000000001</v>
      </c>
      <c r="R131" s="372">
        <v>24.577121722222238</v>
      </c>
      <c r="S131" s="367">
        <v>1</v>
      </c>
      <c r="T131" s="369">
        <v>0.14872972644294746</v>
      </c>
      <c r="U131" s="369">
        <v>1.5935679190878971</v>
      </c>
      <c r="V131" s="369">
        <v>0.1880440840188522</v>
      </c>
      <c r="W131" s="369">
        <v>1.6846590993262547</v>
      </c>
      <c r="X131" s="369">
        <v>0.24295433120668841</v>
      </c>
      <c r="Y131" s="369">
        <v>1.6631624663266882</v>
      </c>
      <c r="Z131" s="369">
        <v>0.28616366031311102</v>
      </c>
      <c r="AA131" s="369">
        <v>1.5461976383297373</v>
      </c>
      <c r="AB131" s="369">
        <v>0.12368027978774151</v>
      </c>
      <c r="AC131" s="373">
        <v>0.61790479892790928</v>
      </c>
      <c r="AD131" s="575">
        <v>0</v>
      </c>
      <c r="AE131" s="370" t="s">
        <v>1899</v>
      </c>
      <c r="AF131" s="370" t="s">
        <v>1812</v>
      </c>
      <c r="AG131" s="374" t="s">
        <v>1459</v>
      </c>
      <c r="AH131" s="374" t="s">
        <v>1819</v>
      </c>
      <c r="AI131" s="374">
        <v>10000</v>
      </c>
      <c r="AJ131" s="374">
        <v>1000</v>
      </c>
      <c r="AK131" s="374">
        <v>5000</v>
      </c>
      <c r="AL131" s="722">
        <v>2</v>
      </c>
      <c r="AM131" s="722">
        <v>10</v>
      </c>
      <c r="AN131" s="369" t="s">
        <v>1820</v>
      </c>
      <c r="AO131" s="367" t="s">
        <v>1326</v>
      </c>
      <c r="AP131" s="370" t="s">
        <v>1835</v>
      </c>
      <c r="AQ131" s="376" t="s">
        <v>666</v>
      </c>
      <c r="AR131" s="369">
        <v>4.0000000000000001E-3</v>
      </c>
      <c r="AS131" s="369">
        <v>4.0000000000000001E-3</v>
      </c>
      <c r="AT131" s="369" t="s">
        <v>1424</v>
      </c>
      <c r="AW131" s="198"/>
      <c r="AX131" s="198"/>
      <c r="AY131" s="184"/>
      <c r="AZ131" s="184"/>
      <c r="BA131" s="184"/>
      <c r="BB131" s="184"/>
      <c r="BC131" s="184"/>
      <c r="BD131" s="184"/>
      <c r="BE131" s="184"/>
      <c r="BF131" s="184"/>
      <c r="BG131" s="186"/>
      <c r="BH131" s="186"/>
      <c r="BI131" s="199"/>
      <c r="BJ131" s="199"/>
      <c r="BK131" s="199"/>
      <c r="BL131" s="218"/>
      <c r="BM131" s="186"/>
      <c r="BN131" s="186"/>
      <c r="BO131" s="186"/>
      <c r="BP131" s="186"/>
      <c r="BQ131" s="186"/>
      <c r="BR131" s="186"/>
      <c r="BS131" s="186"/>
      <c r="BT131" s="186"/>
      <c r="BU131" s="186"/>
      <c r="BV131" s="189"/>
      <c r="BW131" s="184"/>
      <c r="BX131"/>
      <c r="BZ131"/>
    </row>
    <row r="132" spans="2:78" ht="18.75">
      <c r="B132" s="363" t="s">
        <v>739</v>
      </c>
      <c r="C132" s="364">
        <v>9720734000110</v>
      </c>
      <c r="D132" s="365" t="s">
        <v>11</v>
      </c>
      <c r="E132" s="365" t="s">
        <v>620</v>
      </c>
      <c r="F132" s="365" t="s">
        <v>665</v>
      </c>
      <c r="G132" s="366" t="s">
        <v>740</v>
      </c>
      <c r="H132" s="366" t="s">
        <v>34</v>
      </c>
      <c r="I132" s="366" t="s">
        <v>1424</v>
      </c>
      <c r="J132" s="366" t="s">
        <v>608</v>
      </c>
      <c r="K132" s="367" t="s">
        <v>1424</v>
      </c>
      <c r="L132" s="368"/>
      <c r="M132" s="368" t="s">
        <v>34</v>
      </c>
      <c r="N132" s="367">
        <v>216658</v>
      </c>
      <c r="O132" s="367" t="s">
        <v>1323</v>
      </c>
      <c r="P132" s="371">
        <v>39702</v>
      </c>
      <c r="Q132" s="372">
        <v>718.98392200000001</v>
      </c>
      <c r="R132" s="372">
        <v>652.85201971031756</v>
      </c>
      <c r="S132" s="367">
        <v>0</v>
      </c>
      <c r="T132" s="369">
        <v>0.10432447235972342</v>
      </c>
      <c r="U132" s="369">
        <v>1.1177868493693481</v>
      </c>
      <c r="V132" s="369">
        <v>0.12803554922084182</v>
      </c>
      <c r="W132" s="369">
        <v>1.1470515233571574</v>
      </c>
      <c r="X132" s="369">
        <v>0.17163078747528449</v>
      </c>
      <c r="Y132" s="369">
        <v>1.1749116896876606</v>
      </c>
      <c r="Z132" s="369">
        <v>0.16350424097540528</v>
      </c>
      <c r="AA132" s="369">
        <v>0.88344505719717004</v>
      </c>
      <c r="AB132" s="369">
        <v>4.9290866610782504E-3</v>
      </c>
      <c r="AC132" s="373">
        <v>3.3300497118853603</v>
      </c>
      <c r="AD132" s="575">
        <v>0</v>
      </c>
      <c r="AE132" s="370" t="s">
        <v>1900</v>
      </c>
      <c r="AF132" s="370" t="s">
        <v>1833</v>
      </c>
      <c r="AG132" s="374" t="s">
        <v>1458</v>
      </c>
      <c r="AH132" s="374" t="s">
        <v>1819</v>
      </c>
      <c r="AI132" s="374">
        <v>1000</v>
      </c>
      <c r="AJ132" s="374">
        <v>1000</v>
      </c>
      <c r="AK132" s="374">
        <v>500</v>
      </c>
      <c r="AL132" s="722">
        <v>0.4</v>
      </c>
      <c r="AM132" s="722">
        <v>0</v>
      </c>
      <c r="AN132" s="369" t="s">
        <v>1820</v>
      </c>
      <c r="AO132" s="367" t="s">
        <v>1326</v>
      </c>
      <c r="AP132" s="370" t="s">
        <v>1821</v>
      </c>
      <c r="AQ132" s="376" t="s">
        <v>1424</v>
      </c>
      <c r="AR132" s="369">
        <v>1.06666666666667E-3</v>
      </c>
      <c r="AS132" s="369">
        <v>1.06666666666667E-3</v>
      </c>
      <c r="AT132" s="369" t="s">
        <v>1424</v>
      </c>
      <c r="AW132" s="198"/>
      <c r="AX132" s="198"/>
      <c r="AY132" s="184"/>
      <c r="AZ132" s="184"/>
      <c r="BA132" s="184"/>
      <c r="BB132" s="184"/>
      <c r="BC132" s="184"/>
      <c r="BD132" s="184"/>
      <c r="BE132" s="184"/>
      <c r="BF132" s="184"/>
      <c r="BG132" s="186"/>
      <c r="BH132" s="186"/>
      <c r="BI132" s="199"/>
      <c r="BJ132" s="199"/>
      <c r="BK132" s="199"/>
      <c r="BL132" s="218"/>
      <c r="BM132" s="186"/>
      <c r="BN132" s="186"/>
      <c r="BO132" s="186"/>
      <c r="BP132" s="186"/>
      <c r="BQ132" s="186"/>
      <c r="BR132" s="186"/>
      <c r="BS132" s="186"/>
      <c r="BT132" s="186"/>
      <c r="BU132" s="186"/>
      <c r="BV132" s="189"/>
      <c r="BW132" s="184"/>
      <c r="BX132"/>
      <c r="BZ132"/>
    </row>
    <row r="133" spans="2:78" ht="18.75">
      <c r="B133" s="363" t="s">
        <v>812</v>
      </c>
      <c r="C133" s="364">
        <v>9636393000107</v>
      </c>
      <c r="D133" s="365" t="s">
        <v>11</v>
      </c>
      <c r="E133" s="365" t="s">
        <v>620</v>
      </c>
      <c r="F133" s="365" t="s">
        <v>674</v>
      </c>
      <c r="G133" s="366" t="s">
        <v>740</v>
      </c>
      <c r="H133" s="366" t="s">
        <v>34</v>
      </c>
      <c r="I133" s="366" t="s">
        <v>1424</v>
      </c>
      <c r="J133" s="366" t="s">
        <v>608</v>
      </c>
      <c r="K133" s="367" t="s">
        <v>48</v>
      </c>
      <c r="L133" s="368"/>
      <c r="M133" s="368" t="s">
        <v>34</v>
      </c>
      <c r="N133" s="367">
        <v>217018</v>
      </c>
      <c r="O133" s="367" t="s">
        <v>1323</v>
      </c>
      <c r="P133" s="371">
        <v>39708</v>
      </c>
      <c r="Q133" s="372">
        <v>3152.128459</v>
      </c>
      <c r="R133" s="372">
        <v>1474.4540526388887</v>
      </c>
      <c r="S133" s="367">
        <v>0</v>
      </c>
      <c r="T133" s="369">
        <v>9.8916209209924277E-2</v>
      </c>
      <c r="U133" s="369">
        <v>1.0598398951213608</v>
      </c>
      <c r="V133" s="369">
        <v>0.12081414263056511</v>
      </c>
      <c r="W133" s="369">
        <v>1.082356011207865</v>
      </c>
      <c r="X133" s="369">
        <v>0.16229435584999408</v>
      </c>
      <c r="Y133" s="369">
        <v>1.1109984325274151</v>
      </c>
      <c r="Z133" s="369">
        <v>0.18571776181372446</v>
      </c>
      <c r="AA133" s="369">
        <v>1.0034690093007206</v>
      </c>
      <c r="AB133" s="369">
        <v>1.4802273852658791E-3</v>
      </c>
      <c r="AC133" s="373">
        <v>6.210327627233907</v>
      </c>
      <c r="AD133" s="575">
        <v>0</v>
      </c>
      <c r="AE133" s="370" t="s">
        <v>1841</v>
      </c>
      <c r="AF133" s="370" t="s">
        <v>1826</v>
      </c>
      <c r="AG133" s="374" t="s">
        <v>730</v>
      </c>
      <c r="AH133" s="374" t="s">
        <v>1819</v>
      </c>
      <c r="AI133" s="374">
        <v>100</v>
      </c>
      <c r="AJ133" s="374">
        <v>100</v>
      </c>
      <c r="AK133" s="374">
        <v>100</v>
      </c>
      <c r="AL133" s="722">
        <v>0.35</v>
      </c>
      <c r="AM133" s="722">
        <v>0</v>
      </c>
      <c r="AN133" s="369" t="s">
        <v>1820</v>
      </c>
      <c r="AO133" s="367" t="s">
        <v>1326</v>
      </c>
      <c r="AP133" s="370" t="s">
        <v>1821</v>
      </c>
      <c r="AQ133" s="376" t="s">
        <v>664</v>
      </c>
      <c r="AR133" s="369">
        <v>1.16666666666667E-3</v>
      </c>
      <c r="AS133" s="369">
        <v>1.16666666666667E-3</v>
      </c>
      <c r="AT133" s="369" t="s">
        <v>1424</v>
      </c>
      <c r="AW133" s="198"/>
      <c r="AX133" s="198"/>
      <c r="AY133" s="184"/>
      <c r="AZ133" s="184"/>
      <c r="BA133" s="184"/>
      <c r="BB133" s="184"/>
      <c r="BC133" s="184"/>
      <c r="BD133" s="184"/>
      <c r="BE133" s="184"/>
      <c r="BF133" s="184"/>
      <c r="BG133" s="186"/>
      <c r="BH133" s="186"/>
      <c r="BI133" s="199"/>
      <c r="BJ133" s="199"/>
      <c r="BK133" s="199"/>
      <c r="BL133" s="218"/>
      <c r="BM133" s="186"/>
      <c r="BN133" s="186"/>
      <c r="BO133" s="186"/>
      <c r="BP133" s="186"/>
      <c r="BQ133" s="186"/>
      <c r="BR133" s="186"/>
      <c r="BS133" s="186"/>
      <c r="BT133" s="186"/>
      <c r="BU133" s="186"/>
      <c r="BV133" s="189"/>
      <c r="BW133" s="184"/>
      <c r="BX133"/>
      <c r="BZ133"/>
    </row>
    <row r="134" spans="2:78" ht="18.75">
      <c r="B134" s="363" t="s">
        <v>988</v>
      </c>
      <c r="C134" s="364">
        <v>9720710000160</v>
      </c>
      <c r="D134" s="365" t="s">
        <v>11</v>
      </c>
      <c r="E134" s="365" t="s">
        <v>620</v>
      </c>
      <c r="F134" s="365" t="s">
        <v>665</v>
      </c>
      <c r="G134" s="366" t="s">
        <v>740</v>
      </c>
      <c r="H134" s="366" t="s">
        <v>34</v>
      </c>
      <c r="I134" s="366" t="s">
        <v>1424</v>
      </c>
      <c r="J134" s="366" t="s">
        <v>608</v>
      </c>
      <c r="K134" s="367" t="s">
        <v>48</v>
      </c>
      <c r="L134" s="368"/>
      <c r="M134" s="368" t="s">
        <v>34</v>
      </c>
      <c r="N134" s="367">
        <v>217913</v>
      </c>
      <c r="O134" s="367" t="s">
        <v>1323</v>
      </c>
      <c r="P134" s="371">
        <v>39630</v>
      </c>
      <c r="Q134" s="372">
        <v>303.10255699999999</v>
      </c>
      <c r="R134" s="372">
        <v>206.68452376190464</v>
      </c>
      <c r="S134" s="367">
        <v>1</v>
      </c>
      <c r="T134" s="369">
        <v>0.10048677997784417</v>
      </c>
      <c r="U134" s="369">
        <v>1.0766678100935196</v>
      </c>
      <c r="V134" s="369">
        <v>0.12146847873176991</v>
      </c>
      <c r="W134" s="369">
        <v>1.0882181114311393</v>
      </c>
      <c r="X134" s="369">
        <v>0.16299116141573289</v>
      </c>
      <c r="Y134" s="369">
        <v>1.1157684683506432</v>
      </c>
      <c r="Z134" s="369">
        <v>0.17893461293491675</v>
      </c>
      <c r="AA134" s="369">
        <v>0.96681834315612425</v>
      </c>
      <c r="AB134" s="369">
        <v>2.5194085475544227E-3</v>
      </c>
      <c r="AC134" s="373">
        <v>3.9084701590252848</v>
      </c>
      <c r="AD134" s="575">
        <v>0</v>
      </c>
      <c r="AE134" s="370" t="s">
        <v>1901</v>
      </c>
      <c r="AF134" s="370" t="s">
        <v>1833</v>
      </c>
      <c r="AG134" s="374" t="s">
        <v>1458</v>
      </c>
      <c r="AH134" s="374" t="s">
        <v>1819</v>
      </c>
      <c r="AI134" s="374">
        <v>1</v>
      </c>
      <c r="AJ134" s="374">
        <v>1</v>
      </c>
      <c r="AK134" s="374">
        <v>1</v>
      </c>
      <c r="AL134" s="722">
        <v>0.8</v>
      </c>
      <c r="AM134" s="722">
        <v>20</v>
      </c>
      <c r="AN134" s="369" t="s">
        <v>1820</v>
      </c>
      <c r="AO134" s="367" t="s">
        <v>1326</v>
      </c>
      <c r="AP134" s="370" t="s">
        <v>1821</v>
      </c>
      <c r="AQ134" s="376" t="s">
        <v>11</v>
      </c>
      <c r="AR134" s="369">
        <v>2.3999999999999998E-3</v>
      </c>
      <c r="AS134" s="369">
        <v>2.3999999999999998E-3</v>
      </c>
      <c r="AT134" s="369" t="s">
        <v>1424</v>
      </c>
      <c r="AW134" s="198"/>
      <c r="AX134" s="198"/>
      <c r="AY134" s="184"/>
      <c r="AZ134" s="184"/>
      <c r="BA134" s="184"/>
      <c r="BB134" s="184"/>
      <c r="BC134" s="184"/>
      <c r="BD134" s="184"/>
      <c r="BE134" s="184"/>
      <c r="BF134" s="184"/>
      <c r="BG134" s="186"/>
      <c r="BH134" s="186"/>
      <c r="BI134" s="199"/>
      <c r="BJ134" s="199"/>
      <c r="BK134" s="199"/>
      <c r="BL134" s="218"/>
      <c r="BM134" s="186"/>
      <c r="BN134" s="186"/>
      <c r="BO134" s="186"/>
      <c r="BP134" s="186"/>
      <c r="BQ134" s="186"/>
      <c r="BR134" s="186"/>
      <c r="BS134" s="186"/>
      <c r="BT134" s="186"/>
      <c r="BU134" s="186"/>
      <c r="BV134" s="189"/>
      <c r="BW134" s="184"/>
      <c r="BX134"/>
      <c r="BZ134"/>
    </row>
    <row r="135" spans="2:78" ht="18.75">
      <c r="B135" s="363" t="s">
        <v>474</v>
      </c>
      <c r="C135" s="364">
        <v>9636619000161</v>
      </c>
      <c r="D135" s="365" t="s">
        <v>11</v>
      </c>
      <c r="E135" s="365" t="s">
        <v>620</v>
      </c>
      <c r="F135" s="365" t="s">
        <v>665</v>
      </c>
      <c r="G135" s="366" t="s">
        <v>740</v>
      </c>
      <c r="H135" s="366" t="s">
        <v>34</v>
      </c>
      <c r="I135" s="366" t="s">
        <v>1306</v>
      </c>
      <c r="J135" s="366" t="s">
        <v>608</v>
      </c>
      <c r="K135" s="367" t="s">
        <v>48</v>
      </c>
      <c r="L135" s="368"/>
      <c r="M135" s="368" t="s">
        <v>1421</v>
      </c>
      <c r="N135" s="367">
        <v>218111</v>
      </c>
      <c r="O135" s="367" t="s">
        <v>1323</v>
      </c>
      <c r="P135" s="371">
        <v>39733</v>
      </c>
      <c r="Q135" s="372">
        <v>728.77883299999996</v>
      </c>
      <c r="R135" s="372">
        <v>632.72592842460324</v>
      </c>
      <c r="S135" s="367">
        <v>0</v>
      </c>
      <c r="T135" s="369">
        <v>9.1959862151180793E-2</v>
      </c>
      <c r="U135" s="369">
        <v>0.98530596184536956</v>
      </c>
      <c r="V135" s="369">
        <v>0.1096229718327284</v>
      </c>
      <c r="W135" s="369">
        <v>0.98209596944659494</v>
      </c>
      <c r="X135" s="369">
        <v>0.14542774935041924</v>
      </c>
      <c r="Y135" s="369">
        <v>0.9955367870195192</v>
      </c>
      <c r="Z135" s="369">
        <v>0.1755411212901099</v>
      </c>
      <c r="AA135" s="369">
        <v>0.94848265105199425</v>
      </c>
      <c r="AB135" s="369">
        <v>1.3700160968404167E-3</v>
      </c>
      <c r="AC135" s="373">
        <v>-1.4587228406591524</v>
      </c>
      <c r="AD135" s="575">
        <v>14167491000174</v>
      </c>
      <c r="AE135" s="370" t="s">
        <v>1841</v>
      </c>
      <c r="AF135" s="370" t="s">
        <v>1826</v>
      </c>
      <c r="AG135" s="374" t="s">
        <v>730</v>
      </c>
      <c r="AH135" s="374" t="s">
        <v>1819</v>
      </c>
      <c r="AI135" s="374">
        <v>300</v>
      </c>
      <c r="AJ135" s="374">
        <v>100</v>
      </c>
      <c r="AK135" s="374">
        <v>0</v>
      </c>
      <c r="AL135" s="722">
        <v>0.22</v>
      </c>
      <c r="AM135" s="722">
        <v>0</v>
      </c>
      <c r="AN135" s="369" t="s">
        <v>1820</v>
      </c>
      <c r="AO135" s="367" t="s">
        <v>1326</v>
      </c>
      <c r="AP135" s="370" t="s">
        <v>1821</v>
      </c>
      <c r="AQ135" s="376" t="s">
        <v>686</v>
      </c>
      <c r="AR135" s="369">
        <v>5.8666666666666698E-4</v>
      </c>
      <c r="AS135" s="369">
        <v>5.8666666666666698E-4</v>
      </c>
      <c r="AT135" s="369" t="s">
        <v>1424</v>
      </c>
      <c r="AW135" s="198"/>
      <c r="AX135" s="198"/>
      <c r="AY135" s="184"/>
      <c r="AZ135" s="184"/>
      <c r="BA135" s="184"/>
      <c r="BB135" s="184"/>
      <c r="BC135" s="184"/>
      <c r="BD135" s="184"/>
      <c r="BE135" s="184"/>
      <c r="BF135" s="184"/>
      <c r="BG135" s="186"/>
      <c r="BH135" s="186"/>
      <c r="BI135" s="199"/>
      <c r="BJ135" s="199"/>
      <c r="BK135" s="199"/>
      <c r="BL135" s="218"/>
      <c r="BM135" s="186"/>
      <c r="BN135" s="186"/>
      <c r="BO135" s="186"/>
      <c r="BP135" s="186"/>
      <c r="BQ135" s="186"/>
      <c r="BR135" s="186"/>
      <c r="BS135" s="186"/>
      <c r="BT135" s="186"/>
      <c r="BU135" s="186"/>
      <c r="BV135" s="189"/>
      <c r="BW135" s="184"/>
      <c r="BX135"/>
      <c r="BZ135"/>
    </row>
    <row r="136" spans="2:78" ht="18.75">
      <c r="B136" s="363" t="s">
        <v>270</v>
      </c>
      <c r="C136" s="364">
        <v>10320151000180</v>
      </c>
      <c r="D136" s="365" t="s">
        <v>14</v>
      </c>
      <c r="E136" s="365" t="s">
        <v>607</v>
      </c>
      <c r="F136" s="365" t="s">
        <v>1424</v>
      </c>
      <c r="G136" s="366" t="s">
        <v>1424</v>
      </c>
      <c r="H136" s="366" t="s">
        <v>34</v>
      </c>
      <c r="I136" s="366" t="s">
        <v>34</v>
      </c>
      <c r="J136" s="366" t="s">
        <v>608</v>
      </c>
      <c r="K136" s="367" t="s">
        <v>48</v>
      </c>
      <c r="L136" s="368"/>
      <c r="M136" s="368" t="s">
        <v>34</v>
      </c>
      <c r="N136" s="367">
        <v>219118</v>
      </c>
      <c r="O136" s="367" t="s">
        <v>1323</v>
      </c>
      <c r="P136" s="371">
        <v>39722</v>
      </c>
      <c r="Q136" s="372">
        <v>173.084945</v>
      </c>
      <c r="R136" s="372">
        <v>210.49611088095239</v>
      </c>
      <c r="S136" s="367">
        <v>3</v>
      </c>
      <c r="T136" s="369">
        <v>-5.2708382868958292E-2</v>
      </c>
      <c r="U136" s="369">
        <v>-0.56474512537474586</v>
      </c>
      <c r="V136" s="369">
        <v>-0.15739950639307476</v>
      </c>
      <c r="W136" s="369">
        <v>-1.4101188668502358</v>
      </c>
      <c r="X136" s="369">
        <v>-0.16966708844985823</v>
      </c>
      <c r="Y136" s="369">
        <v>-1.1614690377372707</v>
      </c>
      <c r="Z136" s="369">
        <v>-0.21856681726137639</v>
      </c>
      <c r="AA136" s="369">
        <v>-1.1809588132085542</v>
      </c>
      <c r="AB136" s="369">
        <v>0.24770102645001826</v>
      </c>
      <c r="AC136" s="373">
        <v>-1.0860712038777873</v>
      </c>
      <c r="AD136" s="575">
        <v>37895385000102</v>
      </c>
      <c r="AE136" s="370" t="s">
        <v>1902</v>
      </c>
      <c r="AF136" s="370" t="s">
        <v>1812</v>
      </c>
      <c r="AG136" s="374" t="s">
        <v>1459</v>
      </c>
      <c r="AH136" s="374" t="s">
        <v>1813</v>
      </c>
      <c r="AI136" s="374">
        <v>100000</v>
      </c>
      <c r="AJ136" s="374">
        <v>20000</v>
      </c>
      <c r="AK136" s="374">
        <v>100000</v>
      </c>
      <c r="AL136" s="722">
        <v>2</v>
      </c>
      <c r="AM136" s="722">
        <v>15</v>
      </c>
      <c r="AN136" s="369" t="s">
        <v>1814</v>
      </c>
      <c r="AO136" s="367" t="s">
        <v>1326</v>
      </c>
      <c r="AP136" s="370" t="s">
        <v>1816</v>
      </c>
      <c r="AQ136" s="376" t="s">
        <v>661</v>
      </c>
      <c r="AR136" s="369">
        <v>5.0000000000000001E-3</v>
      </c>
      <c r="AS136" s="369">
        <v>5.0000000000000001E-3</v>
      </c>
      <c r="AT136" s="369" t="s">
        <v>1424</v>
      </c>
      <c r="AW136" s="198"/>
      <c r="AX136" s="198"/>
      <c r="AY136" s="184"/>
      <c r="AZ136" s="184"/>
      <c r="BA136" s="184"/>
      <c r="BB136" s="184"/>
      <c r="BC136" s="184"/>
      <c r="BD136" s="184"/>
      <c r="BE136" s="184"/>
      <c r="BF136" s="184"/>
      <c r="BG136" s="186"/>
      <c r="BH136" s="186"/>
      <c r="BI136" s="199"/>
      <c r="BJ136" s="199"/>
      <c r="BK136" s="199"/>
      <c r="BL136" s="218"/>
      <c r="BM136" s="186"/>
      <c r="BN136" s="186"/>
      <c r="BO136" s="186"/>
      <c r="BP136" s="186"/>
      <c r="BQ136" s="186"/>
      <c r="BR136" s="186"/>
      <c r="BS136" s="186"/>
      <c r="BT136" s="186"/>
      <c r="BU136" s="186"/>
      <c r="BV136" s="189"/>
      <c r="BW136" s="184"/>
      <c r="BX136"/>
      <c r="BZ136"/>
    </row>
    <row r="137" spans="2:78" ht="18.75">
      <c r="B137" s="363" t="s">
        <v>137</v>
      </c>
      <c r="C137" s="364">
        <v>9577036000107</v>
      </c>
      <c r="D137" s="365" t="s">
        <v>14</v>
      </c>
      <c r="E137" s="365" t="s">
        <v>607</v>
      </c>
      <c r="F137" s="365" t="s">
        <v>1424</v>
      </c>
      <c r="G137" s="366" t="s">
        <v>1424</v>
      </c>
      <c r="H137" s="366" t="s">
        <v>34</v>
      </c>
      <c r="I137" s="366" t="s">
        <v>34</v>
      </c>
      <c r="J137" s="366" t="s">
        <v>608</v>
      </c>
      <c r="K137" s="367" t="s">
        <v>48</v>
      </c>
      <c r="L137" s="368"/>
      <c r="M137" s="368" t="s">
        <v>34</v>
      </c>
      <c r="N137" s="367">
        <v>219436</v>
      </c>
      <c r="O137" s="367" t="s">
        <v>1326</v>
      </c>
      <c r="P137" s="371">
        <v>39729</v>
      </c>
      <c r="Q137" s="372">
        <v>325.159719</v>
      </c>
      <c r="R137" s="372">
        <v>349.49261672349212</v>
      </c>
      <c r="S137" s="367">
        <v>2</v>
      </c>
      <c r="T137" s="369">
        <v>-2.2649006165379459E-2</v>
      </c>
      <c r="U137" s="369">
        <v>-0.24267327378039535</v>
      </c>
      <c r="V137" s="369">
        <v>-0.13879460667114696</v>
      </c>
      <c r="W137" s="369">
        <v>-1.2434403256340392</v>
      </c>
      <c r="X137" s="369">
        <v>-6.5413827059053187E-2</v>
      </c>
      <c r="Y137" s="369">
        <v>-0.44779535891808503</v>
      </c>
      <c r="Z137" s="369">
        <v>-7.0696233523758978E-2</v>
      </c>
      <c r="AA137" s="369">
        <v>-0.38198543167095322</v>
      </c>
      <c r="AB137" s="369">
        <v>0.23122697298437284</v>
      </c>
      <c r="AC137" s="373">
        <v>-1.0829880659871425</v>
      </c>
      <c r="AD137" s="575">
        <v>11176045000138</v>
      </c>
      <c r="AE137" s="370" t="s">
        <v>1903</v>
      </c>
      <c r="AF137" s="370" t="s">
        <v>1812</v>
      </c>
      <c r="AG137" s="374" t="s">
        <v>1459</v>
      </c>
      <c r="AH137" s="374" t="s">
        <v>1813</v>
      </c>
      <c r="AI137" s="374">
        <v>15000</v>
      </c>
      <c r="AJ137" s="374">
        <v>5000</v>
      </c>
      <c r="AK137" s="374">
        <v>15000</v>
      </c>
      <c r="AL137" s="722">
        <v>1.38</v>
      </c>
      <c r="AM137" s="722">
        <v>20</v>
      </c>
      <c r="AN137" s="369" t="s">
        <v>1863</v>
      </c>
      <c r="AO137" s="367" t="s">
        <v>1326</v>
      </c>
      <c r="AP137" s="370" t="s">
        <v>1816</v>
      </c>
      <c r="AQ137" s="376" t="s">
        <v>661</v>
      </c>
      <c r="AR137" s="369">
        <v>4.1399999999999996E-3</v>
      </c>
      <c r="AS137" s="369">
        <v>4.1399999999999996E-3</v>
      </c>
      <c r="AT137" s="369" t="s">
        <v>1424</v>
      </c>
      <c r="AW137" s="198"/>
      <c r="AX137" s="198"/>
      <c r="AY137" s="184"/>
      <c r="AZ137" s="184"/>
      <c r="BA137" s="184"/>
      <c r="BB137" s="184"/>
      <c r="BC137" s="184"/>
      <c r="BD137" s="184"/>
      <c r="BE137" s="184"/>
      <c r="BF137" s="184"/>
      <c r="BG137" s="186"/>
      <c r="BH137" s="186"/>
      <c r="BI137" s="199"/>
      <c r="BJ137" s="199"/>
      <c r="BK137" s="199"/>
      <c r="BL137" s="218"/>
      <c r="BM137" s="186"/>
      <c r="BN137" s="186"/>
      <c r="BO137" s="186"/>
      <c r="BP137" s="186"/>
      <c r="BQ137" s="186"/>
      <c r="BR137" s="186"/>
      <c r="BS137" s="186"/>
      <c r="BT137" s="186"/>
      <c r="BU137" s="186"/>
      <c r="BV137" s="189"/>
      <c r="BW137" s="184"/>
      <c r="BX137"/>
      <c r="BZ137"/>
    </row>
    <row r="138" spans="2:78" ht="18.75">
      <c r="B138" s="363" t="s">
        <v>283</v>
      </c>
      <c r="C138" s="364">
        <v>9296009000166</v>
      </c>
      <c r="D138" s="365" t="s">
        <v>14</v>
      </c>
      <c r="E138" s="365" t="s">
        <v>607</v>
      </c>
      <c r="F138" s="365" t="s">
        <v>1424</v>
      </c>
      <c r="G138" s="366" t="s">
        <v>1424</v>
      </c>
      <c r="H138" s="366" t="s">
        <v>34</v>
      </c>
      <c r="I138" s="366" t="s">
        <v>34</v>
      </c>
      <c r="J138" s="366" t="s">
        <v>608</v>
      </c>
      <c r="K138" s="367" t="s">
        <v>48</v>
      </c>
      <c r="L138" s="368"/>
      <c r="M138" s="368" t="s">
        <v>34</v>
      </c>
      <c r="N138" s="367">
        <v>219517</v>
      </c>
      <c r="O138" s="367" t="s">
        <v>1323</v>
      </c>
      <c r="P138" s="371">
        <v>39607</v>
      </c>
      <c r="Q138" s="372">
        <v>11.025999000000001</v>
      </c>
      <c r="R138" s="372">
        <v>12.681794646825395</v>
      </c>
      <c r="S138" s="367">
        <v>2</v>
      </c>
      <c r="T138" s="369">
        <v>0.16271778503863965</v>
      </c>
      <c r="U138" s="369">
        <v>1.7434432799961115</v>
      </c>
      <c r="V138" s="369">
        <v>0.1108391931851942</v>
      </c>
      <c r="W138" s="369">
        <v>0.99299191642050233</v>
      </c>
      <c r="X138" s="369">
        <v>0.4990255335185636</v>
      </c>
      <c r="Y138" s="369">
        <v>3.4161174775709338</v>
      </c>
      <c r="Z138" s="369">
        <v>0.58215983546331151</v>
      </c>
      <c r="AA138" s="369">
        <v>3.145522257224775</v>
      </c>
      <c r="AB138" s="369">
        <v>0.23461247048439468</v>
      </c>
      <c r="AC138" s="373">
        <v>-3.3342320570212509E-3</v>
      </c>
      <c r="AD138" s="575">
        <v>0</v>
      </c>
      <c r="AE138" s="370" t="s">
        <v>1867</v>
      </c>
      <c r="AF138" s="370" t="s">
        <v>1812</v>
      </c>
      <c r="AG138" s="374" t="s">
        <v>1459</v>
      </c>
      <c r="AH138" s="374" t="s">
        <v>1819</v>
      </c>
      <c r="AI138" s="374">
        <v>500</v>
      </c>
      <c r="AJ138" s="374">
        <v>0</v>
      </c>
      <c r="AK138" s="374">
        <v>0</v>
      </c>
      <c r="AL138" s="722">
        <v>2.5</v>
      </c>
      <c r="AM138" s="722">
        <v>20</v>
      </c>
      <c r="AN138" s="369" t="s">
        <v>1869</v>
      </c>
      <c r="AO138" s="367" t="s">
        <v>1326</v>
      </c>
      <c r="AP138" s="370" t="s">
        <v>1816</v>
      </c>
      <c r="AQ138" s="376" t="s">
        <v>672</v>
      </c>
      <c r="AR138" s="369">
        <v>8.3333333333333297E-3</v>
      </c>
      <c r="AS138" s="369">
        <v>8.3333333333333297E-3</v>
      </c>
      <c r="AT138" s="369" t="s">
        <v>1424</v>
      </c>
      <c r="AW138" s="198"/>
      <c r="AX138" s="198"/>
      <c r="AY138" s="184"/>
      <c r="AZ138" s="184"/>
      <c r="BA138" s="184"/>
      <c r="BB138" s="184"/>
      <c r="BC138" s="184"/>
      <c r="BD138" s="184"/>
      <c r="BE138" s="184"/>
      <c r="BF138" s="184"/>
      <c r="BG138" s="186"/>
      <c r="BH138" s="186"/>
      <c r="BI138" s="199"/>
      <c r="BJ138" s="199"/>
      <c r="BK138" s="199"/>
      <c r="BL138" s="218"/>
      <c r="BM138" s="186"/>
      <c r="BN138" s="186"/>
      <c r="BO138" s="186"/>
      <c r="BP138" s="186"/>
      <c r="BQ138" s="186"/>
      <c r="BR138" s="186"/>
      <c r="BS138" s="186"/>
      <c r="BT138" s="186"/>
      <c r="BU138" s="186"/>
      <c r="BV138" s="189"/>
      <c r="BW138" s="184"/>
      <c r="BX138"/>
      <c r="BZ138"/>
    </row>
    <row r="139" spans="2:78" ht="18.75">
      <c r="B139" s="363" t="s">
        <v>1629</v>
      </c>
      <c r="C139" s="364">
        <v>9639909000169</v>
      </c>
      <c r="D139" s="365" t="s">
        <v>11</v>
      </c>
      <c r="E139" s="365" t="s">
        <v>620</v>
      </c>
      <c r="F139" s="365" t="s">
        <v>674</v>
      </c>
      <c r="G139" s="366" t="s">
        <v>740</v>
      </c>
      <c r="H139" s="366" t="s">
        <v>34</v>
      </c>
      <c r="I139" s="366" t="s">
        <v>1306</v>
      </c>
      <c r="J139" s="366" t="s">
        <v>608</v>
      </c>
      <c r="K139" s="367" t="s">
        <v>48</v>
      </c>
      <c r="L139" s="368"/>
      <c r="M139" s="368" t="s">
        <v>1424</v>
      </c>
      <c r="N139" s="367">
        <v>219746</v>
      </c>
      <c r="O139" s="367" t="s">
        <v>1323</v>
      </c>
      <c r="P139" s="371">
        <v>39761</v>
      </c>
      <c r="Q139" s="372">
        <v>783.84867999999994</v>
      </c>
      <c r="R139" s="372">
        <v>278.35018421031742</v>
      </c>
      <c r="S139" s="367">
        <v>0</v>
      </c>
      <c r="T139" s="369">
        <v>9.0731818224613292E-2</v>
      </c>
      <c r="U139" s="369">
        <v>0.97214805823449058</v>
      </c>
      <c r="V139" s="369">
        <v>0.10834432092435242</v>
      </c>
      <c r="W139" s="369">
        <v>0.97064072532712875</v>
      </c>
      <c r="X139" s="369">
        <v>0.14356014296494157</v>
      </c>
      <c r="Y139" s="369">
        <v>0.9827519445893752</v>
      </c>
      <c r="Z139" s="369">
        <v>0.16644670673554463</v>
      </c>
      <c r="AA139" s="369">
        <v>0.89934376915876402</v>
      </c>
      <c r="AB139" s="369">
        <v>1.3947423899115402E-3</v>
      </c>
      <c r="AC139" s="373">
        <v>-2.3496272176223472</v>
      </c>
      <c r="AD139" s="575">
        <v>9639924000107</v>
      </c>
      <c r="AE139" s="370" t="s">
        <v>1817</v>
      </c>
      <c r="AF139" s="370" t="s">
        <v>1818</v>
      </c>
      <c r="AG139" s="374" t="s">
        <v>59</v>
      </c>
      <c r="AH139" s="374" t="s">
        <v>1819</v>
      </c>
      <c r="AI139" s="374">
        <v>100</v>
      </c>
      <c r="AJ139" s="374">
        <v>1</v>
      </c>
      <c r="AK139" s="374">
        <v>100</v>
      </c>
      <c r="AL139" s="722">
        <v>0.4</v>
      </c>
      <c r="AM139" s="722">
        <v>0</v>
      </c>
      <c r="AN139" s="369" t="s">
        <v>1820</v>
      </c>
      <c r="AO139" s="367" t="s">
        <v>1326</v>
      </c>
      <c r="AP139" s="370" t="s">
        <v>1821</v>
      </c>
      <c r="AQ139" s="376" t="s">
        <v>1815</v>
      </c>
      <c r="AR139" s="369">
        <v>0</v>
      </c>
      <c r="AS139" s="369">
        <v>0</v>
      </c>
      <c r="AT139" s="369" t="s">
        <v>1424</v>
      </c>
      <c r="AW139" s="198"/>
      <c r="AX139" s="198"/>
      <c r="AY139" s="184"/>
      <c r="AZ139" s="184"/>
      <c r="BA139" s="184"/>
      <c r="BB139" s="184"/>
      <c r="BC139" s="184"/>
      <c r="BD139" s="184"/>
      <c r="BE139" s="184"/>
      <c r="BF139" s="184"/>
      <c r="BG139" s="186"/>
      <c r="BH139" s="186"/>
      <c r="BI139" s="199"/>
      <c r="BJ139" s="199"/>
      <c r="BK139" s="199"/>
      <c r="BL139" s="218"/>
      <c r="BM139" s="186"/>
      <c r="BN139" s="186"/>
      <c r="BO139" s="186"/>
      <c r="BP139" s="186"/>
      <c r="BQ139" s="186"/>
      <c r="BR139" s="186"/>
      <c r="BS139" s="186"/>
      <c r="BT139" s="186"/>
      <c r="BU139" s="186"/>
      <c r="BV139" s="189"/>
      <c r="BW139" s="184"/>
      <c r="BX139"/>
      <c r="BZ139"/>
    </row>
    <row r="140" spans="2:78" ht="18.75">
      <c r="B140" s="363" t="s">
        <v>1068</v>
      </c>
      <c r="C140" s="364">
        <v>9296022000115</v>
      </c>
      <c r="D140" s="365" t="s">
        <v>14</v>
      </c>
      <c r="E140" s="365" t="s">
        <v>607</v>
      </c>
      <c r="F140" s="365" t="s">
        <v>1424</v>
      </c>
      <c r="G140" s="366" t="s">
        <v>1424</v>
      </c>
      <c r="H140" s="366" t="s">
        <v>34</v>
      </c>
      <c r="I140" s="366" t="s">
        <v>34</v>
      </c>
      <c r="J140" s="366" t="s">
        <v>608</v>
      </c>
      <c r="K140" s="367" t="s">
        <v>48</v>
      </c>
      <c r="L140" s="368"/>
      <c r="M140" s="368" t="s">
        <v>34</v>
      </c>
      <c r="N140" s="367">
        <v>220272</v>
      </c>
      <c r="O140" s="367" t="s">
        <v>1323</v>
      </c>
      <c r="P140" s="371">
        <v>39607</v>
      </c>
      <c r="Q140" s="372">
        <v>40.882351</v>
      </c>
      <c r="R140" s="372">
        <v>44.679897972222221</v>
      </c>
      <c r="S140" s="367">
        <v>2</v>
      </c>
      <c r="T140" s="369">
        <v>0.13899688815841649</v>
      </c>
      <c r="U140" s="369">
        <v>1.4892852096199372</v>
      </c>
      <c r="V140" s="369">
        <v>5.3535611635434854E-2</v>
      </c>
      <c r="W140" s="369">
        <v>0.47961761599790609</v>
      </c>
      <c r="X140" s="369">
        <v>0.42876198113794017</v>
      </c>
      <c r="Y140" s="369">
        <v>2.9351229528393863</v>
      </c>
      <c r="Z140" s="369">
        <v>0.43226606921828203</v>
      </c>
      <c r="AA140" s="369">
        <v>2.3356172290502539</v>
      </c>
      <c r="AB140" s="369">
        <v>0.25933105992960326</v>
      </c>
      <c r="AC140" s="373">
        <v>-0.22398332843583432</v>
      </c>
      <c r="AD140" s="575">
        <v>0</v>
      </c>
      <c r="AE140" s="370" t="s">
        <v>1867</v>
      </c>
      <c r="AF140" s="370" t="s">
        <v>1812</v>
      </c>
      <c r="AG140" s="374" t="s">
        <v>1459</v>
      </c>
      <c r="AH140" s="374" t="s">
        <v>1819</v>
      </c>
      <c r="AI140" s="374">
        <v>500</v>
      </c>
      <c r="AJ140" s="374">
        <v>0</v>
      </c>
      <c r="AK140" s="374">
        <v>0</v>
      </c>
      <c r="AL140" s="722">
        <v>3.5</v>
      </c>
      <c r="AM140" s="722">
        <v>20</v>
      </c>
      <c r="AN140" s="369" t="s">
        <v>1869</v>
      </c>
      <c r="AO140" s="367" t="s">
        <v>1326</v>
      </c>
      <c r="AP140" s="370" t="s">
        <v>1816</v>
      </c>
      <c r="AQ140" s="376" t="s">
        <v>683</v>
      </c>
      <c r="AR140" s="369">
        <v>8.3333333333333297E-3</v>
      </c>
      <c r="AS140" s="369">
        <v>8.3333333333333297E-3</v>
      </c>
      <c r="AT140" s="369" t="s">
        <v>1424</v>
      </c>
      <c r="AW140" s="198"/>
      <c r="AX140" s="198"/>
      <c r="AY140" s="184"/>
      <c r="AZ140" s="184"/>
      <c r="BA140" s="184"/>
      <c r="BB140" s="184"/>
      <c r="BC140" s="184"/>
      <c r="BD140" s="184"/>
      <c r="BE140" s="184"/>
      <c r="BF140" s="184"/>
      <c r="BG140" s="186"/>
      <c r="BH140" s="186"/>
      <c r="BI140" s="199"/>
      <c r="BJ140" s="199"/>
      <c r="BK140" s="199"/>
      <c r="BL140" s="218"/>
      <c r="BM140" s="186"/>
      <c r="BN140" s="186"/>
      <c r="BO140" s="186"/>
      <c r="BP140" s="186"/>
      <c r="BQ140" s="186"/>
      <c r="BR140" s="186"/>
      <c r="BS140" s="186"/>
      <c r="BT140" s="186"/>
      <c r="BU140" s="186"/>
      <c r="BV140" s="189"/>
      <c r="BW140" s="184"/>
      <c r="BX140"/>
      <c r="BZ140"/>
    </row>
    <row r="141" spans="2:78" ht="18.75">
      <c r="B141" s="363" t="s">
        <v>356</v>
      </c>
      <c r="C141" s="364">
        <v>10265295000181</v>
      </c>
      <c r="D141" s="365" t="s">
        <v>14</v>
      </c>
      <c r="E141" s="365" t="s">
        <v>607</v>
      </c>
      <c r="F141" s="365" t="s">
        <v>1424</v>
      </c>
      <c r="G141" s="366" t="s">
        <v>1424</v>
      </c>
      <c r="H141" s="366" t="s">
        <v>34</v>
      </c>
      <c r="I141" s="366" t="s">
        <v>34</v>
      </c>
      <c r="J141" s="366" t="s">
        <v>608</v>
      </c>
      <c r="K141" s="367" t="s">
        <v>48</v>
      </c>
      <c r="L141" s="368"/>
      <c r="M141" s="368" t="s">
        <v>34</v>
      </c>
      <c r="N141" s="367">
        <v>220681</v>
      </c>
      <c r="O141" s="367" t="s">
        <v>1323</v>
      </c>
      <c r="P141" s="371">
        <v>39779</v>
      </c>
      <c r="Q141" s="372">
        <v>4.8780590000000004</v>
      </c>
      <c r="R141" s="372">
        <v>4.9749389841269851</v>
      </c>
      <c r="S141" s="367">
        <v>3</v>
      </c>
      <c r="T141" s="369">
        <v>7.7076220486986147E-2</v>
      </c>
      <c r="U141" s="369">
        <v>0.82583485648864163</v>
      </c>
      <c r="V141" s="369">
        <v>-6.0202180720891896E-3</v>
      </c>
      <c r="W141" s="369">
        <v>-5.3934242111315964E-2</v>
      </c>
      <c r="X141" s="369">
        <v>-0.10681323709650137</v>
      </c>
      <c r="Y141" s="369">
        <v>-0.73119818841436635</v>
      </c>
      <c r="Z141" s="369">
        <v>-8.3600932772821435E-2</v>
      </c>
      <c r="AA141" s="369">
        <v>-0.45171201917833881</v>
      </c>
      <c r="AB141" s="369">
        <v>0.2875002152641663</v>
      </c>
      <c r="AC141" s="373">
        <v>-0.40918808902197062</v>
      </c>
      <c r="AD141" s="575">
        <v>0</v>
      </c>
      <c r="AE141" s="370" t="s">
        <v>1881</v>
      </c>
      <c r="AF141" s="370" t="s">
        <v>1858</v>
      </c>
      <c r="AG141" s="374" t="s">
        <v>721</v>
      </c>
      <c r="AH141" s="374" t="s">
        <v>1813</v>
      </c>
      <c r="AI141" s="374">
        <v>5000</v>
      </c>
      <c r="AJ141" s="374">
        <v>5000</v>
      </c>
      <c r="AK141" s="374">
        <v>5000</v>
      </c>
      <c r="AL141" s="722">
        <v>2</v>
      </c>
      <c r="AM141" s="722">
        <v>20</v>
      </c>
      <c r="AN141" s="369" t="s">
        <v>1824</v>
      </c>
      <c r="AO141" s="367" t="s">
        <v>1326</v>
      </c>
      <c r="AP141" s="370" t="s">
        <v>1816</v>
      </c>
      <c r="AQ141" s="376" t="s">
        <v>661</v>
      </c>
      <c r="AR141" s="369">
        <v>6.0000000000000001E-3</v>
      </c>
      <c r="AS141" s="369">
        <v>6.0000000000000001E-3</v>
      </c>
      <c r="AT141" s="369" t="s">
        <v>1424</v>
      </c>
      <c r="AW141" s="198"/>
      <c r="AX141" s="198"/>
      <c r="AY141" s="184"/>
      <c r="AZ141" s="184"/>
      <c r="BA141" s="184"/>
      <c r="BB141" s="184"/>
      <c r="BC141" s="184"/>
      <c r="BD141" s="184"/>
      <c r="BE141" s="184"/>
      <c r="BF141" s="184"/>
      <c r="BG141" s="186"/>
      <c r="BH141" s="186"/>
      <c r="BI141" s="199"/>
      <c r="BJ141" s="199"/>
      <c r="BK141" s="199"/>
      <c r="BL141" s="218"/>
      <c r="BM141" s="186"/>
      <c r="BN141" s="186"/>
      <c r="BO141" s="186"/>
      <c r="BP141" s="186"/>
      <c r="BQ141" s="186"/>
      <c r="BR141" s="186"/>
      <c r="BS141" s="186"/>
      <c r="BT141" s="186"/>
      <c r="BU141" s="186"/>
      <c r="BV141" s="189"/>
      <c r="BW141" s="184"/>
      <c r="BX141"/>
      <c r="BZ141"/>
    </row>
    <row r="142" spans="2:78" ht="18.75">
      <c r="B142" s="363" t="s">
        <v>91</v>
      </c>
      <c r="C142" s="364">
        <v>9625909000100</v>
      </c>
      <c r="D142" s="365" t="s">
        <v>11</v>
      </c>
      <c r="E142" s="365" t="s">
        <v>620</v>
      </c>
      <c r="F142" s="365" t="s">
        <v>687</v>
      </c>
      <c r="G142" s="366" t="s">
        <v>740</v>
      </c>
      <c r="H142" s="366" t="s">
        <v>34</v>
      </c>
      <c r="I142" s="366" t="s">
        <v>1306</v>
      </c>
      <c r="J142" s="366" t="s">
        <v>608</v>
      </c>
      <c r="K142" s="367" t="s">
        <v>48</v>
      </c>
      <c r="L142" s="368"/>
      <c r="M142" s="368" t="s">
        <v>34</v>
      </c>
      <c r="N142" s="367">
        <v>221201</v>
      </c>
      <c r="O142" s="367" t="s">
        <v>1323</v>
      </c>
      <c r="P142" s="371">
        <v>39793</v>
      </c>
      <c r="Q142" s="372">
        <v>328.439525</v>
      </c>
      <c r="R142" s="372">
        <v>369.52113326984113</v>
      </c>
      <c r="S142" s="367">
        <v>1</v>
      </c>
      <c r="T142" s="369">
        <v>8.8323017115327973E-2</v>
      </c>
      <c r="U142" s="369">
        <v>0.94633890586781211</v>
      </c>
      <c r="V142" s="369">
        <v>0.10487776457415654</v>
      </c>
      <c r="W142" s="369">
        <v>0.93958436038400606</v>
      </c>
      <c r="X142" s="369">
        <v>0.16395725267615147</v>
      </c>
      <c r="Y142" s="369">
        <v>1.1223819200038576</v>
      </c>
      <c r="Z142" s="369">
        <v>0.22685971296208107</v>
      </c>
      <c r="AA142" s="369">
        <v>1.2257669336152981</v>
      </c>
      <c r="AB142" s="369">
        <v>7.7409302506482175E-3</v>
      </c>
      <c r="AC142" s="373">
        <v>-0.87117191509883041</v>
      </c>
      <c r="AD142" s="575">
        <v>22099999000100</v>
      </c>
      <c r="AE142" s="370" t="s">
        <v>1904</v>
      </c>
      <c r="AF142" s="370" t="s">
        <v>1833</v>
      </c>
      <c r="AG142" s="374" t="s">
        <v>1458</v>
      </c>
      <c r="AH142" s="374" t="s">
        <v>1819</v>
      </c>
      <c r="AI142" s="374">
        <v>100</v>
      </c>
      <c r="AJ142" s="374">
        <v>100</v>
      </c>
      <c r="AK142" s="374">
        <v>100</v>
      </c>
      <c r="AL142" s="722">
        <v>2</v>
      </c>
      <c r="AM142" s="722">
        <v>20</v>
      </c>
      <c r="AN142" s="369" t="s">
        <v>1820</v>
      </c>
      <c r="AO142" s="367" t="s">
        <v>1326</v>
      </c>
      <c r="AP142" s="370" t="s">
        <v>1835</v>
      </c>
      <c r="AQ142" s="376" t="s">
        <v>670</v>
      </c>
      <c r="AR142" s="369">
        <v>6.6666666666666697E-3</v>
      </c>
      <c r="AS142" s="369">
        <v>6.6666666666666697E-3</v>
      </c>
      <c r="AT142" s="369" t="s">
        <v>1424</v>
      </c>
      <c r="AW142" s="198"/>
      <c r="AX142" s="198"/>
      <c r="AY142" s="184"/>
      <c r="AZ142" s="184"/>
      <c r="BA142" s="184"/>
      <c r="BB142" s="184"/>
      <c r="BC142" s="184"/>
      <c r="BD142" s="184"/>
      <c r="BE142" s="184"/>
      <c r="BF142" s="184"/>
      <c r="BG142" s="186"/>
      <c r="BH142" s="186"/>
      <c r="BI142" s="199"/>
      <c r="BJ142" s="199"/>
      <c r="BK142" s="199"/>
      <c r="BL142" s="218"/>
      <c r="BM142" s="186"/>
      <c r="BN142" s="186"/>
      <c r="BO142" s="186"/>
      <c r="BP142" s="186"/>
      <c r="BQ142" s="186"/>
      <c r="BR142" s="186"/>
      <c r="BS142" s="186"/>
      <c r="BT142" s="186"/>
      <c r="BU142" s="186"/>
      <c r="BV142" s="189"/>
      <c r="BW142" s="184"/>
      <c r="BX142"/>
      <c r="BZ142"/>
    </row>
    <row r="143" spans="2:78" ht="18.75">
      <c r="B143" s="363" t="s">
        <v>107</v>
      </c>
      <c r="C143" s="364">
        <v>10320188000109</v>
      </c>
      <c r="D143" s="365" t="s">
        <v>13</v>
      </c>
      <c r="E143" s="365" t="s">
        <v>615</v>
      </c>
      <c r="F143" s="365" t="s">
        <v>619</v>
      </c>
      <c r="G143" s="366" t="s">
        <v>34</v>
      </c>
      <c r="H143" s="366" t="s">
        <v>1339</v>
      </c>
      <c r="I143" s="366" t="s">
        <v>34</v>
      </c>
      <c r="J143" s="366" t="s">
        <v>1424</v>
      </c>
      <c r="K143" s="367" t="s">
        <v>48</v>
      </c>
      <c r="L143" s="368"/>
      <c r="M143" s="368" t="s">
        <v>1421</v>
      </c>
      <c r="N143" s="367">
        <v>221260</v>
      </c>
      <c r="O143" s="367" t="s">
        <v>1323</v>
      </c>
      <c r="P143" s="371">
        <v>39782</v>
      </c>
      <c r="Q143" s="372">
        <v>428.64938100000001</v>
      </c>
      <c r="R143" s="372">
        <v>232.98557800396833</v>
      </c>
      <c r="S143" s="367">
        <v>1</v>
      </c>
      <c r="T143" s="369">
        <v>0.11562454999596095</v>
      </c>
      <c r="U143" s="369">
        <v>1.2388617792773136</v>
      </c>
      <c r="V143" s="369">
        <v>0.14555808375351131</v>
      </c>
      <c r="W143" s="369">
        <v>1.3040333151414751</v>
      </c>
      <c r="X143" s="369">
        <v>0.17356145176575266</v>
      </c>
      <c r="Y143" s="369">
        <v>1.1881281998319158</v>
      </c>
      <c r="Z143" s="369">
        <v>0.19279774388515203</v>
      </c>
      <c r="AA143" s="369">
        <v>1.0417235226315895</v>
      </c>
      <c r="AB143" s="369">
        <v>1.4371530879966635E-2</v>
      </c>
      <c r="AC143" s="373">
        <v>2.3613794822343857</v>
      </c>
      <c r="AD143" s="575">
        <v>0</v>
      </c>
      <c r="AE143" s="370" t="s">
        <v>1861</v>
      </c>
      <c r="AF143" s="370" t="s">
        <v>1833</v>
      </c>
      <c r="AG143" s="374" t="s">
        <v>1458</v>
      </c>
      <c r="AH143" s="374" t="s">
        <v>1819</v>
      </c>
      <c r="AI143" s="374">
        <v>500</v>
      </c>
      <c r="AJ143" s="374">
        <v>300</v>
      </c>
      <c r="AK143" s="374">
        <v>300</v>
      </c>
      <c r="AL143" s="722">
        <v>0.85</v>
      </c>
      <c r="AM143" s="722">
        <v>20</v>
      </c>
      <c r="AN143" s="369" t="s">
        <v>1834</v>
      </c>
      <c r="AO143" s="367" t="s">
        <v>1326</v>
      </c>
      <c r="AP143" s="370" t="s">
        <v>1835</v>
      </c>
      <c r="AQ143" s="376" t="s">
        <v>688</v>
      </c>
      <c r="AR143" s="369">
        <v>2.5500000000000002E-3</v>
      </c>
      <c r="AS143" s="369">
        <v>2.5500000000000002E-3</v>
      </c>
      <c r="AT143" s="369" t="s">
        <v>1424</v>
      </c>
      <c r="AW143" s="198"/>
      <c r="AX143" s="198"/>
      <c r="AY143" s="184"/>
      <c r="AZ143" s="184"/>
      <c r="BA143" s="184"/>
      <c r="BB143" s="184"/>
      <c r="BC143" s="184"/>
      <c r="BD143" s="184"/>
      <c r="BE143" s="184"/>
      <c r="BF143" s="184"/>
      <c r="BG143" s="186"/>
      <c r="BH143" s="186"/>
      <c r="BI143" s="199"/>
      <c r="BJ143" s="199"/>
      <c r="BK143" s="199"/>
      <c r="BL143" s="218"/>
      <c r="BM143" s="186"/>
      <c r="BN143" s="186"/>
      <c r="BO143" s="186"/>
      <c r="BP143" s="186"/>
      <c r="BQ143" s="186"/>
      <c r="BR143" s="186"/>
      <c r="BS143" s="186"/>
      <c r="BT143" s="186"/>
      <c r="BU143" s="186"/>
      <c r="BV143" s="189"/>
      <c r="BW143" s="184"/>
      <c r="BX143"/>
      <c r="BZ143"/>
    </row>
    <row r="144" spans="2:78" ht="18.75">
      <c r="B144" s="363" t="s">
        <v>1075</v>
      </c>
      <c r="C144" s="364">
        <v>9577098000119</v>
      </c>
      <c r="D144" s="365" t="s">
        <v>14</v>
      </c>
      <c r="E144" s="365" t="s">
        <v>607</v>
      </c>
      <c r="F144" s="365" t="s">
        <v>1424</v>
      </c>
      <c r="G144" s="366" t="s">
        <v>1424</v>
      </c>
      <c r="H144" s="366" t="s">
        <v>34</v>
      </c>
      <c r="I144" s="366" t="s">
        <v>34</v>
      </c>
      <c r="J144" s="366" t="s">
        <v>608</v>
      </c>
      <c r="K144" s="367" t="s">
        <v>48</v>
      </c>
      <c r="L144" s="368"/>
      <c r="M144" s="368" t="s">
        <v>34</v>
      </c>
      <c r="N144" s="367">
        <v>221661</v>
      </c>
      <c r="O144" s="367" t="s">
        <v>1323</v>
      </c>
      <c r="P144" s="371">
        <v>39794</v>
      </c>
      <c r="Q144" s="372">
        <v>20.847771999999999</v>
      </c>
      <c r="R144" s="372">
        <v>31.396660756972132</v>
      </c>
      <c r="S144" s="367">
        <v>2</v>
      </c>
      <c r="T144" s="369">
        <v>0.10412260534804574</v>
      </c>
      <c r="U144" s="369">
        <v>1.1156239408410715</v>
      </c>
      <c r="V144" s="369">
        <v>1.591831474641614E-2</v>
      </c>
      <c r="W144" s="369">
        <v>0.14260982430481964</v>
      </c>
      <c r="X144" s="369">
        <v>0.13616190595274991</v>
      </c>
      <c r="Y144" s="369">
        <v>0.93210674697320961</v>
      </c>
      <c r="Z144" s="369">
        <v>0.1713959259516733</v>
      </c>
      <c r="AA144" s="369">
        <v>0.92608535841290351</v>
      </c>
      <c r="AB144" s="369">
        <v>0.21172811643648487</v>
      </c>
      <c r="AC144" s="373">
        <v>-0.45200955106760005</v>
      </c>
      <c r="AD144" s="575">
        <v>0</v>
      </c>
      <c r="AE144" s="370" t="s">
        <v>1905</v>
      </c>
      <c r="AF144" s="370" t="s">
        <v>1875</v>
      </c>
      <c r="AG144" s="374" t="s">
        <v>738</v>
      </c>
      <c r="AH144" s="374" t="s">
        <v>1819</v>
      </c>
      <c r="AI144" s="374">
        <v>500</v>
      </c>
      <c r="AJ144" s="374">
        <v>500</v>
      </c>
      <c r="AK144" s="374">
        <v>500</v>
      </c>
      <c r="AL144" s="722">
        <v>2</v>
      </c>
      <c r="AM144" s="722">
        <v>20</v>
      </c>
      <c r="AN144" s="369" t="s">
        <v>668</v>
      </c>
      <c r="AO144" s="367" t="s">
        <v>1326</v>
      </c>
      <c r="AP144" s="370" t="s">
        <v>1816</v>
      </c>
      <c r="AQ144" s="376" t="s">
        <v>661</v>
      </c>
      <c r="AR144" s="369">
        <v>6.0000000000000001E-3</v>
      </c>
      <c r="AS144" s="369">
        <v>6.0000000000000001E-3</v>
      </c>
      <c r="AT144" s="369" t="s">
        <v>1424</v>
      </c>
      <c r="AW144" s="198"/>
      <c r="AX144" s="198"/>
      <c r="AY144" s="184"/>
      <c r="AZ144" s="184"/>
      <c r="BA144" s="184"/>
      <c r="BB144" s="184"/>
      <c r="BC144" s="184"/>
      <c r="BD144" s="184"/>
      <c r="BE144" s="184"/>
      <c r="BF144" s="184"/>
      <c r="BG144" s="186"/>
      <c r="BH144" s="186"/>
      <c r="BI144" s="199"/>
      <c r="BJ144" s="199"/>
      <c r="BK144" s="199"/>
      <c r="BL144" s="218"/>
      <c r="BM144" s="186"/>
      <c r="BN144" s="186"/>
      <c r="BO144" s="186"/>
      <c r="BP144" s="186"/>
      <c r="BQ144" s="186"/>
      <c r="BR144" s="186"/>
      <c r="BS144" s="186"/>
      <c r="BT144" s="186"/>
      <c r="BU144" s="186"/>
      <c r="BV144" s="189"/>
      <c r="BW144" s="184"/>
      <c r="BX144"/>
      <c r="BZ144"/>
    </row>
    <row r="145" spans="2:78" ht="18.75">
      <c r="B145" s="363" t="s">
        <v>363</v>
      </c>
      <c r="C145" s="364">
        <v>10347249000121</v>
      </c>
      <c r="D145" s="365" t="s">
        <v>13</v>
      </c>
      <c r="E145" s="365" t="s">
        <v>615</v>
      </c>
      <c r="F145" s="365" t="s">
        <v>619</v>
      </c>
      <c r="G145" s="366" t="s">
        <v>34</v>
      </c>
      <c r="H145" s="366" t="s">
        <v>867</v>
      </c>
      <c r="I145" s="366" t="s">
        <v>34</v>
      </c>
      <c r="J145" s="366" t="s">
        <v>1424</v>
      </c>
      <c r="K145" s="367" t="s">
        <v>48</v>
      </c>
      <c r="L145" s="368"/>
      <c r="M145" s="368" t="s">
        <v>34</v>
      </c>
      <c r="N145" s="367">
        <v>222097</v>
      </c>
      <c r="O145" s="367" t="s">
        <v>1323</v>
      </c>
      <c r="P145" s="371">
        <v>39814</v>
      </c>
      <c r="Q145" s="372">
        <v>1234.0556750000001</v>
      </c>
      <c r="R145" s="372">
        <v>1212.155917043651</v>
      </c>
      <c r="S145" s="367">
        <v>1</v>
      </c>
      <c r="T145" s="369">
        <v>0.19148430846675968</v>
      </c>
      <c r="U145" s="369">
        <v>2.0516628267881054</v>
      </c>
      <c r="V145" s="369">
        <v>0.16220124046410755</v>
      </c>
      <c r="W145" s="369">
        <v>1.4531368912540203</v>
      </c>
      <c r="X145" s="369">
        <v>0.20437317398830612</v>
      </c>
      <c r="Y145" s="369">
        <v>1.3990522021697842</v>
      </c>
      <c r="Z145" s="369">
        <v>0.27171497016557233</v>
      </c>
      <c r="AA145" s="369">
        <v>1.468128569187142</v>
      </c>
      <c r="AB145" s="369">
        <v>5.9865523141696984E-2</v>
      </c>
      <c r="AC145" s="373">
        <v>0.84489021734812109</v>
      </c>
      <c r="AD145" s="575">
        <v>27249022000146</v>
      </c>
      <c r="AE145" s="370" t="s">
        <v>1906</v>
      </c>
      <c r="AF145" s="370" t="s">
        <v>1907</v>
      </c>
      <c r="AG145" s="374" t="s">
        <v>1462</v>
      </c>
      <c r="AH145" s="374" t="s">
        <v>1819</v>
      </c>
      <c r="AI145" s="374">
        <v>5000</v>
      </c>
      <c r="AJ145" s="374">
        <v>500</v>
      </c>
      <c r="AK145" s="374">
        <v>100</v>
      </c>
      <c r="AL145" s="722">
        <v>2</v>
      </c>
      <c r="AM145" s="722">
        <v>20</v>
      </c>
      <c r="AN145" s="369" t="s">
        <v>1820</v>
      </c>
      <c r="AO145" s="367" t="s">
        <v>1326</v>
      </c>
      <c r="AP145" s="370" t="s">
        <v>1835</v>
      </c>
      <c r="AQ145" s="376" t="s">
        <v>670</v>
      </c>
      <c r="AR145" s="369">
        <v>6.6666666666666697E-3</v>
      </c>
      <c r="AS145" s="369">
        <v>6.6666666666666697E-3</v>
      </c>
      <c r="AT145" s="369" t="s">
        <v>1424</v>
      </c>
      <c r="AW145" s="198"/>
      <c r="AX145" s="198"/>
      <c r="AY145" s="184"/>
      <c r="AZ145" s="184"/>
      <c r="BA145" s="184"/>
      <c r="BB145" s="184"/>
      <c r="BC145" s="184"/>
      <c r="BD145" s="184"/>
      <c r="BE145" s="184"/>
      <c r="BF145" s="184"/>
      <c r="BG145" s="186"/>
      <c r="BH145" s="186"/>
      <c r="BI145" s="199"/>
      <c r="BJ145" s="199"/>
      <c r="BK145" s="199"/>
      <c r="BL145" s="218"/>
      <c r="BM145" s="186"/>
      <c r="BN145" s="186"/>
      <c r="BO145" s="186"/>
      <c r="BP145" s="186"/>
      <c r="BQ145" s="186"/>
      <c r="BR145" s="186"/>
      <c r="BS145" s="186"/>
      <c r="BT145" s="186"/>
      <c r="BU145" s="186"/>
      <c r="BV145" s="189"/>
      <c r="BW145" s="184"/>
      <c r="BX145"/>
      <c r="BZ145"/>
    </row>
    <row r="146" spans="2:78" ht="18.75">
      <c r="B146" s="363" t="s">
        <v>1648</v>
      </c>
      <c r="C146" s="364">
        <v>10388050000141</v>
      </c>
      <c r="D146" s="365" t="s">
        <v>11</v>
      </c>
      <c r="E146" s="365" t="s">
        <v>620</v>
      </c>
      <c r="F146" s="365" t="s">
        <v>674</v>
      </c>
      <c r="G146" s="366" t="s">
        <v>740</v>
      </c>
      <c r="H146" s="366" t="s">
        <v>34</v>
      </c>
      <c r="I146" s="366" t="s">
        <v>1306</v>
      </c>
      <c r="J146" s="366" t="s">
        <v>608</v>
      </c>
      <c r="K146" s="367" t="s">
        <v>48</v>
      </c>
      <c r="L146" s="368"/>
      <c r="M146" s="368" t="s">
        <v>1424</v>
      </c>
      <c r="N146" s="367">
        <v>222585</v>
      </c>
      <c r="O146" s="367" t="s">
        <v>1323</v>
      </c>
      <c r="P146" s="371">
        <v>39831</v>
      </c>
      <c r="Q146" s="372">
        <v>46.198174999999999</v>
      </c>
      <c r="R146" s="372">
        <v>54.221872214285675</v>
      </c>
      <c r="S146" s="367">
        <v>0</v>
      </c>
      <c r="T146" s="369">
        <v>9.1033271311241171E-2</v>
      </c>
      <c r="U146" s="369">
        <v>0.97537798394906838</v>
      </c>
      <c r="V146" s="369">
        <v>0.10876770858268014</v>
      </c>
      <c r="W146" s="369">
        <v>0.97443379265421748</v>
      </c>
      <c r="X146" s="369">
        <v>0.14245966063696525</v>
      </c>
      <c r="Y146" s="369">
        <v>0.975218508598934</v>
      </c>
      <c r="Z146" s="369">
        <v>0.17485112413138482</v>
      </c>
      <c r="AA146" s="369">
        <v>0.94475446286727638</v>
      </c>
      <c r="AB146" s="369">
        <v>1.3539078373124883E-3</v>
      </c>
      <c r="AC146" s="373">
        <v>-2.1077779032912236</v>
      </c>
      <c r="AD146" s="575">
        <v>35823433000121</v>
      </c>
      <c r="AE146" s="370" t="s">
        <v>1908</v>
      </c>
      <c r="AF146" s="370" t="s">
        <v>1908</v>
      </c>
      <c r="AG146" s="374" t="s">
        <v>59</v>
      </c>
      <c r="AH146" s="374" t="s">
        <v>1819</v>
      </c>
      <c r="AI146" s="374">
        <v>1000</v>
      </c>
      <c r="AJ146" s="374">
        <v>1000</v>
      </c>
      <c r="AK146" s="374">
        <v>1000</v>
      </c>
      <c r="AL146" s="722">
        <v>0.3</v>
      </c>
      <c r="AM146" s="722">
        <v>0</v>
      </c>
      <c r="AN146" s="369" t="s">
        <v>1820</v>
      </c>
      <c r="AO146" s="367" t="s">
        <v>1326</v>
      </c>
      <c r="AP146" s="370" t="s">
        <v>1821</v>
      </c>
      <c r="AQ146" s="376" t="s">
        <v>1815</v>
      </c>
      <c r="AR146" s="369">
        <v>0</v>
      </c>
      <c r="AS146" s="369">
        <v>0</v>
      </c>
      <c r="AT146" s="369" t="s">
        <v>1424</v>
      </c>
      <c r="AW146" s="198"/>
      <c r="AX146" s="198"/>
      <c r="AY146" s="184"/>
      <c r="AZ146" s="184"/>
      <c r="BA146" s="184"/>
      <c r="BB146" s="184"/>
      <c r="BC146" s="184"/>
      <c r="BD146" s="184"/>
      <c r="BE146" s="184"/>
      <c r="BF146" s="184"/>
      <c r="BG146" s="186"/>
      <c r="BH146" s="186"/>
      <c r="BI146" s="199"/>
      <c r="BJ146" s="199"/>
      <c r="BK146" s="199"/>
      <c r="BL146" s="218"/>
      <c r="BM146" s="186"/>
      <c r="BN146" s="186"/>
      <c r="BO146" s="186"/>
      <c r="BP146" s="186"/>
      <c r="BQ146" s="186"/>
      <c r="BR146" s="186"/>
      <c r="BS146" s="186"/>
      <c r="BT146" s="186"/>
      <c r="BU146" s="186"/>
      <c r="BV146" s="189"/>
      <c r="BW146" s="184"/>
      <c r="BX146"/>
      <c r="BZ146"/>
    </row>
    <row r="147" spans="2:78" ht="18.75">
      <c r="B147" s="363" t="s">
        <v>1243</v>
      </c>
      <c r="C147" s="364">
        <v>10326625000100</v>
      </c>
      <c r="D147" s="365" t="s">
        <v>11</v>
      </c>
      <c r="E147" s="365" t="s">
        <v>620</v>
      </c>
      <c r="F147" s="365" t="s">
        <v>687</v>
      </c>
      <c r="G147" s="366" t="s">
        <v>740</v>
      </c>
      <c r="H147" s="366" t="s">
        <v>34</v>
      </c>
      <c r="I147" s="366" t="s">
        <v>1321</v>
      </c>
      <c r="J147" s="366" t="s">
        <v>608</v>
      </c>
      <c r="K147" s="367" t="s">
        <v>48</v>
      </c>
      <c r="L147" s="368"/>
      <c r="M147" s="368" t="s">
        <v>34</v>
      </c>
      <c r="N147" s="367">
        <v>222836</v>
      </c>
      <c r="O147" s="367" t="s">
        <v>1323</v>
      </c>
      <c r="P147" s="371">
        <v>39831</v>
      </c>
      <c r="Q147" s="372">
        <v>336.72817600000002</v>
      </c>
      <c r="R147" s="372">
        <v>281.50391493650812</v>
      </c>
      <c r="S147" s="367">
        <v>1</v>
      </c>
      <c r="T147" s="369">
        <v>0.10514389591265361</v>
      </c>
      <c r="U147" s="369">
        <v>1.1265665810163064</v>
      </c>
      <c r="V147" s="369">
        <v>0.12667564436840117</v>
      </c>
      <c r="W147" s="369">
        <v>1.1348683371865551</v>
      </c>
      <c r="X147" s="369">
        <v>0.19129994460217525</v>
      </c>
      <c r="Y147" s="369">
        <v>1.3095584099797013</v>
      </c>
      <c r="Z147" s="369">
        <v>0.21983630252330144</v>
      </c>
      <c r="AA147" s="369">
        <v>1.1878180877640139</v>
      </c>
      <c r="AB147" s="369">
        <v>1.5402291125114411E-3</v>
      </c>
      <c r="AC147" s="373">
        <v>9.7739996217797316</v>
      </c>
      <c r="AD147" s="575">
        <v>0</v>
      </c>
      <c r="AE147" s="370" t="s">
        <v>1909</v>
      </c>
      <c r="AF147" s="370" t="s">
        <v>1812</v>
      </c>
      <c r="AG147" s="374" t="s">
        <v>1459</v>
      </c>
      <c r="AH147" s="374" t="s">
        <v>1819</v>
      </c>
      <c r="AI147" s="374">
        <v>1000</v>
      </c>
      <c r="AJ147" s="374">
        <v>100</v>
      </c>
      <c r="AK147" s="374">
        <v>0</v>
      </c>
      <c r="AL147" s="722">
        <v>0.4</v>
      </c>
      <c r="AM147" s="722">
        <v>20</v>
      </c>
      <c r="AN147" s="369" t="s">
        <v>1815</v>
      </c>
      <c r="AO147" s="367" t="s">
        <v>1326</v>
      </c>
      <c r="AP147" s="370" t="s">
        <v>1821</v>
      </c>
      <c r="AQ147" s="376" t="s">
        <v>677</v>
      </c>
      <c r="AR147" s="369">
        <v>1.3500000000000001E-3</v>
      </c>
      <c r="AS147" s="369">
        <v>1.3500000000000001E-3</v>
      </c>
      <c r="AT147" s="369" t="s">
        <v>1424</v>
      </c>
      <c r="AW147" s="198"/>
      <c r="AX147" s="198"/>
      <c r="AY147" s="184"/>
      <c r="AZ147" s="184"/>
      <c r="BA147" s="184"/>
      <c r="BB147" s="184"/>
      <c r="BC147" s="184"/>
      <c r="BD147" s="184"/>
      <c r="BE147" s="184"/>
      <c r="BF147" s="184"/>
      <c r="BG147" s="186"/>
      <c r="BH147" s="186"/>
      <c r="BI147" s="199"/>
      <c r="BJ147" s="199"/>
      <c r="BK147" s="199"/>
      <c r="BL147" s="218"/>
      <c r="BM147" s="186"/>
      <c r="BN147" s="186"/>
      <c r="BO147" s="186"/>
      <c r="BP147" s="186"/>
      <c r="BQ147" s="186"/>
      <c r="BR147" s="186"/>
      <c r="BS147" s="186"/>
      <c r="BT147" s="186"/>
      <c r="BU147" s="186"/>
      <c r="BV147" s="189"/>
      <c r="BW147" s="184"/>
      <c r="BX147"/>
      <c r="BZ147"/>
    </row>
    <row r="148" spans="2:78" ht="18.75">
      <c r="B148" s="363" t="s">
        <v>186</v>
      </c>
      <c r="C148" s="364">
        <v>9274058000106</v>
      </c>
      <c r="D148" s="365" t="s">
        <v>13</v>
      </c>
      <c r="E148" s="365" t="s">
        <v>615</v>
      </c>
      <c r="F148" s="365" t="s">
        <v>619</v>
      </c>
      <c r="G148" s="366" t="s">
        <v>34</v>
      </c>
      <c r="H148" s="366" t="s">
        <v>1339</v>
      </c>
      <c r="I148" s="366" t="s">
        <v>34</v>
      </c>
      <c r="J148" s="366" t="s">
        <v>1424</v>
      </c>
      <c r="K148" s="367" t="s">
        <v>48</v>
      </c>
      <c r="L148" s="368"/>
      <c r="M148" s="368" t="s">
        <v>1421</v>
      </c>
      <c r="N148" s="367">
        <v>223131</v>
      </c>
      <c r="O148" s="367" t="s">
        <v>1323</v>
      </c>
      <c r="P148" s="371">
        <v>39393</v>
      </c>
      <c r="Q148" s="372">
        <v>99.577078</v>
      </c>
      <c r="R148" s="372">
        <v>106.50060801587297</v>
      </c>
      <c r="S148" s="367">
        <v>1</v>
      </c>
      <c r="T148" s="369">
        <v>9.7077714248516855E-2</v>
      </c>
      <c r="U148" s="369">
        <v>1.0401413004962474</v>
      </c>
      <c r="V148" s="369">
        <v>0.11466221243734442</v>
      </c>
      <c r="W148" s="369">
        <v>1.0272417797099458</v>
      </c>
      <c r="X148" s="369">
        <v>0.12164179932262975</v>
      </c>
      <c r="Y148" s="369">
        <v>0.83270824588728909</v>
      </c>
      <c r="Z148" s="369">
        <v>0.16955461648414127</v>
      </c>
      <c r="AA148" s="369">
        <v>0.91613640700860199</v>
      </c>
      <c r="AB148" s="369">
        <v>1.3394621686089934E-2</v>
      </c>
      <c r="AC148" s="373">
        <v>0.22701401378450184</v>
      </c>
      <c r="AD148" s="575">
        <v>0</v>
      </c>
      <c r="AE148" s="370" t="s">
        <v>1829</v>
      </c>
      <c r="AF148" s="370" t="s">
        <v>1830</v>
      </c>
      <c r="AG148" s="374" t="s">
        <v>743</v>
      </c>
      <c r="AH148" s="374" t="s">
        <v>1819</v>
      </c>
      <c r="AI148" s="374">
        <v>500</v>
      </c>
      <c r="AJ148" s="374">
        <v>0</v>
      </c>
      <c r="AK148" s="374">
        <v>0</v>
      </c>
      <c r="AL148" s="722">
        <v>1.5</v>
      </c>
      <c r="AM148" s="722">
        <v>20</v>
      </c>
      <c r="AN148" s="369" t="s">
        <v>1820</v>
      </c>
      <c r="AO148" s="367" t="s">
        <v>1326</v>
      </c>
      <c r="AP148" s="370" t="s">
        <v>1835</v>
      </c>
      <c r="AQ148" s="376" t="s">
        <v>680</v>
      </c>
      <c r="AR148" s="369">
        <v>1.33333333333333E-3</v>
      </c>
      <c r="AS148" s="369">
        <v>1.33333333333333E-3</v>
      </c>
      <c r="AT148" s="369" t="s">
        <v>1424</v>
      </c>
      <c r="AW148" s="198"/>
      <c r="AX148" s="198"/>
      <c r="AY148" s="184"/>
      <c r="AZ148" s="184"/>
      <c r="BA148" s="184"/>
      <c r="BB148" s="184"/>
      <c r="BC148" s="184"/>
      <c r="BD148" s="184"/>
      <c r="BE148" s="184"/>
      <c r="BF148" s="184"/>
      <c r="BG148" s="186"/>
      <c r="BH148" s="186"/>
      <c r="BI148" s="199"/>
      <c r="BJ148" s="199"/>
      <c r="BK148" s="199"/>
      <c r="BL148" s="218"/>
      <c r="BM148" s="186"/>
      <c r="BN148" s="186"/>
      <c r="BO148" s="186"/>
      <c r="BP148" s="186"/>
      <c r="BQ148" s="186"/>
      <c r="BR148" s="186"/>
      <c r="BS148" s="186"/>
      <c r="BT148" s="186"/>
      <c r="BU148" s="186"/>
      <c r="BV148" s="189"/>
      <c r="BW148" s="184"/>
      <c r="BX148"/>
      <c r="BZ148"/>
    </row>
    <row r="149" spans="2:78" ht="18.75">
      <c r="B149" s="363" t="s">
        <v>1080</v>
      </c>
      <c r="C149" s="364">
        <v>6118222000190</v>
      </c>
      <c r="D149" s="365" t="s">
        <v>14</v>
      </c>
      <c r="E149" s="365" t="s">
        <v>607</v>
      </c>
      <c r="F149" s="365" t="s">
        <v>1424</v>
      </c>
      <c r="G149" s="366" t="s">
        <v>1424</v>
      </c>
      <c r="H149" s="366" t="s">
        <v>34</v>
      </c>
      <c r="I149" s="366" t="s">
        <v>34</v>
      </c>
      <c r="J149" s="366" t="s">
        <v>608</v>
      </c>
      <c r="K149" s="367" t="s">
        <v>48</v>
      </c>
      <c r="L149" s="368"/>
      <c r="M149" s="368" t="s">
        <v>34</v>
      </c>
      <c r="N149" s="367">
        <v>223336</v>
      </c>
      <c r="O149" s="367" t="s">
        <v>1323</v>
      </c>
      <c r="P149" s="371">
        <v>39829</v>
      </c>
      <c r="Q149" s="372">
        <v>50.155206999999997</v>
      </c>
      <c r="R149" s="372">
        <v>64.893289130952382</v>
      </c>
      <c r="S149" s="367">
        <v>2</v>
      </c>
      <c r="T149" s="369">
        <v>-1.7685591370331877E-2</v>
      </c>
      <c r="U149" s="369">
        <v>-0.18949265699530266</v>
      </c>
      <c r="V149" s="369">
        <v>-0.10072897589715246</v>
      </c>
      <c r="W149" s="369">
        <v>-0.90241597706386956</v>
      </c>
      <c r="X149" s="369">
        <v>-6.1083976515001526E-2</v>
      </c>
      <c r="Y149" s="369">
        <v>-0.41815503567748141</v>
      </c>
      <c r="Z149" s="369">
        <v>-1.0775636355762175E-2</v>
      </c>
      <c r="AA149" s="369">
        <v>-5.822284865433059E-2</v>
      </c>
      <c r="AB149" s="369">
        <v>0.22118337116370806</v>
      </c>
      <c r="AC149" s="373">
        <v>-0.96006503737228188</v>
      </c>
      <c r="AD149" s="575">
        <v>29599351000142</v>
      </c>
      <c r="AE149" s="370" t="s">
        <v>1910</v>
      </c>
      <c r="AF149" s="370" t="s">
        <v>1812</v>
      </c>
      <c r="AG149" s="374" t="s">
        <v>1459</v>
      </c>
      <c r="AH149" s="374" t="s">
        <v>1819</v>
      </c>
      <c r="AI149" s="374">
        <v>5000</v>
      </c>
      <c r="AJ149" s="374">
        <v>1000</v>
      </c>
      <c r="AK149" s="374">
        <v>5000</v>
      </c>
      <c r="AL149" s="722">
        <v>2</v>
      </c>
      <c r="AM149" s="722">
        <v>20</v>
      </c>
      <c r="AN149" s="369" t="s">
        <v>668</v>
      </c>
      <c r="AO149" s="367" t="s">
        <v>1326</v>
      </c>
      <c r="AP149" s="370" t="s">
        <v>1816</v>
      </c>
      <c r="AQ149" s="376" t="s">
        <v>667</v>
      </c>
      <c r="AR149" s="369">
        <v>5.3333333333333297E-3</v>
      </c>
      <c r="AS149" s="369">
        <v>5.3333333333333297E-3</v>
      </c>
      <c r="AT149" s="369" t="s">
        <v>1424</v>
      </c>
      <c r="AW149" s="198"/>
      <c r="AX149" s="198"/>
      <c r="AY149" s="184"/>
      <c r="AZ149" s="184"/>
      <c r="BA149" s="184"/>
      <c r="BB149" s="186"/>
      <c r="BC149" s="184"/>
      <c r="BD149" s="184"/>
      <c r="BE149" s="184"/>
      <c r="BF149" s="184"/>
      <c r="BG149" s="186"/>
      <c r="BH149" s="186"/>
      <c r="BI149" s="199"/>
      <c r="BJ149" s="199"/>
      <c r="BK149" s="199"/>
      <c r="BL149" s="186"/>
      <c r="BM149" s="186"/>
      <c r="BN149" s="186"/>
      <c r="BO149" s="186"/>
      <c r="BP149" s="186"/>
      <c r="BQ149" s="186"/>
      <c r="BR149" s="186"/>
      <c r="BS149" s="186"/>
      <c r="BT149" s="187"/>
      <c r="BU149" s="188"/>
      <c r="BV149" s="189"/>
      <c r="BW149" s="185"/>
      <c r="BX149"/>
      <c r="BZ149"/>
    </row>
    <row r="150" spans="2:78" ht="18.75">
      <c r="B150" s="363" t="s">
        <v>959</v>
      </c>
      <c r="C150" s="364">
        <v>10447046000107</v>
      </c>
      <c r="D150" s="365" t="s">
        <v>13</v>
      </c>
      <c r="E150" s="365" t="s">
        <v>615</v>
      </c>
      <c r="F150" s="365" t="s">
        <v>619</v>
      </c>
      <c r="G150" s="366" t="s">
        <v>34</v>
      </c>
      <c r="H150" s="366" t="s">
        <v>1339</v>
      </c>
      <c r="I150" s="366" t="s">
        <v>34</v>
      </c>
      <c r="J150" s="366" t="s">
        <v>608</v>
      </c>
      <c r="K150" s="367" t="s">
        <v>48</v>
      </c>
      <c r="L150" s="368"/>
      <c r="M150" s="368" t="s">
        <v>34</v>
      </c>
      <c r="N150" s="367">
        <v>226025</v>
      </c>
      <c r="O150" s="367" t="s">
        <v>1323</v>
      </c>
      <c r="P150" s="371">
        <v>39740</v>
      </c>
      <c r="Q150" s="372">
        <v>68.520184999999998</v>
      </c>
      <c r="R150" s="372">
        <v>82.274206079365044</v>
      </c>
      <c r="S150" s="367">
        <v>1</v>
      </c>
      <c r="T150" s="369">
        <v>7.484542589370613E-2</v>
      </c>
      <c r="U150" s="369">
        <v>0.8019329588455405</v>
      </c>
      <c r="V150" s="369">
        <v>7.0736226536515012E-2</v>
      </c>
      <c r="W150" s="369">
        <v>0.63371537747923179</v>
      </c>
      <c r="X150" s="369">
        <v>8.2362038500549462E-2</v>
      </c>
      <c r="Y150" s="369">
        <v>0.56381563730071282</v>
      </c>
      <c r="Z150" s="369">
        <v>0.18512863245319533</v>
      </c>
      <c r="AA150" s="369">
        <v>1.0002858293507431</v>
      </c>
      <c r="AB150" s="369">
        <v>3.7207913157077825E-2</v>
      </c>
      <c r="AC150" s="373">
        <v>-1.0988312861337635</v>
      </c>
      <c r="AD150" s="575">
        <v>0</v>
      </c>
      <c r="AE150" s="370" t="s">
        <v>1911</v>
      </c>
      <c r="AF150" s="370" t="s">
        <v>1833</v>
      </c>
      <c r="AG150" s="374" t="s">
        <v>1458</v>
      </c>
      <c r="AH150" s="374" t="s">
        <v>1819</v>
      </c>
      <c r="AI150" s="374">
        <v>1000</v>
      </c>
      <c r="AJ150" s="374">
        <v>300</v>
      </c>
      <c r="AK150" s="374">
        <v>0</v>
      </c>
      <c r="AL150" s="722">
        <v>1.5</v>
      </c>
      <c r="AM150" s="722">
        <v>20</v>
      </c>
      <c r="AN150" s="369" t="s">
        <v>1834</v>
      </c>
      <c r="AO150" s="367" t="s">
        <v>1326</v>
      </c>
      <c r="AP150" s="370" t="s">
        <v>1835</v>
      </c>
      <c r="AQ150" s="376" t="s">
        <v>670</v>
      </c>
      <c r="AR150" s="369">
        <v>4.0000000000000001E-3</v>
      </c>
      <c r="AS150" s="369">
        <v>4.0000000000000001E-3</v>
      </c>
      <c r="AT150" s="369" t="s">
        <v>1424</v>
      </c>
      <c r="AW150" s="198"/>
      <c r="AX150" s="198"/>
      <c r="AY150" s="184"/>
      <c r="AZ150" s="184"/>
      <c r="BA150" s="184"/>
      <c r="BB150" s="186"/>
      <c r="BC150" s="184"/>
      <c r="BD150" s="184"/>
      <c r="BE150" s="184"/>
      <c r="BF150" s="184"/>
      <c r="BG150" s="186"/>
      <c r="BH150" s="186"/>
      <c r="BI150" s="199"/>
      <c r="BJ150" s="199"/>
      <c r="BK150" s="199"/>
      <c r="BL150" s="186"/>
      <c r="BM150" s="186"/>
      <c r="BN150" s="186"/>
      <c r="BO150" s="186"/>
      <c r="BP150" s="186"/>
      <c r="BQ150" s="186"/>
      <c r="BR150" s="186"/>
      <c r="BS150" s="186"/>
      <c r="BT150" s="187"/>
      <c r="BU150" s="188"/>
      <c r="BV150" s="189"/>
      <c r="BW150" s="185"/>
      <c r="BX150"/>
      <c r="BZ150"/>
    </row>
    <row r="151" spans="2:78" ht="18.75">
      <c r="B151" s="363" t="s">
        <v>906</v>
      </c>
      <c r="C151" s="364">
        <v>10705335000169</v>
      </c>
      <c r="D151" s="365" t="s">
        <v>11</v>
      </c>
      <c r="E151" s="365" t="s">
        <v>620</v>
      </c>
      <c r="F151" s="365" t="s">
        <v>665</v>
      </c>
      <c r="G151" s="366" t="s">
        <v>740</v>
      </c>
      <c r="H151" s="366" t="s">
        <v>34</v>
      </c>
      <c r="I151" s="366" t="s">
        <v>1424</v>
      </c>
      <c r="J151" s="366" t="s">
        <v>608</v>
      </c>
      <c r="K151" s="367" t="s">
        <v>48</v>
      </c>
      <c r="L151" s="368"/>
      <c r="M151" s="368" t="s">
        <v>34</v>
      </c>
      <c r="N151" s="367">
        <v>230065</v>
      </c>
      <c r="O151" s="367" t="s">
        <v>1323</v>
      </c>
      <c r="P151" s="371">
        <v>39988</v>
      </c>
      <c r="Q151" s="372">
        <v>49.140082</v>
      </c>
      <c r="R151" s="372">
        <v>549.20808491999992</v>
      </c>
      <c r="S151" s="367">
        <v>1</v>
      </c>
      <c r="T151" s="369">
        <v>9.4443591804876936E-2</v>
      </c>
      <c r="U151" s="369">
        <v>1.0119179377460699</v>
      </c>
      <c r="V151" s="369">
        <v>0.10893458730366423</v>
      </c>
      <c r="W151" s="369">
        <v>0.97592883440071332</v>
      </c>
      <c r="X151" s="369">
        <v>0.13832735474428115</v>
      </c>
      <c r="Y151" s="369">
        <v>0.94693049238634808</v>
      </c>
      <c r="Z151" s="369">
        <v>0.18079240374268135</v>
      </c>
      <c r="AA151" s="369">
        <v>0.97685634643135955</v>
      </c>
      <c r="AB151" s="369">
        <v>7.1175630430893779E-3</v>
      </c>
      <c r="AC151" s="373">
        <v>-0.37749694457637761</v>
      </c>
      <c r="AD151" s="575">
        <v>41888721000167</v>
      </c>
      <c r="AE151" s="370" t="s">
        <v>1851</v>
      </c>
      <c r="AF151" s="370" t="s">
        <v>1812</v>
      </c>
      <c r="AG151" s="374" t="s">
        <v>1459</v>
      </c>
      <c r="AH151" s="374" t="s">
        <v>1819</v>
      </c>
      <c r="AI151" s="374">
        <v>1000</v>
      </c>
      <c r="AJ151" s="374">
        <v>1000</v>
      </c>
      <c r="AK151" s="374">
        <v>1000</v>
      </c>
      <c r="AL151" s="722">
        <v>2</v>
      </c>
      <c r="AM151" s="722">
        <v>20</v>
      </c>
      <c r="AN151" s="369" t="s">
        <v>1820</v>
      </c>
      <c r="AO151" s="367" t="s">
        <v>1326</v>
      </c>
      <c r="AP151" s="370" t="s">
        <v>1835</v>
      </c>
      <c r="AQ151" s="376" t="s">
        <v>666</v>
      </c>
      <c r="AR151" s="369">
        <v>3.3333333333333301E-3</v>
      </c>
      <c r="AS151" s="369">
        <v>3.3333333333333301E-3</v>
      </c>
      <c r="AT151" s="369" t="s">
        <v>1424</v>
      </c>
      <c r="AW151" s="198"/>
      <c r="AX151" s="198"/>
      <c r="AY151" s="184"/>
      <c r="AZ151" s="184"/>
      <c r="BA151" s="184"/>
      <c r="BB151" s="186"/>
      <c r="BC151" s="184"/>
      <c r="BD151" s="184"/>
      <c r="BE151" s="184"/>
      <c r="BF151" s="184"/>
      <c r="BG151" s="186"/>
      <c r="BH151" s="186"/>
      <c r="BI151" s="199"/>
      <c r="BJ151" s="199"/>
      <c r="BK151" s="199"/>
      <c r="BL151" s="186"/>
      <c r="BM151" s="186"/>
      <c r="BN151" s="186"/>
      <c r="BO151" s="186"/>
      <c r="BP151" s="186"/>
      <c r="BQ151" s="186"/>
      <c r="BR151" s="186"/>
      <c r="BS151" s="186"/>
      <c r="BT151" s="187"/>
      <c r="BU151" s="188"/>
      <c r="BV151" s="189"/>
      <c r="BW151" s="185"/>
      <c r="BX151"/>
      <c r="BZ151"/>
    </row>
    <row r="152" spans="2:78" ht="18.75">
      <c r="B152" s="363" t="s">
        <v>513</v>
      </c>
      <c r="C152" s="364">
        <v>9394243000126</v>
      </c>
      <c r="D152" s="365" t="s">
        <v>13</v>
      </c>
      <c r="E152" s="365" t="s">
        <v>615</v>
      </c>
      <c r="F152" s="365" t="s">
        <v>619</v>
      </c>
      <c r="G152" s="366" t="s">
        <v>34</v>
      </c>
      <c r="H152" s="366" t="s">
        <v>1339</v>
      </c>
      <c r="I152" s="366" t="s">
        <v>34</v>
      </c>
      <c r="J152" s="366" t="s">
        <v>1424</v>
      </c>
      <c r="K152" s="367" t="s">
        <v>48</v>
      </c>
      <c r="L152" s="368"/>
      <c r="M152" s="368" t="s">
        <v>1421</v>
      </c>
      <c r="N152" s="367">
        <v>235261</v>
      </c>
      <c r="O152" s="367" t="s">
        <v>1323</v>
      </c>
      <c r="P152" s="371">
        <v>40088</v>
      </c>
      <c r="Q152" s="372">
        <v>19.370764999999999</v>
      </c>
      <c r="R152" s="372">
        <v>26.231269916334654</v>
      </c>
      <c r="S152" s="367">
        <v>1</v>
      </c>
      <c r="T152" s="369">
        <v>0.13061485407502493</v>
      </c>
      <c r="U152" s="369">
        <v>1.3994757214197557</v>
      </c>
      <c r="V152" s="369">
        <v>0.10519649932142583</v>
      </c>
      <c r="W152" s="369">
        <v>0.94243985778005723</v>
      </c>
      <c r="X152" s="369">
        <v>0.16748609536444747</v>
      </c>
      <c r="Y152" s="369">
        <v>1.1465388826708549</v>
      </c>
      <c r="Z152" s="369">
        <v>0.20754231175984561</v>
      </c>
      <c r="AA152" s="369">
        <v>1.121391276395638</v>
      </c>
      <c r="AB152" s="369">
        <v>3.8154900995974669E-2</v>
      </c>
      <c r="AC152" s="373">
        <v>-0.16839111401474263</v>
      </c>
      <c r="AD152" s="575">
        <v>0</v>
      </c>
      <c r="AE152" s="370" t="s">
        <v>1832</v>
      </c>
      <c r="AF152" s="370" t="s">
        <v>1856</v>
      </c>
      <c r="AG152" s="374" t="s">
        <v>1458</v>
      </c>
      <c r="AH152" s="374" t="s">
        <v>1819</v>
      </c>
      <c r="AI152" s="374">
        <v>1000</v>
      </c>
      <c r="AJ152" s="374">
        <v>1000</v>
      </c>
      <c r="AK152" s="374">
        <v>1000</v>
      </c>
      <c r="AL152" s="722">
        <v>3.15</v>
      </c>
      <c r="AM152" s="722">
        <v>0</v>
      </c>
      <c r="AN152" s="369" t="s">
        <v>1820</v>
      </c>
      <c r="AO152" s="367" t="s">
        <v>1326</v>
      </c>
      <c r="AP152" s="370" t="s">
        <v>1835</v>
      </c>
      <c r="AQ152" s="376" t="s">
        <v>688</v>
      </c>
      <c r="AR152" s="369">
        <v>3.0666666666666698E-3</v>
      </c>
      <c r="AS152" s="369">
        <v>3.0666666666666698E-3</v>
      </c>
      <c r="AT152" s="369" t="s">
        <v>1424</v>
      </c>
      <c r="AW152" s="198"/>
      <c r="AX152" s="198"/>
      <c r="AY152" s="184"/>
      <c r="AZ152" s="184"/>
      <c r="BA152" s="184"/>
      <c r="BB152" s="186"/>
      <c r="BC152" s="184"/>
      <c r="BD152" s="184"/>
      <c r="BE152" s="184"/>
      <c r="BF152" s="184"/>
      <c r="BG152" s="186"/>
      <c r="BH152" s="186"/>
      <c r="BI152" s="199"/>
      <c r="BJ152" s="199"/>
      <c r="BK152" s="199"/>
      <c r="BL152" s="186"/>
      <c r="BM152" s="186"/>
      <c r="BN152" s="186"/>
      <c r="BO152" s="186"/>
      <c r="BP152" s="186"/>
      <c r="BQ152" s="186"/>
      <c r="BR152" s="186"/>
      <c r="BS152" s="186"/>
      <c r="BT152" s="187"/>
      <c r="BU152" s="188"/>
      <c r="BV152" s="189"/>
      <c r="BW152" s="185"/>
      <c r="BX152"/>
      <c r="BZ152"/>
    </row>
    <row r="153" spans="2:78" ht="18.75">
      <c r="B153" s="363" t="s">
        <v>584</v>
      </c>
      <c r="C153" s="364">
        <v>11145210000194</v>
      </c>
      <c r="D153" s="365" t="s">
        <v>14</v>
      </c>
      <c r="E153" s="365" t="s">
        <v>607</v>
      </c>
      <c r="F153" s="365" t="s">
        <v>1424</v>
      </c>
      <c r="G153" s="366" t="s">
        <v>1424</v>
      </c>
      <c r="H153" s="366" t="s">
        <v>34</v>
      </c>
      <c r="I153" s="366" t="s">
        <v>34</v>
      </c>
      <c r="J153" s="366" t="s">
        <v>611</v>
      </c>
      <c r="K153" s="367" t="s">
        <v>1815</v>
      </c>
      <c r="L153" s="368"/>
      <c r="M153" s="368" t="s">
        <v>34</v>
      </c>
      <c r="N153" s="367">
        <v>235911</v>
      </c>
      <c r="O153" s="367" t="s">
        <v>1323</v>
      </c>
      <c r="P153" s="371">
        <v>40068</v>
      </c>
      <c r="Q153" s="372">
        <v>10.068861999999999</v>
      </c>
      <c r="R153" s="372">
        <v>13.240920503968258</v>
      </c>
      <c r="S153" s="367">
        <v>5</v>
      </c>
      <c r="T153" s="369">
        <v>-0.26934590915164702</v>
      </c>
      <c r="U153" s="369">
        <v>-2.8859126566488813</v>
      </c>
      <c r="V153" s="369">
        <v>-0.26675198754297302</v>
      </c>
      <c r="W153" s="369">
        <v>-2.389791550329126</v>
      </c>
      <c r="X153" s="369">
        <v>-0.11087657743425394</v>
      </c>
      <c r="Y153" s="369">
        <v>-0.75901409564308764</v>
      </c>
      <c r="Z153" s="369">
        <v>0.2966074946077264</v>
      </c>
      <c r="AA153" s="369">
        <v>1.6026276962335695</v>
      </c>
      <c r="AB153" s="369">
        <v>0.19458103802346227</v>
      </c>
      <c r="AC153" s="373">
        <v>-1.9445545002314644</v>
      </c>
      <c r="AD153" s="575">
        <v>0</v>
      </c>
      <c r="AE153" s="370" t="s">
        <v>1912</v>
      </c>
      <c r="AF153" s="370" t="s">
        <v>1812</v>
      </c>
      <c r="AG153" s="374" t="s">
        <v>1459</v>
      </c>
      <c r="AH153" s="374" t="s">
        <v>1813</v>
      </c>
      <c r="AI153" s="374">
        <v>100000</v>
      </c>
      <c r="AJ153" s="374">
        <v>20000</v>
      </c>
      <c r="AK153" s="374">
        <v>100000</v>
      </c>
      <c r="AL153" s="722">
        <v>1.5</v>
      </c>
      <c r="AM153" s="722">
        <v>15</v>
      </c>
      <c r="AN153" s="369" t="s">
        <v>1834</v>
      </c>
      <c r="AO153" s="367" t="s">
        <v>1326</v>
      </c>
      <c r="AP153" s="370" t="s">
        <v>1816</v>
      </c>
      <c r="AQ153" s="376" t="s">
        <v>689</v>
      </c>
      <c r="AR153" s="369">
        <v>4.2671999999999996E-3</v>
      </c>
      <c r="AS153" s="369">
        <v>4.2671999999999996E-3</v>
      </c>
      <c r="AT153" s="369" t="s">
        <v>1424</v>
      </c>
      <c r="AW153" s="198"/>
      <c r="AX153" s="198"/>
      <c r="AY153" s="184"/>
      <c r="AZ153" s="184"/>
      <c r="BA153" s="184"/>
      <c r="BB153" s="186"/>
      <c r="BC153" s="184"/>
      <c r="BD153" s="184"/>
      <c r="BE153" s="184"/>
      <c r="BF153" s="184"/>
      <c r="BG153" s="186"/>
      <c r="BH153" s="186"/>
      <c r="BI153" s="199"/>
      <c r="BJ153" s="199"/>
      <c r="BK153" s="199"/>
      <c r="BL153" s="186"/>
      <c r="BM153" s="186"/>
      <c r="BN153" s="186"/>
      <c r="BO153" s="186"/>
      <c r="BP153" s="186"/>
      <c r="BQ153" s="186"/>
      <c r="BR153" s="186"/>
      <c r="BS153" s="186"/>
      <c r="BT153" s="187"/>
      <c r="BU153" s="188"/>
      <c r="BV153" s="189"/>
      <c r="BW153" s="185"/>
      <c r="BX153"/>
      <c r="BZ153"/>
    </row>
    <row r="154" spans="2:78" ht="18.75">
      <c r="B154" s="363" t="s">
        <v>201</v>
      </c>
      <c r="C154" s="364">
        <v>11186674000149</v>
      </c>
      <c r="D154" s="365" t="s">
        <v>14</v>
      </c>
      <c r="E154" s="365" t="s">
        <v>607</v>
      </c>
      <c r="F154" s="365" t="s">
        <v>1424</v>
      </c>
      <c r="G154" s="366" t="s">
        <v>1424</v>
      </c>
      <c r="H154" s="366" t="s">
        <v>34</v>
      </c>
      <c r="I154" s="366" t="s">
        <v>34</v>
      </c>
      <c r="J154" s="366" t="s">
        <v>608</v>
      </c>
      <c r="K154" s="367" t="s">
        <v>48</v>
      </c>
      <c r="L154" s="368"/>
      <c r="M154" s="368" t="s">
        <v>34</v>
      </c>
      <c r="N154" s="367">
        <v>236357</v>
      </c>
      <c r="O154" s="367" t="s">
        <v>1323</v>
      </c>
      <c r="P154" s="371">
        <v>40115</v>
      </c>
      <c r="Q154" s="372">
        <v>71.309168999999997</v>
      </c>
      <c r="R154" s="372">
        <v>75.543441000000001</v>
      </c>
      <c r="S154" s="367">
        <v>2</v>
      </c>
      <c r="T154" s="369">
        <v>4.6238554356565764E-3</v>
      </c>
      <c r="U154" s="369">
        <v>4.9542400574434133E-2</v>
      </c>
      <c r="V154" s="369">
        <v>-8.9745221213828885E-2</v>
      </c>
      <c r="W154" s="369">
        <v>-0.80401414555411921</v>
      </c>
      <c r="X154" s="369">
        <v>-9.0880298447461039E-3</v>
      </c>
      <c r="Y154" s="369">
        <v>-6.221280376261254E-2</v>
      </c>
      <c r="Z154" s="369">
        <v>0.10714499110149722</v>
      </c>
      <c r="AA154" s="369">
        <v>0.57892512284308884</v>
      </c>
      <c r="AB154" s="369">
        <v>0.23064957490451515</v>
      </c>
      <c r="AC154" s="373">
        <v>-0.87304156923961962</v>
      </c>
      <c r="AD154" s="575">
        <v>12698541000114</v>
      </c>
      <c r="AE154" s="370" t="s">
        <v>1832</v>
      </c>
      <c r="AF154" s="370" t="s">
        <v>1856</v>
      </c>
      <c r="AG154" s="374" t="s">
        <v>1458</v>
      </c>
      <c r="AH154" s="374" t="s">
        <v>1819</v>
      </c>
      <c r="AI154" s="374">
        <v>1000</v>
      </c>
      <c r="AJ154" s="374">
        <v>1000</v>
      </c>
      <c r="AK154" s="374">
        <v>1000</v>
      </c>
      <c r="AL154" s="722">
        <v>1.87</v>
      </c>
      <c r="AM154" s="722">
        <v>20</v>
      </c>
      <c r="AN154" s="369" t="s">
        <v>668</v>
      </c>
      <c r="AO154" s="367" t="s">
        <v>1326</v>
      </c>
      <c r="AP154" s="370" t="s">
        <v>1816</v>
      </c>
      <c r="AQ154" s="376" t="s">
        <v>661</v>
      </c>
      <c r="AR154" s="369">
        <v>5.0666666666666698E-3</v>
      </c>
      <c r="AS154" s="369">
        <v>5.0666666666666698E-3</v>
      </c>
      <c r="AT154" s="369" t="s">
        <v>1424</v>
      </c>
      <c r="AW154" s="198"/>
      <c r="AX154" s="198"/>
      <c r="AY154" s="184"/>
      <c r="AZ154" s="184"/>
      <c r="BA154" s="184"/>
      <c r="BB154" s="186"/>
      <c r="BC154" s="184"/>
      <c r="BD154" s="184"/>
      <c r="BE154" s="184"/>
      <c r="BF154" s="184"/>
      <c r="BG154" s="186"/>
      <c r="BH154" s="186"/>
      <c r="BI154" s="199"/>
      <c r="BJ154" s="199"/>
      <c r="BK154" s="199"/>
      <c r="BL154" s="186"/>
      <c r="BM154" s="186"/>
      <c r="BN154" s="186"/>
      <c r="BO154" s="186"/>
      <c r="BP154" s="186"/>
      <c r="BQ154" s="186"/>
      <c r="BR154" s="186"/>
      <c r="BS154" s="186"/>
      <c r="BT154" s="187"/>
      <c r="BU154" s="188"/>
      <c r="BV154" s="189"/>
      <c r="BW154" s="185"/>
      <c r="BX154"/>
      <c r="BZ154"/>
    </row>
    <row r="155" spans="2:78" ht="18.75">
      <c r="B155" s="363" t="s">
        <v>911</v>
      </c>
      <c r="C155" s="364">
        <v>11182064000177</v>
      </c>
      <c r="D155" s="365" t="s">
        <v>14</v>
      </c>
      <c r="E155" s="365" t="s">
        <v>607</v>
      </c>
      <c r="F155" s="365" t="s">
        <v>1424</v>
      </c>
      <c r="G155" s="366" t="s">
        <v>1424</v>
      </c>
      <c r="H155" s="366" t="s">
        <v>34</v>
      </c>
      <c r="I155" s="366" t="s">
        <v>34</v>
      </c>
      <c r="J155" s="366" t="s">
        <v>608</v>
      </c>
      <c r="K155" s="367" t="s">
        <v>48</v>
      </c>
      <c r="L155" s="368"/>
      <c r="M155" s="368" t="s">
        <v>34</v>
      </c>
      <c r="N155" s="367">
        <v>236942</v>
      </c>
      <c r="O155" s="367" t="s">
        <v>1323</v>
      </c>
      <c r="P155" s="371">
        <v>40104</v>
      </c>
      <c r="Q155" s="372">
        <v>1306.3196150000001</v>
      </c>
      <c r="R155" s="372">
        <v>1167.3004747936511</v>
      </c>
      <c r="S155" s="367">
        <v>1</v>
      </c>
      <c r="T155" s="369">
        <v>0.12148865087506588</v>
      </c>
      <c r="U155" s="369">
        <v>1.3016928168831108</v>
      </c>
      <c r="V155" s="369">
        <v>6.3919177413832573E-2</v>
      </c>
      <c r="W155" s="369">
        <v>0.57264244399662523</v>
      </c>
      <c r="X155" s="369">
        <v>0.23161579492919104</v>
      </c>
      <c r="Y155" s="369">
        <v>1.5855436485589396</v>
      </c>
      <c r="Z155" s="369">
        <v>0.18582243836056733</v>
      </c>
      <c r="AA155" s="369">
        <v>1.0040345969415128</v>
      </c>
      <c r="AB155" s="369">
        <v>0.18103812979079284</v>
      </c>
      <c r="AC155" s="373">
        <v>-0.26349293514328859</v>
      </c>
      <c r="AD155" s="575">
        <v>0</v>
      </c>
      <c r="AE155" s="370" t="s">
        <v>1913</v>
      </c>
      <c r="AF155" s="370" t="s">
        <v>1858</v>
      </c>
      <c r="AG155" s="374" t="s">
        <v>721</v>
      </c>
      <c r="AH155" s="374" t="s">
        <v>1819</v>
      </c>
      <c r="AI155" s="374">
        <v>1000</v>
      </c>
      <c r="AJ155" s="374">
        <v>1000</v>
      </c>
      <c r="AK155" s="374">
        <v>1000</v>
      </c>
      <c r="AL155" s="722">
        <v>2</v>
      </c>
      <c r="AM155" s="722">
        <v>0</v>
      </c>
      <c r="AN155" s="369" t="s">
        <v>668</v>
      </c>
      <c r="AO155" s="367" t="s">
        <v>1326</v>
      </c>
      <c r="AP155" s="370" t="s">
        <v>1816</v>
      </c>
      <c r="AQ155" s="376" t="s">
        <v>661</v>
      </c>
      <c r="AR155" s="369">
        <v>4.0000000000000001E-3</v>
      </c>
      <c r="AS155" s="369">
        <v>4.0000000000000001E-3</v>
      </c>
      <c r="AT155" s="369" t="s">
        <v>1424</v>
      </c>
      <c r="AW155" s="198"/>
      <c r="AX155" s="198"/>
      <c r="AY155" s="184"/>
      <c r="AZ155" s="184"/>
      <c r="BA155" s="184"/>
      <c r="BB155" s="186"/>
      <c r="BC155" s="184"/>
      <c r="BD155" s="184"/>
      <c r="BE155" s="184"/>
      <c r="BF155" s="184"/>
      <c r="BG155" s="186"/>
      <c r="BH155" s="186"/>
      <c r="BI155" s="199"/>
      <c r="BJ155" s="199"/>
      <c r="BK155" s="199"/>
      <c r="BL155" s="186"/>
      <c r="BM155" s="186"/>
      <c r="BN155" s="186"/>
      <c r="BO155" s="186"/>
      <c r="BP155" s="186"/>
      <c r="BQ155" s="186"/>
      <c r="BR155" s="186"/>
      <c r="BS155" s="186"/>
      <c r="BT155" s="187"/>
      <c r="BU155" s="188"/>
      <c r="BV155" s="189"/>
      <c r="BW155" s="185"/>
      <c r="BX155"/>
      <c r="BZ155"/>
    </row>
    <row r="156" spans="2:78" ht="18.75">
      <c r="B156" s="363" t="s">
        <v>1570</v>
      </c>
      <c r="C156" s="364">
        <v>11110904000196</v>
      </c>
      <c r="D156" s="365" t="s">
        <v>11</v>
      </c>
      <c r="E156" s="365" t="s">
        <v>620</v>
      </c>
      <c r="F156" s="365" t="s">
        <v>674</v>
      </c>
      <c r="G156" s="366" t="s">
        <v>740</v>
      </c>
      <c r="H156" s="366" t="s">
        <v>34</v>
      </c>
      <c r="I156" s="366" t="s">
        <v>1306</v>
      </c>
      <c r="J156" s="366" t="s">
        <v>608</v>
      </c>
      <c r="K156" s="367" t="s">
        <v>48</v>
      </c>
      <c r="L156" s="368"/>
      <c r="M156" s="368" t="s">
        <v>1424</v>
      </c>
      <c r="N156" s="367">
        <v>236977</v>
      </c>
      <c r="O156" s="367" t="s">
        <v>1323</v>
      </c>
      <c r="P156" s="371">
        <v>40123</v>
      </c>
      <c r="Q156" s="372">
        <v>705.26369199999999</v>
      </c>
      <c r="R156" s="372">
        <v>490.94283001190507</v>
      </c>
      <c r="S156" s="367">
        <v>0</v>
      </c>
      <c r="T156" s="369">
        <v>8.9287105510900133E-2</v>
      </c>
      <c r="U156" s="369">
        <v>0.95666865214713481</v>
      </c>
      <c r="V156" s="369">
        <v>0.10606560718228386</v>
      </c>
      <c r="W156" s="369">
        <v>0.9502260663902875</v>
      </c>
      <c r="X156" s="369">
        <v>0.1366745561656213</v>
      </c>
      <c r="Y156" s="369">
        <v>0.9356161332359173</v>
      </c>
      <c r="Z156" s="369">
        <v>0.16726477574816223</v>
      </c>
      <c r="AA156" s="369">
        <v>0.90376395435599022</v>
      </c>
      <c r="AB156" s="369">
        <v>1.3874274076433547E-3</v>
      </c>
      <c r="AC156" s="373">
        <v>-4.0044173787898183</v>
      </c>
      <c r="AD156" s="575">
        <v>0</v>
      </c>
      <c r="AE156" s="370" t="s">
        <v>1836</v>
      </c>
      <c r="AF156" s="370" t="s">
        <v>1833</v>
      </c>
      <c r="AG156" s="374" t="s">
        <v>1458</v>
      </c>
      <c r="AH156" s="374" t="s">
        <v>1894</v>
      </c>
      <c r="AI156" s="374">
        <v>3000</v>
      </c>
      <c r="AJ156" s="374">
        <v>1000</v>
      </c>
      <c r="AK156" s="374">
        <v>1000</v>
      </c>
      <c r="AL156" s="722">
        <v>0.5</v>
      </c>
      <c r="AM156" s="722">
        <v>0</v>
      </c>
      <c r="AN156" s="369" t="s">
        <v>1820</v>
      </c>
      <c r="AO156" s="367" t="s">
        <v>1326</v>
      </c>
      <c r="AP156" s="370" t="s">
        <v>1821</v>
      </c>
      <c r="AQ156" s="376" t="s">
        <v>1815</v>
      </c>
      <c r="AR156" s="369">
        <v>1.75E-3</v>
      </c>
      <c r="AS156" s="369">
        <v>1.75E-3</v>
      </c>
      <c r="AT156" s="369" t="s">
        <v>1424</v>
      </c>
      <c r="AW156" s="198"/>
      <c r="AX156" s="198"/>
      <c r="AY156" s="184"/>
      <c r="AZ156" s="184"/>
      <c r="BA156" s="184"/>
      <c r="BB156" s="186"/>
      <c r="BC156" s="184"/>
      <c r="BD156" s="184"/>
      <c r="BE156" s="184"/>
      <c r="BF156" s="184"/>
      <c r="BG156" s="186"/>
      <c r="BH156" s="186"/>
      <c r="BI156" s="199"/>
      <c r="BJ156" s="199"/>
      <c r="BK156" s="199"/>
      <c r="BL156" s="186"/>
      <c r="BM156" s="186"/>
      <c r="BN156" s="186"/>
      <c r="BO156" s="186"/>
      <c r="BP156" s="186"/>
      <c r="BQ156" s="186"/>
      <c r="BR156" s="186"/>
      <c r="BS156" s="186"/>
      <c r="BT156" s="187"/>
      <c r="BU156" s="188"/>
      <c r="BV156" s="189"/>
      <c r="BW156" s="185"/>
      <c r="BX156"/>
      <c r="BZ156"/>
    </row>
    <row r="157" spans="2:78" ht="18.75">
      <c r="B157" s="363" t="s">
        <v>129</v>
      </c>
      <c r="C157" s="364">
        <v>11108013000103</v>
      </c>
      <c r="D157" s="365" t="s">
        <v>14</v>
      </c>
      <c r="E157" s="365" t="s">
        <v>607</v>
      </c>
      <c r="F157" s="365" t="s">
        <v>1424</v>
      </c>
      <c r="G157" s="366" t="s">
        <v>1424</v>
      </c>
      <c r="H157" s="366" t="s">
        <v>34</v>
      </c>
      <c r="I157" s="366" t="s">
        <v>34</v>
      </c>
      <c r="J157" s="366" t="s">
        <v>608</v>
      </c>
      <c r="K157" s="367" t="s">
        <v>48</v>
      </c>
      <c r="L157" s="368"/>
      <c r="M157" s="368" t="s">
        <v>34</v>
      </c>
      <c r="N157" s="367">
        <v>237191</v>
      </c>
      <c r="O157" s="367" t="s">
        <v>1323</v>
      </c>
      <c r="P157" s="371">
        <v>40117</v>
      </c>
      <c r="Q157" s="372">
        <v>331.83302300000003</v>
      </c>
      <c r="R157" s="372">
        <v>391.96250082539677</v>
      </c>
      <c r="S157" s="367">
        <v>2</v>
      </c>
      <c r="T157" s="369">
        <v>-1.8539250613263336E-2</v>
      </c>
      <c r="U157" s="369">
        <v>-0.1986392076943673</v>
      </c>
      <c r="V157" s="369">
        <v>-0.12530258934311189</v>
      </c>
      <c r="W157" s="369">
        <v>-1.1225673405649474</v>
      </c>
      <c r="X157" s="369">
        <v>-8.3533145676221165E-3</v>
      </c>
      <c r="Y157" s="369">
        <v>-5.7183254109061082E-2</v>
      </c>
      <c r="Z157" s="369">
        <v>-1.4469655131031822E-2</v>
      </c>
      <c r="AA157" s="369">
        <v>-7.8182347005791769E-2</v>
      </c>
      <c r="AB157" s="369">
        <v>0.26363198799156062</v>
      </c>
      <c r="AC157" s="373">
        <v>-0.89869228978372884</v>
      </c>
      <c r="AD157" s="575">
        <v>0</v>
      </c>
      <c r="AE157" s="370" t="s">
        <v>1841</v>
      </c>
      <c r="AF157" s="370" t="s">
        <v>1826</v>
      </c>
      <c r="AG157" s="374" t="s">
        <v>730</v>
      </c>
      <c r="AH157" s="374" t="s">
        <v>1819</v>
      </c>
      <c r="AI157" s="374">
        <v>5000</v>
      </c>
      <c r="AJ157" s="374">
        <v>1000</v>
      </c>
      <c r="AK157" s="374">
        <v>1000</v>
      </c>
      <c r="AL157" s="722">
        <v>2</v>
      </c>
      <c r="AM157" s="722">
        <v>20</v>
      </c>
      <c r="AN157" s="369" t="s">
        <v>1824</v>
      </c>
      <c r="AO157" s="367" t="s">
        <v>1326</v>
      </c>
      <c r="AP157" s="370" t="s">
        <v>1816</v>
      </c>
      <c r="AQ157" s="376" t="s">
        <v>683</v>
      </c>
      <c r="AR157" s="369">
        <v>6.6E-3</v>
      </c>
      <c r="AS157" s="369">
        <v>6.6E-3</v>
      </c>
      <c r="AT157" s="369" t="s">
        <v>1424</v>
      </c>
      <c r="AW157" s="198"/>
      <c r="AX157" s="198"/>
      <c r="AY157" s="184"/>
      <c r="AZ157" s="184"/>
      <c r="BA157" s="184"/>
      <c r="BB157" s="186"/>
      <c r="BC157" s="184"/>
      <c r="BD157" s="184"/>
      <c r="BE157" s="184"/>
      <c r="BF157" s="184"/>
      <c r="BG157" s="186"/>
      <c r="BH157" s="186"/>
      <c r="BI157" s="199"/>
      <c r="BJ157" s="199"/>
      <c r="BK157" s="199"/>
      <c r="BL157" s="186"/>
      <c r="BM157" s="186"/>
      <c r="BN157" s="186"/>
      <c r="BO157" s="186"/>
      <c r="BP157" s="186"/>
      <c r="BQ157" s="186"/>
      <c r="BR157" s="186"/>
      <c r="BS157" s="186"/>
      <c r="BT157" s="187"/>
      <c r="BU157" s="188"/>
      <c r="BV157" s="189"/>
      <c r="BW157" s="185"/>
      <c r="BX157"/>
      <c r="BZ157"/>
    </row>
    <row r="158" spans="2:78" ht="18.75">
      <c r="B158" s="363" t="s">
        <v>390</v>
      </c>
      <c r="C158" s="364">
        <v>11225767000135</v>
      </c>
      <c r="D158" s="365" t="s">
        <v>14</v>
      </c>
      <c r="E158" s="365" t="s">
        <v>607</v>
      </c>
      <c r="F158" s="365" t="s">
        <v>1424</v>
      </c>
      <c r="G158" s="366" t="s">
        <v>1424</v>
      </c>
      <c r="H158" s="366" t="s">
        <v>34</v>
      </c>
      <c r="I158" s="366" t="s">
        <v>34</v>
      </c>
      <c r="J158" s="366" t="s">
        <v>608</v>
      </c>
      <c r="K158" s="367" t="s">
        <v>48</v>
      </c>
      <c r="L158" s="368"/>
      <c r="M158" s="368" t="s">
        <v>1421</v>
      </c>
      <c r="N158" s="367">
        <v>238341</v>
      </c>
      <c r="O158" s="367" t="s">
        <v>1323</v>
      </c>
      <c r="P158" s="371">
        <v>40116</v>
      </c>
      <c r="Q158" s="372">
        <v>83.634064499999994</v>
      </c>
      <c r="R158" s="372">
        <v>88.316849782000034</v>
      </c>
      <c r="S158" s="367">
        <v>1</v>
      </c>
      <c r="T158" s="369">
        <v>6.9239816898744699E-2</v>
      </c>
      <c r="U158" s="369">
        <v>0.74187153820716034</v>
      </c>
      <c r="V158" s="369">
        <v>-7.9113951132551152E-2</v>
      </c>
      <c r="W158" s="369">
        <v>-0.70877017139099718</v>
      </c>
      <c r="X158" s="369">
        <v>1.2178549294310281E-2</v>
      </c>
      <c r="Y158" s="369">
        <v>8.3369191156237463E-2</v>
      </c>
      <c r="Z158" s="369">
        <v>-2.7399362424287088E-2</v>
      </c>
      <c r="AA158" s="369">
        <v>-0.1480440578157933</v>
      </c>
      <c r="AB158" s="369">
        <v>0.27656481860306587</v>
      </c>
      <c r="AC158" s="373">
        <v>-0.68965892950961538</v>
      </c>
      <c r="AD158" s="575">
        <v>11286540000108</v>
      </c>
      <c r="AE158" s="370" t="s">
        <v>1914</v>
      </c>
      <c r="AF158" s="370" t="s">
        <v>1858</v>
      </c>
      <c r="AG158" s="374" t="s">
        <v>721</v>
      </c>
      <c r="AH158" s="374" t="s">
        <v>1819</v>
      </c>
      <c r="AI158" s="374">
        <v>30000</v>
      </c>
      <c r="AJ158" s="374">
        <v>5000</v>
      </c>
      <c r="AK158" s="374">
        <v>30000</v>
      </c>
      <c r="AL158" s="722">
        <v>1.85</v>
      </c>
      <c r="AM158" s="722">
        <v>0</v>
      </c>
      <c r="AN158" s="369" t="s">
        <v>668</v>
      </c>
      <c r="AO158" s="367" t="s">
        <v>1326</v>
      </c>
      <c r="AP158" s="370" t="s">
        <v>1816</v>
      </c>
      <c r="AQ158" s="376" t="s">
        <v>661</v>
      </c>
      <c r="AR158" s="369">
        <v>3.7000000000000002E-3</v>
      </c>
      <c r="AS158" s="369">
        <v>3.7000000000000002E-3</v>
      </c>
      <c r="AT158" s="369" t="s">
        <v>1424</v>
      </c>
      <c r="AW158" s="198"/>
      <c r="AX158" s="198"/>
      <c r="AY158" s="184"/>
      <c r="AZ158" s="184"/>
      <c r="BA158" s="184"/>
      <c r="BB158" s="186"/>
      <c r="BC158" s="184"/>
      <c r="BD158" s="184"/>
      <c r="BE158" s="184"/>
      <c r="BF158" s="184"/>
      <c r="BG158" s="186"/>
      <c r="BH158" s="186"/>
      <c r="BI158" s="199"/>
      <c r="BJ158" s="199"/>
      <c r="BK158" s="199"/>
      <c r="BL158" s="186"/>
      <c r="BM158" s="186"/>
      <c r="BN158" s="186"/>
      <c r="BO158" s="186"/>
      <c r="BP158" s="186"/>
      <c r="BQ158" s="186"/>
      <c r="BR158" s="186"/>
      <c r="BS158" s="186"/>
      <c r="BT158" s="187"/>
      <c r="BU158" s="188"/>
      <c r="BV158" s="189"/>
      <c r="BW158" s="185"/>
      <c r="BX158"/>
      <c r="BZ158"/>
    </row>
    <row r="159" spans="2:78" ht="18.75">
      <c r="B159" s="363" t="s">
        <v>368</v>
      </c>
      <c r="C159" s="364">
        <v>11301137000100</v>
      </c>
      <c r="D159" s="365" t="s">
        <v>13</v>
      </c>
      <c r="E159" s="365" t="s">
        <v>615</v>
      </c>
      <c r="F159" s="365" t="s">
        <v>619</v>
      </c>
      <c r="G159" s="366" t="s">
        <v>34</v>
      </c>
      <c r="H159" s="366" t="s">
        <v>1340</v>
      </c>
      <c r="I159" s="366" t="s">
        <v>34</v>
      </c>
      <c r="J159" s="366" t="s">
        <v>1424</v>
      </c>
      <c r="K159" s="367" t="s">
        <v>48</v>
      </c>
      <c r="L159" s="368"/>
      <c r="M159" s="368" t="s">
        <v>34</v>
      </c>
      <c r="N159" s="367">
        <v>239372</v>
      </c>
      <c r="O159" s="367" t="s">
        <v>1323</v>
      </c>
      <c r="P159" s="371">
        <v>40125</v>
      </c>
      <c r="Q159" s="372">
        <v>151.67101</v>
      </c>
      <c r="R159" s="372">
        <v>152.0651700318725</v>
      </c>
      <c r="S159" s="367">
        <v>1</v>
      </c>
      <c r="T159" s="369">
        <v>0.21064125106201148</v>
      </c>
      <c r="U159" s="369">
        <v>2.2569203087838927</v>
      </c>
      <c r="V159" s="369">
        <v>0.17824136664729129</v>
      </c>
      <c r="W159" s="369">
        <v>1.5968380061805219</v>
      </c>
      <c r="X159" s="369">
        <v>0.48865408557669876</v>
      </c>
      <c r="Y159" s="369">
        <v>3.3451189370110774</v>
      </c>
      <c r="Z159" s="369">
        <v>0.76720986828993198</v>
      </c>
      <c r="AA159" s="369">
        <v>4.1453833975816368</v>
      </c>
      <c r="AB159" s="369">
        <v>0.18534244639916819</v>
      </c>
      <c r="AC159" s="373">
        <v>0.35944233140504211</v>
      </c>
      <c r="AD159" s="575">
        <v>11286399000135</v>
      </c>
      <c r="AE159" s="370" t="s">
        <v>1915</v>
      </c>
      <c r="AF159" s="370" t="s">
        <v>1916</v>
      </c>
      <c r="AG159" s="374" t="s">
        <v>738</v>
      </c>
      <c r="AH159" s="374" t="s">
        <v>1819</v>
      </c>
      <c r="AI159" s="374">
        <v>500</v>
      </c>
      <c r="AJ159" s="374">
        <v>0</v>
      </c>
      <c r="AK159" s="374">
        <v>500</v>
      </c>
      <c r="AL159" s="722">
        <v>2</v>
      </c>
      <c r="AM159" s="722">
        <v>20</v>
      </c>
      <c r="AN159" s="369" t="s">
        <v>1820</v>
      </c>
      <c r="AO159" s="367" t="s">
        <v>1326</v>
      </c>
      <c r="AP159" s="370" t="s">
        <v>1835</v>
      </c>
      <c r="AQ159" s="376" t="s">
        <v>673</v>
      </c>
      <c r="AR159" s="369">
        <v>4.6666666666666697E-3</v>
      </c>
      <c r="AS159" s="369">
        <v>4.6666666666666697E-3</v>
      </c>
      <c r="AT159" s="369" t="s">
        <v>1424</v>
      </c>
      <c r="AW159" s="198"/>
      <c r="AX159" s="198"/>
      <c r="AY159" s="184"/>
      <c r="AZ159" s="184"/>
      <c r="BA159" s="184"/>
      <c r="BB159" s="186"/>
      <c r="BC159" s="184"/>
      <c r="BD159" s="184"/>
      <c r="BE159" s="184"/>
      <c r="BF159" s="184"/>
      <c r="BG159" s="186"/>
      <c r="BH159" s="186"/>
      <c r="BI159" s="199"/>
      <c r="BJ159" s="199"/>
      <c r="BK159" s="199"/>
      <c r="BL159" s="186"/>
      <c r="BM159" s="186"/>
      <c r="BN159" s="186"/>
      <c r="BO159" s="186"/>
      <c r="BP159" s="186"/>
      <c r="BQ159" s="186"/>
      <c r="BR159" s="186"/>
      <c r="BS159" s="186"/>
      <c r="BT159" s="187"/>
      <c r="BU159" s="188"/>
      <c r="BV159" s="189"/>
      <c r="BW159" s="185"/>
      <c r="BX159"/>
      <c r="BZ159"/>
    </row>
    <row r="160" spans="2:78" ht="18.75">
      <c r="B160" s="363" t="s">
        <v>422</v>
      </c>
      <c r="C160" s="364">
        <v>10643371000145</v>
      </c>
      <c r="D160" s="365" t="s">
        <v>14</v>
      </c>
      <c r="E160" s="365" t="s">
        <v>607</v>
      </c>
      <c r="F160" s="365" t="s">
        <v>1424</v>
      </c>
      <c r="G160" s="366" t="s">
        <v>1424</v>
      </c>
      <c r="H160" s="366" t="s">
        <v>34</v>
      </c>
      <c r="I160" s="366" t="s">
        <v>34</v>
      </c>
      <c r="J160" s="366" t="s">
        <v>608</v>
      </c>
      <c r="K160" s="367" t="s">
        <v>48</v>
      </c>
      <c r="L160" s="368"/>
      <c r="M160" s="368" t="s">
        <v>34</v>
      </c>
      <c r="N160" s="367">
        <v>240631</v>
      </c>
      <c r="O160" s="367" t="s">
        <v>1323</v>
      </c>
      <c r="P160" s="371">
        <v>40171</v>
      </c>
      <c r="Q160" s="372">
        <v>147.966341</v>
      </c>
      <c r="R160" s="372">
        <v>122.113587563492</v>
      </c>
      <c r="S160" s="367">
        <v>2</v>
      </c>
      <c r="T160" s="369">
        <v>0.17778555405609864</v>
      </c>
      <c r="U160" s="369">
        <v>1.9048872219216015</v>
      </c>
      <c r="V160" s="369">
        <v>0.15734744899145858</v>
      </c>
      <c r="W160" s="369">
        <v>1.4096524922988769</v>
      </c>
      <c r="X160" s="369">
        <v>0.45948179537619893</v>
      </c>
      <c r="Y160" s="369">
        <v>3.1454177920375175</v>
      </c>
      <c r="Z160" s="369">
        <v>0.38658569374642648</v>
      </c>
      <c r="AA160" s="369">
        <v>2.088797319788132</v>
      </c>
      <c r="AB160" s="369">
        <v>0.18152067094348398</v>
      </c>
      <c r="AC160" s="373">
        <v>0.25190521359650025</v>
      </c>
      <c r="AD160" s="575">
        <v>0</v>
      </c>
      <c r="AE160" s="370" t="s">
        <v>1879</v>
      </c>
      <c r="AF160" s="370" t="s">
        <v>1856</v>
      </c>
      <c r="AG160" s="374" t="s">
        <v>59</v>
      </c>
      <c r="AH160" s="374" t="s">
        <v>1813</v>
      </c>
      <c r="AI160" s="374">
        <v>20000</v>
      </c>
      <c r="AJ160" s="374">
        <v>10000</v>
      </c>
      <c r="AK160" s="374">
        <v>20000</v>
      </c>
      <c r="AL160" s="722">
        <v>0</v>
      </c>
      <c r="AM160" s="722">
        <v>20</v>
      </c>
      <c r="AN160" s="369" t="s">
        <v>668</v>
      </c>
      <c r="AO160" s="367" t="s">
        <v>1326</v>
      </c>
      <c r="AP160" s="370" t="s">
        <v>1816</v>
      </c>
      <c r="AQ160" s="376" t="s">
        <v>661</v>
      </c>
      <c r="AR160" s="369">
        <v>4.0000000000000001E-3</v>
      </c>
      <c r="AS160" s="369">
        <v>4.0000000000000001E-3</v>
      </c>
      <c r="AT160" s="369" t="s">
        <v>1424</v>
      </c>
      <c r="AW160" s="198"/>
      <c r="AX160" s="198"/>
      <c r="AY160" s="184"/>
      <c r="AZ160" s="184"/>
      <c r="BA160" s="184"/>
      <c r="BB160" s="186"/>
      <c r="BC160" s="184"/>
      <c r="BD160" s="184"/>
      <c r="BE160" s="184"/>
      <c r="BF160" s="184"/>
      <c r="BG160" s="186"/>
      <c r="BH160" s="186"/>
      <c r="BI160" s="199"/>
      <c r="BJ160" s="199"/>
      <c r="BK160" s="199"/>
      <c r="BL160" s="186"/>
      <c r="BM160" s="186"/>
      <c r="BN160" s="186"/>
      <c r="BO160" s="186"/>
      <c r="BP160" s="186"/>
      <c r="BQ160" s="186"/>
      <c r="BR160" s="186"/>
      <c r="BS160" s="186"/>
      <c r="BT160" s="187"/>
      <c r="BU160" s="188"/>
      <c r="BV160" s="189"/>
      <c r="BW160" s="185"/>
      <c r="BX160"/>
      <c r="BZ160"/>
    </row>
    <row r="161" spans="2:78" ht="18.75">
      <c r="B161" s="363" t="s">
        <v>110</v>
      </c>
      <c r="C161" s="364">
        <v>11392165000172</v>
      </c>
      <c r="D161" s="365" t="s">
        <v>14</v>
      </c>
      <c r="E161" s="365" t="s">
        <v>607</v>
      </c>
      <c r="F161" s="365" t="s">
        <v>1424</v>
      </c>
      <c r="G161" s="366" t="s">
        <v>1424</v>
      </c>
      <c r="H161" s="366" t="s">
        <v>34</v>
      </c>
      <c r="I161" s="366" t="s">
        <v>34</v>
      </c>
      <c r="J161" s="366" t="s">
        <v>608</v>
      </c>
      <c r="K161" s="367" t="s">
        <v>48</v>
      </c>
      <c r="L161" s="368"/>
      <c r="M161" s="368" t="s">
        <v>34</v>
      </c>
      <c r="N161" s="367">
        <v>240737</v>
      </c>
      <c r="O161" s="367" t="s">
        <v>1323</v>
      </c>
      <c r="P161" s="371">
        <v>40179</v>
      </c>
      <c r="Q161" s="372">
        <v>1104.644088</v>
      </c>
      <c r="R161" s="372">
        <v>1282.0665424920635</v>
      </c>
      <c r="S161" s="367">
        <v>2</v>
      </c>
      <c r="T161" s="369">
        <v>-8.0438860097059584E-3</v>
      </c>
      <c r="U161" s="369">
        <v>-8.6186393241195966E-2</v>
      </c>
      <c r="V161" s="369">
        <v>-7.7815741502235913E-2</v>
      </c>
      <c r="W161" s="369">
        <v>-0.6971397035783311</v>
      </c>
      <c r="X161" s="369">
        <v>3.1506487998883559E-2</v>
      </c>
      <c r="Y161" s="369">
        <v>0.21568007462660466</v>
      </c>
      <c r="Z161" s="369">
        <v>4.669155307327344E-2</v>
      </c>
      <c r="AA161" s="369">
        <v>0.25228349753721435</v>
      </c>
      <c r="AB161" s="369">
        <v>0.17972178255471324</v>
      </c>
      <c r="AC161" s="373">
        <v>-1.0540580246572238</v>
      </c>
      <c r="AD161" s="575">
        <v>11403884000141</v>
      </c>
      <c r="AE161" s="370" t="s">
        <v>1861</v>
      </c>
      <c r="AF161" s="370" t="s">
        <v>1858</v>
      </c>
      <c r="AG161" s="374" t="s">
        <v>721</v>
      </c>
      <c r="AH161" s="374" t="s">
        <v>1819</v>
      </c>
      <c r="AI161" s="374">
        <v>1000</v>
      </c>
      <c r="AJ161" s="374">
        <v>500</v>
      </c>
      <c r="AK161" s="374">
        <v>500</v>
      </c>
      <c r="AL161" s="722">
        <v>2</v>
      </c>
      <c r="AM161" s="722">
        <v>20</v>
      </c>
      <c r="AN161" s="369" t="s">
        <v>1869</v>
      </c>
      <c r="AO161" s="367" t="s">
        <v>1326</v>
      </c>
      <c r="AP161" s="370" t="s">
        <v>1816</v>
      </c>
      <c r="AQ161" s="376" t="s">
        <v>661</v>
      </c>
      <c r="AR161" s="369">
        <v>4.0000000000000001E-3</v>
      </c>
      <c r="AS161" s="369">
        <v>4.0000000000000001E-3</v>
      </c>
      <c r="AT161" s="369" t="s">
        <v>1424</v>
      </c>
      <c r="AW161" s="198"/>
      <c r="AX161" s="198"/>
      <c r="AY161" s="184"/>
      <c r="AZ161" s="184"/>
      <c r="BA161" s="184"/>
      <c r="BB161" s="186"/>
      <c r="BC161" s="184"/>
      <c r="BD161" s="184"/>
      <c r="BE161" s="184"/>
      <c r="BF161" s="184"/>
      <c r="BG161" s="186"/>
      <c r="BH161" s="186"/>
      <c r="BI161" s="199"/>
      <c r="BJ161" s="199"/>
      <c r="BK161" s="199"/>
      <c r="BL161" s="186"/>
      <c r="BM161" s="186"/>
      <c r="BN161" s="186"/>
      <c r="BO161" s="186"/>
      <c r="BP161" s="186"/>
      <c r="BQ161" s="186"/>
      <c r="BR161" s="186"/>
      <c r="BS161" s="186"/>
      <c r="BT161" s="187"/>
      <c r="BU161" s="188"/>
      <c r="BV161" s="189"/>
      <c r="BW161" s="185"/>
      <c r="BX161"/>
      <c r="BZ161"/>
    </row>
    <row r="162" spans="2:78" ht="18.75">
      <c r="B162" s="363" t="s">
        <v>1589</v>
      </c>
      <c r="C162" s="364">
        <v>11357735000193</v>
      </c>
      <c r="D162" s="365" t="s">
        <v>14</v>
      </c>
      <c r="E162" s="365" t="s">
        <v>607</v>
      </c>
      <c r="F162" s="365" t="s">
        <v>1424</v>
      </c>
      <c r="G162" s="366" t="s">
        <v>1424</v>
      </c>
      <c r="H162" s="366" t="s">
        <v>34</v>
      </c>
      <c r="I162" s="366" t="s">
        <v>34</v>
      </c>
      <c r="J162" s="366" t="s">
        <v>608</v>
      </c>
      <c r="K162" s="367" t="s">
        <v>48</v>
      </c>
      <c r="L162" s="368"/>
      <c r="M162" s="368" t="s">
        <v>1424</v>
      </c>
      <c r="N162" s="367">
        <v>241210</v>
      </c>
      <c r="O162" s="367" t="s">
        <v>1323</v>
      </c>
      <c r="P162" s="371">
        <v>40145</v>
      </c>
      <c r="Q162" s="372">
        <v>564.89948500000003</v>
      </c>
      <c r="R162" s="372">
        <v>1736577.7623802295</v>
      </c>
      <c r="S162" s="367">
        <v>2</v>
      </c>
      <c r="T162" s="369">
        <v>0.18267895263530787</v>
      </c>
      <c r="U162" s="369">
        <v>1.9573176484250039</v>
      </c>
      <c r="V162" s="369">
        <v>0.10351161554139665</v>
      </c>
      <c r="W162" s="369">
        <v>0.92734523352668896</v>
      </c>
      <c r="X162" s="369">
        <v>0.29726825272906021</v>
      </c>
      <c r="Y162" s="369">
        <v>2.0349725724744694</v>
      </c>
      <c r="Z162" s="369">
        <v>0.38851192168754345</v>
      </c>
      <c r="AA162" s="369">
        <v>2.0992051021396052</v>
      </c>
      <c r="AB162" s="369">
        <v>0.21420359497536332</v>
      </c>
      <c r="AC162" s="373">
        <v>-3.7860382617744208E-2</v>
      </c>
      <c r="AD162" s="575">
        <v>0</v>
      </c>
      <c r="AE162" s="370" t="s">
        <v>1851</v>
      </c>
      <c r="AF162" s="370" t="s">
        <v>1875</v>
      </c>
      <c r="AG162" s="374" t="s">
        <v>738</v>
      </c>
      <c r="AH162" s="374" t="s">
        <v>1819</v>
      </c>
      <c r="AI162" s="374">
        <v>5000</v>
      </c>
      <c r="AJ162" s="374">
        <v>1000</v>
      </c>
      <c r="AK162" s="374">
        <v>5000</v>
      </c>
      <c r="AL162" s="722">
        <v>0.5</v>
      </c>
      <c r="AM162" s="722">
        <v>0</v>
      </c>
      <c r="AN162" s="369" t="s">
        <v>1834</v>
      </c>
      <c r="AO162" s="367" t="s">
        <v>1326</v>
      </c>
      <c r="AP162" s="370" t="s">
        <v>1816</v>
      </c>
      <c r="AQ162" s="376" t="s">
        <v>1815</v>
      </c>
      <c r="AR162" s="369">
        <v>0</v>
      </c>
      <c r="AS162" s="369">
        <v>0</v>
      </c>
      <c r="AT162" s="369" t="s">
        <v>1424</v>
      </c>
      <c r="AW162" s="198"/>
      <c r="AX162" s="198"/>
      <c r="AY162" s="184"/>
      <c r="AZ162" s="184"/>
      <c r="BA162" s="184"/>
      <c r="BB162" s="186"/>
      <c r="BC162" s="184"/>
      <c r="BD162" s="184"/>
      <c r="BE162" s="184"/>
      <c r="BF162" s="184"/>
      <c r="BG162" s="186"/>
      <c r="BH162" s="186"/>
      <c r="BI162" s="199"/>
      <c r="BJ162" s="199"/>
      <c r="BK162" s="199"/>
      <c r="BL162" s="186"/>
      <c r="BM162" s="186"/>
      <c r="BN162" s="186"/>
      <c r="BO162" s="186"/>
      <c r="BP162" s="186"/>
      <c r="BQ162" s="186"/>
      <c r="BR162" s="186"/>
      <c r="BS162" s="186"/>
      <c r="BT162" s="187"/>
      <c r="BU162" s="188"/>
      <c r="BV162" s="189"/>
      <c r="BW162" s="185"/>
      <c r="BX162"/>
      <c r="BZ162"/>
    </row>
    <row r="163" spans="2:78" ht="18.75">
      <c r="B163" s="363" t="s">
        <v>247</v>
      </c>
      <c r="C163" s="364">
        <v>11228311000129</v>
      </c>
      <c r="D163" s="365" t="s">
        <v>14</v>
      </c>
      <c r="E163" s="365" t="s">
        <v>607</v>
      </c>
      <c r="F163" s="365" t="s">
        <v>1424</v>
      </c>
      <c r="G163" s="366" t="s">
        <v>1424</v>
      </c>
      <c r="H163" s="366" t="s">
        <v>34</v>
      </c>
      <c r="I163" s="366" t="s">
        <v>34</v>
      </c>
      <c r="J163" s="366" t="s">
        <v>608</v>
      </c>
      <c r="K163" s="367" t="s">
        <v>48</v>
      </c>
      <c r="L163" s="368" t="s">
        <v>1341</v>
      </c>
      <c r="M163" s="368" t="s">
        <v>34</v>
      </c>
      <c r="N163" s="367">
        <v>241474</v>
      </c>
      <c r="O163" s="367" t="s">
        <v>1323</v>
      </c>
      <c r="P163" s="371">
        <v>40149</v>
      </c>
      <c r="Q163" s="372">
        <v>77.221860000000007</v>
      </c>
      <c r="R163" s="372">
        <v>87.410041912698418</v>
      </c>
      <c r="S163" s="367">
        <v>2</v>
      </c>
      <c r="T163" s="369">
        <v>-1.6924466532212135E-3</v>
      </c>
      <c r="U163" s="369">
        <v>-1.813375682080328E-2</v>
      </c>
      <c r="V163" s="369">
        <v>-0.11080389588215933</v>
      </c>
      <c r="W163" s="369">
        <v>-0.99267569311015658</v>
      </c>
      <c r="X163" s="369">
        <v>-1.26841758198174E-2</v>
      </c>
      <c r="Y163" s="369">
        <v>-8.6830496229606174E-2</v>
      </c>
      <c r="Z163" s="369">
        <v>0.13894549714652427</v>
      </c>
      <c r="AA163" s="369">
        <v>0.75074941140129103</v>
      </c>
      <c r="AB163" s="369">
        <v>0.25057930205313317</v>
      </c>
      <c r="AC163" s="373">
        <v>-0.88764450880406787</v>
      </c>
      <c r="AD163" s="575">
        <v>11228490000102</v>
      </c>
      <c r="AE163" s="370" t="s">
        <v>1845</v>
      </c>
      <c r="AF163" s="370" t="s">
        <v>1812</v>
      </c>
      <c r="AG163" s="374" t="s">
        <v>1459</v>
      </c>
      <c r="AH163" s="374" t="s">
        <v>1819</v>
      </c>
      <c r="AI163" s="374">
        <v>100000</v>
      </c>
      <c r="AJ163" s="374">
        <v>50000</v>
      </c>
      <c r="AK163" s="374">
        <v>100000</v>
      </c>
      <c r="AL163" s="722">
        <v>2.6</v>
      </c>
      <c r="AM163" s="722">
        <v>0</v>
      </c>
      <c r="AN163" s="369" t="s">
        <v>1815</v>
      </c>
      <c r="AO163" s="367" t="s">
        <v>1326</v>
      </c>
      <c r="AP163" s="370" t="s">
        <v>1816</v>
      </c>
      <c r="AQ163" s="376" t="s">
        <v>661</v>
      </c>
      <c r="AR163" s="369">
        <v>5.1999999999999998E-3</v>
      </c>
      <c r="AS163" s="369">
        <v>5.1999999999999998E-3</v>
      </c>
      <c r="AT163" s="369" t="s">
        <v>1424</v>
      </c>
      <c r="AW163" s="198"/>
      <c r="AX163" s="198"/>
      <c r="AY163" s="184"/>
      <c r="AZ163" s="184"/>
      <c r="BA163" s="184"/>
      <c r="BB163" s="186"/>
      <c r="BC163" s="184"/>
      <c r="BD163" s="184"/>
      <c r="BE163" s="184"/>
      <c r="BF163" s="184"/>
      <c r="BG163" s="186"/>
      <c r="BH163" s="186"/>
      <c r="BI163" s="199"/>
      <c r="BJ163" s="199"/>
      <c r="BK163" s="199"/>
      <c r="BL163" s="186"/>
      <c r="BM163" s="186"/>
      <c r="BN163" s="186"/>
      <c r="BO163" s="186"/>
      <c r="BP163" s="186"/>
      <c r="BQ163" s="186"/>
      <c r="BR163" s="186"/>
      <c r="BS163" s="186"/>
      <c r="BT163" s="187"/>
      <c r="BU163" s="188"/>
      <c r="BV163" s="189"/>
      <c r="BW163" s="185"/>
      <c r="BX163"/>
      <c r="BZ163"/>
    </row>
    <row r="164" spans="2:78" ht="18.75">
      <c r="B164" s="363" t="s">
        <v>741</v>
      </c>
      <c r="C164" s="364">
        <v>11209172000196</v>
      </c>
      <c r="D164" s="365" t="s">
        <v>14</v>
      </c>
      <c r="E164" s="365" t="s">
        <v>607</v>
      </c>
      <c r="F164" s="365" t="s">
        <v>1424</v>
      </c>
      <c r="G164" s="366" t="s">
        <v>1424</v>
      </c>
      <c r="H164" s="366" t="s">
        <v>34</v>
      </c>
      <c r="I164" s="366" t="s">
        <v>34</v>
      </c>
      <c r="J164" s="366" t="s">
        <v>608</v>
      </c>
      <c r="K164" s="367" t="s">
        <v>48</v>
      </c>
      <c r="L164" s="368"/>
      <c r="M164" s="368" t="s">
        <v>34</v>
      </c>
      <c r="N164" s="367">
        <v>242322</v>
      </c>
      <c r="O164" s="367" t="s">
        <v>1323</v>
      </c>
      <c r="P164" s="371">
        <v>40201</v>
      </c>
      <c r="Q164" s="372">
        <v>77.290440000000004</v>
      </c>
      <c r="R164" s="372">
        <v>91.927751956349226</v>
      </c>
      <c r="S164" s="367">
        <v>2</v>
      </c>
      <c r="T164" s="369">
        <v>7.7346317839381618E-2</v>
      </c>
      <c r="U164" s="369">
        <v>0.82872882050042318</v>
      </c>
      <c r="V164" s="369">
        <v>5.2621854992879191E-2</v>
      </c>
      <c r="W164" s="369">
        <v>0.47143140556494784</v>
      </c>
      <c r="X164" s="369">
        <v>0.26672955868025316</v>
      </c>
      <c r="Y164" s="369">
        <v>1.8259176053934305</v>
      </c>
      <c r="Z164" s="369">
        <v>0.20288308154264523</v>
      </c>
      <c r="AA164" s="369">
        <v>1.0962165538246893</v>
      </c>
      <c r="AB164" s="369">
        <v>0.22646236341496667</v>
      </c>
      <c r="AC164" s="373">
        <v>-0.26052713449903792</v>
      </c>
      <c r="AD164" s="575">
        <v>0</v>
      </c>
      <c r="AE164" s="370" t="s">
        <v>1900</v>
      </c>
      <c r="AF164" s="370" t="s">
        <v>1833</v>
      </c>
      <c r="AG164" s="374" t="s">
        <v>1458</v>
      </c>
      <c r="AH164" s="374" t="s">
        <v>1819</v>
      </c>
      <c r="AI164" s="374">
        <v>1000</v>
      </c>
      <c r="AJ164" s="374">
        <v>1000</v>
      </c>
      <c r="AK164" s="374">
        <v>1000</v>
      </c>
      <c r="AL164" s="722">
        <v>2</v>
      </c>
      <c r="AM164" s="722">
        <v>15</v>
      </c>
      <c r="AN164" s="369" t="s">
        <v>1834</v>
      </c>
      <c r="AO164" s="367" t="s">
        <v>1326</v>
      </c>
      <c r="AP164" s="370" t="s">
        <v>1816</v>
      </c>
      <c r="AQ164" s="376" t="s">
        <v>661</v>
      </c>
      <c r="AR164" s="369">
        <v>5.3333333333333297E-3</v>
      </c>
      <c r="AS164" s="369">
        <v>5.3333333333333297E-3</v>
      </c>
      <c r="AT164" s="369" t="s">
        <v>1424</v>
      </c>
      <c r="AW164" s="198"/>
      <c r="AX164" s="198"/>
      <c r="AY164" s="184"/>
      <c r="AZ164" s="184"/>
      <c r="BA164" s="184"/>
      <c r="BB164" s="184"/>
      <c r="BC164" s="184"/>
      <c r="BD164" s="184"/>
      <c r="BE164" s="184"/>
      <c r="BF164" s="184"/>
      <c r="BG164" s="186"/>
      <c r="BH164" s="186"/>
      <c r="BI164" s="199"/>
      <c r="BJ164" s="199"/>
      <c r="BK164" s="199"/>
      <c r="BL164" s="218"/>
      <c r="BM164" s="186"/>
      <c r="BN164" s="186"/>
      <c r="BO164" s="186"/>
      <c r="BP164" s="186"/>
      <c r="BQ164" s="186"/>
      <c r="BR164" s="186"/>
      <c r="BS164" s="186"/>
      <c r="BT164" s="186"/>
      <c r="BU164" s="186"/>
      <c r="BV164" s="189"/>
      <c r="BW164" s="184"/>
      <c r="BX164"/>
      <c r="BZ164"/>
    </row>
    <row r="165" spans="2:78" ht="18.75">
      <c r="B165" s="363" t="s">
        <v>342</v>
      </c>
      <c r="C165" s="364"/>
      <c r="D165" s="365" t="s">
        <v>13</v>
      </c>
      <c r="E165" s="365" t="s">
        <v>615</v>
      </c>
      <c r="F165" s="365" t="s">
        <v>619</v>
      </c>
      <c r="G165" s="366" t="s">
        <v>34</v>
      </c>
      <c r="H165" s="366" t="s">
        <v>1339</v>
      </c>
      <c r="I165" s="366" t="s">
        <v>34</v>
      </c>
      <c r="J165" s="366" t="s">
        <v>1424</v>
      </c>
      <c r="L165" s="368"/>
      <c r="M165" s="368" t="s">
        <v>34</v>
      </c>
      <c r="N165" s="367">
        <v>242918</v>
      </c>
      <c r="O165" s="367" t="s">
        <v>1323</v>
      </c>
      <c r="P165" s="371"/>
      <c r="S165" s="367"/>
      <c r="U165" s="369"/>
      <c r="W165" s="369"/>
      <c r="Y165" s="369"/>
      <c r="AA165" s="369"/>
      <c r="AD165" s="575">
        <v>0</v>
      </c>
      <c r="AE165" s="370"/>
      <c r="AF165" s="370"/>
      <c r="AG165" s="374" t="s">
        <v>59</v>
      </c>
      <c r="AH165" s="374"/>
      <c r="AI165" s="374">
        <v>10000</v>
      </c>
      <c r="AJ165" s="374">
        <v>100</v>
      </c>
      <c r="AK165" s="374">
        <v>10000</v>
      </c>
      <c r="AN165" s="369"/>
      <c r="AO165" s="367" t="s">
        <v>1326</v>
      </c>
      <c r="AP165" s="370"/>
      <c r="AR165" s="369">
        <v>4.4999999999999997E-3</v>
      </c>
      <c r="AS165" s="369">
        <v>4.4999999999999997E-3</v>
      </c>
      <c r="AT165" s="369" t="s">
        <v>1424</v>
      </c>
      <c r="AW165" s="198"/>
      <c r="AX165" s="198"/>
      <c r="AY165" s="184"/>
      <c r="AZ165" s="184"/>
      <c r="BA165" s="184"/>
      <c r="BB165" s="186"/>
      <c r="BC165" s="184"/>
      <c r="BD165" s="184"/>
      <c r="BE165" s="184"/>
      <c r="BF165" s="184"/>
      <c r="BG165" s="186"/>
      <c r="BH165" s="186"/>
      <c r="BI165" s="199"/>
      <c r="BJ165" s="199"/>
      <c r="BK165" s="199"/>
      <c r="BL165" s="186"/>
      <c r="BM165" s="186"/>
      <c r="BN165" s="186"/>
      <c r="BO165" s="186"/>
      <c r="BP165" s="186"/>
      <c r="BQ165" s="186"/>
      <c r="BR165" s="186"/>
      <c r="BS165" s="186"/>
      <c r="BT165" s="187"/>
      <c r="BU165" s="188"/>
      <c r="BV165" s="189"/>
      <c r="BW165" s="185"/>
      <c r="BX165"/>
      <c r="BZ165"/>
    </row>
    <row r="166" spans="2:78" ht="18.75">
      <c r="B166" s="363" t="s">
        <v>426</v>
      </c>
      <c r="C166" s="364">
        <v>11447072000106</v>
      </c>
      <c r="D166" s="365" t="s">
        <v>14</v>
      </c>
      <c r="E166" s="365" t="s">
        <v>607</v>
      </c>
      <c r="F166" s="365" t="s">
        <v>1424</v>
      </c>
      <c r="G166" s="366" t="s">
        <v>1424</v>
      </c>
      <c r="H166" s="366" t="s">
        <v>34</v>
      </c>
      <c r="I166" s="366" t="s">
        <v>34</v>
      </c>
      <c r="J166" s="366" t="s">
        <v>608</v>
      </c>
      <c r="K166" s="367" t="s">
        <v>48</v>
      </c>
      <c r="L166" s="368"/>
      <c r="M166" s="368" t="s">
        <v>34</v>
      </c>
      <c r="N166" s="367">
        <v>242950</v>
      </c>
      <c r="O166" s="367" t="s">
        <v>1323</v>
      </c>
      <c r="P166" s="371">
        <v>40230</v>
      </c>
      <c r="Q166" s="372">
        <v>38.375788</v>
      </c>
      <c r="R166" s="372">
        <v>41.581304027777783</v>
      </c>
      <c r="S166" s="367">
        <v>2</v>
      </c>
      <c r="T166" s="369">
        <v>-3.3833811217088949E-2</v>
      </c>
      <c r="U166" s="369">
        <v>-0.36251311305081624</v>
      </c>
      <c r="V166" s="369">
        <v>-5.4709850825873318E-2</v>
      </c>
      <c r="W166" s="369">
        <v>-0.49013745099978429</v>
      </c>
      <c r="X166" s="369">
        <v>0.24583756603398221</v>
      </c>
      <c r="Y166" s="369">
        <v>1.68289987097613</v>
      </c>
      <c r="Z166" s="369">
        <v>0.23450903658625832</v>
      </c>
      <c r="AA166" s="369">
        <v>1.2670977095411498</v>
      </c>
      <c r="AB166" s="369">
        <v>0.21207884205945293</v>
      </c>
      <c r="AC166" s="373">
        <v>-0.78428991226057898</v>
      </c>
      <c r="AD166" s="575">
        <v>0</v>
      </c>
      <c r="AE166" s="370" t="s">
        <v>1917</v>
      </c>
      <c r="AF166" s="370" t="s">
        <v>1833</v>
      </c>
      <c r="AG166" s="374" t="s">
        <v>1458</v>
      </c>
      <c r="AH166" s="374" t="s">
        <v>1819</v>
      </c>
      <c r="AI166" s="374">
        <v>500</v>
      </c>
      <c r="AJ166" s="374">
        <v>500</v>
      </c>
      <c r="AK166" s="374">
        <v>500</v>
      </c>
      <c r="AL166" s="722">
        <v>2</v>
      </c>
      <c r="AM166" s="722">
        <v>20</v>
      </c>
      <c r="AN166" s="369" t="s">
        <v>1815</v>
      </c>
      <c r="AO166" s="367" t="s">
        <v>1326</v>
      </c>
      <c r="AP166" s="370" t="s">
        <v>1816</v>
      </c>
      <c r="AQ166" s="376" t="s">
        <v>661</v>
      </c>
      <c r="AR166" s="369">
        <v>6.6666666666666697E-3</v>
      </c>
      <c r="AS166" s="369">
        <v>6.6666666666666697E-3</v>
      </c>
      <c r="AT166" s="369" t="s">
        <v>1424</v>
      </c>
      <c r="AW166" s="198"/>
      <c r="AX166" s="198"/>
      <c r="AY166" s="184"/>
      <c r="AZ166" s="184"/>
      <c r="BA166" s="184"/>
      <c r="BB166" s="186"/>
      <c r="BC166" s="184"/>
      <c r="BD166" s="184"/>
      <c r="BE166" s="184"/>
      <c r="BF166" s="184"/>
      <c r="BG166" s="186"/>
      <c r="BH166" s="186"/>
      <c r="BI166" s="199"/>
      <c r="BJ166" s="199"/>
      <c r="BK166" s="199"/>
      <c r="BL166" s="186"/>
      <c r="BM166" s="186"/>
      <c r="BN166" s="186"/>
      <c r="BO166" s="186"/>
      <c r="BP166" s="186"/>
      <c r="BQ166" s="186"/>
      <c r="BR166" s="186"/>
      <c r="BS166" s="186"/>
      <c r="BT166" s="187"/>
      <c r="BU166" s="188"/>
      <c r="BV166" s="189"/>
      <c r="BW166" s="185"/>
      <c r="BX166"/>
      <c r="BZ166"/>
    </row>
    <row r="167" spans="2:78" ht="18.75">
      <c r="B167" s="363" t="s">
        <v>316</v>
      </c>
      <c r="C167" s="364">
        <v>11403956000150</v>
      </c>
      <c r="D167" s="365" t="s">
        <v>13</v>
      </c>
      <c r="E167" s="365" t="s">
        <v>616</v>
      </c>
      <c r="F167" s="365" t="s">
        <v>617</v>
      </c>
      <c r="G167" s="366" t="s">
        <v>34</v>
      </c>
      <c r="H167" s="366" t="s">
        <v>1339</v>
      </c>
      <c r="I167" s="366" t="s">
        <v>34</v>
      </c>
      <c r="J167" s="366" t="s">
        <v>608</v>
      </c>
      <c r="K167" s="367" t="s">
        <v>48</v>
      </c>
      <c r="L167" s="368"/>
      <c r="M167" s="368" t="s">
        <v>34</v>
      </c>
      <c r="N167" s="367">
        <v>245054</v>
      </c>
      <c r="O167" s="367" t="s">
        <v>1323</v>
      </c>
      <c r="P167" s="371">
        <v>40261</v>
      </c>
      <c r="Q167" s="372">
        <v>600.628466</v>
      </c>
      <c r="R167" s="372">
        <v>912.03727572222238</v>
      </c>
      <c r="S167" s="367">
        <v>1</v>
      </c>
      <c r="T167" s="369">
        <v>9.5400945947303972E-2</v>
      </c>
      <c r="U167" s="369">
        <v>1.0221755297222297</v>
      </c>
      <c r="V167" s="369">
        <v>0.10338518935920171</v>
      </c>
      <c r="W167" s="369">
        <v>0.92621260008416906</v>
      </c>
      <c r="X167" s="369">
        <v>0.13428707367693105</v>
      </c>
      <c r="Y167" s="369">
        <v>0.91927243915777468</v>
      </c>
      <c r="Z167" s="369">
        <v>0.19171012108011243</v>
      </c>
      <c r="AA167" s="369">
        <v>1.0358468861267807</v>
      </c>
      <c r="AB167" s="369">
        <v>2.2507935666987576E-2</v>
      </c>
      <c r="AC167" s="373">
        <v>-0.36592677213568875</v>
      </c>
      <c r="AD167" s="575">
        <v>11490618000101</v>
      </c>
      <c r="AE167" s="370" t="s">
        <v>1918</v>
      </c>
      <c r="AF167" s="370" t="s">
        <v>1812</v>
      </c>
      <c r="AG167" s="374" t="s">
        <v>1459</v>
      </c>
      <c r="AH167" s="374" t="s">
        <v>1819</v>
      </c>
      <c r="AI167" s="374">
        <v>1000</v>
      </c>
      <c r="AJ167" s="374">
        <v>0</v>
      </c>
      <c r="AK167" s="374">
        <v>0</v>
      </c>
      <c r="AL167" s="722">
        <v>2</v>
      </c>
      <c r="AM167" s="722">
        <v>20</v>
      </c>
      <c r="AN167" s="369" t="s">
        <v>1820</v>
      </c>
      <c r="AO167" s="367" t="s">
        <v>1326</v>
      </c>
      <c r="AP167" s="370" t="s">
        <v>1835</v>
      </c>
      <c r="AQ167" s="376" t="s">
        <v>670</v>
      </c>
      <c r="AR167" s="369">
        <v>5.0000000000000001E-3</v>
      </c>
      <c r="AS167" s="369">
        <v>5.0000000000000001E-3</v>
      </c>
      <c r="AT167" s="369" t="s">
        <v>1424</v>
      </c>
      <c r="AW167" s="198"/>
      <c r="AX167" s="198"/>
      <c r="AY167" s="184"/>
      <c r="AZ167" s="184"/>
      <c r="BA167" s="184"/>
      <c r="BB167" s="186"/>
      <c r="BC167" s="184"/>
      <c r="BD167" s="184"/>
      <c r="BE167" s="184"/>
      <c r="BF167" s="184"/>
      <c r="BG167" s="186"/>
      <c r="BH167" s="186"/>
      <c r="BI167" s="199"/>
      <c r="BJ167" s="199"/>
      <c r="BK167" s="199"/>
      <c r="BL167" s="186"/>
      <c r="BM167" s="186"/>
      <c r="BN167" s="186"/>
      <c r="BO167" s="186"/>
      <c r="BP167" s="186"/>
      <c r="BQ167" s="186"/>
      <c r="BR167" s="186"/>
      <c r="BS167" s="186"/>
      <c r="BT167" s="187"/>
      <c r="BU167" s="188"/>
      <c r="BV167" s="189"/>
      <c r="BW167" s="185"/>
      <c r="BX167"/>
      <c r="BZ167"/>
    </row>
    <row r="168" spans="2:78" ht="18.75">
      <c r="B168" s="363" t="s">
        <v>831</v>
      </c>
      <c r="C168" s="364">
        <v>11616354000181</v>
      </c>
      <c r="D168" s="365" t="s">
        <v>11</v>
      </c>
      <c r="E168" s="365" t="s">
        <v>620</v>
      </c>
      <c r="F168" s="365" t="s">
        <v>674</v>
      </c>
      <c r="G168" s="366" t="s">
        <v>740</v>
      </c>
      <c r="H168" s="366" t="s">
        <v>34</v>
      </c>
      <c r="I168" s="366" t="s">
        <v>1306</v>
      </c>
      <c r="J168" s="366" t="s">
        <v>608</v>
      </c>
      <c r="K168" s="367" t="s">
        <v>48</v>
      </c>
      <c r="L168" s="368"/>
      <c r="M168" s="368" t="s">
        <v>1421</v>
      </c>
      <c r="N168" s="367">
        <v>245062</v>
      </c>
      <c r="O168" s="367" t="s">
        <v>1323</v>
      </c>
      <c r="P168" s="371">
        <v>40261</v>
      </c>
      <c r="Q168" s="372">
        <v>261.12435499999998</v>
      </c>
      <c r="R168" s="372">
        <v>260.3230123730159</v>
      </c>
      <c r="S168" s="367">
        <v>0</v>
      </c>
      <c r="T168" s="369">
        <v>9.2242322903690166E-2</v>
      </c>
      <c r="U168" s="369">
        <v>0.98833239377908944</v>
      </c>
      <c r="V168" s="369">
        <v>0.11005110732538315</v>
      </c>
      <c r="W168" s="369">
        <v>0.98593157191826342</v>
      </c>
      <c r="X168" s="369">
        <v>0.14548062013045437</v>
      </c>
      <c r="Y168" s="369">
        <v>0.99589871799017982</v>
      </c>
      <c r="Z168" s="369">
        <v>0.17424726332983576</v>
      </c>
      <c r="AA168" s="369">
        <v>0.94149168609047162</v>
      </c>
      <c r="AB168" s="369">
        <v>1.3743770339371339E-3</v>
      </c>
      <c r="AC168" s="373">
        <v>-1.1425818688039138</v>
      </c>
      <c r="AD168" s="575">
        <v>0</v>
      </c>
      <c r="AE168" s="370" t="s">
        <v>1919</v>
      </c>
      <c r="AF168" s="370" t="s">
        <v>1812</v>
      </c>
      <c r="AG168" s="374" t="s">
        <v>1459</v>
      </c>
      <c r="AH168" s="374" t="s">
        <v>1819</v>
      </c>
      <c r="AI168" s="374">
        <v>3000</v>
      </c>
      <c r="AJ168" s="374">
        <v>0</v>
      </c>
      <c r="AK168" s="374">
        <v>0</v>
      </c>
      <c r="AL168" s="722">
        <v>0.25</v>
      </c>
      <c r="AM168" s="722">
        <v>0</v>
      </c>
      <c r="AN168" s="369" t="s">
        <v>1820</v>
      </c>
      <c r="AO168" s="367" t="s">
        <v>1326</v>
      </c>
      <c r="AP168" s="370" t="s">
        <v>1821</v>
      </c>
      <c r="AQ168" s="376" t="s">
        <v>664</v>
      </c>
      <c r="AR168" s="369">
        <v>3.7500000000000001E-4</v>
      </c>
      <c r="AS168" s="369">
        <v>3.7500000000000001E-4</v>
      </c>
      <c r="AT168" s="369" t="s">
        <v>1424</v>
      </c>
      <c r="AW168" s="198"/>
      <c r="AX168" s="198"/>
      <c r="AY168" s="184"/>
      <c r="AZ168" s="184"/>
      <c r="BA168" s="184"/>
      <c r="BB168" s="186"/>
      <c r="BC168" s="184"/>
      <c r="BD168" s="184"/>
      <c r="BE168" s="184"/>
      <c r="BF168" s="184"/>
      <c r="BG168" s="186"/>
      <c r="BH168" s="186"/>
      <c r="BI168" s="199"/>
      <c r="BJ168" s="199"/>
      <c r="BK168" s="199"/>
      <c r="BL168" s="186"/>
      <c r="BM168" s="186"/>
      <c r="BN168" s="186"/>
      <c r="BO168" s="186"/>
      <c r="BP168" s="186"/>
      <c r="BQ168" s="186"/>
      <c r="BR168" s="186"/>
      <c r="BS168" s="186"/>
      <c r="BT168" s="187"/>
      <c r="BU168" s="188"/>
      <c r="BV168" s="189"/>
      <c r="BW168" s="185"/>
      <c r="BX168"/>
      <c r="BZ168"/>
    </row>
    <row r="169" spans="2:78" ht="18.75">
      <c r="B169" s="363" t="s">
        <v>907</v>
      </c>
      <c r="C169" s="364">
        <v>11403850000157</v>
      </c>
      <c r="D169" s="365" t="s">
        <v>14</v>
      </c>
      <c r="E169" s="365" t="s">
        <v>607</v>
      </c>
      <c r="F169" s="365" t="s">
        <v>1424</v>
      </c>
      <c r="G169" s="366" t="s">
        <v>1424</v>
      </c>
      <c r="H169" s="366" t="s">
        <v>34</v>
      </c>
      <c r="I169" s="366" t="s">
        <v>34</v>
      </c>
      <c r="J169" s="366" t="s">
        <v>608</v>
      </c>
      <c r="K169" s="367" t="s">
        <v>48</v>
      </c>
      <c r="L169" s="368"/>
      <c r="M169" s="368" t="s">
        <v>1421</v>
      </c>
      <c r="N169" s="367">
        <v>245755</v>
      </c>
      <c r="O169" s="367" t="s">
        <v>1323</v>
      </c>
      <c r="P169" s="371">
        <v>40256</v>
      </c>
      <c r="Q169" s="372">
        <v>500.72718800000001</v>
      </c>
      <c r="R169" s="372">
        <v>379.89933654761904</v>
      </c>
      <c r="S169" s="367">
        <v>2</v>
      </c>
      <c r="T169" s="369">
        <v>0.18059066604995677</v>
      </c>
      <c r="U169" s="369">
        <v>1.9349426559613847</v>
      </c>
      <c r="V169" s="369">
        <v>0.10010961445054778</v>
      </c>
      <c r="W169" s="369">
        <v>0.89686720959139832</v>
      </c>
      <c r="X169" s="369">
        <v>0.27464875393570765</v>
      </c>
      <c r="Y169" s="369">
        <v>1.8801290625301195</v>
      </c>
      <c r="Z169" s="369">
        <v>0.34547848515155644</v>
      </c>
      <c r="AA169" s="369">
        <v>1.8666871162138179</v>
      </c>
      <c r="AB169" s="369">
        <v>0.2107459688506286</v>
      </c>
      <c r="AC169" s="373">
        <v>-5.46242057083983E-2</v>
      </c>
      <c r="AD169" s="575">
        <v>11357735000193</v>
      </c>
      <c r="AE169" s="370" t="s">
        <v>1851</v>
      </c>
      <c r="AF169" s="370" t="s">
        <v>1875</v>
      </c>
      <c r="AG169" s="374" t="s">
        <v>738</v>
      </c>
      <c r="AH169" s="374" t="s">
        <v>1819</v>
      </c>
      <c r="AI169" s="374">
        <v>1000</v>
      </c>
      <c r="AJ169" s="374">
        <v>1000</v>
      </c>
      <c r="AK169" s="374">
        <v>1000</v>
      </c>
      <c r="AL169" s="722">
        <v>1.5</v>
      </c>
      <c r="AM169" s="722">
        <v>20</v>
      </c>
      <c r="AN169" s="369" t="s">
        <v>1869</v>
      </c>
      <c r="AO169" s="367" t="s">
        <v>1326</v>
      </c>
      <c r="AP169" s="370" t="s">
        <v>1816</v>
      </c>
      <c r="AQ169" s="376" t="s">
        <v>661</v>
      </c>
      <c r="AR169" s="369">
        <v>3.5000000000000001E-3</v>
      </c>
      <c r="AS169" s="369">
        <v>3.5000000000000001E-3</v>
      </c>
      <c r="AT169" s="369" t="s">
        <v>1424</v>
      </c>
      <c r="AW169" s="198"/>
      <c r="AX169" s="198"/>
      <c r="AY169" s="184"/>
      <c r="AZ169" s="184"/>
      <c r="BA169" s="184"/>
      <c r="BB169" s="186"/>
      <c r="BC169" s="184"/>
      <c r="BD169" s="184"/>
      <c r="BE169" s="184"/>
      <c r="BF169" s="184"/>
      <c r="BG169" s="186"/>
      <c r="BH169" s="186"/>
      <c r="BI169" s="199"/>
      <c r="BJ169" s="199"/>
      <c r="BK169" s="199"/>
      <c r="BL169" s="186"/>
      <c r="BM169" s="186"/>
      <c r="BN169" s="186"/>
      <c r="BO169" s="186"/>
      <c r="BP169" s="186"/>
      <c r="BQ169" s="186"/>
      <c r="BR169" s="186"/>
      <c r="BS169" s="186"/>
      <c r="BT169" s="187"/>
      <c r="BU169" s="188"/>
      <c r="BV169" s="189"/>
      <c r="BW169" s="185"/>
      <c r="BX169"/>
      <c r="BZ169"/>
    </row>
    <row r="170" spans="2:78" ht="18.75">
      <c r="B170" s="363" t="s">
        <v>1729</v>
      </c>
      <c r="C170" s="364">
        <v>11628865000113</v>
      </c>
      <c r="D170" s="365" t="s">
        <v>13</v>
      </c>
      <c r="E170" s="365" t="s">
        <v>615</v>
      </c>
      <c r="F170" s="365" t="s">
        <v>619</v>
      </c>
      <c r="G170" s="366" t="s">
        <v>34</v>
      </c>
      <c r="H170" s="366" t="s">
        <v>1340</v>
      </c>
      <c r="I170" s="366" t="s">
        <v>34</v>
      </c>
      <c r="J170" s="366" t="s">
        <v>611</v>
      </c>
      <c r="K170" s="367" t="s">
        <v>48</v>
      </c>
      <c r="L170" s="368"/>
      <c r="M170" s="368" t="s">
        <v>1424</v>
      </c>
      <c r="N170" s="367">
        <v>246972</v>
      </c>
      <c r="O170" s="367" t="s">
        <v>1326</v>
      </c>
      <c r="P170" s="371">
        <v>40271</v>
      </c>
      <c r="Q170" s="372">
        <v>0</v>
      </c>
      <c r="R170" s="372">
        <v>7.2009433916666659</v>
      </c>
      <c r="S170" s="367">
        <v>1</v>
      </c>
      <c r="T170" s="369">
        <v>7.5449836677714766E-2</v>
      </c>
      <c r="U170" s="369">
        <v>0.80840893145963921</v>
      </c>
      <c r="V170" s="369">
        <v>8.9362482293851686E-2</v>
      </c>
      <c r="W170" s="369">
        <v>0.80058524425381961</v>
      </c>
      <c r="X170" s="369">
        <v>0.12374172400444361</v>
      </c>
      <c r="Y170" s="369">
        <v>0.84708344099313237</v>
      </c>
      <c r="Z170" s="369">
        <v>0.16315562535442596</v>
      </c>
      <c r="AA170" s="369">
        <v>0.88156141952894451</v>
      </c>
      <c r="AB170" s="369">
        <v>9.2112150328758878E-3</v>
      </c>
      <c r="AC170" s="373">
        <v>-2.4165067509512834</v>
      </c>
      <c r="AD170" s="575">
        <v>11616552000145</v>
      </c>
      <c r="AE170" s="370" t="s">
        <v>1918</v>
      </c>
      <c r="AF170" s="370" t="s">
        <v>1812</v>
      </c>
      <c r="AG170" s="374" t="s">
        <v>1459</v>
      </c>
      <c r="AH170" s="374" t="s">
        <v>1819</v>
      </c>
      <c r="AI170" s="374">
        <v>30000</v>
      </c>
      <c r="AJ170" s="374">
        <v>0</v>
      </c>
      <c r="AK170" s="374">
        <v>0</v>
      </c>
      <c r="AL170" s="722">
        <v>0.75</v>
      </c>
      <c r="AM170" s="722">
        <v>20</v>
      </c>
      <c r="AN170" s="369" t="s">
        <v>1820</v>
      </c>
      <c r="AO170" s="367" t="s">
        <v>1326</v>
      </c>
      <c r="AP170" s="370" t="s">
        <v>1835</v>
      </c>
      <c r="AQ170" s="376" t="s">
        <v>670</v>
      </c>
      <c r="AR170" s="369">
        <v>1.8749999999999999E-3</v>
      </c>
      <c r="AS170" s="369">
        <v>1.8749999999999999E-3</v>
      </c>
      <c r="AT170" s="369" t="s">
        <v>1424</v>
      </c>
      <c r="AW170" s="198"/>
      <c r="AX170" s="198"/>
      <c r="AY170" s="184"/>
      <c r="AZ170" s="184"/>
      <c r="BA170" s="184"/>
      <c r="BB170" s="186"/>
      <c r="BC170" s="184"/>
      <c r="BD170" s="184"/>
      <c r="BE170" s="184"/>
      <c r="BF170" s="184"/>
      <c r="BG170" s="186"/>
      <c r="BH170" s="186"/>
      <c r="BI170" s="199"/>
      <c r="BJ170" s="199"/>
      <c r="BK170" s="199"/>
      <c r="BL170" s="186"/>
      <c r="BM170" s="186"/>
      <c r="BN170" s="186"/>
      <c r="BO170" s="186"/>
      <c r="BP170" s="186"/>
      <c r="BQ170" s="186"/>
      <c r="BR170" s="186"/>
      <c r="BS170" s="186"/>
      <c r="BT170" s="187"/>
      <c r="BU170" s="188"/>
      <c r="BV170" s="189"/>
      <c r="BW170" s="185"/>
      <c r="BX170"/>
      <c r="BZ170"/>
    </row>
    <row r="171" spans="2:78" ht="18.75">
      <c r="B171" s="363" t="s">
        <v>1193</v>
      </c>
      <c r="C171" s="364">
        <v>10462072000104</v>
      </c>
      <c r="D171" s="365" t="s">
        <v>13</v>
      </c>
      <c r="E171" s="365" t="s">
        <v>615</v>
      </c>
      <c r="F171" s="365" t="s">
        <v>619</v>
      </c>
      <c r="G171" s="366" t="s">
        <v>34</v>
      </c>
      <c r="H171" s="366" t="s">
        <v>1339</v>
      </c>
      <c r="I171" s="366" t="s">
        <v>34</v>
      </c>
      <c r="J171" s="366" t="s">
        <v>1424</v>
      </c>
      <c r="K171" s="367" t="s">
        <v>48</v>
      </c>
      <c r="L171" s="368"/>
      <c r="M171" s="368" t="s">
        <v>1421</v>
      </c>
      <c r="N171" s="367">
        <v>247995</v>
      </c>
      <c r="O171" s="367" t="s">
        <v>1323</v>
      </c>
      <c r="P171" s="371">
        <v>40201</v>
      </c>
      <c r="Q171" s="372">
        <v>34.328681000000003</v>
      </c>
      <c r="R171" s="372">
        <v>26.472306246031728</v>
      </c>
      <c r="S171" s="367">
        <v>1</v>
      </c>
      <c r="T171" s="369">
        <v>0.11297285372679267</v>
      </c>
      <c r="U171" s="369">
        <v>1.2104501213877079</v>
      </c>
      <c r="V171" s="369">
        <v>0.12722238931721264</v>
      </c>
      <c r="W171" s="369">
        <v>1.1397665442098273</v>
      </c>
      <c r="X171" s="369">
        <v>0.18914798407774125</v>
      </c>
      <c r="Y171" s="369">
        <v>1.2948269995311652</v>
      </c>
      <c r="Z171" s="369">
        <v>0.2048254357716095</v>
      </c>
      <c r="AA171" s="369">
        <v>1.1067114696303448</v>
      </c>
      <c r="AB171" s="369">
        <v>3.5096771710249414E-2</v>
      </c>
      <c r="AC171" s="373">
        <v>0.44451221442103261</v>
      </c>
      <c r="AD171" s="575">
        <v>0</v>
      </c>
      <c r="AE171" s="370" t="s">
        <v>1920</v>
      </c>
      <c r="AF171" s="370" t="s">
        <v>1858</v>
      </c>
      <c r="AG171" s="374" t="s">
        <v>721</v>
      </c>
      <c r="AH171" s="374" t="s">
        <v>1819</v>
      </c>
      <c r="AI171" s="374">
        <v>1000</v>
      </c>
      <c r="AJ171" s="374">
        <v>1000</v>
      </c>
      <c r="AK171" s="374">
        <v>1000</v>
      </c>
      <c r="AL171" s="722">
        <v>0.8</v>
      </c>
      <c r="AM171" s="722">
        <v>20</v>
      </c>
      <c r="AN171" s="369" t="s">
        <v>1820</v>
      </c>
      <c r="AO171" s="367" t="s">
        <v>1326</v>
      </c>
      <c r="AP171" s="370" t="s">
        <v>1835</v>
      </c>
      <c r="AQ171" s="376" t="s">
        <v>688</v>
      </c>
      <c r="AR171" s="369">
        <v>2E-3</v>
      </c>
      <c r="AS171" s="369">
        <v>2E-3</v>
      </c>
      <c r="AT171" s="369" t="s">
        <v>1424</v>
      </c>
      <c r="AW171" s="198"/>
      <c r="AX171" s="198"/>
      <c r="AY171" s="184"/>
      <c r="AZ171" s="184"/>
      <c r="BA171" s="184"/>
      <c r="BB171" s="186"/>
      <c r="BC171" s="184"/>
      <c r="BD171" s="184"/>
      <c r="BE171" s="184"/>
      <c r="BF171" s="184"/>
      <c r="BG171" s="186"/>
      <c r="BH171" s="186"/>
      <c r="BI171" s="199"/>
      <c r="BJ171" s="199"/>
      <c r="BK171" s="199"/>
      <c r="BL171" s="186"/>
      <c r="BM171" s="186"/>
      <c r="BN171" s="186"/>
      <c r="BO171" s="186"/>
      <c r="BP171" s="186"/>
      <c r="BQ171" s="186"/>
      <c r="BR171" s="186"/>
      <c r="BS171" s="186"/>
      <c r="BT171" s="187"/>
      <c r="BU171" s="188"/>
      <c r="BV171" s="189"/>
      <c r="BW171" s="185"/>
      <c r="BX171"/>
      <c r="BZ171"/>
    </row>
    <row r="172" spans="2:78" ht="18.75">
      <c r="B172" s="363" t="s">
        <v>169</v>
      </c>
      <c r="C172" s="364">
        <v>11447136000160</v>
      </c>
      <c r="D172" s="365" t="s">
        <v>11</v>
      </c>
      <c r="E172" s="365" t="s">
        <v>620</v>
      </c>
      <c r="F172" s="365" t="s">
        <v>665</v>
      </c>
      <c r="G172" s="366" t="s">
        <v>740</v>
      </c>
      <c r="H172" s="366" t="s">
        <v>34</v>
      </c>
      <c r="I172" s="366" t="s">
        <v>1424</v>
      </c>
      <c r="J172" s="366" t="s">
        <v>608</v>
      </c>
      <c r="K172" s="367" t="s">
        <v>48</v>
      </c>
      <c r="L172" s="368"/>
      <c r="M172" s="368" t="s">
        <v>34</v>
      </c>
      <c r="N172" s="367">
        <v>248185</v>
      </c>
      <c r="O172" s="367" t="s">
        <v>1323</v>
      </c>
      <c r="P172" s="371">
        <v>40304</v>
      </c>
      <c r="Q172" s="372">
        <v>94.684826999999999</v>
      </c>
      <c r="R172" s="372">
        <v>86.592000373015878</v>
      </c>
      <c r="S172" s="367">
        <v>1</v>
      </c>
      <c r="T172" s="369">
        <v>0.10534661675441814</v>
      </c>
      <c r="U172" s="369">
        <v>1.1287386379257929</v>
      </c>
      <c r="V172" s="369">
        <v>0.12610437659145179</v>
      </c>
      <c r="W172" s="369">
        <v>1.1297504337778355</v>
      </c>
      <c r="X172" s="369">
        <v>0.19158664057990737</v>
      </c>
      <c r="Y172" s="369">
        <v>1.3115210092346421</v>
      </c>
      <c r="Z172" s="369">
        <v>0.21319442804594457</v>
      </c>
      <c r="AA172" s="369">
        <v>1.1519307545514912</v>
      </c>
      <c r="AB172" s="369">
        <v>2.0052924783774341E-3</v>
      </c>
      <c r="AC172" s="373">
        <v>7.2223534184451346</v>
      </c>
      <c r="AD172" s="575">
        <v>0</v>
      </c>
      <c r="AE172" s="370" t="s">
        <v>1851</v>
      </c>
      <c r="AF172" s="370" t="s">
        <v>1812</v>
      </c>
      <c r="AG172" s="374" t="s">
        <v>1459</v>
      </c>
      <c r="AH172" s="374" t="s">
        <v>1819</v>
      </c>
      <c r="AI172" s="374">
        <v>1000</v>
      </c>
      <c r="AJ172" s="374">
        <v>1</v>
      </c>
      <c r="AK172" s="374">
        <v>1000</v>
      </c>
      <c r="AL172" s="722">
        <v>0.06</v>
      </c>
      <c r="AM172" s="722">
        <v>0</v>
      </c>
      <c r="AN172" s="369" t="s">
        <v>1820</v>
      </c>
      <c r="AO172" s="367" t="s">
        <v>1326</v>
      </c>
      <c r="AP172" s="370" t="s">
        <v>1821</v>
      </c>
      <c r="AQ172" s="376" t="s">
        <v>677</v>
      </c>
      <c r="AR172" s="369">
        <v>1.66666666666667E-3</v>
      </c>
      <c r="AS172" s="369">
        <v>1.66666666666667E-3</v>
      </c>
      <c r="AT172" s="369" t="s">
        <v>1424</v>
      </c>
      <c r="AW172" s="198"/>
      <c r="AX172" s="198"/>
      <c r="AY172" s="184"/>
      <c r="AZ172" s="184"/>
      <c r="BA172" s="184"/>
      <c r="BB172" s="186"/>
      <c r="BC172" s="184"/>
      <c r="BD172" s="184"/>
      <c r="BE172" s="184"/>
      <c r="BF172" s="184"/>
      <c r="BG172" s="186"/>
      <c r="BH172" s="186"/>
      <c r="BI172" s="199"/>
      <c r="BJ172" s="199"/>
      <c r="BK172" s="199"/>
      <c r="BL172" s="186"/>
      <c r="BM172" s="186"/>
      <c r="BN172" s="186"/>
      <c r="BO172" s="186"/>
      <c r="BP172" s="186"/>
      <c r="BQ172" s="186"/>
      <c r="BR172" s="186"/>
      <c r="BS172" s="186"/>
      <c r="BT172" s="187"/>
      <c r="BU172" s="188"/>
      <c r="BV172" s="189"/>
      <c r="BW172" s="185"/>
      <c r="BX172"/>
      <c r="BZ172"/>
    </row>
    <row r="173" spans="2:78" ht="18.75">
      <c r="B173" s="363" t="s">
        <v>1085</v>
      </c>
      <c r="C173" s="364">
        <v>11175798000129</v>
      </c>
      <c r="D173" s="365" t="s">
        <v>14</v>
      </c>
      <c r="E173" s="365" t="s">
        <v>607</v>
      </c>
      <c r="F173" s="365" t="s">
        <v>1424</v>
      </c>
      <c r="G173" s="366" t="s">
        <v>1424</v>
      </c>
      <c r="H173" s="366" t="s">
        <v>34</v>
      </c>
      <c r="I173" s="366" t="s">
        <v>34</v>
      </c>
      <c r="J173" s="366" t="s">
        <v>611</v>
      </c>
      <c r="K173" s="367" t="s">
        <v>48</v>
      </c>
      <c r="L173" s="368"/>
      <c r="M173" s="368" t="s">
        <v>34</v>
      </c>
      <c r="N173" s="367">
        <v>248401</v>
      </c>
      <c r="O173" s="367" t="s">
        <v>1323</v>
      </c>
      <c r="P173" s="371">
        <v>40310</v>
      </c>
      <c r="Q173" s="372">
        <v>34.204421000000004</v>
      </c>
      <c r="R173" s="372">
        <v>60.651796764940173</v>
      </c>
      <c r="S173" s="367">
        <v>4</v>
      </c>
      <c r="T173" s="369">
        <v>-0.25862554750514533</v>
      </c>
      <c r="U173" s="369">
        <v>-2.7710491064396456</v>
      </c>
      <c r="V173" s="369">
        <v>-0.25017857239324848</v>
      </c>
      <c r="W173" s="369">
        <v>-2.2413127785316793</v>
      </c>
      <c r="X173" s="369">
        <v>-0.10847320878655109</v>
      </c>
      <c r="Y173" s="369">
        <v>-0.7425616516477378</v>
      </c>
      <c r="Z173" s="369">
        <v>0.24599510008665115</v>
      </c>
      <c r="AA173" s="369">
        <v>1.3291591335478901</v>
      </c>
      <c r="AB173" s="369">
        <v>0.21210639056414776</v>
      </c>
      <c r="AC173" s="373">
        <v>-1.7057478420910133</v>
      </c>
      <c r="AD173" s="575">
        <v>0</v>
      </c>
      <c r="AE173" s="370" t="s">
        <v>1880</v>
      </c>
      <c r="AF173" s="370" t="s">
        <v>1812</v>
      </c>
      <c r="AG173" s="374" t="s">
        <v>1459</v>
      </c>
      <c r="AH173" s="374" t="s">
        <v>1813</v>
      </c>
      <c r="AI173" s="374">
        <v>5000</v>
      </c>
      <c r="AJ173" s="374">
        <v>5000</v>
      </c>
      <c r="AK173" s="374">
        <v>5000</v>
      </c>
      <c r="AL173" s="722">
        <v>0</v>
      </c>
      <c r="AM173" s="722">
        <v>20</v>
      </c>
      <c r="AN173" s="369" t="s">
        <v>1834</v>
      </c>
      <c r="AO173" s="367" t="s">
        <v>1326</v>
      </c>
      <c r="AP173" s="370" t="s">
        <v>1816</v>
      </c>
      <c r="AQ173" s="376" t="s">
        <v>718</v>
      </c>
      <c r="AR173" s="369">
        <v>5.3333333333333297E-3</v>
      </c>
      <c r="AS173" s="369">
        <v>5.3333333333333297E-3</v>
      </c>
      <c r="AT173" s="369" t="s">
        <v>1424</v>
      </c>
      <c r="AW173" s="198"/>
      <c r="AX173" s="198"/>
      <c r="AY173" s="184"/>
      <c r="AZ173" s="184"/>
      <c r="BA173" s="184"/>
      <c r="BB173" s="186"/>
      <c r="BC173" s="184"/>
      <c r="BD173" s="184"/>
      <c r="BE173" s="184"/>
      <c r="BF173" s="184"/>
      <c r="BG173" s="186"/>
      <c r="BH173" s="186"/>
      <c r="BI173" s="199"/>
      <c r="BJ173" s="199"/>
      <c r="BK173" s="199"/>
      <c r="BL173" s="186"/>
      <c r="BM173" s="186"/>
      <c r="BN173" s="186"/>
      <c r="BO173" s="186"/>
      <c r="BP173" s="186"/>
      <c r="BQ173" s="186"/>
      <c r="BR173" s="186"/>
      <c r="BS173" s="186"/>
      <c r="BT173" s="187"/>
      <c r="BU173" s="188"/>
      <c r="BV173" s="189"/>
      <c r="BW173" s="185"/>
      <c r="BX173"/>
      <c r="BZ173"/>
    </row>
    <row r="174" spans="2:78" ht="18.75">
      <c r="B174" s="363" t="s">
        <v>418</v>
      </c>
      <c r="C174" s="364">
        <v>11701985000107</v>
      </c>
      <c r="D174" s="365" t="s">
        <v>11</v>
      </c>
      <c r="E174" s="365" t="s">
        <v>620</v>
      </c>
      <c r="F174" s="365" t="s">
        <v>687</v>
      </c>
      <c r="G174" s="366" t="s">
        <v>740</v>
      </c>
      <c r="H174" s="366" t="s">
        <v>34</v>
      </c>
      <c r="I174" s="366" t="s">
        <v>1321</v>
      </c>
      <c r="J174" s="366" t="s">
        <v>608</v>
      </c>
      <c r="K174" s="367" t="s">
        <v>48</v>
      </c>
      <c r="L174" s="368"/>
      <c r="M174" s="368" t="s">
        <v>34</v>
      </c>
      <c r="N174" s="367">
        <v>248738</v>
      </c>
      <c r="O174" s="367" t="s">
        <v>1323</v>
      </c>
      <c r="P174" s="371">
        <v>40321</v>
      </c>
      <c r="Q174" s="372">
        <v>216.888667</v>
      </c>
      <c r="R174" s="372">
        <v>129.13826701204815</v>
      </c>
      <c r="S174" s="367">
        <v>1</v>
      </c>
      <c r="T174" s="369">
        <v>0.11698290124375044</v>
      </c>
      <c r="U174" s="369">
        <v>1.2534158635421071</v>
      </c>
      <c r="V174" s="369">
        <v>0.14463810446554026</v>
      </c>
      <c r="W174" s="369">
        <v>1.2957913569498165</v>
      </c>
      <c r="X174" s="369">
        <v>0.21026752511589186</v>
      </c>
      <c r="Y174" s="369">
        <v>1.4394024338781914</v>
      </c>
      <c r="Z174" s="369">
        <v>0.26517839423572109</v>
      </c>
      <c r="AA174" s="369">
        <v>1.4328101844053691</v>
      </c>
      <c r="AB174" s="369">
        <v>2.2727479446820104E-3</v>
      </c>
      <c r="AC174" s="373">
        <v>14.527197764070376</v>
      </c>
      <c r="AD174" s="575">
        <v>22128298000152</v>
      </c>
      <c r="AE174" s="370" t="s">
        <v>1909</v>
      </c>
      <c r="AF174" s="370" t="s">
        <v>1812</v>
      </c>
      <c r="AG174" s="374" t="s">
        <v>1459</v>
      </c>
      <c r="AH174" s="374" t="s">
        <v>1813</v>
      </c>
      <c r="AI174" s="374">
        <v>1000</v>
      </c>
      <c r="AJ174" s="374">
        <v>0</v>
      </c>
      <c r="AK174" s="374">
        <v>0</v>
      </c>
      <c r="AL174" s="722">
        <v>0.5</v>
      </c>
      <c r="AM174" s="722">
        <v>20</v>
      </c>
      <c r="AN174" s="369" t="s">
        <v>1820</v>
      </c>
      <c r="AO174" s="367" t="s">
        <v>1326</v>
      </c>
      <c r="AP174" s="370" t="s">
        <v>1835</v>
      </c>
      <c r="AQ174" s="376" t="s">
        <v>688</v>
      </c>
      <c r="AR174" s="369">
        <v>8.0000000000000004E-4</v>
      </c>
      <c r="AS174" s="369">
        <v>8.0000000000000004E-4</v>
      </c>
      <c r="AT174" s="369" t="s">
        <v>1424</v>
      </c>
      <c r="AW174" s="198"/>
      <c r="AX174" s="198"/>
      <c r="AY174" s="184"/>
      <c r="AZ174" s="184"/>
      <c r="BA174" s="184"/>
      <c r="BB174" s="184"/>
      <c r="BC174" s="184"/>
      <c r="BD174" s="184"/>
      <c r="BE174" s="184"/>
      <c r="BF174" s="184"/>
      <c r="BG174" s="186"/>
      <c r="BH174" s="186"/>
      <c r="BI174" s="199"/>
      <c r="BJ174" s="199"/>
      <c r="BK174" s="199"/>
      <c r="BL174" s="218"/>
      <c r="BM174" s="186"/>
      <c r="BN174" s="186"/>
      <c r="BO174" s="186"/>
      <c r="BP174" s="186"/>
      <c r="BQ174" s="186"/>
      <c r="BR174" s="186"/>
      <c r="BS174" s="186"/>
      <c r="BT174" s="186"/>
      <c r="BU174" s="186"/>
      <c r="BV174" s="189"/>
      <c r="BW174" s="184"/>
      <c r="BX174"/>
      <c r="BZ174"/>
    </row>
    <row r="175" spans="2:78" ht="18.75">
      <c r="B175" s="363" t="s">
        <v>1016</v>
      </c>
      <c r="C175" s="364">
        <v>11175745000108</v>
      </c>
      <c r="D175" s="365" t="s">
        <v>14</v>
      </c>
      <c r="E175" s="365" t="s">
        <v>607</v>
      </c>
      <c r="F175" s="365" t="s">
        <v>1424</v>
      </c>
      <c r="G175" s="366" t="s">
        <v>1424</v>
      </c>
      <c r="H175" s="366" t="s">
        <v>34</v>
      </c>
      <c r="I175" s="366" t="s">
        <v>34</v>
      </c>
      <c r="J175" s="366" t="s">
        <v>608</v>
      </c>
      <c r="K175" s="367" t="s">
        <v>48</v>
      </c>
      <c r="L175" s="368"/>
      <c r="M175" s="368" t="s">
        <v>34</v>
      </c>
      <c r="N175" s="367">
        <v>249181</v>
      </c>
      <c r="O175" s="367" t="s">
        <v>1323</v>
      </c>
      <c r="P175" s="371">
        <v>40325</v>
      </c>
      <c r="Q175" s="372">
        <v>30.867208000000002</v>
      </c>
      <c r="R175" s="372">
        <v>64.712628099206341</v>
      </c>
      <c r="S175" s="367">
        <v>2</v>
      </c>
      <c r="T175" s="369">
        <v>-2.1432574208918087E-2</v>
      </c>
      <c r="U175" s="369">
        <v>-0.22963978687814005</v>
      </c>
      <c r="V175" s="369">
        <v>-0.13731746981448667</v>
      </c>
      <c r="W175" s="369">
        <v>-1.2302068752997364</v>
      </c>
      <c r="X175" s="369">
        <v>-9.8705417329957412E-2</v>
      </c>
      <c r="Y175" s="369">
        <v>-0.67569548775254618</v>
      </c>
      <c r="Z175" s="369">
        <v>-1.4136821219618789E-2</v>
      </c>
      <c r="AA175" s="369">
        <v>-7.6383980968609447E-2</v>
      </c>
      <c r="AB175" s="369">
        <v>0.25172349905980052</v>
      </c>
      <c r="AC175" s="373">
        <v>-0.98893792732718966</v>
      </c>
      <c r="AD175" s="575">
        <v>0</v>
      </c>
      <c r="AE175" s="370" t="s">
        <v>1845</v>
      </c>
      <c r="AF175" s="370" t="s">
        <v>1812</v>
      </c>
      <c r="AG175" s="374" t="s">
        <v>1459</v>
      </c>
      <c r="AH175" s="374" t="s">
        <v>1819</v>
      </c>
      <c r="AI175" s="374">
        <v>100000</v>
      </c>
      <c r="AJ175" s="374">
        <v>50000</v>
      </c>
      <c r="AK175" s="374">
        <v>100000</v>
      </c>
      <c r="AL175" s="722">
        <v>2.75</v>
      </c>
      <c r="AM175" s="722">
        <v>0</v>
      </c>
      <c r="AN175" s="369" t="s">
        <v>1834</v>
      </c>
      <c r="AO175" s="367" t="s">
        <v>1326</v>
      </c>
      <c r="AP175" s="370" t="s">
        <v>1816</v>
      </c>
      <c r="AQ175" s="376" t="s">
        <v>661</v>
      </c>
      <c r="AR175" s="369">
        <v>5.4999999999999997E-3</v>
      </c>
      <c r="AS175" s="369">
        <v>5.4999999999999997E-3</v>
      </c>
      <c r="AT175" s="369" t="s">
        <v>1424</v>
      </c>
      <c r="AW175" s="198"/>
      <c r="AX175" s="198"/>
      <c r="AY175" s="184"/>
      <c r="AZ175" s="184"/>
      <c r="BA175" s="184"/>
      <c r="BB175" s="186"/>
      <c r="BC175" s="184"/>
      <c r="BD175" s="184"/>
      <c r="BE175" s="184"/>
      <c r="BF175" s="184"/>
      <c r="BG175" s="186"/>
      <c r="BH175" s="186"/>
      <c r="BI175" s="199"/>
      <c r="BJ175" s="199"/>
      <c r="BK175" s="199"/>
      <c r="BL175" s="186"/>
      <c r="BM175" s="186"/>
      <c r="BN175" s="186"/>
      <c r="BO175" s="186"/>
      <c r="BP175" s="186"/>
      <c r="BQ175" s="186"/>
      <c r="BR175" s="186"/>
      <c r="BS175" s="186"/>
      <c r="BT175" s="187"/>
      <c r="BU175" s="188"/>
      <c r="BV175" s="189"/>
      <c r="BW175" s="185"/>
      <c r="BX175"/>
      <c r="BZ175"/>
    </row>
    <row r="176" spans="2:78" ht="18.75">
      <c r="B176" s="363" t="s">
        <v>854</v>
      </c>
      <c r="C176" s="364">
        <v>11952873000110</v>
      </c>
      <c r="D176" s="365" t="s">
        <v>13</v>
      </c>
      <c r="E176" s="365" t="s">
        <v>615</v>
      </c>
      <c r="F176" s="365" t="s">
        <v>619</v>
      </c>
      <c r="G176" s="366" t="s">
        <v>34</v>
      </c>
      <c r="H176" s="366" t="s">
        <v>1339</v>
      </c>
      <c r="I176" s="366" t="s">
        <v>34</v>
      </c>
      <c r="J176" s="366" t="s">
        <v>1424</v>
      </c>
      <c r="K176" s="367" t="s">
        <v>48</v>
      </c>
      <c r="L176" s="368"/>
      <c r="M176" s="368" t="s">
        <v>34</v>
      </c>
      <c r="N176" s="367">
        <v>249378</v>
      </c>
      <c r="O176" s="367" t="s">
        <v>1323</v>
      </c>
      <c r="P176" s="371">
        <v>40332</v>
      </c>
      <c r="Q176" s="372">
        <v>240.02183500000001</v>
      </c>
      <c r="R176" s="372">
        <v>83.280770265873002</v>
      </c>
      <c r="S176" s="367">
        <v>1</v>
      </c>
      <c r="T176" s="369">
        <v>0.1579167100825265</v>
      </c>
      <c r="U176" s="369">
        <v>1.6920020569791843</v>
      </c>
      <c r="V176" s="369">
        <v>0.16921046508630888</v>
      </c>
      <c r="W176" s="369">
        <v>1.5159314965755537</v>
      </c>
      <c r="X176" s="369">
        <v>0.23737985170438125</v>
      </c>
      <c r="Y176" s="369">
        <v>1.6250019403072635</v>
      </c>
      <c r="Z176" s="369">
        <v>0.26277813706887465</v>
      </c>
      <c r="AA176" s="369">
        <v>1.4198411304077327</v>
      </c>
      <c r="AB176" s="369">
        <v>3.2050569561503449E-2</v>
      </c>
      <c r="AC176" s="373">
        <v>1.7968173504854008</v>
      </c>
      <c r="AD176" s="575">
        <v>0</v>
      </c>
      <c r="AE176" s="370" t="s">
        <v>1836</v>
      </c>
      <c r="AF176" s="370" t="s">
        <v>1833</v>
      </c>
      <c r="AG176" s="374" t="s">
        <v>1458</v>
      </c>
      <c r="AH176" s="374" t="s">
        <v>1819</v>
      </c>
      <c r="AI176" s="374">
        <v>5000</v>
      </c>
      <c r="AJ176" s="374">
        <v>1000</v>
      </c>
      <c r="AK176" s="374">
        <v>1000</v>
      </c>
      <c r="AL176" s="722">
        <v>1.25</v>
      </c>
      <c r="AM176" s="722">
        <v>20</v>
      </c>
      <c r="AN176" s="369" t="s">
        <v>1815</v>
      </c>
      <c r="AO176" s="367" t="s">
        <v>1326</v>
      </c>
      <c r="AP176" s="370" t="s">
        <v>1835</v>
      </c>
      <c r="AQ176" s="376" t="s">
        <v>690</v>
      </c>
      <c r="AR176" s="369">
        <v>4.3750000000000004E-3</v>
      </c>
      <c r="AS176" s="369">
        <v>4.3750000000000004E-3</v>
      </c>
      <c r="AT176" s="369" t="s">
        <v>1424</v>
      </c>
      <c r="AW176" s="198"/>
      <c r="AX176" s="198"/>
      <c r="AY176" s="184"/>
      <c r="AZ176" s="184"/>
      <c r="BA176" s="184"/>
      <c r="BB176" s="186"/>
      <c r="BC176" s="184"/>
      <c r="BD176" s="184"/>
      <c r="BE176" s="184"/>
      <c r="BF176" s="184"/>
      <c r="BG176" s="186"/>
      <c r="BH176" s="186"/>
      <c r="BI176" s="199"/>
      <c r="BJ176" s="199"/>
      <c r="BK176" s="199"/>
      <c r="BL176" s="186"/>
      <c r="BM176" s="186"/>
      <c r="BN176" s="186"/>
      <c r="BO176" s="186"/>
      <c r="BP176" s="186"/>
      <c r="BQ176" s="186"/>
      <c r="BR176" s="186"/>
      <c r="BS176" s="186"/>
      <c r="BT176" s="187"/>
      <c r="BU176" s="188"/>
      <c r="BV176" s="189"/>
      <c r="BW176" s="185"/>
      <c r="BX176"/>
      <c r="BZ176"/>
    </row>
    <row r="177" spans="2:78" ht="18.75">
      <c r="B177" s="363" t="s">
        <v>440</v>
      </c>
      <c r="C177" s="364">
        <v>9087523000191</v>
      </c>
      <c r="D177" s="365" t="s">
        <v>14</v>
      </c>
      <c r="E177" s="365" t="s">
        <v>607</v>
      </c>
      <c r="F177" s="365" t="s">
        <v>1424</v>
      </c>
      <c r="G177" s="366" t="s">
        <v>1424</v>
      </c>
      <c r="H177" s="366" t="s">
        <v>34</v>
      </c>
      <c r="I177" s="366" t="s">
        <v>34</v>
      </c>
      <c r="J177" s="366" t="s">
        <v>608</v>
      </c>
      <c r="K177" s="367" t="s">
        <v>48</v>
      </c>
      <c r="L177" s="368"/>
      <c r="M177" s="368" t="s">
        <v>34</v>
      </c>
      <c r="N177" s="367">
        <v>250686</v>
      </c>
      <c r="O177" s="367" t="s">
        <v>1323</v>
      </c>
      <c r="P177" s="371">
        <v>40356</v>
      </c>
      <c r="Q177" s="372">
        <v>81.691148999999996</v>
      </c>
      <c r="R177" s="372">
        <v>88.468972400793604</v>
      </c>
      <c r="S177" s="367">
        <v>2</v>
      </c>
      <c r="T177" s="369">
        <v>7.3825554409573169E-2</v>
      </c>
      <c r="U177" s="369">
        <v>0.79100552343920771</v>
      </c>
      <c r="V177" s="369">
        <v>-6.1566246371349553E-2</v>
      </c>
      <c r="W177" s="369">
        <v>-0.55156288325698066</v>
      </c>
      <c r="X177" s="369">
        <v>-7.8540262879752354E-2</v>
      </c>
      <c r="Y177" s="369">
        <v>-0.53765337982762129</v>
      </c>
      <c r="Z177" s="369">
        <v>-9.9616129165996714E-2</v>
      </c>
      <c r="AA177" s="369">
        <v>-0.53824522473427849</v>
      </c>
      <c r="AB177" s="369">
        <v>0.2223122946780122</v>
      </c>
      <c r="AC177" s="373">
        <v>-0.77902885320601611</v>
      </c>
      <c r="AD177" s="575">
        <v>0</v>
      </c>
      <c r="AE177" s="370" t="s">
        <v>1825</v>
      </c>
      <c r="AF177" s="370" t="s">
        <v>1826</v>
      </c>
      <c r="AG177" s="374" t="s">
        <v>730</v>
      </c>
      <c r="AH177" s="374" t="s">
        <v>1819</v>
      </c>
      <c r="AI177" s="374">
        <v>1000</v>
      </c>
      <c r="AJ177" s="374">
        <v>100</v>
      </c>
      <c r="AK177" s="374">
        <v>500</v>
      </c>
      <c r="AL177" s="722">
        <v>2.5</v>
      </c>
      <c r="AM177" s="722">
        <v>0</v>
      </c>
      <c r="AN177" s="369" t="s">
        <v>1834</v>
      </c>
      <c r="AO177" s="367" t="s">
        <v>1326</v>
      </c>
      <c r="AP177" s="370" t="s">
        <v>1816</v>
      </c>
      <c r="AQ177" s="376" t="s">
        <v>661</v>
      </c>
      <c r="AR177" s="369">
        <v>6.6666666666666697E-3</v>
      </c>
      <c r="AS177" s="369">
        <v>6.6666666666666697E-3</v>
      </c>
      <c r="AT177" s="369" t="s">
        <v>1424</v>
      </c>
      <c r="AW177" s="198"/>
      <c r="AX177" s="198"/>
      <c r="AY177" s="184"/>
      <c r="AZ177" s="184"/>
      <c r="BA177" s="184"/>
      <c r="BB177" s="186"/>
      <c r="BC177" s="184"/>
      <c r="BD177" s="184"/>
      <c r="BE177" s="184"/>
      <c r="BF177" s="184"/>
      <c r="BG177" s="186"/>
      <c r="BH177" s="186"/>
      <c r="BI177" s="199"/>
      <c r="BJ177" s="199"/>
      <c r="BK177" s="199"/>
      <c r="BL177" s="186"/>
      <c r="BM177" s="186"/>
      <c r="BN177" s="186"/>
      <c r="BO177" s="186"/>
      <c r="BP177" s="186"/>
      <c r="BQ177" s="186"/>
      <c r="BR177" s="186"/>
      <c r="BS177" s="186"/>
      <c r="BT177" s="187"/>
      <c r="BU177" s="188"/>
      <c r="BV177" s="189"/>
      <c r="BW177" s="185"/>
      <c r="BX177"/>
      <c r="BZ177"/>
    </row>
    <row r="178" spans="2:78" ht="18.75">
      <c r="B178" s="363" t="s">
        <v>1278</v>
      </c>
      <c r="C178" s="364">
        <v>9087483000188</v>
      </c>
      <c r="D178" s="365" t="s">
        <v>14</v>
      </c>
      <c r="E178" s="365" t="s">
        <v>607</v>
      </c>
      <c r="F178" s="365" t="s">
        <v>1424</v>
      </c>
      <c r="G178" s="366" t="s">
        <v>1424</v>
      </c>
      <c r="H178" s="366" t="s">
        <v>34</v>
      </c>
      <c r="I178" s="366" t="s">
        <v>34</v>
      </c>
      <c r="J178" s="366" t="s">
        <v>608</v>
      </c>
      <c r="K178" s="367" t="s">
        <v>48</v>
      </c>
      <c r="L178" s="368"/>
      <c r="M178" s="368" t="s">
        <v>34</v>
      </c>
      <c r="N178" s="367">
        <v>251127</v>
      </c>
      <c r="O178" s="367" t="s">
        <v>1323</v>
      </c>
      <c r="P178" s="371">
        <v>39345</v>
      </c>
      <c r="Q178" s="372">
        <v>23.311525</v>
      </c>
      <c r="R178" s="372">
        <v>25.820702658730163</v>
      </c>
      <c r="S178" s="367">
        <v>2</v>
      </c>
      <c r="T178" s="369">
        <v>0.10411132507332321</v>
      </c>
      <c r="U178" s="369">
        <v>1.1155030780899173</v>
      </c>
      <c r="V178" s="369">
        <v>3.6901465435098757E-2</v>
      </c>
      <c r="W178" s="369">
        <v>0.3305947637123216</v>
      </c>
      <c r="X178" s="369">
        <v>8.7734916938442264E-2</v>
      </c>
      <c r="Y178" s="369">
        <v>0.60059608780619145</v>
      </c>
      <c r="Z178" s="369">
        <v>-1.0853354300747076E-2</v>
      </c>
      <c r="AA178" s="369">
        <v>-5.8642773751947846E-2</v>
      </c>
      <c r="AB178" s="369">
        <v>0.17877153291012721</v>
      </c>
      <c r="AC178" s="373">
        <v>-0.41796352558953004</v>
      </c>
      <c r="AD178" s="575">
        <v>0</v>
      </c>
      <c r="AE178" s="370" t="s">
        <v>1825</v>
      </c>
      <c r="AF178" s="370" t="s">
        <v>1826</v>
      </c>
      <c r="AG178" s="374" t="s">
        <v>730</v>
      </c>
      <c r="AH178" s="374" t="s">
        <v>1819</v>
      </c>
      <c r="AI178" s="374">
        <v>5000</v>
      </c>
      <c r="AJ178" s="374">
        <v>100</v>
      </c>
      <c r="AK178" s="374">
        <v>1000</v>
      </c>
      <c r="AL178" s="722">
        <v>2</v>
      </c>
      <c r="AM178" s="722">
        <v>0</v>
      </c>
      <c r="AN178" s="369" t="s">
        <v>1834</v>
      </c>
      <c r="AO178" s="367" t="s">
        <v>1326</v>
      </c>
      <c r="AP178" s="370" t="s">
        <v>1816</v>
      </c>
      <c r="AQ178" s="376" t="s">
        <v>669</v>
      </c>
      <c r="AR178" s="369">
        <v>5.3333333333333297E-3</v>
      </c>
      <c r="AS178" s="369">
        <v>5.3333333333333297E-3</v>
      </c>
      <c r="AT178" s="369" t="s">
        <v>1424</v>
      </c>
      <c r="AW178" s="198"/>
      <c r="AX178" s="198"/>
      <c r="AY178" s="184"/>
      <c r="AZ178" s="184"/>
      <c r="BA178" s="184"/>
      <c r="BB178" s="186"/>
      <c r="BC178" s="184"/>
      <c r="BD178" s="184"/>
      <c r="BE178" s="184"/>
      <c r="BF178" s="184"/>
      <c r="BG178" s="186"/>
      <c r="BH178" s="186"/>
      <c r="BI178" s="199"/>
      <c r="BJ178" s="199"/>
      <c r="BK178" s="199"/>
      <c r="BL178" s="186"/>
      <c r="BM178" s="186"/>
      <c r="BN178" s="186"/>
      <c r="BO178" s="186"/>
      <c r="BP178" s="186"/>
      <c r="BQ178" s="186"/>
      <c r="BR178" s="186"/>
      <c r="BS178" s="186"/>
      <c r="BT178" s="187"/>
      <c r="BU178" s="188"/>
      <c r="BV178" s="189"/>
      <c r="BW178" s="185"/>
      <c r="BX178"/>
      <c r="BZ178"/>
    </row>
    <row r="179" spans="2:78" ht="18.75">
      <c r="B179" s="363" t="s">
        <v>928</v>
      </c>
      <c r="C179" s="364">
        <v>12004203000135</v>
      </c>
      <c r="D179" s="365" t="s">
        <v>14</v>
      </c>
      <c r="E179" s="365" t="s">
        <v>607</v>
      </c>
      <c r="F179" s="365" t="s">
        <v>1319</v>
      </c>
      <c r="G179" s="366" t="s">
        <v>1424</v>
      </c>
      <c r="H179" s="366" t="s">
        <v>34</v>
      </c>
      <c r="I179" s="366" t="s">
        <v>34</v>
      </c>
      <c r="J179" s="366" t="s">
        <v>608</v>
      </c>
      <c r="K179" s="367" t="s">
        <v>48</v>
      </c>
      <c r="L179" s="368"/>
      <c r="M179" s="368" t="s">
        <v>34</v>
      </c>
      <c r="N179" s="367">
        <v>251429</v>
      </c>
      <c r="O179" s="367" t="s">
        <v>1323</v>
      </c>
      <c r="P179" s="371">
        <v>40367</v>
      </c>
      <c r="Q179" s="372">
        <v>664.22742700000003</v>
      </c>
      <c r="R179" s="372">
        <v>886.18131214285688</v>
      </c>
      <c r="S179" s="367">
        <v>2</v>
      </c>
      <c r="T179" s="369">
        <v>-4.7779298591739461E-2</v>
      </c>
      <c r="U179" s="369">
        <v>-0.51193234367659901</v>
      </c>
      <c r="V179" s="369">
        <v>-0.23699482289954377</v>
      </c>
      <c r="W179" s="369">
        <v>-2.1232015193357725</v>
      </c>
      <c r="X179" s="369">
        <v>-0.21338414398363925</v>
      </c>
      <c r="Y179" s="369">
        <v>-1.4607374868362444</v>
      </c>
      <c r="Z179" s="369">
        <v>-0.33426103235340854</v>
      </c>
      <c r="AA179" s="369">
        <v>-1.8060770478159163</v>
      </c>
      <c r="AB179" s="369">
        <v>0.32463916123166048</v>
      </c>
      <c r="AC179" s="373">
        <v>-1.0738577169253885</v>
      </c>
      <c r="AD179" s="575">
        <v>11980010000157</v>
      </c>
      <c r="AE179" s="370" t="s">
        <v>1921</v>
      </c>
      <c r="AF179" s="370" t="s">
        <v>1812</v>
      </c>
      <c r="AG179" s="374" t="s">
        <v>1459</v>
      </c>
      <c r="AH179" s="374" t="s">
        <v>1819</v>
      </c>
      <c r="AI179" s="374">
        <v>5000</v>
      </c>
      <c r="AJ179" s="374">
        <v>1000</v>
      </c>
      <c r="AK179" s="374">
        <v>1000</v>
      </c>
      <c r="AL179" s="722">
        <v>2</v>
      </c>
      <c r="AM179" s="722">
        <v>20</v>
      </c>
      <c r="AN179" s="369" t="s">
        <v>668</v>
      </c>
      <c r="AO179" s="367" t="s">
        <v>1326</v>
      </c>
      <c r="AP179" s="370" t="s">
        <v>1816</v>
      </c>
      <c r="AQ179" s="376" t="s">
        <v>667</v>
      </c>
      <c r="AR179" s="369">
        <v>6.0000000000000001E-3</v>
      </c>
      <c r="AS179" s="369">
        <v>6.0000000000000001E-3</v>
      </c>
      <c r="AT179" s="369" t="s">
        <v>1424</v>
      </c>
      <c r="AW179" s="198"/>
      <c r="AX179" s="198"/>
      <c r="AY179" s="184"/>
      <c r="AZ179" s="184"/>
      <c r="BA179" s="184"/>
      <c r="BB179" s="186"/>
      <c r="BC179" s="184"/>
      <c r="BD179" s="184"/>
      <c r="BE179" s="184"/>
      <c r="BF179" s="184"/>
      <c r="BG179" s="186"/>
      <c r="BH179" s="186"/>
      <c r="BI179" s="199"/>
      <c r="BJ179" s="199"/>
      <c r="BK179" s="199"/>
      <c r="BL179" s="186"/>
      <c r="BM179" s="186"/>
      <c r="BN179" s="186"/>
      <c r="BO179" s="186"/>
      <c r="BP179" s="186"/>
      <c r="BQ179" s="186"/>
      <c r="BR179" s="186"/>
      <c r="BS179" s="186"/>
      <c r="BT179" s="187"/>
      <c r="BU179" s="188"/>
      <c r="BV179" s="189"/>
      <c r="BW179" s="185"/>
      <c r="BX179"/>
      <c r="BZ179"/>
    </row>
    <row r="180" spans="2:78" ht="18.75">
      <c r="B180" s="363" t="s">
        <v>376</v>
      </c>
      <c r="C180" s="364"/>
      <c r="D180" s="365" t="s">
        <v>14</v>
      </c>
      <c r="E180" s="365" t="s">
        <v>607</v>
      </c>
      <c r="F180" s="365" t="s">
        <v>1424</v>
      </c>
      <c r="G180" s="366" t="s">
        <v>1424</v>
      </c>
      <c r="H180" s="366" t="s">
        <v>34</v>
      </c>
      <c r="I180" s="366" t="s">
        <v>34</v>
      </c>
      <c r="J180" s="366" t="s">
        <v>608</v>
      </c>
      <c r="L180" s="368"/>
      <c r="M180" s="368" t="s">
        <v>34</v>
      </c>
      <c r="N180" s="367">
        <v>251666</v>
      </c>
      <c r="O180" s="367" t="s">
        <v>1323</v>
      </c>
      <c r="P180" s="371"/>
      <c r="S180" s="367"/>
      <c r="U180" s="369"/>
      <c r="W180" s="369"/>
      <c r="Y180" s="369"/>
      <c r="AA180" s="369"/>
      <c r="AD180" s="575">
        <v>13003672000100</v>
      </c>
      <c r="AE180" s="370"/>
      <c r="AF180" s="370"/>
      <c r="AG180" s="374" t="s">
        <v>1458</v>
      </c>
      <c r="AH180" s="374"/>
      <c r="AI180" s="374">
        <v>10000</v>
      </c>
      <c r="AJ180" s="374">
        <v>1000</v>
      </c>
      <c r="AK180" s="374">
        <v>1000</v>
      </c>
      <c r="AN180" s="369"/>
      <c r="AO180" s="367" t="s">
        <v>1326</v>
      </c>
      <c r="AP180" s="370"/>
      <c r="AR180" s="369">
        <v>5.8666666666666702E-3</v>
      </c>
      <c r="AS180" s="369">
        <v>5.8666666666666702E-3</v>
      </c>
      <c r="AT180" s="369" t="s">
        <v>1424</v>
      </c>
      <c r="AW180" s="198"/>
      <c r="AX180" s="198"/>
      <c r="AY180" s="184"/>
      <c r="AZ180" s="184"/>
      <c r="BA180" s="184"/>
      <c r="BB180" s="186"/>
      <c r="BC180" s="184"/>
      <c r="BD180" s="184"/>
      <c r="BE180" s="184"/>
      <c r="BF180" s="184"/>
      <c r="BG180" s="186"/>
      <c r="BH180" s="186"/>
      <c r="BI180" s="199"/>
      <c r="BJ180" s="199"/>
      <c r="BK180" s="199"/>
      <c r="BL180" s="186"/>
      <c r="BM180" s="186"/>
      <c r="BN180" s="186"/>
      <c r="BO180" s="186"/>
      <c r="BP180" s="186"/>
      <c r="BQ180" s="186"/>
      <c r="BR180" s="186"/>
      <c r="BS180" s="186"/>
      <c r="BT180" s="187"/>
      <c r="BU180" s="188"/>
      <c r="BV180" s="189"/>
      <c r="BW180" s="185"/>
      <c r="BX180"/>
      <c r="BZ180"/>
    </row>
    <row r="181" spans="2:78" ht="18.75">
      <c r="B181" s="363" t="s">
        <v>840</v>
      </c>
      <c r="C181" s="364">
        <v>11977794000164</v>
      </c>
      <c r="D181" s="365" t="s">
        <v>14</v>
      </c>
      <c r="E181" s="365" t="s">
        <v>607</v>
      </c>
      <c r="F181" s="365" t="s">
        <v>1424</v>
      </c>
      <c r="G181" s="366" t="s">
        <v>1424</v>
      </c>
      <c r="H181" s="366" t="s">
        <v>34</v>
      </c>
      <c r="I181" s="366" t="s">
        <v>34</v>
      </c>
      <c r="J181" s="366" t="s">
        <v>608</v>
      </c>
      <c r="K181" s="367" t="s">
        <v>48</v>
      </c>
      <c r="L181" s="368"/>
      <c r="M181" s="368" t="s">
        <v>34</v>
      </c>
      <c r="N181" s="367">
        <v>252311</v>
      </c>
      <c r="O181" s="367" t="s">
        <v>1323</v>
      </c>
      <c r="P181" s="371">
        <v>40380</v>
      </c>
      <c r="Q181" s="372">
        <v>1476.0889340000001</v>
      </c>
      <c r="R181" s="372">
        <v>1725.773865746032</v>
      </c>
      <c r="S181" s="367">
        <v>31</v>
      </c>
      <c r="T181" s="369">
        <v>2.2102919364500817E-2</v>
      </c>
      <c r="U181" s="369">
        <v>0.23682221476394941</v>
      </c>
      <c r="V181" s="369">
        <v>-0.15052672674289158</v>
      </c>
      <c r="W181" s="369">
        <v>-1.3485466518254619</v>
      </c>
      <c r="X181" s="369">
        <v>-0.22809790882949732</v>
      </c>
      <c r="Y181" s="369">
        <v>-1.5614616900576708</v>
      </c>
      <c r="Z181" s="369">
        <v>-0.17659996754323692</v>
      </c>
      <c r="AA181" s="369">
        <v>-0.95420380227765278</v>
      </c>
      <c r="AB181" s="369">
        <v>0.24674475793897099</v>
      </c>
      <c r="AC181" s="373">
        <v>-1.0624265112573967</v>
      </c>
      <c r="AD181" s="575">
        <v>17009959000190</v>
      </c>
      <c r="AE181" s="370" t="s">
        <v>1836</v>
      </c>
      <c r="AF181" s="370" t="s">
        <v>1833</v>
      </c>
      <c r="AG181" s="374" t="s">
        <v>1458</v>
      </c>
      <c r="AH181" s="374" t="s">
        <v>1819</v>
      </c>
      <c r="AI181" s="374">
        <v>5000</v>
      </c>
      <c r="AJ181" s="374">
        <v>0</v>
      </c>
      <c r="AK181" s="374">
        <v>0</v>
      </c>
      <c r="AL181" s="722">
        <v>3</v>
      </c>
      <c r="AM181" s="722">
        <v>0</v>
      </c>
      <c r="AN181" s="369" t="s">
        <v>1815</v>
      </c>
      <c r="AO181" s="367" t="s">
        <v>1326</v>
      </c>
      <c r="AP181" s="370" t="s">
        <v>1816</v>
      </c>
      <c r="AQ181" s="376" t="s">
        <v>661</v>
      </c>
      <c r="AR181" s="369">
        <v>1.0500000000000001E-2</v>
      </c>
      <c r="AS181" s="369">
        <v>1.0500000000000001E-2</v>
      </c>
      <c r="AT181" s="369" t="s">
        <v>1424</v>
      </c>
      <c r="AW181" s="198"/>
      <c r="AX181" s="198"/>
      <c r="AY181" s="184"/>
      <c r="AZ181" s="184"/>
      <c r="BA181" s="184"/>
      <c r="BB181" s="186"/>
      <c r="BC181" s="184"/>
      <c r="BD181" s="184"/>
      <c r="BE181" s="184"/>
      <c r="BF181" s="184"/>
      <c r="BG181" s="186"/>
      <c r="BH181" s="186"/>
      <c r="BI181" s="199"/>
      <c r="BJ181" s="199"/>
      <c r="BK181" s="199"/>
      <c r="BL181" s="186"/>
      <c r="BM181" s="186"/>
      <c r="BN181" s="186"/>
      <c r="BO181" s="186"/>
      <c r="BP181" s="186"/>
      <c r="BQ181" s="186"/>
      <c r="BR181" s="186"/>
      <c r="BS181" s="186"/>
      <c r="BT181" s="187"/>
      <c r="BU181" s="188"/>
      <c r="BV181" s="189"/>
      <c r="BW181" s="185"/>
      <c r="BX181"/>
      <c r="BZ181"/>
    </row>
    <row r="182" spans="2:78" ht="18.75">
      <c r="B182" s="363" t="s">
        <v>808</v>
      </c>
      <c r="C182" s="364">
        <v>12047839000164</v>
      </c>
      <c r="D182" s="365" t="s">
        <v>14</v>
      </c>
      <c r="E182" s="365" t="s">
        <v>607</v>
      </c>
      <c r="F182" s="365" t="s">
        <v>1424</v>
      </c>
      <c r="G182" s="366" t="s">
        <v>1424</v>
      </c>
      <c r="H182" s="366" t="s">
        <v>34</v>
      </c>
      <c r="I182" s="366" t="s">
        <v>34</v>
      </c>
      <c r="J182" s="366" t="s">
        <v>611</v>
      </c>
      <c r="K182" s="367" t="s">
        <v>1815</v>
      </c>
      <c r="L182" s="368"/>
      <c r="M182" s="368" t="s">
        <v>34</v>
      </c>
      <c r="N182" s="367">
        <v>253091</v>
      </c>
      <c r="O182" s="367" t="s">
        <v>1323</v>
      </c>
      <c r="P182" s="371">
        <v>40388</v>
      </c>
      <c r="Q182" s="372">
        <v>2.3621270000000001</v>
      </c>
      <c r="R182" s="372">
        <v>5.9547578214285721</v>
      </c>
      <c r="S182" s="367">
        <v>4</v>
      </c>
      <c r="T182" s="369">
        <v>-0.35109947980869483</v>
      </c>
      <c r="U182" s="369">
        <v>-3.7618630842181289</v>
      </c>
      <c r="V182" s="369">
        <v>-0.31540402173995508</v>
      </c>
      <c r="W182" s="369">
        <v>-2.8256579193155646</v>
      </c>
      <c r="X182" s="369">
        <v>-0.21710772610131479</v>
      </c>
      <c r="Y182" s="369">
        <v>-1.4862275531694711</v>
      </c>
      <c r="Z182" s="369">
        <v>0.10211954146252689</v>
      </c>
      <c r="AA182" s="369">
        <v>0.55177164586135419</v>
      </c>
      <c r="AB182" s="369">
        <v>0.23740797052363963</v>
      </c>
      <c r="AC182" s="373">
        <v>-1.7986989501799171</v>
      </c>
      <c r="AD182" s="575">
        <v>0</v>
      </c>
      <c r="AE182" s="370" t="s">
        <v>1841</v>
      </c>
      <c r="AF182" s="370" t="s">
        <v>1826</v>
      </c>
      <c r="AG182" s="374" t="s">
        <v>730</v>
      </c>
      <c r="AH182" s="374" t="s">
        <v>1894</v>
      </c>
      <c r="AI182" s="374">
        <v>25000</v>
      </c>
      <c r="AJ182" s="374">
        <v>5000</v>
      </c>
      <c r="AK182" s="374">
        <v>0</v>
      </c>
      <c r="AL182" s="722">
        <v>1.3</v>
      </c>
      <c r="AM182" s="722">
        <v>0</v>
      </c>
      <c r="AN182" s="369" t="s">
        <v>1834</v>
      </c>
      <c r="AO182" s="367" t="s">
        <v>1326</v>
      </c>
      <c r="AP182" s="370" t="s">
        <v>1816</v>
      </c>
      <c r="AQ182" s="376" t="s">
        <v>689</v>
      </c>
      <c r="AR182" s="369">
        <v>4.5500000000000002E-3</v>
      </c>
      <c r="AS182" s="369">
        <v>4.5500000000000002E-3</v>
      </c>
      <c r="AT182" s="369" t="s">
        <v>1424</v>
      </c>
      <c r="AW182" s="198"/>
      <c r="AX182" s="198"/>
      <c r="AY182" s="184"/>
      <c r="AZ182" s="184"/>
      <c r="BA182" s="184"/>
      <c r="BB182" s="186"/>
      <c r="BC182" s="184"/>
      <c r="BD182" s="184"/>
      <c r="BE182" s="184"/>
      <c r="BF182" s="184"/>
      <c r="BG182" s="186"/>
      <c r="BH182" s="186"/>
      <c r="BI182" s="199"/>
      <c r="BJ182" s="199"/>
      <c r="BK182" s="199"/>
      <c r="BL182" s="186"/>
      <c r="BM182" s="186"/>
      <c r="BN182" s="186"/>
      <c r="BO182" s="186"/>
      <c r="BP182" s="186"/>
      <c r="BQ182" s="186"/>
      <c r="BR182" s="186"/>
      <c r="BS182" s="186"/>
      <c r="BT182" s="187"/>
      <c r="BU182" s="188"/>
      <c r="BV182" s="189"/>
      <c r="BW182" s="185"/>
      <c r="BX182"/>
      <c r="BZ182"/>
    </row>
    <row r="183" spans="2:78" ht="18.75">
      <c r="B183" s="363" t="s">
        <v>577</v>
      </c>
      <c r="C183" s="364">
        <v>11147668000182</v>
      </c>
      <c r="D183" s="365" t="s">
        <v>14</v>
      </c>
      <c r="E183" s="365" t="s">
        <v>607</v>
      </c>
      <c r="F183" s="365" t="s">
        <v>1424</v>
      </c>
      <c r="G183" s="366" t="s">
        <v>1424</v>
      </c>
      <c r="H183" s="366" t="s">
        <v>34</v>
      </c>
      <c r="I183" s="366" t="s">
        <v>34</v>
      </c>
      <c r="J183" s="366" t="s">
        <v>611</v>
      </c>
      <c r="K183" s="367" t="s">
        <v>1815</v>
      </c>
      <c r="L183" s="368"/>
      <c r="M183" s="368" t="s">
        <v>1421</v>
      </c>
      <c r="N183" s="367">
        <v>253154</v>
      </c>
      <c r="O183" s="367" t="s">
        <v>1323</v>
      </c>
      <c r="P183" s="371">
        <v>40388</v>
      </c>
      <c r="Q183" s="372">
        <v>138.902782</v>
      </c>
      <c r="R183" s="372">
        <v>320.56088315873046</v>
      </c>
      <c r="S183" s="367">
        <v>4</v>
      </c>
      <c r="T183" s="369">
        <v>-0.37412209546546404</v>
      </c>
      <c r="U183" s="369">
        <v>-4.0085394050959975</v>
      </c>
      <c r="V183" s="369">
        <v>-0.32408617911813331</v>
      </c>
      <c r="W183" s="369">
        <v>-2.9034400814359334</v>
      </c>
      <c r="X183" s="369">
        <v>-0.14624086803185421</v>
      </c>
      <c r="Y183" s="369">
        <v>-1.0011030531770926</v>
      </c>
      <c r="Z183" s="369">
        <v>0.61268084673823786</v>
      </c>
      <c r="AA183" s="369">
        <v>3.31043318791769</v>
      </c>
      <c r="AB183" s="369">
        <v>0.31045071996575641</v>
      </c>
      <c r="AC183" s="373">
        <v>-1.4034679152023011</v>
      </c>
      <c r="AD183" s="575">
        <v>0</v>
      </c>
      <c r="AE183" s="370" t="s">
        <v>1841</v>
      </c>
      <c r="AF183" s="370" t="s">
        <v>1826</v>
      </c>
      <c r="AG183" s="374" t="s">
        <v>730</v>
      </c>
      <c r="AH183" s="374" t="s">
        <v>1894</v>
      </c>
      <c r="AI183" s="374">
        <v>25000</v>
      </c>
      <c r="AJ183" s="374">
        <v>5000</v>
      </c>
      <c r="AK183" s="374">
        <v>0</v>
      </c>
      <c r="AL183" s="722">
        <v>0.7</v>
      </c>
      <c r="AM183" s="722">
        <v>0</v>
      </c>
      <c r="AN183" s="369" t="s">
        <v>1834</v>
      </c>
      <c r="AO183" s="367" t="s">
        <v>1326</v>
      </c>
      <c r="AP183" s="370" t="s">
        <v>1816</v>
      </c>
      <c r="AQ183" s="376" t="s">
        <v>689</v>
      </c>
      <c r="AR183" s="369">
        <v>3.46666666666667E-3</v>
      </c>
      <c r="AS183" s="369">
        <v>3.46666666666667E-3</v>
      </c>
      <c r="AT183" s="369" t="s">
        <v>1424</v>
      </c>
      <c r="AW183" s="198"/>
      <c r="AX183" s="198"/>
      <c r="AY183" s="184"/>
      <c r="AZ183" s="184"/>
      <c r="BA183" s="184"/>
      <c r="BB183" s="186"/>
      <c r="BC183" s="184"/>
      <c r="BD183" s="184"/>
      <c r="BE183" s="184"/>
      <c r="BF183" s="184"/>
      <c r="BG183" s="186"/>
      <c r="BH183" s="186"/>
      <c r="BI183" s="199"/>
      <c r="BJ183" s="199"/>
      <c r="BK183" s="199"/>
      <c r="BL183" s="186"/>
      <c r="BM183" s="186"/>
      <c r="BN183" s="186"/>
      <c r="BO183" s="186"/>
      <c r="BP183" s="186"/>
      <c r="BQ183" s="186"/>
      <c r="BR183" s="186"/>
      <c r="BS183" s="186"/>
      <c r="BT183" s="187"/>
      <c r="BU183" s="188"/>
      <c r="BV183" s="189"/>
      <c r="BW183" s="185"/>
      <c r="BX183"/>
      <c r="BZ183"/>
    </row>
    <row r="184" spans="2:78" ht="18.75">
      <c r="B184" s="363" t="s">
        <v>994</v>
      </c>
      <c r="C184" s="364">
        <v>12082452000149</v>
      </c>
      <c r="D184" s="365" t="s">
        <v>11</v>
      </c>
      <c r="E184" s="365" t="s">
        <v>620</v>
      </c>
      <c r="F184" s="365" t="s">
        <v>665</v>
      </c>
      <c r="G184" s="366" t="s">
        <v>740</v>
      </c>
      <c r="H184" s="366" t="s">
        <v>34</v>
      </c>
      <c r="I184" s="366" t="s">
        <v>1424</v>
      </c>
      <c r="J184" s="366" t="s">
        <v>611</v>
      </c>
      <c r="K184" s="367" t="s">
        <v>48</v>
      </c>
      <c r="L184" s="368"/>
      <c r="M184" s="368" t="s">
        <v>34</v>
      </c>
      <c r="N184" s="367">
        <v>253200</v>
      </c>
      <c r="O184" s="367" t="s">
        <v>1323</v>
      </c>
      <c r="P184" s="371">
        <v>40372</v>
      </c>
      <c r="Q184" s="372">
        <v>544.35691999999995</v>
      </c>
      <c r="R184" s="372">
        <v>755.12719624603119</v>
      </c>
      <c r="S184" s="367">
        <v>2</v>
      </c>
      <c r="T184" s="369">
        <v>-0.2535705141540382</v>
      </c>
      <c r="U184" s="369">
        <v>-2.7168868406243192</v>
      </c>
      <c r="V184" s="369">
        <v>-0.25417356023442195</v>
      </c>
      <c r="W184" s="369">
        <v>-2.2771032829415701</v>
      </c>
      <c r="X184" s="369">
        <v>-0.13086272210113614</v>
      </c>
      <c r="Y184" s="369">
        <v>-0.89583077839757352</v>
      </c>
      <c r="Z184" s="369">
        <v>0.12350364504440048</v>
      </c>
      <c r="AA184" s="369">
        <v>0.66731409601003422</v>
      </c>
      <c r="AB184" s="369">
        <v>0.24020826730087838</v>
      </c>
      <c r="AC184" s="373">
        <v>-1.522824380484362</v>
      </c>
      <c r="AD184" s="575">
        <v>28246609000164</v>
      </c>
      <c r="AE184" s="370" t="s">
        <v>1811</v>
      </c>
      <c r="AF184" s="370" t="s">
        <v>1812</v>
      </c>
      <c r="AG184" s="374" t="s">
        <v>1459</v>
      </c>
      <c r="AH184" s="374" t="s">
        <v>1819</v>
      </c>
      <c r="AI184" s="374">
        <v>20000</v>
      </c>
      <c r="AJ184" s="374">
        <v>5000</v>
      </c>
      <c r="AK184" s="374">
        <v>0</v>
      </c>
      <c r="AL184" s="722">
        <v>0.6</v>
      </c>
      <c r="AM184" s="722">
        <v>20</v>
      </c>
      <c r="AN184" s="369" t="s">
        <v>1869</v>
      </c>
      <c r="AO184" s="367" t="s">
        <v>1326</v>
      </c>
      <c r="AP184" s="370" t="s">
        <v>1816</v>
      </c>
      <c r="AQ184" s="376" t="s">
        <v>718</v>
      </c>
      <c r="AR184" s="369">
        <v>5.0000000000000001E-3</v>
      </c>
      <c r="AS184" s="369">
        <v>5.0000000000000001E-3</v>
      </c>
      <c r="AT184" s="369" t="s">
        <v>1424</v>
      </c>
      <c r="AW184" s="198"/>
      <c r="AX184" s="198"/>
      <c r="AY184" s="184"/>
      <c r="AZ184" s="184"/>
      <c r="BA184" s="184"/>
      <c r="BB184" s="186"/>
      <c r="BC184" s="184"/>
      <c r="BD184" s="184"/>
      <c r="BE184" s="184"/>
      <c r="BF184" s="184"/>
      <c r="BG184" s="186"/>
      <c r="BH184" s="186"/>
      <c r="BI184" s="199"/>
      <c r="BJ184" s="199"/>
      <c r="BK184" s="199"/>
      <c r="BL184" s="186"/>
      <c r="BM184" s="186"/>
      <c r="BN184" s="186"/>
      <c r="BO184" s="186"/>
      <c r="BP184" s="186"/>
      <c r="BQ184" s="186"/>
      <c r="BR184" s="186"/>
      <c r="BS184" s="186"/>
      <c r="BT184" s="187"/>
      <c r="BU184" s="188"/>
      <c r="BV184" s="189"/>
      <c r="BW184" s="185"/>
      <c r="BX184"/>
      <c r="BZ184"/>
    </row>
    <row r="185" spans="2:78" ht="18.75">
      <c r="B185" s="363" t="s">
        <v>120</v>
      </c>
      <c r="C185" s="364">
        <v>9635172000106</v>
      </c>
      <c r="D185" s="365" t="s">
        <v>14</v>
      </c>
      <c r="E185" s="365" t="s">
        <v>607</v>
      </c>
      <c r="F185" s="365" t="s">
        <v>1424</v>
      </c>
      <c r="G185" s="366" t="s">
        <v>1424</v>
      </c>
      <c r="H185" s="366" t="s">
        <v>34</v>
      </c>
      <c r="I185" s="366" t="s">
        <v>34</v>
      </c>
      <c r="J185" s="366" t="s">
        <v>608</v>
      </c>
      <c r="K185" s="367" t="s">
        <v>48</v>
      </c>
      <c r="L185" s="368"/>
      <c r="M185" s="368" t="s">
        <v>1421</v>
      </c>
      <c r="N185" s="367">
        <v>253839</v>
      </c>
      <c r="O185" s="367" t="s">
        <v>1323</v>
      </c>
      <c r="P185" s="371">
        <v>40143</v>
      </c>
      <c r="Q185" s="372">
        <v>244.622559</v>
      </c>
      <c r="R185" s="372">
        <v>400.63613592828671</v>
      </c>
      <c r="S185" s="367">
        <v>2</v>
      </c>
      <c r="T185" s="369">
        <v>6.4697671897955944E-2</v>
      </c>
      <c r="U185" s="369">
        <v>0.69320462588093479</v>
      </c>
      <c r="V185" s="369">
        <v>-7.0019583490020909E-2</v>
      </c>
      <c r="W185" s="369">
        <v>-0.62729507856079225</v>
      </c>
      <c r="X185" s="369">
        <v>2.1774717686983358E-2</v>
      </c>
      <c r="Y185" s="369">
        <v>0.14906049623392603</v>
      </c>
      <c r="Z185" s="369">
        <v>1.1926763791940465E-2</v>
      </c>
      <c r="AA185" s="369">
        <v>6.4442612971323046E-2</v>
      </c>
      <c r="AB185" s="369">
        <v>0.21747518650694761</v>
      </c>
      <c r="AC185" s="373">
        <v>-0.83522645508561644</v>
      </c>
      <c r="AD185" s="575">
        <v>9635130000175</v>
      </c>
      <c r="AE185" s="370" t="s">
        <v>1890</v>
      </c>
      <c r="AF185" s="370" t="s">
        <v>1858</v>
      </c>
      <c r="AG185" s="374" t="s">
        <v>721</v>
      </c>
      <c r="AH185" s="374" t="s">
        <v>1819</v>
      </c>
      <c r="AI185" s="374">
        <v>1000</v>
      </c>
      <c r="AJ185" s="374">
        <v>1000</v>
      </c>
      <c r="AK185" s="374">
        <v>1000</v>
      </c>
      <c r="AL185" s="722">
        <v>1.9</v>
      </c>
      <c r="AM185" s="722">
        <v>20</v>
      </c>
      <c r="AN185" s="369" t="s">
        <v>668</v>
      </c>
      <c r="AO185" s="367" t="s">
        <v>1326</v>
      </c>
      <c r="AP185" s="370" t="s">
        <v>1816</v>
      </c>
      <c r="AQ185" s="376" t="s">
        <v>661</v>
      </c>
      <c r="AR185" s="369">
        <v>3.6099999999999999E-3</v>
      </c>
      <c r="AS185" s="369">
        <v>3.6099999999999999E-3</v>
      </c>
      <c r="AT185" s="369" t="s">
        <v>1424</v>
      </c>
      <c r="AW185" s="198"/>
      <c r="AX185" s="198"/>
      <c r="AY185" s="184"/>
      <c r="AZ185" s="184"/>
      <c r="BA185" s="184"/>
      <c r="BB185" s="186"/>
      <c r="BC185" s="184"/>
      <c r="BD185" s="184"/>
      <c r="BE185" s="184"/>
      <c r="BF185" s="184"/>
      <c r="BG185" s="186"/>
      <c r="BH185" s="186"/>
      <c r="BI185" s="199"/>
      <c r="BJ185" s="199"/>
      <c r="BK185" s="199"/>
      <c r="BL185" s="218"/>
      <c r="BM185" s="186"/>
      <c r="BN185" s="186"/>
      <c r="BO185" s="186"/>
      <c r="BP185" s="186"/>
      <c r="BQ185" s="186"/>
      <c r="BR185" s="186"/>
      <c r="BS185" s="186"/>
      <c r="BT185" s="187"/>
      <c r="BU185" s="188"/>
      <c r="BV185" s="189"/>
      <c r="BW185" s="185"/>
      <c r="BX185"/>
      <c r="BZ185"/>
    </row>
    <row r="186" spans="2:78" ht="18.75">
      <c r="B186" s="363" t="s">
        <v>1548</v>
      </c>
      <c r="C186" s="364">
        <v>12013309000103</v>
      </c>
      <c r="D186" s="365" t="s">
        <v>13</v>
      </c>
      <c r="E186" s="365" t="s">
        <v>615</v>
      </c>
      <c r="F186" s="365" t="s">
        <v>619</v>
      </c>
      <c r="G186" s="366" t="s">
        <v>34</v>
      </c>
      <c r="H186" s="366" t="s">
        <v>1339</v>
      </c>
      <c r="I186" s="366" t="s">
        <v>1424</v>
      </c>
      <c r="J186" s="366" t="s">
        <v>608</v>
      </c>
      <c r="K186" s="367" t="s">
        <v>48</v>
      </c>
      <c r="L186" s="368"/>
      <c r="M186" s="368" t="s">
        <v>1424</v>
      </c>
      <c r="N186" s="367">
        <v>254843</v>
      </c>
      <c r="O186" s="367" t="s">
        <v>1323</v>
      </c>
      <c r="P186" s="371">
        <v>40419</v>
      </c>
      <c r="Q186" s="372">
        <v>18987.166509999999</v>
      </c>
      <c r="R186" s="372">
        <v>17496.149920936499</v>
      </c>
      <c r="S186" s="367">
        <v>0</v>
      </c>
      <c r="T186" s="369">
        <v>9.0843929087111253E-2</v>
      </c>
      <c r="U186" s="369">
        <v>0.97334927253193326</v>
      </c>
      <c r="V186" s="369">
        <v>0.10975269210382677</v>
      </c>
      <c r="W186" s="369">
        <v>0.98325811414374498</v>
      </c>
      <c r="X186" s="369">
        <v>0.15533569101002342</v>
      </c>
      <c r="Y186" s="369">
        <v>1.0633623598543969</v>
      </c>
      <c r="Z186" s="369">
        <v>0.21623335202943705</v>
      </c>
      <c r="AA186" s="369">
        <v>1.1683506489615587</v>
      </c>
      <c r="AB186" s="369">
        <v>4.7192873982000345E-3</v>
      </c>
      <c r="AC186" s="373">
        <v>-0.39598213538472044</v>
      </c>
      <c r="AD186" s="575">
        <v>0</v>
      </c>
      <c r="AE186" s="370" t="s">
        <v>1871</v>
      </c>
      <c r="AF186" s="370" t="s">
        <v>1871</v>
      </c>
      <c r="AG186" s="374" t="s">
        <v>1461</v>
      </c>
      <c r="AH186" s="374" t="s">
        <v>1819</v>
      </c>
      <c r="AI186" s="374">
        <v>0</v>
      </c>
      <c r="AJ186" s="374">
        <v>0</v>
      </c>
      <c r="AK186" s="374">
        <v>0</v>
      </c>
      <c r="AL186" s="722">
        <v>0.5</v>
      </c>
      <c r="AM186" s="722">
        <v>0</v>
      </c>
      <c r="AN186" s="369" t="s">
        <v>1820</v>
      </c>
      <c r="AO186" s="367" t="s">
        <v>1326</v>
      </c>
      <c r="AP186" s="370" t="s">
        <v>1835</v>
      </c>
      <c r="AQ186" s="376" t="s">
        <v>1815</v>
      </c>
      <c r="AR186" s="369">
        <v>0</v>
      </c>
      <c r="AS186" s="369">
        <v>0</v>
      </c>
      <c r="AT186" s="369" t="s">
        <v>1424</v>
      </c>
      <c r="AW186" s="198"/>
      <c r="AX186" s="198"/>
      <c r="AY186" s="184"/>
      <c r="AZ186" s="184"/>
      <c r="BA186" s="184"/>
      <c r="BB186" s="186"/>
      <c r="BC186" s="184"/>
      <c r="BD186" s="184"/>
      <c r="BE186" s="184"/>
      <c r="BF186" s="184"/>
      <c r="BG186" s="186"/>
      <c r="BH186" s="186"/>
      <c r="BI186" s="199"/>
      <c r="BJ186" s="199"/>
      <c r="BK186" s="199"/>
      <c r="BL186" s="186"/>
      <c r="BM186" s="186"/>
      <c r="BN186" s="186"/>
      <c r="BO186" s="186"/>
      <c r="BP186" s="186"/>
      <c r="BQ186" s="186"/>
      <c r="BR186" s="186"/>
      <c r="BS186" s="186"/>
      <c r="BT186" s="187"/>
      <c r="BU186" s="188"/>
      <c r="BV186" s="189"/>
      <c r="BW186" s="185"/>
      <c r="BX186"/>
      <c r="BZ186"/>
    </row>
    <row r="187" spans="2:78" ht="18.75">
      <c r="B187" s="363" t="s">
        <v>391</v>
      </c>
      <c r="C187" s="364">
        <v>11458144000102</v>
      </c>
      <c r="D187" s="365" t="s">
        <v>14</v>
      </c>
      <c r="E187" s="365" t="s">
        <v>607</v>
      </c>
      <c r="F187" s="365" t="s">
        <v>1424</v>
      </c>
      <c r="G187" s="366" t="s">
        <v>1424</v>
      </c>
      <c r="H187" s="366" t="s">
        <v>34</v>
      </c>
      <c r="I187" s="366" t="s">
        <v>34</v>
      </c>
      <c r="J187" s="366" t="s">
        <v>608</v>
      </c>
      <c r="K187" s="367" t="s">
        <v>48</v>
      </c>
      <c r="L187" s="368"/>
      <c r="M187" s="368" t="s">
        <v>34</v>
      </c>
      <c r="N187" s="367">
        <v>255173</v>
      </c>
      <c r="O187" s="367" t="s">
        <v>1323</v>
      </c>
      <c r="P187" s="371">
        <v>40417</v>
      </c>
      <c r="Q187" s="372">
        <v>191.176817</v>
      </c>
      <c r="R187" s="372">
        <v>288.95760045418319</v>
      </c>
      <c r="S187" s="367">
        <v>2</v>
      </c>
      <c r="T187" s="369">
        <v>2.0138208925898349E-2</v>
      </c>
      <c r="U187" s="369">
        <v>0.21577128163757797</v>
      </c>
      <c r="V187" s="369">
        <v>-0.10245811163820551</v>
      </c>
      <c r="W187" s="369">
        <v>-0.91790704808231871</v>
      </c>
      <c r="X187" s="369">
        <v>-6.629088865505528E-2</v>
      </c>
      <c r="Y187" s="369">
        <v>-0.4537993511905517</v>
      </c>
      <c r="Z187" s="369">
        <v>-0.18802153725032267</v>
      </c>
      <c r="AA187" s="369">
        <v>-1.01591675383758</v>
      </c>
      <c r="AB187" s="369">
        <v>0.21501245127512325</v>
      </c>
      <c r="AC187" s="373">
        <v>-0.99566120926427737</v>
      </c>
      <c r="AD187" s="575">
        <v>0</v>
      </c>
      <c r="AE187" s="370" t="s">
        <v>1848</v>
      </c>
      <c r="AF187" s="370" t="s">
        <v>1858</v>
      </c>
      <c r="AG187" s="374" t="s">
        <v>721</v>
      </c>
      <c r="AH187" s="374" t="s">
        <v>1819</v>
      </c>
      <c r="AI187" s="374">
        <v>2500</v>
      </c>
      <c r="AJ187" s="374">
        <v>2500</v>
      </c>
      <c r="AK187" s="374">
        <v>2500</v>
      </c>
      <c r="AL187" s="722">
        <v>1.5</v>
      </c>
      <c r="AM187" s="722">
        <v>20</v>
      </c>
      <c r="AN187" s="369" t="s">
        <v>668</v>
      </c>
      <c r="AO187" s="367" t="s">
        <v>1326</v>
      </c>
      <c r="AP187" s="370" t="s">
        <v>1816</v>
      </c>
      <c r="AQ187" s="376" t="s">
        <v>667</v>
      </c>
      <c r="AR187" s="369">
        <v>5.8500000000000002E-3</v>
      </c>
      <c r="AS187" s="369">
        <v>5.8500000000000002E-3</v>
      </c>
      <c r="AT187" s="369" t="s">
        <v>1424</v>
      </c>
      <c r="AW187" s="198"/>
      <c r="AX187" s="198"/>
      <c r="AY187" s="184"/>
      <c r="AZ187" s="184"/>
      <c r="BA187" s="184"/>
      <c r="BB187" s="186"/>
      <c r="BC187" s="184"/>
      <c r="BD187" s="184"/>
      <c r="BE187" s="184"/>
      <c r="BF187" s="184"/>
      <c r="BG187" s="186"/>
      <c r="BH187" s="186"/>
      <c r="BI187" s="199"/>
      <c r="BJ187" s="199"/>
      <c r="BK187" s="199"/>
      <c r="BL187" s="186"/>
      <c r="BM187" s="186"/>
      <c r="BN187" s="186"/>
      <c r="BO187" s="186"/>
      <c r="BP187" s="186"/>
      <c r="BQ187" s="186"/>
      <c r="BR187" s="186"/>
      <c r="BS187" s="186"/>
      <c r="BT187" s="187"/>
      <c r="BU187" s="188"/>
      <c r="BV187" s="189"/>
      <c r="BW187" s="185"/>
      <c r="BX187"/>
      <c r="BZ187"/>
    </row>
    <row r="188" spans="2:78" ht="18.75">
      <c r="B188" s="363" t="s">
        <v>258</v>
      </c>
      <c r="C188" s="364">
        <v>12105992000109</v>
      </c>
      <c r="D188" s="365" t="s">
        <v>13</v>
      </c>
      <c r="E188" s="365" t="s">
        <v>615</v>
      </c>
      <c r="F188" s="365" t="s">
        <v>619</v>
      </c>
      <c r="G188" s="366" t="s">
        <v>34</v>
      </c>
      <c r="H188" s="366" t="s">
        <v>1340</v>
      </c>
      <c r="I188" s="366" t="s">
        <v>34</v>
      </c>
      <c r="J188" s="366" t="s">
        <v>611</v>
      </c>
      <c r="K188" s="367" t="s">
        <v>48</v>
      </c>
      <c r="L188" s="368" t="s">
        <v>1341</v>
      </c>
      <c r="M188" s="368" t="s">
        <v>1421</v>
      </c>
      <c r="N188" s="367">
        <v>255343</v>
      </c>
      <c r="O188" s="367" t="s">
        <v>1326</v>
      </c>
      <c r="P188" s="371">
        <v>40424</v>
      </c>
      <c r="Q188" s="372">
        <v>2533.2714080000001</v>
      </c>
      <c r="R188" s="372">
        <v>2262.3565239087302</v>
      </c>
      <c r="S188" s="367">
        <v>1</v>
      </c>
      <c r="T188" s="369">
        <v>0.16268867854030722</v>
      </c>
      <c r="U188" s="369">
        <v>1.7431314177807438</v>
      </c>
      <c r="V188" s="369">
        <v>0.16146803521612352</v>
      </c>
      <c r="W188" s="369">
        <v>1.4465682140253007</v>
      </c>
      <c r="X188" s="369">
        <v>0.42873276159667184</v>
      </c>
      <c r="Y188" s="369">
        <v>2.934922928233612</v>
      </c>
      <c r="Z188" s="369">
        <v>0.34527003371019838</v>
      </c>
      <c r="AA188" s="369">
        <v>1.865560812734258</v>
      </c>
      <c r="AB188" s="369">
        <v>6.4555321913612462E-2</v>
      </c>
      <c r="AC188" s="373">
        <v>0.77215306396531802</v>
      </c>
      <c r="AD188" s="575">
        <v>12083748000184</v>
      </c>
      <c r="AE188" s="370" t="s">
        <v>1922</v>
      </c>
      <c r="AF188" s="370" t="s">
        <v>1858</v>
      </c>
      <c r="AG188" s="374" t="s">
        <v>721</v>
      </c>
      <c r="AH188" s="374" t="s">
        <v>1813</v>
      </c>
      <c r="AI188" s="374">
        <v>100000</v>
      </c>
      <c r="AJ188" s="374">
        <v>50000</v>
      </c>
      <c r="AK188" s="374">
        <v>100000</v>
      </c>
      <c r="AL188" s="722">
        <v>2</v>
      </c>
      <c r="AM188" s="722">
        <v>20</v>
      </c>
      <c r="AN188" s="369" t="s">
        <v>1820</v>
      </c>
      <c r="AO188" s="367" t="s">
        <v>1326</v>
      </c>
      <c r="AP188" s="370" t="s">
        <v>1835</v>
      </c>
      <c r="AQ188" s="376" t="s">
        <v>670</v>
      </c>
      <c r="AR188" s="369">
        <v>0</v>
      </c>
      <c r="AS188" s="369">
        <v>0</v>
      </c>
      <c r="AT188" s="369" t="s">
        <v>1424</v>
      </c>
      <c r="AW188" s="198"/>
      <c r="AX188" s="198"/>
      <c r="AY188" s="184"/>
      <c r="AZ188" s="184"/>
      <c r="BA188" s="184"/>
      <c r="BB188" s="186"/>
      <c r="BC188" s="184"/>
      <c r="BD188" s="184"/>
      <c r="BE188" s="184"/>
      <c r="BF188" s="184"/>
      <c r="BG188" s="186"/>
      <c r="BH188" s="186"/>
      <c r="BI188" s="199"/>
      <c r="BJ188" s="199"/>
      <c r="BK188" s="199"/>
      <c r="BL188" s="218"/>
      <c r="BM188" s="186"/>
      <c r="BN188" s="186"/>
      <c r="BO188" s="186"/>
      <c r="BP188" s="186"/>
      <c r="BQ188" s="186"/>
      <c r="BR188" s="186"/>
      <c r="BS188" s="186"/>
      <c r="BT188" s="187"/>
      <c r="BU188" s="188"/>
      <c r="BV188" s="189"/>
      <c r="BW188" s="185"/>
      <c r="BX188"/>
      <c r="BZ188"/>
    </row>
    <row r="189" spans="2:78" ht="18.75">
      <c r="B189" s="363" t="s">
        <v>257</v>
      </c>
      <c r="C189" s="364">
        <v>12105940000124</v>
      </c>
      <c r="D189" s="365" t="s">
        <v>13</v>
      </c>
      <c r="E189" s="365" t="s">
        <v>615</v>
      </c>
      <c r="F189" s="365" t="s">
        <v>619</v>
      </c>
      <c r="G189" s="366" t="s">
        <v>34</v>
      </c>
      <c r="H189" s="366" t="s">
        <v>1339</v>
      </c>
      <c r="I189" s="366" t="s">
        <v>34</v>
      </c>
      <c r="J189" s="366" t="s">
        <v>611</v>
      </c>
      <c r="K189" s="367" t="s">
        <v>48</v>
      </c>
      <c r="L189" s="368"/>
      <c r="M189" s="368" t="s">
        <v>34</v>
      </c>
      <c r="N189" s="367">
        <v>256579</v>
      </c>
      <c r="O189" s="367" t="s">
        <v>1326</v>
      </c>
      <c r="P189" s="371">
        <v>40437</v>
      </c>
      <c r="Q189" s="372">
        <v>559.90690400000005</v>
      </c>
      <c r="R189" s="372">
        <v>597.13878686904764</v>
      </c>
      <c r="S189" s="367">
        <v>1</v>
      </c>
      <c r="T189" s="369">
        <v>0.13330480564189529</v>
      </c>
      <c r="U189" s="369">
        <v>1.4282972665364218</v>
      </c>
      <c r="V189" s="369">
        <v>0.13856397409728616</v>
      </c>
      <c r="W189" s="369">
        <v>1.2413741225615902</v>
      </c>
      <c r="X189" s="369">
        <v>0.29767820034729153</v>
      </c>
      <c r="Y189" s="369">
        <v>2.037778900266265</v>
      </c>
      <c r="Z189" s="369">
        <v>0.27334379180084634</v>
      </c>
      <c r="AA189" s="369">
        <v>1.4769294077106825</v>
      </c>
      <c r="AB189" s="369">
        <v>3.9115191697174333E-2</v>
      </c>
      <c r="AC189" s="373">
        <v>0.68879960248212868</v>
      </c>
      <c r="AD189" s="575">
        <v>0</v>
      </c>
      <c r="AE189" s="370" t="s">
        <v>1922</v>
      </c>
      <c r="AF189" s="370" t="s">
        <v>1858</v>
      </c>
      <c r="AG189" s="374" t="s">
        <v>721</v>
      </c>
      <c r="AH189" s="374" t="s">
        <v>1819</v>
      </c>
      <c r="AI189" s="374">
        <v>50000</v>
      </c>
      <c r="AJ189" s="374">
        <v>10000</v>
      </c>
      <c r="AK189" s="374">
        <v>20000</v>
      </c>
      <c r="AL189" s="722">
        <v>2.2000000000000002</v>
      </c>
      <c r="AM189" s="722">
        <v>20</v>
      </c>
      <c r="AN189" s="369" t="s">
        <v>1820</v>
      </c>
      <c r="AO189" s="367" t="s">
        <v>1326</v>
      </c>
      <c r="AP189" s="370" t="s">
        <v>1835</v>
      </c>
      <c r="AQ189" s="376" t="s">
        <v>670</v>
      </c>
      <c r="AR189" s="369">
        <v>4.0000000000000001E-3</v>
      </c>
      <c r="AS189" s="369">
        <v>4.0000000000000001E-3</v>
      </c>
      <c r="AT189" s="369" t="s">
        <v>1424</v>
      </c>
      <c r="AW189" s="198"/>
      <c r="AX189" s="198"/>
      <c r="AY189" s="184"/>
      <c r="AZ189" s="184"/>
      <c r="BA189" s="184"/>
      <c r="BB189" s="186"/>
      <c r="BC189" s="184"/>
      <c r="BD189" s="184"/>
      <c r="BE189" s="184"/>
      <c r="BF189" s="184"/>
      <c r="BG189" s="186"/>
      <c r="BH189" s="186"/>
      <c r="BI189" s="199"/>
      <c r="BJ189" s="199"/>
      <c r="BK189" s="199"/>
      <c r="BL189" s="186"/>
      <c r="BM189" s="186"/>
      <c r="BN189" s="186"/>
      <c r="BO189" s="186"/>
      <c r="BP189" s="186"/>
      <c r="BQ189" s="186"/>
      <c r="BR189" s="186"/>
      <c r="BS189" s="186"/>
      <c r="BT189" s="187"/>
      <c r="BU189" s="188"/>
      <c r="BV189" s="189"/>
      <c r="BW189" s="185"/>
      <c r="BX189"/>
      <c r="BZ189"/>
    </row>
    <row r="190" spans="2:78" ht="18.75">
      <c r="B190" s="363" t="s">
        <v>1060</v>
      </c>
      <c r="C190" s="364">
        <v>11435287000107</v>
      </c>
      <c r="D190" s="365" t="s">
        <v>11</v>
      </c>
      <c r="E190" s="365" t="s">
        <v>620</v>
      </c>
      <c r="F190" s="365" t="s">
        <v>665</v>
      </c>
      <c r="G190" s="366" t="s">
        <v>740</v>
      </c>
      <c r="H190" s="366" t="s">
        <v>34</v>
      </c>
      <c r="I190" s="366" t="s">
        <v>1306</v>
      </c>
      <c r="J190" s="366" t="s">
        <v>608</v>
      </c>
      <c r="K190" s="367" t="s">
        <v>48</v>
      </c>
      <c r="L190" s="368"/>
      <c r="M190" s="368" t="s">
        <v>34</v>
      </c>
      <c r="N190" s="367">
        <v>256765</v>
      </c>
      <c r="O190" s="367" t="s">
        <v>1323</v>
      </c>
      <c r="P190" s="371">
        <v>40227</v>
      </c>
      <c r="Q190" s="372">
        <v>664.95056099999999</v>
      </c>
      <c r="R190" s="372">
        <v>464.54345820634927</v>
      </c>
      <c r="S190" s="367">
        <v>0</v>
      </c>
      <c r="T190" s="369">
        <v>9.4098688456817126E-2</v>
      </c>
      <c r="U190" s="369">
        <v>1.0082224632515009</v>
      </c>
      <c r="V190" s="369">
        <v>0.11343827763745007</v>
      </c>
      <c r="W190" s="369">
        <v>1.0162767291028905</v>
      </c>
      <c r="X190" s="369">
        <v>0.15856974208883212</v>
      </c>
      <c r="Y190" s="369">
        <v>1.0855013039997559</v>
      </c>
      <c r="Z190" s="369">
        <v>0.17852014580593245</v>
      </c>
      <c r="AA190" s="369">
        <v>0.96457889704581234</v>
      </c>
      <c r="AB190" s="369">
        <v>1.7110105551457618E-3</v>
      </c>
      <c r="AC190" s="373">
        <v>1.0618473549013703</v>
      </c>
      <c r="AD190" s="575">
        <v>0</v>
      </c>
      <c r="AE190" s="370" t="s">
        <v>1923</v>
      </c>
      <c r="AF190" s="370" t="s">
        <v>1858</v>
      </c>
      <c r="AG190" s="374" t="s">
        <v>721</v>
      </c>
      <c r="AH190" s="374" t="s">
        <v>1819</v>
      </c>
      <c r="AI190" s="374">
        <v>1000</v>
      </c>
      <c r="AJ190" s="374">
        <v>500</v>
      </c>
      <c r="AK190" s="374">
        <v>0</v>
      </c>
      <c r="AL190" s="722">
        <v>0.3</v>
      </c>
      <c r="AM190" s="722">
        <v>0</v>
      </c>
      <c r="AN190" s="369" t="s">
        <v>1820</v>
      </c>
      <c r="AO190" s="367" t="s">
        <v>1326</v>
      </c>
      <c r="AP190" s="370" t="s">
        <v>1821</v>
      </c>
      <c r="AQ190" s="376" t="s">
        <v>11</v>
      </c>
      <c r="AR190" s="369">
        <v>1.1999999999999999E-3</v>
      </c>
      <c r="AS190" s="369">
        <v>1.1999999999999999E-3</v>
      </c>
      <c r="AT190" s="369" t="s">
        <v>1424</v>
      </c>
      <c r="AW190" s="198"/>
      <c r="AX190" s="198"/>
      <c r="AY190" s="184"/>
      <c r="AZ190" s="184"/>
      <c r="BA190" s="184"/>
      <c r="BB190" s="186"/>
      <c r="BC190" s="184"/>
      <c r="BD190" s="184"/>
      <c r="BE190" s="184"/>
      <c r="BF190" s="184"/>
      <c r="BG190" s="186"/>
      <c r="BH190" s="186"/>
      <c r="BI190" s="199"/>
      <c r="BJ190" s="199"/>
      <c r="BK190" s="199"/>
      <c r="BL190" s="186"/>
      <c r="BM190" s="186"/>
      <c r="BN190" s="186"/>
      <c r="BO190" s="186"/>
      <c r="BP190" s="186"/>
      <c r="BQ190" s="186"/>
      <c r="BR190" s="186"/>
      <c r="BS190" s="186"/>
      <c r="BT190" s="187"/>
      <c r="BU190" s="188"/>
      <c r="BV190" s="189"/>
      <c r="BW190" s="185"/>
      <c r="BX190"/>
      <c r="BZ190"/>
    </row>
    <row r="191" spans="2:78" ht="18.75">
      <c r="B191" s="363" t="s">
        <v>472</v>
      </c>
      <c r="C191" s="364">
        <v>9087301000179</v>
      </c>
      <c r="D191" s="365" t="s">
        <v>11</v>
      </c>
      <c r="E191" s="365" t="s">
        <v>621</v>
      </c>
      <c r="F191" s="365" t="s">
        <v>674</v>
      </c>
      <c r="G191" s="366" t="s">
        <v>867</v>
      </c>
      <c r="H191" s="366" t="s">
        <v>34</v>
      </c>
      <c r="I191" s="366" t="s">
        <v>1424</v>
      </c>
      <c r="J191" s="366" t="s">
        <v>608</v>
      </c>
      <c r="K191" s="367" t="s">
        <v>48</v>
      </c>
      <c r="L191" s="368"/>
      <c r="M191" s="368" t="s">
        <v>34</v>
      </c>
      <c r="N191" s="367">
        <v>257079</v>
      </c>
      <c r="O191" s="367" t="s">
        <v>1323</v>
      </c>
      <c r="P191" s="371">
        <v>40447</v>
      </c>
      <c r="Q191" s="372">
        <v>265.87518899999998</v>
      </c>
      <c r="R191" s="372">
        <v>312.21195903174618</v>
      </c>
      <c r="S191" s="367">
        <v>1</v>
      </c>
      <c r="T191" s="369">
        <v>4.5383096309677295E-2</v>
      </c>
      <c r="U191" s="369">
        <v>0.48625818172078955</v>
      </c>
      <c r="V191" s="369">
        <v>4.6547120390010743E-2</v>
      </c>
      <c r="W191" s="369">
        <v>0.41700875792829895</v>
      </c>
      <c r="X191" s="369">
        <v>6.4159371466271153E-2</v>
      </c>
      <c r="Y191" s="369">
        <v>0.43920788716063058</v>
      </c>
      <c r="Z191" s="369">
        <v>8.2862364470715377E-2</v>
      </c>
      <c r="AA191" s="369">
        <v>0.44772139170589148</v>
      </c>
      <c r="AB191" s="369">
        <v>6.2204335867657674E-2</v>
      </c>
      <c r="AC191" s="373">
        <v>-1.0461380916227097</v>
      </c>
      <c r="AD191" s="575">
        <v>0</v>
      </c>
      <c r="AE191" s="370" t="s">
        <v>1825</v>
      </c>
      <c r="AF191" s="370" t="s">
        <v>1826</v>
      </c>
      <c r="AG191" s="374" t="s">
        <v>730</v>
      </c>
      <c r="AH191" s="374" t="s">
        <v>1819</v>
      </c>
      <c r="AI191" s="374">
        <v>1000</v>
      </c>
      <c r="AJ191" s="374">
        <v>100</v>
      </c>
      <c r="AK191" s="374">
        <v>500</v>
      </c>
      <c r="AL191" s="722">
        <v>0.5</v>
      </c>
      <c r="AM191" s="722">
        <v>0</v>
      </c>
      <c r="AN191" s="369" t="s">
        <v>1891</v>
      </c>
      <c r="AO191" s="367" t="s">
        <v>1326</v>
      </c>
      <c r="AP191" s="370" t="s">
        <v>1821</v>
      </c>
      <c r="AQ191" s="376" t="s">
        <v>682</v>
      </c>
      <c r="AR191" s="369">
        <v>1.33333333333333E-3</v>
      </c>
      <c r="AS191" s="369">
        <v>1.33333333333333E-3</v>
      </c>
      <c r="AT191" s="369" t="s">
        <v>1424</v>
      </c>
      <c r="AW191" s="198"/>
      <c r="AX191" s="198"/>
      <c r="AY191" s="184"/>
      <c r="AZ191" s="184"/>
      <c r="BA191" s="184"/>
      <c r="BB191" s="186"/>
      <c r="BC191" s="184"/>
      <c r="BD191" s="184"/>
      <c r="BE191" s="184"/>
      <c r="BF191" s="184"/>
      <c r="BG191" s="186"/>
      <c r="BH191" s="186"/>
      <c r="BI191" s="199"/>
      <c r="BJ191" s="199"/>
      <c r="BK191" s="199"/>
      <c r="BL191" s="186"/>
      <c r="BM191" s="186"/>
      <c r="BN191" s="186"/>
      <c r="BO191" s="186"/>
      <c r="BP191" s="186"/>
      <c r="BQ191" s="186"/>
      <c r="BR191" s="186"/>
      <c r="BS191" s="186"/>
      <c r="BT191" s="187"/>
      <c r="BU191" s="188"/>
      <c r="BV191" s="189"/>
      <c r="BW191" s="185"/>
      <c r="BX191"/>
      <c r="BZ191"/>
    </row>
    <row r="192" spans="2:78" ht="18.75">
      <c r="B192" s="363" t="s">
        <v>305</v>
      </c>
      <c r="C192" s="364">
        <v>12430199000177</v>
      </c>
      <c r="D192" s="365" t="s">
        <v>13</v>
      </c>
      <c r="E192" s="365" t="s">
        <v>616</v>
      </c>
      <c r="F192" s="365" t="s">
        <v>617</v>
      </c>
      <c r="G192" s="366" t="s">
        <v>34</v>
      </c>
      <c r="H192" s="366" t="s">
        <v>1339</v>
      </c>
      <c r="I192" s="366" t="s">
        <v>34</v>
      </c>
      <c r="J192" s="366" t="s">
        <v>1424</v>
      </c>
      <c r="K192" s="367" t="s">
        <v>48</v>
      </c>
      <c r="L192" s="368"/>
      <c r="M192" s="368" t="s">
        <v>34</v>
      </c>
      <c r="N192" s="367">
        <v>257885</v>
      </c>
      <c r="O192" s="367" t="s">
        <v>1323</v>
      </c>
      <c r="P192" s="371">
        <v>40446</v>
      </c>
      <c r="Q192" s="372">
        <v>308.749438</v>
      </c>
      <c r="R192" s="372">
        <v>372.06416377999977</v>
      </c>
      <c r="S192" s="367">
        <v>2</v>
      </c>
      <c r="T192" s="369">
        <v>0.15126792807188627</v>
      </c>
      <c r="U192" s="369">
        <v>1.6207635361631769</v>
      </c>
      <c r="V192" s="369">
        <v>0.16300295336022819</v>
      </c>
      <c r="W192" s="369">
        <v>1.4603193183563876</v>
      </c>
      <c r="X192" s="369">
        <v>0.26235335026359108</v>
      </c>
      <c r="Y192" s="369">
        <v>1.7959599357883416</v>
      </c>
      <c r="Z192" s="369">
        <v>0.28017572171178373</v>
      </c>
      <c r="AA192" s="369">
        <v>1.5138436472125376</v>
      </c>
      <c r="AB192" s="369">
        <v>4.6982285170072184E-2</v>
      </c>
      <c r="AC192" s="373">
        <v>1.0936357729082555</v>
      </c>
      <c r="AD192" s="575">
        <v>32812338000134</v>
      </c>
      <c r="AE192" s="370" t="s">
        <v>1924</v>
      </c>
      <c r="AF192" s="370" t="s">
        <v>1858</v>
      </c>
      <c r="AG192" s="374" t="s">
        <v>721</v>
      </c>
      <c r="AH192" s="374" t="s">
        <v>1819</v>
      </c>
      <c r="AI192" s="374">
        <v>50000</v>
      </c>
      <c r="AJ192" s="374">
        <v>10000</v>
      </c>
      <c r="AK192" s="374">
        <v>10000</v>
      </c>
      <c r="AL192" s="722">
        <v>2</v>
      </c>
      <c r="AM192" s="722">
        <v>20</v>
      </c>
      <c r="AN192" s="369" t="s">
        <v>1820</v>
      </c>
      <c r="AO192" s="367" t="s">
        <v>1326</v>
      </c>
      <c r="AP192" s="370" t="s">
        <v>1835</v>
      </c>
      <c r="AQ192" s="376" t="s">
        <v>676</v>
      </c>
      <c r="AR192" s="369">
        <v>4.7999999999999996E-3</v>
      </c>
      <c r="AS192" s="369">
        <v>4.7999999999999996E-3</v>
      </c>
      <c r="AT192" s="369" t="s">
        <v>1424</v>
      </c>
      <c r="AW192" s="198"/>
      <c r="AX192" s="198"/>
      <c r="AY192" s="184"/>
      <c r="AZ192" s="184"/>
      <c r="BA192" s="184"/>
      <c r="BB192" s="186"/>
      <c r="BC192" s="184"/>
      <c r="BD192" s="184"/>
      <c r="BE192" s="184"/>
      <c r="BF192" s="184"/>
      <c r="BG192" s="186"/>
      <c r="BH192" s="186"/>
      <c r="BI192" s="199"/>
      <c r="BJ192" s="199"/>
      <c r="BK192" s="199"/>
      <c r="BL192" s="186"/>
      <c r="BM192" s="186"/>
      <c r="BN192" s="186"/>
      <c r="BO192" s="186"/>
      <c r="BP192" s="186"/>
      <c r="BQ192" s="186"/>
      <c r="BR192" s="186"/>
      <c r="BS192" s="186"/>
      <c r="BT192" s="187"/>
      <c r="BU192" s="188"/>
      <c r="BV192" s="189"/>
      <c r="BW192" s="185"/>
      <c r="BX192"/>
      <c r="BZ192"/>
    </row>
    <row r="193" spans="2:78" ht="18.75">
      <c r="B193" s="363" t="s">
        <v>385</v>
      </c>
      <c r="C193" s="364">
        <v>12282747000169</v>
      </c>
      <c r="D193" s="365" t="s">
        <v>14</v>
      </c>
      <c r="E193" s="365" t="s">
        <v>614</v>
      </c>
      <c r="F193" s="365" t="s">
        <v>1424</v>
      </c>
      <c r="G193" s="366" t="s">
        <v>1424</v>
      </c>
      <c r="H193" s="366" t="s">
        <v>1340</v>
      </c>
      <c r="I193" s="366" t="s">
        <v>34</v>
      </c>
      <c r="J193" s="366" t="s">
        <v>608</v>
      </c>
      <c r="K193" s="367" t="s">
        <v>48</v>
      </c>
      <c r="L193" s="368"/>
      <c r="M193" s="368" t="s">
        <v>34</v>
      </c>
      <c r="N193" s="367">
        <v>257982</v>
      </c>
      <c r="O193" s="367" t="s">
        <v>1323</v>
      </c>
      <c r="P193" s="371">
        <v>40438</v>
      </c>
      <c r="Q193" s="372">
        <v>196.62509510000001</v>
      </c>
      <c r="R193" s="372">
        <v>266.44247052976192</v>
      </c>
      <c r="S193" s="367">
        <v>2</v>
      </c>
      <c r="T193" s="369">
        <v>-9.2546945016183879E-2</v>
      </c>
      <c r="U193" s="369">
        <v>-0.99159627409087747</v>
      </c>
      <c r="V193" s="369">
        <v>-0.15672225537619378</v>
      </c>
      <c r="W193" s="369">
        <v>-1.4040514752911259</v>
      </c>
      <c r="X193" s="369">
        <v>-0.11516419655964205</v>
      </c>
      <c r="Y193" s="369">
        <v>-0.78836532047547569</v>
      </c>
      <c r="Z193" s="369">
        <v>6.1240939053034404E-2</v>
      </c>
      <c r="AA193" s="369">
        <v>0.33089664574911359</v>
      </c>
      <c r="AB193" s="369">
        <v>0.18903082982374045</v>
      </c>
      <c r="AC193" s="373">
        <v>-1.4195763793221872</v>
      </c>
      <c r="AD193" s="575">
        <v>12297830000101</v>
      </c>
      <c r="AE193" s="370" t="s">
        <v>1925</v>
      </c>
      <c r="AF193" s="370" t="s">
        <v>1812</v>
      </c>
      <c r="AG193" s="374" t="s">
        <v>1459</v>
      </c>
      <c r="AH193" s="374" t="s">
        <v>1813</v>
      </c>
      <c r="AI193" s="374">
        <v>50000</v>
      </c>
      <c r="AJ193" s="374">
        <v>10000</v>
      </c>
      <c r="AK193" s="374">
        <v>50000</v>
      </c>
      <c r="AL193" s="722">
        <v>2</v>
      </c>
      <c r="AM193" s="722">
        <v>20</v>
      </c>
      <c r="AN193" s="369" t="s">
        <v>1814</v>
      </c>
      <c r="AO193" s="367" t="s">
        <v>1326</v>
      </c>
      <c r="AP193" s="370" t="s">
        <v>1816</v>
      </c>
      <c r="AQ193" s="376" t="s">
        <v>667</v>
      </c>
      <c r="AR193" s="369">
        <v>4.6666666666666697E-3</v>
      </c>
      <c r="AS193" s="369">
        <v>4.6666666666666697E-3</v>
      </c>
      <c r="AT193" s="369" t="s">
        <v>1424</v>
      </c>
      <c r="AW193" s="198"/>
      <c r="AX193" s="198"/>
      <c r="AY193" s="184"/>
      <c r="AZ193" s="184"/>
      <c r="BA193" s="184"/>
      <c r="BB193" s="186"/>
      <c r="BC193" s="184"/>
      <c r="BD193" s="184"/>
      <c r="BE193" s="184"/>
      <c r="BF193" s="184"/>
      <c r="BG193" s="186"/>
      <c r="BH193" s="186"/>
      <c r="BI193" s="199"/>
      <c r="BJ193" s="199"/>
      <c r="BK193" s="199"/>
      <c r="BL193" s="186"/>
      <c r="BM193" s="186"/>
      <c r="BN193" s="186"/>
      <c r="BO193" s="186"/>
      <c r="BP193" s="186"/>
      <c r="BQ193" s="186"/>
      <c r="BR193" s="186"/>
      <c r="BS193" s="186"/>
      <c r="BT193" s="187"/>
      <c r="BU193" s="188"/>
      <c r="BV193" s="189"/>
      <c r="BW193" s="185"/>
      <c r="BX193"/>
      <c r="BZ193"/>
    </row>
    <row r="194" spans="2:78" ht="18.75">
      <c r="B194" s="363" t="s">
        <v>904</v>
      </c>
      <c r="C194" s="364">
        <v>11701977000152</v>
      </c>
      <c r="D194" s="365" t="s">
        <v>11</v>
      </c>
      <c r="E194" s="365" t="s">
        <v>620</v>
      </c>
      <c r="F194" s="365" t="s">
        <v>1424</v>
      </c>
      <c r="G194" s="366" t="s">
        <v>740</v>
      </c>
      <c r="H194" s="366" t="s">
        <v>34</v>
      </c>
      <c r="I194" s="366" t="s">
        <v>34</v>
      </c>
      <c r="J194" s="366" t="s">
        <v>1424</v>
      </c>
      <c r="K194" s="367" t="s">
        <v>48</v>
      </c>
      <c r="L194" s="368"/>
      <c r="M194" s="368" t="s">
        <v>34</v>
      </c>
      <c r="N194" s="367">
        <v>259047</v>
      </c>
      <c r="O194" s="367" t="s">
        <v>1323</v>
      </c>
      <c r="P194" s="371">
        <v>40472</v>
      </c>
      <c r="Q194" s="372">
        <v>20.302423000000001</v>
      </c>
      <c r="R194" s="372">
        <v>20.947265306451602</v>
      </c>
      <c r="S194" s="367">
        <v>2</v>
      </c>
      <c r="T194" s="369">
        <v>7.3748671947444722E-2</v>
      </c>
      <c r="U194" s="369">
        <v>0.79018176461090528</v>
      </c>
      <c r="V194" s="369">
        <v>7.9039159915199386E-2</v>
      </c>
      <c r="W194" s="369">
        <v>0.7081001279513498</v>
      </c>
      <c r="X194" s="369">
        <v>0.14462073018270805</v>
      </c>
      <c r="Y194" s="369">
        <v>0.99001227554990634</v>
      </c>
      <c r="Z194" s="369">
        <v>0.1970218059573241</v>
      </c>
      <c r="AA194" s="369">
        <v>1.0645469474962437</v>
      </c>
      <c r="AB194" s="369">
        <v>4.2945627513261135E-2</v>
      </c>
      <c r="AC194" s="373">
        <v>-0.75868691591477577</v>
      </c>
      <c r="AD194" s="575">
        <v>0</v>
      </c>
      <c r="AE194" s="370" t="s">
        <v>1851</v>
      </c>
      <c r="AF194" s="370" t="s">
        <v>1812</v>
      </c>
      <c r="AG194" s="374" t="s">
        <v>1459</v>
      </c>
      <c r="AH194" s="374" t="s">
        <v>1819</v>
      </c>
      <c r="AI194" s="374">
        <v>1000</v>
      </c>
      <c r="AJ194" s="374">
        <v>1000</v>
      </c>
      <c r="AK194" s="374">
        <v>1000</v>
      </c>
      <c r="AL194" s="722">
        <v>1.1200000000000001</v>
      </c>
      <c r="AM194" s="722">
        <v>10</v>
      </c>
      <c r="AN194" s="369" t="s">
        <v>1820</v>
      </c>
      <c r="AO194" s="367" t="s">
        <v>1326</v>
      </c>
      <c r="AP194" s="370" t="s">
        <v>1835</v>
      </c>
      <c r="AQ194" s="376" t="s">
        <v>688</v>
      </c>
      <c r="AR194" s="369">
        <v>1.66666666666667E-3</v>
      </c>
      <c r="AS194" s="369">
        <v>1.66666666666667E-3</v>
      </c>
      <c r="AT194" s="369" t="s">
        <v>1424</v>
      </c>
      <c r="AW194" s="198"/>
      <c r="AX194" s="198"/>
      <c r="AY194" s="184"/>
      <c r="AZ194" s="184"/>
      <c r="BA194" s="184"/>
      <c r="BB194" s="186"/>
      <c r="BC194" s="184"/>
      <c r="BD194" s="184"/>
      <c r="BE194" s="184"/>
      <c r="BF194" s="184"/>
      <c r="BG194" s="186"/>
      <c r="BH194" s="186"/>
      <c r="BI194" s="199"/>
      <c r="BJ194" s="199"/>
      <c r="BK194" s="199"/>
      <c r="BL194" s="186"/>
      <c r="BM194" s="186"/>
      <c r="BN194" s="186"/>
      <c r="BO194" s="186"/>
      <c r="BP194" s="186"/>
      <c r="BQ194" s="186"/>
      <c r="BR194" s="186"/>
      <c r="BS194" s="186"/>
      <c r="BT194" s="187"/>
      <c r="BU194" s="188"/>
      <c r="BV194" s="189"/>
      <c r="BW194" s="185"/>
      <c r="BX194"/>
      <c r="BZ194"/>
    </row>
    <row r="195" spans="2:78" ht="18.75">
      <c r="B195" s="363" t="s">
        <v>184</v>
      </c>
      <c r="C195" s="364">
        <v>10783480000168</v>
      </c>
      <c r="D195" s="365" t="s">
        <v>11</v>
      </c>
      <c r="E195" s="365" t="s">
        <v>620</v>
      </c>
      <c r="F195" s="365" t="s">
        <v>665</v>
      </c>
      <c r="G195" s="366" t="s">
        <v>740</v>
      </c>
      <c r="H195" s="366" t="s">
        <v>34</v>
      </c>
      <c r="I195" s="366" t="s">
        <v>1424</v>
      </c>
      <c r="J195" s="366" t="s">
        <v>608</v>
      </c>
      <c r="K195" s="367" t="s">
        <v>48</v>
      </c>
      <c r="L195" s="368"/>
      <c r="M195" s="368" t="s">
        <v>1421</v>
      </c>
      <c r="N195" s="367">
        <v>259624</v>
      </c>
      <c r="O195" s="367" t="s">
        <v>1323</v>
      </c>
      <c r="P195" s="371">
        <v>39918</v>
      </c>
      <c r="Q195" s="372">
        <v>1609.6025709999999</v>
      </c>
      <c r="R195" s="372">
        <v>1183.7975571071427</v>
      </c>
      <c r="S195" s="367">
        <v>1</v>
      </c>
      <c r="T195" s="369">
        <v>0.10390376295355397</v>
      </c>
      <c r="U195" s="369">
        <v>1.113279149200967</v>
      </c>
      <c r="V195" s="369">
        <v>0.12599302830935022</v>
      </c>
      <c r="W195" s="369">
        <v>1.1287528810092093</v>
      </c>
      <c r="X195" s="369">
        <v>0.18889243283409773</v>
      </c>
      <c r="Y195" s="369">
        <v>1.2930776039367748</v>
      </c>
      <c r="Z195" s="369">
        <v>0.20763218838482445</v>
      </c>
      <c r="AA195" s="369">
        <v>1.1218768971943491</v>
      </c>
      <c r="AB195" s="369">
        <v>2.3472078872510808E-3</v>
      </c>
      <c r="AC195" s="373">
        <v>6.1228418591082701</v>
      </c>
      <c r="AD195" s="575">
        <v>0</v>
      </c>
      <c r="AE195" s="370" t="s">
        <v>1829</v>
      </c>
      <c r="AF195" s="370" t="s">
        <v>1830</v>
      </c>
      <c r="AG195" s="374" t="s">
        <v>743</v>
      </c>
      <c r="AH195" s="374" t="s">
        <v>1819</v>
      </c>
      <c r="AI195" s="374">
        <v>100</v>
      </c>
      <c r="AJ195" s="374">
        <v>100</v>
      </c>
      <c r="AK195" s="374">
        <v>100</v>
      </c>
      <c r="AL195" s="722">
        <v>0.4</v>
      </c>
      <c r="AM195" s="722">
        <v>0</v>
      </c>
      <c r="AN195" s="369" t="s">
        <v>1820</v>
      </c>
      <c r="AO195" s="367" t="s">
        <v>1326</v>
      </c>
      <c r="AP195" s="370" t="s">
        <v>1821</v>
      </c>
      <c r="AQ195" s="376" t="s">
        <v>11</v>
      </c>
      <c r="AR195" s="369">
        <v>6.9999999999999999E-4</v>
      </c>
      <c r="AS195" s="369">
        <v>6.9999999999999999E-4</v>
      </c>
      <c r="AT195" s="369" t="s">
        <v>1424</v>
      </c>
      <c r="AW195" s="198"/>
      <c r="AX195" s="198"/>
      <c r="AY195" s="184"/>
      <c r="AZ195" s="184"/>
      <c r="BA195" s="184"/>
      <c r="BB195" s="186"/>
      <c r="BC195" s="184"/>
      <c r="BD195" s="184"/>
      <c r="BE195" s="184"/>
      <c r="BF195" s="184"/>
      <c r="BG195" s="186"/>
      <c r="BH195" s="186"/>
      <c r="BI195" s="199"/>
      <c r="BJ195" s="199"/>
      <c r="BK195" s="199"/>
      <c r="BL195" s="186"/>
      <c r="BM195" s="186"/>
      <c r="BN195" s="186"/>
      <c r="BO195" s="186"/>
      <c r="BP195" s="186"/>
      <c r="BQ195" s="186"/>
      <c r="BR195" s="186"/>
      <c r="BS195" s="186"/>
      <c r="BT195" s="187"/>
      <c r="BU195" s="188"/>
      <c r="BV195" s="189"/>
      <c r="BW195" s="185"/>
      <c r="BX195"/>
      <c r="BZ195"/>
    </row>
    <row r="196" spans="2:78" ht="18.75">
      <c r="B196" s="363" t="s">
        <v>920</v>
      </c>
      <c r="C196" s="364">
        <v>12265822000183</v>
      </c>
      <c r="D196" s="365" t="s">
        <v>11</v>
      </c>
      <c r="E196" s="365" t="s">
        <v>663</v>
      </c>
      <c r="F196" s="365" t="s">
        <v>674</v>
      </c>
      <c r="G196" s="366" t="s">
        <v>740</v>
      </c>
      <c r="H196" s="366" t="s">
        <v>34</v>
      </c>
      <c r="I196" s="366" t="s">
        <v>1306</v>
      </c>
      <c r="J196" s="366" t="s">
        <v>608</v>
      </c>
      <c r="K196" s="367" t="s">
        <v>48</v>
      </c>
      <c r="L196" s="368"/>
      <c r="M196" s="368" t="s">
        <v>1421</v>
      </c>
      <c r="N196" s="367">
        <v>259640</v>
      </c>
      <c r="O196" s="367" t="s">
        <v>1323</v>
      </c>
      <c r="P196" s="371">
        <v>40371</v>
      </c>
      <c r="Q196" s="372">
        <v>50.452252999999999</v>
      </c>
      <c r="R196" s="372">
        <v>39.095089944444418</v>
      </c>
      <c r="S196" s="367">
        <v>0</v>
      </c>
      <c r="T196" s="369">
        <v>8.8566022514473097E-2</v>
      </c>
      <c r="U196" s="369">
        <v>0.94894259255173385</v>
      </c>
      <c r="V196" s="369">
        <v>9.7326570860602812E-2</v>
      </c>
      <c r="W196" s="369">
        <v>0.87193433423887001</v>
      </c>
      <c r="X196" s="369">
        <v>0.12427965417765052</v>
      </c>
      <c r="Y196" s="369">
        <v>0.85076588315886281</v>
      </c>
      <c r="Z196" s="369">
        <v>0.16420445498870495</v>
      </c>
      <c r="AA196" s="369">
        <v>0.88722844902443676</v>
      </c>
      <c r="AB196" s="369">
        <v>7.0291081775053794E-3</v>
      </c>
      <c r="AC196" s="373">
        <v>-2.0336683379555889</v>
      </c>
      <c r="AD196" s="575">
        <v>0</v>
      </c>
      <c r="AE196" s="370" t="s">
        <v>1829</v>
      </c>
      <c r="AF196" s="370" t="s">
        <v>1830</v>
      </c>
      <c r="AG196" s="374" t="s">
        <v>743</v>
      </c>
      <c r="AH196" s="374" t="s">
        <v>1819</v>
      </c>
      <c r="AI196" s="374">
        <v>500</v>
      </c>
      <c r="AJ196" s="374">
        <v>500</v>
      </c>
      <c r="AK196" s="374">
        <v>500</v>
      </c>
      <c r="AL196" s="722">
        <v>0.35</v>
      </c>
      <c r="AM196" s="722">
        <v>0</v>
      </c>
      <c r="AN196" s="369" t="s">
        <v>1820</v>
      </c>
      <c r="AO196" s="367" t="s">
        <v>1326</v>
      </c>
      <c r="AP196" s="370" t="s">
        <v>1821</v>
      </c>
      <c r="AQ196" s="376" t="s">
        <v>11</v>
      </c>
      <c r="AR196" s="369">
        <v>4.6666666666666699E-4</v>
      </c>
      <c r="AS196" s="369">
        <v>4.6666666666666699E-4</v>
      </c>
      <c r="AT196" s="369" t="s">
        <v>1424</v>
      </c>
      <c r="AW196" s="198"/>
      <c r="AX196" s="198"/>
      <c r="AY196" s="184"/>
      <c r="AZ196" s="184"/>
      <c r="BA196" s="184"/>
      <c r="BB196" s="186"/>
      <c r="BC196" s="184"/>
      <c r="BD196" s="184"/>
      <c r="BE196" s="184"/>
      <c r="BF196" s="184"/>
      <c r="BG196" s="186"/>
      <c r="BH196" s="186"/>
      <c r="BI196" s="199"/>
      <c r="BJ196" s="199"/>
      <c r="BK196" s="199"/>
      <c r="BL196" s="186"/>
      <c r="BM196" s="186"/>
      <c r="BN196" s="186"/>
      <c r="BO196" s="186"/>
      <c r="BP196" s="186"/>
      <c r="BQ196" s="186"/>
      <c r="BR196" s="186"/>
      <c r="BS196" s="186"/>
      <c r="BT196" s="187"/>
      <c r="BU196" s="188"/>
      <c r="BV196" s="189"/>
      <c r="BW196" s="185"/>
      <c r="BX196"/>
      <c r="BZ196"/>
    </row>
    <row r="197" spans="2:78" ht="18.75">
      <c r="B197" s="363" t="s">
        <v>230</v>
      </c>
      <c r="C197" s="364">
        <v>12154412000165</v>
      </c>
      <c r="D197" s="365" t="s">
        <v>13</v>
      </c>
      <c r="E197" s="365" t="s">
        <v>615</v>
      </c>
      <c r="F197" s="365" t="s">
        <v>619</v>
      </c>
      <c r="G197" s="366" t="s">
        <v>34</v>
      </c>
      <c r="H197" s="366" t="s">
        <v>1339</v>
      </c>
      <c r="I197" s="366" t="s">
        <v>34</v>
      </c>
      <c r="J197" s="366" t="s">
        <v>611</v>
      </c>
      <c r="K197" s="367" t="s">
        <v>48</v>
      </c>
      <c r="L197" s="368"/>
      <c r="M197" s="368" t="s">
        <v>34</v>
      </c>
      <c r="N197" s="367">
        <v>260088</v>
      </c>
      <c r="O197" s="367" t="s">
        <v>1323</v>
      </c>
      <c r="P197" s="371">
        <v>40412</v>
      </c>
      <c r="Q197" s="372">
        <v>2449.0009540000001</v>
      </c>
      <c r="R197" s="372">
        <v>1837.2002571825401</v>
      </c>
      <c r="S197" s="367">
        <v>1</v>
      </c>
      <c r="T197" s="369">
        <v>0.1551567341466511</v>
      </c>
      <c r="U197" s="369">
        <v>1.6624302342235444</v>
      </c>
      <c r="V197" s="369">
        <v>0.17760403074302444</v>
      </c>
      <c r="W197" s="369">
        <v>1.5911282082038791</v>
      </c>
      <c r="X197" s="369">
        <v>0.25851149423350184</v>
      </c>
      <c r="Y197" s="369">
        <v>1.7696602163367898</v>
      </c>
      <c r="Z197" s="369">
        <v>0.38839234598868289</v>
      </c>
      <c r="AA197" s="369">
        <v>2.0985590114970076</v>
      </c>
      <c r="AB197" s="369">
        <v>4.1967462683412955E-2</v>
      </c>
      <c r="AC197" s="373">
        <v>1.572231936810488</v>
      </c>
      <c r="AD197" s="575">
        <v>12124089000187</v>
      </c>
      <c r="AE197" s="370" t="s">
        <v>1926</v>
      </c>
      <c r="AF197" s="370" t="s">
        <v>1858</v>
      </c>
      <c r="AG197" s="374" t="s">
        <v>721</v>
      </c>
      <c r="AH197" s="374" t="s">
        <v>1819</v>
      </c>
      <c r="AI197" s="374">
        <v>50000</v>
      </c>
      <c r="AJ197" s="374">
        <v>10000</v>
      </c>
      <c r="AK197" s="374">
        <v>10000</v>
      </c>
      <c r="AL197" s="722">
        <v>1.96</v>
      </c>
      <c r="AM197" s="722">
        <v>20</v>
      </c>
      <c r="AN197" s="369" t="s">
        <v>1820</v>
      </c>
      <c r="AO197" s="367" t="s">
        <v>1326</v>
      </c>
      <c r="AP197" s="370" t="s">
        <v>1835</v>
      </c>
      <c r="AQ197" s="376" t="s">
        <v>666</v>
      </c>
      <c r="AR197" s="369">
        <v>4.8937499999999997E-3</v>
      </c>
      <c r="AS197" s="369">
        <v>4.8937499999999997E-3</v>
      </c>
      <c r="AT197" s="369" t="s">
        <v>1424</v>
      </c>
      <c r="AW197" s="198"/>
      <c r="AX197" s="198"/>
      <c r="AY197" s="184"/>
      <c r="AZ197" s="184"/>
      <c r="BA197" s="184"/>
      <c r="BB197" s="186"/>
      <c r="BC197" s="184"/>
      <c r="BD197" s="184"/>
      <c r="BE197" s="184"/>
      <c r="BF197" s="184"/>
      <c r="BG197" s="186"/>
      <c r="BH197" s="186"/>
      <c r="BI197" s="199"/>
      <c r="BJ197" s="199"/>
      <c r="BK197" s="199"/>
      <c r="BL197" s="186"/>
      <c r="BM197" s="186"/>
      <c r="BN197" s="186"/>
      <c r="BO197" s="186"/>
      <c r="BP197" s="186"/>
      <c r="BQ197" s="186"/>
      <c r="BR197" s="186"/>
      <c r="BS197" s="186"/>
      <c r="BT197" s="187"/>
      <c r="BU197" s="188"/>
      <c r="BV197" s="189"/>
      <c r="BW197" s="185"/>
      <c r="BX197"/>
      <c r="BZ197"/>
    </row>
    <row r="198" spans="2:78" ht="18.75">
      <c r="B198" s="363" t="s">
        <v>1608</v>
      </c>
      <c r="C198" s="364">
        <v>12469170000107</v>
      </c>
      <c r="D198" s="365" t="s">
        <v>13</v>
      </c>
      <c r="E198" s="365" t="s">
        <v>615</v>
      </c>
      <c r="F198" s="365" t="s">
        <v>619</v>
      </c>
      <c r="G198" s="366" t="s">
        <v>34</v>
      </c>
      <c r="H198" s="366" t="s">
        <v>1340</v>
      </c>
      <c r="I198" s="366" t="s">
        <v>34</v>
      </c>
      <c r="J198" s="366" t="s">
        <v>611</v>
      </c>
      <c r="K198" s="367" t="s">
        <v>48</v>
      </c>
      <c r="L198" s="368"/>
      <c r="M198" s="368" t="s">
        <v>1424</v>
      </c>
      <c r="N198" s="367">
        <v>262358</v>
      </c>
      <c r="O198" s="367" t="s">
        <v>1326</v>
      </c>
      <c r="P198" s="371">
        <v>40514</v>
      </c>
      <c r="Q198" s="372">
        <v>53.955605300000002</v>
      </c>
      <c r="R198" s="372">
        <v>63.933879153784844</v>
      </c>
      <c r="S198" s="367">
        <v>1</v>
      </c>
      <c r="T198" s="369">
        <v>0.18246975384913466</v>
      </c>
      <c r="U198" s="369">
        <v>1.9550761834379382</v>
      </c>
      <c r="V198" s="369">
        <v>0.19974086437042105</v>
      </c>
      <c r="W198" s="369">
        <v>1.7894488221984481</v>
      </c>
      <c r="X198" s="369">
        <v>0.30918632583026073</v>
      </c>
      <c r="Y198" s="369">
        <v>2.1165586539178642</v>
      </c>
      <c r="Z198" s="369">
        <v>0.4043740762538226</v>
      </c>
      <c r="AA198" s="369">
        <v>2.1849113930864239</v>
      </c>
      <c r="AB198" s="369">
        <v>3.8791492673812676E-2</v>
      </c>
      <c r="AC198" s="373">
        <v>2.2716171173440922</v>
      </c>
      <c r="AD198" s="575">
        <v>38452321000108</v>
      </c>
      <c r="AE198" s="370" t="s">
        <v>1817</v>
      </c>
      <c r="AF198" s="370" t="s">
        <v>1818</v>
      </c>
      <c r="AG198" s="374" t="s">
        <v>59</v>
      </c>
      <c r="AH198" s="374" t="s">
        <v>1819</v>
      </c>
      <c r="AI198" s="374">
        <v>50000</v>
      </c>
      <c r="AJ198" s="374">
        <v>50000</v>
      </c>
      <c r="AK198" s="374">
        <v>50000</v>
      </c>
      <c r="AL198" s="722">
        <v>2.2999999999999998</v>
      </c>
      <c r="AM198" s="722">
        <v>0</v>
      </c>
      <c r="AN198" s="369" t="s">
        <v>1820</v>
      </c>
      <c r="AO198" s="367" t="s">
        <v>1326</v>
      </c>
      <c r="AP198" s="370" t="s">
        <v>1835</v>
      </c>
      <c r="AQ198" s="376" t="s">
        <v>1815</v>
      </c>
      <c r="AR198" s="369">
        <v>0</v>
      </c>
      <c r="AS198" s="369">
        <v>0</v>
      </c>
      <c r="AT198" s="369" t="s">
        <v>1424</v>
      </c>
      <c r="AW198" s="198"/>
      <c r="AX198" s="198"/>
      <c r="AY198" s="184"/>
      <c r="AZ198" s="184"/>
      <c r="BA198" s="184"/>
      <c r="BB198" s="184"/>
      <c r="BC198" s="184"/>
      <c r="BD198" s="184"/>
      <c r="BE198" s="184"/>
      <c r="BF198" s="184"/>
      <c r="BG198" s="186"/>
      <c r="BH198" s="186"/>
      <c r="BI198" s="199"/>
      <c r="BJ198" s="199"/>
      <c r="BK198" s="199"/>
      <c r="BL198" s="218"/>
      <c r="BM198" s="186"/>
      <c r="BN198" s="186"/>
      <c r="BO198" s="186"/>
      <c r="BP198" s="186"/>
      <c r="BQ198" s="186"/>
      <c r="BR198" s="186"/>
      <c r="BS198" s="186"/>
      <c r="BT198" s="186"/>
      <c r="BU198" s="186"/>
      <c r="BV198" s="189"/>
      <c r="BW198" s="184"/>
      <c r="BX198"/>
      <c r="BZ198"/>
    </row>
    <row r="199" spans="2:78" ht="18.75">
      <c r="B199" s="363" t="s">
        <v>538</v>
      </c>
      <c r="C199" s="364">
        <v>12831360000114</v>
      </c>
      <c r="D199" s="365" t="s">
        <v>13</v>
      </c>
      <c r="E199" s="365" t="s">
        <v>615</v>
      </c>
      <c r="F199" s="365" t="s">
        <v>619</v>
      </c>
      <c r="G199" s="366" t="s">
        <v>34</v>
      </c>
      <c r="H199" s="366" t="s">
        <v>1340</v>
      </c>
      <c r="I199" s="366" t="s">
        <v>34</v>
      </c>
      <c r="J199" s="366" t="s">
        <v>611</v>
      </c>
      <c r="K199" s="367" t="s">
        <v>48</v>
      </c>
      <c r="L199" s="368" t="s">
        <v>717</v>
      </c>
      <c r="M199" s="368" t="s">
        <v>1421</v>
      </c>
      <c r="N199" s="367">
        <v>262773</v>
      </c>
      <c r="O199" s="367" t="s">
        <v>1323</v>
      </c>
      <c r="P199" s="371">
        <v>40515</v>
      </c>
      <c r="Q199" s="372">
        <v>978.79655279999997</v>
      </c>
      <c r="R199" s="372">
        <v>963.83918076864984</v>
      </c>
      <c r="S199" s="367">
        <v>1</v>
      </c>
      <c r="T199" s="369">
        <v>0.29285664976322878</v>
      </c>
      <c r="U199" s="369">
        <v>3.1378190030710646</v>
      </c>
      <c r="V199" s="369">
        <v>0.31368158455766659</v>
      </c>
      <c r="W199" s="369">
        <v>2.8102268596930284</v>
      </c>
      <c r="X199" s="369">
        <v>0.46087056196795229</v>
      </c>
      <c r="Y199" s="369">
        <v>3.1549247000165637</v>
      </c>
      <c r="Z199" s="369">
        <v>0.56819148760640248</v>
      </c>
      <c r="AA199" s="369">
        <v>3.0700485704397744</v>
      </c>
      <c r="AB199" s="369">
        <v>7.7954919759395516E-2</v>
      </c>
      <c r="AC199" s="373">
        <v>2.5920126603433915</v>
      </c>
      <c r="AD199" s="575">
        <v>12798221000136</v>
      </c>
      <c r="AE199" s="370" t="s">
        <v>1927</v>
      </c>
      <c r="AF199" s="370" t="s">
        <v>1856</v>
      </c>
      <c r="AG199" s="374" t="s">
        <v>59</v>
      </c>
      <c r="AH199" s="374" t="s">
        <v>1813</v>
      </c>
      <c r="AI199" s="374">
        <v>50000</v>
      </c>
      <c r="AJ199" s="374">
        <v>10000</v>
      </c>
      <c r="AK199" s="374">
        <v>50000</v>
      </c>
      <c r="AL199" s="722">
        <v>2.2999999999999998</v>
      </c>
      <c r="AM199" s="722">
        <v>20</v>
      </c>
      <c r="AN199" s="369" t="s">
        <v>1820</v>
      </c>
      <c r="AO199" s="367" t="s">
        <v>1326</v>
      </c>
      <c r="AP199" s="370" t="s">
        <v>1835</v>
      </c>
      <c r="AQ199" s="376" t="s">
        <v>666</v>
      </c>
      <c r="AR199" s="369">
        <v>3.16666E-3</v>
      </c>
      <c r="AS199" s="369">
        <v>3.16666E-3</v>
      </c>
      <c r="AT199" s="369" t="s">
        <v>1424</v>
      </c>
      <c r="AW199" s="198"/>
      <c r="AX199" s="198"/>
      <c r="AY199" s="184"/>
      <c r="AZ199" s="184"/>
      <c r="BA199" s="184"/>
      <c r="BB199" s="184"/>
      <c r="BC199" s="184"/>
      <c r="BD199" s="184"/>
      <c r="BE199" s="184"/>
      <c r="BF199" s="184"/>
      <c r="BG199" s="186"/>
      <c r="BH199" s="186"/>
      <c r="BI199" s="199"/>
      <c r="BJ199" s="199"/>
      <c r="BK199" s="199"/>
      <c r="BL199" s="218"/>
      <c r="BM199" s="186"/>
      <c r="BN199" s="186"/>
      <c r="BO199" s="186"/>
      <c r="BP199" s="186"/>
      <c r="BQ199" s="186"/>
      <c r="BR199" s="186"/>
      <c r="BS199" s="186"/>
      <c r="BT199" s="186"/>
      <c r="BU199" s="186"/>
      <c r="BV199" s="189"/>
      <c r="BW199" s="184"/>
      <c r="BX199"/>
      <c r="BZ199"/>
    </row>
    <row r="200" spans="2:78" ht="18.75">
      <c r="B200" s="363" t="s">
        <v>1741</v>
      </c>
      <c r="C200" s="364">
        <v>12808980000132</v>
      </c>
      <c r="D200" s="365" t="s">
        <v>13</v>
      </c>
      <c r="E200" s="365" t="s">
        <v>615</v>
      </c>
      <c r="F200" s="365" t="s">
        <v>619</v>
      </c>
      <c r="G200" s="366" t="s">
        <v>34</v>
      </c>
      <c r="H200" s="366" t="s">
        <v>1340</v>
      </c>
      <c r="I200" s="366" t="s">
        <v>34</v>
      </c>
      <c r="J200" s="366" t="s">
        <v>611</v>
      </c>
      <c r="K200" s="367" t="s">
        <v>48</v>
      </c>
      <c r="L200" s="368"/>
      <c r="M200" s="368" t="s">
        <v>1424</v>
      </c>
      <c r="N200" s="367">
        <v>262821</v>
      </c>
      <c r="O200" s="367" t="s">
        <v>1323</v>
      </c>
      <c r="P200" s="371">
        <v>40515</v>
      </c>
      <c r="Q200" s="372">
        <v>20177.141173</v>
      </c>
      <c r="R200" s="372">
        <v>15677.871035380911</v>
      </c>
      <c r="S200" s="367">
        <v>1</v>
      </c>
      <c r="T200" s="369">
        <v>0.65763905782619125</v>
      </c>
      <c r="U200" s="369">
        <v>7.0462881224555831</v>
      </c>
      <c r="V200" s="369">
        <v>0.77012909505915639</v>
      </c>
      <c r="W200" s="369">
        <v>6.8994725062301443</v>
      </c>
      <c r="X200" s="369">
        <v>1.1875241072833207</v>
      </c>
      <c r="Y200" s="369">
        <v>8.1292871515490575</v>
      </c>
      <c r="Z200" s="369">
        <v>1.4401089002970799</v>
      </c>
      <c r="AA200" s="369">
        <v>7.781187094617831</v>
      </c>
      <c r="AB200" s="369">
        <v>0.24749804299871489</v>
      </c>
      <c r="AC200" s="373">
        <v>2.6606580055152818</v>
      </c>
      <c r="AD200" s="575">
        <v>0</v>
      </c>
      <c r="AE200" s="370" t="s">
        <v>1927</v>
      </c>
      <c r="AF200" s="370" t="s">
        <v>1856</v>
      </c>
      <c r="AG200" s="374" t="s">
        <v>59</v>
      </c>
      <c r="AH200" s="374" t="s">
        <v>1894</v>
      </c>
      <c r="AI200" s="374">
        <v>1000000</v>
      </c>
      <c r="AJ200" s="374">
        <v>0</v>
      </c>
      <c r="AK200" s="374">
        <v>0</v>
      </c>
      <c r="AL200" s="722">
        <v>1.3</v>
      </c>
      <c r="AM200" s="722">
        <v>0</v>
      </c>
      <c r="AN200" s="369" t="s">
        <v>1820</v>
      </c>
      <c r="AO200" s="367" t="s">
        <v>1326</v>
      </c>
      <c r="AP200" s="370" t="s">
        <v>1835</v>
      </c>
      <c r="AQ200" s="376" t="s">
        <v>1815</v>
      </c>
      <c r="AR200" s="369">
        <v>0</v>
      </c>
      <c r="AS200" s="369">
        <v>0</v>
      </c>
      <c r="AT200" s="369" t="s">
        <v>1424</v>
      </c>
      <c r="AW200" s="198"/>
      <c r="AX200" s="198"/>
      <c r="AY200" s="184"/>
      <c r="AZ200" s="184"/>
      <c r="BA200" s="184"/>
      <c r="BB200" s="186"/>
      <c r="BC200" s="184"/>
      <c r="BD200" s="184"/>
      <c r="BE200" s="184"/>
      <c r="BF200" s="184"/>
      <c r="BG200" s="186"/>
      <c r="BH200" s="186"/>
      <c r="BI200" s="199"/>
      <c r="BJ200" s="199"/>
      <c r="BK200" s="199"/>
      <c r="BL200" s="186"/>
      <c r="BM200" s="186"/>
      <c r="BN200" s="186"/>
      <c r="BO200" s="186"/>
      <c r="BP200" s="186"/>
      <c r="BQ200" s="186"/>
      <c r="BR200" s="186"/>
      <c r="BS200" s="186"/>
      <c r="BT200" s="187"/>
      <c r="BU200" s="188"/>
      <c r="BV200" s="189"/>
      <c r="BW200" s="185"/>
      <c r="BX200"/>
      <c r="BZ200"/>
    </row>
    <row r="201" spans="2:78" ht="18.75">
      <c r="B201" s="363" t="s">
        <v>1386</v>
      </c>
      <c r="C201" s="364">
        <v>12682783000110</v>
      </c>
      <c r="D201" s="365" t="s">
        <v>11</v>
      </c>
      <c r="E201" s="365" t="s">
        <v>621</v>
      </c>
      <c r="F201" s="365" t="s">
        <v>674</v>
      </c>
      <c r="G201" s="366" t="s">
        <v>740</v>
      </c>
      <c r="H201" s="366" t="s">
        <v>34</v>
      </c>
      <c r="I201" s="366" t="s">
        <v>1424</v>
      </c>
      <c r="J201" s="366" t="s">
        <v>608</v>
      </c>
      <c r="K201" s="367" t="s">
        <v>48</v>
      </c>
      <c r="L201" s="368"/>
      <c r="M201" s="368" t="s">
        <v>34</v>
      </c>
      <c r="N201" s="367">
        <v>263109</v>
      </c>
      <c r="O201" s="367" t="s">
        <v>1323</v>
      </c>
      <c r="P201" s="371">
        <v>40516</v>
      </c>
      <c r="Q201" s="372">
        <v>176.094234</v>
      </c>
      <c r="R201" s="372">
        <v>208.47333023015864</v>
      </c>
      <c r="S201" s="367">
        <v>1</v>
      </c>
      <c r="T201" s="369">
        <v>6.9609298860268565E-2</v>
      </c>
      <c r="U201" s="369">
        <v>0.74583036079527254</v>
      </c>
      <c r="V201" s="369">
        <v>8.4493518005317902E-2</v>
      </c>
      <c r="W201" s="369">
        <v>0.75696491428826385</v>
      </c>
      <c r="X201" s="369">
        <v>0.14027911932786408</v>
      </c>
      <c r="Y201" s="369">
        <v>0.96029144620181761</v>
      </c>
      <c r="Z201" s="369">
        <v>0.20743905639723947</v>
      </c>
      <c r="AA201" s="369">
        <v>1.1208333676883206</v>
      </c>
      <c r="AB201" s="369">
        <v>2.6887627122720626E-2</v>
      </c>
      <c r="AC201" s="373">
        <v>-1.0089372139878654</v>
      </c>
      <c r="AD201" s="575">
        <v>10922432000103</v>
      </c>
      <c r="AE201" s="370" t="s">
        <v>1865</v>
      </c>
      <c r="AF201" s="370" t="s">
        <v>1858</v>
      </c>
      <c r="AG201" s="374" t="s">
        <v>721</v>
      </c>
      <c r="AH201" s="374" t="s">
        <v>1819</v>
      </c>
      <c r="AI201" s="374">
        <v>500</v>
      </c>
      <c r="AJ201" s="374">
        <v>500</v>
      </c>
      <c r="AK201" s="374">
        <v>500</v>
      </c>
      <c r="AL201" s="722">
        <v>0.76</v>
      </c>
      <c r="AM201" s="722">
        <v>0</v>
      </c>
      <c r="AN201" s="369" t="s">
        <v>1928</v>
      </c>
      <c r="AO201" s="367" t="s">
        <v>1326</v>
      </c>
      <c r="AP201" s="370" t="s">
        <v>1821</v>
      </c>
      <c r="AQ201" s="376" t="s">
        <v>671</v>
      </c>
      <c r="AR201" s="369">
        <v>1.25E-3</v>
      </c>
      <c r="AS201" s="369">
        <v>1.25E-3</v>
      </c>
      <c r="AT201" s="369" t="s">
        <v>1424</v>
      </c>
      <c r="AW201" s="198"/>
      <c r="AX201" s="198"/>
      <c r="AY201" s="184"/>
      <c r="AZ201" s="184"/>
      <c r="BA201" s="184"/>
      <c r="BB201" s="186"/>
      <c r="BC201" s="184"/>
      <c r="BD201" s="184"/>
      <c r="BE201" s="184"/>
      <c r="BF201" s="184"/>
      <c r="BG201" s="186"/>
      <c r="BH201" s="186"/>
      <c r="BI201" s="199"/>
      <c r="BJ201" s="199"/>
      <c r="BK201" s="199"/>
      <c r="BL201" s="186"/>
      <c r="BM201" s="186"/>
      <c r="BN201" s="186"/>
      <c r="BO201" s="186"/>
      <c r="BP201" s="186"/>
      <c r="BQ201" s="186"/>
      <c r="BR201" s="186"/>
      <c r="BS201" s="186"/>
      <c r="BT201" s="187"/>
      <c r="BU201" s="188"/>
      <c r="BV201" s="189"/>
      <c r="BW201" s="185"/>
      <c r="BX201"/>
      <c r="BZ201"/>
    </row>
    <row r="202" spans="2:78" ht="18.75">
      <c r="B202" s="363" t="s">
        <v>45</v>
      </c>
      <c r="C202" s="364">
        <v>12565159000132</v>
      </c>
      <c r="D202" s="365" t="s">
        <v>14</v>
      </c>
      <c r="E202" s="365" t="s">
        <v>607</v>
      </c>
      <c r="F202" s="365" t="s">
        <v>1424</v>
      </c>
      <c r="G202" s="366" t="s">
        <v>1424</v>
      </c>
      <c r="H202" s="366" t="s">
        <v>34</v>
      </c>
      <c r="I202" s="366" t="s">
        <v>34</v>
      </c>
      <c r="J202" s="366" t="s">
        <v>608</v>
      </c>
      <c r="K202" s="367" t="s">
        <v>48</v>
      </c>
      <c r="L202" s="368"/>
      <c r="M202" s="368" t="s">
        <v>34</v>
      </c>
      <c r="N202" s="367">
        <v>263117</v>
      </c>
      <c r="O202" s="367" t="s">
        <v>1323</v>
      </c>
      <c r="P202" s="371">
        <v>40517</v>
      </c>
      <c r="Q202" s="372">
        <v>709.39819399999999</v>
      </c>
      <c r="R202" s="372">
        <v>714.25199002000011</v>
      </c>
      <c r="S202" s="367">
        <v>2</v>
      </c>
      <c r="T202" s="369">
        <v>4.8106637706982758E-2</v>
      </c>
      <c r="U202" s="369">
        <v>0.5154396258130618</v>
      </c>
      <c r="V202" s="369">
        <v>-7.9578340165785577E-2</v>
      </c>
      <c r="W202" s="369">
        <v>-0.71293056396355614</v>
      </c>
      <c r="X202" s="369">
        <v>-4.827548241016133E-2</v>
      </c>
      <c r="Y202" s="369">
        <v>-0.33047350911430973</v>
      </c>
      <c r="Z202" s="369">
        <v>0.10070170222790042</v>
      </c>
      <c r="AA202" s="369">
        <v>0.54411078608023467</v>
      </c>
      <c r="AB202" s="369">
        <v>0.21824681222041697</v>
      </c>
      <c r="AC202" s="373">
        <v>-0.87607137912257238</v>
      </c>
      <c r="AD202" s="575">
        <v>13549298000135</v>
      </c>
      <c r="AE202" s="370" t="s">
        <v>1864</v>
      </c>
      <c r="AF202" s="370" t="s">
        <v>1833</v>
      </c>
      <c r="AG202" s="374" t="s">
        <v>1458</v>
      </c>
      <c r="AH202" s="374" t="s">
        <v>1813</v>
      </c>
      <c r="AI202" s="374">
        <v>20000</v>
      </c>
      <c r="AJ202" s="374">
        <v>5000</v>
      </c>
      <c r="AK202" s="374">
        <v>5000</v>
      </c>
      <c r="AL202" s="722">
        <v>0</v>
      </c>
      <c r="AM202" s="722">
        <v>20</v>
      </c>
      <c r="AN202" s="369" t="s">
        <v>1814</v>
      </c>
      <c r="AO202" s="367" t="s">
        <v>1326</v>
      </c>
      <c r="AP202" s="370" t="s">
        <v>1816</v>
      </c>
      <c r="AQ202" s="376" t="s">
        <v>661</v>
      </c>
      <c r="AR202" s="369">
        <v>3.8999999999999998E-3</v>
      </c>
      <c r="AS202" s="369">
        <v>3.8999999999999998E-3</v>
      </c>
      <c r="AT202" s="369" t="s">
        <v>1424</v>
      </c>
      <c r="AW202" s="198"/>
      <c r="AX202" s="198"/>
      <c r="AY202" s="184"/>
      <c r="AZ202" s="184"/>
      <c r="BA202" s="184"/>
      <c r="BB202" s="186"/>
      <c r="BC202" s="184"/>
      <c r="BD202" s="184"/>
      <c r="BE202" s="184"/>
      <c r="BF202" s="184"/>
      <c r="BG202" s="186"/>
      <c r="BH202" s="186"/>
      <c r="BI202" s="199"/>
      <c r="BJ202" s="199"/>
      <c r="BK202" s="199"/>
      <c r="BL202" s="186"/>
      <c r="BM202" s="186"/>
      <c r="BN202" s="186"/>
      <c r="BO202" s="186"/>
      <c r="BP202" s="186"/>
      <c r="BQ202" s="186"/>
      <c r="BR202" s="186"/>
      <c r="BS202" s="186"/>
      <c r="BT202" s="187"/>
      <c r="BU202" s="188"/>
      <c r="BV202" s="189"/>
      <c r="BW202" s="185"/>
      <c r="BX202"/>
      <c r="BZ202"/>
    </row>
    <row r="203" spans="2:78" ht="18.75">
      <c r="B203" s="363" t="s">
        <v>189</v>
      </c>
      <c r="C203" s="364"/>
      <c r="D203" s="365" t="s">
        <v>13</v>
      </c>
      <c r="E203" s="365" t="s">
        <v>615</v>
      </c>
      <c r="F203" s="365" t="s">
        <v>619</v>
      </c>
      <c r="G203" s="366" t="s">
        <v>34</v>
      </c>
      <c r="H203" s="366" t="s">
        <v>1339</v>
      </c>
      <c r="I203" s="366" t="s">
        <v>34</v>
      </c>
      <c r="J203" s="366" t="s">
        <v>1424</v>
      </c>
      <c r="L203" s="368"/>
      <c r="M203" s="368" t="s">
        <v>1421</v>
      </c>
      <c r="N203" s="367">
        <v>263168</v>
      </c>
      <c r="O203" s="367" t="s">
        <v>1323</v>
      </c>
      <c r="P203" s="371"/>
      <c r="S203" s="367"/>
      <c r="U203" s="369"/>
      <c r="W203" s="369"/>
      <c r="Y203" s="369"/>
      <c r="AA203" s="369"/>
      <c r="AD203" s="575">
        <v>0</v>
      </c>
      <c r="AE203" s="370"/>
      <c r="AF203" s="370"/>
      <c r="AG203" s="374" t="s">
        <v>1460</v>
      </c>
      <c r="AH203" s="374"/>
      <c r="AI203" s="374">
        <v>20000</v>
      </c>
      <c r="AJ203" s="374">
        <v>5000</v>
      </c>
      <c r="AK203" s="374">
        <v>20000</v>
      </c>
      <c r="AN203" s="369"/>
      <c r="AO203" s="367" t="s">
        <v>1326</v>
      </c>
      <c r="AP203" s="370"/>
      <c r="AR203" s="369">
        <v>2.3999999999999998E-3</v>
      </c>
      <c r="AS203" s="369">
        <v>2.3999999999999998E-3</v>
      </c>
      <c r="AT203" s="369" t="s">
        <v>1424</v>
      </c>
      <c r="AW203" s="198"/>
      <c r="AX203" s="198"/>
      <c r="AY203" s="184"/>
      <c r="AZ203" s="184"/>
      <c r="BA203" s="184"/>
      <c r="BB203" s="186"/>
      <c r="BC203" s="184"/>
      <c r="BD203" s="184"/>
      <c r="BE203" s="184"/>
      <c r="BF203" s="184"/>
      <c r="BG203" s="186"/>
      <c r="BH203" s="186"/>
      <c r="BI203" s="199"/>
      <c r="BJ203" s="199"/>
      <c r="BK203" s="199"/>
      <c r="BL203" s="218"/>
      <c r="BM203" s="186"/>
      <c r="BN203" s="186"/>
      <c r="BO203" s="186"/>
      <c r="BP203" s="186"/>
      <c r="BQ203" s="186"/>
      <c r="BR203" s="186"/>
      <c r="BS203" s="186"/>
      <c r="BT203" s="187"/>
      <c r="BU203" s="188"/>
      <c r="BV203" s="189"/>
      <c r="BW203" s="185"/>
      <c r="BX203"/>
      <c r="BZ203"/>
    </row>
    <row r="204" spans="2:78" ht="18.75">
      <c r="B204" s="363" t="s">
        <v>251</v>
      </c>
      <c r="C204" s="364">
        <v>12845796000162</v>
      </c>
      <c r="D204" s="365" t="s">
        <v>14</v>
      </c>
      <c r="E204" s="365" t="s">
        <v>607</v>
      </c>
      <c r="F204" s="365" t="s">
        <v>1424</v>
      </c>
      <c r="G204" s="366" t="s">
        <v>1424</v>
      </c>
      <c r="H204" s="366" t="s">
        <v>34</v>
      </c>
      <c r="I204" s="366" t="s">
        <v>34</v>
      </c>
      <c r="J204" s="366" t="s">
        <v>608</v>
      </c>
      <c r="K204" s="367" t="s">
        <v>48</v>
      </c>
      <c r="L204" s="368"/>
      <c r="M204" s="368" t="s">
        <v>34</v>
      </c>
      <c r="N204" s="367">
        <v>263435</v>
      </c>
      <c r="O204" s="367" t="s">
        <v>1323</v>
      </c>
      <c r="P204" s="371">
        <v>40530</v>
      </c>
      <c r="Q204" s="372">
        <v>77.905006999999998</v>
      </c>
      <c r="R204" s="372">
        <v>58.322157023904367</v>
      </c>
      <c r="S204" s="367">
        <v>2</v>
      </c>
      <c r="T204" s="369">
        <v>7.1507039682137119E-3</v>
      </c>
      <c r="U204" s="369">
        <v>7.6616374649294147E-2</v>
      </c>
      <c r="V204" s="369">
        <v>-3.3611354775617497E-2</v>
      </c>
      <c r="W204" s="369">
        <v>-0.3011191495806389</v>
      </c>
      <c r="X204" s="369">
        <v>0.28918887105711266</v>
      </c>
      <c r="Y204" s="369">
        <v>1.979664546965431</v>
      </c>
      <c r="Z204" s="369">
        <v>0.29916994800964103</v>
      </c>
      <c r="AA204" s="369">
        <v>1.6164731278793461</v>
      </c>
      <c r="AB204" s="369">
        <v>0.15563227635590385</v>
      </c>
      <c r="AC204" s="373">
        <v>-0.93317918224594787</v>
      </c>
      <c r="AD204" s="575">
        <v>12807182000196</v>
      </c>
      <c r="AE204" s="370" t="s">
        <v>1878</v>
      </c>
      <c r="AF204" s="370" t="s">
        <v>1833</v>
      </c>
      <c r="AG204" s="374" t="s">
        <v>1458</v>
      </c>
      <c r="AH204" s="374" t="s">
        <v>1819</v>
      </c>
      <c r="AI204" s="374">
        <v>500</v>
      </c>
      <c r="AJ204" s="374">
        <v>500</v>
      </c>
      <c r="AK204" s="374">
        <v>500</v>
      </c>
      <c r="AL204" s="722">
        <v>1.35</v>
      </c>
      <c r="AM204" s="722">
        <v>20</v>
      </c>
      <c r="AN204" s="369" t="s">
        <v>668</v>
      </c>
      <c r="AO204" s="367" t="s">
        <v>1326</v>
      </c>
      <c r="AP204" s="370" t="s">
        <v>1816</v>
      </c>
      <c r="AQ204" s="376" t="s">
        <v>661</v>
      </c>
      <c r="AR204" s="369">
        <v>5.3333333333333297E-3</v>
      </c>
      <c r="AS204" s="369">
        <v>5.3333333333333297E-3</v>
      </c>
      <c r="AT204" s="369" t="s">
        <v>1424</v>
      </c>
      <c r="AW204" s="198"/>
      <c r="AX204" s="198"/>
      <c r="AY204" s="184"/>
      <c r="AZ204" s="184"/>
      <c r="BA204" s="184"/>
      <c r="BB204" s="186"/>
      <c r="BC204" s="184"/>
      <c r="BD204" s="184"/>
      <c r="BE204" s="184"/>
      <c r="BF204" s="184"/>
      <c r="BG204" s="186"/>
      <c r="BH204" s="186"/>
      <c r="BI204" s="199"/>
      <c r="BJ204" s="199"/>
      <c r="BK204" s="199"/>
      <c r="BL204" s="218"/>
      <c r="BM204" s="186"/>
      <c r="BN204" s="186"/>
      <c r="BO204" s="186"/>
      <c r="BP204" s="186"/>
      <c r="BQ204" s="186"/>
      <c r="BR204" s="186"/>
      <c r="BS204" s="186"/>
      <c r="BT204" s="187"/>
      <c r="BU204" s="188"/>
      <c r="BV204" s="189"/>
      <c r="BW204" s="185"/>
      <c r="BX204"/>
      <c r="BZ204"/>
    </row>
    <row r="205" spans="2:78" ht="18.75">
      <c r="B205" s="363" t="s">
        <v>1439</v>
      </c>
      <c r="C205" s="364">
        <v>12809201000113</v>
      </c>
      <c r="D205" s="365" t="s">
        <v>13</v>
      </c>
      <c r="E205" s="365" t="s">
        <v>615</v>
      </c>
      <c r="F205" s="365" t="s">
        <v>619</v>
      </c>
      <c r="G205" s="366" t="s">
        <v>34</v>
      </c>
      <c r="H205" s="366" t="s">
        <v>1340</v>
      </c>
      <c r="I205" s="366" t="s">
        <v>34</v>
      </c>
      <c r="J205" s="366" t="s">
        <v>611</v>
      </c>
      <c r="K205" s="367" t="s">
        <v>48</v>
      </c>
      <c r="L205" s="368"/>
      <c r="M205" s="368" t="s">
        <v>1421</v>
      </c>
      <c r="N205" s="367">
        <v>263486</v>
      </c>
      <c r="O205" s="367" t="s">
        <v>1326</v>
      </c>
      <c r="P205" s="371">
        <v>40515</v>
      </c>
      <c r="Q205" s="372">
        <v>3192.6179063</v>
      </c>
      <c r="R205" s="372">
        <v>2630.4504006571387</v>
      </c>
      <c r="S205" s="367">
        <v>1</v>
      </c>
      <c r="T205" s="369">
        <v>0.53746839668714941</v>
      </c>
      <c r="U205" s="369">
        <v>5.7587169355333847</v>
      </c>
      <c r="V205" s="369">
        <v>0.62588582642455548</v>
      </c>
      <c r="W205" s="369">
        <v>5.6072184250143797</v>
      </c>
      <c r="X205" s="369">
        <v>0.93099863975330921</v>
      </c>
      <c r="Y205" s="369">
        <v>6.3732224329914677</v>
      </c>
      <c r="Z205" s="369">
        <v>1.1387998754054016</v>
      </c>
      <c r="AA205" s="369">
        <v>6.1531561203662619</v>
      </c>
      <c r="AB205" s="369">
        <v>0.20671512967434971</v>
      </c>
      <c r="AC205" s="373">
        <v>2.4877926527654055</v>
      </c>
      <c r="AD205" s="575">
        <v>12808980000132</v>
      </c>
      <c r="AE205" s="370" t="s">
        <v>1927</v>
      </c>
      <c r="AF205" s="370" t="s">
        <v>1856</v>
      </c>
      <c r="AG205" s="374" t="s">
        <v>59</v>
      </c>
      <c r="AH205" s="374" t="s">
        <v>1894</v>
      </c>
      <c r="AI205" s="374">
        <v>1000000</v>
      </c>
      <c r="AJ205" s="374">
        <v>0</v>
      </c>
      <c r="AK205" s="374">
        <v>0</v>
      </c>
      <c r="AL205" s="722">
        <v>0</v>
      </c>
      <c r="AM205" s="722">
        <v>20</v>
      </c>
      <c r="AN205" s="369" t="s">
        <v>1820</v>
      </c>
      <c r="AO205" s="367" t="s">
        <v>1326</v>
      </c>
      <c r="AP205" s="370" t="s">
        <v>1835</v>
      </c>
      <c r="AQ205" s="376" t="s">
        <v>1815</v>
      </c>
      <c r="AR205" s="369">
        <v>0</v>
      </c>
      <c r="AS205" s="369">
        <v>0</v>
      </c>
      <c r="AT205" s="369" t="s">
        <v>1424</v>
      </c>
      <c r="AW205" s="198"/>
      <c r="AX205" s="198"/>
      <c r="AY205" s="184"/>
      <c r="AZ205" s="184"/>
      <c r="BA205" s="184"/>
      <c r="BB205" s="186"/>
      <c r="BC205" s="184"/>
      <c r="BD205" s="184"/>
      <c r="BE205" s="184"/>
      <c r="BF205" s="184"/>
      <c r="BG205" s="186"/>
      <c r="BH205" s="186"/>
      <c r="BI205" s="199"/>
      <c r="BJ205" s="199"/>
      <c r="BK205" s="199"/>
      <c r="BL205" s="218"/>
      <c r="BM205" s="186"/>
      <c r="BN205" s="186"/>
      <c r="BO205" s="186"/>
      <c r="BP205" s="186"/>
      <c r="BQ205" s="186"/>
      <c r="BR205" s="186"/>
      <c r="BS205" s="186"/>
      <c r="BT205" s="187"/>
      <c r="BU205" s="188"/>
      <c r="BV205" s="189"/>
      <c r="BW205" s="185"/>
      <c r="BX205"/>
      <c r="BZ205"/>
    </row>
    <row r="206" spans="2:78" ht="18.75">
      <c r="B206" s="363" t="s">
        <v>1710</v>
      </c>
      <c r="C206" s="364">
        <v>11702491000139</v>
      </c>
      <c r="D206" s="365" t="s">
        <v>13</v>
      </c>
      <c r="E206" s="365" t="s">
        <v>616</v>
      </c>
      <c r="F206" s="365" t="s">
        <v>617</v>
      </c>
      <c r="G206" s="366" t="s">
        <v>34</v>
      </c>
      <c r="H206" s="366" t="s">
        <v>1339</v>
      </c>
      <c r="I206" s="366" t="s">
        <v>34</v>
      </c>
      <c r="J206" s="366" t="s">
        <v>608</v>
      </c>
      <c r="K206" s="367" t="s">
        <v>48</v>
      </c>
      <c r="L206" s="368"/>
      <c r="M206" s="368" t="s">
        <v>1424</v>
      </c>
      <c r="N206" s="367">
        <v>264105</v>
      </c>
      <c r="O206" s="367" t="s">
        <v>1323</v>
      </c>
      <c r="P206" s="371">
        <v>40531</v>
      </c>
      <c r="Q206" s="372">
        <v>15.83958</v>
      </c>
      <c r="R206" s="372">
        <v>14.745251642570276</v>
      </c>
      <c r="S206" s="367">
        <v>1</v>
      </c>
      <c r="T206" s="369">
        <v>0.10074734559734244</v>
      </c>
      <c r="U206" s="369">
        <v>1.0794596461439208</v>
      </c>
      <c r="V206" s="369">
        <v>0.10948205117006737</v>
      </c>
      <c r="W206" s="369">
        <v>0.98083348210021726</v>
      </c>
      <c r="X206" s="369">
        <v>0.15580815595954722</v>
      </c>
      <c r="Y206" s="369">
        <v>1.0665966548216861</v>
      </c>
      <c r="Z206" s="369">
        <v>0.27197246416953935</v>
      </c>
      <c r="AA206" s="369">
        <v>1.4695198591237546</v>
      </c>
      <c r="AB206" s="369">
        <v>1.7013769965451061E-2</v>
      </c>
      <c r="AC206" s="373">
        <v>-0.12574487838598941</v>
      </c>
      <c r="AD206" s="575">
        <v>7279819000189</v>
      </c>
      <c r="AE206" s="370" t="s">
        <v>1906</v>
      </c>
      <c r="AF206" s="370" t="s">
        <v>1907</v>
      </c>
      <c r="AG206" s="374" t="s">
        <v>1462</v>
      </c>
      <c r="AH206" s="374" t="s">
        <v>1819</v>
      </c>
      <c r="AI206" s="374">
        <v>50000</v>
      </c>
      <c r="AJ206" s="374">
        <v>5000</v>
      </c>
      <c r="AK206" s="374">
        <v>5000</v>
      </c>
      <c r="AL206" s="722">
        <v>2.2000000000000002</v>
      </c>
      <c r="AM206" s="722">
        <v>0</v>
      </c>
      <c r="AN206" s="369" t="s">
        <v>1820</v>
      </c>
      <c r="AO206" s="367" t="s">
        <v>1326</v>
      </c>
      <c r="AP206" s="370" t="s">
        <v>1835</v>
      </c>
      <c r="AQ206" s="376" t="s">
        <v>1815</v>
      </c>
      <c r="AR206" s="369">
        <v>0</v>
      </c>
      <c r="AS206" s="369">
        <v>0</v>
      </c>
      <c r="AT206" s="369" t="s">
        <v>1424</v>
      </c>
      <c r="AW206" s="198"/>
      <c r="AX206" s="198"/>
      <c r="AY206" s="184"/>
      <c r="AZ206" s="184"/>
      <c r="BA206" s="184"/>
      <c r="BB206" s="186"/>
      <c r="BC206" s="184"/>
      <c r="BD206" s="184"/>
      <c r="BE206" s="184"/>
      <c r="BF206" s="184"/>
      <c r="BG206" s="186"/>
      <c r="BH206" s="186"/>
      <c r="BI206" s="199"/>
      <c r="BJ206" s="199"/>
      <c r="BK206" s="199"/>
      <c r="BL206" s="218"/>
      <c r="BM206" s="186"/>
      <c r="BN206" s="186"/>
      <c r="BO206" s="186"/>
      <c r="BP206" s="186"/>
      <c r="BQ206" s="186"/>
      <c r="BR206" s="186"/>
      <c r="BS206" s="186"/>
      <c r="BT206" s="187"/>
      <c r="BU206" s="188"/>
      <c r="BV206" s="189"/>
      <c r="BW206" s="185"/>
      <c r="BX206"/>
      <c r="BZ206"/>
    </row>
    <row r="207" spans="2:78" ht="18.75">
      <c r="B207" s="363" t="s">
        <v>913</v>
      </c>
      <c r="C207" s="364">
        <v>11977572000141</v>
      </c>
      <c r="D207" s="365" t="s">
        <v>14</v>
      </c>
      <c r="E207" s="365" t="s">
        <v>607</v>
      </c>
      <c r="F207" s="365" t="s">
        <v>1319</v>
      </c>
      <c r="G207" s="366" t="s">
        <v>1424</v>
      </c>
      <c r="H207" s="366" t="s">
        <v>34</v>
      </c>
      <c r="I207" s="366" t="s">
        <v>34</v>
      </c>
      <c r="J207" s="366" t="s">
        <v>608</v>
      </c>
      <c r="K207" s="367" t="s">
        <v>48</v>
      </c>
      <c r="L207" s="368"/>
      <c r="M207" s="368" t="s">
        <v>34</v>
      </c>
      <c r="N207" s="367">
        <v>264611</v>
      </c>
      <c r="O207" s="367" t="s">
        <v>1326</v>
      </c>
      <c r="P207" s="371">
        <v>40534</v>
      </c>
      <c r="Q207" s="372">
        <v>23.245958999999999</v>
      </c>
      <c r="R207" s="372">
        <v>41.142851099206354</v>
      </c>
      <c r="S207" s="367">
        <v>2</v>
      </c>
      <c r="T207" s="369">
        <v>-5.852088915857323E-2</v>
      </c>
      <c r="U207" s="369">
        <v>-0.62702335161877876</v>
      </c>
      <c r="V207" s="369">
        <v>-0.21233464877663744</v>
      </c>
      <c r="W207" s="369">
        <v>-1.9022746715495957</v>
      </c>
      <c r="X207" s="369">
        <v>-0.24397183193340333</v>
      </c>
      <c r="Y207" s="369">
        <v>-1.670127845415537</v>
      </c>
      <c r="Z207" s="369">
        <v>-9.9803719231905008E-2</v>
      </c>
      <c r="AA207" s="369">
        <v>-0.53925881016495192</v>
      </c>
      <c r="AB207" s="369">
        <v>0.26526740399378163</v>
      </c>
      <c r="AC207" s="373">
        <v>-1.221243505626842</v>
      </c>
      <c r="AD207" s="575">
        <v>38386961000159</v>
      </c>
      <c r="AE207" s="370" t="s">
        <v>1929</v>
      </c>
      <c r="AF207" s="370" t="s">
        <v>1812</v>
      </c>
      <c r="AG207" s="374" t="s">
        <v>1459</v>
      </c>
      <c r="AH207" s="374" t="s">
        <v>1813</v>
      </c>
      <c r="AI207" s="374">
        <v>50000</v>
      </c>
      <c r="AJ207" s="374">
        <v>5000</v>
      </c>
      <c r="AK207" s="374">
        <v>5000</v>
      </c>
      <c r="AL207" s="722">
        <v>2.2000000000000002</v>
      </c>
      <c r="AM207" s="722">
        <v>20</v>
      </c>
      <c r="AN207" s="369" t="s">
        <v>1814</v>
      </c>
      <c r="AO207" s="367" t="s">
        <v>1326</v>
      </c>
      <c r="AP207" s="370" t="s">
        <v>1816</v>
      </c>
      <c r="AQ207" s="376" t="s">
        <v>667</v>
      </c>
      <c r="AR207" s="369">
        <v>5.3333333333333297E-3</v>
      </c>
      <c r="AS207" s="369">
        <v>5.3333333333333297E-3</v>
      </c>
      <c r="AT207" s="369" t="s">
        <v>1424</v>
      </c>
      <c r="AW207" s="198"/>
      <c r="AX207" s="198"/>
      <c r="AY207" s="184"/>
      <c r="AZ207" s="184"/>
      <c r="BA207" s="184"/>
      <c r="BB207" s="186"/>
      <c r="BC207" s="184"/>
      <c r="BD207" s="184"/>
      <c r="BE207" s="184"/>
      <c r="BF207" s="184"/>
      <c r="BG207" s="186"/>
      <c r="BH207" s="186"/>
      <c r="BI207" s="199"/>
      <c r="BJ207" s="199"/>
      <c r="BK207" s="199"/>
      <c r="BL207" s="218"/>
      <c r="BM207" s="186"/>
      <c r="BN207" s="186"/>
      <c r="BO207" s="186"/>
      <c r="BP207" s="186"/>
      <c r="BQ207" s="186"/>
      <c r="BR207" s="186"/>
      <c r="BS207" s="186"/>
      <c r="BT207" s="187"/>
      <c r="BU207" s="188"/>
      <c r="BV207" s="189"/>
      <c r="BW207" s="185"/>
      <c r="BX207"/>
      <c r="BZ207"/>
    </row>
    <row r="208" spans="2:78" ht="18.75">
      <c r="B208" s="363" t="s">
        <v>569</v>
      </c>
      <c r="C208" s="364">
        <v>12823624000198</v>
      </c>
      <c r="D208" s="365" t="s">
        <v>14</v>
      </c>
      <c r="E208" s="365" t="s">
        <v>614</v>
      </c>
      <c r="F208" s="365" t="s">
        <v>1424</v>
      </c>
      <c r="G208" s="366" t="s">
        <v>1424</v>
      </c>
      <c r="H208" s="366" t="s">
        <v>867</v>
      </c>
      <c r="I208" s="366" t="s">
        <v>34</v>
      </c>
      <c r="J208" s="366" t="s">
        <v>608</v>
      </c>
      <c r="K208" s="367" t="s">
        <v>48</v>
      </c>
      <c r="L208" s="368"/>
      <c r="M208" s="368" t="s">
        <v>1421</v>
      </c>
      <c r="N208" s="367">
        <v>265519</v>
      </c>
      <c r="O208" s="367" t="s">
        <v>1323</v>
      </c>
      <c r="P208" s="371">
        <v>40534</v>
      </c>
      <c r="Q208" s="372">
        <v>345.90286400000002</v>
      </c>
      <c r="R208" s="372">
        <v>359.05229754365092</v>
      </c>
      <c r="S208" s="367">
        <v>2</v>
      </c>
      <c r="T208" s="369">
        <v>9.6593398002509767E-2</v>
      </c>
      <c r="U208" s="369">
        <v>1.0349520834460431</v>
      </c>
      <c r="V208" s="369">
        <v>5.2056360249981504E-2</v>
      </c>
      <c r="W208" s="369">
        <v>0.46636522191330876</v>
      </c>
      <c r="X208" s="369">
        <v>0.15504283242035011</v>
      </c>
      <c r="Y208" s="369">
        <v>1.0613575739678194</v>
      </c>
      <c r="Z208" s="369">
        <v>0.1676704202118291</v>
      </c>
      <c r="AA208" s="369">
        <v>0.90595572989812923</v>
      </c>
      <c r="AB208" s="369">
        <v>0.17031740164244458</v>
      </c>
      <c r="AC208" s="373">
        <v>-0.34972988538379968</v>
      </c>
      <c r="AD208" s="575">
        <v>15174615000101</v>
      </c>
      <c r="AE208" s="370" t="s">
        <v>1930</v>
      </c>
      <c r="AF208" s="370" t="s">
        <v>1812</v>
      </c>
      <c r="AG208" s="374" t="s">
        <v>1459</v>
      </c>
      <c r="AH208" s="374" t="s">
        <v>1813</v>
      </c>
      <c r="AI208" s="374">
        <v>50000</v>
      </c>
      <c r="AJ208" s="374">
        <v>10000</v>
      </c>
      <c r="AK208" s="374">
        <v>10000</v>
      </c>
      <c r="AL208" s="722">
        <v>2</v>
      </c>
      <c r="AM208" s="722">
        <v>15</v>
      </c>
      <c r="AN208" s="369" t="s">
        <v>1834</v>
      </c>
      <c r="AO208" s="367" t="s">
        <v>1326</v>
      </c>
      <c r="AP208" s="370" t="s">
        <v>1816</v>
      </c>
      <c r="AQ208" s="376" t="s">
        <v>661</v>
      </c>
      <c r="AR208" s="369">
        <v>3.3333333333333301E-3</v>
      </c>
      <c r="AS208" s="369">
        <v>3.3333333333333301E-3</v>
      </c>
      <c r="AT208" s="369" t="s">
        <v>1424</v>
      </c>
      <c r="AW208" s="198"/>
      <c r="AX208" s="198"/>
      <c r="AY208" s="184"/>
      <c r="AZ208" s="184"/>
      <c r="BA208" s="184"/>
      <c r="BB208" s="186"/>
      <c r="BC208" s="184"/>
      <c r="BD208" s="184"/>
      <c r="BE208" s="184"/>
      <c r="BF208" s="184"/>
      <c r="BG208" s="186"/>
      <c r="BH208" s="186"/>
      <c r="BI208" s="199"/>
      <c r="BJ208" s="199"/>
      <c r="BK208" s="199"/>
      <c r="BL208" s="218"/>
      <c r="BM208" s="186"/>
      <c r="BN208" s="186"/>
      <c r="BO208" s="186"/>
      <c r="BP208" s="186"/>
      <c r="BQ208" s="186"/>
      <c r="BR208" s="186"/>
      <c r="BS208" s="186"/>
      <c r="BT208" s="187"/>
      <c r="BU208" s="188"/>
      <c r="BV208" s="189"/>
      <c r="BW208" s="185"/>
      <c r="BX208"/>
      <c r="BZ208"/>
    </row>
    <row r="209" spans="2:78" ht="18.75">
      <c r="B209" s="363" t="s">
        <v>744</v>
      </c>
      <c r="C209" s="364">
        <v>12987743000186</v>
      </c>
      <c r="D209" s="365" t="s">
        <v>14</v>
      </c>
      <c r="E209" s="365" t="s">
        <v>607</v>
      </c>
      <c r="F209" s="365" t="s">
        <v>1319</v>
      </c>
      <c r="G209" s="366" t="s">
        <v>1424</v>
      </c>
      <c r="H209" s="366" t="s">
        <v>34</v>
      </c>
      <c r="I209" s="366" t="s">
        <v>34</v>
      </c>
      <c r="J209" s="366" t="s">
        <v>608</v>
      </c>
      <c r="K209" s="367" t="s">
        <v>48</v>
      </c>
      <c r="L209" s="368"/>
      <c r="M209" s="368" t="s">
        <v>34</v>
      </c>
      <c r="N209" s="367">
        <v>267163</v>
      </c>
      <c r="O209" s="367" t="s">
        <v>1323</v>
      </c>
      <c r="P209" s="371">
        <v>40569</v>
      </c>
      <c r="Q209" s="372">
        <v>1186.573116</v>
      </c>
      <c r="R209" s="372">
        <v>1190.7486679880956</v>
      </c>
      <c r="S209" s="367">
        <v>31</v>
      </c>
      <c r="T209" s="369">
        <v>0.21956373072941049</v>
      </c>
      <c r="U209" s="369">
        <v>2.3525204130585102</v>
      </c>
      <c r="V209" s="369">
        <v>0.15640937137285182</v>
      </c>
      <c r="W209" s="369">
        <v>1.4012483938434224</v>
      </c>
      <c r="X209" s="369">
        <v>0.20321552198224446</v>
      </c>
      <c r="Y209" s="369">
        <v>1.391127406773107</v>
      </c>
      <c r="Z209" s="369">
        <v>-0.39097608381529714</v>
      </c>
      <c r="AA209" s="369">
        <v>-2.112519447008641</v>
      </c>
      <c r="AB209" s="369">
        <v>0.440220086312967</v>
      </c>
      <c r="AC209" s="373">
        <v>0.10173985049775851</v>
      </c>
      <c r="AD209" s="575">
        <v>12055107000116</v>
      </c>
      <c r="AE209" s="370" t="s">
        <v>1931</v>
      </c>
      <c r="AF209" s="370" t="s">
        <v>1833</v>
      </c>
      <c r="AG209" s="374" t="s">
        <v>1458</v>
      </c>
      <c r="AH209" s="374" t="s">
        <v>1813</v>
      </c>
      <c r="AI209" s="374">
        <v>5000</v>
      </c>
      <c r="AJ209" s="374">
        <v>1000</v>
      </c>
      <c r="AK209" s="374">
        <v>5000</v>
      </c>
      <c r="AL209" s="722">
        <v>1.85</v>
      </c>
      <c r="AM209" s="722">
        <v>20</v>
      </c>
      <c r="AN209" s="369" t="s">
        <v>1815</v>
      </c>
      <c r="AO209" s="367" t="s">
        <v>1326</v>
      </c>
      <c r="AP209" s="370" t="s">
        <v>1816</v>
      </c>
      <c r="AQ209" s="376" t="s">
        <v>661</v>
      </c>
      <c r="AR209" s="369">
        <v>4.6249999999999998E-3</v>
      </c>
      <c r="AS209" s="369">
        <v>4.6249999999999998E-3</v>
      </c>
      <c r="AT209" s="369" t="s">
        <v>1424</v>
      </c>
      <c r="AW209" s="198"/>
      <c r="AX209" s="198"/>
      <c r="AY209" s="184"/>
      <c r="AZ209" s="184"/>
      <c r="BA209" s="184"/>
      <c r="BB209" s="186"/>
      <c r="BC209" s="184"/>
      <c r="BD209" s="184"/>
      <c r="BE209" s="184"/>
      <c r="BF209" s="184"/>
      <c r="BG209" s="186"/>
      <c r="BH209" s="186"/>
      <c r="BI209" s="199"/>
      <c r="BJ209" s="199"/>
      <c r="BK209" s="199"/>
      <c r="BL209" s="186"/>
      <c r="BM209" s="186"/>
      <c r="BN209" s="186"/>
      <c r="BO209" s="186"/>
      <c r="BP209" s="186"/>
      <c r="BQ209" s="186"/>
      <c r="BR209" s="186"/>
      <c r="BS209" s="186"/>
      <c r="BT209" s="187"/>
      <c r="BU209" s="188"/>
      <c r="BV209" s="189"/>
      <c r="BW209" s="185"/>
      <c r="BX209"/>
      <c r="BZ209"/>
    </row>
    <row r="210" spans="2:78" ht="18.75">
      <c r="B210" s="363" t="s">
        <v>1713</v>
      </c>
      <c r="C210" s="364">
        <v>12483948000124</v>
      </c>
      <c r="D210" s="365" t="s">
        <v>13</v>
      </c>
      <c r="E210" s="365" t="s">
        <v>615</v>
      </c>
      <c r="F210" s="365" t="s">
        <v>619</v>
      </c>
      <c r="G210" s="366" t="s">
        <v>34</v>
      </c>
      <c r="H210" s="366" t="s">
        <v>1340</v>
      </c>
      <c r="I210" s="366" t="s">
        <v>34</v>
      </c>
      <c r="J210" s="366" t="s">
        <v>611</v>
      </c>
      <c r="K210" s="367" t="s">
        <v>48</v>
      </c>
      <c r="L210" s="368"/>
      <c r="M210" s="368" t="s">
        <v>1424</v>
      </c>
      <c r="N210" s="367">
        <v>267805</v>
      </c>
      <c r="O210" s="367" t="s">
        <v>1326</v>
      </c>
      <c r="P210" s="371">
        <v>40584</v>
      </c>
      <c r="Q210" s="372">
        <v>0</v>
      </c>
      <c r="R210" s="372">
        <v>85.056653613953472</v>
      </c>
      <c r="S210" s="367">
        <v>1</v>
      </c>
      <c r="T210" s="369">
        <v>0.13014438740346757</v>
      </c>
      <c r="U210" s="369">
        <v>1.3944348959390374</v>
      </c>
      <c r="V210" s="369">
        <v>0.15155941443466991</v>
      </c>
      <c r="W210" s="369">
        <v>1.3577983479146736</v>
      </c>
      <c r="X210" s="369">
        <v>0.25673207206264226</v>
      </c>
      <c r="Y210" s="369">
        <v>1.7574790456961007</v>
      </c>
      <c r="Z210" s="369">
        <v>0.34486938846883297</v>
      </c>
      <c r="AA210" s="369">
        <v>1.8633960489577204</v>
      </c>
      <c r="AB210" s="369">
        <v>3.8202426851519318E-2</v>
      </c>
      <c r="AC210" s="373">
        <v>1.0454301498864425</v>
      </c>
      <c r="AD210" s="575">
        <v>38452255000168</v>
      </c>
      <c r="AE210" s="370" t="s">
        <v>1906</v>
      </c>
      <c r="AF210" s="370" t="s">
        <v>1907</v>
      </c>
      <c r="AG210" s="374" t="s">
        <v>1462</v>
      </c>
      <c r="AH210" s="374" t="s">
        <v>1819</v>
      </c>
      <c r="AI210" s="374">
        <v>5000</v>
      </c>
      <c r="AJ210" s="374">
        <v>1000</v>
      </c>
      <c r="AK210" s="374">
        <v>5000</v>
      </c>
      <c r="AL210" s="722">
        <v>2.2999999999999998</v>
      </c>
      <c r="AM210" s="722">
        <v>0</v>
      </c>
      <c r="AN210" s="369" t="s">
        <v>1820</v>
      </c>
      <c r="AO210" s="367" t="s">
        <v>1326</v>
      </c>
      <c r="AP210" s="370" t="s">
        <v>1835</v>
      </c>
      <c r="AQ210" s="376" t="s">
        <v>1815</v>
      </c>
      <c r="AR210" s="369">
        <v>0</v>
      </c>
      <c r="AS210" s="369">
        <v>0</v>
      </c>
      <c r="AT210" s="369" t="s">
        <v>1424</v>
      </c>
      <c r="AW210" s="198"/>
      <c r="AX210" s="198"/>
      <c r="AY210" s="184"/>
      <c r="AZ210" s="184"/>
      <c r="BA210" s="184"/>
      <c r="BB210" s="186"/>
      <c r="BC210" s="184"/>
      <c r="BD210" s="184"/>
      <c r="BE210" s="184"/>
      <c r="BF210" s="184"/>
      <c r="BG210" s="186"/>
      <c r="BH210" s="186"/>
      <c r="BI210" s="199"/>
      <c r="BJ210" s="199"/>
      <c r="BK210" s="199"/>
      <c r="BL210" s="186"/>
      <c r="BM210" s="186"/>
      <c r="BN210" s="186"/>
      <c r="BO210" s="186"/>
      <c r="BP210" s="186"/>
      <c r="BQ210" s="186"/>
      <c r="BR210" s="186"/>
      <c r="BS210" s="186"/>
      <c r="BT210" s="187"/>
      <c r="BU210" s="188"/>
      <c r="BV210" s="189"/>
      <c r="BW210" s="185"/>
      <c r="BX210"/>
      <c r="BZ210"/>
    </row>
    <row r="211" spans="2:78" ht="18.75">
      <c r="B211" s="363" t="s">
        <v>746</v>
      </c>
      <c r="C211" s="364">
        <v>13001211000190</v>
      </c>
      <c r="D211" s="365" t="s">
        <v>13</v>
      </c>
      <c r="E211" s="365" t="s">
        <v>615</v>
      </c>
      <c r="F211" s="365" t="s">
        <v>619</v>
      </c>
      <c r="G211" s="366" t="s">
        <v>34</v>
      </c>
      <c r="H211" s="366" t="s">
        <v>867</v>
      </c>
      <c r="I211" s="366" t="s">
        <v>34</v>
      </c>
      <c r="J211" s="366" t="s">
        <v>1424</v>
      </c>
      <c r="K211" s="367" t="s">
        <v>48</v>
      </c>
      <c r="L211" s="368"/>
      <c r="M211" s="368" t="s">
        <v>34</v>
      </c>
      <c r="N211" s="367">
        <v>268127</v>
      </c>
      <c r="O211" s="367" t="s">
        <v>1323</v>
      </c>
      <c r="P211" s="371">
        <v>40590</v>
      </c>
      <c r="Q211" s="372">
        <v>126.52982900000001</v>
      </c>
      <c r="R211" s="372">
        <v>119.56159107142854</v>
      </c>
      <c r="S211" s="367">
        <v>1</v>
      </c>
      <c r="T211" s="369">
        <v>0.10064520741363037</v>
      </c>
      <c r="U211" s="369">
        <v>1.0783652843322629</v>
      </c>
      <c r="V211" s="369">
        <v>0.10434306219194833</v>
      </c>
      <c r="W211" s="369">
        <v>0.93479404093142393</v>
      </c>
      <c r="X211" s="369">
        <v>0.14446973991097978</v>
      </c>
      <c r="Y211" s="369">
        <v>0.98897866009027791</v>
      </c>
      <c r="Z211" s="369">
        <v>0.19174612727792417</v>
      </c>
      <c r="AA211" s="369">
        <v>1.0360414345818878</v>
      </c>
      <c r="AB211" s="369">
        <v>6.8891336947423332E-2</v>
      </c>
      <c r="AC211" s="373">
        <v>-0.10565019835319235</v>
      </c>
      <c r="AD211" s="575">
        <v>0</v>
      </c>
      <c r="AE211" s="370" t="s">
        <v>1931</v>
      </c>
      <c r="AF211" s="370" t="s">
        <v>1833</v>
      </c>
      <c r="AG211" s="374" t="s">
        <v>1458</v>
      </c>
      <c r="AH211" s="374" t="s">
        <v>1819</v>
      </c>
      <c r="AI211" s="374">
        <v>5000</v>
      </c>
      <c r="AJ211" s="374">
        <v>1000</v>
      </c>
      <c r="AK211" s="374">
        <v>5000</v>
      </c>
      <c r="AL211" s="722">
        <v>2</v>
      </c>
      <c r="AM211" s="722">
        <v>20</v>
      </c>
      <c r="AN211" s="369" t="s">
        <v>1820</v>
      </c>
      <c r="AO211" s="367" t="s">
        <v>1326</v>
      </c>
      <c r="AP211" s="370" t="s">
        <v>1835</v>
      </c>
      <c r="AQ211" s="376" t="s">
        <v>666</v>
      </c>
      <c r="AR211" s="369">
        <v>4.0000000000000001E-3</v>
      </c>
      <c r="AS211" s="369">
        <v>4.0000000000000001E-3</v>
      </c>
      <c r="AT211" s="369" t="s">
        <v>1424</v>
      </c>
      <c r="AW211" s="198"/>
      <c r="AX211" s="198"/>
      <c r="AY211" s="184"/>
      <c r="AZ211" s="184"/>
      <c r="BA211" s="184"/>
      <c r="BB211" s="186"/>
      <c r="BC211" s="184"/>
      <c r="BD211" s="184"/>
      <c r="BE211" s="184"/>
      <c r="BF211" s="184"/>
      <c r="BG211" s="186"/>
      <c r="BH211" s="186"/>
      <c r="BI211" s="199"/>
      <c r="BJ211" s="199"/>
      <c r="BK211" s="199"/>
      <c r="BL211" s="186"/>
      <c r="BM211" s="186"/>
      <c r="BN211" s="186"/>
      <c r="BO211" s="186"/>
      <c r="BP211" s="186"/>
      <c r="BQ211" s="186"/>
      <c r="BR211" s="186"/>
      <c r="BS211" s="186"/>
      <c r="BT211" s="187"/>
      <c r="BU211" s="188"/>
      <c r="BV211" s="189"/>
      <c r="BW211" s="185"/>
      <c r="BX211"/>
      <c r="BZ211"/>
    </row>
    <row r="212" spans="2:78" ht="18.75">
      <c r="B212" s="363" t="s">
        <v>1202</v>
      </c>
      <c r="C212" s="364">
        <v>12839769000187</v>
      </c>
      <c r="D212" s="365" t="s">
        <v>13</v>
      </c>
      <c r="E212" s="365" t="s">
        <v>615</v>
      </c>
      <c r="F212" s="365" t="s">
        <v>619</v>
      </c>
      <c r="G212" s="366" t="s">
        <v>34</v>
      </c>
      <c r="H212" s="366" t="s">
        <v>1339</v>
      </c>
      <c r="I212" s="366" t="s">
        <v>34</v>
      </c>
      <c r="J212" s="366" t="s">
        <v>1424</v>
      </c>
      <c r="K212" s="367" t="s">
        <v>48</v>
      </c>
      <c r="L212" s="368"/>
      <c r="M212" s="368" t="s">
        <v>1421</v>
      </c>
      <c r="N212" s="367">
        <v>268471</v>
      </c>
      <c r="O212" s="367" t="s">
        <v>1323</v>
      </c>
      <c r="P212" s="371">
        <v>40599</v>
      </c>
      <c r="Q212" s="372">
        <v>22.644587000000001</v>
      </c>
      <c r="R212" s="372">
        <v>25.220429123505948</v>
      </c>
      <c r="S212" s="367">
        <v>1</v>
      </c>
      <c r="T212" s="369">
        <v>9.4633722926604991E-2</v>
      </c>
      <c r="U212" s="369">
        <v>1.0139551018238391</v>
      </c>
      <c r="V212" s="369">
        <v>8.8432489434449035E-2</v>
      </c>
      <c r="W212" s="369">
        <v>0.79225357595871893</v>
      </c>
      <c r="X212" s="369">
        <v>0.11840845093060826</v>
      </c>
      <c r="Y212" s="369">
        <v>0.8105741120381047</v>
      </c>
      <c r="Z212" s="369">
        <v>9.0161494088138561E-2</v>
      </c>
      <c r="AA212" s="369">
        <v>0.48716000163970941</v>
      </c>
      <c r="AB212" s="369">
        <v>1.4376532269997253E-2</v>
      </c>
      <c r="AC212" s="373">
        <v>-1.6129728459765502</v>
      </c>
      <c r="AD212" s="575">
        <v>0</v>
      </c>
      <c r="AE212" s="370" t="s">
        <v>1848</v>
      </c>
      <c r="AF212" s="370" t="s">
        <v>1858</v>
      </c>
      <c r="AG212" s="374" t="s">
        <v>721</v>
      </c>
      <c r="AH212" s="374" t="s">
        <v>1819</v>
      </c>
      <c r="AI212" s="374">
        <v>5000</v>
      </c>
      <c r="AJ212" s="374">
        <v>2500</v>
      </c>
      <c r="AK212" s="374">
        <v>2500</v>
      </c>
      <c r="AL212" s="722">
        <v>1</v>
      </c>
      <c r="AM212" s="722">
        <v>20</v>
      </c>
      <c r="AN212" s="369" t="s">
        <v>1820</v>
      </c>
      <c r="AO212" s="367" t="s">
        <v>1326</v>
      </c>
      <c r="AP212" s="370" t="s">
        <v>1835</v>
      </c>
      <c r="AQ212" s="376" t="s">
        <v>666</v>
      </c>
      <c r="AR212" s="369">
        <v>3.5999999999999999E-3</v>
      </c>
      <c r="AS212" s="369">
        <v>3.5999999999999999E-3</v>
      </c>
      <c r="AT212" s="369" t="s">
        <v>1424</v>
      </c>
      <c r="AW212" s="198"/>
      <c r="AX212" s="198"/>
      <c r="AY212" s="184"/>
      <c r="AZ212" s="184"/>
      <c r="BA212" s="184"/>
      <c r="BB212" s="186"/>
      <c r="BC212" s="184"/>
      <c r="BD212" s="184"/>
      <c r="BE212" s="184"/>
      <c r="BF212" s="184"/>
      <c r="BG212" s="186"/>
      <c r="BH212" s="186"/>
      <c r="BI212" s="199"/>
      <c r="BJ212" s="199"/>
      <c r="BK212" s="199"/>
      <c r="BL212" s="186"/>
      <c r="BM212" s="186"/>
      <c r="BN212" s="186"/>
      <c r="BO212" s="186"/>
      <c r="BP212" s="186"/>
      <c r="BQ212" s="186"/>
      <c r="BR212" s="186"/>
      <c r="BS212" s="186"/>
      <c r="BT212" s="187"/>
      <c r="BU212" s="188"/>
      <c r="BV212" s="189"/>
      <c r="BW212" s="185"/>
      <c r="BX212"/>
      <c r="BZ212"/>
    </row>
    <row r="213" spans="2:78" ht="18.75">
      <c r="B213" s="363" t="s">
        <v>1145</v>
      </c>
      <c r="C213" s="364">
        <v>11451917000129</v>
      </c>
      <c r="D213" s="365" t="s">
        <v>14</v>
      </c>
      <c r="E213" s="365" t="s">
        <v>607</v>
      </c>
      <c r="F213" s="365" t="s">
        <v>1424</v>
      </c>
      <c r="G213" s="366" t="s">
        <v>1424</v>
      </c>
      <c r="H213" s="366" t="s">
        <v>34</v>
      </c>
      <c r="I213" s="366" t="s">
        <v>34</v>
      </c>
      <c r="J213" s="366" t="s">
        <v>608</v>
      </c>
      <c r="K213" s="367" t="s">
        <v>48</v>
      </c>
      <c r="L213" s="368"/>
      <c r="M213" s="368" t="s">
        <v>34</v>
      </c>
      <c r="N213" s="367">
        <v>268755</v>
      </c>
      <c r="O213" s="367" t="s">
        <v>1323</v>
      </c>
      <c r="P213" s="371">
        <v>40601</v>
      </c>
      <c r="Q213" s="372">
        <v>162.05480600000001</v>
      </c>
      <c r="R213" s="372">
        <v>160.08221524999999</v>
      </c>
      <c r="S213" s="367">
        <v>4</v>
      </c>
      <c r="T213" s="369">
        <v>5.3252398233829545E-2</v>
      </c>
      <c r="U213" s="369">
        <v>0.57057398994461572</v>
      </c>
      <c r="V213" s="369">
        <v>-3.0867822401512424E-2</v>
      </c>
      <c r="W213" s="369">
        <v>-0.27654024935919447</v>
      </c>
      <c r="X213" s="369">
        <v>0.2194690209425989</v>
      </c>
      <c r="Y213" s="369">
        <v>1.5023919777032884</v>
      </c>
      <c r="Z213" s="369">
        <v>0.25723629120103531</v>
      </c>
      <c r="AA213" s="369">
        <v>1.3898974646625262</v>
      </c>
      <c r="AB213" s="369">
        <v>0.31223674550909564</v>
      </c>
      <c r="AC213" s="373">
        <v>-0.45635009349859446</v>
      </c>
      <c r="AD213" s="575">
        <v>0</v>
      </c>
      <c r="AE213" s="370" t="s">
        <v>1932</v>
      </c>
      <c r="AF213" s="370" t="s">
        <v>1856</v>
      </c>
      <c r="AG213" s="374" t="s">
        <v>59</v>
      </c>
      <c r="AH213" s="374" t="s">
        <v>1819</v>
      </c>
      <c r="AI213" s="374">
        <v>1000</v>
      </c>
      <c r="AJ213" s="374">
        <v>1000</v>
      </c>
      <c r="AK213" s="374">
        <v>1000</v>
      </c>
      <c r="AL213" s="722">
        <v>2</v>
      </c>
      <c r="AM213" s="722">
        <v>20</v>
      </c>
      <c r="AN213" s="369" t="s">
        <v>668</v>
      </c>
      <c r="AO213" s="367" t="s">
        <v>1326</v>
      </c>
      <c r="AP213" s="370" t="s">
        <v>1816</v>
      </c>
      <c r="AQ213" s="376" t="s">
        <v>667</v>
      </c>
      <c r="AR213" s="369">
        <v>5.5560000000000002E-3</v>
      </c>
      <c r="AS213" s="369">
        <v>5.5560000000000002E-3</v>
      </c>
      <c r="AT213" s="369" t="s">
        <v>1424</v>
      </c>
      <c r="AW213" s="198"/>
      <c r="AX213" s="198"/>
      <c r="AY213" s="184"/>
      <c r="AZ213" s="184"/>
      <c r="BA213" s="184"/>
      <c r="BB213" s="186"/>
      <c r="BC213" s="184"/>
      <c r="BD213" s="184"/>
      <c r="BE213" s="184"/>
      <c r="BF213" s="184"/>
      <c r="BG213" s="186"/>
      <c r="BH213" s="186"/>
      <c r="BI213" s="199"/>
      <c r="BJ213" s="199"/>
      <c r="BK213" s="199"/>
      <c r="BL213" s="186"/>
      <c r="BM213" s="186"/>
      <c r="BN213" s="186"/>
      <c r="BO213" s="186"/>
      <c r="BP213" s="186"/>
      <c r="BQ213" s="186"/>
      <c r="BR213" s="186"/>
      <c r="BS213" s="186"/>
      <c r="BT213" s="187"/>
      <c r="BU213" s="188"/>
      <c r="BV213" s="189"/>
      <c r="BW213" s="185"/>
      <c r="BX213"/>
      <c r="BZ213"/>
    </row>
    <row r="214" spans="2:78" ht="18.75">
      <c r="B214" s="363" t="s">
        <v>939</v>
      </c>
      <c r="C214" s="364">
        <v>10941848000179</v>
      </c>
      <c r="D214" s="365" t="s">
        <v>13</v>
      </c>
      <c r="E214" s="365" t="s">
        <v>615</v>
      </c>
      <c r="F214" s="365" t="s">
        <v>619</v>
      </c>
      <c r="G214" s="366" t="s">
        <v>34</v>
      </c>
      <c r="H214" s="366" t="s">
        <v>1339</v>
      </c>
      <c r="I214" s="366" t="s">
        <v>34</v>
      </c>
      <c r="J214" s="366" t="s">
        <v>1424</v>
      </c>
      <c r="K214" s="367" t="s">
        <v>48</v>
      </c>
      <c r="L214" s="368"/>
      <c r="M214" s="368" t="s">
        <v>1421</v>
      </c>
      <c r="N214" s="367">
        <v>269026</v>
      </c>
      <c r="O214" s="367" t="s">
        <v>1323</v>
      </c>
      <c r="P214" s="371">
        <v>40606</v>
      </c>
      <c r="Q214" s="372">
        <v>301.82766099999998</v>
      </c>
      <c r="R214" s="372">
        <v>410.29687497188758</v>
      </c>
      <c r="S214" s="367">
        <v>1</v>
      </c>
      <c r="T214" s="369">
        <v>0.16440611744722355</v>
      </c>
      <c r="U214" s="369">
        <v>1.761532954652427</v>
      </c>
      <c r="V214" s="369">
        <v>0.18111751424988332</v>
      </c>
      <c r="W214" s="369">
        <v>1.6226049865936163</v>
      </c>
      <c r="X214" s="369">
        <v>0.24710006685770414</v>
      </c>
      <c r="Y214" s="369">
        <v>1.6915424169776438</v>
      </c>
      <c r="Z214" s="369">
        <v>0.29772030044024889</v>
      </c>
      <c r="AA214" s="369">
        <v>1.6086404015095754</v>
      </c>
      <c r="AB214" s="369">
        <v>2.8933069546959594E-2</v>
      </c>
      <c r="AC214" s="373">
        <v>2.4019597551455107</v>
      </c>
      <c r="AD214" s="575">
        <v>0</v>
      </c>
      <c r="AE214" s="370" t="s">
        <v>1844</v>
      </c>
      <c r="AF214" s="370" t="s">
        <v>1844</v>
      </c>
      <c r="AG214" s="374" t="s">
        <v>469</v>
      </c>
      <c r="AH214" s="374" t="s">
        <v>1813</v>
      </c>
      <c r="AI214" s="374">
        <v>1000</v>
      </c>
      <c r="AJ214" s="374">
        <v>1000</v>
      </c>
      <c r="AK214" s="374">
        <v>1000</v>
      </c>
      <c r="AL214" s="722">
        <v>1</v>
      </c>
      <c r="AM214" s="722">
        <v>0</v>
      </c>
      <c r="AN214" s="369" t="s">
        <v>1820</v>
      </c>
      <c r="AO214" s="367" t="s">
        <v>1326</v>
      </c>
      <c r="AP214" s="370" t="s">
        <v>1835</v>
      </c>
      <c r="AQ214" s="376" t="s">
        <v>670</v>
      </c>
      <c r="AR214" s="369">
        <v>2.66666666666667E-3</v>
      </c>
      <c r="AS214" s="369">
        <v>2.66666666666667E-3</v>
      </c>
      <c r="AT214" s="369" t="s">
        <v>1424</v>
      </c>
      <c r="AW214" s="198"/>
      <c r="AX214" s="198"/>
      <c r="AY214" s="184"/>
      <c r="AZ214" s="184"/>
      <c r="BA214" s="184"/>
      <c r="BB214" s="186"/>
      <c r="BC214" s="184"/>
      <c r="BD214" s="184"/>
      <c r="BE214" s="184"/>
      <c r="BF214" s="184"/>
      <c r="BG214" s="186"/>
      <c r="BH214" s="186"/>
      <c r="BI214" s="199"/>
      <c r="BJ214" s="199"/>
      <c r="BK214" s="199"/>
      <c r="BL214" s="186"/>
      <c r="BM214" s="186"/>
      <c r="BN214" s="186"/>
      <c r="BO214" s="186"/>
      <c r="BP214" s="186"/>
      <c r="BQ214" s="186"/>
      <c r="BR214" s="186"/>
      <c r="BS214" s="186"/>
      <c r="BT214" s="187"/>
      <c r="BU214" s="188"/>
      <c r="BV214" s="189"/>
      <c r="BW214" s="185"/>
      <c r="BX214"/>
      <c r="BZ214"/>
    </row>
    <row r="215" spans="2:78" ht="18.75">
      <c r="B215" s="363" t="s">
        <v>1273</v>
      </c>
      <c r="C215" s="364">
        <v>13060032000124</v>
      </c>
      <c r="D215" s="365" t="s">
        <v>11</v>
      </c>
      <c r="E215" s="365" t="s">
        <v>663</v>
      </c>
      <c r="F215" s="365" t="s">
        <v>674</v>
      </c>
      <c r="G215" s="366" t="s">
        <v>740</v>
      </c>
      <c r="H215" s="366" t="s">
        <v>34</v>
      </c>
      <c r="I215" s="366" t="s">
        <v>1424</v>
      </c>
      <c r="J215" s="366" t="s">
        <v>608</v>
      </c>
      <c r="K215" s="367" t="s">
        <v>48</v>
      </c>
      <c r="L215" s="368"/>
      <c r="M215" s="368" t="s">
        <v>34</v>
      </c>
      <c r="N215" s="367">
        <v>270148</v>
      </c>
      <c r="O215" s="367" t="s">
        <v>1323</v>
      </c>
      <c r="P215" s="371">
        <v>40625</v>
      </c>
      <c r="Q215" s="372">
        <v>183.35217499999999</v>
      </c>
      <c r="R215" s="372">
        <v>179.49517789682537</v>
      </c>
      <c r="S215" s="367">
        <v>1</v>
      </c>
      <c r="T215" s="369">
        <v>6.0352718216116985E-2</v>
      </c>
      <c r="U215" s="369">
        <v>0.64665052427060576</v>
      </c>
      <c r="V215" s="369">
        <v>6.1240499322316122E-2</v>
      </c>
      <c r="W215" s="369">
        <v>0.54864456368794901</v>
      </c>
      <c r="X215" s="369">
        <v>3.1904814001421311E-2</v>
      </c>
      <c r="Y215" s="369">
        <v>0.2184068457588268</v>
      </c>
      <c r="Z215" s="369">
        <v>7.5411071753072934E-2</v>
      </c>
      <c r="AA215" s="369">
        <v>0.40746061509324882</v>
      </c>
      <c r="AB215" s="369">
        <v>5.3915540328527398E-2</v>
      </c>
      <c r="AC215" s="373">
        <v>-0.93444201756959666</v>
      </c>
      <c r="AD215" s="575">
        <v>10342116000162</v>
      </c>
      <c r="AE215" s="370" t="s">
        <v>1844</v>
      </c>
      <c r="AF215" s="370" t="s">
        <v>1844</v>
      </c>
      <c r="AG215" s="374" t="s">
        <v>469</v>
      </c>
      <c r="AH215" s="374" t="s">
        <v>1819</v>
      </c>
      <c r="AI215" s="374">
        <v>100</v>
      </c>
      <c r="AJ215" s="374">
        <v>100</v>
      </c>
      <c r="AK215" s="374">
        <v>100</v>
      </c>
      <c r="AL215" s="722">
        <v>0.35</v>
      </c>
      <c r="AM215" s="722">
        <v>0</v>
      </c>
      <c r="AN215" s="369" t="s">
        <v>633</v>
      </c>
      <c r="AO215" s="367" t="s">
        <v>1326</v>
      </c>
      <c r="AP215" s="370" t="s">
        <v>1821</v>
      </c>
      <c r="AQ215" s="376" t="s">
        <v>678</v>
      </c>
      <c r="AR215" s="369">
        <v>1.16666666666667E-3</v>
      </c>
      <c r="AS215" s="369">
        <v>1.16666666666667E-3</v>
      </c>
      <c r="AT215" s="369" t="s">
        <v>1424</v>
      </c>
      <c r="AW215" s="198"/>
      <c r="AX215" s="198"/>
      <c r="AY215" s="184"/>
      <c r="AZ215" s="184"/>
      <c r="BA215" s="184"/>
      <c r="BB215" s="186"/>
      <c r="BC215" s="184"/>
      <c r="BD215" s="184"/>
      <c r="BE215" s="184"/>
      <c r="BF215" s="184"/>
      <c r="BG215" s="186"/>
      <c r="BH215" s="186"/>
      <c r="BI215" s="199"/>
      <c r="BJ215" s="199"/>
      <c r="BK215" s="199"/>
      <c r="BL215" s="186"/>
      <c r="BM215" s="186"/>
      <c r="BN215" s="186"/>
      <c r="BO215" s="186"/>
      <c r="BP215" s="186"/>
      <c r="BQ215" s="186"/>
      <c r="BR215" s="186"/>
      <c r="BS215" s="186"/>
      <c r="BT215" s="187"/>
      <c r="BU215" s="188"/>
      <c r="BV215" s="189"/>
      <c r="BW215" s="185"/>
      <c r="BX215"/>
      <c r="BZ215"/>
    </row>
    <row r="216" spans="2:78" ht="18.75">
      <c r="B216" s="363" t="s">
        <v>938</v>
      </c>
      <c r="C216" s="364">
        <v>10459361000154</v>
      </c>
      <c r="D216" s="365" t="s">
        <v>13</v>
      </c>
      <c r="E216" s="365" t="s">
        <v>616</v>
      </c>
      <c r="F216" s="365" t="s">
        <v>617</v>
      </c>
      <c r="G216" s="366" t="s">
        <v>34</v>
      </c>
      <c r="H216" s="366" t="s">
        <v>867</v>
      </c>
      <c r="I216" s="366" t="s">
        <v>34</v>
      </c>
      <c r="J216" s="366" t="s">
        <v>608</v>
      </c>
      <c r="K216" s="367" t="s">
        <v>48</v>
      </c>
      <c r="L216" s="368"/>
      <c r="M216" s="368" t="s">
        <v>1421</v>
      </c>
      <c r="N216" s="367">
        <v>270369</v>
      </c>
      <c r="O216" s="367" t="s">
        <v>1323</v>
      </c>
      <c r="P216" s="371">
        <v>40629</v>
      </c>
      <c r="Q216" s="372">
        <v>128.553302</v>
      </c>
      <c r="R216" s="372">
        <v>222.91446944578331</v>
      </c>
      <c r="S216" s="367">
        <v>1</v>
      </c>
      <c r="T216" s="369">
        <v>0.11195841762932823</v>
      </c>
      <c r="U216" s="369">
        <v>1.1995809235511601</v>
      </c>
      <c r="V216" s="369">
        <v>7.3887332425087493E-2</v>
      </c>
      <c r="W216" s="369">
        <v>0.66194566845500091</v>
      </c>
      <c r="X216" s="369">
        <v>0.13021857780479862</v>
      </c>
      <c r="Y216" s="369">
        <v>0.89142123932392936</v>
      </c>
      <c r="Z216" s="369">
        <v>0.19852809941562777</v>
      </c>
      <c r="AA216" s="369">
        <v>1.0726857425665621</v>
      </c>
      <c r="AB216" s="369">
        <v>5.8520176020374265E-2</v>
      </c>
      <c r="AC216" s="373">
        <v>-0.64480518935956876</v>
      </c>
      <c r="AD216" s="575">
        <v>0</v>
      </c>
      <c r="AE216" s="370" t="s">
        <v>1844</v>
      </c>
      <c r="AF216" s="370" t="s">
        <v>1844</v>
      </c>
      <c r="AG216" s="374" t="s">
        <v>469</v>
      </c>
      <c r="AH216" s="374" t="s">
        <v>1813</v>
      </c>
      <c r="AI216" s="374">
        <v>1000</v>
      </c>
      <c r="AJ216" s="374">
        <v>1000</v>
      </c>
      <c r="AK216" s="374">
        <v>1000</v>
      </c>
      <c r="AL216" s="722">
        <v>1</v>
      </c>
      <c r="AM216" s="722">
        <v>0</v>
      </c>
      <c r="AN216" s="369" t="s">
        <v>1820</v>
      </c>
      <c r="AO216" s="367" t="s">
        <v>1326</v>
      </c>
      <c r="AP216" s="370" t="s">
        <v>1835</v>
      </c>
      <c r="AQ216" s="376" t="s">
        <v>670</v>
      </c>
      <c r="AR216" s="369">
        <v>2.66666666666667E-3</v>
      </c>
      <c r="AS216" s="369">
        <v>2.66666666666667E-3</v>
      </c>
      <c r="AT216" s="369" t="s">
        <v>1424</v>
      </c>
      <c r="AW216" s="198"/>
      <c r="AX216" s="198"/>
      <c r="AY216" s="184"/>
      <c r="AZ216" s="184"/>
      <c r="BA216" s="184"/>
      <c r="BB216" s="186"/>
      <c r="BC216" s="184"/>
      <c r="BD216" s="184"/>
      <c r="BE216" s="184"/>
      <c r="BF216" s="184"/>
      <c r="BG216" s="186"/>
      <c r="BH216" s="186"/>
      <c r="BI216" s="199"/>
      <c r="BJ216" s="199"/>
      <c r="BK216" s="199"/>
      <c r="BL216" s="186"/>
      <c r="BM216" s="186"/>
      <c r="BN216" s="186"/>
      <c r="BO216" s="186"/>
      <c r="BP216" s="186"/>
      <c r="BQ216" s="186"/>
      <c r="BR216" s="186"/>
      <c r="BS216" s="186"/>
      <c r="BT216" s="187"/>
      <c r="BU216" s="188"/>
      <c r="BV216" s="189"/>
      <c r="BW216" s="185"/>
      <c r="BX216"/>
      <c r="BZ216"/>
    </row>
    <row r="217" spans="2:78" ht="18.75">
      <c r="B217" s="363" t="s">
        <v>1258</v>
      </c>
      <c r="C217" s="364">
        <v>12287682000144</v>
      </c>
      <c r="D217" s="365" t="s">
        <v>14</v>
      </c>
      <c r="E217" s="365" t="s">
        <v>607</v>
      </c>
      <c r="F217" s="365" t="s">
        <v>1424</v>
      </c>
      <c r="G217" s="366" t="s">
        <v>1424</v>
      </c>
      <c r="H217" s="366" t="s">
        <v>34</v>
      </c>
      <c r="I217" s="366" t="s">
        <v>34</v>
      </c>
      <c r="J217" s="366" t="s">
        <v>608</v>
      </c>
      <c r="K217" s="367" t="s">
        <v>48</v>
      </c>
      <c r="L217" s="368"/>
      <c r="M217" s="368" t="s">
        <v>34</v>
      </c>
      <c r="N217" s="367">
        <v>270466</v>
      </c>
      <c r="O217" s="367" t="s">
        <v>1323</v>
      </c>
      <c r="P217" s="371">
        <v>40632</v>
      </c>
      <c r="Q217" s="372">
        <v>86.313528000000005</v>
      </c>
      <c r="R217" s="372">
        <v>98.606152825396833</v>
      </c>
      <c r="S217" s="367">
        <v>2</v>
      </c>
      <c r="T217" s="369">
        <v>0.14337736682544544</v>
      </c>
      <c r="U217" s="369">
        <v>1.5362199444639766</v>
      </c>
      <c r="V217" s="369">
        <v>9.2037219730746189E-2</v>
      </c>
      <c r="W217" s="369">
        <v>0.82454782082135025</v>
      </c>
      <c r="X217" s="369">
        <v>0.22445492059380268</v>
      </c>
      <c r="Y217" s="369">
        <v>1.5365233353109817</v>
      </c>
      <c r="Z217" s="369">
        <v>0.18700054386804554</v>
      </c>
      <c r="AA217" s="369">
        <v>1.0104001289988429</v>
      </c>
      <c r="AB217" s="369">
        <v>0.18808576618304443</v>
      </c>
      <c r="AC217" s="373">
        <v>-0.10412391257430254</v>
      </c>
      <c r="AD217" s="575">
        <v>0</v>
      </c>
      <c r="AE217" s="370" t="s">
        <v>1933</v>
      </c>
      <c r="AF217" s="370" t="s">
        <v>1858</v>
      </c>
      <c r="AG217" s="374" t="s">
        <v>721</v>
      </c>
      <c r="AH217" s="374" t="s">
        <v>1819</v>
      </c>
      <c r="AI217" s="374">
        <v>500</v>
      </c>
      <c r="AJ217" s="374">
        <v>500</v>
      </c>
      <c r="AK217" s="374">
        <v>500</v>
      </c>
      <c r="AL217" s="722">
        <v>2.97</v>
      </c>
      <c r="AM217" s="722">
        <v>0</v>
      </c>
      <c r="AN217" s="369" t="s">
        <v>1824</v>
      </c>
      <c r="AO217" s="367" t="s">
        <v>1326</v>
      </c>
      <c r="AP217" s="370" t="s">
        <v>1816</v>
      </c>
      <c r="AQ217" s="376" t="s">
        <v>669</v>
      </c>
      <c r="AR217" s="369">
        <v>7.4174999999999996E-3</v>
      </c>
      <c r="AS217" s="369">
        <v>7.4174999999999996E-3</v>
      </c>
      <c r="AT217" s="369" t="s">
        <v>1424</v>
      </c>
      <c r="AW217" s="198"/>
      <c r="AX217" s="198"/>
      <c r="AY217" s="184"/>
      <c r="AZ217" s="184"/>
      <c r="BA217" s="184"/>
      <c r="BB217" s="186"/>
      <c r="BC217" s="184"/>
      <c r="BD217" s="184"/>
      <c r="BE217" s="184"/>
      <c r="BF217" s="184"/>
      <c r="BG217" s="186"/>
      <c r="BH217" s="186"/>
      <c r="BI217" s="199"/>
      <c r="BJ217" s="199"/>
      <c r="BK217" s="199"/>
      <c r="BL217" s="218"/>
      <c r="BM217" s="186"/>
      <c r="BN217" s="186"/>
      <c r="BO217" s="186"/>
      <c r="BP217" s="186"/>
      <c r="BQ217" s="186"/>
      <c r="BR217" s="186"/>
      <c r="BS217" s="186"/>
      <c r="BT217" s="187"/>
      <c r="BU217" s="188"/>
      <c r="BV217" s="189"/>
      <c r="BW217" s="185"/>
      <c r="BX217"/>
      <c r="BZ217"/>
    </row>
    <row r="218" spans="2:78" ht="18.75">
      <c r="B218" s="363" t="s">
        <v>432</v>
      </c>
      <c r="C218" s="364">
        <v>12440825000106</v>
      </c>
      <c r="D218" s="365" t="s">
        <v>13</v>
      </c>
      <c r="E218" s="365" t="s">
        <v>615</v>
      </c>
      <c r="F218" s="365" t="s">
        <v>619</v>
      </c>
      <c r="G218" s="366" t="s">
        <v>34</v>
      </c>
      <c r="H218" s="366" t="s">
        <v>1339</v>
      </c>
      <c r="I218" s="366" t="s">
        <v>34</v>
      </c>
      <c r="J218" s="366" t="s">
        <v>1424</v>
      </c>
      <c r="K218" s="367" t="s">
        <v>48</v>
      </c>
      <c r="L218" s="368"/>
      <c r="M218" s="368" t="s">
        <v>1421</v>
      </c>
      <c r="N218" s="367">
        <v>270679</v>
      </c>
      <c r="O218" s="367" t="s">
        <v>1323</v>
      </c>
      <c r="P218" s="371">
        <v>40635</v>
      </c>
      <c r="Q218" s="372">
        <v>529.104513</v>
      </c>
      <c r="R218" s="372">
        <v>577.10673516269844</v>
      </c>
      <c r="S218" s="367">
        <v>1</v>
      </c>
      <c r="T218" s="369">
        <v>9.3782702235924553E-2</v>
      </c>
      <c r="U218" s="369">
        <v>1.004836821950793</v>
      </c>
      <c r="V218" s="369">
        <v>0.10724346755273517</v>
      </c>
      <c r="W218" s="369">
        <v>0.96077834300760279</v>
      </c>
      <c r="X218" s="369">
        <v>0.13193830648342852</v>
      </c>
      <c r="Y218" s="369">
        <v>0.903193773595523</v>
      </c>
      <c r="Z218" s="369">
        <v>0.174729606455019</v>
      </c>
      <c r="AA218" s="369">
        <v>0.94409787934438416</v>
      </c>
      <c r="AB218" s="369">
        <v>7.251429191027543E-3</v>
      </c>
      <c r="AC218" s="373">
        <v>-0.60374002657877102</v>
      </c>
      <c r="AD218" s="575">
        <v>0</v>
      </c>
      <c r="AE218" s="370" t="s">
        <v>1934</v>
      </c>
      <c r="AF218" s="370" t="s">
        <v>1858</v>
      </c>
      <c r="AG218" s="374" t="s">
        <v>721</v>
      </c>
      <c r="AH218" s="374" t="s">
        <v>1819</v>
      </c>
      <c r="AI218" s="374">
        <v>500</v>
      </c>
      <c r="AJ218" s="374">
        <v>0</v>
      </c>
      <c r="AK218" s="374">
        <v>500</v>
      </c>
      <c r="AL218" s="722">
        <v>2</v>
      </c>
      <c r="AM218" s="722">
        <v>20</v>
      </c>
      <c r="AN218" s="369" t="s">
        <v>1820</v>
      </c>
      <c r="AO218" s="367" t="s">
        <v>1326</v>
      </c>
      <c r="AP218" s="370" t="s">
        <v>1835</v>
      </c>
      <c r="AQ218" s="376" t="s">
        <v>690</v>
      </c>
      <c r="AR218" s="369">
        <v>1.92E-3</v>
      </c>
      <c r="AS218" s="369">
        <v>1.92E-3</v>
      </c>
      <c r="AT218" s="369" t="s">
        <v>1424</v>
      </c>
      <c r="AW218" s="198"/>
      <c r="AX218" s="198"/>
      <c r="AY218" s="184"/>
      <c r="AZ218" s="184"/>
      <c r="BA218" s="184"/>
      <c r="BB218" s="186"/>
      <c r="BC218" s="184"/>
      <c r="BD218" s="184"/>
      <c r="BE218" s="184"/>
      <c r="BF218" s="184"/>
      <c r="BG218" s="186"/>
      <c r="BH218" s="186"/>
      <c r="BI218" s="199"/>
      <c r="BJ218" s="199"/>
      <c r="BK218" s="199"/>
      <c r="BL218" s="186"/>
      <c r="BM218" s="186"/>
      <c r="BN218" s="186"/>
      <c r="BO218" s="186"/>
      <c r="BP218" s="186"/>
      <c r="BQ218" s="186"/>
      <c r="BR218" s="186"/>
      <c r="BS218" s="186"/>
      <c r="BT218" s="187"/>
      <c r="BU218" s="188"/>
      <c r="BV218" s="189"/>
      <c r="BW218" s="185"/>
      <c r="BX218"/>
      <c r="BZ218"/>
    </row>
    <row r="219" spans="2:78" ht="18.75">
      <c r="B219" s="363" t="s">
        <v>1013</v>
      </c>
      <c r="C219" s="364">
        <v>13106980000153</v>
      </c>
      <c r="D219" s="365" t="s">
        <v>14</v>
      </c>
      <c r="E219" s="365" t="s">
        <v>607</v>
      </c>
      <c r="F219" s="365" t="s">
        <v>1424</v>
      </c>
      <c r="G219" s="366" t="s">
        <v>1424</v>
      </c>
      <c r="H219" s="366" t="s">
        <v>34</v>
      </c>
      <c r="I219" s="366" t="s">
        <v>34</v>
      </c>
      <c r="J219" s="366" t="s">
        <v>608</v>
      </c>
      <c r="K219" s="367" t="s">
        <v>48</v>
      </c>
      <c r="L219" s="368"/>
      <c r="M219" s="368" t="s">
        <v>1421</v>
      </c>
      <c r="N219" s="367">
        <v>271012</v>
      </c>
      <c r="O219" s="367" t="s">
        <v>1323</v>
      </c>
      <c r="P219" s="371">
        <v>40635</v>
      </c>
      <c r="Q219" s="372">
        <v>116.213187</v>
      </c>
      <c r="R219" s="372">
        <v>126.12422428174604</v>
      </c>
      <c r="S219" s="367">
        <v>2</v>
      </c>
      <c r="T219" s="369">
        <v>2.511646853408056E-2</v>
      </c>
      <c r="U219" s="369">
        <v>0.26911095349889497</v>
      </c>
      <c r="V219" s="369">
        <v>-7.5357732229123564E-2</v>
      </c>
      <c r="W219" s="369">
        <v>-0.67511876253260328</v>
      </c>
      <c r="X219" s="369">
        <v>1.9454882566910525E-2</v>
      </c>
      <c r="Y219" s="369">
        <v>0.13317988739436079</v>
      </c>
      <c r="Z219" s="369">
        <v>0.16155322540604145</v>
      </c>
      <c r="AA219" s="369">
        <v>0.8729033424930942</v>
      </c>
      <c r="AB219" s="369">
        <v>0.23628564803542709</v>
      </c>
      <c r="AC219" s="373">
        <v>-0.79132685116088541</v>
      </c>
      <c r="AD219" s="575">
        <v>13136966000100</v>
      </c>
      <c r="AE219" s="370" t="s">
        <v>1845</v>
      </c>
      <c r="AF219" s="370" t="s">
        <v>1812</v>
      </c>
      <c r="AG219" s="374" t="s">
        <v>1459</v>
      </c>
      <c r="AH219" s="374" t="s">
        <v>1813</v>
      </c>
      <c r="AI219" s="374">
        <v>100000</v>
      </c>
      <c r="AJ219" s="374">
        <v>50000</v>
      </c>
      <c r="AK219" s="374">
        <v>100000</v>
      </c>
      <c r="AL219" s="722">
        <v>1.85</v>
      </c>
      <c r="AM219" s="722">
        <v>20</v>
      </c>
      <c r="AN219" s="369" t="s">
        <v>1814</v>
      </c>
      <c r="AO219" s="367" t="s">
        <v>1326</v>
      </c>
      <c r="AP219" s="370" t="s">
        <v>1816</v>
      </c>
      <c r="AQ219" s="376" t="s">
        <v>661</v>
      </c>
      <c r="AR219" s="369">
        <v>2.46666666666667E-3</v>
      </c>
      <c r="AS219" s="369">
        <v>2.46666666666667E-3</v>
      </c>
      <c r="AT219" s="369" t="s">
        <v>1424</v>
      </c>
      <c r="AW219" s="198"/>
      <c r="AX219" s="198"/>
      <c r="AY219" s="184"/>
      <c r="AZ219" s="184"/>
      <c r="BA219" s="184"/>
      <c r="BB219" s="186"/>
      <c r="BC219" s="184"/>
      <c r="BD219" s="184"/>
      <c r="BE219" s="184"/>
      <c r="BF219" s="184"/>
      <c r="BG219" s="186"/>
      <c r="BH219" s="186"/>
      <c r="BI219" s="199"/>
      <c r="BJ219" s="199"/>
      <c r="BK219" s="199"/>
      <c r="BL219" s="186"/>
      <c r="BM219" s="186"/>
      <c r="BN219" s="186"/>
      <c r="BO219" s="186"/>
      <c r="BP219" s="186"/>
      <c r="BQ219" s="186"/>
      <c r="BR219" s="186"/>
      <c r="BS219" s="186"/>
      <c r="BT219" s="187"/>
      <c r="BU219" s="188"/>
      <c r="BV219" s="189"/>
      <c r="BW219" s="185"/>
      <c r="BX219"/>
      <c r="BZ219"/>
    </row>
    <row r="220" spans="2:78" ht="18.75">
      <c r="B220" s="363" t="s">
        <v>898</v>
      </c>
      <c r="C220" s="364">
        <v>13106979000129</v>
      </c>
      <c r="D220" s="365" t="s">
        <v>13</v>
      </c>
      <c r="E220" s="365" t="s">
        <v>615</v>
      </c>
      <c r="F220" s="365" t="s">
        <v>619</v>
      </c>
      <c r="G220" s="366" t="s">
        <v>34</v>
      </c>
      <c r="H220" s="366" t="s">
        <v>1340</v>
      </c>
      <c r="I220" s="366" t="s">
        <v>34</v>
      </c>
      <c r="J220" s="366" t="s">
        <v>1424</v>
      </c>
      <c r="K220" s="367" t="s">
        <v>48</v>
      </c>
      <c r="L220" s="368"/>
      <c r="M220" s="368" t="s">
        <v>34</v>
      </c>
      <c r="N220" s="367">
        <v>271020</v>
      </c>
      <c r="O220" s="367" t="s">
        <v>1323</v>
      </c>
      <c r="P220" s="371">
        <v>40635</v>
      </c>
      <c r="Q220" s="372">
        <v>120.739828</v>
      </c>
      <c r="R220" s="372">
        <v>170.81942505952378</v>
      </c>
      <c r="S220" s="367">
        <v>1</v>
      </c>
      <c r="T220" s="369">
        <v>0.1156211635636466</v>
      </c>
      <c r="U220" s="369">
        <v>1.2388254952739379</v>
      </c>
      <c r="V220" s="369">
        <v>8.161486055991074E-2</v>
      </c>
      <c r="W220" s="369">
        <v>0.7311754485650972</v>
      </c>
      <c r="X220" s="369">
        <v>9.6804007461755548E-2</v>
      </c>
      <c r="Y220" s="369">
        <v>0.66267924099460629</v>
      </c>
      <c r="Z220" s="369">
        <v>0.12381817962866881</v>
      </c>
      <c r="AA220" s="369">
        <v>0.66901358724115911</v>
      </c>
      <c r="AB220" s="369">
        <v>7.7891944114251072E-2</v>
      </c>
      <c r="AC220" s="373">
        <v>-0.38523348449662698</v>
      </c>
      <c r="AD220" s="575">
        <v>9720565000118</v>
      </c>
      <c r="AE220" s="370" t="s">
        <v>1935</v>
      </c>
      <c r="AF220" s="370" t="s">
        <v>1812</v>
      </c>
      <c r="AG220" s="374" t="s">
        <v>1459</v>
      </c>
      <c r="AH220" s="374" t="s">
        <v>1819</v>
      </c>
      <c r="AI220" s="374">
        <v>20000</v>
      </c>
      <c r="AJ220" s="374">
        <v>5000</v>
      </c>
      <c r="AK220" s="374">
        <v>5000</v>
      </c>
      <c r="AL220" s="722">
        <v>1.85</v>
      </c>
      <c r="AM220" s="722">
        <v>20</v>
      </c>
      <c r="AN220" s="369" t="s">
        <v>1820</v>
      </c>
      <c r="AO220" s="367" t="s">
        <v>1326</v>
      </c>
      <c r="AP220" s="370" t="s">
        <v>1835</v>
      </c>
      <c r="AQ220" s="376" t="s">
        <v>666</v>
      </c>
      <c r="AR220" s="369">
        <v>6.8250000000000003E-3</v>
      </c>
      <c r="AS220" s="369">
        <v>6.8250000000000003E-3</v>
      </c>
      <c r="AT220" s="369" t="s">
        <v>1424</v>
      </c>
      <c r="AW220" s="198"/>
      <c r="AX220" s="198"/>
      <c r="AY220" s="184"/>
      <c r="AZ220" s="184"/>
      <c r="BA220" s="184"/>
      <c r="BB220" s="186"/>
      <c r="BC220" s="184"/>
      <c r="BD220" s="184"/>
      <c r="BE220" s="184"/>
      <c r="BF220" s="184"/>
      <c r="BG220" s="186"/>
      <c r="BH220" s="186"/>
      <c r="BI220" s="199"/>
      <c r="BJ220" s="199"/>
      <c r="BK220" s="199"/>
      <c r="BL220" s="186"/>
      <c r="BM220" s="186"/>
      <c r="BN220" s="186"/>
      <c r="BO220" s="186"/>
      <c r="BP220" s="186"/>
      <c r="BQ220" s="186"/>
      <c r="BR220" s="186"/>
      <c r="BS220" s="186"/>
      <c r="BT220" s="187"/>
      <c r="BU220" s="188"/>
      <c r="BV220" s="189"/>
      <c r="BW220" s="185"/>
      <c r="BX220"/>
      <c r="BZ220"/>
    </row>
    <row r="221" spans="2:78" ht="18.75">
      <c r="B221" s="363" t="s">
        <v>322</v>
      </c>
      <c r="C221" s="364">
        <v>13106983000197</v>
      </c>
      <c r="D221" s="365" t="s">
        <v>14</v>
      </c>
      <c r="E221" s="365" t="s">
        <v>607</v>
      </c>
      <c r="F221" s="365" t="s">
        <v>1424</v>
      </c>
      <c r="G221" s="366" t="s">
        <v>1424</v>
      </c>
      <c r="H221" s="366" t="s">
        <v>34</v>
      </c>
      <c r="I221" s="366" t="s">
        <v>34</v>
      </c>
      <c r="J221" s="366" t="s">
        <v>608</v>
      </c>
      <c r="K221" s="367" t="s">
        <v>48</v>
      </c>
      <c r="L221" s="368"/>
      <c r="M221" s="368" t="s">
        <v>34</v>
      </c>
      <c r="N221" s="367">
        <v>271063</v>
      </c>
      <c r="O221" s="367" t="s">
        <v>1323</v>
      </c>
      <c r="P221" s="371">
        <v>40634</v>
      </c>
      <c r="Q221" s="372">
        <v>153.32299</v>
      </c>
      <c r="R221" s="372">
        <v>197.70752092063492</v>
      </c>
      <c r="S221" s="367">
        <v>2</v>
      </c>
      <c r="T221" s="369">
        <v>-7.1124469775998067E-2</v>
      </c>
      <c r="U221" s="369">
        <v>-0.76206469283492562</v>
      </c>
      <c r="V221" s="369">
        <v>-0.12847781442985429</v>
      </c>
      <c r="W221" s="369">
        <v>-1.1510137118650585</v>
      </c>
      <c r="X221" s="369">
        <v>-2.9060995498616071E-2</v>
      </c>
      <c r="Y221" s="369">
        <v>-0.1989392685750008</v>
      </c>
      <c r="Z221" s="369">
        <v>-3.1381203620297282E-2</v>
      </c>
      <c r="AA221" s="369">
        <v>-0.1695587164091959</v>
      </c>
      <c r="AB221" s="369">
        <v>0.2224811030165291</v>
      </c>
      <c r="AC221" s="373">
        <v>-1.0791894537545352</v>
      </c>
      <c r="AD221" s="575">
        <v>6964937000163</v>
      </c>
      <c r="AE221" s="370" t="s">
        <v>1852</v>
      </c>
      <c r="AF221" s="370" t="s">
        <v>1812</v>
      </c>
      <c r="AG221" s="374" t="s">
        <v>1459</v>
      </c>
      <c r="AH221" s="374" t="s">
        <v>1819</v>
      </c>
      <c r="AI221" s="374">
        <v>50000</v>
      </c>
      <c r="AJ221" s="374">
        <v>5000</v>
      </c>
      <c r="AK221" s="374">
        <v>25000</v>
      </c>
      <c r="AL221" s="722">
        <v>2</v>
      </c>
      <c r="AM221" s="722">
        <v>20</v>
      </c>
      <c r="AN221" s="369" t="s">
        <v>668</v>
      </c>
      <c r="AO221" s="367" t="s">
        <v>1326</v>
      </c>
      <c r="AP221" s="370" t="s">
        <v>1816</v>
      </c>
      <c r="AQ221" s="376" t="s">
        <v>718</v>
      </c>
      <c r="AR221" s="369">
        <v>5.3333333333333297E-3</v>
      </c>
      <c r="AS221" s="369">
        <v>5.3333333333333297E-3</v>
      </c>
      <c r="AT221" s="369" t="s">
        <v>1424</v>
      </c>
      <c r="AW221" s="198"/>
      <c r="AX221" s="198"/>
      <c r="AY221" s="184"/>
      <c r="AZ221" s="184"/>
      <c r="BA221" s="184"/>
      <c r="BB221" s="186"/>
      <c r="BC221" s="184"/>
      <c r="BD221" s="184"/>
      <c r="BE221" s="184"/>
      <c r="BF221" s="184"/>
      <c r="BG221" s="186"/>
      <c r="BH221" s="186"/>
      <c r="BI221" s="199"/>
      <c r="BJ221" s="199"/>
      <c r="BK221" s="199"/>
      <c r="BL221" s="186"/>
      <c r="BM221" s="186"/>
      <c r="BN221" s="186"/>
      <c r="BO221" s="186"/>
      <c r="BP221" s="186"/>
      <c r="BQ221" s="186"/>
      <c r="BR221" s="186"/>
      <c r="BS221" s="186"/>
      <c r="BT221" s="187"/>
      <c r="BU221" s="188"/>
      <c r="BV221" s="189"/>
      <c r="BW221" s="185"/>
      <c r="BX221"/>
      <c r="BZ221"/>
    </row>
    <row r="222" spans="2:78" ht="18.75">
      <c r="B222" s="363" t="s">
        <v>1599</v>
      </c>
      <c r="C222" s="364">
        <v>13000859000142</v>
      </c>
      <c r="D222" s="365" t="s">
        <v>13</v>
      </c>
      <c r="E222" s="365" t="s">
        <v>615</v>
      </c>
      <c r="F222" s="365" t="s">
        <v>619</v>
      </c>
      <c r="G222" s="366" t="s">
        <v>34</v>
      </c>
      <c r="H222" s="366" t="s">
        <v>867</v>
      </c>
      <c r="I222" s="366" t="s">
        <v>34</v>
      </c>
      <c r="J222" s="366" t="s">
        <v>611</v>
      </c>
      <c r="K222" s="367" t="s">
        <v>48</v>
      </c>
      <c r="L222" s="368"/>
      <c r="M222" s="368" t="s">
        <v>1424</v>
      </c>
      <c r="N222" s="367">
        <v>271276</v>
      </c>
      <c r="O222" s="367" t="s">
        <v>1326</v>
      </c>
      <c r="P222" s="371">
        <v>40643</v>
      </c>
      <c r="Q222" s="372">
        <v>528.83121600000004</v>
      </c>
      <c r="R222" s="372">
        <v>475.37277716465871</v>
      </c>
      <c r="S222" s="367">
        <v>1</v>
      </c>
      <c r="T222" s="369">
        <v>0.19486112739587069</v>
      </c>
      <c r="U222" s="369">
        <v>2.0878438273365347</v>
      </c>
      <c r="V222" s="369">
        <v>0.22146031731706617</v>
      </c>
      <c r="W222" s="369">
        <v>1.9840301844883985</v>
      </c>
      <c r="X222" s="369">
        <v>0.33724148130674725</v>
      </c>
      <c r="Y222" s="369">
        <v>2.3086123676495891</v>
      </c>
      <c r="Z222" s="369">
        <v>0.55824751244138904</v>
      </c>
      <c r="AA222" s="369">
        <v>3.0163193481516259</v>
      </c>
      <c r="AB222" s="369">
        <v>6.3053465169139455E-2</v>
      </c>
      <c r="AC222" s="373">
        <v>1.7419958033577652</v>
      </c>
      <c r="AD222" s="575">
        <v>17137326000168</v>
      </c>
      <c r="AE222" s="370" t="s">
        <v>1817</v>
      </c>
      <c r="AF222" s="370" t="s">
        <v>1818</v>
      </c>
      <c r="AG222" s="374" t="s">
        <v>1594</v>
      </c>
      <c r="AH222" s="374" t="s">
        <v>1819</v>
      </c>
      <c r="AI222" s="374">
        <v>50000</v>
      </c>
      <c r="AJ222" s="374">
        <v>50000</v>
      </c>
      <c r="AK222" s="374">
        <v>50000</v>
      </c>
      <c r="AL222" s="722">
        <v>2.5</v>
      </c>
      <c r="AM222" s="722">
        <v>0</v>
      </c>
      <c r="AN222" s="369" t="s">
        <v>1820</v>
      </c>
      <c r="AO222" s="367" t="s">
        <v>1326</v>
      </c>
      <c r="AP222" s="370" t="s">
        <v>1835</v>
      </c>
      <c r="AQ222" s="376" t="s">
        <v>1815</v>
      </c>
      <c r="AR222" s="369">
        <v>0</v>
      </c>
      <c r="AS222" s="369">
        <v>0</v>
      </c>
      <c r="AT222" s="369" t="s">
        <v>1424</v>
      </c>
      <c r="AW222" s="198"/>
      <c r="AX222" s="198"/>
      <c r="AY222" s="184"/>
      <c r="AZ222" s="184"/>
      <c r="BA222" s="184"/>
      <c r="BB222" s="186"/>
      <c r="BC222" s="184"/>
      <c r="BD222" s="184"/>
      <c r="BE222" s="184"/>
      <c r="BF222" s="184"/>
      <c r="BG222" s="186"/>
      <c r="BH222" s="186"/>
      <c r="BI222" s="199"/>
      <c r="BJ222" s="199"/>
      <c r="BK222" s="199"/>
      <c r="BL222" s="186"/>
      <c r="BM222" s="186"/>
      <c r="BN222" s="186"/>
      <c r="BO222" s="186"/>
      <c r="BP222" s="186"/>
      <c r="BQ222" s="186"/>
      <c r="BR222" s="186"/>
      <c r="BS222" s="186"/>
      <c r="BT222" s="187"/>
      <c r="BU222" s="188"/>
      <c r="BV222" s="189"/>
      <c r="BW222" s="185"/>
      <c r="BX222"/>
      <c r="BZ222"/>
    </row>
    <row r="223" spans="2:78" ht="18.75">
      <c r="B223" s="363" t="s">
        <v>286</v>
      </c>
      <c r="C223" s="364">
        <v>13143673000142</v>
      </c>
      <c r="D223" s="365" t="s">
        <v>13</v>
      </c>
      <c r="E223" s="365" t="s">
        <v>615</v>
      </c>
      <c r="F223" s="365" t="s">
        <v>619</v>
      </c>
      <c r="G223" s="366" t="s">
        <v>34</v>
      </c>
      <c r="H223" s="366" t="s">
        <v>1339</v>
      </c>
      <c r="I223" s="366" t="s">
        <v>34</v>
      </c>
      <c r="J223" s="366" t="s">
        <v>1424</v>
      </c>
      <c r="K223" s="367" t="s">
        <v>48</v>
      </c>
      <c r="L223" s="368"/>
      <c r="M223" s="368" t="s">
        <v>1421</v>
      </c>
      <c r="N223" s="367">
        <v>272922</v>
      </c>
      <c r="O223" s="367" t="s">
        <v>1323</v>
      </c>
      <c r="P223" s="371">
        <v>40661</v>
      </c>
      <c r="Q223" s="372">
        <v>19.295317000000001</v>
      </c>
      <c r="R223" s="372">
        <v>18.155061630522088</v>
      </c>
      <c r="S223" s="367">
        <v>1</v>
      </c>
      <c r="T223" s="369">
        <v>7.6644305971462101E-2</v>
      </c>
      <c r="U223" s="369">
        <v>0.82120709893009103</v>
      </c>
      <c r="V223" s="369">
        <v>8.567898955295461E-2</v>
      </c>
      <c r="W223" s="369">
        <v>0.76758537831476481</v>
      </c>
      <c r="X223" s="369">
        <v>0.1978333095132605</v>
      </c>
      <c r="Y223" s="369">
        <v>1.3542830594435082</v>
      </c>
      <c r="Z223" s="369">
        <v>0.25415713858795974</v>
      </c>
      <c r="AA223" s="369">
        <v>1.3732602071813178</v>
      </c>
      <c r="AB223" s="369">
        <v>3.0183485109633802E-2</v>
      </c>
      <c r="AC223" s="373">
        <v>-0.85949173722240024</v>
      </c>
      <c r="AD223" s="575">
        <v>0</v>
      </c>
      <c r="AE223" s="370" t="s">
        <v>1913</v>
      </c>
      <c r="AF223" s="370" t="s">
        <v>1833</v>
      </c>
      <c r="AG223" s="374" t="s">
        <v>1458</v>
      </c>
      <c r="AH223" s="374" t="s">
        <v>1813</v>
      </c>
      <c r="AI223" s="374">
        <v>0</v>
      </c>
      <c r="AJ223" s="374">
        <v>0</v>
      </c>
      <c r="AK223" s="374">
        <v>0</v>
      </c>
      <c r="AL223" s="722">
        <v>0.65</v>
      </c>
      <c r="AM223" s="722">
        <v>10</v>
      </c>
      <c r="AN223" s="369" t="s">
        <v>1820</v>
      </c>
      <c r="AO223" s="367" t="s">
        <v>1326</v>
      </c>
      <c r="AP223" s="370" t="s">
        <v>1835</v>
      </c>
      <c r="AQ223" s="376" t="s">
        <v>670</v>
      </c>
      <c r="AR223" s="369">
        <v>0</v>
      </c>
      <c r="AS223" s="369">
        <v>0</v>
      </c>
      <c r="AT223" s="369" t="s">
        <v>1424</v>
      </c>
      <c r="AW223" s="198"/>
      <c r="AX223" s="198"/>
      <c r="AY223" s="184"/>
      <c r="AZ223" s="184"/>
      <c r="BA223" s="184"/>
      <c r="BB223" s="186"/>
      <c r="BC223" s="184"/>
      <c r="BD223" s="184"/>
      <c r="BE223" s="184"/>
      <c r="BF223" s="184"/>
      <c r="BG223" s="186"/>
      <c r="BH223" s="186"/>
      <c r="BI223" s="199"/>
      <c r="BJ223" s="199"/>
      <c r="BK223" s="199"/>
      <c r="BL223" s="186"/>
      <c r="BM223" s="186"/>
      <c r="BN223" s="186"/>
      <c r="BO223" s="186"/>
      <c r="BP223" s="186"/>
      <c r="BQ223" s="186"/>
      <c r="BR223" s="186"/>
      <c r="BS223" s="186"/>
      <c r="BT223" s="187"/>
      <c r="BU223" s="188"/>
      <c r="BV223" s="189"/>
      <c r="BW223" s="185"/>
      <c r="BX223"/>
      <c r="BZ223"/>
    </row>
    <row r="224" spans="2:78" ht="18.75">
      <c r="B224" s="363" t="s">
        <v>264</v>
      </c>
      <c r="C224" s="364">
        <v>13429264000107</v>
      </c>
      <c r="D224" s="365" t="s">
        <v>13</v>
      </c>
      <c r="E224" s="365" t="s">
        <v>615</v>
      </c>
      <c r="F224" s="365" t="s">
        <v>619</v>
      </c>
      <c r="G224" s="366" t="s">
        <v>34</v>
      </c>
      <c r="H224" s="366" t="s">
        <v>1339</v>
      </c>
      <c r="I224" s="366" t="s">
        <v>34</v>
      </c>
      <c r="J224" s="366" t="s">
        <v>1424</v>
      </c>
      <c r="K224" s="367" t="s">
        <v>48</v>
      </c>
      <c r="L224" s="368"/>
      <c r="M224" s="368" t="s">
        <v>1421</v>
      </c>
      <c r="N224" s="367">
        <v>273066</v>
      </c>
      <c r="O224" s="367" t="s">
        <v>1323</v>
      </c>
      <c r="P224" s="371">
        <v>40664</v>
      </c>
      <c r="Q224" s="372">
        <v>36.235045999999997</v>
      </c>
      <c r="R224" s="372">
        <v>33.546378531999999</v>
      </c>
      <c r="S224" s="367">
        <v>1</v>
      </c>
      <c r="T224" s="369">
        <v>9.2145103953209517E-2</v>
      </c>
      <c r="U224" s="369">
        <v>0.98729073919988342</v>
      </c>
      <c r="V224" s="369">
        <v>9.9513183367071933E-2</v>
      </c>
      <c r="W224" s="369">
        <v>0.89152387184620308</v>
      </c>
      <c r="X224" s="369">
        <v>0.12549627006951369</v>
      </c>
      <c r="Y224" s="369">
        <v>0.8590943203479986</v>
      </c>
      <c r="Z224" s="369">
        <v>0.15862077572006106</v>
      </c>
      <c r="AA224" s="369">
        <v>0.85705874931860604</v>
      </c>
      <c r="AB224" s="369">
        <v>1.8755966301259246E-2</v>
      </c>
      <c r="AC224" s="373">
        <v>-0.64556856435465837</v>
      </c>
      <c r="AD224" s="575">
        <v>10295477000103</v>
      </c>
      <c r="AE224" s="370" t="s">
        <v>1936</v>
      </c>
      <c r="AF224" s="370" t="s">
        <v>1858</v>
      </c>
      <c r="AG224" s="374" t="s">
        <v>721</v>
      </c>
      <c r="AH224" s="374" t="s">
        <v>1819</v>
      </c>
      <c r="AI224" s="374">
        <v>50000</v>
      </c>
      <c r="AJ224" s="374">
        <v>10000</v>
      </c>
      <c r="AK224" s="374">
        <v>10000</v>
      </c>
      <c r="AL224" s="722">
        <v>2.2999999999999998</v>
      </c>
      <c r="AM224" s="722">
        <v>20</v>
      </c>
      <c r="AN224" s="369" t="s">
        <v>1820</v>
      </c>
      <c r="AO224" s="367" t="s">
        <v>1326</v>
      </c>
      <c r="AP224" s="370" t="s">
        <v>1835</v>
      </c>
      <c r="AQ224" s="376" t="s">
        <v>666</v>
      </c>
      <c r="AR224" s="369">
        <v>3.2006399999999998E-3</v>
      </c>
      <c r="AS224" s="369">
        <v>3.2006399999999998E-3</v>
      </c>
      <c r="AT224" s="369" t="s">
        <v>1424</v>
      </c>
      <c r="AW224" s="198"/>
      <c r="AX224" s="198"/>
      <c r="AY224" s="184"/>
      <c r="AZ224" s="184"/>
      <c r="BA224" s="184"/>
      <c r="BB224" s="186"/>
      <c r="BC224" s="184"/>
      <c r="BD224" s="184"/>
      <c r="BE224" s="184"/>
      <c r="BF224" s="184"/>
      <c r="BG224" s="186"/>
      <c r="BH224" s="186"/>
      <c r="BI224" s="199"/>
      <c r="BJ224" s="199"/>
      <c r="BK224" s="199"/>
      <c r="BL224" s="186"/>
      <c r="BM224" s="186"/>
      <c r="BN224" s="186"/>
      <c r="BO224" s="186"/>
      <c r="BP224" s="186"/>
      <c r="BQ224" s="186"/>
      <c r="BR224" s="186"/>
      <c r="BS224" s="186"/>
      <c r="BT224" s="187"/>
      <c r="BU224" s="188"/>
      <c r="BV224" s="189"/>
      <c r="BW224" s="185"/>
      <c r="BX224"/>
      <c r="BZ224"/>
    </row>
    <row r="225" spans="2:78" ht="18.75">
      <c r="B225" s="363" t="s">
        <v>1038</v>
      </c>
      <c r="C225" s="364">
        <v>13503226000157</v>
      </c>
      <c r="D225" s="365" t="s">
        <v>13</v>
      </c>
      <c r="E225" s="365" t="s">
        <v>615</v>
      </c>
      <c r="F225" s="365" t="s">
        <v>619</v>
      </c>
      <c r="G225" s="366" t="s">
        <v>34</v>
      </c>
      <c r="H225" s="366" t="s">
        <v>1339</v>
      </c>
      <c r="I225" s="366" t="s">
        <v>34</v>
      </c>
      <c r="J225" s="366" t="s">
        <v>1424</v>
      </c>
      <c r="K225" s="367" t="s">
        <v>48</v>
      </c>
      <c r="L225" s="368"/>
      <c r="M225" s="368" t="s">
        <v>34</v>
      </c>
      <c r="N225" s="367">
        <v>273589</v>
      </c>
      <c r="O225" s="367" t="s">
        <v>1323</v>
      </c>
      <c r="P225" s="371">
        <v>40669</v>
      </c>
      <c r="Q225" s="372">
        <v>48.423312000000003</v>
      </c>
      <c r="R225" s="372">
        <v>37.87632263095238</v>
      </c>
      <c r="S225" s="367">
        <v>1</v>
      </c>
      <c r="T225" s="369">
        <v>9.7330574582167984E-2</v>
      </c>
      <c r="U225" s="369">
        <v>1.0428505780922825</v>
      </c>
      <c r="V225" s="369">
        <v>9.5365995657665348E-2</v>
      </c>
      <c r="W225" s="369">
        <v>0.85436983135766853</v>
      </c>
      <c r="X225" s="369">
        <v>0.14059030436216657</v>
      </c>
      <c r="Y225" s="369">
        <v>0.96242168716753307</v>
      </c>
      <c r="Z225" s="369">
        <v>0.13667080547145982</v>
      </c>
      <c r="AA225" s="369">
        <v>0.73845881205662012</v>
      </c>
      <c r="AB225" s="369">
        <v>2.1292392714813313E-2</v>
      </c>
      <c r="AC225" s="373">
        <v>-0.7634393262099568</v>
      </c>
      <c r="AD225" s="575">
        <v>0</v>
      </c>
      <c r="AE225" s="370" t="s">
        <v>1937</v>
      </c>
      <c r="AF225" s="370" t="s">
        <v>1833</v>
      </c>
      <c r="AG225" s="374" t="s">
        <v>1458</v>
      </c>
      <c r="AH225" s="374" t="s">
        <v>1819</v>
      </c>
      <c r="AI225" s="374">
        <v>5000</v>
      </c>
      <c r="AJ225" s="374">
        <v>1000</v>
      </c>
      <c r="AK225" s="374">
        <v>1000</v>
      </c>
      <c r="AL225" s="722">
        <v>0</v>
      </c>
      <c r="AM225" s="722">
        <v>20</v>
      </c>
      <c r="AN225" s="369" t="s">
        <v>1834</v>
      </c>
      <c r="AO225" s="367" t="s">
        <v>1326</v>
      </c>
      <c r="AP225" s="370" t="s">
        <v>1835</v>
      </c>
      <c r="AQ225" s="376" t="s">
        <v>670</v>
      </c>
      <c r="AR225" s="369">
        <v>4.0000000000000001E-3</v>
      </c>
      <c r="AS225" s="369">
        <v>4.0000000000000001E-3</v>
      </c>
      <c r="AT225" s="369" t="s">
        <v>1424</v>
      </c>
      <c r="AW225" s="198"/>
      <c r="AX225" s="198"/>
      <c r="AY225" s="184"/>
      <c r="AZ225" s="184"/>
      <c r="BA225" s="184"/>
      <c r="BB225" s="186"/>
      <c r="BC225" s="184"/>
      <c r="BD225" s="184"/>
      <c r="BE225" s="184"/>
      <c r="BF225" s="184"/>
      <c r="BG225" s="186"/>
      <c r="BH225" s="186"/>
      <c r="BI225" s="199"/>
      <c r="BJ225" s="199"/>
      <c r="BK225" s="199"/>
      <c r="BL225" s="186"/>
      <c r="BM225" s="186"/>
      <c r="BN225" s="186"/>
      <c r="BO225" s="186"/>
      <c r="BP225" s="186"/>
      <c r="BQ225" s="186"/>
      <c r="BR225" s="186"/>
      <c r="BS225" s="186"/>
      <c r="BT225" s="187"/>
      <c r="BU225" s="188"/>
      <c r="BV225" s="189"/>
      <c r="BW225" s="185"/>
      <c r="BX225"/>
      <c r="BZ225"/>
    </row>
    <row r="226" spans="2:78" ht="18.75">
      <c r="B226" s="363" t="s">
        <v>555</v>
      </c>
      <c r="C226" s="364">
        <v>13476201000101</v>
      </c>
      <c r="D226" s="365" t="s">
        <v>14</v>
      </c>
      <c r="E226" s="365" t="s">
        <v>607</v>
      </c>
      <c r="F226" s="365" t="s">
        <v>1424</v>
      </c>
      <c r="G226" s="366" t="s">
        <v>1424</v>
      </c>
      <c r="H226" s="366" t="s">
        <v>34</v>
      </c>
      <c r="I226" s="366" t="s">
        <v>34</v>
      </c>
      <c r="J226" s="366" t="s">
        <v>608</v>
      </c>
      <c r="K226" s="367" t="s">
        <v>48</v>
      </c>
      <c r="L226" s="368"/>
      <c r="M226" s="368" t="s">
        <v>34</v>
      </c>
      <c r="N226" s="367">
        <v>275591</v>
      </c>
      <c r="O226" s="367" t="s">
        <v>1323</v>
      </c>
      <c r="P226" s="371">
        <v>40702</v>
      </c>
      <c r="Q226" s="372">
        <v>9.86</v>
      </c>
      <c r="R226" s="372">
        <v>51.594741035856586</v>
      </c>
      <c r="S226" s="367">
        <v>2</v>
      </c>
      <c r="T226" s="369">
        <v>-0.29766699069573677</v>
      </c>
      <c r="U226" s="369">
        <v>-3.1893595065954936</v>
      </c>
      <c r="V226" s="369">
        <v>-0.4531915181165791</v>
      </c>
      <c r="W226" s="369">
        <v>-4.0600756929743813</v>
      </c>
      <c r="X226" s="369">
        <v>-0.54849796902200643</v>
      </c>
      <c r="Y226" s="369">
        <v>-3.7547848206819951</v>
      </c>
      <c r="Z226" s="369">
        <v>-0.33483121437965846</v>
      </c>
      <c r="AA226" s="369">
        <v>-1.8091578516518787</v>
      </c>
      <c r="AB226" s="369">
        <v>0.41966548454484709</v>
      </c>
      <c r="AC226" s="373">
        <v>-1.3458647053960455</v>
      </c>
      <c r="AD226" s="575">
        <v>0</v>
      </c>
      <c r="AE226" s="370" t="s">
        <v>1832</v>
      </c>
      <c r="AF226" s="370" t="s">
        <v>1856</v>
      </c>
      <c r="AG226" s="374" t="s">
        <v>1458</v>
      </c>
      <c r="AH226" s="374" t="s">
        <v>1819</v>
      </c>
      <c r="AI226" s="374">
        <v>1000</v>
      </c>
      <c r="AJ226" s="374">
        <v>1000</v>
      </c>
      <c r="AK226" s="374">
        <v>1000</v>
      </c>
      <c r="AL226" s="722">
        <v>1.5</v>
      </c>
      <c r="AM226" s="722">
        <v>0</v>
      </c>
      <c r="AN226" s="369" t="s">
        <v>1824</v>
      </c>
      <c r="AO226" s="367" t="s">
        <v>1326</v>
      </c>
      <c r="AP226" s="370" t="s">
        <v>1816</v>
      </c>
      <c r="AQ226" s="376" t="s">
        <v>661</v>
      </c>
      <c r="AR226" s="369">
        <v>4.0000000000000001E-3</v>
      </c>
      <c r="AS226" s="369">
        <v>4.0000000000000001E-3</v>
      </c>
      <c r="AT226" s="369" t="s">
        <v>1424</v>
      </c>
      <c r="AW226" s="198"/>
      <c r="AX226" s="198"/>
      <c r="AY226" s="184"/>
      <c r="AZ226" s="184"/>
      <c r="BA226" s="184"/>
      <c r="BB226" s="186"/>
      <c r="BC226" s="184"/>
      <c r="BD226" s="184"/>
      <c r="BE226" s="184"/>
      <c r="BF226" s="184"/>
      <c r="BG226" s="186"/>
      <c r="BH226" s="186"/>
      <c r="BI226" s="199"/>
      <c r="BJ226" s="199"/>
      <c r="BK226" s="199"/>
      <c r="BL226" s="186"/>
      <c r="BM226" s="186"/>
      <c r="BN226" s="186"/>
      <c r="BO226" s="186"/>
      <c r="BP226" s="186"/>
      <c r="BQ226" s="186"/>
      <c r="BR226" s="186"/>
      <c r="BS226" s="186"/>
      <c r="BT226" s="187"/>
      <c r="BU226" s="188"/>
      <c r="BV226" s="189"/>
      <c r="BW226" s="185"/>
      <c r="BX226"/>
      <c r="BZ226"/>
    </row>
    <row r="227" spans="2:78" ht="18.75">
      <c r="B227" s="363" t="s">
        <v>1076</v>
      </c>
      <c r="C227" s="364"/>
      <c r="D227" s="365" t="s">
        <v>11</v>
      </c>
      <c r="E227" s="365" t="s">
        <v>621</v>
      </c>
      <c r="F227" s="365" t="s">
        <v>674</v>
      </c>
      <c r="G227" s="366" t="s">
        <v>867</v>
      </c>
      <c r="H227" s="366" t="s">
        <v>34</v>
      </c>
      <c r="I227" s="366" t="s">
        <v>1424</v>
      </c>
      <c r="J227" s="366" t="s">
        <v>608</v>
      </c>
      <c r="L227" s="368"/>
      <c r="M227" s="368" t="s">
        <v>1421</v>
      </c>
      <c r="N227" s="367">
        <v>278912</v>
      </c>
      <c r="O227" s="367" t="s">
        <v>1323</v>
      </c>
      <c r="P227" s="371"/>
      <c r="S227" s="367"/>
      <c r="U227" s="369"/>
      <c r="W227" s="369"/>
      <c r="Y227" s="369"/>
      <c r="AA227" s="369"/>
      <c r="AD227" s="575">
        <v>0</v>
      </c>
      <c r="AE227" s="370"/>
      <c r="AF227" s="370"/>
      <c r="AG227" s="374" t="s">
        <v>738</v>
      </c>
      <c r="AH227" s="374"/>
      <c r="AI227" s="374">
        <v>5000</v>
      </c>
      <c r="AJ227" s="374">
        <v>100</v>
      </c>
      <c r="AK227" s="374">
        <v>1000</v>
      </c>
      <c r="AN227" s="369"/>
      <c r="AO227" s="367" t="s">
        <v>1326</v>
      </c>
      <c r="AP227" s="370"/>
      <c r="AR227" s="369">
        <v>8.9999999999999998E-4</v>
      </c>
      <c r="AS227" s="369">
        <v>8.9999999999999998E-4</v>
      </c>
      <c r="AT227" s="369" t="s">
        <v>1424</v>
      </c>
      <c r="AW227" s="198"/>
      <c r="AX227" s="198"/>
      <c r="AY227" s="184"/>
      <c r="AZ227" s="184"/>
      <c r="BA227" s="184"/>
      <c r="BB227" s="186"/>
      <c r="BC227" s="184"/>
      <c r="BD227" s="184"/>
      <c r="BE227" s="184"/>
      <c r="BF227" s="184"/>
      <c r="BG227" s="186"/>
      <c r="BH227" s="186"/>
      <c r="BI227" s="199"/>
      <c r="BJ227" s="199"/>
      <c r="BK227" s="199"/>
      <c r="BL227" s="186"/>
      <c r="BM227" s="186"/>
      <c r="BN227" s="186"/>
      <c r="BO227" s="186"/>
      <c r="BP227" s="186"/>
      <c r="BQ227" s="186"/>
      <c r="BR227" s="186"/>
      <c r="BS227" s="186"/>
      <c r="BT227" s="187"/>
      <c r="BU227" s="188"/>
      <c r="BV227" s="189"/>
      <c r="BW227" s="185"/>
      <c r="BX227"/>
      <c r="BZ227"/>
    </row>
    <row r="228" spans="2:78" ht="18.75">
      <c r="B228" s="363" t="s">
        <v>229</v>
      </c>
      <c r="C228" s="364">
        <v>13401715000106</v>
      </c>
      <c r="D228" s="365" t="s">
        <v>14</v>
      </c>
      <c r="E228" s="365" t="s">
        <v>607</v>
      </c>
      <c r="F228" s="365" t="s">
        <v>1424</v>
      </c>
      <c r="G228" s="366" t="s">
        <v>1424</v>
      </c>
      <c r="H228" s="366" t="s">
        <v>34</v>
      </c>
      <c r="I228" s="366" t="s">
        <v>34</v>
      </c>
      <c r="J228" s="366" t="s">
        <v>608</v>
      </c>
      <c r="K228" s="367" t="s">
        <v>48</v>
      </c>
      <c r="L228" s="368"/>
      <c r="M228" s="368" t="s">
        <v>34</v>
      </c>
      <c r="N228" s="367">
        <v>282219</v>
      </c>
      <c r="O228" s="367" t="s">
        <v>1326</v>
      </c>
      <c r="P228" s="371">
        <v>40755</v>
      </c>
      <c r="Q228" s="372">
        <v>50.111316000000002</v>
      </c>
      <c r="R228" s="372">
        <v>60.290296757936517</v>
      </c>
      <c r="S228" s="367">
        <v>2</v>
      </c>
      <c r="T228" s="369">
        <v>0.2023458877815687</v>
      </c>
      <c r="U228" s="369">
        <v>2.1680394568046202</v>
      </c>
      <c r="V228" s="369">
        <v>0.12204466294017635</v>
      </c>
      <c r="W228" s="369">
        <v>1.0933800604211574</v>
      </c>
      <c r="X228" s="369">
        <v>0.23575572554098079</v>
      </c>
      <c r="Y228" s="369">
        <v>1.6138838603696442</v>
      </c>
      <c r="Z228" s="369">
        <v>0.25805397996532808</v>
      </c>
      <c r="AA228" s="369">
        <v>1.3943155953044635</v>
      </c>
      <c r="AB228" s="369">
        <v>0.20516527078643335</v>
      </c>
      <c r="AC228" s="373">
        <v>5.0804004473867202E-2</v>
      </c>
      <c r="AD228" s="575">
        <v>13396819000161</v>
      </c>
      <c r="AE228" s="370" t="s">
        <v>1938</v>
      </c>
      <c r="AF228" s="370" t="s">
        <v>1858</v>
      </c>
      <c r="AG228" s="374" t="s">
        <v>721</v>
      </c>
      <c r="AH228" s="374" t="s">
        <v>1819</v>
      </c>
      <c r="AI228" s="374">
        <v>30000</v>
      </c>
      <c r="AJ228" s="374">
        <v>10000</v>
      </c>
      <c r="AK228" s="374">
        <v>30000</v>
      </c>
      <c r="AL228" s="722">
        <v>1.96</v>
      </c>
      <c r="AM228" s="722">
        <v>20</v>
      </c>
      <c r="AN228" s="369" t="s">
        <v>1869</v>
      </c>
      <c r="AO228" s="367" t="s">
        <v>1326</v>
      </c>
      <c r="AP228" s="370" t="s">
        <v>1816</v>
      </c>
      <c r="AQ228" s="376" t="s">
        <v>661</v>
      </c>
      <c r="AR228" s="369">
        <v>4.5022500000000002E-3</v>
      </c>
      <c r="AS228" s="369">
        <v>4.5022500000000002E-3</v>
      </c>
      <c r="AT228" s="369" t="s">
        <v>1424</v>
      </c>
      <c r="AW228" s="198"/>
      <c r="AX228" s="198"/>
      <c r="AY228" s="184"/>
      <c r="AZ228" s="184"/>
      <c r="BA228" s="184"/>
      <c r="BB228" s="186"/>
      <c r="BC228" s="184"/>
      <c r="BD228" s="184"/>
      <c r="BE228" s="184"/>
      <c r="BF228" s="184"/>
      <c r="BG228" s="186"/>
      <c r="BH228" s="186"/>
      <c r="BI228" s="199"/>
      <c r="BJ228" s="199"/>
      <c r="BK228" s="199"/>
      <c r="BL228" s="186"/>
      <c r="BM228" s="186"/>
      <c r="BN228" s="186"/>
      <c r="BO228" s="186"/>
      <c r="BP228" s="186"/>
      <c r="BQ228" s="186"/>
      <c r="BR228" s="186"/>
      <c r="BS228" s="186"/>
      <c r="BT228" s="187"/>
      <c r="BU228" s="188"/>
      <c r="BV228" s="189"/>
      <c r="BW228" s="185"/>
      <c r="BX228"/>
      <c r="BZ228"/>
    </row>
    <row r="229" spans="2:78" ht="18.75">
      <c r="B229" s="363" t="s">
        <v>1125</v>
      </c>
      <c r="C229" s="364"/>
      <c r="D229" s="365" t="s">
        <v>13</v>
      </c>
      <c r="E229" s="365" t="s">
        <v>616</v>
      </c>
      <c r="F229" s="365" t="s">
        <v>617</v>
      </c>
      <c r="G229" s="366" t="s">
        <v>34</v>
      </c>
      <c r="H229" s="366" t="s">
        <v>1340</v>
      </c>
      <c r="I229" s="366" t="s">
        <v>34</v>
      </c>
      <c r="J229" s="366" t="s">
        <v>608</v>
      </c>
      <c r="L229" s="368"/>
      <c r="M229" s="368" t="s">
        <v>34</v>
      </c>
      <c r="N229" s="367">
        <v>282553</v>
      </c>
      <c r="O229" s="367" t="s">
        <v>1323</v>
      </c>
      <c r="P229" s="371"/>
      <c r="S229" s="367"/>
      <c r="U229" s="369"/>
      <c r="W229" s="369"/>
      <c r="Y229" s="369"/>
      <c r="AA229" s="369"/>
      <c r="AD229" s="575">
        <v>13855024000174</v>
      </c>
      <c r="AE229" s="370"/>
      <c r="AF229" s="370"/>
      <c r="AG229" s="374" t="s">
        <v>721</v>
      </c>
      <c r="AH229" s="374"/>
      <c r="AI229" s="374">
        <v>5000</v>
      </c>
      <c r="AJ229" s="374">
        <v>5000</v>
      </c>
      <c r="AK229" s="374">
        <v>5000</v>
      </c>
      <c r="AN229" s="369"/>
      <c r="AO229" s="367" t="s">
        <v>1326</v>
      </c>
      <c r="AP229" s="370"/>
      <c r="AR229" s="369">
        <v>4.1999999999999997E-3</v>
      </c>
      <c r="AS229" s="369">
        <v>4.1999999999999997E-3</v>
      </c>
      <c r="AT229" s="369" t="s">
        <v>1424</v>
      </c>
      <c r="AW229" s="198"/>
      <c r="AX229" s="198"/>
      <c r="AY229" s="184"/>
      <c r="AZ229" s="184"/>
      <c r="BA229" s="184"/>
      <c r="BB229" s="186"/>
      <c r="BC229" s="184"/>
      <c r="BD229" s="184"/>
      <c r="BE229" s="184"/>
      <c r="BF229" s="184"/>
      <c r="BG229" s="186"/>
      <c r="BH229" s="186"/>
      <c r="BI229" s="199"/>
      <c r="BJ229" s="199"/>
      <c r="BK229" s="199"/>
      <c r="BL229" s="218"/>
      <c r="BM229" s="186"/>
      <c r="BN229" s="186"/>
      <c r="BO229" s="186"/>
      <c r="BP229" s="186"/>
      <c r="BQ229" s="186"/>
      <c r="BR229" s="186"/>
      <c r="BS229" s="186"/>
      <c r="BT229" s="187"/>
      <c r="BU229" s="188"/>
      <c r="BV229" s="189"/>
      <c r="BW229" s="185"/>
      <c r="BX229"/>
      <c r="BZ229"/>
    </row>
    <row r="230" spans="2:78" ht="18.75">
      <c r="B230" s="363" t="s">
        <v>414</v>
      </c>
      <c r="C230" s="364">
        <v>13418910000130</v>
      </c>
      <c r="D230" s="365" t="s">
        <v>13</v>
      </c>
      <c r="E230" s="365" t="s">
        <v>616</v>
      </c>
      <c r="F230" s="365" t="s">
        <v>617</v>
      </c>
      <c r="G230" s="366" t="s">
        <v>34</v>
      </c>
      <c r="H230" s="366" t="s">
        <v>1340</v>
      </c>
      <c r="I230" s="366" t="s">
        <v>34</v>
      </c>
      <c r="J230" s="366" t="s">
        <v>608</v>
      </c>
      <c r="K230" s="367" t="s">
        <v>48</v>
      </c>
      <c r="L230" s="368"/>
      <c r="M230" s="368" t="s">
        <v>1421</v>
      </c>
      <c r="N230" s="367">
        <v>282944</v>
      </c>
      <c r="O230" s="367" t="s">
        <v>1323</v>
      </c>
      <c r="P230" s="371">
        <v>40758</v>
      </c>
      <c r="Q230" s="372">
        <v>55.181666</v>
      </c>
      <c r="R230" s="372">
        <v>50.617146813492084</v>
      </c>
      <c r="S230" s="367">
        <v>1</v>
      </c>
      <c r="T230" s="369">
        <v>0.17040180967747132</v>
      </c>
      <c r="U230" s="369">
        <v>1.8257739306789142</v>
      </c>
      <c r="V230" s="369">
        <v>0.18031754468174777</v>
      </c>
      <c r="W230" s="369">
        <v>1.6154381777084799</v>
      </c>
      <c r="X230" s="369">
        <v>0.21379245104531197</v>
      </c>
      <c r="Y230" s="369">
        <v>1.4635325840725744</v>
      </c>
      <c r="Z230" s="369">
        <v>0.28432285098803289</v>
      </c>
      <c r="AA230" s="369">
        <v>1.5362513892919074</v>
      </c>
      <c r="AB230" s="369">
        <v>0.12647981867866365</v>
      </c>
      <c r="AC230" s="373">
        <v>0.54313881688127497</v>
      </c>
      <c r="AD230" s="575">
        <v>0</v>
      </c>
      <c r="AE230" s="370" t="s">
        <v>1939</v>
      </c>
      <c r="AF230" s="370" t="s">
        <v>1833</v>
      </c>
      <c r="AG230" s="374" t="s">
        <v>1458</v>
      </c>
      <c r="AH230" s="374" t="s">
        <v>1819</v>
      </c>
      <c r="AI230" s="374">
        <v>1000</v>
      </c>
      <c r="AJ230" s="374">
        <v>500</v>
      </c>
      <c r="AK230" s="374">
        <v>500</v>
      </c>
      <c r="AL230" s="722">
        <v>1.3</v>
      </c>
      <c r="AM230" s="722">
        <v>20</v>
      </c>
      <c r="AN230" s="369" t="s">
        <v>1834</v>
      </c>
      <c r="AO230" s="367" t="s">
        <v>1326</v>
      </c>
      <c r="AP230" s="370" t="s">
        <v>1835</v>
      </c>
      <c r="AQ230" s="376" t="s">
        <v>670</v>
      </c>
      <c r="AR230" s="369">
        <v>3.0333333333333302E-3</v>
      </c>
      <c r="AS230" s="369">
        <v>3.0333333333333302E-3</v>
      </c>
      <c r="AT230" s="369" t="s">
        <v>1424</v>
      </c>
      <c r="AW230" s="198"/>
      <c r="AX230" s="198"/>
      <c r="AY230" s="184"/>
      <c r="AZ230" s="184"/>
      <c r="BA230" s="184"/>
      <c r="BB230" s="186"/>
      <c r="BC230" s="184"/>
      <c r="BD230" s="184"/>
      <c r="BE230" s="184"/>
      <c r="BF230" s="184"/>
      <c r="BG230" s="186"/>
      <c r="BH230" s="186"/>
      <c r="BI230" s="199"/>
      <c r="BJ230" s="199"/>
      <c r="BK230" s="199"/>
      <c r="BL230" s="186"/>
      <c r="BM230" s="186"/>
      <c r="BN230" s="186"/>
      <c r="BO230" s="186"/>
      <c r="BP230" s="186"/>
      <c r="BQ230" s="186"/>
      <c r="BR230" s="186"/>
      <c r="BS230" s="186"/>
      <c r="BT230" s="187"/>
      <c r="BU230" s="188"/>
      <c r="BV230" s="189"/>
      <c r="BW230" s="185"/>
      <c r="BX230"/>
      <c r="BZ230"/>
    </row>
    <row r="231" spans="2:78" ht="18.75">
      <c r="B231" s="363" t="s">
        <v>161</v>
      </c>
      <c r="C231" s="364">
        <v>11447124000136</v>
      </c>
      <c r="D231" s="365" t="s">
        <v>11</v>
      </c>
      <c r="E231" s="365" t="s">
        <v>620</v>
      </c>
      <c r="F231" s="365" t="s">
        <v>665</v>
      </c>
      <c r="G231" s="366" t="s">
        <v>740</v>
      </c>
      <c r="H231" s="366" t="s">
        <v>34</v>
      </c>
      <c r="I231" s="366" t="s">
        <v>1306</v>
      </c>
      <c r="J231" s="366" t="s">
        <v>608</v>
      </c>
      <c r="K231" s="367" t="s">
        <v>48</v>
      </c>
      <c r="L231" s="368"/>
      <c r="M231" s="368" t="s">
        <v>34</v>
      </c>
      <c r="N231" s="367">
        <v>284211</v>
      </c>
      <c r="O231" s="367" t="s">
        <v>1323</v>
      </c>
      <c r="P231" s="371">
        <v>40169</v>
      </c>
      <c r="Q231" s="372">
        <v>727.74180200000001</v>
      </c>
      <c r="R231" s="372">
        <v>629.93405760317455</v>
      </c>
      <c r="S231" s="367">
        <v>1</v>
      </c>
      <c r="T231" s="369">
        <v>0.11511170701638918</v>
      </c>
      <c r="U231" s="369">
        <v>1.2333669119140731</v>
      </c>
      <c r="V231" s="369">
        <v>0.14081332880847031</v>
      </c>
      <c r="W231" s="369">
        <v>1.2615257582888213</v>
      </c>
      <c r="X231" s="369">
        <v>0.22581158233034104</v>
      </c>
      <c r="Y231" s="369">
        <v>1.5458104670468331</v>
      </c>
      <c r="Z231" s="369">
        <v>0.19735801613241821</v>
      </c>
      <c r="AA231" s="369">
        <v>1.066363556139508</v>
      </c>
      <c r="AB231" s="369">
        <v>6.9796872911798355E-3</v>
      </c>
      <c r="AC231" s="373">
        <v>4.1824055986146531</v>
      </c>
      <c r="AD231" s="575">
        <v>0</v>
      </c>
      <c r="AE231" s="370" t="s">
        <v>1940</v>
      </c>
      <c r="AF231" s="370" t="s">
        <v>1940</v>
      </c>
      <c r="AG231" s="374" t="s">
        <v>721</v>
      </c>
      <c r="AH231" s="374" t="s">
        <v>1819</v>
      </c>
      <c r="AI231" s="374">
        <v>1000</v>
      </c>
      <c r="AJ231" s="374">
        <v>1000</v>
      </c>
      <c r="AK231" s="374">
        <v>1000</v>
      </c>
      <c r="AL231" s="722">
        <v>0.9</v>
      </c>
      <c r="AM231" s="722">
        <v>0</v>
      </c>
      <c r="AN231" s="369" t="s">
        <v>1820</v>
      </c>
      <c r="AO231" s="367" t="s">
        <v>1326</v>
      </c>
      <c r="AP231" s="370" t="s">
        <v>1821</v>
      </c>
      <c r="AQ231" s="376" t="s">
        <v>11</v>
      </c>
      <c r="AR231" s="369">
        <v>1.5E-3</v>
      </c>
      <c r="AS231" s="369">
        <v>1.5E-3</v>
      </c>
      <c r="AT231" s="369" t="s">
        <v>1424</v>
      </c>
      <c r="AW231" s="198"/>
      <c r="AX231" s="198"/>
      <c r="AY231" s="184"/>
      <c r="AZ231" s="184"/>
      <c r="BA231" s="184"/>
      <c r="BB231" s="186"/>
      <c r="BC231" s="184"/>
      <c r="BD231" s="184"/>
      <c r="BE231" s="184"/>
      <c r="BF231" s="184"/>
      <c r="BG231" s="186"/>
      <c r="BH231" s="186"/>
      <c r="BI231" s="199"/>
      <c r="BJ231" s="199"/>
      <c r="BK231" s="199"/>
      <c r="BL231" s="186"/>
      <c r="BM231" s="186"/>
      <c r="BN231" s="186"/>
      <c r="BO231" s="186"/>
      <c r="BP231" s="186"/>
      <c r="BQ231" s="186"/>
      <c r="BR231" s="186"/>
      <c r="BS231" s="186"/>
      <c r="BT231" s="187"/>
      <c r="BU231" s="188"/>
      <c r="BV231" s="189"/>
      <c r="BW231" s="185"/>
      <c r="BX231"/>
      <c r="BZ231"/>
    </row>
    <row r="232" spans="2:78" ht="18.75">
      <c r="B232" s="363" t="s">
        <v>903</v>
      </c>
      <c r="C232" s="364">
        <v>13615411000133</v>
      </c>
      <c r="D232" s="365" t="s">
        <v>11</v>
      </c>
      <c r="E232" s="365" t="s">
        <v>620</v>
      </c>
      <c r="F232" s="365" t="s">
        <v>665</v>
      </c>
      <c r="G232" s="366" t="s">
        <v>740</v>
      </c>
      <c r="H232" s="366" t="s">
        <v>34</v>
      </c>
      <c r="I232" s="366" t="s">
        <v>1424</v>
      </c>
      <c r="J232" s="366" t="s">
        <v>608</v>
      </c>
      <c r="K232" s="367" t="s">
        <v>48</v>
      </c>
      <c r="L232" s="368" t="s">
        <v>1341</v>
      </c>
      <c r="M232" s="368" t="s">
        <v>34</v>
      </c>
      <c r="N232" s="367">
        <v>284491</v>
      </c>
      <c r="O232" s="367" t="s">
        <v>1326</v>
      </c>
      <c r="P232" s="371">
        <v>40777</v>
      </c>
      <c r="Q232" s="372">
        <v>2877.7671529999998</v>
      </c>
      <c r="R232" s="372">
        <v>2358.8891445079371</v>
      </c>
      <c r="S232" s="367">
        <v>1</v>
      </c>
      <c r="T232" s="369">
        <v>0.10211778237960378</v>
      </c>
      <c r="U232" s="369">
        <v>1.0941432211331308</v>
      </c>
      <c r="V232" s="369">
        <v>0.12295548215494989</v>
      </c>
      <c r="W232" s="369">
        <v>1.1015399548736498</v>
      </c>
      <c r="X232" s="369">
        <v>0.19660164190334939</v>
      </c>
      <c r="Y232" s="369">
        <v>1.3458515845666443</v>
      </c>
      <c r="Z232" s="369">
        <v>0.21274495775636981</v>
      </c>
      <c r="AA232" s="369">
        <v>1.1495021795902978</v>
      </c>
      <c r="AB232" s="369">
        <v>5.2272471631250083E-3</v>
      </c>
      <c r="AC232" s="373">
        <v>2.1682610743269009</v>
      </c>
      <c r="AD232" s="575">
        <v>13106998000155</v>
      </c>
      <c r="AE232" s="370" t="s">
        <v>1941</v>
      </c>
      <c r="AF232" s="370" t="s">
        <v>1812</v>
      </c>
      <c r="AG232" s="374" t="s">
        <v>1459</v>
      </c>
      <c r="AH232" s="374" t="s">
        <v>1819</v>
      </c>
      <c r="AI232" s="374">
        <v>1000</v>
      </c>
      <c r="AJ232" s="374">
        <v>1000</v>
      </c>
      <c r="AK232" s="374">
        <v>1000</v>
      </c>
      <c r="AL232" s="722">
        <v>0.8</v>
      </c>
      <c r="AM232" s="722">
        <v>0</v>
      </c>
      <c r="AN232" s="369" t="s">
        <v>1820</v>
      </c>
      <c r="AO232" s="367" t="s">
        <v>1326</v>
      </c>
      <c r="AP232" s="370" t="s">
        <v>1821</v>
      </c>
      <c r="AQ232" s="376" t="s">
        <v>11</v>
      </c>
      <c r="AR232" s="369">
        <v>9.6000000000000002E-4</v>
      </c>
      <c r="AS232" s="369">
        <v>9.6000000000000002E-4</v>
      </c>
      <c r="AT232" s="369" t="s">
        <v>1424</v>
      </c>
      <c r="AW232" s="198"/>
      <c r="AX232" s="198"/>
      <c r="AY232" s="184"/>
      <c r="AZ232" s="184"/>
      <c r="BA232" s="184"/>
      <c r="BB232" s="186"/>
      <c r="BC232" s="184"/>
      <c r="BD232" s="184"/>
      <c r="BE232" s="184"/>
      <c r="BF232" s="184"/>
      <c r="BG232" s="186"/>
      <c r="BH232" s="186"/>
      <c r="BI232" s="199"/>
      <c r="BJ232" s="199"/>
      <c r="BK232" s="199"/>
      <c r="BL232" s="186"/>
      <c r="BM232" s="186"/>
      <c r="BN232" s="186"/>
      <c r="BO232" s="186"/>
      <c r="BP232" s="186"/>
      <c r="BQ232" s="186"/>
      <c r="BR232" s="186"/>
      <c r="BS232" s="186"/>
      <c r="BT232" s="187"/>
      <c r="BU232" s="188"/>
      <c r="BV232" s="189"/>
      <c r="BW232" s="185"/>
      <c r="BX232"/>
      <c r="BZ232"/>
    </row>
    <row r="233" spans="2:78" ht="18.75">
      <c r="B233" s="363" t="s">
        <v>1206</v>
      </c>
      <c r="C233" s="364">
        <v>7381653000107</v>
      </c>
      <c r="D233" s="365" t="s">
        <v>11</v>
      </c>
      <c r="E233" s="365" t="s">
        <v>620</v>
      </c>
      <c r="F233" s="365" t="s">
        <v>619</v>
      </c>
      <c r="G233" s="366" t="s">
        <v>740</v>
      </c>
      <c r="H233" s="366" t="s">
        <v>34</v>
      </c>
      <c r="I233" s="366" t="s">
        <v>34</v>
      </c>
      <c r="J233" s="366" t="s">
        <v>608</v>
      </c>
      <c r="K233" s="367" t="s">
        <v>48</v>
      </c>
      <c r="L233" s="368"/>
      <c r="M233" s="368" t="s">
        <v>34</v>
      </c>
      <c r="N233" s="367">
        <v>284701</v>
      </c>
      <c r="O233" s="367" t="s">
        <v>1323</v>
      </c>
      <c r="P233" s="371">
        <v>38499</v>
      </c>
      <c r="Q233" s="372">
        <v>70.408046999999996</v>
      </c>
      <c r="R233" s="372">
        <v>80.738809211155385</v>
      </c>
      <c r="S233" s="367">
        <v>1</v>
      </c>
      <c r="T233" s="369">
        <v>9.587428119336594E-2</v>
      </c>
      <c r="U233" s="369">
        <v>1.0272470906074525</v>
      </c>
      <c r="V233" s="369">
        <v>0.10594914936804867</v>
      </c>
      <c r="W233" s="369">
        <v>0.94918273807999998</v>
      </c>
      <c r="X233" s="369">
        <v>0.12138149388878272</v>
      </c>
      <c r="Y233" s="369">
        <v>0.83092630512004684</v>
      </c>
      <c r="Z233" s="369">
        <v>0.12942714171429404</v>
      </c>
      <c r="AA233" s="369">
        <v>0.69931989490015922</v>
      </c>
      <c r="AB233" s="369">
        <v>6.94551921744952E-3</v>
      </c>
      <c r="AC233" s="373">
        <v>-0.81668426212986367</v>
      </c>
      <c r="AD233" s="575">
        <v>0</v>
      </c>
      <c r="AE233" s="370" t="s">
        <v>1848</v>
      </c>
      <c r="AF233" s="370" t="s">
        <v>1858</v>
      </c>
      <c r="AG233" s="374" t="s">
        <v>721</v>
      </c>
      <c r="AH233" s="374" t="s">
        <v>1819</v>
      </c>
      <c r="AI233" s="374">
        <v>500</v>
      </c>
      <c r="AJ233" s="374">
        <v>500</v>
      </c>
      <c r="AK233" s="374">
        <v>500</v>
      </c>
      <c r="AL233" s="722">
        <v>0.5</v>
      </c>
      <c r="AM233" s="722">
        <v>20</v>
      </c>
      <c r="AN233" s="369" t="s">
        <v>1820</v>
      </c>
      <c r="AO233" s="367" t="s">
        <v>1326</v>
      </c>
      <c r="AP233" s="370" t="s">
        <v>1821</v>
      </c>
      <c r="AQ233" s="376" t="s">
        <v>671</v>
      </c>
      <c r="AR233" s="369">
        <v>1.8E-3</v>
      </c>
      <c r="AS233" s="369">
        <v>1.8E-3</v>
      </c>
      <c r="AT233" s="369" t="s">
        <v>1424</v>
      </c>
      <c r="AW233" s="198"/>
      <c r="AX233" s="198"/>
      <c r="AY233" s="184"/>
      <c r="AZ233" s="184"/>
      <c r="BA233" s="184"/>
      <c r="BB233" s="186"/>
      <c r="BC233" s="184"/>
      <c r="BD233" s="184"/>
      <c r="BE233" s="184"/>
      <c r="BF233" s="184"/>
      <c r="BG233" s="186"/>
      <c r="BH233" s="186"/>
      <c r="BI233" s="199"/>
      <c r="BJ233" s="199"/>
      <c r="BK233" s="199"/>
      <c r="BL233" s="186"/>
      <c r="BM233" s="186"/>
      <c r="BN233" s="186"/>
      <c r="BO233" s="186"/>
      <c r="BP233" s="186"/>
      <c r="BQ233" s="186"/>
      <c r="BR233" s="186"/>
      <c r="BS233" s="186"/>
      <c r="BT233" s="187"/>
      <c r="BU233" s="188"/>
      <c r="BV233" s="189"/>
      <c r="BW233" s="185"/>
      <c r="BX233"/>
      <c r="BZ233"/>
    </row>
    <row r="234" spans="2:78" ht="18.75">
      <c r="B234" s="363" t="s">
        <v>250</v>
      </c>
      <c r="C234" s="364">
        <v>13812165000100</v>
      </c>
      <c r="D234" s="365" t="s">
        <v>13</v>
      </c>
      <c r="E234" s="365" t="s">
        <v>615</v>
      </c>
      <c r="F234" s="365" t="s">
        <v>619</v>
      </c>
      <c r="G234" s="366" t="s">
        <v>34</v>
      </c>
      <c r="H234" s="366" t="s">
        <v>1339</v>
      </c>
      <c r="I234" s="366" t="s">
        <v>34</v>
      </c>
      <c r="J234" s="366" t="s">
        <v>611</v>
      </c>
      <c r="K234" s="367" t="s">
        <v>48</v>
      </c>
      <c r="L234" s="368" t="s">
        <v>1341</v>
      </c>
      <c r="M234" s="368" t="s">
        <v>1421</v>
      </c>
      <c r="N234" s="367">
        <v>285560</v>
      </c>
      <c r="O234" s="367" t="s">
        <v>1323</v>
      </c>
      <c r="P234" s="371">
        <v>40788</v>
      </c>
      <c r="Q234" s="372">
        <v>1008.812014</v>
      </c>
      <c r="R234" s="372">
        <v>1164.6874822658738</v>
      </c>
      <c r="S234" s="367">
        <v>1</v>
      </c>
      <c r="T234" s="369">
        <v>0.13734068734043037</v>
      </c>
      <c r="U234" s="369">
        <v>1.4715398095964776</v>
      </c>
      <c r="V234" s="369">
        <v>0.15154437140554888</v>
      </c>
      <c r="W234" s="369">
        <v>1.3576635796446563</v>
      </c>
      <c r="X234" s="369">
        <v>0.15597096814707356</v>
      </c>
      <c r="Y234" s="369">
        <v>1.0677111981105809</v>
      </c>
      <c r="Z234" s="369">
        <v>0.28145657147917214</v>
      </c>
      <c r="AA234" s="369">
        <v>1.5207643263904047</v>
      </c>
      <c r="AB234" s="369">
        <v>2.3151059708469576E-2</v>
      </c>
      <c r="AC234" s="373">
        <v>1.7244534938365381</v>
      </c>
      <c r="AD234" s="575">
        <v>97548167000123</v>
      </c>
      <c r="AE234" s="370" t="s">
        <v>1845</v>
      </c>
      <c r="AF234" s="370" t="s">
        <v>1812</v>
      </c>
      <c r="AG234" s="374" t="s">
        <v>1459</v>
      </c>
      <c r="AH234" s="374" t="s">
        <v>1819</v>
      </c>
      <c r="AI234" s="374">
        <v>100000</v>
      </c>
      <c r="AJ234" s="374">
        <v>50000</v>
      </c>
      <c r="AK234" s="374">
        <v>100000</v>
      </c>
      <c r="AL234" s="722">
        <v>1.85</v>
      </c>
      <c r="AM234" s="722">
        <v>20</v>
      </c>
      <c r="AN234" s="369" t="s">
        <v>1820</v>
      </c>
      <c r="AO234" s="367" t="s">
        <v>1326</v>
      </c>
      <c r="AP234" s="370" t="s">
        <v>1835</v>
      </c>
      <c r="AQ234" s="376" t="s">
        <v>670</v>
      </c>
      <c r="AR234" s="369">
        <v>2.46666666666667E-3</v>
      </c>
      <c r="AS234" s="369">
        <v>2.46666666666667E-3</v>
      </c>
      <c r="AT234" s="369" t="s">
        <v>1424</v>
      </c>
      <c r="AW234" s="198"/>
      <c r="AX234" s="198"/>
      <c r="AY234" s="184"/>
      <c r="AZ234" s="184"/>
      <c r="BA234" s="184"/>
      <c r="BB234" s="186"/>
      <c r="BC234" s="184"/>
      <c r="BD234" s="184"/>
      <c r="BE234" s="184"/>
      <c r="BF234" s="184"/>
      <c r="BG234" s="186"/>
      <c r="BH234" s="186"/>
      <c r="BI234" s="199"/>
      <c r="BJ234" s="199"/>
      <c r="BK234" s="199"/>
      <c r="BL234" s="218"/>
      <c r="BM234" s="186"/>
      <c r="BN234" s="186"/>
      <c r="BO234" s="186"/>
      <c r="BP234" s="186"/>
      <c r="BQ234" s="186"/>
      <c r="BR234" s="186"/>
      <c r="BS234" s="186"/>
      <c r="BT234" s="187"/>
      <c r="BU234" s="188"/>
      <c r="BV234" s="189"/>
      <c r="BW234" s="185"/>
      <c r="BX234"/>
      <c r="BZ234"/>
    </row>
    <row r="235" spans="2:78" ht="18.75">
      <c r="B235" s="363" t="s">
        <v>1683</v>
      </c>
      <c r="C235" s="364">
        <v>13667312000103</v>
      </c>
      <c r="D235" s="365" t="s">
        <v>13</v>
      </c>
      <c r="E235" s="365" t="s">
        <v>615</v>
      </c>
      <c r="F235" s="365" t="s">
        <v>619</v>
      </c>
      <c r="G235" s="366" t="s">
        <v>34</v>
      </c>
      <c r="H235" s="366" t="s">
        <v>1339</v>
      </c>
      <c r="I235" s="366" t="s">
        <v>34</v>
      </c>
      <c r="J235" s="366" t="s">
        <v>611</v>
      </c>
      <c r="K235" s="367" t="s">
        <v>48</v>
      </c>
      <c r="L235" s="368"/>
      <c r="M235" s="368" t="s">
        <v>1424</v>
      </c>
      <c r="N235" s="367">
        <v>285773</v>
      </c>
      <c r="O235" s="367" t="s">
        <v>1323</v>
      </c>
      <c r="P235" s="371">
        <v>40786</v>
      </c>
      <c r="Q235" s="372">
        <v>299.83705800000001</v>
      </c>
      <c r="R235" s="372">
        <v>169.75912089558233</v>
      </c>
      <c r="S235" s="367">
        <v>1</v>
      </c>
      <c r="T235" s="369">
        <v>0.15421677881061191</v>
      </c>
      <c r="U235" s="369">
        <v>1.6523590621403892</v>
      </c>
      <c r="V235" s="369">
        <v>0.17650064354825634</v>
      </c>
      <c r="W235" s="369">
        <v>1.5812431257380049</v>
      </c>
      <c r="X235" s="369">
        <v>0.25592523722777227</v>
      </c>
      <c r="Y235" s="369">
        <v>1.7519557960910583</v>
      </c>
      <c r="Z235" s="369">
        <v>0.38357187647312019</v>
      </c>
      <c r="AA235" s="369">
        <v>2.0725130817921378</v>
      </c>
      <c r="AB235" s="369">
        <v>4.1838595604344934E-2</v>
      </c>
      <c r="AC235" s="373">
        <v>1.5507020970909078</v>
      </c>
      <c r="AD235" s="575">
        <v>12154412000165</v>
      </c>
      <c r="AE235" s="370" t="s">
        <v>1906</v>
      </c>
      <c r="AF235" s="370" t="s">
        <v>1907</v>
      </c>
      <c r="AG235" s="374" t="s">
        <v>1462</v>
      </c>
      <c r="AH235" s="374" t="s">
        <v>1819</v>
      </c>
      <c r="AI235" s="374">
        <v>5000</v>
      </c>
      <c r="AJ235" s="374">
        <v>1000</v>
      </c>
      <c r="AK235" s="374">
        <v>5000</v>
      </c>
      <c r="AL235" s="722">
        <v>1.9575</v>
      </c>
      <c r="AM235" s="722">
        <v>0</v>
      </c>
      <c r="AN235" s="369" t="s">
        <v>1820</v>
      </c>
      <c r="AO235" s="367" t="s">
        <v>1326</v>
      </c>
      <c r="AP235" s="370" t="s">
        <v>1835</v>
      </c>
      <c r="AQ235" s="376" t="s">
        <v>1815</v>
      </c>
      <c r="AR235" s="369">
        <v>0</v>
      </c>
      <c r="AS235" s="369">
        <v>0</v>
      </c>
      <c r="AT235" s="369" t="s">
        <v>1424</v>
      </c>
      <c r="AW235" s="198"/>
      <c r="AX235" s="198"/>
      <c r="AY235" s="184"/>
      <c r="AZ235" s="184"/>
      <c r="BA235" s="184"/>
      <c r="BB235" s="186"/>
      <c r="BC235" s="184"/>
      <c r="BD235" s="184"/>
      <c r="BE235" s="184"/>
      <c r="BF235" s="184"/>
      <c r="BG235" s="186"/>
      <c r="BH235" s="186"/>
      <c r="BI235" s="199"/>
      <c r="BJ235" s="199"/>
      <c r="BK235" s="199"/>
      <c r="BL235" s="186"/>
      <c r="BM235" s="186"/>
      <c r="BN235" s="186"/>
      <c r="BO235" s="186"/>
      <c r="BP235" s="186"/>
      <c r="BQ235" s="186"/>
      <c r="BR235" s="186"/>
      <c r="BS235" s="186"/>
      <c r="BT235" s="187"/>
      <c r="BU235" s="188"/>
      <c r="BV235" s="189"/>
      <c r="BW235" s="185"/>
      <c r="BX235"/>
      <c r="BZ235"/>
    </row>
    <row r="236" spans="2:78" ht="18.75">
      <c r="B236" s="363" t="s">
        <v>1621</v>
      </c>
      <c r="C236" s="364">
        <v>13703754000150</v>
      </c>
      <c r="D236" s="365" t="s">
        <v>11</v>
      </c>
      <c r="E236" s="365" t="s">
        <v>1424</v>
      </c>
      <c r="F236" s="365" t="s">
        <v>1424</v>
      </c>
      <c r="G236" s="366" t="s">
        <v>1424</v>
      </c>
      <c r="H236" s="366" t="s">
        <v>34</v>
      </c>
      <c r="I236" s="366" t="s">
        <v>1424</v>
      </c>
      <c r="J236" s="366" t="s">
        <v>1424</v>
      </c>
      <c r="K236" s="367" t="s">
        <v>48</v>
      </c>
      <c r="L236" s="368"/>
      <c r="M236" s="368" t="s">
        <v>1424</v>
      </c>
      <c r="N236" s="367">
        <v>286109</v>
      </c>
      <c r="O236" s="367" t="s">
        <v>1323</v>
      </c>
      <c r="P236" s="371">
        <v>40803</v>
      </c>
      <c r="Q236" s="372">
        <v>181.32553799999999</v>
      </c>
      <c r="R236" s="372">
        <v>197.18920636507934</v>
      </c>
      <c r="S236" s="367">
        <v>1</v>
      </c>
      <c r="T236" s="369">
        <v>7.1123159788824664E-2</v>
      </c>
      <c r="U236" s="369">
        <v>0.76205065694859753</v>
      </c>
      <c r="V236" s="369">
        <v>8.5456757080022427E-2</v>
      </c>
      <c r="W236" s="369">
        <v>0.76559443050247711</v>
      </c>
      <c r="X236" s="369">
        <v>0.14880922525001483</v>
      </c>
      <c r="Y236" s="369">
        <v>1.0186849390572419</v>
      </c>
      <c r="Z236" s="369">
        <v>0.22854898755435782</v>
      </c>
      <c r="AA236" s="369">
        <v>1.2348944111650708</v>
      </c>
      <c r="AB236" s="369">
        <v>2.7374207452755005E-2</v>
      </c>
      <c r="AC236" s="373">
        <v>-0.95581538097113061</v>
      </c>
      <c r="AD236" s="575">
        <v>31552311000197</v>
      </c>
      <c r="AE236" s="370" t="s">
        <v>1817</v>
      </c>
      <c r="AF236" s="370" t="s">
        <v>1818</v>
      </c>
      <c r="AG236" s="374" t="s">
        <v>59</v>
      </c>
      <c r="AH236" s="374" t="s">
        <v>1813</v>
      </c>
      <c r="AI236" s="374">
        <v>100000</v>
      </c>
      <c r="AJ236" s="374">
        <v>50000</v>
      </c>
      <c r="AK236" s="374">
        <v>100000</v>
      </c>
      <c r="AL236" s="722">
        <v>0.4</v>
      </c>
      <c r="AM236" s="722">
        <v>0</v>
      </c>
      <c r="AN236" s="369" t="s">
        <v>1928</v>
      </c>
      <c r="AO236" s="367" t="s">
        <v>1326</v>
      </c>
      <c r="AP236" s="370" t="s">
        <v>1821</v>
      </c>
      <c r="AQ236" s="376" t="s">
        <v>1815</v>
      </c>
      <c r="AR236" s="369">
        <v>0</v>
      </c>
      <c r="AS236" s="369">
        <v>0</v>
      </c>
      <c r="AT236" s="369" t="s">
        <v>1424</v>
      </c>
      <c r="AW236" s="198"/>
      <c r="AX236" s="198"/>
      <c r="AY236" s="184"/>
      <c r="AZ236" s="184"/>
      <c r="BA236" s="184"/>
      <c r="BB236" s="186"/>
      <c r="BC236" s="184"/>
      <c r="BD236" s="184"/>
      <c r="BE236" s="184"/>
      <c r="BF236" s="184"/>
      <c r="BG236" s="186"/>
      <c r="BH236" s="186"/>
      <c r="BI236" s="199"/>
      <c r="BJ236" s="199"/>
      <c r="BK236" s="199"/>
      <c r="BL236" s="186"/>
      <c r="BM236" s="186"/>
      <c r="BN236" s="186"/>
      <c r="BO236" s="186"/>
      <c r="BP236" s="186"/>
      <c r="BQ236" s="186"/>
      <c r="BR236" s="186"/>
      <c r="BS236" s="186"/>
      <c r="BT236" s="187"/>
      <c r="BU236" s="188"/>
      <c r="BV236" s="189"/>
      <c r="BW236" s="185"/>
      <c r="BX236"/>
      <c r="BZ236"/>
    </row>
    <row r="237" spans="2:78" ht="18.75">
      <c r="B237" s="363" t="s">
        <v>729</v>
      </c>
      <c r="C237" s="364">
        <v>7657641000162</v>
      </c>
      <c r="D237" s="365" t="s">
        <v>14</v>
      </c>
      <c r="E237" s="365" t="s">
        <v>614</v>
      </c>
      <c r="F237" s="365" t="s">
        <v>1424</v>
      </c>
      <c r="G237" s="366" t="s">
        <v>1424</v>
      </c>
      <c r="H237" s="366" t="s">
        <v>867</v>
      </c>
      <c r="I237" s="366" t="s">
        <v>34</v>
      </c>
      <c r="J237" s="366" t="s">
        <v>611</v>
      </c>
      <c r="K237" s="367" t="s">
        <v>48</v>
      </c>
      <c r="L237" s="368"/>
      <c r="M237" s="368" t="s">
        <v>1421</v>
      </c>
      <c r="N237" s="367">
        <v>286664</v>
      </c>
      <c r="O237" s="367" t="s">
        <v>1323</v>
      </c>
      <c r="P237" s="371">
        <v>40807</v>
      </c>
      <c r="Q237" s="372">
        <v>49.035682000000001</v>
      </c>
      <c r="R237" s="372">
        <v>124.71999689285711</v>
      </c>
      <c r="S237" s="367">
        <v>4</v>
      </c>
      <c r="T237" s="369">
        <v>-0.27560624413462764</v>
      </c>
      <c r="U237" s="369">
        <v>-2.9529891532593187</v>
      </c>
      <c r="V237" s="369">
        <v>-0.22591046594680775</v>
      </c>
      <c r="W237" s="369">
        <v>-2.0238984069935895</v>
      </c>
      <c r="X237" s="369">
        <v>-8.4328040350807876E-2</v>
      </c>
      <c r="Y237" s="369">
        <v>-0.57727405341471461</v>
      </c>
      <c r="Z237" s="369">
        <v>0.22835839613473952</v>
      </c>
      <c r="AA237" s="369">
        <v>1.233864608839446</v>
      </c>
      <c r="AB237" s="369">
        <v>0.18264849499513661</v>
      </c>
      <c r="AC237" s="373">
        <v>-1.847986273092781</v>
      </c>
      <c r="AD237" s="575">
        <v>0</v>
      </c>
      <c r="AE237" s="370" t="s">
        <v>1841</v>
      </c>
      <c r="AF237" s="370" t="s">
        <v>1826</v>
      </c>
      <c r="AG237" s="374" t="s">
        <v>730</v>
      </c>
      <c r="AH237" s="374" t="s">
        <v>1894</v>
      </c>
      <c r="AI237" s="374">
        <v>25000</v>
      </c>
      <c r="AJ237" s="374">
        <v>5000</v>
      </c>
      <c r="AK237" s="374">
        <v>0</v>
      </c>
      <c r="AL237" s="722">
        <v>0.7</v>
      </c>
      <c r="AM237" s="722">
        <v>0</v>
      </c>
      <c r="AN237" s="369" t="s">
        <v>1834</v>
      </c>
      <c r="AO237" s="367" t="s">
        <v>1326</v>
      </c>
      <c r="AP237" s="370" t="s">
        <v>1816</v>
      </c>
      <c r="AQ237" s="376" t="s">
        <v>689</v>
      </c>
      <c r="AR237" s="369">
        <v>1.8666666666666699E-3</v>
      </c>
      <c r="AS237" s="369">
        <v>1.8666666666666699E-3</v>
      </c>
      <c r="AT237" s="369" t="s">
        <v>1424</v>
      </c>
      <c r="AW237" s="198"/>
      <c r="AX237" s="198"/>
      <c r="AY237" s="184"/>
      <c r="AZ237" s="184"/>
      <c r="BA237" s="184"/>
      <c r="BB237" s="186"/>
      <c r="BC237" s="184"/>
      <c r="BD237" s="184"/>
      <c r="BE237" s="184"/>
      <c r="BF237" s="184"/>
      <c r="BG237" s="186"/>
      <c r="BH237" s="186"/>
      <c r="BI237" s="199"/>
      <c r="BJ237" s="199"/>
      <c r="BK237" s="199"/>
      <c r="BL237" s="186"/>
      <c r="BM237" s="186"/>
      <c r="BN237" s="186"/>
      <c r="BO237" s="186"/>
      <c r="BP237" s="186"/>
      <c r="BQ237" s="186"/>
      <c r="BR237" s="186"/>
      <c r="BS237" s="186"/>
      <c r="BT237" s="187"/>
      <c r="BU237" s="188"/>
      <c r="BV237" s="189"/>
      <c r="BW237" s="185"/>
      <c r="BX237"/>
      <c r="BZ237"/>
    </row>
    <row r="238" spans="2:78" ht="18.75">
      <c r="B238" s="363" t="s">
        <v>922</v>
      </c>
      <c r="C238" s="364">
        <v>7195440000190</v>
      </c>
      <c r="D238" s="365" t="s">
        <v>14</v>
      </c>
      <c r="E238" s="365" t="s">
        <v>607</v>
      </c>
      <c r="F238" s="365" t="s">
        <v>1424</v>
      </c>
      <c r="G238" s="366" t="s">
        <v>1424</v>
      </c>
      <c r="H238" s="366" t="s">
        <v>34</v>
      </c>
      <c r="I238" s="366" t="s">
        <v>34</v>
      </c>
      <c r="J238" s="366" t="s">
        <v>608</v>
      </c>
      <c r="K238" s="367" t="s">
        <v>48</v>
      </c>
      <c r="L238" s="368"/>
      <c r="M238" s="368" t="s">
        <v>1421</v>
      </c>
      <c r="N238" s="367">
        <v>287288</v>
      </c>
      <c r="O238" s="367" t="s">
        <v>1323</v>
      </c>
      <c r="P238" s="371">
        <v>40811</v>
      </c>
      <c r="Q238" s="372">
        <v>46.805303000000002</v>
      </c>
      <c r="R238" s="372">
        <v>43.770023960159328</v>
      </c>
      <c r="S238" s="367">
        <v>4</v>
      </c>
      <c r="T238" s="369">
        <v>0.15800392725351653</v>
      </c>
      <c r="U238" s="369">
        <v>1.6929365472724656</v>
      </c>
      <c r="V238" s="369">
        <v>9.9421330358529847E-2</v>
      </c>
      <c r="W238" s="369">
        <v>0.89070097434613915</v>
      </c>
      <c r="X238" s="369">
        <v>0.19468097480029423</v>
      </c>
      <c r="Y238" s="369">
        <v>1.3327035109338585</v>
      </c>
      <c r="Z238" s="369">
        <v>0.22125600581324356</v>
      </c>
      <c r="AA238" s="369">
        <v>1.1954890193967573</v>
      </c>
      <c r="AB238" s="369">
        <v>0.15910926140719195</v>
      </c>
      <c r="AC238" s="373">
        <v>-7.667759336464941E-2</v>
      </c>
      <c r="AD238" s="575">
        <v>0</v>
      </c>
      <c r="AE238" s="370" t="s">
        <v>1942</v>
      </c>
      <c r="AF238" s="370" t="s">
        <v>1943</v>
      </c>
      <c r="AG238" s="374" t="s">
        <v>1460</v>
      </c>
      <c r="AH238" s="374" t="s">
        <v>1819</v>
      </c>
      <c r="AI238" s="374">
        <v>25000</v>
      </c>
      <c r="AJ238" s="374">
        <v>5000</v>
      </c>
      <c r="AK238" s="374">
        <v>5000</v>
      </c>
      <c r="AL238" s="722">
        <v>1.2</v>
      </c>
      <c r="AM238" s="722">
        <v>20</v>
      </c>
      <c r="AN238" s="369" t="s">
        <v>668</v>
      </c>
      <c r="AO238" s="367" t="s">
        <v>1326</v>
      </c>
      <c r="AP238" s="370" t="s">
        <v>1816</v>
      </c>
      <c r="AQ238" s="376" t="s">
        <v>661</v>
      </c>
      <c r="AR238" s="369">
        <v>2.3999999999999998E-3</v>
      </c>
      <c r="AS238" s="369">
        <v>2.3999999999999998E-3</v>
      </c>
      <c r="AT238" s="369" t="s">
        <v>1424</v>
      </c>
      <c r="AW238" s="198"/>
      <c r="AX238" s="198"/>
      <c r="AY238" s="184"/>
      <c r="AZ238" s="184"/>
      <c r="BA238" s="184"/>
      <c r="BB238" s="186"/>
      <c r="BC238" s="184"/>
      <c r="BD238" s="184"/>
      <c r="BE238" s="184"/>
      <c r="BF238" s="184"/>
      <c r="BG238" s="186"/>
      <c r="BH238" s="186"/>
      <c r="BI238" s="199"/>
      <c r="BJ238" s="199"/>
      <c r="BK238" s="199"/>
      <c r="BL238" s="186"/>
      <c r="BM238" s="186"/>
      <c r="BN238" s="186"/>
      <c r="BO238" s="186"/>
      <c r="BP238" s="186"/>
      <c r="BQ238" s="186"/>
      <c r="BR238" s="186"/>
      <c r="BS238" s="186"/>
      <c r="BT238" s="187"/>
      <c r="BU238" s="188"/>
      <c r="BV238" s="189"/>
      <c r="BW238" s="185"/>
      <c r="BX238"/>
      <c r="BZ238"/>
    </row>
    <row r="239" spans="2:78" ht="18.75">
      <c r="B239" s="363" t="s">
        <v>839</v>
      </c>
      <c r="C239" s="364">
        <v>9120774000120</v>
      </c>
      <c r="D239" s="365" t="s">
        <v>14</v>
      </c>
      <c r="E239" s="365" t="s">
        <v>607</v>
      </c>
      <c r="F239" s="365" t="s">
        <v>1424</v>
      </c>
      <c r="G239" s="366" t="s">
        <v>1424</v>
      </c>
      <c r="H239" s="366" t="s">
        <v>34</v>
      </c>
      <c r="I239" s="366" t="s">
        <v>34</v>
      </c>
      <c r="J239" s="366" t="s">
        <v>608</v>
      </c>
      <c r="K239" s="367" t="s">
        <v>48</v>
      </c>
      <c r="L239" s="368"/>
      <c r="M239" s="368" t="s">
        <v>34</v>
      </c>
      <c r="N239" s="367">
        <v>287342</v>
      </c>
      <c r="O239" s="367" t="s">
        <v>1323</v>
      </c>
      <c r="P239" s="371">
        <v>39424</v>
      </c>
      <c r="Q239" s="372">
        <v>682.32574090000003</v>
      </c>
      <c r="R239" s="372">
        <v>907.49826389841246</v>
      </c>
      <c r="S239" s="367">
        <v>31</v>
      </c>
      <c r="T239" s="369">
        <v>9.0075861074045971E-2</v>
      </c>
      <c r="U239" s="369">
        <v>0.96511979094428357</v>
      </c>
      <c r="V239" s="369">
        <v>-8.6558377981183821E-2</v>
      </c>
      <c r="W239" s="369">
        <v>-0.77546368900551776</v>
      </c>
      <c r="X239" s="369">
        <v>-0.14144382290847168</v>
      </c>
      <c r="Y239" s="369">
        <v>-0.96826451369166999</v>
      </c>
      <c r="Z239" s="369">
        <v>-2.3083189018284767E-3</v>
      </c>
      <c r="AA239" s="369">
        <v>-1.2472293758801767E-2</v>
      </c>
      <c r="AB239" s="369">
        <v>0.23611794007181344</v>
      </c>
      <c r="AC239" s="373">
        <v>-0.83932556554647719</v>
      </c>
      <c r="AD239" s="575">
        <v>12976456000170</v>
      </c>
      <c r="AE239" s="370" t="s">
        <v>1836</v>
      </c>
      <c r="AF239" s="370" t="s">
        <v>1833</v>
      </c>
      <c r="AG239" s="374" t="s">
        <v>1458</v>
      </c>
      <c r="AH239" s="374" t="s">
        <v>1813</v>
      </c>
      <c r="AI239" s="374">
        <v>5000</v>
      </c>
      <c r="AJ239" s="374">
        <v>0</v>
      </c>
      <c r="AK239" s="374">
        <v>0</v>
      </c>
      <c r="AL239" s="722">
        <v>2</v>
      </c>
      <c r="AM239" s="722">
        <v>20</v>
      </c>
      <c r="AN239" s="369" t="s">
        <v>1815</v>
      </c>
      <c r="AO239" s="367" t="s">
        <v>1326</v>
      </c>
      <c r="AP239" s="370" t="s">
        <v>1816</v>
      </c>
      <c r="AQ239" s="376" t="s">
        <v>661</v>
      </c>
      <c r="AR239" s="369">
        <v>7.0000000000000001E-3</v>
      </c>
      <c r="AS239" s="369">
        <v>7.0000000000000001E-3</v>
      </c>
      <c r="AT239" s="369" t="s">
        <v>1424</v>
      </c>
      <c r="AW239" s="198"/>
      <c r="AX239" s="198"/>
      <c r="AY239" s="184"/>
      <c r="AZ239" s="184"/>
      <c r="BA239" s="184"/>
      <c r="BB239" s="186"/>
      <c r="BC239" s="184"/>
      <c r="BD239" s="184"/>
      <c r="BE239" s="184"/>
      <c r="BF239" s="184"/>
      <c r="BG239" s="186"/>
      <c r="BH239" s="186"/>
      <c r="BI239" s="199"/>
      <c r="BJ239" s="199"/>
      <c r="BK239" s="199"/>
      <c r="BL239" s="218"/>
      <c r="BM239" s="186"/>
      <c r="BN239" s="186"/>
      <c r="BO239" s="186"/>
      <c r="BP239" s="186"/>
      <c r="BQ239" s="186"/>
      <c r="BR239" s="186"/>
      <c r="BS239" s="186"/>
      <c r="BT239" s="187"/>
      <c r="BU239" s="188"/>
      <c r="BV239" s="189"/>
      <c r="BW239" s="185"/>
      <c r="BX239"/>
      <c r="BZ239"/>
    </row>
    <row r="240" spans="2:78" ht="18.75">
      <c r="B240" s="363" t="s">
        <v>126</v>
      </c>
      <c r="C240" s="364">
        <v>12239939000192</v>
      </c>
      <c r="D240" s="365" t="s">
        <v>14</v>
      </c>
      <c r="E240" s="365" t="s">
        <v>607</v>
      </c>
      <c r="F240" s="365" t="s">
        <v>1424</v>
      </c>
      <c r="G240" s="366" t="s">
        <v>1424</v>
      </c>
      <c r="H240" s="366" t="s">
        <v>34</v>
      </c>
      <c r="I240" s="366" t="s">
        <v>34</v>
      </c>
      <c r="J240" s="366" t="s">
        <v>608</v>
      </c>
      <c r="K240" s="367" t="s">
        <v>48</v>
      </c>
      <c r="L240" s="368"/>
      <c r="M240" s="368" t="s">
        <v>34</v>
      </c>
      <c r="N240" s="367">
        <v>287393</v>
      </c>
      <c r="O240" s="367" t="s">
        <v>1323</v>
      </c>
      <c r="P240" s="371">
        <v>40810</v>
      </c>
      <c r="Q240" s="372">
        <v>199.628287</v>
      </c>
      <c r="R240" s="372">
        <v>207.74735622222221</v>
      </c>
      <c r="S240" s="367">
        <v>2</v>
      </c>
      <c r="T240" s="369">
        <v>0.12862789403752495</v>
      </c>
      <c r="U240" s="369">
        <v>1.3781863944775437</v>
      </c>
      <c r="V240" s="369">
        <v>5.0758347850975216E-2</v>
      </c>
      <c r="W240" s="369">
        <v>0.45473652106672952</v>
      </c>
      <c r="X240" s="369">
        <v>0.1293745921303886</v>
      </c>
      <c r="Y240" s="369">
        <v>0.8856436708038522</v>
      </c>
      <c r="Z240" s="369">
        <v>6.3720779134571748E-2</v>
      </c>
      <c r="AA240" s="369">
        <v>0.34429570163661893</v>
      </c>
      <c r="AB240" s="369">
        <v>0.19940359078401779</v>
      </c>
      <c r="AC240" s="373">
        <v>-0.30522568583134652</v>
      </c>
      <c r="AD240" s="575">
        <v>12241282000106</v>
      </c>
      <c r="AE240" s="370" t="s">
        <v>1841</v>
      </c>
      <c r="AF240" s="370" t="s">
        <v>1826</v>
      </c>
      <c r="AG240" s="374" t="s">
        <v>730</v>
      </c>
      <c r="AH240" s="374" t="s">
        <v>1819</v>
      </c>
      <c r="AI240" s="374">
        <v>5000</v>
      </c>
      <c r="AJ240" s="374">
        <v>5000</v>
      </c>
      <c r="AK240" s="374">
        <v>1000</v>
      </c>
      <c r="AL240" s="722">
        <v>2.02</v>
      </c>
      <c r="AM240" s="722">
        <v>20</v>
      </c>
      <c r="AN240" s="369" t="s">
        <v>668</v>
      </c>
      <c r="AO240" s="367" t="s">
        <v>1326</v>
      </c>
      <c r="AP240" s="370" t="s">
        <v>1816</v>
      </c>
      <c r="AQ240" s="376" t="s">
        <v>661</v>
      </c>
      <c r="AR240" s="369">
        <v>6.6E-3</v>
      </c>
      <c r="AS240" s="369">
        <v>6.6E-3</v>
      </c>
      <c r="AT240" s="369" t="s">
        <v>1424</v>
      </c>
      <c r="AW240" s="198"/>
      <c r="AX240" s="198"/>
      <c r="AY240" s="184"/>
      <c r="AZ240" s="184"/>
      <c r="BA240" s="184"/>
      <c r="BB240" s="186"/>
      <c r="BC240" s="184"/>
      <c r="BD240" s="184"/>
      <c r="BE240" s="184"/>
      <c r="BF240" s="184"/>
      <c r="BG240" s="186"/>
      <c r="BH240" s="186"/>
      <c r="BI240" s="199"/>
      <c r="BJ240" s="199"/>
      <c r="BK240" s="199"/>
      <c r="BL240" s="186"/>
      <c r="BM240" s="186"/>
      <c r="BN240" s="186"/>
      <c r="BO240" s="186"/>
      <c r="BP240" s="186"/>
      <c r="BQ240" s="186"/>
      <c r="BR240" s="186"/>
      <c r="BS240" s="186"/>
      <c r="BT240" s="187"/>
      <c r="BU240" s="188"/>
      <c r="BV240" s="189"/>
      <c r="BW240" s="185"/>
      <c r="BX240"/>
      <c r="BZ240"/>
    </row>
    <row r="241" spans="2:78" ht="18.75">
      <c r="B241" s="363" t="s">
        <v>1118</v>
      </c>
      <c r="C241" s="364">
        <v>14083797000142</v>
      </c>
      <c r="D241" s="365" t="s">
        <v>14</v>
      </c>
      <c r="E241" s="365" t="s">
        <v>607</v>
      </c>
      <c r="F241" s="365" t="s">
        <v>1424</v>
      </c>
      <c r="G241" s="366" t="s">
        <v>1424</v>
      </c>
      <c r="H241" s="366" t="s">
        <v>34</v>
      </c>
      <c r="I241" s="366" t="s">
        <v>34</v>
      </c>
      <c r="J241" s="366" t="s">
        <v>608</v>
      </c>
      <c r="K241" s="367" t="s">
        <v>48</v>
      </c>
      <c r="L241" s="368"/>
      <c r="M241" s="368" t="s">
        <v>34</v>
      </c>
      <c r="N241" s="367">
        <v>287962</v>
      </c>
      <c r="O241" s="367" t="s">
        <v>1323</v>
      </c>
      <c r="P241" s="371">
        <v>40818</v>
      </c>
      <c r="Q241" s="372">
        <v>149.85111599999999</v>
      </c>
      <c r="R241" s="372">
        <v>187.28073878174607</v>
      </c>
      <c r="S241" s="367">
        <v>2</v>
      </c>
      <c r="T241" s="369">
        <v>0.1026506068411257</v>
      </c>
      <c r="U241" s="369">
        <v>1.0998521805233865</v>
      </c>
      <c r="V241" s="369">
        <v>-5.9520662664636959E-2</v>
      </c>
      <c r="W241" s="369">
        <v>-0.53323680178024868</v>
      </c>
      <c r="X241" s="369">
        <v>1.1614718663410351E-2</v>
      </c>
      <c r="Y241" s="369">
        <v>7.9509445425340011E-2</v>
      </c>
      <c r="Z241" s="369">
        <v>7.3090353962470989E-2</v>
      </c>
      <c r="AA241" s="369">
        <v>0.39492132773882954</v>
      </c>
      <c r="AB241" s="369">
        <v>0.22882802111784503</v>
      </c>
      <c r="AC241" s="373">
        <v>-0.74790712882912203</v>
      </c>
      <c r="AD241" s="575">
        <v>14126355000136</v>
      </c>
      <c r="AE241" s="370" t="s">
        <v>1944</v>
      </c>
      <c r="AF241" s="370" t="s">
        <v>1812</v>
      </c>
      <c r="AG241" s="374" t="s">
        <v>1459</v>
      </c>
      <c r="AH241" s="374" t="s">
        <v>1819</v>
      </c>
      <c r="AI241" s="374">
        <v>25000</v>
      </c>
      <c r="AJ241" s="374">
        <v>5000</v>
      </c>
      <c r="AK241" s="374">
        <v>5000</v>
      </c>
      <c r="AL241" s="722">
        <v>2.93</v>
      </c>
      <c r="AM241" s="722">
        <v>0</v>
      </c>
      <c r="AN241" s="369" t="s">
        <v>1815</v>
      </c>
      <c r="AO241" s="367" t="s">
        <v>1326</v>
      </c>
      <c r="AP241" s="370" t="s">
        <v>1816</v>
      </c>
      <c r="AQ241" s="376" t="s">
        <v>661</v>
      </c>
      <c r="AR241" s="369">
        <v>4.8833333333333298E-3</v>
      </c>
      <c r="AS241" s="369">
        <v>4.8833333333333298E-3</v>
      </c>
      <c r="AT241" s="369" t="s">
        <v>1424</v>
      </c>
      <c r="AW241" s="198"/>
      <c r="AX241" s="198"/>
      <c r="AY241" s="184"/>
      <c r="AZ241" s="184"/>
      <c r="BA241" s="184"/>
      <c r="BB241" s="186"/>
      <c r="BC241" s="184"/>
      <c r="BD241" s="184"/>
      <c r="BE241" s="184"/>
      <c r="BF241" s="184"/>
      <c r="BG241" s="186"/>
      <c r="BH241" s="186"/>
      <c r="BI241" s="199"/>
      <c r="BJ241" s="199"/>
      <c r="BK241" s="199"/>
      <c r="BL241" s="186"/>
      <c r="BM241" s="186"/>
      <c r="BN241" s="186"/>
      <c r="BO241" s="186"/>
      <c r="BP241" s="186"/>
      <c r="BQ241" s="186"/>
      <c r="BR241" s="186"/>
      <c r="BS241" s="186"/>
      <c r="BT241" s="187"/>
      <c r="BU241" s="188"/>
      <c r="BV241" s="189"/>
      <c r="BW241" s="185"/>
      <c r="BX241"/>
      <c r="BZ241"/>
    </row>
    <row r="242" spans="2:78" ht="18.75">
      <c r="B242" s="363" t="s">
        <v>303</v>
      </c>
      <c r="C242" s="364">
        <v>14113340000133</v>
      </c>
      <c r="D242" s="365" t="s">
        <v>14</v>
      </c>
      <c r="E242" s="365" t="s">
        <v>607</v>
      </c>
      <c r="F242" s="365" t="s">
        <v>1424</v>
      </c>
      <c r="G242" s="366" t="s">
        <v>1424</v>
      </c>
      <c r="H242" s="366" t="s">
        <v>34</v>
      </c>
      <c r="I242" s="366" t="s">
        <v>34</v>
      </c>
      <c r="J242" s="366" t="s">
        <v>608</v>
      </c>
      <c r="K242" s="367" t="s">
        <v>48</v>
      </c>
      <c r="L242" s="368"/>
      <c r="M242" s="368" t="s">
        <v>1421</v>
      </c>
      <c r="N242" s="367">
        <v>287989</v>
      </c>
      <c r="O242" s="367" t="s">
        <v>1326</v>
      </c>
      <c r="P242" s="371">
        <v>40814</v>
      </c>
      <c r="Q242" s="372">
        <v>825.06905500000005</v>
      </c>
      <c r="R242" s="372">
        <v>830.16545697211188</v>
      </c>
      <c r="S242" s="367">
        <v>2</v>
      </c>
      <c r="T242" s="369">
        <v>0.14250746004118753</v>
      </c>
      <c r="U242" s="369">
        <v>1.5268993091266818</v>
      </c>
      <c r="V242" s="369">
        <v>7.6045059367755075E-2</v>
      </c>
      <c r="W242" s="369">
        <v>0.68127642457419857</v>
      </c>
      <c r="X242" s="369">
        <v>0.31366316520474902</v>
      </c>
      <c r="Y242" s="369">
        <v>2.1472052004455247</v>
      </c>
      <c r="Z242" s="369">
        <v>0.26994571552979885</v>
      </c>
      <c r="AA242" s="369">
        <v>1.4585689439837053</v>
      </c>
      <c r="AB242" s="369">
        <v>0.20395315441565914</v>
      </c>
      <c r="AC242" s="373">
        <v>-0.17443410639778589</v>
      </c>
      <c r="AD242" s="575">
        <v>32812291000109</v>
      </c>
      <c r="AE242" s="370" t="s">
        <v>1924</v>
      </c>
      <c r="AF242" s="370" t="s">
        <v>1858</v>
      </c>
      <c r="AG242" s="374" t="s">
        <v>721</v>
      </c>
      <c r="AH242" s="374" t="s">
        <v>1819</v>
      </c>
      <c r="AI242" s="374">
        <v>10000</v>
      </c>
      <c r="AJ242" s="374">
        <v>5000</v>
      </c>
      <c r="AK242" s="374">
        <v>5000</v>
      </c>
      <c r="AL242" s="722">
        <v>1.8</v>
      </c>
      <c r="AM242" s="722">
        <v>20</v>
      </c>
      <c r="AN242" s="369" t="s">
        <v>668</v>
      </c>
      <c r="AO242" s="367" t="s">
        <v>1326</v>
      </c>
      <c r="AP242" s="370" t="s">
        <v>1816</v>
      </c>
      <c r="AQ242" s="376" t="s">
        <v>661</v>
      </c>
      <c r="AR242" s="369">
        <v>3.15E-3</v>
      </c>
      <c r="AS242" s="369">
        <v>3.15E-3</v>
      </c>
      <c r="AT242" s="369" t="s">
        <v>1424</v>
      </c>
      <c r="AW242" s="198"/>
      <c r="AX242" s="198"/>
      <c r="AY242" s="184"/>
      <c r="AZ242" s="184"/>
      <c r="BA242" s="184"/>
      <c r="BB242" s="186"/>
      <c r="BC242" s="184"/>
      <c r="BD242" s="184"/>
      <c r="BE242" s="184"/>
      <c r="BF242" s="184"/>
      <c r="BG242" s="186"/>
      <c r="BH242" s="186"/>
      <c r="BI242" s="199"/>
      <c r="BJ242" s="199"/>
      <c r="BK242" s="199"/>
      <c r="BL242" s="186"/>
      <c r="BM242" s="186"/>
      <c r="BN242" s="186"/>
      <c r="BO242" s="186"/>
      <c r="BP242" s="186"/>
      <c r="BQ242" s="186"/>
      <c r="BR242" s="186"/>
      <c r="BS242" s="186"/>
      <c r="BT242" s="187"/>
      <c r="BU242" s="188"/>
      <c r="BV242" s="189"/>
      <c r="BW242" s="185"/>
      <c r="BX242"/>
      <c r="BZ242"/>
    </row>
    <row r="243" spans="2:78" ht="18.75">
      <c r="B243" s="363" t="s">
        <v>170</v>
      </c>
      <c r="C243" s="364">
        <v>13176277000111</v>
      </c>
      <c r="D243" s="365" t="s">
        <v>11</v>
      </c>
      <c r="E243" s="365" t="s">
        <v>621</v>
      </c>
      <c r="F243" s="365" t="s">
        <v>674</v>
      </c>
      <c r="G243" s="366" t="s">
        <v>740</v>
      </c>
      <c r="H243" s="366" t="s">
        <v>34</v>
      </c>
      <c r="I243" s="366" t="s">
        <v>1424</v>
      </c>
      <c r="J243" s="366" t="s">
        <v>608</v>
      </c>
      <c r="K243" s="367" t="s">
        <v>48</v>
      </c>
      <c r="L243" s="368"/>
      <c r="M243" s="368" t="s">
        <v>34</v>
      </c>
      <c r="N243" s="367">
        <v>288561</v>
      </c>
      <c r="O243" s="367" t="s">
        <v>1323</v>
      </c>
      <c r="P243" s="371">
        <v>40823</v>
      </c>
      <c r="Q243" s="372">
        <v>41.230941999999999</v>
      </c>
      <c r="R243" s="372">
        <v>52.193401261904746</v>
      </c>
      <c r="S243" s="367">
        <v>1</v>
      </c>
      <c r="T243" s="369">
        <v>7.7401308456104712E-2</v>
      </c>
      <c r="U243" s="369">
        <v>0.82931801867053079</v>
      </c>
      <c r="V243" s="369">
        <v>9.0688988092123335E-2</v>
      </c>
      <c r="W243" s="369">
        <v>0.81246921324453414</v>
      </c>
      <c r="X243" s="369">
        <v>0.14757577726078419</v>
      </c>
      <c r="Y243" s="369">
        <v>1.0102412764575028</v>
      </c>
      <c r="Z243" s="369">
        <v>0.24018812838199222</v>
      </c>
      <c r="AA243" s="369">
        <v>1.297782941596169</v>
      </c>
      <c r="AB243" s="369">
        <v>3.1343217725802217E-2</v>
      </c>
      <c r="AC243" s="373">
        <v>-0.66784647626988736</v>
      </c>
      <c r="AD243" s="575">
        <v>0</v>
      </c>
      <c r="AE243" s="370" t="s">
        <v>1851</v>
      </c>
      <c r="AF243" s="370" t="s">
        <v>1833</v>
      </c>
      <c r="AG243" s="374" t="s">
        <v>1458</v>
      </c>
      <c r="AH243" s="374" t="s">
        <v>1819</v>
      </c>
      <c r="AI243" s="374">
        <v>1000</v>
      </c>
      <c r="AJ243" s="374">
        <v>1</v>
      </c>
      <c r="AK243" s="374">
        <v>1000</v>
      </c>
      <c r="AL243" s="722">
        <v>1</v>
      </c>
      <c r="AM243" s="722">
        <v>20</v>
      </c>
      <c r="AN243" s="369" t="s">
        <v>1928</v>
      </c>
      <c r="AO243" s="367" t="s">
        <v>1326</v>
      </c>
      <c r="AP243" s="370" t="s">
        <v>1835</v>
      </c>
      <c r="AQ243" s="376" t="s">
        <v>666</v>
      </c>
      <c r="AR243" s="369">
        <v>3.3333333333333301E-3</v>
      </c>
      <c r="AS243" s="369">
        <v>3.3333333333333301E-3</v>
      </c>
      <c r="AT243" s="369" t="s">
        <v>1424</v>
      </c>
      <c r="AW243" s="198"/>
      <c r="AX243" s="198"/>
      <c r="AY243" s="184"/>
      <c r="AZ243" s="184"/>
      <c r="BA243" s="184"/>
      <c r="BB243" s="186"/>
      <c r="BC243" s="184"/>
      <c r="BD243" s="184"/>
      <c r="BE243" s="184"/>
      <c r="BF243" s="184"/>
      <c r="BG243" s="186"/>
      <c r="BH243" s="186"/>
      <c r="BI243" s="199"/>
      <c r="BJ243" s="199"/>
      <c r="BK243" s="199"/>
      <c r="BL243" s="186"/>
      <c r="BM243" s="186"/>
      <c r="BN243" s="186"/>
      <c r="BO243" s="186"/>
      <c r="BP243" s="186"/>
      <c r="BQ243" s="186"/>
      <c r="BR243" s="186"/>
      <c r="BS243" s="186"/>
      <c r="BT243" s="187"/>
      <c r="BU243" s="188"/>
      <c r="BV243" s="189"/>
      <c r="BW243" s="185"/>
      <c r="BX243"/>
      <c r="BZ243"/>
    </row>
    <row r="244" spans="2:78" ht="18.75">
      <c r="B244" s="363" t="s">
        <v>112</v>
      </c>
      <c r="C244" s="364">
        <v>13974750000106</v>
      </c>
      <c r="D244" s="365" t="s">
        <v>14</v>
      </c>
      <c r="E244" s="365" t="s">
        <v>614</v>
      </c>
      <c r="F244" s="365" t="s">
        <v>1424</v>
      </c>
      <c r="G244" s="366" t="s">
        <v>1424</v>
      </c>
      <c r="H244" s="366" t="s">
        <v>1339</v>
      </c>
      <c r="I244" s="366" t="s">
        <v>34</v>
      </c>
      <c r="J244" s="366" t="s">
        <v>608</v>
      </c>
      <c r="K244" s="367" t="s">
        <v>48</v>
      </c>
      <c r="L244" s="368"/>
      <c r="M244" s="368" t="s">
        <v>34</v>
      </c>
      <c r="N244" s="367">
        <v>288888</v>
      </c>
      <c r="O244" s="367" t="s">
        <v>1323</v>
      </c>
      <c r="P244" s="371">
        <v>40836</v>
      </c>
      <c r="Q244" s="372">
        <v>311.01758000000001</v>
      </c>
      <c r="R244" s="372">
        <v>437.5754935833333</v>
      </c>
      <c r="S244" s="367">
        <v>2</v>
      </c>
      <c r="T244" s="369">
        <v>-4.3091160631313352E-2</v>
      </c>
      <c r="U244" s="369">
        <v>-0.46170118657930531</v>
      </c>
      <c r="V244" s="369">
        <v>-8.6939340051372938E-4</v>
      </c>
      <c r="W244" s="369">
        <v>-7.7887667177171799E-3</v>
      </c>
      <c r="X244" s="369">
        <v>5.3090469183588729E-2</v>
      </c>
      <c r="Y244" s="369">
        <v>0.36343486953809723</v>
      </c>
      <c r="Z244" s="369">
        <v>6.702515553495636E-2</v>
      </c>
      <c r="AA244" s="369">
        <v>0.36214988682853627</v>
      </c>
      <c r="AB244" s="369">
        <v>0.11836962320109654</v>
      </c>
      <c r="AC244" s="373">
        <v>-0.95033536445972122</v>
      </c>
      <c r="AD244" s="575">
        <v>13909560000105</v>
      </c>
      <c r="AE244" s="370" t="s">
        <v>1861</v>
      </c>
      <c r="AF244" s="370" t="s">
        <v>1812</v>
      </c>
      <c r="AG244" s="374" t="s">
        <v>1459</v>
      </c>
      <c r="AH244" s="374" t="s">
        <v>1819</v>
      </c>
      <c r="AI244" s="374">
        <v>1000</v>
      </c>
      <c r="AJ244" s="374">
        <v>500</v>
      </c>
      <c r="AK244" s="374">
        <v>500</v>
      </c>
      <c r="AL244" s="722">
        <v>2</v>
      </c>
      <c r="AM244" s="722">
        <v>20</v>
      </c>
      <c r="AN244" s="369" t="s">
        <v>1824</v>
      </c>
      <c r="AO244" s="367" t="s">
        <v>1326</v>
      </c>
      <c r="AP244" s="370" t="s">
        <v>1816</v>
      </c>
      <c r="AQ244" s="376" t="s">
        <v>661</v>
      </c>
      <c r="AR244" s="369">
        <v>5.3333333333333297E-3</v>
      </c>
      <c r="AS244" s="369">
        <v>5.3333333333333297E-3</v>
      </c>
      <c r="AT244" s="369" t="s">
        <v>1424</v>
      </c>
      <c r="AW244" s="198"/>
      <c r="AX244" s="198"/>
      <c r="AY244" s="184"/>
      <c r="AZ244" s="184"/>
      <c r="BA244" s="184"/>
      <c r="BB244" s="186"/>
      <c r="BC244" s="184"/>
      <c r="BD244" s="184"/>
      <c r="BE244" s="184"/>
      <c r="BF244" s="184"/>
      <c r="BG244" s="186"/>
      <c r="BH244" s="186"/>
      <c r="BI244" s="199"/>
      <c r="BJ244" s="199"/>
      <c r="BK244" s="199"/>
      <c r="BL244" s="186"/>
      <c r="BM244" s="186"/>
      <c r="BN244" s="186"/>
      <c r="BO244" s="186"/>
      <c r="BP244" s="186"/>
      <c r="BQ244" s="186"/>
      <c r="BR244" s="186"/>
      <c r="BS244" s="186"/>
      <c r="BT244" s="187"/>
      <c r="BU244" s="188"/>
      <c r="BV244" s="189"/>
      <c r="BW244" s="185"/>
      <c r="BX244"/>
      <c r="BZ244"/>
    </row>
    <row r="245" spans="2:78" ht="18.75">
      <c r="B245" s="363" t="s">
        <v>185</v>
      </c>
      <c r="C245" s="364">
        <v>13155995000101</v>
      </c>
      <c r="D245" s="365" t="s">
        <v>14</v>
      </c>
      <c r="E245" s="365" t="s">
        <v>607</v>
      </c>
      <c r="F245" s="365" t="s">
        <v>1424</v>
      </c>
      <c r="G245" s="366" t="s">
        <v>1424</v>
      </c>
      <c r="H245" s="366" t="s">
        <v>34</v>
      </c>
      <c r="I245" s="366" t="s">
        <v>34</v>
      </c>
      <c r="J245" s="366" t="s">
        <v>608</v>
      </c>
      <c r="K245" s="367" t="s">
        <v>48</v>
      </c>
      <c r="L245" s="368"/>
      <c r="M245" s="368" t="s">
        <v>1421</v>
      </c>
      <c r="N245" s="367">
        <v>289140</v>
      </c>
      <c r="O245" s="367" t="s">
        <v>1323</v>
      </c>
      <c r="P245" s="371">
        <v>40796</v>
      </c>
      <c r="Q245" s="372">
        <v>155.51759699999999</v>
      </c>
      <c r="R245" s="372">
        <v>147.84306620481917</v>
      </c>
      <c r="S245" s="367">
        <v>2</v>
      </c>
      <c r="T245" s="369">
        <v>0.11547168188417301</v>
      </c>
      <c r="U245" s="369">
        <v>1.2372238705375953</v>
      </c>
      <c r="V245" s="369">
        <v>2.2307090517111883E-2</v>
      </c>
      <c r="W245" s="369">
        <v>0.19984592025441972</v>
      </c>
      <c r="X245" s="369">
        <v>7.838539812890577E-2</v>
      </c>
      <c r="Y245" s="369">
        <v>0.53659324132469444</v>
      </c>
      <c r="Z245" s="369">
        <v>2.0537822680791074E-2</v>
      </c>
      <c r="AA245" s="369">
        <v>0.11096983065819117</v>
      </c>
      <c r="AB245" s="369">
        <v>0.21488629507275664</v>
      </c>
      <c r="AC245" s="373">
        <v>-0.41563541806101734</v>
      </c>
      <c r="AD245" s="575">
        <v>0</v>
      </c>
      <c r="AE245" s="370" t="s">
        <v>1829</v>
      </c>
      <c r="AF245" s="370" t="s">
        <v>1830</v>
      </c>
      <c r="AG245" s="374" t="s">
        <v>743</v>
      </c>
      <c r="AH245" s="374" t="s">
        <v>1819</v>
      </c>
      <c r="AI245" s="374">
        <v>500</v>
      </c>
      <c r="AJ245" s="374">
        <v>500</v>
      </c>
      <c r="AK245" s="374">
        <v>500</v>
      </c>
      <c r="AL245" s="722">
        <v>2.8</v>
      </c>
      <c r="AM245" s="722">
        <v>0</v>
      </c>
      <c r="AN245" s="369" t="s">
        <v>668</v>
      </c>
      <c r="AO245" s="367" t="s">
        <v>1326</v>
      </c>
      <c r="AP245" s="370" t="s">
        <v>1816</v>
      </c>
      <c r="AQ245" s="376" t="s">
        <v>672</v>
      </c>
      <c r="AR245" s="369">
        <v>3.3333333333333301E-3</v>
      </c>
      <c r="AS245" s="369">
        <v>3.3333333333333301E-3</v>
      </c>
      <c r="AT245" s="369" t="s">
        <v>1424</v>
      </c>
      <c r="AW245" s="198"/>
      <c r="AX245" s="198"/>
      <c r="AY245" s="184"/>
      <c r="AZ245" s="184"/>
      <c r="BA245" s="184"/>
      <c r="BB245" s="186"/>
      <c r="BC245" s="184"/>
      <c r="BD245" s="184"/>
      <c r="BE245" s="184"/>
      <c r="BF245" s="184"/>
      <c r="BG245" s="186"/>
      <c r="BH245" s="186"/>
      <c r="BI245" s="199"/>
      <c r="BJ245" s="199"/>
      <c r="BK245" s="199"/>
      <c r="BL245" s="186"/>
      <c r="BM245" s="186"/>
      <c r="BN245" s="186"/>
      <c r="BO245" s="186"/>
      <c r="BP245" s="186"/>
      <c r="BQ245" s="186"/>
      <c r="BR245" s="186"/>
      <c r="BS245" s="186"/>
      <c r="BT245" s="187"/>
      <c r="BU245" s="188"/>
      <c r="BV245" s="189"/>
      <c r="BW245" s="185"/>
      <c r="BX245"/>
      <c r="BZ245"/>
    </row>
    <row r="246" spans="2:78" ht="18.75">
      <c r="B246" s="363" t="s">
        <v>785</v>
      </c>
      <c r="C246" s="364"/>
      <c r="D246" s="365" t="s">
        <v>11</v>
      </c>
      <c r="E246" s="365" t="s">
        <v>620</v>
      </c>
      <c r="F246" s="365" t="s">
        <v>665</v>
      </c>
      <c r="G246" s="366" t="s">
        <v>740</v>
      </c>
      <c r="H246" s="366" t="s">
        <v>34</v>
      </c>
      <c r="I246" s="366" t="s">
        <v>1424</v>
      </c>
      <c r="J246" s="366" t="s">
        <v>608</v>
      </c>
      <c r="L246" s="368"/>
      <c r="M246" s="368" t="s">
        <v>34</v>
      </c>
      <c r="N246" s="367">
        <v>291781</v>
      </c>
      <c r="O246" s="367" t="s">
        <v>1323</v>
      </c>
      <c r="P246" s="371"/>
      <c r="S246" s="367"/>
      <c r="U246" s="369"/>
      <c r="W246" s="369"/>
      <c r="Y246" s="369"/>
      <c r="AA246" s="369"/>
      <c r="AD246" s="575">
        <v>0</v>
      </c>
      <c r="AE246" s="370"/>
      <c r="AF246" s="370"/>
      <c r="AG246" s="374" t="s">
        <v>738</v>
      </c>
      <c r="AH246" s="374"/>
      <c r="AI246" s="374">
        <v>500</v>
      </c>
      <c r="AJ246" s="374">
        <v>500</v>
      </c>
      <c r="AK246" s="374">
        <v>500</v>
      </c>
      <c r="AN246" s="369"/>
      <c r="AO246" s="367" t="s">
        <v>1326</v>
      </c>
      <c r="AP246" s="370"/>
      <c r="AR246" s="369">
        <v>1.5E-3</v>
      </c>
      <c r="AS246" s="369">
        <v>1.5E-3</v>
      </c>
      <c r="AT246" s="369" t="s">
        <v>1424</v>
      </c>
      <c r="AW246" s="198"/>
      <c r="AX246" s="198"/>
      <c r="AY246" s="184"/>
      <c r="AZ246" s="184"/>
      <c r="BA246" s="184"/>
      <c r="BB246" s="186"/>
      <c r="BC246" s="184"/>
      <c r="BD246" s="184"/>
      <c r="BE246" s="184"/>
      <c r="BF246" s="184"/>
      <c r="BG246" s="186"/>
      <c r="BH246" s="186"/>
      <c r="BI246" s="199"/>
      <c r="BJ246" s="199"/>
      <c r="BK246" s="199"/>
      <c r="BL246" s="186"/>
      <c r="BM246" s="186"/>
      <c r="BN246" s="186"/>
      <c r="BO246" s="186"/>
      <c r="BP246" s="186"/>
      <c r="BQ246" s="186"/>
      <c r="BR246" s="186"/>
      <c r="BS246" s="186"/>
      <c r="BT246" s="187"/>
      <c r="BU246" s="188"/>
      <c r="BV246" s="189"/>
      <c r="BW246" s="185"/>
      <c r="BX246"/>
      <c r="BZ246"/>
    </row>
    <row r="247" spans="2:78" ht="18.75">
      <c r="B247" s="363" t="s">
        <v>1389</v>
      </c>
      <c r="C247" s="364">
        <v>13966590000153</v>
      </c>
      <c r="D247" s="365" t="s">
        <v>11</v>
      </c>
      <c r="E247" s="365" t="s">
        <v>621</v>
      </c>
      <c r="F247" s="365" t="s">
        <v>674</v>
      </c>
      <c r="G247" s="366" t="s">
        <v>740</v>
      </c>
      <c r="H247" s="366" t="s">
        <v>34</v>
      </c>
      <c r="I247" s="366" t="s">
        <v>1424</v>
      </c>
      <c r="J247" s="366" t="s">
        <v>608</v>
      </c>
      <c r="K247" s="367" t="s">
        <v>48</v>
      </c>
      <c r="L247" s="368"/>
      <c r="M247" s="368" t="s">
        <v>1421</v>
      </c>
      <c r="N247" s="367">
        <v>291854</v>
      </c>
      <c r="O247" s="367" t="s">
        <v>1323</v>
      </c>
      <c r="P247" s="371">
        <v>40876</v>
      </c>
      <c r="Q247" s="372">
        <v>35.692217999999997</v>
      </c>
      <c r="R247" s="372">
        <v>38.932121515873</v>
      </c>
      <c r="S247" s="367">
        <v>1</v>
      </c>
      <c r="T247" s="369">
        <v>6.5753875988276755E-2</v>
      </c>
      <c r="U247" s="369">
        <v>0.70452134779388942</v>
      </c>
      <c r="V247" s="369">
        <v>8.4310461192351305E-2</v>
      </c>
      <c r="W247" s="369">
        <v>0.755324935411678</v>
      </c>
      <c r="X247" s="369">
        <v>0.13647094053940956</v>
      </c>
      <c r="Y247" s="369">
        <v>0.9342222668850233</v>
      </c>
      <c r="Z247" s="369">
        <v>0.20112293141753224</v>
      </c>
      <c r="AA247" s="369">
        <v>1.0867061220543601</v>
      </c>
      <c r="AB247" s="369">
        <v>3.1415084003970695E-2</v>
      </c>
      <c r="AC247" s="373">
        <v>-0.86935894901496846</v>
      </c>
      <c r="AD247" s="575">
        <v>0</v>
      </c>
      <c r="AE247" s="370" t="s">
        <v>1945</v>
      </c>
      <c r="AF247" s="370" t="s">
        <v>1833</v>
      </c>
      <c r="AG247" s="374" t="s">
        <v>1458</v>
      </c>
      <c r="AH247" s="374" t="s">
        <v>1819</v>
      </c>
      <c r="AI247" s="374">
        <v>0</v>
      </c>
      <c r="AJ247" s="374">
        <v>0</v>
      </c>
      <c r="AK247" s="374">
        <v>0</v>
      </c>
      <c r="AL247" s="722">
        <v>0.2</v>
      </c>
      <c r="AM247" s="722">
        <v>0</v>
      </c>
      <c r="AN247" s="369" t="s">
        <v>1814</v>
      </c>
      <c r="AO247" s="367" t="s">
        <v>1326</v>
      </c>
      <c r="AP247" s="370" t="s">
        <v>1821</v>
      </c>
      <c r="AQ247" s="376" t="s">
        <v>11</v>
      </c>
      <c r="AR247" s="369">
        <v>4.0000000000000002E-4</v>
      </c>
      <c r="AS247" s="369">
        <v>4.0000000000000002E-4</v>
      </c>
      <c r="AT247" s="369" t="s">
        <v>1424</v>
      </c>
      <c r="AW247" s="198"/>
      <c r="AX247" s="198"/>
      <c r="AY247" s="184"/>
      <c r="AZ247" s="184"/>
      <c r="BA247" s="184"/>
      <c r="BB247" s="186"/>
      <c r="BC247" s="184"/>
      <c r="BD247" s="184"/>
      <c r="BE247" s="184"/>
      <c r="BF247" s="184"/>
      <c r="BG247" s="186"/>
      <c r="BH247" s="186"/>
      <c r="BI247" s="199"/>
      <c r="BJ247" s="199"/>
      <c r="BK247" s="199"/>
      <c r="BL247" s="186"/>
      <c r="BM247" s="186"/>
      <c r="BN247" s="186"/>
      <c r="BO247" s="186"/>
      <c r="BP247" s="186"/>
      <c r="BQ247" s="186"/>
      <c r="BR247" s="186"/>
      <c r="BS247" s="186"/>
      <c r="BT247" s="187"/>
      <c r="BU247" s="188"/>
      <c r="BV247" s="189"/>
      <c r="BW247" s="185"/>
      <c r="BX247"/>
      <c r="BZ247"/>
    </row>
    <row r="248" spans="2:78" ht="18.75">
      <c r="B248" s="363" t="s">
        <v>84</v>
      </c>
      <c r="C248" s="364">
        <v>13608337000128</v>
      </c>
      <c r="D248" s="365" t="s">
        <v>13</v>
      </c>
      <c r="E248" s="365" t="s">
        <v>616</v>
      </c>
      <c r="F248" s="365" t="s">
        <v>617</v>
      </c>
      <c r="G248" s="366" t="s">
        <v>34</v>
      </c>
      <c r="H248" s="366" t="s">
        <v>1339</v>
      </c>
      <c r="I248" s="366" t="s">
        <v>34</v>
      </c>
      <c r="J248" s="366" t="s">
        <v>608</v>
      </c>
      <c r="K248" s="367" t="s">
        <v>48</v>
      </c>
      <c r="L248" s="368"/>
      <c r="M248" s="368" t="s">
        <v>34</v>
      </c>
      <c r="N248" s="367">
        <v>292540</v>
      </c>
      <c r="O248" s="367" t="s">
        <v>1323</v>
      </c>
      <c r="P248" s="371">
        <v>40879</v>
      </c>
      <c r="Q248" s="372">
        <v>263.307997</v>
      </c>
      <c r="R248" s="372">
        <v>505.13691642857162</v>
      </c>
      <c r="S248" s="367">
        <v>1</v>
      </c>
      <c r="T248" s="369">
        <v>0.12419524321710496</v>
      </c>
      <c r="U248" s="369">
        <v>1.3306926599506428</v>
      </c>
      <c r="V248" s="369">
        <v>9.2832617443799448E-2</v>
      </c>
      <c r="W248" s="369">
        <v>0.83167367113389778</v>
      </c>
      <c r="X248" s="369">
        <v>4.6071732837525969E-2</v>
      </c>
      <c r="Y248" s="369">
        <v>0.31538757277316037</v>
      </c>
      <c r="Z248" s="369">
        <v>0.12897025200117884</v>
      </c>
      <c r="AA248" s="369">
        <v>0.69685123135768534</v>
      </c>
      <c r="AB248" s="369">
        <v>4.5694623473061156E-2</v>
      </c>
      <c r="AC248" s="373">
        <v>-0.41118247035206557</v>
      </c>
      <c r="AD248" s="575">
        <v>0</v>
      </c>
      <c r="AE248" s="370" t="s">
        <v>1946</v>
      </c>
      <c r="AF248" s="370" t="s">
        <v>1812</v>
      </c>
      <c r="AG248" s="374" t="s">
        <v>1459</v>
      </c>
      <c r="AH248" s="374" t="s">
        <v>1819</v>
      </c>
      <c r="AI248" s="374">
        <v>500</v>
      </c>
      <c r="AJ248" s="374">
        <v>100</v>
      </c>
      <c r="AK248" s="374">
        <v>100</v>
      </c>
      <c r="AL248" s="722">
        <v>1.9</v>
      </c>
      <c r="AM248" s="722">
        <v>20</v>
      </c>
      <c r="AN248" s="369" t="s">
        <v>1834</v>
      </c>
      <c r="AO248" s="367" t="s">
        <v>1326</v>
      </c>
      <c r="AP248" s="370" t="s">
        <v>1835</v>
      </c>
      <c r="AQ248" s="376" t="s">
        <v>670</v>
      </c>
      <c r="AR248" s="369">
        <v>4.0000000000000001E-3</v>
      </c>
      <c r="AS248" s="369">
        <v>4.0000000000000001E-3</v>
      </c>
      <c r="AT248" s="369" t="s">
        <v>1424</v>
      </c>
      <c r="AW248" s="198"/>
      <c r="AX248" s="198"/>
      <c r="AY248" s="184"/>
      <c r="AZ248" s="184"/>
      <c r="BA248" s="184"/>
      <c r="BB248" s="186"/>
      <c r="BC248" s="184"/>
      <c r="BD248" s="184"/>
      <c r="BE248" s="184"/>
      <c r="BF248" s="184"/>
      <c r="BG248" s="186"/>
      <c r="BH248" s="186"/>
      <c r="BI248" s="199"/>
      <c r="BJ248" s="199"/>
      <c r="BK248" s="199"/>
      <c r="BL248" s="186"/>
      <c r="BM248" s="186"/>
      <c r="BN248" s="186"/>
      <c r="BO248" s="186"/>
      <c r="BP248" s="186"/>
      <c r="BQ248" s="186"/>
      <c r="BR248" s="186"/>
      <c r="BS248" s="186"/>
      <c r="BT248" s="187"/>
      <c r="BU248" s="188"/>
      <c r="BV248" s="189"/>
      <c r="BW248" s="185"/>
      <c r="BX248"/>
      <c r="BZ248"/>
    </row>
    <row r="249" spans="2:78" ht="18.75">
      <c r="B249" s="363" t="s">
        <v>1192</v>
      </c>
      <c r="C249" s="364">
        <v>14550994000124</v>
      </c>
      <c r="D249" s="365" t="s">
        <v>14</v>
      </c>
      <c r="E249" s="365" t="s">
        <v>607</v>
      </c>
      <c r="F249" s="365" t="s">
        <v>1424</v>
      </c>
      <c r="G249" s="366" t="s">
        <v>1424</v>
      </c>
      <c r="H249" s="366" t="s">
        <v>34</v>
      </c>
      <c r="I249" s="366" t="s">
        <v>34</v>
      </c>
      <c r="J249" s="366" t="s">
        <v>608</v>
      </c>
      <c r="K249" s="367" t="s">
        <v>48</v>
      </c>
      <c r="L249" s="368"/>
      <c r="M249" s="368" t="s">
        <v>34</v>
      </c>
      <c r="N249" s="367">
        <v>292966</v>
      </c>
      <c r="O249" s="367" t="s">
        <v>1323</v>
      </c>
      <c r="P249" s="371">
        <v>40885</v>
      </c>
      <c r="Q249" s="372">
        <v>359.208595</v>
      </c>
      <c r="R249" s="372">
        <v>342.12378132936544</v>
      </c>
      <c r="S249" s="367">
        <v>2</v>
      </c>
      <c r="T249" s="369">
        <v>6.407861957235883E-2</v>
      </c>
      <c r="U249" s="369">
        <v>0.68657177614805542</v>
      </c>
      <c r="V249" s="369">
        <v>-3.0607158471621099E-2</v>
      </c>
      <c r="W249" s="369">
        <v>-0.27420499981572288</v>
      </c>
      <c r="X249" s="369">
        <v>0.11790638704555589</v>
      </c>
      <c r="Y249" s="369">
        <v>0.80713719529259964</v>
      </c>
      <c r="Z249" s="369">
        <v>1.0887481313093916E-2</v>
      </c>
      <c r="AA249" s="369">
        <v>5.8827168604306805E-2</v>
      </c>
      <c r="AB249" s="369">
        <v>0.20628793992036459</v>
      </c>
      <c r="AC249" s="373">
        <v>-0.68946640376450141</v>
      </c>
      <c r="AD249" s="575">
        <v>0</v>
      </c>
      <c r="AE249" s="370" t="s">
        <v>1920</v>
      </c>
      <c r="AF249" s="370" t="s">
        <v>1858</v>
      </c>
      <c r="AG249" s="374" t="s">
        <v>721</v>
      </c>
      <c r="AH249" s="374" t="s">
        <v>1819</v>
      </c>
      <c r="AI249" s="374">
        <v>5000</v>
      </c>
      <c r="AJ249" s="374">
        <v>300</v>
      </c>
      <c r="AK249" s="374">
        <v>300</v>
      </c>
      <c r="AL249" s="722">
        <v>2</v>
      </c>
      <c r="AM249" s="722">
        <v>20</v>
      </c>
      <c r="AN249" s="369" t="s">
        <v>668</v>
      </c>
      <c r="AO249" s="367" t="s">
        <v>1326</v>
      </c>
      <c r="AP249" s="370" t="s">
        <v>1816</v>
      </c>
      <c r="AQ249" s="376" t="s">
        <v>718</v>
      </c>
      <c r="AR249" s="369">
        <v>4.0000000000000001E-3</v>
      </c>
      <c r="AS249" s="369">
        <v>4.0000000000000001E-3</v>
      </c>
      <c r="AT249" s="369" t="s">
        <v>1424</v>
      </c>
      <c r="AW249" s="198"/>
      <c r="AX249" s="198"/>
      <c r="AY249" s="184"/>
      <c r="AZ249" s="184"/>
      <c r="BA249" s="184"/>
      <c r="BB249" s="186"/>
      <c r="BC249" s="184"/>
      <c r="BD249" s="184"/>
      <c r="BE249" s="184"/>
      <c r="BF249" s="184"/>
      <c r="BG249" s="186"/>
      <c r="BH249" s="186"/>
      <c r="BI249" s="199"/>
      <c r="BJ249" s="199"/>
      <c r="BK249" s="199"/>
      <c r="BL249" s="186"/>
      <c r="BM249" s="186"/>
      <c r="BN249" s="186"/>
      <c r="BO249" s="186"/>
      <c r="BP249" s="186"/>
      <c r="BQ249" s="186"/>
      <c r="BR249" s="186"/>
      <c r="BS249" s="186"/>
      <c r="BT249" s="187"/>
      <c r="BU249" s="188"/>
      <c r="BV249" s="189"/>
      <c r="BW249" s="185"/>
      <c r="BX249"/>
      <c r="BZ249"/>
    </row>
    <row r="250" spans="2:78" ht="18.75">
      <c r="B250" s="363" t="s">
        <v>846</v>
      </c>
      <c r="C250" s="364">
        <v>14171644000157</v>
      </c>
      <c r="D250" s="365" t="s">
        <v>11</v>
      </c>
      <c r="E250" s="365" t="s">
        <v>620</v>
      </c>
      <c r="F250" s="365" t="s">
        <v>665</v>
      </c>
      <c r="G250" s="366" t="s">
        <v>740</v>
      </c>
      <c r="H250" s="366" t="s">
        <v>34</v>
      </c>
      <c r="I250" s="366" t="s">
        <v>1424</v>
      </c>
      <c r="J250" s="366" t="s">
        <v>608</v>
      </c>
      <c r="K250" s="367" t="s">
        <v>48</v>
      </c>
      <c r="L250" s="368"/>
      <c r="M250" s="368" t="s">
        <v>34</v>
      </c>
      <c r="N250" s="367">
        <v>293075</v>
      </c>
      <c r="O250" s="367" t="s">
        <v>1323</v>
      </c>
      <c r="P250" s="371">
        <v>40901</v>
      </c>
      <c r="Q250" s="372">
        <v>2475.862028</v>
      </c>
      <c r="R250" s="372">
        <v>1729.4138995039682</v>
      </c>
      <c r="S250" s="367">
        <v>1</v>
      </c>
      <c r="T250" s="369">
        <v>0.10817687168991807</v>
      </c>
      <c r="U250" s="369">
        <v>1.1590634665657689</v>
      </c>
      <c r="V250" s="369">
        <v>0.13035479797714533</v>
      </c>
      <c r="W250" s="369">
        <v>1.1678293294832789</v>
      </c>
      <c r="X250" s="369">
        <v>0.20948715055013034</v>
      </c>
      <c r="Y250" s="369">
        <v>1.4340603200702</v>
      </c>
      <c r="Z250" s="369">
        <v>0.19651918327841167</v>
      </c>
      <c r="AA250" s="369">
        <v>1.0618311798888016</v>
      </c>
      <c r="AB250" s="369">
        <v>2.593832121424897E-3</v>
      </c>
      <c r="AC250" s="373">
        <v>7.2222686337904269</v>
      </c>
      <c r="AD250" s="575">
        <v>14557317000138</v>
      </c>
      <c r="AE250" s="370" t="s">
        <v>1836</v>
      </c>
      <c r="AF250" s="370" t="s">
        <v>1833</v>
      </c>
      <c r="AG250" s="374" t="s">
        <v>1458</v>
      </c>
      <c r="AH250" s="374" t="s">
        <v>1819</v>
      </c>
      <c r="AI250" s="374">
        <v>5000</v>
      </c>
      <c r="AJ250" s="374">
        <v>1000</v>
      </c>
      <c r="AK250" s="374">
        <v>1000</v>
      </c>
      <c r="AL250" s="722">
        <v>0.5</v>
      </c>
      <c r="AM250" s="722">
        <v>20</v>
      </c>
      <c r="AN250" s="369" t="s">
        <v>1834</v>
      </c>
      <c r="AO250" s="367" t="s">
        <v>1326</v>
      </c>
      <c r="AP250" s="370" t="s">
        <v>1821</v>
      </c>
      <c r="AQ250" s="376" t="s">
        <v>677</v>
      </c>
      <c r="AR250" s="369">
        <v>1.75E-3</v>
      </c>
      <c r="AS250" s="369">
        <v>1.75E-3</v>
      </c>
      <c r="AT250" s="369" t="s">
        <v>1424</v>
      </c>
      <c r="AW250" s="198"/>
      <c r="AX250" s="198"/>
      <c r="AY250" s="184"/>
      <c r="AZ250" s="184"/>
      <c r="BA250" s="184"/>
      <c r="BB250" s="184"/>
      <c r="BC250" s="184"/>
      <c r="BD250" s="184"/>
      <c r="BE250" s="184"/>
      <c r="BF250" s="184"/>
      <c r="BG250" s="186"/>
      <c r="BH250" s="186"/>
      <c r="BI250" s="199"/>
      <c r="BJ250" s="199"/>
      <c r="BK250" s="199"/>
      <c r="BL250" s="218"/>
      <c r="BM250" s="186"/>
      <c r="BN250" s="186"/>
      <c r="BO250" s="186"/>
      <c r="BP250" s="186"/>
      <c r="BQ250" s="186"/>
      <c r="BR250" s="186"/>
      <c r="BS250" s="186"/>
      <c r="BT250" s="186"/>
      <c r="BU250" s="186"/>
      <c r="BV250" s="189"/>
      <c r="BW250" s="184"/>
      <c r="BX250"/>
      <c r="BZ250"/>
    </row>
    <row r="251" spans="2:78" ht="18.75">
      <c r="B251" s="363" t="s">
        <v>470</v>
      </c>
      <c r="C251" s="364">
        <v>14115118000170</v>
      </c>
      <c r="D251" s="365" t="s">
        <v>11</v>
      </c>
      <c r="E251" s="365" t="s">
        <v>621</v>
      </c>
      <c r="F251" s="365" t="s">
        <v>674</v>
      </c>
      <c r="G251" s="366" t="s">
        <v>867</v>
      </c>
      <c r="H251" s="366" t="s">
        <v>34</v>
      </c>
      <c r="I251" s="366" t="s">
        <v>1424</v>
      </c>
      <c r="J251" s="366" t="s">
        <v>608</v>
      </c>
      <c r="K251" s="367" t="s">
        <v>48</v>
      </c>
      <c r="L251" s="368"/>
      <c r="M251" s="368" t="s">
        <v>1421</v>
      </c>
      <c r="N251" s="367">
        <v>293458</v>
      </c>
      <c r="O251" s="367" t="s">
        <v>1323</v>
      </c>
      <c r="P251" s="371">
        <v>40896</v>
      </c>
      <c r="Q251" s="372">
        <v>173.28262000000001</v>
      </c>
      <c r="R251" s="372">
        <v>203.22512134399983</v>
      </c>
      <c r="S251" s="367">
        <v>1</v>
      </c>
      <c r="T251" s="369">
        <v>5.630454697164522E-2</v>
      </c>
      <c r="U251" s="369">
        <v>0.60327630460081472</v>
      </c>
      <c r="V251" s="369">
        <v>6.5943677192259909E-2</v>
      </c>
      <c r="W251" s="369">
        <v>0.59077963768238706</v>
      </c>
      <c r="X251" s="369">
        <v>0.1064931113717984</v>
      </c>
      <c r="Y251" s="369">
        <v>0.72900674326832915</v>
      </c>
      <c r="Z251" s="369">
        <v>0.1193218951328161</v>
      </c>
      <c r="AA251" s="369">
        <v>0.64471929193776778</v>
      </c>
      <c r="AB251" s="369">
        <v>5.6571913420289742E-2</v>
      </c>
      <c r="AC251" s="373">
        <v>-0.80742838011587914</v>
      </c>
      <c r="AD251" s="575">
        <v>0</v>
      </c>
      <c r="AE251" s="370" t="s">
        <v>1923</v>
      </c>
      <c r="AF251" s="370" t="s">
        <v>1858</v>
      </c>
      <c r="AG251" s="374" t="s">
        <v>721</v>
      </c>
      <c r="AH251" s="374" t="s">
        <v>1819</v>
      </c>
      <c r="AI251" s="374">
        <v>1000</v>
      </c>
      <c r="AJ251" s="374">
        <v>500</v>
      </c>
      <c r="AK251" s="374">
        <v>500</v>
      </c>
      <c r="AL251" s="722">
        <v>0.5</v>
      </c>
      <c r="AM251" s="722">
        <v>20</v>
      </c>
      <c r="AN251" s="369" t="s">
        <v>1891</v>
      </c>
      <c r="AO251" s="367" t="s">
        <v>1326</v>
      </c>
      <c r="AP251" s="370" t="s">
        <v>1821</v>
      </c>
      <c r="AQ251" s="376" t="s">
        <v>11</v>
      </c>
      <c r="AR251" s="369">
        <v>1.73333333333333E-3</v>
      </c>
      <c r="AS251" s="369">
        <v>1.73333333333333E-3</v>
      </c>
      <c r="AT251" s="369" t="s">
        <v>1424</v>
      </c>
      <c r="AW251" s="198"/>
      <c r="AX251" s="198"/>
      <c r="AY251" s="184"/>
      <c r="AZ251" s="184"/>
      <c r="BA251" s="184"/>
      <c r="BB251" s="184"/>
      <c r="BC251" s="184"/>
      <c r="BD251" s="184"/>
      <c r="BE251" s="184"/>
      <c r="BF251" s="184"/>
      <c r="BG251" s="186"/>
      <c r="BH251" s="186"/>
      <c r="BI251" s="199"/>
      <c r="BJ251" s="199"/>
      <c r="BK251" s="199"/>
      <c r="BL251" s="218"/>
      <c r="BM251" s="186"/>
      <c r="BN251" s="186"/>
      <c r="BO251" s="186"/>
      <c r="BP251" s="186"/>
      <c r="BQ251" s="186"/>
      <c r="BR251" s="186"/>
      <c r="BS251" s="186"/>
      <c r="BT251" s="186"/>
      <c r="BU251" s="186"/>
      <c r="BV251" s="189"/>
      <c r="BW251" s="184"/>
      <c r="BX251"/>
      <c r="BZ251"/>
    </row>
    <row r="252" spans="2:78" ht="18.75">
      <c r="B252" s="363" t="s">
        <v>937</v>
      </c>
      <c r="C252" s="364">
        <v>14115121000193</v>
      </c>
      <c r="D252" s="365" t="s">
        <v>11</v>
      </c>
      <c r="E252" s="365" t="s">
        <v>620</v>
      </c>
      <c r="F252" s="365" t="s">
        <v>665</v>
      </c>
      <c r="G252" s="366" t="s">
        <v>740</v>
      </c>
      <c r="H252" s="366" t="s">
        <v>34</v>
      </c>
      <c r="I252" s="366" t="s">
        <v>1306</v>
      </c>
      <c r="J252" s="366" t="s">
        <v>608</v>
      </c>
      <c r="K252" s="367" t="s">
        <v>48</v>
      </c>
      <c r="L252" s="368"/>
      <c r="M252" s="368" t="s">
        <v>34</v>
      </c>
      <c r="N252" s="367">
        <v>295183</v>
      </c>
      <c r="O252" s="367" t="s">
        <v>1323</v>
      </c>
      <c r="P252" s="371">
        <v>40926</v>
      </c>
      <c r="Q252" s="372">
        <v>309.87430999999998</v>
      </c>
      <c r="R252" s="372">
        <v>250.80446919678707</v>
      </c>
      <c r="S252" s="367">
        <v>1</v>
      </c>
      <c r="T252" s="369">
        <v>0.11522514196154243</v>
      </c>
      <c r="U252" s="369">
        <v>1.2345823131241942</v>
      </c>
      <c r="V252" s="369">
        <v>0.14436185819821135</v>
      </c>
      <c r="W252" s="369">
        <v>1.2933165075529913</v>
      </c>
      <c r="X252" s="369">
        <v>0.21363478054250273</v>
      </c>
      <c r="Y252" s="369">
        <v>1.4624532385798772</v>
      </c>
      <c r="Z252" s="369">
        <v>0.26929490968340053</v>
      </c>
      <c r="AA252" s="369">
        <v>1.455052514044239</v>
      </c>
      <c r="AB252" s="369">
        <v>2.1796951188034625E-3</v>
      </c>
      <c r="AC252" s="373">
        <v>15.020638579455959</v>
      </c>
      <c r="AD252" s="575">
        <v>0</v>
      </c>
      <c r="AE252" s="370" t="s">
        <v>1947</v>
      </c>
      <c r="AF252" s="370" t="s">
        <v>1833</v>
      </c>
      <c r="AG252" s="374" t="s">
        <v>1458</v>
      </c>
      <c r="AH252" s="374" t="s">
        <v>1813</v>
      </c>
      <c r="AI252" s="374">
        <v>0</v>
      </c>
      <c r="AJ252" s="374">
        <v>0</v>
      </c>
      <c r="AK252" s="374">
        <v>0</v>
      </c>
      <c r="AL252" s="722">
        <v>1.1000000000000001</v>
      </c>
      <c r="AM252" s="722">
        <v>15</v>
      </c>
      <c r="AN252" s="369" t="s">
        <v>1820</v>
      </c>
      <c r="AO252" s="367" t="s">
        <v>1326</v>
      </c>
      <c r="AP252" s="370" t="s">
        <v>1835</v>
      </c>
      <c r="AQ252" s="376" t="s">
        <v>688</v>
      </c>
      <c r="AR252" s="369">
        <v>3.6666666666666701E-3</v>
      </c>
      <c r="AS252" s="369">
        <v>3.6666666666666701E-3</v>
      </c>
      <c r="AT252" s="369" t="s">
        <v>1424</v>
      </c>
      <c r="AW252" s="198"/>
      <c r="AX252" s="198"/>
      <c r="AY252" s="184"/>
      <c r="AZ252" s="184"/>
      <c r="BA252" s="184"/>
      <c r="BB252" s="186"/>
      <c r="BC252" s="184"/>
      <c r="BD252" s="184"/>
      <c r="BE252" s="184"/>
      <c r="BF252" s="184"/>
      <c r="BG252" s="186"/>
      <c r="BH252" s="186"/>
      <c r="BI252" s="199"/>
      <c r="BJ252" s="199"/>
      <c r="BK252" s="199"/>
      <c r="BL252" s="186"/>
      <c r="BM252" s="186"/>
      <c r="BN252" s="186"/>
      <c r="BO252" s="186"/>
      <c r="BP252" s="186"/>
      <c r="BQ252" s="186"/>
      <c r="BR252" s="186"/>
      <c r="BS252" s="186"/>
      <c r="BT252" s="187"/>
      <c r="BU252" s="188"/>
      <c r="BV252" s="189"/>
      <c r="BW252" s="185"/>
      <c r="BX252"/>
      <c r="BZ252"/>
    </row>
    <row r="253" spans="2:78" ht="18.75">
      <c r="B253" s="363" t="s">
        <v>1098</v>
      </c>
      <c r="C253" s="364"/>
      <c r="D253" s="365" t="s">
        <v>13</v>
      </c>
      <c r="E253" s="365" t="s">
        <v>615</v>
      </c>
      <c r="F253" s="365" t="s">
        <v>619</v>
      </c>
      <c r="G253" s="366" t="s">
        <v>34</v>
      </c>
      <c r="H253" s="366" t="s">
        <v>867</v>
      </c>
      <c r="I253" s="366" t="s">
        <v>34</v>
      </c>
      <c r="J253" s="366" t="s">
        <v>1424</v>
      </c>
      <c r="L253" s="368"/>
      <c r="M253" s="368" t="s">
        <v>34</v>
      </c>
      <c r="N253" s="367">
        <v>295906</v>
      </c>
      <c r="O253" s="367" t="s">
        <v>1323</v>
      </c>
      <c r="P253" s="371"/>
      <c r="S253" s="367"/>
      <c r="U253" s="369"/>
      <c r="W253" s="369"/>
      <c r="Y253" s="369"/>
      <c r="AA253" s="369"/>
      <c r="AD253" s="575">
        <v>14146709000104</v>
      </c>
      <c r="AE253" s="370"/>
      <c r="AF253" s="370"/>
      <c r="AG253" s="374" t="s">
        <v>59</v>
      </c>
      <c r="AH253" s="374"/>
      <c r="AI253" s="374">
        <v>5000</v>
      </c>
      <c r="AJ253" s="374">
        <v>1000</v>
      </c>
      <c r="AK253" s="374">
        <v>1000</v>
      </c>
      <c r="AN253" s="369"/>
      <c r="AO253" s="367" t="s">
        <v>1326</v>
      </c>
      <c r="AP253" s="370"/>
      <c r="AR253" s="369">
        <v>4.00013333333333E-3</v>
      </c>
      <c r="AS253" s="369">
        <v>4.00013333333333E-3</v>
      </c>
      <c r="AT253" s="369" t="s">
        <v>1424</v>
      </c>
      <c r="AW253" s="198"/>
      <c r="AX253" s="198"/>
      <c r="AY253" s="184"/>
      <c r="AZ253" s="184"/>
      <c r="BA253" s="184"/>
      <c r="BB253" s="186"/>
      <c r="BC253" s="184"/>
      <c r="BD253" s="184"/>
      <c r="BE253" s="184"/>
      <c r="BF253" s="184"/>
      <c r="BG253" s="186"/>
      <c r="BH253" s="186"/>
      <c r="BI253" s="199"/>
      <c r="BJ253" s="199"/>
      <c r="BK253" s="199"/>
      <c r="BL253" s="186"/>
      <c r="BM253" s="186"/>
      <c r="BN253" s="186"/>
      <c r="BO253" s="186"/>
      <c r="BP253" s="186"/>
      <c r="BQ253" s="186"/>
      <c r="BR253" s="186"/>
      <c r="BS253" s="186"/>
      <c r="BT253" s="187"/>
      <c r="BU253" s="188"/>
      <c r="BV253" s="189"/>
      <c r="BW253" s="185"/>
      <c r="BX253"/>
      <c r="BZ253"/>
    </row>
    <row r="254" spans="2:78" ht="18.75">
      <c r="B254" s="363" t="s">
        <v>113</v>
      </c>
      <c r="C254" s="364">
        <v>14812722000155</v>
      </c>
      <c r="D254" s="365" t="s">
        <v>13</v>
      </c>
      <c r="E254" s="365" t="s">
        <v>615</v>
      </c>
      <c r="F254" s="365" t="s">
        <v>619</v>
      </c>
      <c r="G254" s="366" t="s">
        <v>34</v>
      </c>
      <c r="H254" s="366" t="s">
        <v>867</v>
      </c>
      <c r="I254" s="366" t="s">
        <v>34</v>
      </c>
      <c r="J254" s="366" t="s">
        <v>1424</v>
      </c>
      <c r="K254" s="367" t="s">
        <v>48</v>
      </c>
      <c r="L254" s="368"/>
      <c r="M254" s="368" t="s">
        <v>34</v>
      </c>
      <c r="N254" s="367">
        <v>296139</v>
      </c>
      <c r="O254" s="367" t="s">
        <v>1323</v>
      </c>
      <c r="P254" s="371">
        <v>40933</v>
      </c>
      <c r="Q254" s="372">
        <v>35.744433999999998</v>
      </c>
      <c r="R254" s="372">
        <v>115.29803907142851</v>
      </c>
      <c r="S254" s="367">
        <v>2</v>
      </c>
      <c r="T254" s="369">
        <v>7.4315149790491919E-2</v>
      </c>
      <c r="U254" s="369">
        <v>0.79625130389631782</v>
      </c>
      <c r="V254" s="369">
        <v>0.11049439037577669</v>
      </c>
      <c r="W254" s="369">
        <v>0.98990287911635488</v>
      </c>
      <c r="X254" s="369">
        <v>0.11939419182222455</v>
      </c>
      <c r="Y254" s="369">
        <v>0.8173220767453685</v>
      </c>
      <c r="Z254" s="369">
        <v>9.5303295605315252E-2</v>
      </c>
      <c r="AA254" s="369">
        <v>0.51494215033713653</v>
      </c>
      <c r="AB254" s="369">
        <v>5.6902445635496651E-2</v>
      </c>
      <c r="AC254" s="373">
        <v>-1.9806797702565816E-2</v>
      </c>
      <c r="AD254" s="575">
        <v>23686472000145</v>
      </c>
      <c r="AE254" s="370" t="s">
        <v>1861</v>
      </c>
      <c r="AF254" s="370" t="s">
        <v>1812</v>
      </c>
      <c r="AG254" s="374" t="s">
        <v>1459</v>
      </c>
      <c r="AH254" s="374" t="s">
        <v>1819</v>
      </c>
      <c r="AI254" s="374">
        <v>1000</v>
      </c>
      <c r="AJ254" s="374">
        <v>500</v>
      </c>
      <c r="AK254" s="374">
        <v>500</v>
      </c>
      <c r="AL254" s="722">
        <v>2</v>
      </c>
      <c r="AM254" s="722">
        <v>25</v>
      </c>
      <c r="AN254" s="369" t="s">
        <v>1820</v>
      </c>
      <c r="AO254" s="367" t="s">
        <v>1326</v>
      </c>
      <c r="AP254" s="370" t="s">
        <v>1835</v>
      </c>
      <c r="AQ254" s="376" t="s">
        <v>676</v>
      </c>
      <c r="AR254" s="369">
        <v>4.0000000000000001E-3</v>
      </c>
      <c r="AS254" s="369">
        <v>4.0000000000000001E-3</v>
      </c>
      <c r="AT254" s="369" t="s">
        <v>1424</v>
      </c>
      <c r="AW254" s="198"/>
      <c r="AX254" s="198"/>
      <c r="AY254" s="184"/>
      <c r="AZ254" s="184"/>
      <c r="BA254" s="184"/>
      <c r="BB254" s="186"/>
      <c r="BC254" s="184"/>
      <c r="BD254" s="184"/>
      <c r="BE254" s="184"/>
      <c r="BF254" s="184"/>
      <c r="BG254" s="186"/>
      <c r="BH254" s="186"/>
      <c r="BI254" s="199"/>
      <c r="BJ254" s="199"/>
      <c r="BK254" s="199"/>
      <c r="BL254" s="186"/>
      <c r="BM254" s="186"/>
      <c r="BN254" s="186"/>
      <c r="BO254" s="186"/>
      <c r="BP254" s="186"/>
      <c r="BQ254" s="186"/>
      <c r="BR254" s="186"/>
      <c r="BS254" s="186"/>
      <c r="BT254" s="187"/>
      <c r="BU254" s="188"/>
      <c r="BV254" s="189"/>
      <c r="BW254" s="185"/>
      <c r="BX254"/>
      <c r="BZ254"/>
    </row>
    <row r="255" spans="2:78" ht="18.75">
      <c r="B255" s="363" t="s">
        <v>381</v>
      </c>
      <c r="C255" s="364">
        <v>14188162000100</v>
      </c>
      <c r="D255" s="365" t="s">
        <v>11</v>
      </c>
      <c r="E255" s="365" t="s">
        <v>620</v>
      </c>
      <c r="F255" s="365" t="s">
        <v>665</v>
      </c>
      <c r="G255" s="366" t="s">
        <v>740</v>
      </c>
      <c r="H255" s="366" t="s">
        <v>34</v>
      </c>
      <c r="I255" s="366" t="s">
        <v>1424</v>
      </c>
      <c r="J255" s="366" t="s">
        <v>608</v>
      </c>
      <c r="K255" s="367" t="s">
        <v>48</v>
      </c>
      <c r="L255" s="368" t="s">
        <v>1341</v>
      </c>
      <c r="M255" s="368" t="s">
        <v>34</v>
      </c>
      <c r="N255" s="367">
        <v>296430</v>
      </c>
      <c r="O255" s="367" t="s">
        <v>1323</v>
      </c>
      <c r="P255" s="371">
        <v>40948</v>
      </c>
      <c r="Q255" s="372">
        <v>2031.7065050000001</v>
      </c>
      <c r="R255" s="372">
        <v>1671.5796893849206</v>
      </c>
      <c r="S255" s="367">
        <v>1</v>
      </c>
      <c r="T255" s="369">
        <v>0.10617392745714005</v>
      </c>
      <c r="U255" s="369">
        <v>1.1376028766123438</v>
      </c>
      <c r="V255" s="369">
        <v>0.1277256034745351</v>
      </c>
      <c r="W255" s="369">
        <v>1.1442747653190757</v>
      </c>
      <c r="X255" s="369">
        <v>0.20077001812530693</v>
      </c>
      <c r="Y255" s="369">
        <v>1.3743865229785492</v>
      </c>
      <c r="Z255" s="369">
        <v>0.21697343174930817</v>
      </c>
      <c r="AA255" s="369">
        <v>1.1723494429166974</v>
      </c>
      <c r="AB255" s="369">
        <v>1.8212919663020517E-3</v>
      </c>
      <c r="AC255" s="373">
        <v>8.8421615903641957</v>
      </c>
      <c r="AD255" s="575">
        <v>14188164000107</v>
      </c>
      <c r="AE255" s="370" t="s">
        <v>1873</v>
      </c>
      <c r="AF255" s="370" t="s">
        <v>1812</v>
      </c>
      <c r="AG255" s="374" t="s">
        <v>1459</v>
      </c>
      <c r="AH255" s="374" t="s">
        <v>1819</v>
      </c>
      <c r="AI255" s="374">
        <v>1000</v>
      </c>
      <c r="AJ255" s="374">
        <v>100</v>
      </c>
      <c r="AK255" s="374">
        <v>100</v>
      </c>
      <c r="AL255" s="722">
        <v>0.7</v>
      </c>
      <c r="AM255" s="722">
        <v>20</v>
      </c>
      <c r="AN255" s="369" t="s">
        <v>1820</v>
      </c>
      <c r="AO255" s="367" t="s">
        <v>1326</v>
      </c>
      <c r="AP255" s="370" t="s">
        <v>1821</v>
      </c>
      <c r="AQ255" s="376" t="s">
        <v>1376</v>
      </c>
      <c r="AR255" s="369">
        <v>1.4E-3</v>
      </c>
      <c r="AS255" s="369">
        <v>1.4E-3</v>
      </c>
      <c r="AT255" s="369" t="s">
        <v>1424</v>
      </c>
      <c r="AW255" s="198"/>
      <c r="AX255" s="198"/>
      <c r="AY255" s="184"/>
      <c r="AZ255" s="184"/>
      <c r="BA255" s="184"/>
      <c r="BB255" s="186"/>
      <c r="BC255" s="184"/>
      <c r="BD255" s="184"/>
      <c r="BE255" s="184"/>
      <c r="BF255" s="184"/>
      <c r="BG255" s="186"/>
      <c r="BH255" s="186"/>
      <c r="BI255" s="199"/>
      <c r="BJ255" s="199"/>
      <c r="BK255" s="199"/>
      <c r="BL255" s="186"/>
      <c r="BM255" s="186"/>
      <c r="BN255" s="186"/>
      <c r="BO255" s="186"/>
      <c r="BP255" s="186"/>
      <c r="BQ255" s="186"/>
      <c r="BR255" s="186"/>
      <c r="BS255" s="186"/>
      <c r="BT255" s="187"/>
      <c r="BU255" s="188"/>
      <c r="BV255" s="189"/>
      <c r="BW255" s="185"/>
      <c r="BX255"/>
      <c r="BZ255"/>
    </row>
    <row r="256" spans="2:78" ht="18.75">
      <c r="B256" s="363" t="s">
        <v>841</v>
      </c>
      <c r="C256" s="364">
        <v>14799785000119</v>
      </c>
      <c r="D256" s="365" t="s">
        <v>13</v>
      </c>
      <c r="E256" s="365" t="s">
        <v>616</v>
      </c>
      <c r="F256" s="365" t="s">
        <v>617</v>
      </c>
      <c r="G256" s="366" t="s">
        <v>34</v>
      </c>
      <c r="H256" s="366" t="s">
        <v>1340</v>
      </c>
      <c r="I256" s="366" t="s">
        <v>34</v>
      </c>
      <c r="J256" s="366" t="s">
        <v>608</v>
      </c>
      <c r="K256" s="367" t="s">
        <v>48</v>
      </c>
      <c r="L256" s="368"/>
      <c r="M256" s="368" t="s">
        <v>34</v>
      </c>
      <c r="N256" s="367">
        <v>296961</v>
      </c>
      <c r="O256" s="367" t="s">
        <v>1323</v>
      </c>
      <c r="P256" s="371">
        <v>40954</v>
      </c>
      <c r="Q256" s="372">
        <v>382.43022200000001</v>
      </c>
      <c r="R256" s="372">
        <v>514.48943607539661</v>
      </c>
      <c r="S256" s="367">
        <v>31</v>
      </c>
      <c r="T256" s="369">
        <v>0.22806569325107939</v>
      </c>
      <c r="U256" s="369">
        <v>2.4436148771434447</v>
      </c>
      <c r="V256" s="369">
        <v>0.14271611564674047</v>
      </c>
      <c r="W256" s="369">
        <v>1.2785725437694466</v>
      </c>
      <c r="X256" s="369">
        <v>8.3326015657269048E-2</v>
      </c>
      <c r="Y256" s="369">
        <v>0.57041461669527405</v>
      </c>
      <c r="Z256" s="369">
        <v>0.19485841093824319</v>
      </c>
      <c r="AA256" s="369">
        <v>1.0528577055232511</v>
      </c>
      <c r="AB256" s="369">
        <v>9.7426678347538542E-2</v>
      </c>
      <c r="AC256" s="373">
        <v>0.31915970624144607</v>
      </c>
      <c r="AD256" s="575">
        <v>14816895000141</v>
      </c>
      <c r="AE256" s="370" t="s">
        <v>1836</v>
      </c>
      <c r="AF256" s="370" t="s">
        <v>1833</v>
      </c>
      <c r="AG256" s="374" t="s">
        <v>1458</v>
      </c>
      <c r="AH256" s="374" t="s">
        <v>1813</v>
      </c>
      <c r="AI256" s="374">
        <v>5000</v>
      </c>
      <c r="AJ256" s="374">
        <v>1000</v>
      </c>
      <c r="AK256" s="374">
        <v>1000</v>
      </c>
      <c r="AL256" s="722">
        <v>2</v>
      </c>
      <c r="AM256" s="722">
        <v>20</v>
      </c>
      <c r="AN256" s="369" t="s">
        <v>1815</v>
      </c>
      <c r="AO256" s="367" t="s">
        <v>1326</v>
      </c>
      <c r="AP256" s="370" t="s">
        <v>1816</v>
      </c>
      <c r="AQ256" s="376" t="s">
        <v>661</v>
      </c>
      <c r="AR256" s="369">
        <v>7.0000000000000001E-3</v>
      </c>
      <c r="AS256" s="369">
        <v>7.0000000000000001E-3</v>
      </c>
      <c r="AT256" s="369" t="s">
        <v>1424</v>
      </c>
      <c r="AW256" s="198"/>
      <c r="AX256" s="198"/>
      <c r="AY256" s="184"/>
      <c r="AZ256" s="184"/>
      <c r="BA256" s="184"/>
      <c r="BB256" s="184"/>
      <c r="BC256" s="184"/>
      <c r="BD256" s="184"/>
      <c r="BE256" s="184"/>
      <c r="BF256" s="184"/>
      <c r="BG256" s="186"/>
      <c r="BH256" s="186"/>
      <c r="BI256" s="199"/>
      <c r="BJ256" s="199"/>
      <c r="BK256" s="199"/>
      <c r="BL256" s="218"/>
      <c r="BM256" s="186"/>
      <c r="BN256" s="186"/>
      <c r="BO256" s="186"/>
      <c r="BP256" s="186"/>
      <c r="BQ256" s="186"/>
      <c r="BR256" s="186"/>
      <c r="BS256" s="186"/>
      <c r="BT256" s="186"/>
      <c r="BU256" s="186"/>
      <c r="BV256" s="189"/>
      <c r="BW256" s="184"/>
      <c r="BX256"/>
      <c r="BZ256"/>
    </row>
    <row r="257" spans="2:78" ht="18.75">
      <c r="B257" s="363" t="s">
        <v>599</v>
      </c>
      <c r="C257" s="364"/>
      <c r="D257" s="365" t="s">
        <v>14</v>
      </c>
      <c r="E257" s="365" t="s">
        <v>607</v>
      </c>
      <c r="F257" s="365" t="s">
        <v>1424</v>
      </c>
      <c r="G257" s="366" t="s">
        <v>1424</v>
      </c>
      <c r="H257" s="366" t="s">
        <v>34</v>
      </c>
      <c r="I257" s="366" t="s">
        <v>34</v>
      </c>
      <c r="J257" s="366" t="s">
        <v>608</v>
      </c>
      <c r="L257" s="368"/>
      <c r="M257" s="368" t="s">
        <v>1421</v>
      </c>
      <c r="N257" s="367">
        <v>297593</v>
      </c>
      <c r="O257" s="367" t="s">
        <v>1323</v>
      </c>
      <c r="P257" s="371"/>
      <c r="S257" s="367"/>
      <c r="U257" s="369"/>
      <c r="W257" s="369"/>
      <c r="Y257" s="369"/>
      <c r="AA257" s="369"/>
      <c r="AD257" s="575">
        <v>0</v>
      </c>
      <c r="AE257" s="370"/>
      <c r="AF257" s="370"/>
      <c r="AG257" s="374" t="s">
        <v>1458</v>
      </c>
      <c r="AH257" s="374"/>
      <c r="AI257" s="374">
        <v>25000</v>
      </c>
      <c r="AJ257" s="374">
        <v>25000</v>
      </c>
      <c r="AK257" s="374">
        <v>5000</v>
      </c>
      <c r="AN257" s="369"/>
      <c r="AO257" s="367" t="s">
        <v>1326</v>
      </c>
      <c r="AP257" s="370"/>
      <c r="AR257" s="369">
        <v>1.3333333333333299E-4</v>
      </c>
      <c r="AS257" s="369">
        <v>1.3333333333333299E-4</v>
      </c>
      <c r="AT257" s="369" t="s">
        <v>1424</v>
      </c>
      <c r="AW257" s="198"/>
      <c r="AX257" s="198"/>
      <c r="AY257" s="184"/>
      <c r="AZ257" s="184"/>
      <c r="BA257" s="184"/>
      <c r="BB257" s="186"/>
      <c r="BC257" s="184"/>
      <c r="BD257" s="184"/>
      <c r="BE257" s="184"/>
      <c r="BF257" s="184"/>
      <c r="BG257" s="186"/>
      <c r="BH257" s="186"/>
      <c r="BI257" s="199"/>
      <c r="BJ257" s="199"/>
      <c r="BK257" s="199"/>
      <c r="BL257" s="186"/>
      <c r="BM257" s="186"/>
      <c r="BN257" s="186"/>
      <c r="BO257" s="186"/>
      <c r="BP257" s="186"/>
      <c r="BQ257" s="186"/>
      <c r="BR257" s="186"/>
      <c r="BS257" s="186"/>
      <c r="BT257" s="187"/>
      <c r="BU257" s="188"/>
      <c r="BV257" s="189"/>
      <c r="BW257" s="185"/>
      <c r="BX257"/>
      <c r="BZ257"/>
    </row>
    <row r="258" spans="2:78" ht="18.75">
      <c r="B258" s="363" t="s">
        <v>1155</v>
      </c>
      <c r="C258" s="364">
        <v>10500884000105</v>
      </c>
      <c r="D258" s="365" t="s">
        <v>14</v>
      </c>
      <c r="E258" s="365" t="s">
        <v>607</v>
      </c>
      <c r="F258" s="365" t="s">
        <v>1424</v>
      </c>
      <c r="G258" s="366" t="s">
        <v>1424</v>
      </c>
      <c r="H258" s="366" t="s">
        <v>34</v>
      </c>
      <c r="I258" s="366" t="s">
        <v>34</v>
      </c>
      <c r="J258" s="366" t="s">
        <v>608</v>
      </c>
      <c r="K258" s="367" t="s">
        <v>48</v>
      </c>
      <c r="L258" s="368" t="s">
        <v>717</v>
      </c>
      <c r="M258" s="368" t="s">
        <v>34</v>
      </c>
      <c r="N258" s="367">
        <v>298761</v>
      </c>
      <c r="O258" s="367" t="s">
        <v>1323</v>
      </c>
      <c r="P258" s="371">
        <v>40951</v>
      </c>
      <c r="Q258" s="372">
        <v>1511.2990179999999</v>
      </c>
      <c r="R258" s="372">
        <v>23488010.425872121</v>
      </c>
      <c r="S258" s="367">
        <v>2</v>
      </c>
      <c r="T258" s="369">
        <v>0.11112357438738463</v>
      </c>
      <c r="U258" s="369">
        <v>1.1906359773077539</v>
      </c>
      <c r="V258" s="369">
        <v>7.1660374199551402E-2</v>
      </c>
      <c r="W258" s="369">
        <v>0.64199467952576283</v>
      </c>
      <c r="X258" s="369">
        <v>0.21069827339502223</v>
      </c>
      <c r="Y258" s="369">
        <v>1.4423511541859393</v>
      </c>
      <c r="Z258" s="369">
        <v>0.33404107996179366</v>
      </c>
      <c r="AA258" s="369">
        <v>1.8048886024763235</v>
      </c>
      <c r="AB258" s="369">
        <v>0.19364216388352212</v>
      </c>
      <c r="AC258" s="373">
        <v>-0.20636554872287957</v>
      </c>
      <c r="AD258" s="575">
        <v>36352539000157</v>
      </c>
      <c r="AE258" s="370" t="s">
        <v>1948</v>
      </c>
      <c r="AF258" s="370" t="s">
        <v>1812</v>
      </c>
      <c r="AG258" s="374" t="s">
        <v>1459</v>
      </c>
      <c r="AH258" s="374" t="s">
        <v>1819</v>
      </c>
      <c r="AI258" s="374">
        <v>5000</v>
      </c>
      <c r="AJ258" s="374">
        <v>1000</v>
      </c>
      <c r="AK258" s="374">
        <v>5000</v>
      </c>
      <c r="AL258" s="722">
        <v>2.2000000000000002</v>
      </c>
      <c r="AM258" s="722">
        <v>15</v>
      </c>
      <c r="AN258" s="369" t="s">
        <v>668</v>
      </c>
      <c r="AO258" s="367" t="s">
        <v>1326</v>
      </c>
      <c r="AP258" s="370" t="s">
        <v>1816</v>
      </c>
      <c r="AQ258" s="376" t="s">
        <v>661</v>
      </c>
      <c r="AR258" s="369">
        <v>5.3333333333333297E-3</v>
      </c>
      <c r="AS258" s="369">
        <v>5.3333333333333297E-3</v>
      </c>
      <c r="AT258" s="369" t="s">
        <v>1424</v>
      </c>
      <c r="AW258" s="198"/>
      <c r="AX258" s="198"/>
      <c r="AY258" s="184"/>
      <c r="AZ258" s="184"/>
      <c r="BA258" s="184"/>
      <c r="BB258" s="186"/>
      <c r="BC258" s="184"/>
      <c r="BD258" s="184"/>
      <c r="BE258" s="184"/>
      <c r="BF258" s="184"/>
      <c r="BG258" s="186"/>
      <c r="BH258" s="186"/>
      <c r="BI258" s="199"/>
      <c r="BJ258" s="199"/>
      <c r="BK258" s="199"/>
      <c r="BL258" s="218"/>
      <c r="BM258" s="186"/>
      <c r="BN258" s="186"/>
      <c r="BO258" s="186"/>
      <c r="BP258" s="186"/>
      <c r="BQ258" s="186"/>
      <c r="BR258" s="186"/>
      <c r="BS258" s="186"/>
      <c r="BT258" s="187"/>
      <c r="BU258" s="188"/>
      <c r="BV258" s="189"/>
      <c r="BW258" s="185"/>
      <c r="BX258"/>
      <c r="BZ258"/>
    </row>
    <row r="259" spans="2:78" ht="18.75">
      <c r="B259" s="363" t="s">
        <v>1196</v>
      </c>
      <c r="C259" s="364">
        <v>14180011000105</v>
      </c>
      <c r="D259" s="365" t="s">
        <v>13</v>
      </c>
      <c r="E259" s="365" t="s">
        <v>616</v>
      </c>
      <c r="F259" s="365" t="s">
        <v>619</v>
      </c>
      <c r="G259" s="366" t="s">
        <v>34</v>
      </c>
      <c r="H259" s="366" t="s">
        <v>1339</v>
      </c>
      <c r="I259" s="366" t="s">
        <v>34</v>
      </c>
      <c r="J259" s="366" t="s">
        <v>1424</v>
      </c>
      <c r="K259" s="367" t="s">
        <v>48</v>
      </c>
      <c r="L259" s="368"/>
      <c r="M259" s="368" t="s">
        <v>1421</v>
      </c>
      <c r="N259" s="367">
        <v>298875</v>
      </c>
      <c r="O259" s="367" t="s">
        <v>1323</v>
      </c>
      <c r="P259" s="371">
        <v>40968</v>
      </c>
      <c r="Q259" s="372">
        <v>96.501638999999997</v>
      </c>
      <c r="R259" s="372">
        <v>92.991424277777782</v>
      </c>
      <c r="S259" s="367">
        <v>3</v>
      </c>
      <c r="T259" s="369">
        <v>9.7785967552849185E-2</v>
      </c>
      <c r="U259" s="369">
        <v>1.0477298960740451</v>
      </c>
      <c r="V259" s="369">
        <v>0.11588335168013209</v>
      </c>
      <c r="W259" s="369">
        <v>1.0381817853349053</v>
      </c>
      <c r="X259" s="369">
        <v>0.15800280075612982</v>
      </c>
      <c r="Y259" s="369">
        <v>1.0816202637216243</v>
      </c>
      <c r="Z259" s="369">
        <v>0.26105209601012214</v>
      </c>
      <c r="AA259" s="369">
        <v>1.410514996524125</v>
      </c>
      <c r="AB259" s="369">
        <v>6.4292860579335193E-3</v>
      </c>
      <c r="AC259" s="373">
        <v>0.66288947738027959</v>
      </c>
      <c r="AD259" s="575">
        <v>14083541000135</v>
      </c>
      <c r="AE259" s="370" t="s">
        <v>1873</v>
      </c>
      <c r="AF259" s="370" t="s">
        <v>1812</v>
      </c>
      <c r="AG259" s="374" t="s">
        <v>1459</v>
      </c>
      <c r="AH259" s="374" t="s">
        <v>1819</v>
      </c>
      <c r="AI259" s="374">
        <v>5000</v>
      </c>
      <c r="AJ259" s="374">
        <v>3000</v>
      </c>
      <c r="AK259" s="374">
        <v>5000</v>
      </c>
      <c r="AL259" s="722">
        <v>2</v>
      </c>
      <c r="AM259" s="722">
        <v>20</v>
      </c>
      <c r="AN259" s="369" t="s">
        <v>1820</v>
      </c>
      <c r="AO259" s="367" t="s">
        <v>1326</v>
      </c>
      <c r="AP259" s="370" t="s">
        <v>1835</v>
      </c>
      <c r="AQ259" s="376" t="s">
        <v>670</v>
      </c>
      <c r="AR259" s="369">
        <v>0</v>
      </c>
      <c r="AS259" s="369">
        <v>0</v>
      </c>
      <c r="AT259" s="369" t="s">
        <v>1424</v>
      </c>
      <c r="AW259" s="198"/>
      <c r="AX259" s="198"/>
      <c r="AY259" s="184"/>
      <c r="AZ259" s="184"/>
      <c r="BA259" s="184"/>
      <c r="BB259" s="186"/>
      <c r="BC259" s="184"/>
      <c r="BD259" s="184"/>
      <c r="BE259" s="184"/>
      <c r="BF259" s="184"/>
      <c r="BG259" s="186"/>
      <c r="BH259" s="186"/>
      <c r="BI259" s="199"/>
      <c r="BJ259" s="199"/>
      <c r="BK259" s="199"/>
      <c r="BL259" s="186"/>
      <c r="BM259" s="186"/>
      <c r="BN259" s="186"/>
      <c r="BO259" s="186"/>
      <c r="BP259" s="186"/>
      <c r="BQ259" s="186"/>
      <c r="BR259" s="186"/>
      <c r="BS259" s="186"/>
      <c r="BT259" s="187"/>
      <c r="BU259" s="188"/>
      <c r="BV259" s="189"/>
      <c r="BW259" s="185"/>
      <c r="BX259"/>
      <c r="BZ259"/>
    </row>
    <row r="260" spans="2:78" ht="18.75">
      <c r="B260" s="363" t="s">
        <v>1201</v>
      </c>
      <c r="C260" s="364">
        <v>13823084000105</v>
      </c>
      <c r="D260" s="365" t="s">
        <v>11</v>
      </c>
      <c r="E260" s="365" t="s">
        <v>620</v>
      </c>
      <c r="F260" s="365" t="s">
        <v>665</v>
      </c>
      <c r="G260" s="366" t="s">
        <v>740</v>
      </c>
      <c r="H260" s="366" t="s">
        <v>34</v>
      </c>
      <c r="I260" s="366" t="s">
        <v>1424</v>
      </c>
      <c r="J260" s="366" t="s">
        <v>608</v>
      </c>
      <c r="K260" s="367" t="s">
        <v>48</v>
      </c>
      <c r="L260" s="368"/>
      <c r="M260" s="368" t="s">
        <v>34</v>
      </c>
      <c r="N260" s="367">
        <v>299588</v>
      </c>
      <c r="O260" s="367" t="s">
        <v>1323</v>
      </c>
      <c r="P260" s="371">
        <v>40996</v>
      </c>
      <c r="Q260" s="372">
        <v>1207.635945</v>
      </c>
      <c r="R260" s="372">
        <v>929.77419270238067</v>
      </c>
      <c r="S260" s="367">
        <v>1</v>
      </c>
      <c r="T260" s="369">
        <v>0.1054459554543099</v>
      </c>
      <c r="U260" s="369">
        <v>1.1298030046065999</v>
      </c>
      <c r="V260" s="369">
        <v>0.13018628501481455</v>
      </c>
      <c r="W260" s="369">
        <v>1.1663196468105896</v>
      </c>
      <c r="X260" s="369">
        <v>0.20304414351999145</v>
      </c>
      <c r="Y260" s="369">
        <v>1.3899542223950376</v>
      </c>
      <c r="Z260" s="369">
        <v>0.19918482096840817</v>
      </c>
      <c r="AA260" s="369">
        <v>1.0762341362124859</v>
      </c>
      <c r="AB260" s="369">
        <v>2.3175602615687105E-3</v>
      </c>
      <c r="AC260" s="373">
        <v>8.0105098958627146</v>
      </c>
      <c r="AD260" s="575">
        <v>0</v>
      </c>
      <c r="AE260" s="370" t="s">
        <v>1848</v>
      </c>
      <c r="AF260" s="370" t="s">
        <v>1849</v>
      </c>
      <c r="AG260" s="374" t="s">
        <v>721</v>
      </c>
      <c r="AH260" s="374" t="s">
        <v>1819</v>
      </c>
      <c r="AI260" s="374">
        <v>1000</v>
      </c>
      <c r="AJ260" s="374">
        <v>1000</v>
      </c>
      <c r="AK260" s="374">
        <v>1000</v>
      </c>
      <c r="AL260" s="722">
        <v>0.6</v>
      </c>
      <c r="AM260" s="722">
        <v>20</v>
      </c>
      <c r="AN260" s="369" t="s">
        <v>1820</v>
      </c>
      <c r="AO260" s="367" t="s">
        <v>1326</v>
      </c>
      <c r="AP260" s="370" t="s">
        <v>1821</v>
      </c>
      <c r="AQ260" s="376" t="s">
        <v>677</v>
      </c>
      <c r="AR260" s="369">
        <v>2.3999999999999998E-3</v>
      </c>
      <c r="AS260" s="369">
        <v>2.3999999999999998E-3</v>
      </c>
      <c r="AT260" s="369" t="s">
        <v>1424</v>
      </c>
      <c r="AW260" s="198"/>
      <c r="AX260" s="198"/>
      <c r="AY260" s="184"/>
      <c r="AZ260" s="184"/>
      <c r="BA260" s="184"/>
      <c r="BB260" s="186"/>
      <c r="BC260" s="184"/>
      <c r="BD260" s="184"/>
      <c r="BE260" s="184"/>
      <c r="BF260" s="184"/>
      <c r="BG260" s="186"/>
      <c r="BH260" s="186"/>
      <c r="BI260" s="199"/>
      <c r="BJ260" s="199"/>
      <c r="BK260" s="199"/>
      <c r="BL260" s="186"/>
      <c r="BM260" s="186"/>
      <c r="BN260" s="186"/>
      <c r="BO260" s="186"/>
      <c r="BP260" s="186"/>
      <c r="BQ260" s="186"/>
      <c r="BR260" s="186"/>
      <c r="BS260" s="186"/>
      <c r="BT260" s="187"/>
      <c r="BU260" s="188"/>
      <c r="BV260" s="189"/>
      <c r="BW260" s="185"/>
      <c r="BX260"/>
      <c r="BZ260"/>
    </row>
    <row r="261" spans="2:78" ht="18.75">
      <c r="B261" s="363" t="s">
        <v>1027</v>
      </c>
      <c r="C261" s="364">
        <v>14146496000110</v>
      </c>
      <c r="D261" s="365" t="s">
        <v>13</v>
      </c>
      <c r="E261" s="365" t="s">
        <v>616</v>
      </c>
      <c r="F261" s="365" t="s">
        <v>610</v>
      </c>
      <c r="G261" s="366" t="s">
        <v>34</v>
      </c>
      <c r="H261" s="366" t="s">
        <v>867</v>
      </c>
      <c r="I261" s="366" t="s">
        <v>34</v>
      </c>
      <c r="J261" s="366" t="s">
        <v>1424</v>
      </c>
      <c r="K261" s="367" t="s">
        <v>48</v>
      </c>
      <c r="L261" s="368"/>
      <c r="M261" s="368" t="s">
        <v>34</v>
      </c>
      <c r="N261" s="367">
        <v>299677</v>
      </c>
      <c r="O261" s="367" t="s">
        <v>1323</v>
      </c>
      <c r="P261" s="371">
        <v>40991</v>
      </c>
      <c r="Q261" s="372">
        <v>989.20624499999997</v>
      </c>
      <c r="R261" s="372">
        <v>1267.2941867420636</v>
      </c>
      <c r="S261" s="367">
        <v>1</v>
      </c>
      <c r="T261" s="369">
        <v>-1.4684023626904574E-2</v>
      </c>
      <c r="U261" s="369">
        <v>-0.15733229351389982</v>
      </c>
      <c r="V261" s="369">
        <v>8.9821938875258578E-3</v>
      </c>
      <c r="W261" s="369">
        <v>8.0470144772095367E-2</v>
      </c>
      <c r="X261" s="369">
        <v>3.7600948154678626E-2</v>
      </c>
      <c r="Y261" s="369">
        <v>0.25740016800093846</v>
      </c>
      <c r="Z261" s="369">
        <v>0.10862895633458014</v>
      </c>
      <c r="AA261" s="369">
        <v>0.58694327419132664</v>
      </c>
      <c r="AB261" s="369">
        <v>6.5624403185219018E-2</v>
      </c>
      <c r="AC261" s="373">
        <v>-1.5640409167309945</v>
      </c>
      <c r="AD261" s="575">
        <v>43761843000113</v>
      </c>
      <c r="AE261" s="370" t="s">
        <v>1878</v>
      </c>
      <c r="AF261" s="370" t="s">
        <v>1812</v>
      </c>
      <c r="AG261" s="374" t="s">
        <v>1459</v>
      </c>
      <c r="AH261" s="374" t="s">
        <v>1813</v>
      </c>
      <c r="AI261" s="374">
        <v>100000</v>
      </c>
      <c r="AJ261" s="374">
        <v>50000</v>
      </c>
      <c r="AK261" s="374">
        <v>100000</v>
      </c>
      <c r="AL261" s="722">
        <v>2</v>
      </c>
      <c r="AM261" s="722">
        <v>20</v>
      </c>
      <c r="AN261" s="369" t="s">
        <v>1834</v>
      </c>
      <c r="AO261" s="367" t="s">
        <v>1326</v>
      </c>
      <c r="AP261" s="370" t="s">
        <v>1835</v>
      </c>
      <c r="AQ261" s="376" t="s">
        <v>670</v>
      </c>
      <c r="AR261" s="369">
        <v>5.3333333333333297E-3</v>
      </c>
      <c r="AS261" s="369">
        <v>5.3333333333333297E-3</v>
      </c>
      <c r="AT261" s="369" t="s">
        <v>1424</v>
      </c>
      <c r="AW261" s="198"/>
      <c r="AX261" s="198"/>
      <c r="AY261" s="184"/>
      <c r="AZ261" s="184"/>
      <c r="BA261" s="184"/>
      <c r="BB261" s="186"/>
      <c r="BC261" s="184"/>
      <c r="BD261" s="184"/>
      <c r="BE261" s="184"/>
      <c r="BF261" s="184"/>
      <c r="BG261" s="186"/>
      <c r="BH261" s="186"/>
      <c r="BI261" s="199"/>
      <c r="BJ261" s="199"/>
      <c r="BK261" s="199"/>
      <c r="BL261" s="186"/>
      <c r="BM261" s="186"/>
      <c r="BN261" s="186"/>
      <c r="BO261" s="186"/>
      <c r="BP261" s="186"/>
      <c r="BQ261" s="186"/>
      <c r="BR261" s="186"/>
      <c r="BS261" s="186"/>
      <c r="BT261" s="187"/>
      <c r="BU261" s="188"/>
      <c r="BV261" s="189"/>
      <c r="BW261" s="185"/>
      <c r="BX261"/>
      <c r="BZ261"/>
    </row>
    <row r="262" spans="2:78" ht="18.75">
      <c r="B262" s="363" t="s">
        <v>335</v>
      </c>
      <c r="C262" s="364">
        <v>10608762000129</v>
      </c>
      <c r="D262" s="365" t="s">
        <v>14</v>
      </c>
      <c r="E262" s="365" t="s">
        <v>607</v>
      </c>
      <c r="F262" s="365" t="s">
        <v>1424</v>
      </c>
      <c r="G262" s="366" t="s">
        <v>1424</v>
      </c>
      <c r="H262" s="366" t="s">
        <v>34</v>
      </c>
      <c r="I262" s="366" t="s">
        <v>34</v>
      </c>
      <c r="J262" s="366" t="s">
        <v>608</v>
      </c>
      <c r="K262" s="367" t="s">
        <v>48</v>
      </c>
      <c r="L262" s="368"/>
      <c r="M262" s="368" t="s">
        <v>34</v>
      </c>
      <c r="N262" s="367">
        <v>301116</v>
      </c>
      <c r="O262" s="367" t="s">
        <v>1323</v>
      </c>
      <c r="P262" s="371">
        <v>39954</v>
      </c>
      <c r="Q262" s="372">
        <v>177.56767300000001</v>
      </c>
      <c r="R262" s="372">
        <v>188.96425295238083</v>
      </c>
      <c r="S262" s="367">
        <v>2</v>
      </c>
      <c r="T262" s="369">
        <v>5.2691588963482916E-2</v>
      </c>
      <c r="U262" s="369">
        <v>0.56456518670584754</v>
      </c>
      <c r="V262" s="369">
        <v>-6.1198894945311277E-2</v>
      </c>
      <c r="W262" s="369">
        <v>-0.5482718362359863</v>
      </c>
      <c r="X262" s="369">
        <v>-0.13450297848188786</v>
      </c>
      <c r="Y262" s="369">
        <v>-0.92075043202219609</v>
      </c>
      <c r="Z262" s="369">
        <v>-0.12769907417936444</v>
      </c>
      <c r="AA262" s="369">
        <v>-0.68998281157357999</v>
      </c>
      <c r="AB262" s="369">
        <v>0.20874824089160018</v>
      </c>
      <c r="AC262" s="373">
        <v>-0.82788884740980639</v>
      </c>
      <c r="AD262" s="575">
        <v>11952800000129</v>
      </c>
      <c r="AE262" s="370" t="s">
        <v>1884</v>
      </c>
      <c r="AF262" s="370" t="s">
        <v>1858</v>
      </c>
      <c r="AG262" s="374" t="s">
        <v>721</v>
      </c>
      <c r="AH262" s="374" t="s">
        <v>1819</v>
      </c>
      <c r="AI262" s="374">
        <v>5000</v>
      </c>
      <c r="AJ262" s="374">
        <v>1000</v>
      </c>
      <c r="AK262" s="374">
        <v>1000</v>
      </c>
      <c r="AL262" s="722">
        <v>1.85</v>
      </c>
      <c r="AM262" s="722">
        <v>20</v>
      </c>
      <c r="AN262" s="369" t="s">
        <v>668</v>
      </c>
      <c r="AO262" s="367" t="s">
        <v>1326</v>
      </c>
      <c r="AP262" s="370" t="s">
        <v>1816</v>
      </c>
      <c r="AQ262" s="376" t="s">
        <v>661</v>
      </c>
      <c r="AR262" s="369">
        <v>4.4400000000000004E-3</v>
      </c>
      <c r="AS262" s="369">
        <v>4.4400000000000004E-3</v>
      </c>
      <c r="AT262" s="369" t="s">
        <v>1424</v>
      </c>
      <c r="AW262" s="198"/>
      <c r="AX262" s="198"/>
      <c r="AY262" s="184"/>
      <c r="AZ262" s="184"/>
      <c r="BA262" s="184"/>
      <c r="BB262" s="184"/>
      <c r="BC262" s="184"/>
      <c r="BD262" s="184"/>
      <c r="BE262" s="184"/>
      <c r="BF262" s="184"/>
      <c r="BG262" s="186"/>
      <c r="BH262" s="186"/>
      <c r="BI262" s="199"/>
      <c r="BJ262" s="199"/>
      <c r="BK262" s="199"/>
      <c r="BL262" s="218"/>
      <c r="BM262" s="186"/>
      <c r="BN262" s="186"/>
      <c r="BO262" s="186"/>
      <c r="BP262" s="186"/>
      <c r="BQ262" s="186"/>
      <c r="BR262" s="186"/>
      <c r="BS262" s="186"/>
      <c r="BT262" s="186"/>
      <c r="BU262" s="186"/>
      <c r="BV262" s="189"/>
      <c r="BW262" s="184"/>
      <c r="BX262"/>
      <c r="BZ262"/>
    </row>
    <row r="263" spans="2:78" ht="18.75">
      <c r="B263" s="363" t="s">
        <v>1191</v>
      </c>
      <c r="C263" s="364">
        <v>13054728000148</v>
      </c>
      <c r="D263" s="365" t="s">
        <v>11</v>
      </c>
      <c r="E263" s="365" t="s">
        <v>620</v>
      </c>
      <c r="F263" s="365" t="s">
        <v>687</v>
      </c>
      <c r="G263" s="366" t="s">
        <v>740</v>
      </c>
      <c r="H263" s="366" t="s">
        <v>34</v>
      </c>
      <c r="I263" s="366" t="s">
        <v>1321</v>
      </c>
      <c r="J263" s="366" t="s">
        <v>608</v>
      </c>
      <c r="K263" s="367" t="s">
        <v>48</v>
      </c>
      <c r="L263" s="368"/>
      <c r="M263" s="368" t="s">
        <v>34</v>
      </c>
      <c r="N263" s="367">
        <v>301426</v>
      </c>
      <c r="O263" s="367" t="s">
        <v>1323</v>
      </c>
      <c r="P263" s="371">
        <v>40975</v>
      </c>
      <c r="Q263" s="372">
        <v>176.14392100000001</v>
      </c>
      <c r="R263" s="372">
        <v>82.349092035714207</v>
      </c>
      <c r="S263" s="367">
        <v>1</v>
      </c>
      <c r="T263" s="369">
        <v>0.11195376599294127</v>
      </c>
      <c r="U263" s="369">
        <v>1.1995310834909729</v>
      </c>
      <c r="V263" s="369">
        <v>0.13745224792957789</v>
      </c>
      <c r="W263" s="369">
        <v>1.2314143324721498</v>
      </c>
      <c r="X263" s="369">
        <v>0.1962583578763013</v>
      </c>
      <c r="Y263" s="369">
        <v>1.3435016074897173</v>
      </c>
      <c r="Z263" s="369">
        <v>0.25131995089240444</v>
      </c>
      <c r="AA263" s="369">
        <v>1.3579303329772843</v>
      </c>
      <c r="AB263" s="369">
        <v>1.3683719389895779E-3</v>
      </c>
      <c r="AC263" s="373">
        <v>18.877033055348562</v>
      </c>
      <c r="AD263" s="575">
        <v>13054656000139</v>
      </c>
      <c r="AE263" s="370" t="s">
        <v>1949</v>
      </c>
      <c r="AF263" s="370" t="s">
        <v>1833</v>
      </c>
      <c r="AG263" s="374" t="s">
        <v>1458</v>
      </c>
      <c r="AH263" s="374" t="s">
        <v>1813</v>
      </c>
      <c r="AI263" s="374">
        <v>10000</v>
      </c>
      <c r="AJ263" s="374">
        <v>1000</v>
      </c>
      <c r="AK263" s="374">
        <v>0</v>
      </c>
      <c r="AL263" s="722">
        <v>0.4</v>
      </c>
      <c r="AM263" s="722">
        <v>20</v>
      </c>
      <c r="AN263" s="369" t="s">
        <v>1820</v>
      </c>
      <c r="AO263" s="367" t="s">
        <v>1326</v>
      </c>
      <c r="AP263" s="370" t="s">
        <v>1835</v>
      </c>
      <c r="AQ263" s="376" t="s">
        <v>1950</v>
      </c>
      <c r="AR263" s="369">
        <v>1.92E-3</v>
      </c>
      <c r="AS263" s="369">
        <v>1.92E-3</v>
      </c>
      <c r="AT263" s="369" t="s">
        <v>1424</v>
      </c>
      <c r="AW263" s="198"/>
      <c r="AX263" s="198"/>
      <c r="AY263" s="184"/>
      <c r="AZ263" s="184"/>
      <c r="BA263" s="184"/>
      <c r="BB263" s="186"/>
      <c r="BC263" s="184"/>
      <c r="BD263" s="184"/>
      <c r="BE263" s="184"/>
      <c r="BF263" s="184"/>
      <c r="BG263" s="186"/>
      <c r="BH263" s="186"/>
      <c r="BI263" s="199"/>
      <c r="BJ263" s="199"/>
      <c r="BK263" s="199"/>
      <c r="BL263" s="186"/>
      <c r="BM263" s="186"/>
      <c r="BN263" s="186"/>
      <c r="BO263" s="186"/>
      <c r="BP263" s="186"/>
      <c r="BQ263" s="186"/>
      <c r="BR263" s="186"/>
      <c r="BS263" s="186"/>
      <c r="BT263" s="187"/>
      <c r="BU263" s="188"/>
      <c r="BV263" s="189"/>
      <c r="BW263" s="185"/>
      <c r="BX263"/>
      <c r="BZ263"/>
    </row>
    <row r="264" spans="2:78" ht="18.75">
      <c r="B264" s="363" t="s">
        <v>1055</v>
      </c>
      <c r="C264" s="364">
        <v>14796095000106</v>
      </c>
      <c r="D264" s="365" t="s">
        <v>13</v>
      </c>
      <c r="E264" s="365" t="s">
        <v>615</v>
      </c>
      <c r="F264" s="365" t="s">
        <v>619</v>
      </c>
      <c r="G264" s="366" t="s">
        <v>34</v>
      </c>
      <c r="H264" s="366" t="s">
        <v>1339</v>
      </c>
      <c r="I264" s="366" t="s">
        <v>34</v>
      </c>
      <c r="J264" s="366" t="s">
        <v>1424</v>
      </c>
      <c r="K264" s="367" t="s">
        <v>48</v>
      </c>
      <c r="L264" s="368"/>
      <c r="M264" s="368" t="s">
        <v>1421</v>
      </c>
      <c r="N264" s="367">
        <v>301485</v>
      </c>
      <c r="O264" s="367" t="s">
        <v>1323</v>
      </c>
      <c r="P264" s="371">
        <v>40955</v>
      </c>
      <c r="Q264" s="372">
        <v>65.276943000000003</v>
      </c>
      <c r="R264" s="372">
        <v>71.566895028112469</v>
      </c>
      <c r="S264" s="367">
        <v>1</v>
      </c>
      <c r="T264" s="369">
        <v>0.18952264017268217</v>
      </c>
      <c r="U264" s="369">
        <v>2.0306444887860318</v>
      </c>
      <c r="V264" s="369">
        <v>0.19129326748911413</v>
      </c>
      <c r="W264" s="369">
        <v>1.7137680528310533</v>
      </c>
      <c r="X264" s="369">
        <v>0.29593183289460434</v>
      </c>
      <c r="Y264" s="369">
        <v>2.0258240082283332</v>
      </c>
      <c r="Z264" s="369">
        <v>0.31972764432009582</v>
      </c>
      <c r="AA264" s="369">
        <v>1.727550339604782</v>
      </c>
      <c r="AB264" s="369">
        <v>3.4983223899706789E-2</v>
      </c>
      <c r="AC264" s="373">
        <v>2.2774293790722266</v>
      </c>
      <c r="AD264" s="575">
        <v>0</v>
      </c>
      <c r="AE264" s="370" t="s">
        <v>1951</v>
      </c>
      <c r="AF264" s="370" t="s">
        <v>1833</v>
      </c>
      <c r="AG264" s="374" t="s">
        <v>1458</v>
      </c>
      <c r="AH264" s="374" t="s">
        <v>1813</v>
      </c>
      <c r="AI264" s="374">
        <v>5000</v>
      </c>
      <c r="AJ264" s="374">
        <v>0</v>
      </c>
      <c r="AK264" s="374">
        <v>0</v>
      </c>
      <c r="AL264" s="722">
        <v>0.67</v>
      </c>
      <c r="AM264" s="722">
        <v>20</v>
      </c>
      <c r="AN264" s="369" t="s">
        <v>1815</v>
      </c>
      <c r="AO264" s="367" t="s">
        <v>1326</v>
      </c>
      <c r="AP264" s="370" t="s">
        <v>1835</v>
      </c>
      <c r="AQ264" s="376" t="s">
        <v>688</v>
      </c>
      <c r="AR264" s="369">
        <v>1.34E-3</v>
      </c>
      <c r="AS264" s="369">
        <v>1.34E-3</v>
      </c>
      <c r="AT264" s="369" t="s">
        <v>1424</v>
      </c>
      <c r="AW264" s="198"/>
      <c r="AX264" s="198"/>
      <c r="AY264" s="184"/>
      <c r="AZ264" s="184"/>
      <c r="BA264" s="184"/>
      <c r="BB264" s="186"/>
      <c r="BC264" s="184"/>
      <c r="BD264" s="184"/>
      <c r="BE264" s="184"/>
      <c r="BF264" s="184"/>
      <c r="BG264" s="186"/>
      <c r="BH264" s="186"/>
      <c r="BI264" s="199"/>
      <c r="BJ264" s="199"/>
      <c r="BK264" s="199"/>
      <c r="BL264" s="186"/>
      <c r="BM264" s="186"/>
      <c r="BN264" s="186"/>
      <c r="BO264" s="186"/>
      <c r="BP264" s="186"/>
      <c r="BQ264" s="186"/>
      <c r="BR264" s="186"/>
      <c r="BS264" s="186"/>
      <c r="BT264" s="187"/>
      <c r="BU264" s="188"/>
      <c r="BV264" s="189"/>
      <c r="BW264" s="185"/>
      <c r="BX264"/>
      <c r="BZ264"/>
    </row>
    <row r="265" spans="2:78" ht="18.75">
      <c r="B265" s="363" t="s">
        <v>436</v>
      </c>
      <c r="C265" s="364">
        <v>13962947000125</v>
      </c>
      <c r="D265" s="365" t="s">
        <v>14</v>
      </c>
      <c r="E265" s="365" t="s">
        <v>607</v>
      </c>
      <c r="F265" s="365" t="s">
        <v>1424</v>
      </c>
      <c r="G265" s="366" t="s">
        <v>1424</v>
      </c>
      <c r="H265" s="366" t="s">
        <v>34</v>
      </c>
      <c r="I265" s="366" t="s">
        <v>34</v>
      </c>
      <c r="J265" s="366" t="s">
        <v>608</v>
      </c>
      <c r="K265" s="367" t="s">
        <v>48</v>
      </c>
      <c r="L265" s="368"/>
      <c r="M265" s="368" t="s">
        <v>34</v>
      </c>
      <c r="N265" s="367">
        <v>302139</v>
      </c>
      <c r="O265" s="367" t="s">
        <v>1323</v>
      </c>
      <c r="P265" s="371">
        <v>41018</v>
      </c>
      <c r="Q265" s="372">
        <v>704.24145199999998</v>
      </c>
      <c r="R265" s="372">
        <v>635.30816548809491</v>
      </c>
      <c r="S265" s="367">
        <v>1</v>
      </c>
      <c r="T265" s="369">
        <v>8.571950564192643E-2</v>
      </c>
      <c r="U265" s="369">
        <v>0.91844352503026683</v>
      </c>
      <c r="V265" s="369">
        <v>1.0949268799690159E-2</v>
      </c>
      <c r="W265" s="369">
        <v>9.8092877585650703E-2</v>
      </c>
      <c r="X265" s="369">
        <v>0.30818445597824651</v>
      </c>
      <c r="Y265" s="369">
        <v>2.1097002771779296</v>
      </c>
      <c r="Z265" s="369">
        <v>0.64084485789517553</v>
      </c>
      <c r="AA265" s="369">
        <v>3.4626087908195458</v>
      </c>
      <c r="AB265" s="369">
        <v>0.19869327148893415</v>
      </c>
      <c r="AC265" s="373">
        <v>-0.5066712931503411</v>
      </c>
      <c r="AD265" s="575">
        <v>22041216000138</v>
      </c>
      <c r="AE265" s="370" t="s">
        <v>1952</v>
      </c>
      <c r="AF265" s="370" t="s">
        <v>1875</v>
      </c>
      <c r="AG265" s="374" t="s">
        <v>738</v>
      </c>
      <c r="AH265" s="374" t="s">
        <v>1819</v>
      </c>
      <c r="AI265" s="374">
        <v>1000</v>
      </c>
      <c r="AJ265" s="374">
        <v>1000</v>
      </c>
      <c r="AK265" s="374">
        <v>1000</v>
      </c>
      <c r="AL265" s="722">
        <v>1.8</v>
      </c>
      <c r="AM265" s="722">
        <v>20</v>
      </c>
      <c r="AN265" s="369" t="s">
        <v>668</v>
      </c>
      <c r="AO265" s="367" t="s">
        <v>1326</v>
      </c>
      <c r="AP265" s="370" t="s">
        <v>1816</v>
      </c>
      <c r="AQ265" s="376" t="s">
        <v>661</v>
      </c>
      <c r="AR265" s="369">
        <v>6.0000000000000001E-3</v>
      </c>
      <c r="AS265" s="369">
        <v>6.0000000000000001E-3</v>
      </c>
      <c r="AT265" s="369" t="s">
        <v>1424</v>
      </c>
      <c r="AW265" s="198"/>
      <c r="AX265" s="198"/>
      <c r="AY265" s="184"/>
      <c r="AZ265" s="184"/>
      <c r="BA265" s="184"/>
      <c r="BB265" s="186"/>
      <c r="BC265" s="184"/>
      <c r="BD265" s="184"/>
      <c r="BE265" s="184"/>
      <c r="BF265" s="184"/>
      <c r="BG265" s="186"/>
      <c r="BH265" s="186"/>
      <c r="BI265" s="199"/>
      <c r="BJ265" s="199"/>
      <c r="BK265" s="199"/>
      <c r="BL265" s="186"/>
      <c r="BM265" s="186"/>
      <c r="BN265" s="186"/>
      <c r="BO265" s="186"/>
      <c r="BP265" s="186"/>
      <c r="BQ265" s="186"/>
      <c r="BR265" s="186"/>
      <c r="BS265" s="186"/>
      <c r="BT265" s="187"/>
      <c r="BU265" s="188"/>
      <c r="BV265" s="189"/>
      <c r="BW265" s="185"/>
      <c r="BX265"/>
      <c r="BZ265"/>
    </row>
    <row r="266" spans="2:78" ht="18.75">
      <c r="B266" s="363" t="s">
        <v>437</v>
      </c>
      <c r="C266" s="364">
        <v>13962941000158</v>
      </c>
      <c r="D266" s="365" t="s">
        <v>14</v>
      </c>
      <c r="E266" s="365" t="s">
        <v>614</v>
      </c>
      <c r="F266" s="365" t="s">
        <v>1424</v>
      </c>
      <c r="G266" s="366" t="s">
        <v>1424</v>
      </c>
      <c r="H266" s="366" t="s">
        <v>1340</v>
      </c>
      <c r="I266" s="366" t="s">
        <v>34</v>
      </c>
      <c r="J266" s="366" t="s">
        <v>608</v>
      </c>
      <c r="K266" s="367" t="s">
        <v>48</v>
      </c>
      <c r="L266" s="368"/>
      <c r="M266" s="368" t="s">
        <v>34</v>
      </c>
      <c r="N266" s="367">
        <v>302147</v>
      </c>
      <c r="O266" s="367" t="s">
        <v>1323</v>
      </c>
      <c r="P266" s="371">
        <v>41018</v>
      </c>
      <c r="Q266" s="372">
        <v>107.82783999999999</v>
      </c>
      <c r="R266" s="372">
        <v>93.870827765873059</v>
      </c>
      <c r="S266" s="367">
        <v>1</v>
      </c>
      <c r="T266" s="369">
        <v>0.11846076194166888</v>
      </c>
      <c r="U266" s="369">
        <v>1.2692504344339393</v>
      </c>
      <c r="V266" s="369">
        <v>1.9348655996036079E-2</v>
      </c>
      <c r="W266" s="369">
        <v>0.17334174352535231</v>
      </c>
      <c r="X266" s="369">
        <v>0.38757580665014868</v>
      </c>
      <c r="Y266" s="369">
        <v>2.6531798436161047</v>
      </c>
      <c r="Z266" s="369">
        <v>0.56973418432592182</v>
      </c>
      <c r="AA266" s="369">
        <v>3.0783840593756162</v>
      </c>
      <c r="AB266" s="369">
        <v>0.24361684147305998</v>
      </c>
      <c r="AC266" s="373">
        <v>-0.37876194868665514</v>
      </c>
      <c r="AD266" s="575">
        <v>0</v>
      </c>
      <c r="AE266" s="370" t="s">
        <v>1952</v>
      </c>
      <c r="AF266" s="370" t="s">
        <v>1875</v>
      </c>
      <c r="AG266" s="374" t="s">
        <v>738</v>
      </c>
      <c r="AH266" s="374" t="s">
        <v>1819</v>
      </c>
      <c r="AI266" s="374">
        <v>1000</v>
      </c>
      <c r="AJ266" s="374">
        <v>1000</v>
      </c>
      <c r="AK266" s="374">
        <v>1000</v>
      </c>
      <c r="AL266" s="722">
        <v>1.8</v>
      </c>
      <c r="AM266" s="722">
        <v>20</v>
      </c>
      <c r="AN266" s="369" t="s">
        <v>668</v>
      </c>
      <c r="AO266" s="367" t="s">
        <v>1326</v>
      </c>
      <c r="AP266" s="370" t="s">
        <v>1816</v>
      </c>
      <c r="AQ266" s="376" t="s">
        <v>661</v>
      </c>
      <c r="AR266" s="369">
        <v>6.0000000000000001E-3</v>
      </c>
      <c r="AS266" s="369">
        <v>6.0000000000000001E-3</v>
      </c>
      <c r="AT266" s="369" t="s">
        <v>1424</v>
      </c>
      <c r="AW266" s="198"/>
      <c r="AX266" s="198"/>
      <c r="AY266" s="184"/>
      <c r="AZ266" s="184"/>
      <c r="BA266" s="184"/>
      <c r="BB266" s="186"/>
      <c r="BC266" s="184"/>
      <c r="BD266" s="184"/>
      <c r="BE266" s="184"/>
      <c r="BF266" s="184"/>
      <c r="BG266" s="186"/>
      <c r="BH266" s="186"/>
      <c r="BI266" s="199"/>
      <c r="BJ266" s="199"/>
      <c r="BK266" s="199"/>
      <c r="BL266" s="186"/>
      <c r="BM266" s="186"/>
      <c r="BN266" s="186"/>
      <c r="BO266" s="186"/>
      <c r="BP266" s="186"/>
      <c r="BQ266" s="186"/>
      <c r="BR266" s="186"/>
      <c r="BS266" s="186"/>
      <c r="BT266" s="187"/>
      <c r="BU266" s="188"/>
      <c r="BV266" s="189"/>
      <c r="BW266" s="185"/>
      <c r="BX266"/>
      <c r="BZ266"/>
    </row>
    <row r="267" spans="2:78" ht="18.75">
      <c r="B267" s="363" t="s">
        <v>309</v>
      </c>
      <c r="C267" s="364">
        <v>11961199000130</v>
      </c>
      <c r="D267" s="365" t="s">
        <v>14</v>
      </c>
      <c r="E267" s="365" t="s">
        <v>607</v>
      </c>
      <c r="F267" s="365" t="s">
        <v>1424</v>
      </c>
      <c r="G267" s="366" t="s">
        <v>1424</v>
      </c>
      <c r="H267" s="366" t="s">
        <v>34</v>
      </c>
      <c r="I267" s="366" t="s">
        <v>34</v>
      </c>
      <c r="J267" s="366" t="s">
        <v>608</v>
      </c>
      <c r="K267" s="367" t="s">
        <v>48</v>
      </c>
      <c r="L267" s="368"/>
      <c r="M267" s="368" t="s">
        <v>1421</v>
      </c>
      <c r="N267" s="367">
        <v>303593</v>
      </c>
      <c r="O267" s="367" t="s">
        <v>1323</v>
      </c>
      <c r="P267" s="371">
        <v>40627</v>
      </c>
      <c r="Q267" s="372">
        <v>263.561217</v>
      </c>
      <c r="R267" s="372">
        <v>364.99599583730179</v>
      </c>
      <c r="S267" s="367">
        <v>2</v>
      </c>
      <c r="T267" s="369">
        <v>2.2940452919989474E-2</v>
      </c>
      <c r="U267" s="369">
        <v>0.24579598643089537</v>
      </c>
      <c r="V267" s="369">
        <v>-0.12899767854937916</v>
      </c>
      <c r="W267" s="369">
        <v>-1.1556710975198128</v>
      </c>
      <c r="X267" s="369">
        <v>-8.0631511756453222E-2</v>
      </c>
      <c r="Y267" s="369">
        <v>-0.55196918404564865</v>
      </c>
      <c r="Z267" s="369">
        <v>-5.6461539487618562E-2</v>
      </c>
      <c r="AA267" s="369">
        <v>-0.3050726249332128</v>
      </c>
      <c r="AB267" s="369">
        <v>0.26567488899951502</v>
      </c>
      <c r="AC267" s="373">
        <v>-0.90569012773758462</v>
      </c>
      <c r="AD267" s="575">
        <v>20889133000178</v>
      </c>
      <c r="AE267" s="370" t="s">
        <v>1953</v>
      </c>
      <c r="AF267" s="370" t="s">
        <v>1856</v>
      </c>
      <c r="AG267" s="374" t="s">
        <v>59</v>
      </c>
      <c r="AH267" s="374" t="s">
        <v>1819</v>
      </c>
      <c r="AI267" s="374">
        <v>25000</v>
      </c>
      <c r="AJ267" s="374">
        <v>1000</v>
      </c>
      <c r="AK267" s="374">
        <v>1000</v>
      </c>
      <c r="AL267" s="722">
        <v>2</v>
      </c>
      <c r="AM267" s="722">
        <v>20</v>
      </c>
      <c r="AN267" s="369" t="s">
        <v>668</v>
      </c>
      <c r="AO267" s="367" t="s">
        <v>1326</v>
      </c>
      <c r="AP267" s="370" t="s">
        <v>1816</v>
      </c>
      <c r="AQ267" s="376" t="s">
        <v>667</v>
      </c>
      <c r="AR267" s="369">
        <v>0</v>
      </c>
      <c r="AS267" s="369">
        <v>0</v>
      </c>
      <c r="AT267" s="369" t="s">
        <v>1424</v>
      </c>
      <c r="AW267" s="198"/>
      <c r="AX267" s="198"/>
      <c r="AY267" s="184"/>
      <c r="AZ267" s="184"/>
      <c r="BA267" s="184"/>
      <c r="BB267" s="186"/>
      <c r="BC267" s="184"/>
      <c r="BD267" s="184"/>
      <c r="BE267" s="184"/>
      <c r="BF267" s="184"/>
      <c r="BG267" s="186"/>
      <c r="BH267" s="186"/>
      <c r="BI267" s="199"/>
      <c r="BJ267" s="199"/>
      <c r="BK267" s="199"/>
      <c r="BL267" s="186"/>
      <c r="BM267" s="186"/>
      <c r="BN267" s="186"/>
      <c r="BO267" s="186"/>
      <c r="BP267" s="186"/>
      <c r="BQ267" s="186"/>
      <c r="BR267" s="186"/>
      <c r="BS267" s="186"/>
      <c r="BT267" s="187"/>
      <c r="BU267" s="188"/>
      <c r="BV267" s="189"/>
      <c r="BW267" s="185"/>
      <c r="BX267"/>
      <c r="BZ267"/>
    </row>
    <row r="268" spans="2:78" ht="18.75">
      <c r="B268" s="363" t="s">
        <v>276</v>
      </c>
      <c r="C268" s="364">
        <v>11182072000113</v>
      </c>
      <c r="D268" s="365" t="s">
        <v>14</v>
      </c>
      <c r="E268" s="365" t="s">
        <v>614</v>
      </c>
      <c r="F268" s="365" t="s">
        <v>1424</v>
      </c>
      <c r="G268" s="366" t="s">
        <v>1424</v>
      </c>
      <c r="H268" s="366" t="s">
        <v>1340</v>
      </c>
      <c r="I268" s="366" t="s">
        <v>34</v>
      </c>
      <c r="J268" s="366" t="s">
        <v>608</v>
      </c>
      <c r="K268" s="367" t="s">
        <v>48</v>
      </c>
      <c r="L268" s="368"/>
      <c r="M268" s="368" t="s">
        <v>34</v>
      </c>
      <c r="N268" s="367">
        <v>304425</v>
      </c>
      <c r="O268" s="367" t="s">
        <v>1323</v>
      </c>
      <c r="P268" s="371">
        <v>40081</v>
      </c>
      <c r="Q268" s="372">
        <v>161.244</v>
      </c>
      <c r="R268" s="372">
        <v>165.3215518452381</v>
      </c>
      <c r="S268" s="367">
        <v>2</v>
      </c>
      <c r="T268" s="369">
        <v>4.4198019174905179E-2</v>
      </c>
      <c r="U268" s="369">
        <v>0.473560646743867</v>
      </c>
      <c r="V268" s="369">
        <v>-4.6577435444825843E-2</v>
      </c>
      <c r="W268" s="369">
        <v>-0.41728034601471653</v>
      </c>
      <c r="X268" s="369">
        <v>0.22199168202325015</v>
      </c>
      <c r="Y268" s="369">
        <v>1.5196610471772256</v>
      </c>
      <c r="Z268" s="369">
        <v>-0.13293562162669981</v>
      </c>
      <c r="AA268" s="369">
        <v>-0.71827689086796831</v>
      </c>
      <c r="AB268" s="369">
        <v>0.5719691660709989</v>
      </c>
      <c r="AC268" s="373">
        <v>-0.27658637988616458</v>
      </c>
      <c r="AD268" s="575">
        <v>15559384000154</v>
      </c>
      <c r="AE268" s="370" t="s">
        <v>1954</v>
      </c>
      <c r="AF268" s="370" t="s">
        <v>1833</v>
      </c>
      <c r="AG268" s="374" t="s">
        <v>1458</v>
      </c>
      <c r="AH268" s="374" t="s">
        <v>1819</v>
      </c>
      <c r="AI268" s="374">
        <v>10000</v>
      </c>
      <c r="AJ268" s="374">
        <v>1000</v>
      </c>
      <c r="AK268" s="374">
        <v>1000</v>
      </c>
      <c r="AL268" s="722">
        <v>1.87</v>
      </c>
      <c r="AM268" s="722">
        <v>20</v>
      </c>
      <c r="AN268" s="369" t="s">
        <v>1834</v>
      </c>
      <c r="AO268" s="367" t="s">
        <v>1326</v>
      </c>
      <c r="AP268" s="370" t="s">
        <v>1835</v>
      </c>
      <c r="AQ268" s="376" t="s">
        <v>670</v>
      </c>
      <c r="AR268" s="369">
        <v>3.7399999999999998E-3</v>
      </c>
      <c r="AS268" s="369">
        <v>3.7399999999999998E-3</v>
      </c>
      <c r="AT268" s="369" t="s">
        <v>1424</v>
      </c>
      <c r="AW268" s="198"/>
      <c r="AX268" s="198"/>
      <c r="AY268" s="184"/>
      <c r="AZ268" s="184"/>
      <c r="BA268" s="184"/>
      <c r="BB268" s="186"/>
      <c r="BC268" s="184"/>
      <c r="BD268" s="184"/>
      <c r="BE268" s="184"/>
      <c r="BF268" s="184"/>
      <c r="BG268" s="186"/>
      <c r="BH268" s="186"/>
      <c r="BI268" s="199"/>
      <c r="BJ268" s="199"/>
      <c r="BK268" s="199"/>
      <c r="BL268" s="186"/>
      <c r="BM268" s="186"/>
      <c r="BN268" s="186"/>
      <c r="BO268" s="186"/>
      <c r="BP268" s="186"/>
      <c r="BQ268" s="186"/>
      <c r="BR268" s="186"/>
      <c r="BS268" s="186"/>
      <c r="BT268" s="187"/>
      <c r="BU268" s="188"/>
      <c r="BV268" s="189"/>
      <c r="BW268" s="185"/>
      <c r="BX268"/>
      <c r="BZ268"/>
    </row>
    <row r="269" spans="2:78" ht="18.75">
      <c r="B269" s="363" t="s">
        <v>138</v>
      </c>
      <c r="C269" s="364">
        <v>15350679000116</v>
      </c>
      <c r="D269" s="365" t="s">
        <v>11</v>
      </c>
      <c r="E269" s="365" t="s">
        <v>620</v>
      </c>
      <c r="F269" s="365" t="s">
        <v>665</v>
      </c>
      <c r="G269" s="366" t="s">
        <v>740</v>
      </c>
      <c r="H269" s="366" t="s">
        <v>34</v>
      </c>
      <c r="I269" s="366" t="s">
        <v>1306</v>
      </c>
      <c r="J269" s="366" t="s">
        <v>608</v>
      </c>
      <c r="K269" s="367" t="s">
        <v>48</v>
      </c>
      <c r="L269" s="368"/>
      <c r="M269" s="368" t="s">
        <v>1421</v>
      </c>
      <c r="N269" s="367">
        <v>305121</v>
      </c>
      <c r="O269" s="367" t="s">
        <v>1323</v>
      </c>
      <c r="P269" s="371">
        <v>41060</v>
      </c>
      <c r="Q269" s="372">
        <v>249.303597</v>
      </c>
      <c r="R269" s="372">
        <v>224.68319193650802</v>
      </c>
      <c r="S269" s="367">
        <v>0</v>
      </c>
      <c r="T269" s="369">
        <v>9.6758999684298352E-2</v>
      </c>
      <c r="U269" s="369">
        <v>1.0367264263010776</v>
      </c>
      <c r="V269" s="369">
        <v>0.11543030514431196</v>
      </c>
      <c r="W269" s="369">
        <v>1.0341230085168531</v>
      </c>
      <c r="X269" s="369">
        <v>0.16030660896354276</v>
      </c>
      <c r="Y269" s="369">
        <v>1.0973911591041188</v>
      </c>
      <c r="Z269" s="369">
        <v>0.17257160647571324</v>
      </c>
      <c r="AA269" s="369">
        <v>0.93243778781540632</v>
      </c>
      <c r="AB269" s="369">
        <v>1.449563738916486E-3</v>
      </c>
      <c r="AC269" s="373">
        <v>2.6275902444267656</v>
      </c>
      <c r="AD269" s="575">
        <v>0</v>
      </c>
      <c r="AE269" s="370" t="s">
        <v>1919</v>
      </c>
      <c r="AF269" s="370" t="s">
        <v>1812</v>
      </c>
      <c r="AG269" s="374" t="s">
        <v>1459</v>
      </c>
      <c r="AH269" s="374" t="s">
        <v>1819</v>
      </c>
      <c r="AI269" s="374">
        <v>3000</v>
      </c>
      <c r="AJ269" s="374">
        <v>100</v>
      </c>
      <c r="AK269" s="374">
        <v>100</v>
      </c>
      <c r="AL269" s="722">
        <v>0.35</v>
      </c>
      <c r="AM269" s="722">
        <v>0</v>
      </c>
      <c r="AN269" s="369" t="s">
        <v>1820</v>
      </c>
      <c r="AO269" s="367" t="s">
        <v>1326</v>
      </c>
      <c r="AP269" s="370" t="s">
        <v>1821</v>
      </c>
      <c r="AQ269" s="376" t="s">
        <v>671</v>
      </c>
      <c r="AR269" s="369">
        <v>6.2500000000000001E-4</v>
      </c>
      <c r="AS269" s="369">
        <v>6.2500000000000001E-4</v>
      </c>
      <c r="AT269" s="369" t="s">
        <v>1424</v>
      </c>
      <c r="AW269" s="198"/>
      <c r="AX269" s="198"/>
      <c r="AY269" s="184"/>
      <c r="AZ269" s="184"/>
      <c r="BA269" s="184"/>
      <c r="BB269" s="186"/>
      <c r="BC269" s="184"/>
      <c r="BD269" s="184"/>
      <c r="BE269" s="184"/>
      <c r="BF269" s="184"/>
      <c r="BG269" s="186"/>
      <c r="BH269" s="186"/>
      <c r="BI269" s="199"/>
      <c r="BJ269" s="199"/>
      <c r="BK269" s="199"/>
      <c r="BL269" s="186"/>
      <c r="BM269" s="186"/>
      <c r="BN269" s="186"/>
      <c r="BO269" s="186"/>
      <c r="BP269" s="186"/>
      <c r="BQ269" s="186"/>
      <c r="BR269" s="186"/>
      <c r="BS269" s="186"/>
      <c r="BT269" s="187"/>
      <c r="BU269" s="188"/>
      <c r="BV269" s="189"/>
      <c r="BW269" s="185"/>
      <c r="BX269"/>
      <c r="BZ269"/>
    </row>
    <row r="270" spans="2:78" ht="18.75">
      <c r="B270" s="363" t="s">
        <v>130</v>
      </c>
      <c r="C270" s="364">
        <v>15390811000113</v>
      </c>
      <c r="D270" s="365" t="s">
        <v>14</v>
      </c>
      <c r="E270" s="365" t="s">
        <v>607</v>
      </c>
      <c r="F270" s="365" t="s">
        <v>1424</v>
      </c>
      <c r="G270" s="366" t="s">
        <v>1424</v>
      </c>
      <c r="H270" s="366" t="s">
        <v>34</v>
      </c>
      <c r="I270" s="366" t="s">
        <v>34</v>
      </c>
      <c r="J270" s="366" t="s">
        <v>608</v>
      </c>
      <c r="K270" s="367" t="s">
        <v>48</v>
      </c>
      <c r="L270" s="368"/>
      <c r="M270" s="368" t="s">
        <v>34</v>
      </c>
      <c r="N270" s="367">
        <v>305261</v>
      </c>
      <c r="O270" s="367" t="s">
        <v>1326</v>
      </c>
      <c r="P270" s="371">
        <v>41061</v>
      </c>
      <c r="Q270" s="372">
        <v>87.615910999999997</v>
      </c>
      <c r="R270" s="372">
        <v>107.59408849603176</v>
      </c>
      <c r="S270" s="367">
        <v>2</v>
      </c>
      <c r="T270" s="369">
        <v>-0.13784653025918159</v>
      </c>
      <c r="U270" s="369">
        <v>-1.4769596746543814</v>
      </c>
      <c r="V270" s="369">
        <v>-0.26787233479304562</v>
      </c>
      <c r="W270" s="369">
        <v>-2.3998285754186828</v>
      </c>
      <c r="X270" s="369">
        <v>-0.18242281098103474</v>
      </c>
      <c r="Y270" s="369">
        <v>-1.2487893124545892</v>
      </c>
      <c r="Z270" s="369">
        <v>-0.10664100142063015</v>
      </c>
      <c r="AA270" s="369">
        <v>-0.57620196905952814</v>
      </c>
      <c r="AB270" s="369">
        <v>0.28040374323836054</v>
      </c>
      <c r="AC270" s="373">
        <v>-1.3533834321024474</v>
      </c>
      <c r="AD270" s="575">
        <v>15165493000197</v>
      </c>
      <c r="AE270" s="370" t="s">
        <v>1896</v>
      </c>
      <c r="AF270" s="370" t="s">
        <v>1812</v>
      </c>
      <c r="AG270" s="374" t="s">
        <v>1459</v>
      </c>
      <c r="AH270" s="374" t="s">
        <v>1819</v>
      </c>
      <c r="AI270" s="374">
        <v>150000</v>
      </c>
      <c r="AJ270" s="374">
        <v>10000</v>
      </c>
      <c r="AK270" s="374">
        <v>150000</v>
      </c>
      <c r="AL270" s="722">
        <v>2.8</v>
      </c>
      <c r="AM270" s="722">
        <v>20</v>
      </c>
      <c r="AN270" s="369" t="s">
        <v>668</v>
      </c>
      <c r="AO270" s="367" t="s">
        <v>1326</v>
      </c>
      <c r="AP270" s="370" t="s">
        <v>1816</v>
      </c>
      <c r="AQ270" s="376" t="s">
        <v>667</v>
      </c>
      <c r="AR270" s="369">
        <v>4.0000000000000001E-3</v>
      </c>
      <c r="AS270" s="369">
        <v>4.0000000000000001E-3</v>
      </c>
      <c r="AT270" s="369" t="s">
        <v>1424</v>
      </c>
      <c r="AW270" s="198"/>
      <c r="AX270" s="198"/>
      <c r="AY270" s="184"/>
      <c r="AZ270" s="184"/>
      <c r="BA270" s="184"/>
      <c r="BB270" s="186"/>
      <c r="BC270" s="184"/>
      <c r="BD270" s="184"/>
      <c r="BE270" s="184"/>
      <c r="BF270" s="184"/>
      <c r="BG270" s="186"/>
      <c r="BH270" s="186"/>
      <c r="BI270" s="199"/>
      <c r="BJ270" s="199"/>
      <c r="BK270" s="199"/>
      <c r="BL270" s="186"/>
      <c r="BM270" s="186"/>
      <c r="BN270" s="186"/>
      <c r="BO270" s="186"/>
      <c r="BP270" s="186"/>
      <c r="BQ270" s="186"/>
      <c r="BR270" s="186"/>
      <c r="BS270" s="186"/>
      <c r="BT270" s="187"/>
      <c r="BU270" s="188"/>
      <c r="BV270" s="189"/>
      <c r="BW270" s="185"/>
      <c r="BX270"/>
      <c r="BZ270"/>
    </row>
    <row r="271" spans="2:78" ht="18.75">
      <c r="B271" s="363" t="s">
        <v>1081</v>
      </c>
      <c r="C271" s="364">
        <v>15559416000111</v>
      </c>
      <c r="D271" s="365" t="s">
        <v>14</v>
      </c>
      <c r="E271" s="365" t="s">
        <v>607</v>
      </c>
      <c r="F271" s="365" t="s">
        <v>1424</v>
      </c>
      <c r="G271" s="366" t="s">
        <v>1424</v>
      </c>
      <c r="H271" s="366" t="s">
        <v>34</v>
      </c>
      <c r="I271" s="366" t="s">
        <v>34</v>
      </c>
      <c r="J271" s="366" t="s">
        <v>608</v>
      </c>
      <c r="K271" s="367" t="s">
        <v>48</v>
      </c>
      <c r="L271" s="368"/>
      <c r="M271" s="368" t="s">
        <v>1421</v>
      </c>
      <c r="N271" s="367">
        <v>305367</v>
      </c>
      <c r="O271" s="367" t="s">
        <v>1323</v>
      </c>
      <c r="P271" s="371">
        <v>41067</v>
      </c>
      <c r="Q271" s="372">
        <v>18.211832999999999</v>
      </c>
      <c r="R271" s="372">
        <v>26.038036927710856</v>
      </c>
      <c r="S271" s="367">
        <v>4</v>
      </c>
      <c r="T271" s="369">
        <v>1.2598166122622434E-2</v>
      </c>
      <c r="U271" s="369">
        <v>0.13498332749272024</v>
      </c>
      <c r="V271" s="369">
        <v>-0.11488704697842012</v>
      </c>
      <c r="W271" s="369">
        <v>-1.029256039065364</v>
      </c>
      <c r="X271" s="369">
        <v>-7.7319894205710948E-2</v>
      </c>
      <c r="Y271" s="369">
        <v>-0.52929925268090328</v>
      </c>
      <c r="Z271" s="369">
        <v>-7.0795205347167212E-2</v>
      </c>
      <c r="AA271" s="369">
        <v>-0.38252019558698491</v>
      </c>
      <c r="AB271" s="369">
        <v>0.2147916062279262</v>
      </c>
      <c r="AC271" s="373">
        <v>-1.0545500197215376</v>
      </c>
      <c r="AD271" s="575">
        <v>0</v>
      </c>
      <c r="AE271" s="370" t="s">
        <v>1951</v>
      </c>
      <c r="AF271" s="370" t="s">
        <v>1833</v>
      </c>
      <c r="AG271" s="374" t="s">
        <v>1458</v>
      </c>
      <c r="AH271" s="374" t="s">
        <v>1813</v>
      </c>
      <c r="AI271" s="374">
        <v>5000</v>
      </c>
      <c r="AJ271" s="374">
        <v>0</v>
      </c>
      <c r="AK271" s="374">
        <v>0</v>
      </c>
      <c r="AL271" s="722">
        <v>1.1499999999999999</v>
      </c>
      <c r="AM271" s="722">
        <v>20</v>
      </c>
      <c r="AN271" s="369" t="s">
        <v>1815</v>
      </c>
      <c r="AO271" s="367" t="s">
        <v>1326</v>
      </c>
      <c r="AP271" s="370" t="s">
        <v>1816</v>
      </c>
      <c r="AQ271" s="376" t="s">
        <v>661</v>
      </c>
      <c r="AR271" s="369">
        <v>0</v>
      </c>
      <c r="AS271" s="369">
        <v>0</v>
      </c>
      <c r="AT271" s="369" t="s">
        <v>1424</v>
      </c>
      <c r="AW271" s="198"/>
      <c r="AX271" s="198"/>
      <c r="AY271" s="184"/>
      <c r="AZ271" s="184"/>
      <c r="BA271" s="184"/>
      <c r="BB271" s="186"/>
      <c r="BC271" s="184"/>
      <c r="BD271" s="184"/>
      <c r="BE271" s="184"/>
      <c r="BF271" s="184"/>
      <c r="BG271" s="186"/>
      <c r="BH271" s="186"/>
      <c r="BI271" s="199"/>
      <c r="BJ271" s="199"/>
      <c r="BK271" s="199"/>
      <c r="BL271" s="186"/>
      <c r="BM271" s="186"/>
      <c r="BN271" s="186"/>
      <c r="BO271" s="186"/>
      <c r="BP271" s="186"/>
      <c r="BQ271" s="186"/>
      <c r="BR271" s="186"/>
      <c r="BS271" s="186"/>
      <c r="BT271" s="187"/>
      <c r="BU271" s="188"/>
      <c r="BV271" s="189"/>
      <c r="BW271" s="185"/>
      <c r="BX271"/>
      <c r="BZ271"/>
    </row>
    <row r="272" spans="2:78" ht="18.75">
      <c r="B272" s="363" t="s">
        <v>1715</v>
      </c>
      <c r="C272" s="364">
        <v>14476715000120</v>
      </c>
      <c r="D272" s="365" t="s">
        <v>14</v>
      </c>
      <c r="E272" s="365" t="s">
        <v>1424</v>
      </c>
      <c r="F272" s="365" t="s">
        <v>1424</v>
      </c>
      <c r="G272" s="366" t="s">
        <v>1424</v>
      </c>
      <c r="H272" s="366" t="s">
        <v>34</v>
      </c>
      <c r="I272" s="366" t="s">
        <v>1424</v>
      </c>
      <c r="J272" s="366" t="s">
        <v>1424</v>
      </c>
      <c r="K272" s="367" t="s">
        <v>48</v>
      </c>
      <c r="L272" s="368"/>
      <c r="M272" s="368" t="s">
        <v>1424</v>
      </c>
      <c r="N272" s="367">
        <v>307092</v>
      </c>
      <c r="O272" s="367" t="s">
        <v>1323</v>
      </c>
      <c r="P272" s="371">
        <v>41091</v>
      </c>
      <c r="Q272" s="372">
        <v>23.563652000000001</v>
      </c>
      <c r="R272" s="372">
        <v>45.787432265060211</v>
      </c>
      <c r="S272" s="367">
        <v>2</v>
      </c>
      <c r="T272" s="369">
        <v>-9.0771397923619102E-2</v>
      </c>
      <c r="U272" s="369">
        <v>-0.97257213578839508</v>
      </c>
      <c r="V272" s="369">
        <v>-0.15414415344776344</v>
      </c>
      <c r="W272" s="369">
        <v>-1.3809546419321712</v>
      </c>
      <c r="X272" s="369">
        <v>-0.11184890640890266</v>
      </c>
      <c r="Y272" s="369">
        <v>-0.7656702480464046</v>
      </c>
      <c r="Z272" s="369">
        <v>6.1718602971183589E-2</v>
      </c>
      <c r="AA272" s="369">
        <v>0.33347755634184745</v>
      </c>
      <c r="AB272" s="369">
        <v>0.18600422433547781</v>
      </c>
      <c r="AC272" s="373">
        <v>-1.4288148562351357</v>
      </c>
      <c r="AD272" s="575">
        <v>12282747000169</v>
      </c>
      <c r="AE272" s="370" t="s">
        <v>1906</v>
      </c>
      <c r="AF272" s="370" t="s">
        <v>1907</v>
      </c>
      <c r="AG272" s="374" t="s">
        <v>1462</v>
      </c>
      <c r="AH272" s="374" t="s">
        <v>1813</v>
      </c>
      <c r="AI272" s="374">
        <v>50000</v>
      </c>
      <c r="AJ272" s="374">
        <v>10000</v>
      </c>
      <c r="AK272" s="374">
        <v>50000</v>
      </c>
      <c r="AL272" s="722">
        <v>0</v>
      </c>
      <c r="AM272" s="722">
        <v>0</v>
      </c>
      <c r="AN272" s="369" t="s">
        <v>668</v>
      </c>
      <c r="AO272" s="367" t="s">
        <v>1326</v>
      </c>
      <c r="AP272" s="370" t="s">
        <v>1816</v>
      </c>
      <c r="AQ272" s="376" t="s">
        <v>1815</v>
      </c>
      <c r="AR272" s="369">
        <v>0</v>
      </c>
      <c r="AS272" s="369">
        <v>0</v>
      </c>
      <c r="AT272" s="369" t="s">
        <v>1424</v>
      </c>
      <c r="AW272" s="198"/>
      <c r="AX272" s="198"/>
      <c r="AY272" s="184"/>
      <c r="AZ272" s="184"/>
      <c r="BA272" s="184"/>
      <c r="BB272" s="186"/>
      <c r="BC272" s="184"/>
      <c r="BD272" s="184"/>
      <c r="BE272" s="184"/>
      <c r="BF272" s="184"/>
      <c r="BG272" s="186"/>
      <c r="BH272" s="186"/>
      <c r="BI272" s="199"/>
      <c r="BJ272" s="199"/>
      <c r="BK272" s="199"/>
      <c r="BL272" s="186"/>
      <c r="BM272" s="186"/>
      <c r="BN272" s="186"/>
      <c r="BO272" s="186"/>
      <c r="BP272" s="186"/>
      <c r="BQ272" s="186"/>
      <c r="BR272" s="186"/>
      <c r="BS272" s="186"/>
      <c r="BT272" s="187"/>
      <c r="BU272" s="188"/>
      <c r="BV272" s="189"/>
      <c r="BW272" s="185"/>
      <c r="BX272"/>
      <c r="BZ272"/>
    </row>
    <row r="273" spans="2:78" ht="18.75">
      <c r="B273" s="363" t="s">
        <v>1102</v>
      </c>
      <c r="C273" s="364">
        <v>15578417000103</v>
      </c>
      <c r="D273" s="365" t="s">
        <v>13</v>
      </c>
      <c r="E273" s="365" t="s">
        <v>615</v>
      </c>
      <c r="F273" s="365" t="s">
        <v>619</v>
      </c>
      <c r="G273" s="366" t="s">
        <v>34</v>
      </c>
      <c r="H273" s="366" t="s">
        <v>1339</v>
      </c>
      <c r="I273" s="366" t="s">
        <v>34</v>
      </c>
      <c r="J273" s="366" t="s">
        <v>611</v>
      </c>
      <c r="K273" s="367" t="s">
        <v>48</v>
      </c>
      <c r="L273" s="368"/>
      <c r="M273" s="368" t="s">
        <v>1421</v>
      </c>
      <c r="N273" s="367">
        <v>307998</v>
      </c>
      <c r="O273" s="367" t="s">
        <v>1323</v>
      </c>
      <c r="P273" s="371">
        <v>41098</v>
      </c>
      <c r="Q273" s="372">
        <v>555.04530099999999</v>
      </c>
      <c r="R273" s="372">
        <v>884.25522445634886</v>
      </c>
      <c r="S273" s="367">
        <v>1</v>
      </c>
      <c r="T273" s="369">
        <v>8.2930672245224546E-2</v>
      </c>
      <c r="U273" s="369">
        <v>0.88856250837708384</v>
      </c>
      <c r="V273" s="369">
        <v>9.6994713374256358E-2</v>
      </c>
      <c r="W273" s="369">
        <v>0.8689612721669091</v>
      </c>
      <c r="X273" s="369">
        <v>0.13018827521455156</v>
      </c>
      <c r="Y273" s="369">
        <v>0.89121380062349109</v>
      </c>
      <c r="Z273" s="369">
        <v>0.16794277012775272</v>
      </c>
      <c r="AA273" s="369">
        <v>0.90742728920212901</v>
      </c>
      <c r="AB273" s="369">
        <v>8.9819873951902211E-3</v>
      </c>
      <c r="AC273" s="373">
        <v>-1.6284516541223772</v>
      </c>
      <c r="AD273" s="575">
        <v>11616552000145</v>
      </c>
      <c r="AE273" s="370" t="s">
        <v>1918</v>
      </c>
      <c r="AF273" s="370" t="s">
        <v>1812</v>
      </c>
      <c r="AG273" s="374" t="s">
        <v>1459</v>
      </c>
      <c r="AH273" s="374" t="s">
        <v>1819</v>
      </c>
      <c r="AI273" s="374">
        <v>1000</v>
      </c>
      <c r="AJ273" s="374">
        <v>0</v>
      </c>
      <c r="AK273" s="374">
        <v>0</v>
      </c>
      <c r="AL273" s="722">
        <v>2</v>
      </c>
      <c r="AM273" s="722">
        <v>20</v>
      </c>
      <c r="AN273" s="369" t="s">
        <v>1820</v>
      </c>
      <c r="AO273" s="367" t="s">
        <v>1326</v>
      </c>
      <c r="AP273" s="370" t="s">
        <v>1835</v>
      </c>
      <c r="AQ273" s="376" t="s">
        <v>670</v>
      </c>
      <c r="AR273" s="369">
        <v>2.5000000000000001E-3</v>
      </c>
      <c r="AS273" s="369">
        <v>2.5000000000000001E-3</v>
      </c>
      <c r="AT273" s="369" t="s">
        <v>1424</v>
      </c>
      <c r="AW273" s="198"/>
      <c r="AX273" s="198"/>
      <c r="AY273" s="184"/>
      <c r="AZ273" s="184"/>
      <c r="BA273" s="184"/>
      <c r="BB273" s="186"/>
      <c r="BC273" s="184"/>
      <c r="BD273" s="184"/>
      <c r="BE273" s="184"/>
      <c r="BF273" s="184"/>
      <c r="BG273" s="186"/>
      <c r="BH273" s="186"/>
      <c r="BI273" s="199"/>
      <c r="BJ273" s="199"/>
      <c r="BK273" s="199"/>
      <c r="BL273" s="186"/>
      <c r="BM273" s="186"/>
      <c r="BN273" s="186"/>
      <c r="BO273" s="186"/>
      <c r="BP273" s="186"/>
      <c r="BQ273" s="186"/>
      <c r="BR273" s="186"/>
      <c r="BS273" s="186"/>
      <c r="BT273" s="187"/>
      <c r="BU273" s="188"/>
      <c r="BV273" s="189"/>
      <c r="BW273" s="185"/>
      <c r="BX273"/>
      <c r="BZ273"/>
    </row>
    <row r="274" spans="2:78" ht="18.75">
      <c r="B274" s="363" t="s">
        <v>1117</v>
      </c>
      <c r="C274" s="364">
        <v>14171578000115</v>
      </c>
      <c r="D274" s="365" t="s">
        <v>11</v>
      </c>
      <c r="E274" s="365" t="s">
        <v>620</v>
      </c>
      <c r="F274" s="365" t="s">
        <v>687</v>
      </c>
      <c r="G274" s="366" t="s">
        <v>740</v>
      </c>
      <c r="H274" s="366" t="s">
        <v>34</v>
      </c>
      <c r="I274" s="366" t="s">
        <v>1321</v>
      </c>
      <c r="J274" s="366" t="s">
        <v>608</v>
      </c>
      <c r="K274" s="367" t="s">
        <v>48</v>
      </c>
      <c r="L274" s="368"/>
      <c r="M274" s="368" t="s">
        <v>34</v>
      </c>
      <c r="N274" s="367">
        <v>308110</v>
      </c>
      <c r="O274" s="367" t="s">
        <v>1323</v>
      </c>
      <c r="P274" s="371">
        <v>41085</v>
      </c>
      <c r="Q274" s="372">
        <v>321.92004400000002</v>
      </c>
      <c r="R274" s="372">
        <v>212.47053603599991</v>
      </c>
      <c r="S274" s="367">
        <v>1</v>
      </c>
      <c r="T274" s="369">
        <v>0.11601845886743267</v>
      </c>
      <c r="U274" s="369">
        <v>1.2430823245283145</v>
      </c>
      <c r="V274" s="369">
        <v>0.1440645554005342</v>
      </c>
      <c r="W274" s="369">
        <v>1.2906530158192566</v>
      </c>
      <c r="X274" s="369">
        <v>0.22464077596005994</v>
      </c>
      <c r="Y274" s="369">
        <v>1.5377956224432556</v>
      </c>
      <c r="Z274" s="369">
        <v>0.28905458122402017</v>
      </c>
      <c r="AA274" s="369">
        <v>1.5618178434953929</v>
      </c>
      <c r="AB274" s="369">
        <v>1.6224063970872768E-3</v>
      </c>
      <c r="AC274" s="373">
        <v>19.996906973197</v>
      </c>
      <c r="AD274" s="575">
        <v>0</v>
      </c>
      <c r="AE274" s="370" t="s">
        <v>1955</v>
      </c>
      <c r="AF274" s="370" t="s">
        <v>1956</v>
      </c>
      <c r="AG274" s="374" t="s">
        <v>763</v>
      </c>
      <c r="AH274" s="374" t="s">
        <v>1813</v>
      </c>
      <c r="AI274" s="374">
        <v>1000</v>
      </c>
      <c r="AJ274" s="374">
        <v>1000</v>
      </c>
      <c r="AK274" s="374">
        <v>1000</v>
      </c>
      <c r="AL274" s="722">
        <v>2</v>
      </c>
      <c r="AM274" s="722">
        <v>20</v>
      </c>
      <c r="AN274" s="369" t="s">
        <v>1820</v>
      </c>
      <c r="AO274" s="367" t="s">
        <v>1326</v>
      </c>
      <c r="AP274" s="370" t="s">
        <v>1835</v>
      </c>
      <c r="AQ274" s="376" t="s">
        <v>1950</v>
      </c>
      <c r="AR274" s="369">
        <v>4.6666666666666697E-3</v>
      </c>
      <c r="AS274" s="369">
        <v>4.6666666666666697E-3</v>
      </c>
      <c r="AT274" s="369" t="s">
        <v>1424</v>
      </c>
      <c r="AW274" s="198"/>
      <c r="AX274" s="198"/>
      <c r="AY274" s="184"/>
      <c r="AZ274" s="184"/>
      <c r="BA274" s="184"/>
      <c r="BB274" s="186"/>
      <c r="BC274" s="184"/>
      <c r="BD274" s="184"/>
      <c r="BE274" s="184"/>
      <c r="BF274" s="184"/>
      <c r="BG274" s="186"/>
      <c r="BH274" s="186"/>
      <c r="BI274" s="199"/>
      <c r="BJ274" s="199"/>
      <c r="BK274" s="199"/>
      <c r="BL274" s="186"/>
      <c r="BM274" s="186"/>
      <c r="BN274" s="186"/>
      <c r="BO274" s="186"/>
      <c r="BP274" s="186"/>
      <c r="BQ274" s="186"/>
      <c r="BR274" s="186"/>
      <c r="BS274" s="186"/>
      <c r="BT274" s="187"/>
      <c r="BU274" s="188"/>
      <c r="BV274" s="189"/>
      <c r="BW274" s="185"/>
      <c r="BX274"/>
      <c r="BZ274"/>
    </row>
    <row r="275" spans="2:78" ht="18.75">
      <c r="B275" s="363" t="s">
        <v>196</v>
      </c>
      <c r="C275" s="364">
        <v>15569128000148</v>
      </c>
      <c r="D275" s="365" t="s">
        <v>14</v>
      </c>
      <c r="E275" s="365" t="s">
        <v>607</v>
      </c>
      <c r="F275" s="365" t="s">
        <v>1319</v>
      </c>
      <c r="G275" s="366" t="s">
        <v>1424</v>
      </c>
      <c r="H275" s="366" t="s">
        <v>34</v>
      </c>
      <c r="I275" s="366" t="s">
        <v>34</v>
      </c>
      <c r="J275" s="366" t="s">
        <v>608</v>
      </c>
      <c r="K275" s="367" t="s">
        <v>48</v>
      </c>
      <c r="L275" s="368"/>
      <c r="M275" s="368" t="s">
        <v>34</v>
      </c>
      <c r="N275" s="367">
        <v>308374</v>
      </c>
      <c r="O275" s="367" t="s">
        <v>1323</v>
      </c>
      <c r="P275" s="371">
        <v>41105</v>
      </c>
      <c r="Q275" s="372">
        <v>147.78703999999999</v>
      </c>
      <c r="R275" s="372">
        <v>270.22816243253976</v>
      </c>
      <c r="S275" s="367">
        <v>2</v>
      </c>
      <c r="T275" s="369">
        <v>1.1751263458579242E-2</v>
      </c>
      <c r="U275" s="369">
        <v>0.12590917030648344</v>
      </c>
      <c r="V275" s="369">
        <v>-0.17523930612946881</v>
      </c>
      <c r="W275" s="369">
        <v>-1.5699429906076272</v>
      </c>
      <c r="X275" s="369">
        <v>-0.13039369602870121</v>
      </c>
      <c r="Y275" s="369">
        <v>-0.89262002452655587</v>
      </c>
      <c r="Z275" s="369">
        <v>-0.23551418401714419</v>
      </c>
      <c r="AA275" s="369">
        <v>-1.2725287156378302</v>
      </c>
      <c r="AB275" s="369">
        <v>0.29586358996535489</v>
      </c>
      <c r="AC275" s="373">
        <v>-0.9695709829260164</v>
      </c>
      <c r="AD275" s="575">
        <v>15611751000111</v>
      </c>
      <c r="AE275" s="370" t="s">
        <v>1921</v>
      </c>
      <c r="AF275" s="370" t="s">
        <v>1856</v>
      </c>
      <c r="AG275" s="374" t="s">
        <v>59</v>
      </c>
      <c r="AH275" s="374" t="s">
        <v>1819</v>
      </c>
      <c r="AI275" s="374">
        <v>5000</v>
      </c>
      <c r="AJ275" s="374">
        <v>0</v>
      </c>
      <c r="AK275" s="374">
        <v>5000</v>
      </c>
      <c r="AL275" s="722">
        <v>3</v>
      </c>
      <c r="AM275" s="722">
        <v>0</v>
      </c>
      <c r="AN275" s="369" t="s">
        <v>668</v>
      </c>
      <c r="AO275" s="367" t="s">
        <v>1326</v>
      </c>
      <c r="AP275" s="370" t="s">
        <v>1816</v>
      </c>
      <c r="AQ275" s="376" t="s">
        <v>661</v>
      </c>
      <c r="AR275" s="369">
        <v>8.0000000000000002E-3</v>
      </c>
      <c r="AS275" s="369">
        <v>8.0000000000000002E-3</v>
      </c>
      <c r="AT275" s="369" t="s">
        <v>1424</v>
      </c>
      <c r="AW275" s="198"/>
      <c r="AX275" s="198"/>
      <c r="AY275" s="184"/>
      <c r="AZ275" s="184"/>
      <c r="BA275" s="184"/>
      <c r="BB275" s="186"/>
      <c r="BC275" s="184"/>
      <c r="BD275" s="184"/>
      <c r="BE275" s="184"/>
      <c r="BF275" s="184"/>
      <c r="BG275" s="186"/>
      <c r="BH275" s="186"/>
      <c r="BI275" s="199"/>
      <c r="BJ275" s="199"/>
      <c r="BK275" s="199"/>
      <c r="BL275" s="218"/>
      <c r="BM275" s="186"/>
      <c r="BN275" s="186"/>
      <c r="BO275" s="186"/>
      <c r="BP275" s="186"/>
      <c r="BQ275" s="186"/>
      <c r="BR275" s="186"/>
      <c r="BS275" s="186"/>
      <c r="BT275" s="187"/>
      <c r="BU275" s="188"/>
      <c r="BV275" s="189"/>
      <c r="BW275" s="185"/>
      <c r="BX275"/>
      <c r="BZ275"/>
    </row>
    <row r="276" spans="2:78" ht="18.75">
      <c r="B276" s="363" t="s">
        <v>1633</v>
      </c>
      <c r="C276" s="364">
        <v>14485349000175</v>
      </c>
      <c r="D276" s="365" t="s">
        <v>14</v>
      </c>
      <c r="E276" s="365" t="s">
        <v>607</v>
      </c>
      <c r="F276" s="365" t="s">
        <v>1424</v>
      </c>
      <c r="G276" s="366" t="s">
        <v>1424</v>
      </c>
      <c r="H276" s="366" t="s">
        <v>34</v>
      </c>
      <c r="I276" s="366" t="s">
        <v>34</v>
      </c>
      <c r="J276" s="366" t="s">
        <v>611</v>
      </c>
      <c r="K276" s="367" t="s">
        <v>48</v>
      </c>
      <c r="L276" s="368"/>
      <c r="M276" s="368" t="s">
        <v>1424</v>
      </c>
      <c r="N276" s="367">
        <v>308404</v>
      </c>
      <c r="O276" s="367" t="s">
        <v>1323</v>
      </c>
      <c r="P276" s="371">
        <v>41108</v>
      </c>
      <c r="Q276" s="372">
        <v>62.277779000000002</v>
      </c>
      <c r="R276" s="372">
        <v>187.72331445238109</v>
      </c>
      <c r="S276" s="367">
        <v>5</v>
      </c>
      <c r="T276" s="369">
        <v>-0.27080882334574796</v>
      </c>
      <c r="U276" s="369">
        <v>-2.9015870828974353</v>
      </c>
      <c r="V276" s="369">
        <v>-0.23970245523749645</v>
      </c>
      <c r="W276" s="369">
        <v>-2.1474587964501364</v>
      </c>
      <c r="X276" s="369">
        <v>-0.13498445762817068</v>
      </c>
      <c r="Y276" s="369">
        <v>-0.92404643436320955</v>
      </c>
      <c r="Z276" s="369">
        <v>0.3915983411192645</v>
      </c>
      <c r="AA276" s="369">
        <v>2.1158816236483129</v>
      </c>
      <c r="AB276" s="369">
        <v>0.21604748594448026</v>
      </c>
      <c r="AC276" s="373">
        <v>-1.6261420460733325</v>
      </c>
      <c r="AD276" s="575">
        <v>25682017000105</v>
      </c>
      <c r="AE276" s="370" t="s">
        <v>1838</v>
      </c>
      <c r="AF276" s="370" t="s">
        <v>1818</v>
      </c>
      <c r="AG276" s="374" t="s">
        <v>59</v>
      </c>
      <c r="AH276" s="374" t="s">
        <v>1813</v>
      </c>
      <c r="AI276" s="374">
        <v>25000</v>
      </c>
      <c r="AJ276" s="374">
        <v>5000</v>
      </c>
      <c r="AK276" s="374">
        <v>25000</v>
      </c>
      <c r="AL276" s="722">
        <v>1.5</v>
      </c>
      <c r="AM276" s="722">
        <v>10</v>
      </c>
      <c r="AN276" s="369" t="s">
        <v>1824</v>
      </c>
      <c r="AO276" s="367" t="s">
        <v>1326</v>
      </c>
      <c r="AP276" s="370" t="s">
        <v>1816</v>
      </c>
      <c r="AQ276" s="376" t="s">
        <v>1815</v>
      </c>
      <c r="AR276" s="369">
        <v>0</v>
      </c>
      <c r="AS276" s="369">
        <v>0</v>
      </c>
      <c r="AT276" s="369" t="s">
        <v>1424</v>
      </c>
      <c r="AW276" s="198"/>
      <c r="AX276" s="198"/>
      <c r="AY276" s="184"/>
      <c r="AZ276" s="184"/>
      <c r="BA276" s="184"/>
      <c r="BB276" s="186"/>
      <c r="BC276" s="184"/>
      <c r="BD276" s="184"/>
      <c r="BE276" s="184"/>
      <c r="BF276" s="184"/>
      <c r="BG276" s="186"/>
      <c r="BH276" s="186"/>
      <c r="BI276" s="199"/>
      <c r="BJ276" s="199"/>
      <c r="BK276" s="199"/>
      <c r="BL276" s="186"/>
      <c r="BM276" s="186"/>
      <c r="BN276" s="186"/>
      <c r="BO276" s="186"/>
      <c r="BP276" s="186"/>
      <c r="BQ276" s="186"/>
      <c r="BR276" s="186"/>
      <c r="BS276" s="186"/>
      <c r="BT276" s="187"/>
      <c r="BU276" s="188"/>
      <c r="BV276" s="189"/>
      <c r="BW276" s="185"/>
      <c r="BX276"/>
      <c r="BZ276"/>
    </row>
    <row r="277" spans="2:78" ht="18.75">
      <c r="B277" s="363" t="s">
        <v>299</v>
      </c>
      <c r="C277" s="364">
        <v>15585932000110</v>
      </c>
      <c r="D277" s="365" t="s">
        <v>11</v>
      </c>
      <c r="E277" s="365" t="s">
        <v>620</v>
      </c>
      <c r="F277" s="365" t="s">
        <v>687</v>
      </c>
      <c r="G277" s="366" t="s">
        <v>740</v>
      </c>
      <c r="H277" s="366" t="s">
        <v>34</v>
      </c>
      <c r="I277" s="366" t="s">
        <v>1321</v>
      </c>
      <c r="J277" s="366" t="s">
        <v>608</v>
      </c>
      <c r="K277" s="367" t="s">
        <v>48</v>
      </c>
      <c r="L277" s="368"/>
      <c r="M277" s="368" t="s">
        <v>34</v>
      </c>
      <c r="N277" s="367">
        <v>308560</v>
      </c>
      <c r="O277" s="367" t="s">
        <v>1323</v>
      </c>
      <c r="P277" s="371">
        <v>41094</v>
      </c>
      <c r="Q277" s="372">
        <v>138.19631999999999</v>
      </c>
      <c r="R277" s="372">
        <v>85.628538677290805</v>
      </c>
      <c r="S277" s="367">
        <v>1</v>
      </c>
      <c r="T277" s="369">
        <v>0.12779875342711144</v>
      </c>
      <c r="U277" s="369">
        <v>1.3693025492048587</v>
      </c>
      <c r="V277" s="369">
        <v>0.15564993252966786</v>
      </c>
      <c r="W277" s="369">
        <v>1.3944446937205119</v>
      </c>
      <c r="X277" s="369">
        <v>0.23698604227383058</v>
      </c>
      <c r="Y277" s="369">
        <v>1.622306087714209</v>
      </c>
      <c r="Z277" s="369">
        <v>0.30051432581494653</v>
      </c>
      <c r="AA277" s="369">
        <v>1.6237370613407502</v>
      </c>
      <c r="AB277" s="369">
        <v>2.1351093054747341E-3</v>
      </c>
      <c r="AC277" s="373">
        <v>20.621186377443124</v>
      </c>
      <c r="AD277" s="575">
        <v>0</v>
      </c>
      <c r="AE277" s="370" t="s">
        <v>1957</v>
      </c>
      <c r="AF277" s="370" t="s">
        <v>1833</v>
      </c>
      <c r="AG277" s="374" t="s">
        <v>1458</v>
      </c>
      <c r="AH277" s="374" t="s">
        <v>1813</v>
      </c>
      <c r="AI277" s="374">
        <v>100</v>
      </c>
      <c r="AJ277" s="374">
        <v>100</v>
      </c>
      <c r="AK277" s="374">
        <v>100</v>
      </c>
      <c r="AL277" s="722">
        <v>1.2</v>
      </c>
      <c r="AM277" s="722">
        <v>20</v>
      </c>
      <c r="AN277" s="369" t="s">
        <v>1815</v>
      </c>
      <c r="AO277" s="367" t="s">
        <v>1326</v>
      </c>
      <c r="AP277" s="370" t="s">
        <v>1835</v>
      </c>
      <c r="AQ277" s="376" t="s">
        <v>1950</v>
      </c>
      <c r="AR277" s="369">
        <v>4.0000000000000001E-3</v>
      </c>
      <c r="AS277" s="369">
        <v>4.0000000000000001E-3</v>
      </c>
      <c r="AT277" s="369" t="s">
        <v>1424</v>
      </c>
      <c r="AW277" s="198"/>
      <c r="AX277" s="198"/>
      <c r="AY277" s="184"/>
      <c r="AZ277" s="184"/>
      <c r="BA277" s="184"/>
      <c r="BB277" s="186"/>
      <c r="BC277" s="184"/>
      <c r="BD277" s="184"/>
      <c r="BE277" s="184"/>
      <c r="BF277" s="184"/>
      <c r="BG277" s="186"/>
      <c r="BH277" s="186"/>
      <c r="BI277" s="199"/>
      <c r="BJ277" s="199"/>
      <c r="BK277" s="199"/>
      <c r="BL277" s="186"/>
      <c r="BM277" s="186"/>
      <c r="BN277" s="186"/>
      <c r="BO277" s="186"/>
      <c r="BP277" s="186"/>
      <c r="BQ277" s="186"/>
      <c r="BR277" s="186"/>
      <c r="BS277" s="186"/>
      <c r="BT277" s="187"/>
      <c r="BU277" s="188"/>
      <c r="BV277" s="189"/>
      <c r="BW277" s="185"/>
      <c r="BX277"/>
      <c r="BZ277"/>
    </row>
    <row r="278" spans="2:78" ht="18.75">
      <c r="B278" s="363" t="s">
        <v>1701</v>
      </c>
      <c r="C278" s="364">
        <v>15674503000110</v>
      </c>
      <c r="D278" s="365" t="s">
        <v>13</v>
      </c>
      <c r="E278" s="365" t="s">
        <v>616</v>
      </c>
      <c r="F278" s="365" t="s">
        <v>617</v>
      </c>
      <c r="G278" s="366" t="s">
        <v>34</v>
      </c>
      <c r="H278" s="366" t="s">
        <v>1339</v>
      </c>
      <c r="I278" s="366" t="s">
        <v>34</v>
      </c>
      <c r="J278" s="366" t="s">
        <v>608</v>
      </c>
      <c r="K278" s="367" t="s">
        <v>48</v>
      </c>
      <c r="L278" s="368"/>
      <c r="M278" s="368" t="s">
        <v>1424</v>
      </c>
      <c r="N278" s="367">
        <v>311243</v>
      </c>
      <c r="O278" s="367" t="s">
        <v>1323</v>
      </c>
      <c r="P278" s="371">
        <v>41154</v>
      </c>
      <c r="Q278" s="372">
        <v>108.69682</v>
      </c>
      <c r="R278" s="372">
        <v>176.42942042168681</v>
      </c>
      <c r="S278" s="367">
        <v>1</v>
      </c>
      <c r="T278" s="369">
        <v>9.4858510126605733E-2</v>
      </c>
      <c r="U278" s="369">
        <v>1.0163635892130778</v>
      </c>
      <c r="V278" s="369">
        <v>0.10283274392080854</v>
      </c>
      <c r="W278" s="369">
        <v>0.92126332321897919</v>
      </c>
      <c r="X278" s="369">
        <v>0.13333485981786097</v>
      </c>
      <c r="Y278" s="369">
        <v>0.91275398631745819</v>
      </c>
      <c r="Z278" s="369">
        <v>0.1902121997116506</v>
      </c>
      <c r="AA278" s="369">
        <v>1.0277533270781398</v>
      </c>
      <c r="AB278" s="369">
        <v>2.2277863434320568E-2</v>
      </c>
      <c r="AC278" s="373">
        <v>-0.39450379567872196</v>
      </c>
      <c r="AD278" s="575">
        <v>11403956000150</v>
      </c>
      <c r="AE278" s="370" t="s">
        <v>1906</v>
      </c>
      <c r="AF278" s="370" t="s">
        <v>1907</v>
      </c>
      <c r="AG278" s="374" t="s">
        <v>1462</v>
      </c>
      <c r="AH278" s="374" t="s">
        <v>1819</v>
      </c>
      <c r="AI278" s="374">
        <v>5000</v>
      </c>
      <c r="AJ278" s="374">
        <v>0</v>
      </c>
      <c r="AK278" s="374">
        <v>0</v>
      </c>
      <c r="AL278" s="722">
        <v>2.5</v>
      </c>
      <c r="AM278" s="722">
        <v>0</v>
      </c>
      <c r="AN278" s="369" t="s">
        <v>1820</v>
      </c>
      <c r="AO278" s="367" t="s">
        <v>1326</v>
      </c>
      <c r="AP278" s="370" t="s">
        <v>1835</v>
      </c>
      <c r="AQ278" s="376" t="s">
        <v>1815</v>
      </c>
      <c r="AR278" s="369">
        <v>0</v>
      </c>
      <c r="AS278" s="369">
        <v>0</v>
      </c>
      <c r="AT278" s="369" t="s">
        <v>1424</v>
      </c>
      <c r="AW278" s="198"/>
      <c r="AX278" s="198"/>
      <c r="AY278" s="184"/>
      <c r="AZ278" s="184"/>
      <c r="BA278" s="184"/>
      <c r="BB278" s="186"/>
      <c r="BC278" s="184"/>
      <c r="BD278" s="184"/>
      <c r="BE278" s="184"/>
      <c r="BF278" s="184"/>
      <c r="BG278" s="186"/>
      <c r="BH278" s="186"/>
      <c r="BI278" s="199"/>
      <c r="BJ278" s="199"/>
      <c r="BK278" s="199"/>
      <c r="BL278" s="186"/>
      <c r="BM278" s="186"/>
      <c r="BN278" s="186"/>
      <c r="BO278" s="186"/>
      <c r="BP278" s="186"/>
      <c r="BQ278" s="186"/>
      <c r="BR278" s="186"/>
      <c r="BS278" s="186"/>
      <c r="BT278" s="187"/>
      <c r="BU278" s="188"/>
      <c r="BV278" s="189"/>
      <c r="BW278" s="185"/>
      <c r="BX278"/>
      <c r="BZ278"/>
    </row>
    <row r="279" spans="2:78" ht="18.75">
      <c r="B279" s="363" t="s">
        <v>37</v>
      </c>
      <c r="C279" s="364">
        <v>13396703000122</v>
      </c>
      <c r="D279" s="365" t="s">
        <v>11</v>
      </c>
      <c r="E279" s="365" t="s">
        <v>621</v>
      </c>
      <c r="F279" s="365" t="s">
        <v>674</v>
      </c>
      <c r="G279" s="366" t="s">
        <v>740</v>
      </c>
      <c r="H279" s="366" t="s">
        <v>34</v>
      </c>
      <c r="I279" s="366" t="s">
        <v>34</v>
      </c>
      <c r="J279" s="366" t="s">
        <v>608</v>
      </c>
      <c r="K279" s="367" t="s">
        <v>48</v>
      </c>
      <c r="L279" s="368" t="s">
        <v>717</v>
      </c>
      <c r="M279" s="368" t="s">
        <v>34</v>
      </c>
      <c r="N279" s="367">
        <v>311278</v>
      </c>
      <c r="O279" s="367" t="s">
        <v>1323</v>
      </c>
      <c r="P279" s="371">
        <v>41144</v>
      </c>
      <c r="Q279" s="372">
        <v>1877.8435689999999</v>
      </c>
      <c r="R279" s="372">
        <v>16405110.522747006</v>
      </c>
      <c r="S279" s="367">
        <v>1</v>
      </c>
      <c r="T279" s="369">
        <v>8.5994939875766008E-2</v>
      </c>
      <c r="U279" s="369">
        <v>0.9213946711754436</v>
      </c>
      <c r="V279" s="369">
        <v>8.6334776498018018E-2</v>
      </c>
      <c r="W279" s="369">
        <v>0.77346047643329796</v>
      </c>
      <c r="X279" s="369">
        <v>0.14764269219547366</v>
      </c>
      <c r="Y279" s="369">
        <v>1.0106993477635771</v>
      </c>
      <c r="Z279" s="369">
        <v>0.22599434757698744</v>
      </c>
      <c r="AA279" s="369">
        <v>1.2210911969642499</v>
      </c>
      <c r="AB279" s="369">
        <v>2.0306333887329303E-2</v>
      </c>
      <c r="AC279" s="373">
        <v>-1.2452601856911509</v>
      </c>
      <c r="AD279" s="575">
        <v>0</v>
      </c>
      <c r="AE279" s="370" t="s">
        <v>1958</v>
      </c>
      <c r="AF279" s="370" t="s">
        <v>1858</v>
      </c>
      <c r="AG279" s="374" t="s">
        <v>721</v>
      </c>
      <c r="AH279" s="374" t="s">
        <v>1819</v>
      </c>
      <c r="AI279" s="374">
        <v>500</v>
      </c>
      <c r="AJ279" s="374">
        <v>0</v>
      </c>
      <c r="AK279" s="374">
        <v>500</v>
      </c>
      <c r="AL279" s="722">
        <v>0.96</v>
      </c>
      <c r="AM279" s="722">
        <v>20</v>
      </c>
      <c r="AN279" s="369" t="s">
        <v>1866</v>
      </c>
      <c r="AO279" s="367" t="s">
        <v>1326</v>
      </c>
      <c r="AP279" s="370" t="s">
        <v>1835</v>
      </c>
      <c r="AQ279" s="376" t="s">
        <v>690</v>
      </c>
      <c r="AR279" s="369">
        <v>2.8800000000000002E-3</v>
      </c>
      <c r="AS279" s="369">
        <v>2.8800000000000002E-3</v>
      </c>
      <c r="AT279" s="369" t="s">
        <v>1424</v>
      </c>
      <c r="AW279" s="198"/>
      <c r="AX279" s="198"/>
      <c r="AY279" s="184"/>
      <c r="AZ279" s="184"/>
      <c r="BA279" s="184"/>
      <c r="BB279" s="186"/>
      <c r="BC279" s="184"/>
      <c r="BD279" s="184"/>
      <c r="BE279" s="184"/>
      <c r="BF279" s="184"/>
      <c r="BG279" s="186"/>
      <c r="BH279" s="186"/>
      <c r="BI279" s="199"/>
      <c r="BJ279" s="199"/>
      <c r="BK279" s="199"/>
      <c r="BL279" s="186"/>
      <c r="BM279" s="186"/>
      <c r="BN279" s="186"/>
      <c r="BO279" s="186"/>
      <c r="BP279" s="186"/>
      <c r="BQ279" s="186"/>
      <c r="BR279" s="186"/>
      <c r="BS279" s="186"/>
      <c r="BT279" s="187"/>
      <c r="BU279" s="188"/>
      <c r="BV279" s="189"/>
      <c r="BW279" s="185"/>
      <c r="BX279"/>
      <c r="BZ279"/>
    </row>
    <row r="280" spans="2:78" ht="18.75">
      <c r="B280" s="363" t="s">
        <v>756</v>
      </c>
      <c r="C280" s="364">
        <v>15862797000103</v>
      </c>
      <c r="D280" s="365" t="s">
        <v>14</v>
      </c>
      <c r="E280" s="365" t="s">
        <v>614</v>
      </c>
      <c r="F280" s="365" t="s">
        <v>691</v>
      </c>
      <c r="G280" s="366" t="s">
        <v>1424</v>
      </c>
      <c r="H280" s="366" t="s">
        <v>867</v>
      </c>
      <c r="I280" s="366" t="s">
        <v>34</v>
      </c>
      <c r="J280" s="366" t="s">
        <v>608</v>
      </c>
      <c r="K280" s="367" t="s">
        <v>48</v>
      </c>
      <c r="L280" s="368"/>
      <c r="M280" s="368" t="s">
        <v>34</v>
      </c>
      <c r="N280" s="367">
        <v>311456</v>
      </c>
      <c r="O280" s="367" t="s">
        <v>1326</v>
      </c>
      <c r="P280" s="371">
        <v>41150</v>
      </c>
      <c r="Q280" s="372">
        <v>4.0063979999999999</v>
      </c>
      <c r="R280" s="372">
        <v>3.6322841349206358</v>
      </c>
      <c r="S280" s="367">
        <v>2</v>
      </c>
      <c r="T280" s="369">
        <v>0.17172082898331675</v>
      </c>
      <c r="U280" s="369">
        <v>1.8399065919882804</v>
      </c>
      <c r="V280" s="369">
        <v>6.3958560175182422E-2</v>
      </c>
      <c r="W280" s="369">
        <v>0.572995268322957</v>
      </c>
      <c r="X280" s="369">
        <v>1.5379640255203775E-2</v>
      </c>
      <c r="Y280" s="369">
        <v>0.10528250429213896</v>
      </c>
      <c r="Z280" s="369">
        <v>-3.5986391035384369E-2</v>
      </c>
      <c r="AA280" s="369">
        <v>-0.19444143526134655</v>
      </c>
      <c r="AB280" s="369">
        <v>0.14700863586670532</v>
      </c>
      <c r="AC280" s="373">
        <v>-0.32421826887295496</v>
      </c>
      <c r="AD280" s="575">
        <v>15862804000177</v>
      </c>
      <c r="AE280" s="370" t="s">
        <v>1946</v>
      </c>
      <c r="AF280" s="370" t="s">
        <v>1812</v>
      </c>
      <c r="AG280" s="374" t="s">
        <v>1459</v>
      </c>
      <c r="AH280" s="374" t="s">
        <v>1813</v>
      </c>
      <c r="AI280" s="374">
        <v>20000</v>
      </c>
      <c r="AJ280" s="374">
        <v>5000</v>
      </c>
      <c r="AK280" s="374">
        <v>20000</v>
      </c>
      <c r="AL280" s="722">
        <v>1.9</v>
      </c>
      <c r="AM280" s="722">
        <v>20</v>
      </c>
      <c r="AN280" s="369" t="s">
        <v>1814</v>
      </c>
      <c r="AO280" s="367" t="s">
        <v>1326</v>
      </c>
      <c r="AP280" s="370" t="s">
        <v>1816</v>
      </c>
      <c r="AQ280" s="376" t="s">
        <v>661</v>
      </c>
      <c r="AR280" s="369">
        <v>3.9899999999999996E-3</v>
      </c>
      <c r="AS280" s="369">
        <v>3.9899999999999996E-3</v>
      </c>
      <c r="AT280" s="369" t="s">
        <v>1424</v>
      </c>
      <c r="AW280" s="198"/>
      <c r="AX280" s="198"/>
      <c r="AY280" s="184"/>
      <c r="AZ280" s="184"/>
      <c r="BA280" s="184"/>
      <c r="BB280" s="186"/>
      <c r="BC280" s="184"/>
      <c r="BD280" s="184"/>
      <c r="BE280" s="184"/>
      <c r="BF280" s="184"/>
      <c r="BG280" s="186"/>
      <c r="BH280" s="186"/>
      <c r="BI280" s="199"/>
      <c r="BJ280" s="199"/>
      <c r="BK280" s="199"/>
      <c r="BL280" s="186"/>
      <c r="BM280" s="186"/>
      <c r="BN280" s="186"/>
      <c r="BO280" s="186"/>
      <c r="BP280" s="186"/>
      <c r="BQ280" s="186"/>
      <c r="BR280" s="186"/>
      <c r="BS280" s="186"/>
      <c r="BT280" s="187"/>
      <c r="BU280" s="188"/>
      <c r="BV280" s="189"/>
      <c r="BW280" s="185"/>
      <c r="BX280"/>
      <c r="BZ280"/>
    </row>
    <row r="281" spans="2:78" ht="18.75">
      <c r="B281" s="363" t="s">
        <v>83</v>
      </c>
      <c r="C281" s="364">
        <v>15862830000103</v>
      </c>
      <c r="D281" s="365" t="s">
        <v>14</v>
      </c>
      <c r="E281" s="365" t="s">
        <v>607</v>
      </c>
      <c r="F281" s="365" t="s">
        <v>691</v>
      </c>
      <c r="G281" s="366" t="s">
        <v>1424</v>
      </c>
      <c r="H281" s="366" t="s">
        <v>34</v>
      </c>
      <c r="I281" s="366" t="s">
        <v>34</v>
      </c>
      <c r="J281" s="366" t="s">
        <v>611</v>
      </c>
      <c r="K281" s="367" t="s">
        <v>1815</v>
      </c>
      <c r="L281" s="368"/>
      <c r="M281" s="368" t="s">
        <v>34</v>
      </c>
      <c r="N281" s="367">
        <v>311502</v>
      </c>
      <c r="O281" s="367" t="s">
        <v>1323</v>
      </c>
      <c r="P281" s="371">
        <v>41143</v>
      </c>
      <c r="Q281" s="372">
        <v>193.823757</v>
      </c>
      <c r="R281" s="372">
        <v>158.23910134126976</v>
      </c>
      <c r="S281" s="367">
        <v>2</v>
      </c>
      <c r="T281" s="369">
        <v>0.15070462657945871</v>
      </c>
      <c r="U281" s="369">
        <v>1.6147280299562101</v>
      </c>
      <c r="V281" s="369">
        <v>6.8520595502441717E-2</v>
      </c>
      <c r="W281" s="369">
        <v>0.61386586718074765</v>
      </c>
      <c r="X281" s="369">
        <v>0.1521540626166531</v>
      </c>
      <c r="Y281" s="369">
        <v>1.0415822792138458</v>
      </c>
      <c r="Z281" s="369">
        <v>3.06232442813128E-2</v>
      </c>
      <c r="AA281" s="369">
        <v>0.16546331541171963</v>
      </c>
      <c r="AB281" s="369">
        <v>0.21670229763157173</v>
      </c>
      <c r="AC281" s="373">
        <v>-0.19889429218741733</v>
      </c>
      <c r="AD281" s="575">
        <v>13950080000198</v>
      </c>
      <c r="AE281" s="370" t="s">
        <v>1946</v>
      </c>
      <c r="AF281" s="370" t="s">
        <v>1812</v>
      </c>
      <c r="AG281" s="374" t="s">
        <v>1459</v>
      </c>
      <c r="AH281" s="374" t="s">
        <v>1819</v>
      </c>
      <c r="AI281" s="374">
        <v>500</v>
      </c>
      <c r="AJ281" s="374">
        <v>100</v>
      </c>
      <c r="AK281" s="374">
        <v>100</v>
      </c>
      <c r="AL281" s="722">
        <v>1.9</v>
      </c>
      <c r="AM281" s="722">
        <v>20</v>
      </c>
      <c r="AN281" s="369" t="s">
        <v>668</v>
      </c>
      <c r="AO281" s="367" t="s">
        <v>1326</v>
      </c>
      <c r="AP281" s="370" t="s">
        <v>1816</v>
      </c>
      <c r="AQ281" s="376" t="s">
        <v>661</v>
      </c>
      <c r="AR281" s="369">
        <v>3.9899999999999996E-3</v>
      </c>
      <c r="AS281" s="369">
        <v>3.9899999999999996E-3</v>
      </c>
      <c r="AT281" s="369" t="s">
        <v>1424</v>
      </c>
      <c r="AW281" s="198"/>
      <c r="AX281" s="198"/>
      <c r="AY281" s="184"/>
      <c r="AZ281" s="184"/>
      <c r="BA281" s="184"/>
      <c r="BB281" s="186"/>
      <c r="BC281" s="184"/>
      <c r="BD281" s="184"/>
      <c r="BE281" s="184"/>
      <c r="BF281" s="184"/>
      <c r="BG281" s="186"/>
      <c r="BH281" s="186"/>
      <c r="BI281" s="199"/>
      <c r="BJ281" s="199"/>
      <c r="BK281" s="199"/>
      <c r="BL281" s="186"/>
      <c r="BM281" s="186"/>
      <c r="BN281" s="186"/>
      <c r="BO281" s="186"/>
      <c r="BP281" s="186"/>
      <c r="BQ281" s="186"/>
      <c r="BR281" s="186"/>
      <c r="BS281" s="186"/>
      <c r="BT281" s="187"/>
      <c r="BU281" s="188"/>
      <c r="BV281" s="189"/>
      <c r="BW281" s="185"/>
      <c r="BX281"/>
      <c r="BZ281"/>
    </row>
    <row r="282" spans="2:78" ht="18.75">
      <c r="B282" s="363" t="s">
        <v>1560</v>
      </c>
      <c r="C282" s="364">
        <v>16565016000181</v>
      </c>
      <c r="D282" s="365" t="s">
        <v>11</v>
      </c>
      <c r="E282" s="365" t="s">
        <v>1424</v>
      </c>
      <c r="F282" s="365" t="s">
        <v>1424</v>
      </c>
      <c r="G282" s="366" t="s">
        <v>1424</v>
      </c>
      <c r="H282" s="366" t="s">
        <v>34</v>
      </c>
      <c r="I282" s="366" t="s">
        <v>1424</v>
      </c>
      <c r="J282" s="366" t="s">
        <v>1424</v>
      </c>
      <c r="K282" s="367" t="s">
        <v>48</v>
      </c>
      <c r="L282" s="368"/>
      <c r="M282" s="368" t="s">
        <v>1424</v>
      </c>
      <c r="N282" s="367">
        <v>311715</v>
      </c>
      <c r="O282" s="367" t="s">
        <v>1323</v>
      </c>
      <c r="P282" s="371">
        <v>41140</v>
      </c>
      <c r="Q282" s="372">
        <v>2386.7161409999999</v>
      </c>
      <c r="R282" s="372">
        <v>2053.4583308968254</v>
      </c>
      <c r="S282" s="367">
        <v>0</v>
      </c>
      <c r="T282" s="369">
        <v>9.6043245918335352E-2</v>
      </c>
      <c r="U282" s="369">
        <v>1.0290574668624779</v>
      </c>
      <c r="V282" s="369">
        <v>0.11457898827111612</v>
      </c>
      <c r="W282" s="369">
        <v>1.0264961867302365</v>
      </c>
      <c r="X282" s="369">
        <v>0.15086898452501774</v>
      </c>
      <c r="Y282" s="369">
        <v>1.0327851787971079</v>
      </c>
      <c r="Z282" s="369">
        <v>0.16873320451722518</v>
      </c>
      <c r="AA282" s="369">
        <v>0.91169815918233432</v>
      </c>
      <c r="AB282" s="369">
        <v>1.5142533205905325E-3</v>
      </c>
      <c r="AC282" s="373">
        <v>1.953135994909039</v>
      </c>
      <c r="AD282" s="575">
        <v>16157572000119</v>
      </c>
      <c r="AE282" s="370" t="s">
        <v>1836</v>
      </c>
      <c r="AF282" s="370" t="s">
        <v>1833</v>
      </c>
      <c r="AG282" s="374" t="s">
        <v>1458</v>
      </c>
      <c r="AH282" s="374" t="s">
        <v>1819</v>
      </c>
      <c r="AI282" s="374">
        <v>500</v>
      </c>
      <c r="AJ282" s="374">
        <v>100</v>
      </c>
      <c r="AK282" s="374">
        <v>100</v>
      </c>
      <c r="AL282" s="722">
        <v>0.15</v>
      </c>
      <c r="AM282" s="722">
        <v>0</v>
      </c>
      <c r="AN282" s="369" t="s">
        <v>1815</v>
      </c>
      <c r="AO282" s="367" t="s">
        <v>1326</v>
      </c>
      <c r="AP282" s="370" t="s">
        <v>1821</v>
      </c>
      <c r="AQ282" s="376" t="s">
        <v>1815</v>
      </c>
      <c r="AR282" s="369">
        <v>0</v>
      </c>
      <c r="AS282" s="369">
        <v>0</v>
      </c>
      <c r="AT282" s="369" t="s">
        <v>1424</v>
      </c>
      <c r="AW282" s="198"/>
      <c r="AX282" s="198"/>
      <c r="AY282" s="184"/>
      <c r="AZ282" s="184"/>
      <c r="BA282" s="184"/>
      <c r="BB282" s="186"/>
      <c r="BC282" s="184"/>
      <c r="BD282" s="184"/>
      <c r="BE282" s="184"/>
      <c r="BF282" s="184"/>
      <c r="BG282" s="186"/>
      <c r="BH282" s="186"/>
      <c r="BI282" s="199"/>
      <c r="BJ282" s="199"/>
      <c r="BK282" s="199"/>
      <c r="BL282" s="186"/>
      <c r="BM282" s="186"/>
      <c r="BN282" s="186"/>
      <c r="BO282" s="186"/>
      <c r="BP282" s="186"/>
      <c r="BQ282" s="186"/>
      <c r="BR282" s="186"/>
      <c r="BS282" s="186"/>
      <c r="BT282" s="187"/>
      <c r="BU282" s="188"/>
      <c r="BV282" s="189"/>
      <c r="BW282" s="185"/>
      <c r="BX282"/>
      <c r="BZ282"/>
    </row>
    <row r="283" spans="2:78" ht="18.75">
      <c r="B283" s="363" t="s">
        <v>30</v>
      </c>
      <c r="C283" s="364">
        <v>14866273000128</v>
      </c>
      <c r="D283" s="365" t="s">
        <v>14</v>
      </c>
      <c r="E283" s="365" t="s">
        <v>607</v>
      </c>
      <c r="F283" s="365" t="s">
        <v>1424</v>
      </c>
      <c r="G283" s="366" t="s">
        <v>1424</v>
      </c>
      <c r="H283" s="366" t="s">
        <v>34</v>
      </c>
      <c r="I283" s="366" t="s">
        <v>34</v>
      </c>
      <c r="J283" s="366" t="s">
        <v>608</v>
      </c>
      <c r="K283" s="367" t="s">
        <v>48</v>
      </c>
      <c r="L283" s="368"/>
      <c r="M283" s="368" t="s">
        <v>34</v>
      </c>
      <c r="N283" s="367">
        <v>311774</v>
      </c>
      <c r="O283" s="367" t="s">
        <v>1323</v>
      </c>
      <c r="P283" s="371">
        <v>41150</v>
      </c>
      <c r="Q283" s="372">
        <v>438.51325400000002</v>
      </c>
      <c r="R283" s="372">
        <v>550.88043936111137</v>
      </c>
      <c r="S283" s="367">
        <v>2</v>
      </c>
      <c r="T283" s="369">
        <v>-2.2755997375009218E-2</v>
      </c>
      <c r="U283" s="369">
        <v>-0.2438196334447883</v>
      </c>
      <c r="V283" s="369">
        <v>-0.13851302490412498</v>
      </c>
      <c r="W283" s="369">
        <v>-1.2409176762856535</v>
      </c>
      <c r="X283" s="369">
        <v>-6.2975014120187911E-2</v>
      </c>
      <c r="Y283" s="369">
        <v>-0.43110027831521269</v>
      </c>
      <c r="Z283" s="369">
        <v>-9.2909719591067086E-2</v>
      </c>
      <c r="AA283" s="369">
        <v>-0.50200919590000159</v>
      </c>
      <c r="AB283" s="369">
        <v>0.23191972547760814</v>
      </c>
      <c r="AC283" s="373">
        <v>-1.0785390073839825</v>
      </c>
      <c r="AD283" s="575">
        <v>14284684000105</v>
      </c>
      <c r="AE283" s="370" t="s">
        <v>1903</v>
      </c>
      <c r="AF283" s="370" t="s">
        <v>1812</v>
      </c>
      <c r="AG283" s="374" t="s">
        <v>1459</v>
      </c>
      <c r="AH283" s="374" t="s">
        <v>1819</v>
      </c>
      <c r="AI283" s="374">
        <v>100000</v>
      </c>
      <c r="AJ283" s="374">
        <v>10000</v>
      </c>
      <c r="AK283" s="374">
        <v>100000</v>
      </c>
      <c r="AL283" s="722">
        <v>1.38</v>
      </c>
      <c r="AM283" s="722">
        <v>20</v>
      </c>
      <c r="AN283" s="369" t="s">
        <v>668</v>
      </c>
      <c r="AO283" s="367" t="s">
        <v>1326</v>
      </c>
      <c r="AP283" s="370" t="s">
        <v>1816</v>
      </c>
      <c r="AQ283" s="376" t="s">
        <v>661</v>
      </c>
      <c r="AR283" s="369">
        <v>4.1399999999999996E-3</v>
      </c>
      <c r="AS283" s="369">
        <v>4.1399999999999996E-3</v>
      </c>
      <c r="AT283" s="369" t="s">
        <v>1424</v>
      </c>
      <c r="AW283" s="198"/>
      <c r="AX283" s="198"/>
      <c r="AY283" s="184"/>
      <c r="AZ283" s="184"/>
      <c r="BA283" s="184"/>
      <c r="BB283" s="186"/>
      <c r="BC283" s="184"/>
      <c r="BD283" s="184"/>
      <c r="BE283" s="184"/>
      <c r="BF283" s="184"/>
      <c r="BG283" s="186"/>
      <c r="BH283" s="186"/>
      <c r="BI283" s="199"/>
      <c r="BJ283" s="199"/>
      <c r="BK283" s="199"/>
      <c r="BL283" s="186"/>
      <c r="BM283" s="186"/>
      <c r="BN283" s="186"/>
      <c r="BO283" s="186"/>
      <c r="BP283" s="186"/>
      <c r="BQ283" s="186"/>
      <c r="BR283" s="186"/>
      <c r="BS283" s="186"/>
      <c r="BT283" s="187"/>
      <c r="BU283" s="188"/>
      <c r="BV283" s="189"/>
      <c r="BW283" s="185"/>
      <c r="BX283"/>
      <c r="BZ283"/>
    </row>
    <row r="284" spans="2:78" ht="18.75">
      <c r="B284" s="363" t="s">
        <v>1607</v>
      </c>
      <c r="C284" s="364">
        <v>15626322000118</v>
      </c>
      <c r="D284" s="365" t="s">
        <v>14</v>
      </c>
      <c r="E284" s="365" t="s">
        <v>614</v>
      </c>
      <c r="F284" s="365" t="s">
        <v>1424</v>
      </c>
      <c r="G284" s="366" t="s">
        <v>1424</v>
      </c>
      <c r="H284" s="366" t="s">
        <v>867</v>
      </c>
      <c r="I284" s="366" t="s">
        <v>34</v>
      </c>
      <c r="J284" s="366" t="s">
        <v>608</v>
      </c>
      <c r="K284" s="367" t="s">
        <v>48</v>
      </c>
      <c r="L284" s="368"/>
      <c r="M284" s="368" t="s">
        <v>1424</v>
      </c>
      <c r="N284" s="367">
        <v>313114</v>
      </c>
      <c r="O284" s="367" t="s">
        <v>1326</v>
      </c>
      <c r="P284" s="371">
        <v>41168</v>
      </c>
      <c r="Q284" s="372">
        <v>211.98211900000001</v>
      </c>
      <c r="R284" s="372">
        <v>214.58140616532259</v>
      </c>
      <c r="S284" s="367">
        <v>2</v>
      </c>
      <c r="T284" s="369">
        <v>0.19991079277150847</v>
      </c>
      <c r="U284" s="369">
        <v>2.14194857786085</v>
      </c>
      <c r="V284" s="369">
        <v>0.15697443053944204</v>
      </c>
      <c r="W284" s="369">
        <v>1.4063106752314318</v>
      </c>
      <c r="X284" s="369">
        <v>0.46836572938709153</v>
      </c>
      <c r="Y284" s="369">
        <v>3.2062334421510768</v>
      </c>
      <c r="Z284" s="369">
        <v>0.38579955741017957</v>
      </c>
      <c r="AA284" s="369">
        <v>2.0845496730213129</v>
      </c>
      <c r="AB284" s="369">
        <v>0.16426126147344292</v>
      </c>
      <c r="AC284" s="373">
        <v>0.27610274344273383</v>
      </c>
      <c r="AD284" s="575">
        <v>16617768000149</v>
      </c>
      <c r="AE284" s="370" t="s">
        <v>1817</v>
      </c>
      <c r="AF284" s="370" t="s">
        <v>1818</v>
      </c>
      <c r="AG284" s="374" t="s">
        <v>1594</v>
      </c>
      <c r="AH284" s="374" t="s">
        <v>1813</v>
      </c>
      <c r="AI284" s="374">
        <v>100000</v>
      </c>
      <c r="AJ284" s="374">
        <v>50000</v>
      </c>
      <c r="AK284" s="374">
        <v>100000</v>
      </c>
      <c r="AL284" s="722">
        <v>0</v>
      </c>
      <c r="AM284" s="722">
        <v>0</v>
      </c>
      <c r="AN284" s="369" t="s">
        <v>1814</v>
      </c>
      <c r="AO284" s="367" t="s">
        <v>1326</v>
      </c>
      <c r="AP284" s="370" t="s">
        <v>1816</v>
      </c>
      <c r="AQ284" s="376" t="s">
        <v>1815</v>
      </c>
      <c r="AR284" s="369">
        <v>0</v>
      </c>
      <c r="AS284" s="369">
        <v>0</v>
      </c>
      <c r="AT284" s="369" t="s">
        <v>1424</v>
      </c>
      <c r="AW284" s="198"/>
      <c r="AX284" s="198"/>
      <c r="AY284" s="184"/>
      <c r="AZ284" s="184"/>
      <c r="BA284" s="184"/>
      <c r="BB284" s="184"/>
      <c r="BC284" s="184"/>
      <c r="BD284" s="184"/>
      <c r="BE284" s="184"/>
      <c r="BF284" s="184"/>
      <c r="BG284" s="186"/>
      <c r="BH284" s="186"/>
      <c r="BI284" s="199"/>
      <c r="BJ284" s="199"/>
      <c r="BK284" s="199"/>
      <c r="BL284" s="218"/>
      <c r="BM284" s="186"/>
      <c r="BN284" s="186"/>
      <c r="BO284" s="186"/>
      <c r="BP284" s="186"/>
      <c r="BQ284" s="186"/>
      <c r="BR284" s="186"/>
      <c r="BS284" s="186"/>
      <c r="BT284" s="186"/>
      <c r="BU284" s="186"/>
      <c r="BV284" s="189"/>
      <c r="BW284" s="184"/>
      <c r="BX284"/>
      <c r="BZ284"/>
    </row>
    <row r="285" spans="2:78" ht="18.75">
      <c r="B285" s="363" t="s">
        <v>382</v>
      </c>
      <c r="C285" s="364">
        <v>16617768000149</v>
      </c>
      <c r="D285" s="365" t="s">
        <v>14</v>
      </c>
      <c r="E285" s="365" t="s">
        <v>614</v>
      </c>
      <c r="F285" s="365" t="s">
        <v>1424</v>
      </c>
      <c r="G285" s="366" t="s">
        <v>1424</v>
      </c>
      <c r="H285" s="366" t="s">
        <v>867</v>
      </c>
      <c r="I285" s="366" t="s">
        <v>34</v>
      </c>
      <c r="J285" s="366" t="s">
        <v>608</v>
      </c>
      <c r="K285" s="367" t="s">
        <v>48</v>
      </c>
      <c r="L285" s="368"/>
      <c r="M285" s="368" t="s">
        <v>1421</v>
      </c>
      <c r="N285" s="367">
        <v>313947</v>
      </c>
      <c r="O285" s="367" t="s">
        <v>1326</v>
      </c>
      <c r="P285" s="371">
        <v>41171</v>
      </c>
      <c r="Q285" s="372">
        <v>436.3938516</v>
      </c>
      <c r="R285" s="372">
        <v>439.6136597873014</v>
      </c>
      <c r="S285" s="367">
        <v>1</v>
      </c>
      <c r="T285" s="369">
        <v>0.20248691181823197</v>
      </c>
      <c r="U285" s="369">
        <v>2.1695504619413981</v>
      </c>
      <c r="V285" s="369">
        <v>0.15891352213262722</v>
      </c>
      <c r="W285" s="369">
        <v>1.4236827096345932</v>
      </c>
      <c r="X285" s="369">
        <v>0.4751673685862956</v>
      </c>
      <c r="Y285" s="369">
        <v>3.2527945837838588</v>
      </c>
      <c r="Z285" s="369">
        <v>0.39252518273481796</v>
      </c>
      <c r="AA285" s="369">
        <v>2.1208895282701175</v>
      </c>
      <c r="AB285" s="369">
        <v>0.16647868720006953</v>
      </c>
      <c r="AC285" s="373">
        <v>0.28407285835052676</v>
      </c>
      <c r="AD285" s="575">
        <v>15831948000166</v>
      </c>
      <c r="AE285" s="370" t="s">
        <v>1927</v>
      </c>
      <c r="AF285" s="370" t="s">
        <v>1856</v>
      </c>
      <c r="AG285" s="374" t="s">
        <v>59</v>
      </c>
      <c r="AH285" s="374" t="s">
        <v>1813</v>
      </c>
      <c r="AI285" s="374">
        <v>50000</v>
      </c>
      <c r="AJ285" s="374">
        <v>10000</v>
      </c>
      <c r="AK285" s="374">
        <v>50000</v>
      </c>
      <c r="AL285" s="722">
        <v>0</v>
      </c>
      <c r="AM285" s="722">
        <v>0</v>
      </c>
      <c r="AN285" s="369" t="s">
        <v>1814</v>
      </c>
      <c r="AO285" s="367" t="s">
        <v>1326</v>
      </c>
      <c r="AP285" s="370" t="s">
        <v>1816</v>
      </c>
      <c r="AQ285" s="376" t="s">
        <v>661</v>
      </c>
      <c r="AR285" s="369">
        <v>3.16666E-3</v>
      </c>
      <c r="AS285" s="369">
        <v>3.16666E-3</v>
      </c>
      <c r="AT285" s="369" t="s">
        <v>1424</v>
      </c>
      <c r="AW285" s="198"/>
      <c r="AX285" s="198"/>
      <c r="AY285" s="184"/>
      <c r="AZ285" s="184"/>
      <c r="BA285" s="184"/>
      <c r="BB285" s="186"/>
      <c r="BC285" s="184"/>
      <c r="BD285" s="184"/>
      <c r="BE285" s="184"/>
      <c r="BF285" s="184"/>
      <c r="BG285" s="186"/>
      <c r="BH285" s="186"/>
      <c r="BI285" s="199"/>
      <c r="BJ285" s="199"/>
      <c r="BK285" s="199"/>
      <c r="BL285" s="186"/>
      <c r="BM285" s="186"/>
      <c r="BN285" s="186"/>
      <c r="BO285" s="186"/>
      <c r="BP285" s="186"/>
      <c r="BQ285" s="186"/>
      <c r="BR285" s="186"/>
      <c r="BS285" s="186"/>
      <c r="BT285" s="187"/>
      <c r="BU285" s="188"/>
      <c r="BV285" s="189"/>
      <c r="BW285" s="185"/>
      <c r="BX285"/>
      <c r="BZ285"/>
    </row>
    <row r="286" spans="2:78" ht="18.75">
      <c r="B286" s="363" t="s">
        <v>842</v>
      </c>
      <c r="C286" s="364">
        <v>15912241000184</v>
      </c>
      <c r="D286" s="365" t="s">
        <v>14</v>
      </c>
      <c r="E286" s="365" t="s">
        <v>607</v>
      </c>
      <c r="F286" s="365" t="s">
        <v>1424</v>
      </c>
      <c r="G286" s="366" t="s">
        <v>1424</v>
      </c>
      <c r="H286" s="366" t="s">
        <v>34</v>
      </c>
      <c r="I286" s="366" t="s">
        <v>34</v>
      </c>
      <c r="J286" s="366" t="s">
        <v>1424</v>
      </c>
      <c r="K286" s="367" t="s">
        <v>48</v>
      </c>
      <c r="L286" s="368"/>
      <c r="M286" s="368" t="s">
        <v>34</v>
      </c>
      <c r="N286" s="367">
        <v>314153</v>
      </c>
      <c r="O286" s="367" t="s">
        <v>1323</v>
      </c>
      <c r="P286" s="371">
        <v>41157</v>
      </c>
      <c r="Q286" s="372">
        <v>44.284500000000001</v>
      </c>
      <c r="R286" s="372">
        <v>80.774549397590391</v>
      </c>
      <c r="S286" s="367">
        <v>2</v>
      </c>
      <c r="T286" s="369">
        <v>-0.19211078781628754</v>
      </c>
      <c r="U286" s="369">
        <v>-2.0583752535319388</v>
      </c>
      <c r="V286" s="369">
        <v>-0.28914022750105373</v>
      </c>
      <c r="W286" s="369">
        <v>-2.5903644764069229</v>
      </c>
      <c r="X286" s="369">
        <v>-0.3332218743350458</v>
      </c>
      <c r="Y286" s="369">
        <v>-2.2810958405248614</v>
      </c>
      <c r="Z286" s="369">
        <v>-0.19872146118721368</v>
      </c>
      <c r="AA286" s="369">
        <v>-1.0737305136400181</v>
      </c>
      <c r="AB286" s="369">
        <v>0.19419314627933174</v>
      </c>
      <c r="AC286" s="373">
        <v>-2.0637271746442041</v>
      </c>
      <c r="AD286" s="575">
        <v>16565058000112</v>
      </c>
      <c r="AE286" s="370" t="s">
        <v>1889</v>
      </c>
      <c r="AF286" s="370" t="s">
        <v>1833</v>
      </c>
      <c r="AG286" s="374" t="s">
        <v>1458</v>
      </c>
      <c r="AH286" s="374" t="s">
        <v>1819</v>
      </c>
      <c r="AI286" s="374">
        <v>5000</v>
      </c>
      <c r="AJ286" s="374">
        <v>5000</v>
      </c>
      <c r="AK286" s="374">
        <v>5000</v>
      </c>
      <c r="AL286" s="722">
        <v>0.75</v>
      </c>
      <c r="AM286" s="722">
        <v>10</v>
      </c>
      <c r="AN286" s="369" t="s">
        <v>1815</v>
      </c>
      <c r="AO286" s="367" t="s">
        <v>1326</v>
      </c>
      <c r="AP286" s="370" t="s">
        <v>1816</v>
      </c>
      <c r="AQ286" s="376" t="s">
        <v>661</v>
      </c>
      <c r="AR286" s="369">
        <v>6.0000000000000001E-3</v>
      </c>
      <c r="AS286" s="369">
        <v>6.0000000000000001E-3</v>
      </c>
      <c r="AT286" s="369" t="s">
        <v>1424</v>
      </c>
      <c r="AW286" s="198"/>
      <c r="AX286" s="198"/>
      <c r="AY286" s="184"/>
      <c r="AZ286" s="184"/>
      <c r="BA286" s="184"/>
      <c r="BB286" s="186"/>
      <c r="BC286" s="184"/>
      <c r="BD286" s="184"/>
      <c r="BE286" s="184"/>
      <c r="BF286" s="184"/>
      <c r="BG286" s="186"/>
      <c r="BH286" s="186"/>
      <c r="BI286" s="199"/>
      <c r="BJ286" s="199"/>
      <c r="BK286" s="199"/>
      <c r="BL286" s="186"/>
      <c r="BM286" s="186"/>
      <c r="BN286" s="186"/>
      <c r="BO286" s="186"/>
      <c r="BP286" s="186"/>
      <c r="BQ286" s="186"/>
      <c r="BR286" s="186"/>
      <c r="BS286" s="186"/>
      <c r="BT286" s="187"/>
      <c r="BU286" s="188"/>
      <c r="BV286" s="189"/>
      <c r="BW286" s="185"/>
      <c r="BX286"/>
      <c r="BZ286"/>
    </row>
    <row r="287" spans="2:78" ht="18.75">
      <c r="B287" s="363" t="s">
        <v>1381</v>
      </c>
      <c r="C287" s="364">
        <v>16599968000116</v>
      </c>
      <c r="D287" s="365" t="s">
        <v>11</v>
      </c>
      <c r="E287" s="365" t="s">
        <v>620</v>
      </c>
      <c r="F287" s="365" t="s">
        <v>665</v>
      </c>
      <c r="G287" s="366" t="s">
        <v>740</v>
      </c>
      <c r="H287" s="366" t="s">
        <v>34</v>
      </c>
      <c r="I287" s="366" t="s">
        <v>1424</v>
      </c>
      <c r="J287" s="366" t="s">
        <v>608</v>
      </c>
      <c r="K287" s="367" t="s">
        <v>48</v>
      </c>
      <c r="L287" s="368"/>
      <c r="M287" s="368" t="s">
        <v>34</v>
      </c>
      <c r="N287" s="367">
        <v>314331</v>
      </c>
      <c r="O287" s="367" t="s">
        <v>1323</v>
      </c>
      <c r="P287" s="371">
        <v>41174</v>
      </c>
      <c r="Q287" s="372">
        <v>29.006577</v>
      </c>
      <c r="R287" s="372">
        <v>52.363269373015832</v>
      </c>
      <c r="S287" s="367">
        <v>1</v>
      </c>
      <c r="T287" s="369">
        <v>7.3360738220541899E-2</v>
      </c>
      <c r="U287" s="369">
        <v>0.78602524017756226</v>
      </c>
      <c r="V287" s="369">
        <v>8.7185992911233523E-2</v>
      </c>
      <c r="W287" s="369">
        <v>0.78108639821382886</v>
      </c>
      <c r="X287" s="369">
        <v>8.8986170510991114E-2</v>
      </c>
      <c r="Y287" s="369">
        <v>0.60916163988910543</v>
      </c>
      <c r="Z287" s="369">
        <v>0.12493192440866041</v>
      </c>
      <c r="AA287" s="369">
        <v>0.67503136583205647</v>
      </c>
      <c r="AB287" s="369">
        <v>1.3393791526759711E-2</v>
      </c>
      <c r="AC287" s="373">
        <v>-1.8243865185751651</v>
      </c>
      <c r="AD287" s="575">
        <v>16802143000157</v>
      </c>
      <c r="AE287" s="370" t="s">
        <v>1861</v>
      </c>
      <c r="AF287" s="370" t="s">
        <v>1858</v>
      </c>
      <c r="AG287" s="374" t="s">
        <v>721</v>
      </c>
      <c r="AH287" s="374" t="s">
        <v>1819</v>
      </c>
      <c r="AI287" s="374">
        <v>1000</v>
      </c>
      <c r="AJ287" s="374">
        <v>1000</v>
      </c>
      <c r="AK287" s="374">
        <v>1000</v>
      </c>
      <c r="AL287" s="722">
        <v>1.5</v>
      </c>
      <c r="AM287" s="722">
        <v>20</v>
      </c>
      <c r="AN287" s="369" t="s">
        <v>1820</v>
      </c>
      <c r="AO287" s="367" t="s">
        <v>1326</v>
      </c>
      <c r="AP287" s="370" t="s">
        <v>1821</v>
      </c>
      <c r="AQ287" s="376" t="s">
        <v>671</v>
      </c>
      <c r="AR287" s="369">
        <v>2.5000000000000001E-3</v>
      </c>
      <c r="AS287" s="369">
        <v>2.5000000000000001E-3</v>
      </c>
      <c r="AT287" s="369" t="s">
        <v>1424</v>
      </c>
      <c r="AW287" s="198"/>
      <c r="AX287" s="198"/>
      <c r="AY287" s="184"/>
      <c r="AZ287" s="184"/>
      <c r="BA287" s="184"/>
      <c r="BB287" s="186"/>
      <c r="BC287" s="184"/>
      <c r="BD287" s="184"/>
      <c r="BE287" s="184"/>
      <c r="BF287" s="184"/>
      <c r="BG287" s="186"/>
      <c r="BH287" s="186"/>
      <c r="BI287" s="199"/>
      <c r="BJ287" s="199"/>
      <c r="BK287" s="199"/>
      <c r="BL287" s="218"/>
      <c r="BM287" s="186"/>
      <c r="BN287" s="186"/>
      <c r="BO287" s="186"/>
      <c r="BP287" s="186"/>
      <c r="BQ287" s="186"/>
      <c r="BR287" s="186"/>
      <c r="BS287" s="186"/>
      <c r="BT287" s="187"/>
      <c r="BU287" s="188"/>
      <c r="BV287" s="189"/>
      <c r="BW287" s="185"/>
      <c r="BX287"/>
      <c r="BZ287"/>
    </row>
    <row r="288" spans="2:78" ht="18.75">
      <c r="B288" s="363" t="s">
        <v>1211</v>
      </c>
      <c r="C288" s="364">
        <v>16599959000125</v>
      </c>
      <c r="D288" s="365" t="s">
        <v>11</v>
      </c>
      <c r="E288" s="365" t="s">
        <v>620</v>
      </c>
      <c r="F288" s="365" t="s">
        <v>665</v>
      </c>
      <c r="G288" s="366" t="s">
        <v>740</v>
      </c>
      <c r="H288" s="366" t="s">
        <v>34</v>
      </c>
      <c r="I288" s="366" t="s">
        <v>34</v>
      </c>
      <c r="J288" s="366" t="s">
        <v>608</v>
      </c>
      <c r="K288" s="367" t="s">
        <v>48</v>
      </c>
      <c r="L288" s="368"/>
      <c r="M288" s="368" t="s">
        <v>34</v>
      </c>
      <c r="N288" s="367">
        <v>317748</v>
      </c>
      <c r="O288" s="367" t="s">
        <v>1323</v>
      </c>
      <c r="P288" s="371">
        <v>41182</v>
      </c>
      <c r="Q288" s="372">
        <v>93.751521999999994</v>
      </c>
      <c r="R288" s="372">
        <v>76.737854638888862</v>
      </c>
      <c r="S288" s="367">
        <v>1</v>
      </c>
      <c r="T288" s="369">
        <v>0.11310996805034423</v>
      </c>
      <c r="U288" s="369">
        <v>1.2119192358175193</v>
      </c>
      <c r="V288" s="369">
        <v>0.13477411302484388</v>
      </c>
      <c r="W288" s="369">
        <v>1.2074213184934113</v>
      </c>
      <c r="X288" s="369">
        <v>0.20974275619947069</v>
      </c>
      <c r="Y288" s="369">
        <v>1.4358100881029514</v>
      </c>
      <c r="Z288" s="369">
        <v>0.19012744684407834</v>
      </c>
      <c r="AA288" s="369">
        <v>1.0272953909323046</v>
      </c>
      <c r="AB288" s="369">
        <v>3.3893970858104505E-3</v>
      </c>
      <c r="AC288" s="373">
        <v>6.8309102868209806</v>
      </c>
      <c r="AD288" s="575">
        <v>0</v>
      </c>
      <c r="AE288" s="370" t="s">
        <v>1959</v>
      </c>
      <c r="AF288" s="370" t="s">
        <v>1833</v>
      </c>
      <c r="AG288" s="374" t="s">
        <v>1458</v>
      </c>
      <c r="AH288" s="374" t="s">
        <v>1819</v>
      </c>
      <c r="AI288" s="374">
        <v>500</v>
      </c>
      <c r="AJ288" s="374">
        <v>0</v>
      </c>
      <c r="AK288" s="374">
        <v>0</v>
      </c>
      <c r="AL288" s="722">
        <v>0.75</v>
      </c>
      <c r="AM288" s="722">
        <v>0</v>
      </c>
      <c r="AN288" s="369" t="s">
        <v>1820</v>
      </c>
      <c r="AO288" s="367" t="s">
        <v>1326</v>
      </c>
      <c r="AP288" s="370" t="s">
        <v>1821</v>
      </c>
      <c r="AQ288" s="376" t="s">
        <v>677</v>
      </c>
      <c r="AR288" s="369">
        <v>1.5E-3</v>
      </c>
      <c r="AS288" s="369">
        <v>1.5E-3</v>
      </c>
      <c r="AT288" s="369" t="s">
        <v>1424</v>
      </c>
      <c r="AW288" s="198"/>
      <c r="AX288" s="198"/>
      <c r="AY288" s="184"/>
      <c r="AZ288" s="184"/>
      <c r="BA288" s="184"/>
      <c r="BB288" s="186"/>
      <c r="BC288" s="184"/>
      <c r="BD288" s="184"/>
      <c r="BE288" s="184"/>
      <c r="BF288" s="184"/>
      <c r="BG288" s="186"/>
      <c r="BH288" s="186"/>
      <c r="BI288" s="199"/>
      <c r="BJ288" s="199"/>
      <c r="BK288" s="199"/>
      <c r="BL288" s="218"/>
      <c r="BM288" s="186"/>
      <c r="BN288" s="186"/>
      <c r="BO288" s="186"/>
      <c r="BP288" s="186"/>
      <c r="BQ288" s="186"/>
      <c r="BR288" s="186"/>
      <c r="BS288" s="186"/>
      <c r="BT288" s="187"/>
      <c r="BU288" s="188"/>
      <c r="BV288" s="189"/>
      <c r="BW288" s="185"/>
      <c r="BX288"/>
      <c r="BZ288"/>
    </row>
    <row r="289" spans="2:78" ht="18.75">
      <c r="B289" s="363" t="s">
        <v>1090</v>
      </c>
      <c r="C289" s="364">
        <v>16816153000141</v>
      </c>
      <c r="D289" s="365" t="s">
        <v>14</v>
      </c>
      <c r="E289" s="365" t="s">
        <v>607</v>
      </c>
      <c r="F289" s="365" t="s">
        <v>1424</v>
      </c>
      <c r="G289" s="366" t="s">
        <v>1424</v>
      </c>
      <c r="H289" s="366" t="s">
        <v>34</v>
      </c>
      <c r="I289" s="366" t="s">
        <v>34</v>
      </c>
      <c r="J289" s="366" t="s">
        <v>608</v>
      </c>
      <c r="K289" s="367" t="s">
        <v>48</v>
      </c>
      <c r="L289" s="368"/>
      <c r="M289" s="368" t="s">
        <v>1421</v>
      </c>
      <c r="N289" s="367">
        <v>318221</v>
      </c>
      <c r="O289" s="367" t="s">
        <v>1323</v>
      </c>
      <c r="P289" s="371">
        <v>41215</v>
      </c>
      <c r="Q289" s="372">
        <v>423.145847</v>
      </c>
      <c r="R289" s="372">
        <v>473.50883117857143</v>
      </c>
      <c r="S289" s="367">
        <v>4</v>
      </c>
      <c r="T289" s="369">
        <v>-0.23922388026809138</v>
      </c>
      <c r="U289" s="369">
        <v>-2.5631695168967443</v>
      </c>
      <c r="V289" s="369">
        <v>-0.32162489655624771</v>
      </c>
      <c r="W289" s="369">
        <v>-2.881389815480861</v>
      </c>
      <c r="X289" s="369">
        <v>-0.21136235198235986</v>
      </c>
      <c r="Y289" s="369">
        <v>-1.4468971549740939</v>
      </c>
      <c r="Z289" s="369">
        <v>-5.0366131743470488E-2</v>
      </c>
      <c r="AA289" s="369">
        <v>-0.27213795723869721</v>
      </c>
      <c r="AB289" s="369">
        <v>0.33116378108632527</v>
      </c>
      <c r="AC289" s="373">
        <v>-1.3082540027182881</v>
      </c>
      <c r="AD289" s="575">
        <v>29994412000176</v>
      </c>
      <c r="AE289" s="370" t="s">
        <v>1960</v>
      </c>
      <c r="AF289" s="370" t="s">
        <v>1856</v>
      </c>
      <c r="AG289" s="374" t="s">
        <v>59</v>
      </c>
      <c r="AH289" s="374" t="s">
        <v>1813</v>
      </c>
      <c r="AI289" s="374">
        <v>25000</v>
      </c>
      <c r="AJ289" s="374">
        <v>1000</v>
      </c>
      <c r="AK289" s="374">
        <v>1000</v>
      </c>
      <c r="AL289" s="722">
        <v>0</v>
      </c>
      <c r="AM289" s="722">
        <v>30</v>
      </c>
      <c r="AN289" s="369" t="s">
        <v>1437</v>
      </c>
      <c r="AO289" s="367" t="s">
        <v>1326</v>
      </c>
      <c r="AP289" s="370" t="s">
        <v>1816</v>
      </c>
      <c r="AQ289" s="376" t="s">
        <v>661</v>
      </c>
      <c r="AR289" s="369">
        <v>0</v>
      </c>
      <c r="AS289" s="369">
        <v>0</v>
      </c>
      <c r="AT289" s="369" t="s">
        <v>1424</v>
      </c>
      <c r="AW289" s="198"/>
      <c r="AX289" s="198"/>
      <c r="AY289" s="184"/>
      <c r="AZ289" s="184"/>
      <c r="BA289" s="184"/>
      <c r="BB289" s="186"/>
      <c r="BC289" s="184"/>
      <c r="BD289" s="184"/>
      <c r="BE289" s="184"/>
      <c r="BF289" s="184"/>
      <c r="BG289" s="186"/>
      <c r="BH289" s="186"/>
      <c r="BI289" s="199"/>
      <c r="BJ289" s="199"/>
      <c r="BK289" s="199"/>
      <c r="BL289" s="218"/>
      <c r="BM289" s="186"/>
      <c r="BN289" s="186"/>
      <c r="BO289" s="186"/>
      <c r="BP289" s="186"/>
      <c r="BQ289" s="186"/>
      <c r="BR289" s="186"/>
      <c r="BS289" s="186"/>
      <c r="BT289" s="187"/>
      <c r="BU289" s="188"/>
      <c r="BV289" s="189"/>
      <c r="BW289" s="185"/>
      <c r="BX289"/>
      <c r="BZ289"/>
    </row>
    <row r="290" spans="2:78" ht="18.75">
      <c r="B290" s="363" t="s">
        <v>1114</v>
      </c>
      <c r="C290" s="364">
        <v>9601190000177</v>
      </c>
      <c r="D290" s="365" t="s">
        <v>14</v>
      </c>
      <c r="E290" s="365" t="s">
        <v>15</v>
      </c>
      <c r="F290" s="365" t="s">
        <v>701</v>
      </c>
      <c r="G290" s="366" t="s">
        <v>1424</v>
      </c>
      <c r="H290" s="366" t="s">
        <v>34</v>
      </c>
      <c r="I290" s="366" t="s">
        <v>34</v>
      </c>
      <c r="J290" s="366" t="s">
        <v>611</v>
      </c>
      <c r="K290" s="367" t="s">
        <v>48</v>
      </c>
      <c r="L290" s="368"/>
      <c r="M290" s="368" t="s">
        <v>1421</v>
      </c>
      <c r="N290" s="367">
        <v>318396</v>
      </c>
      <c r="O290" s="367" t="s">
        <v>1323</v>
      </c>
      <c r="P290" s="371">
        <v>39659</v>
      </c>
      <c r="Q290" s="372">
        <v>114.98809199999999</v>
      </c>
      <c r="R290" s="372">
        <v>160.68479360714281</v>
      </c>
      <c r="S290" s="367">
        <v>1</v>
      </c>
      <c r="T290" s="369">
        <v>-0.16152946026474269</v>
      </c>
      <c r="U290" s="369">
        <v>-1.7307109481184892</v>
      </c>
      <c r="V290" s="369">
        <v>-0.11915403654093926</v>
      </c>
      <c r="W290" s="369">
        <v>-1.0674833666132351</v>
      </c>
      <c r="X290" s="369">
        <v>-0.21776368171834815</v>
      </c>
      <c r="Y290" s="369">
        <v>-1.4907179475427985</v>
      </c>
      <c r="Z290" s="369">
        <v>0.25531326540386279</v>
      </c>
      <c r="AA290" s="369">
        <v>1.3795069841145002</v>
      </c>
      <c r="AB290" s="369">
        <v>0.1634133061901982</v>
      </c>
      <c r="AC290" s="373">
        <v>-1.4122196504463218</v>
      </c>
      <c r="AD290" s="575">
        <v>0</v>
      </c>
      <c r="AE290" s="370" t="s">
        <v>1945</v>
      </c>
      <c r="AF290" s="370" t="s">
        <v>1833</v>
      </c>
      <c r="AG290" s="374" t="s">
        <v>1458</v>
      </c>
      <c r="AH290" s="374" t="s">
        <v>1819</v>
      </c>
      <c r="AI290" s="374">
        <v>0</v>
      </c>
      <c r="AJ290" s="374">
        <v>0</v>
      </c>
      <c r="AK290" s="374">
        <v>0</v>
      </c>
      <c r="AL290" s="722">
        <v>0.6</v>
      </c>
      <c r="AM290" s="722">
        <v>0</v>
      </c>
      <c r="AN290" s="369" t="s">
        <v>1961</v>
      </c>
      <c r="AO290" s="367" t="s">
        <v>1326</v>
      </c>
      <c r="AP290" s="370" t="s">
        <v>1835</v>
      </c>
      <c r="AQ290" s="376" t="s">
        <v>1950</v>
      </c>
      <c r="AR290" s="369">
        <v>1.1999999999999999E-3</v>
      </c>
      <c r="AS290" s="369">
        <v>1.1999999999999999E-3</v>
      </c>
      <c r="AT290" s="369" t="s">
        <v>1424</v>
      </c>
      <c r="AW290" s="198"/>
      <c r="AX290" s="198"/>
      <c r="AY290" s="184"/>
      <c r="AZ290" s="184"/>
      <c r="BA290" s="184"/>
      <c r="BB290" s="186"/>
      <c r="BC290" s="184"/>
      <c r="BD290" s="184"/>
      <c r="BE290" s="184"/>
      <c r="BF290" s="184"/>
      <c r="BG290" s="186"/>
      <c r="BH290" s="186"/>
      <c r="BI290" s="199"/>
      <c r="BJ290" s="199"/>
      <c r="BK290" s="199"/>
      <c r="BL290" s="218"/>
      <c r="BM290" s="186"/>
      <c r="BN290" s="186"/>
      <c r="BO290" s="186"/>
      <c r="BP290" s="186"/>
      <c r="BQ290" s="186"/>
      <c r="BR290" s="186"/>
      <c r="BS290" s="186"/>
      <c r="BT290" s="187"/>
      <c r="BU290" s="188"/>
      <c r="BV290" s="189"/>
      <c r="BW290" s="185"/>
      <c r="BX290"/>
      <c r="BZ290"/>
    </row>
    <row r="291" spans="2:78" ht="18.75">
      <c r="B291" s="363" t="s">
        <v>1309</v>
      </c>
      <c r="C291" s="364">
        <v>15334585000153</v>
      </c>
      <c r="D291" s="365" t="s">
        <v>14</v>
      </c>
      <c r="E291" s="365" t="s">
        <v>607</v>
      </c>
      <c r="F291" s="365" t="s">
        <v>1424</v>
      </c>
      <c r="G291" s="366" t="s">
        <v>1424</v>
      </c>
      <c r="H291" s="366" t="s">
        <v>34</v>
      </c>
      <c r="I291" s="366" t="s">
        <v>34</v>
      </c>
      <c r="J291" s="366" t="s">
        <v>608</v>
      </c>
      <c r="K291" s="367" t="s">
        <v>48</v>
      </c>
      <c r="L291" s="368" t="s">
        <v>1341</v>
      </c>
      <c r="M291" s="368" t="s">
        <v>1421</v>
      </c>
      <c r="N291" s="367">
        <v>320021</v>
      </c>
      <c r="O291" s="367" t="s">
        <v>1323</v>
      </c>
      <c r="P291" s="371">
        <v>41096</v>
      </c>
      <c r="Q291" s="372">
        <v>57.354301</v>
      </c>
      <c r="R291" s="372">
        <v>57.226760194444417</v>
      </c>
      <c r="S291" s="367">
        <v>2</v>
      </c>
      <c r="T291" s="369">
        <v>0.1152389682084809</v>
      </c>
      <c r="U291" s="369">
        <v>1.2347304547505487</v>
      </c>
      <c r="V291" s="369">
        <v>4.5181201269473892E-2</v>
      </c>
      <c r="W291" s="369">
        <v>0.40477169082053804</v>
      </c>
      <c r="X291" s="369">
        <v>0.26199551020693401</v>
      </c>
      <c r="Y291" s="369">
        <v>1.7935103142968278</v>
      </c>
      <c r="Z291" s="369">
        <v>0.18943538500072243</v>
      </c>
      <c r="AA291" s="369">
        <v>1.0235560468569451</v>
      </c>
      <c r="AB291" s="369">
        <v>0.21757553351747413</v>
      </c>
      <c r="AC291" s="373">
        <v>-0.30536633996326756</v>
      </c>
      <c r="AD291" s="575">
        <v>15350712000108</v>
      </c>
      <c r="AE291" s="370" t="s">
        <v>1962</v>
      </c>
      <c r="AF291" s="370" t="s">
        <v>1856</v>
      </c>
      <c r="AG291" s="374" t="s">
        <v>59</v>
      </c>
      <c r="AH291" s="374" t="s">
        <v>1819</v>
      </c>
      <c r="AI291" s="374">
        <v>5000</v>
      </c>
      <c r="AJ291" s="374">
        <v>5000</v>
      </c>
      <c r="AK291" s="374">
        <v>5000</v>
      </c>
      <c r="AL291" s="722">
        <v>2.2000000000000002</v>
      </c>
      <c r="AM291" s="722">
        <v>20</v>
      </c>
      <c r="AN291" s="369" t="s">
        <v>1869</v>
      </c>
      <c r="AO291" s="367" t="s">
        <v>1326</v>
      </c>
      <c r="AP291" s="370" t="s">
        <v>1816</v>
      </c>
      <c r="AQ291" s="376" t="s">
        <v>718</v>
      </c>
      <c r="AR291" s="369">
        <v>3.16666E-3</v>
      </c>
      <c r="AS291" s="369">
        <v>3.16666E-3</v>
      </c>
      <c r="AT291" s="369" t="s">
        <v>1424</v>
      </c>
      <c r="AW291" s="198"/>
      <c r="AX291" s="198"/>
      <c r="AY291" s="184"/>
      <c r="AZ291" s="184"/>
      <c r="BA291" s="184"/>
      <c r="BB291" s="186"/>
      <c r="BC291" s="184"/>
      <c r="BD291" s="184"/>
      <c r="BE291" s="184"/>
      <c r="BF291" s="184"/>
      <c r="BG291" s="186"/>
      <c r="BH291" s="186"/>
      <c r="BI291" s="199"/>
      <c r="BJ291" s="199"/>
      <c r="BK291" s="199"/>
      <c r="BL291" s="218"/>
      <c r="BM291" s="186"/>
      <c r="BN291" s="186"/>
      <c r="BO291" s="186"/>
      <c r="BP291" s="186"/>
      <c r="BQ291" s="186"/>
      <c r="BR291" s="186"/>
      <c r="BS291" s="186"/>
      <c r="BT291" s="187"/>
      <c r="BU291" s="188"/>
      <c r="BV291" s="189"/>
      <c r="BW291" s="185"/>
      <c r="BX291"/>
      <c r="BZ291"/>
    </row>
    <row r="292" spans="2:78" ht="18.75">
      <c r="B292" s="363" t="s">
        <v>41</v>
      </c>
      <c r="C292" s="364">
        <v>15799713000134</v>
      </c>
      <c r="D292" s="365" t="s">
        <v>13</v>
      </c>
      <c r="E292" s="365" t="s">
        <v>615</v>
      </c>
      <c r="F292" s="365" t="s">
        <v>619</v>
      </c>
      <c r="G292" s="366" t="s">
        <v>34</v>
      </c>
      <c r="H292" s="366" t="s">
        <v>867</v>
      </c>
      <c r="I292" s="366" t="s">
        <v>34</v>
      </c>
      <c r="J292" s="366" t="s">
        <v>611</v>
      </c>
      <c r="K292" s="367" t="s">
        <v>48</v>
      </c>
      <c r="L292" s="368" t="s">
        <v>717</v>
      </c>
      <c r="M292" s="368" t="s">
        <v>34</v>
      </c>
      <c r="N292" s="367">
        <v>320153</v>
      </c>
      <c r="O292" s="367" t="s">
        <v>1326</v>
      </c>
      <c r="P292" s="371">
        <v>41245</v>
      </c>
      <c r="Q292" s="372">
        <v>5433.4785419999998</v>
      </c>
      <c r="R292" s="372">
        <v>4842.8148305337309</v>
      </c>
      <c r="S292" s="367">
        <v>1</v>
      </c>
      <c r="T292" s="369">
        <v>0.19540002147923197</v>
      </c>
      <c r="U292" s="369">
        <v>2.0936178198232369</v>
      </c>
      <c r="V292" s="369">
        <v>0.22216660594031823</v>
      </c>
      <c r="W292" s="369">
        <v>1.9903577196625064</v>
      </c>
      <c r="X292" s="369">
        <v>0.33934794183296546</v>
      </c>
      <c r="Y292" s="369">
        <v>2.3230323043784575</v>
      </c>
      <c r="Z292" s="369">
        <v>0.56294697338583877</v>
      </c>
      <c r="AA292" s="369">
        <v>3.0417114451278127</v>
      </c>
      <c r="AB292" s="369">
        <v>6.2651109128202417E-2</v>
      </c>
      <c r="AC292" s="373">
        <v>1.764456557486483</v>
      </c>
      <c r="AD292" s="575">
        <v>15487918000184</v>
      </c>
      <c r="AE292" s="370" t="s">
        <v>1926</v>
      </c>
      <c r="AF292" s="370" t="s">
        <v>1858</v>
      </c>
      <c r="AG292" s="374" t="s">
        <v>721</v>
      </c>
      <c r="AH292" s="374" t="s">
        <v>1819</v>
      </c>
      <c r="AI292" s="374">
        <v>5000</v>
      </c>
      <c r="AJ292" s="374">
        <v>1000</v>
      </c>
      <c r="AK292" s="374">
        <v>5000</v>
      </c>
      <c r="AL292" s="722">
        <v>1.96</v>
      </c>
      <c r="AM292" s="722">
        <v>0</v>
      </c>
      <c r="AN292" s="369" t="s">
        <v>1820</v>
      </c>
      <c r="AO292" s="367" t="s">
        <v>1326</v>
      </c>
      <c r="AP292" s="370" t="s">
        <v>1835</v>
      </c>
      <c r="AQ292" s="376" t="s">
        <v>666</v>
      </c>
      <c r="AR292" s="369">
        <v>4.8937499999999997E-3</v>
      </c>
      <c r="AS292" s="369">
        <v>4.8937499999999997E-3</v>
      </c>
      <c r="AT292" s="369" t="s">
        <v>1424</v>
      </c>
      <c r="AW292" s="198"/>
      <c r="AX292" s="198"/>
      <c r="AY292" s="184"/>
      <c r="AZ292" s="184"/>
      <c r="BA292" s="184"/>
      <c r="BB292" s="186"/>
      <c r="BC292" s="184"/>
      <c r="BD292" s="184"/>
      <c r="BE292" s="184"/>
      <c r="BF292" s="184"/>
      <c r="BG292" s="186"/>
      <c r="BH292" s="186"/>
      <c r="BI292" s="199"/>
      <c r="BJ292" s="199"/>
      <c r="BK292" s="199"/>
      <c r="BL292" s="218"/>
      <c r="BM292" s="186"/>
      <c r="BN292" s="186"/>
      <c r="BO292" s="186"/>
      <c r="BP292" s="186"/>
      <c r="BQ292" s="186"/>
      <c r="BR292" s="186"/>
      <c r="BS292" s="186"/>
      <c r="BT292" s="187"/>
      <c r="BU292" s="188"/>
      <c r="BV292" s="189"/>
      <c r="BW292" s="185"/>
      <c r="BX292"/>
      <c r="BZ292"/>
    </row>
    <row r="293" spans="2:78" ht="18.75">
      <c r="B293" s="363" t="s">
        <v>98</v>
      </c>
      <c r="C293" s="364">
        <v>13083227000190</v>
      </c>
      <c r="D293" s="365" t="s">
        <v>14</v>
      </c>
      <c r="E293" s="365" t="s">
        <v>607</v>
      </c>
      <c r="F293" s="365" t="s">
        <v>1424</v>
      </c>
      <c r="G293" s="366" t="s">
        <v>1424</v>
      </c>
      <c r="H293" s="366" t="s">
        <v>34</v>
      </c>
      <c r="I293" s="366" t="s">
        <v>34</v>
      </c>
      <c r="J293" s="366" t="s">
        <v>608</v>
      </c>
      <c r="K293" s="367" t="s">
        <v>48</v>
      </c>
      <c r="L293" s="368"/>
      <c r="M293" s="368" t="s">
        <v>34</v>
      </c>
      <c r="N293" s="367">
        <v>320358</v>
      </c>
      <c r="O293" s="367" t="s">
        <v>1323</v>
      </c>
      <c r="P293" s="371">
        <v>40787</v>
      </c>
      <c r="Q293" s="372">
        <v>151.207999</v>
      </c>
      <c r="R293" s="372">
        <v>313.3956258293652</v>
      </c>
      <c r="S293" s="367">
        <v>2</v>
      </c>
      <c r="T293" s="369">
        <v>-1.997910620339205E-2</v>
      </c>
      <c r="U293" s="369">
        <v>-0.21406657202444734</v>
      </c>
      <c r="V293" s="369">
        <v>-0.16216835318691536</v>
      </c>
      <c r="W293" s="369">
        <v>-1.4528422590082735</v>
      </c>
      <c r="X293" s="369">
        <v>-0.13761941909847786</v>
      </c>
      <c r="Y293" s="369">
        <v>-0.94208426474831053</v>
      </c>
      <c r="Z293" s="369">
        <v>-8.5712245131033149E-2</v>
      </c>
      <c r="AA293" s="369">
        <v>-0.46311984845502413</v>
      </c>
      <c r="AB293" s="369">
        <v>0.25405897326091686</v>
      </c>
      <c r="AC293" s="373">
        <v>-1.0776623839654556</v>
      </c>
      <c r="AD293" s="575">
        <v>11046170000123</v>
      </c>
      <c r="AE293" s="370" t="s">
        <v>1963</v>
      </c>
      <c r="AF293" s="370" t="s">
        <v>1856</v>
      </c>
      <c r="AG293" s="374" t="s">
        <v>59</v>
      </c>
      <c r="AH293" s="374" t="s">
        <v>1819</v>
      </c>
      <c r="AI293" s="374">
        <v>500</v>
      </c>
      <c r="AJ293" s="374">
        <v>500</v>
      </c>
      <c r="AK293" s="374">
        <v>500</v>
      </c>
      <c r="AL293" s="722">
        <v>0.2</v>
      </c>
      <c r="AM293" s="722">
        <v>0</v>
      </c>
      <c r="AN293" s="369" t="s">
        <v>1869</v>
      </c>
      <c r="AO293" s="367" t="s">
        <v>1326</v>
      </c>
      <c r="AP293" s="370" t="s">
        <v>1816</v>
      </c>
      <c r="AQ293" s="376" t="s">
        <v>661</v>
      </c>
      <c r="AR293" s="369">
        <v>4.0000000000000001E-3</v>
      </c>
      <c r="AS293" s="369">
        <v>4.0000000000000001E-3</v>
      </c>
      <c r="AT293" s="369" t="s">
        <v>1424</v>
      </c>
      <c r="AW293" s="198"/>
      <c r="AX293" s="198"/>
      <c r="AY293" s="184"/>
      <c r="AZ293" s="184"/>
      <c r="BA293" s="184"/>
      <c r="BB293" s="186"/>
      <c r="BC293" s="184"/>
      <c r="BD293" s="184"/>
      <c r="BE293" s="184"/>
      <c r="BF293" s="184"/>
      <c r="BG293" s="186"/>
      <c r="BH293" s="186"/>
      <c r="BI293" s="199"/>
      <c r="BJ293" s="199"/>
      <c r="BK293" s="199"/>
      <c r="BL293" s="218"/>
      <c r="BM293" s="186"/>
      <c r="BN293" s="186"/>
      <c r="BO293" s="186"/>
      <c r="BP293" s="186"/>
      <c r="BQ293" s="186"/>
      <c r="BR293" s="186"/>
      <c r="BS293" s="186"/>
      <c r="BT293" s="187"/>
      <c r="BU293" s="188"/>
      <c r="BV293" s="189"/>
      <c r="BW293" s="185"/>
      <c r="BX293"/>
      <c r="BZ293"/>
    </row>
    <row r="294" spans="2:78" ht="18.75">
      <c r="B294" s="363" t="s">
        <v>179</v>
      </c>
      <c r="C294" s="364">
        <v>16948298000104</v>
      </c>
      <c r="D294" s="365" t="s">
        <v>14</v>
      </c>
      <c r="E294" s="365" t="s">
        <v>607</v>
      </c>
      <c r="F294" s="365" t="s">
        <v>1319</v>
      </c>
      <c r="G294" s="366" t="s">
        <v>1424</v>
      </c>
      <c r="H294" s="366" t="s">
        <v>34</v>
      </c>
      <c r="I294" s="366" t="s">
        <v>34</v>
      </c>
      <c r="J294" s="366" t="s">
        <v>608</v>
      </c>
      <c r="K294" s="367" t="s">
        <v>48</v>
      </c>
      <c r="L294" s="368"/>
      <c r="M294" s="368" t="s">
        <v>34</v>
      </c>
      <c r="N294" s="367">
        <v>320757</v>
      </c>
      <c r="O294" s="367" t="s">
        <v>1323</v>
      </c>
      <c r="P294" s="371">
        <v>41249</v>
      </c>
      <c r="Q294" s="372">
        <v>413.40238699999998</v>
      </c>
      <c r="R294" s="372">
        <v>638.4316069880955</v>
      </c>
      <c r="S294" s="367">
        <v>2</v>
      </c>
      <c r="T294" s="369">
        <v>-5.5613564188026432E-2</v>
      </c>
      <c r="U294" s="369">
        <v>-0.59587275439634813</v>
      </c>
      <c r="V294" s="369">
        <v>-0.20856477003105001</v>
      </c>
      <c r="W294" s="369">
        <v>-1.8685008861883194</v>
      </c>
      <c r="X294" s="369">
        <v>-0.22315823527033063</v>
      </c>
      <c r="Y294" s="369">
        <v>-1.5276467767004636</v>
      </c>
      <c r="Z294" s="369">
        <v>-8.5291388468185514E-2</v>
      </c>
      <c r="AA294" s="369">
        <v>-0.46084587845667307</v>
      </c>
      <c r="AB294" s="369">
        <v>0.26507035903494436</v>
      </c>
      <c r="AC294" s="373">
        <v>-1.2079291581375944</v>
      </c>
      <c r="AD294" s="575">
        <v>11225860000140</v>
      </c>
      <c r="AE294" s="370" t="s">
        <v>1929</v>
      </c>
      <c r="AF294" s="370" t="s">
        <v>1812</v>
      </c>
      <c r="AG294" s="374" t="s">
        <v>1459</v>
      </c>
      <c r="AH294" s="374" t="s">
        <v>1819</v>
      </c>
      <c r="AI294" s="374">
        <v>50000</v>
      </c>
      <c r="AJ294" s="374">
        <v>1000</v>
      </c>
      <c r="AK294" s="374">
        <v>1000</v>
      </c>
      <c r="AL294" s="722">
        <v>2</v>
      </c>
      <c r="AM294" s="722">
        <v>20</v>
      </c>
      <c r="AN294" s="369" t="s">
        <v>1834</v>
      </c>
      <c r="AO294" s="367" t="s">
        <v>1326</v>
      </c>
      <c r="AP294" s="370" t="s">
        <v>1816</v>
      </c>
      <c r="AQ294" s="376" t="s">
        <v>667</v>
      </c>
      <c r="AR294" s="369">
        <v>5.3333333333333297E-3</v>
      </c>
      <c r="AS294" s="369">
        <v>5.3333333333333297E-3</v>
      </c>
      <c r="AT294" s="369" t="s">
        <v>1424</v>
      </c>
      <c r="AW294" s="198"/>
      <c r="AX294" s="198"/>
      <c r="AY294" s="184"/>
      <c r="AZ294" s="184"/>
      <c r="BA294" s="184"/>
      <c r="BB294" s="186"/>
      <c r="BC294" s="184"/>
      <c r="BD294" s="184"/>
      <c r="BE294" s="184"/>
      <c r="BF294" s="184"/>
      <c r="BG294" s="186"/>
      <c r="BH294" s="186"/>
      <c r="BI294" s="199"/>
      <c r="BJ294" s="199"/>
      <c r="BK294" s="199"/>
      <c r="BL294" s="218"/>
      <c r="BM294" s="186"/>
      <c r="BN294" s="186"/>
      <c r="BO294" s="186"/>
      <c r="BP294" s="186"/>
      <c r="BQ294" s="186"/>
      <c r="BR294" s="186"/>
      <c r="BS294" s="186"/>
      <c r="BT294" s="187"/>
      <c r="BU294" s="188"/>
      <c r="BV294" s="189"/>
      <c r="BW294" s="185"/>
      <c r="BX294"/>
      <c r="BZ294"/>
    </row>
    <row r="295" spans="2:78" ht="18.75">
      <c r="B295" s="363" t="s">
        <v>1730</v>
      </c>
      <c r="C295" s="364">
        <v>17157131000180</v>
      </c>
      <c r="D295" s="365" t="s">
        <v>14</v>
      </c>
      <c r="E295" s="365" t="s">
        <v>607</v>
      </c>
      <c r="F295" s="365" t="s">
        <v>1424</v>
      </c>
      <c r="G295" s="366" t="s">
        <v>1424</v>
      </c>
      <c r="H295" s="366" t="s">
        <v>34</v>
      </c>
      <c r="I295" s="366" t="s">
        <v>34</v>
      </c>
      <c r="J295" s="366" t="s">
        <v>608</v>
      </c>
      <c r="K295" s="367" t="s">
        <v>48</v>
      </c>
      <c r="L295" s="368"/>
      <c r="M295" s="368" t="s">
        <v>1424</v>
      </c>
      <c r="N295" s="367">
        <v>321141</v>
      </c>
      <c r="O295" s="367" t="s">
        <v>1326</v>
      </c>
      <c r="P295" s="371">
        <v>41266</v>
      </c>
      <c r="Q295" s="372">
        <v>452.28056900000001</v>
      </c>
      <c r="R295" s="372">
        <v>455.78293360317457</v>
      </c>
      <c r="S295" s="367">
        <v>2</v>
      </c>
      <c r="T295" s="369">
        <v>0.11764120328205463</v>
      </c>
      <c r="U295" s="369">
        <v>1.2604692551834489</v>
      </c>
      <c r="V295" s="369">
        <v>5.0605775375911044E-2</v>
      </c>
      <c r="W295" s="369">
        <v>0.45336964685866982</v>
      </c>
      <c r="X295" s="369">
        <v>0.15214764672619818</v>
      </c>
      <c r="Y295" s="369">
        <v>1.0415383587447615</v>
      </c>
      <c r="Z295" s="369">
        <v>0.14356561874580054</v>
      </c>
      <c r="AA295" s="369">
        <v>0.77571282254084961</v>
      </c>
      <c r="AB295" s="369">
        <v>0.23057689342106613</v>
      </c>
      <c r="AC295" s="373">
        <v>-0.26462178982490625</v>
      </c>
      <c r="AD295" s="575">
        <v>27227810000131</v>
      </c>
      <c r="AE295" s="370" t="s">
        <v>1930</v>
      </c>
      <c r="AF295" s="370" t="s">
        <v>1812</v>
      </c>
      <c r="AG295" s="374" t="s">
        <v>1459</v>
      </c>
      <c r="AH295" s="374" t="s">
        <v>1819</v>
      </c>
      <c r="AI295" s="374">
        <v>50000</v>
      </c>
      <c r="AJ295" s="374">
        <v>10000</v>
      </c>
      <c r="AK295" s="374">
        <v>10000</v>
      </c>
      <c r="AL295" s="722">
        <v>2</v>
      </c>
      <c r="AM295" s="722">
        <v>20</v>
      </c>
      <c r="AN295" s="369" t="s">
        <v>1834</v>
      </c>
      <c r="AO295" s="367" t="s">
        <v>1326</v>
      </c>
      <c r="AP295" s="370" t="s">
        <v>1816</v>
      </c>
      <c r="AQ295" s="376" t="s">
        <v>1815</v>
      </c>
      <c r="AR295" s="369">
        <v>3.3333333333333301E-3</v>
      </c>
      <c r="AS295" s="369">
        <v>3.3333333333333301E-3</v>
      </c>
      <c r="AT295" s="369" t="s">
        <v>1424</v>
      </c>
      <c r="AW295" s="198"/>
      <c r="AX295" s="198"/>
      <c r="AY295" s="184"/>
      <c r="AZ295" s="184"/>
      <c r="BA295" s="184"/>
      <c r="BB295" s="186"/>
      <c r="BC295" s="184"/>
      <c r="BD295" s="184"/>
      <c r="BE295" s="184"/>
      <c r="BF295" s="184"/>
      <c r="BG295" s="186"/>
      <c r="BH295" s="186"/>
      <c r="BI295" s="199"/>
      <c r="BJ295" s="199"/>
      <c r="BK295" s="199"/>
      <c r="BL295" s="218"/>
      <c r="BM295" s="186"/>
      <c r="BN295" s="186"/>
      <c r="BO295" s="186"/>
      <c r="BP295" s="186"/>
      <c r="BQ295" s="186"/>
      <c r="BR295" s="186"/>
      <c r="BS295" s="186"/>
      <c r="BT295" s="187"/>
      <c r="BU295" s="188"/>
      <c r="BV295" s="189"/>
      <c r="BW295" s="185"/>
      <c r="BX295"/>
      <c r="BZ295"/>
    </row>
    <row r="296" spans="2:78" ht="18.75">
      <c r="B296" s="363" t="s">
        <v>373</v>
      </c>
      <c r="C296" s="364">
        <v>5969595000101</v>
      </c>
      <c r="D296" s="365" t="s">
        <v>14</v>
      </c>
      <c r="E296" s="365" t="s">
        <v>607</v>
      </c>
      <c r="F296" s="365" t="s">
        <v>1424</v>
      </c>
      <c r="G296" s="366" t="s">
        <v>1424</v>
      </c>
      <c r="H296" s="366" t="s">
        <v>34</v>
      </c>
      <c r="I296" s="366" t="s">
        <v>34</v>
      </c>
      <c r="J296" s="366" t="s">
        <v>608</v>
      </c>
      <c r="K296" s="367" t="s">
        <v>48</v>
      </c>
      <c r="L296" s="368"/>
      <c r="M296" s="368" t="s">
        <v>1421</v>
      </c>
      <c r="N296" s="367">
        <v>321265</v>
      </c>
      <c r="O296" s="367" t="s">
        <v>1323</v>
      </c>
      <c r="P296" s="371">
        <v>41224</v>
      </c>
      <c r="Q296" s="372">
        <v>32.652929999999998</v>
      </c>
      <c r="R296" s="372">
        <v>37.684569900793626</v>
      </c>
      <c r="S296" s="367">
        <v>2</v>
      </c>
      <c r="T296" s="369">
        <v>-7.8431306937340906E-2</v>
      </c>
      <c r="U296" s="369">
        <v>-0.84035396000964757</v>
      </c>
      <c r="V296" s="369">
        <v>-9.1593963357948671E-2</v>
      </c>
      <c r="W296" s="369">
        <v>-0.82057675262389063</v>
      </c>
      <c r="X296" s="369">
        <v>-4.6255806972811953E-2</v>
      </c>
      <c r="Y296" s="369">
        <v>-0.3166476663525119</v>
      </c>
      <c r="Z296" s="369">
        <v>8.9857490902616188E-2</v>
      </c>
      <c r="AA296" s="369">
        <v>0.4855174135941655</v>
      </c>
      <c r="AB296" s="369">
        <v>0.18210333080900137</v>
      </c>
      <c r="AC296" s="373">
        <v>-1.1159346073485656</v>
      </c>
      <c r="AD296" s="575">
        <v>0</v>
      </c>
      <c r="AE296" s="370" t="s">
        <v>1964</v>
      </c>
      <c r="AF296" s="370" t="s">
        <v>1833</v>
      </c>
      <c r="AG296" s="374" t="s">
        <v>1458</v>
      </c>
      <c r="AH296" s="374" t="s">
        <v>1819</v>
      </c>
      <c r="AI296" s="374">
        <v>1000</v>
      </c>
      <c r="AJ296" s="374">
        <v>100</v>
      </c>
      <c r="AK296" s="374">
        <v>1000</v>
      </c>
      <c r="AL296" s="722">
        <v>2</v>
      </c>
      <c r="AM296" s="722">
        <v>20</v>
      </c>
      <c r="AN296" s="369" t="s">
        <v>1834</v>
      </c>
      <c r="AO296" s="367" t="s">
        <v>1326</v>
      </c>
      <c r="AP296" s="370" t="s">
        <v>1816</v>
      </c>
      <c r="AQ296" s="376" t="s">
        <v>667</v>
      </c>
      <c r="AR296" s="369">
        <v>2.66666666666667E-3</v>
      </c>
      <c r="AS296" s="369">
        <v>2.66666666666667E-3</v>
      </c>
      <c r="AT296" s="369" t="s">
        <v>1424</v>
      </c>
      <c r="AW296" s="198"/>
      <c r="AX296" s="198"/>
      <c r="AY296" s="184"/>
      <c r="AZ296" s="184"/>
      <c r="BA296" s="184"/>
      <c r="BB296" s="186"/>
      <c r="BC296" s="184"/>
      <c r="BD296" s="184"/>
      <c r="BE296" s="184"/>
      <c r="BF296" s="184"/>
      <c r="BG296" s="186"/>
      <c r="BH296" s="186"/>
      <c r="BI296" s="199"/>
      <c r="BJ296" s="199"/>
      <c r="BK296" s="199"/>
      <c r="BL296" s="186"/>
      <c r="BM296" s="186"/>
      <c r="BN296" s="186"/>
      <c r="BO296" s="186"/>
      <c r="BP296" s="186"/>
      <c r="BQ296" s="186"/>
      <c r="BR296" s="186"/>
      <c r="BS296" s="186"/>
      <c r="BT296" s="187"/>
      <c r="BU296" s="188"/>
      <c r="BV296" s="189"/>
      <c r="BW296" s="185"/>
      <c r="BX296"/>
      <c r="BZ296"/>
    </row>
    <row r="297" spans="2:78" ht="18.75">
      <c r="B297" s="363" t="s">
        <v>1632</v>
      </c>
      <c r="C297" s="364">
        <v>16929562000154</v>
      </c>
      <c r="D297" s="365" t="s">
        <v>14</v>
      </c>
      <c r="E297" s="365" t="s">
        <v>614</v>
      </c>
      <c r="F297" s="365" t="s">
        <v>1424</v>
      </c>
      <c r="G297" s="366" t="s">
        <v>1424</v>
      </c>
      <c r="H297" s="366" t="s">
        <v>1340</v>
      </c>
      <c r="I297" s="366" t="s">
        <v>34</v>
      </c>
      <c r="J297" s="366" t="s">
        <v>608</v>
      </c>
      <c r="K297" s="367" t="s">
        <v>48</v>
      </c>
      <c r="L297" s="368"/>
      <c r="M297" s="368" t="s">
        <v>1424</v>
      </c>
      <c r="N297" s="367">
        <v>321303</v>
      </c>
      <c r="O297" s="367" t="s">
        <v>1323</v>
      </c>
      <c r="P297" s="371">
        <v>41263</v>
      </c>
      <c r="Q297" s="372">
        <v>26.360755999999999</v>
      </c>
      <c r="R297" s="372">
        <v>34.510593115537858</v>
      </c>
      <c r="S297" s="367">
        <v>2</v>
      </c>
      <c r="T297" s="369">
        <v>-6.9921584483477517E-2</v>
      </c>
      <c r="U297" s="369">
        <v>-0.74917635196085874</v>
      </c>
      <c r="V297" s="369">
        <v>-0.19306681730039499</v>
      </c>
      <c r="W297" s="369">
        <v>-1.729657022926933</v>
      </c>
      <c r="X297" s="369">
        <v>-0.12251516874307811</v>
      </c>
      <c r="Y297" s="369">
        <v>-0.83868696308945934</v>
      </c>
      <c r="Z297" s="369">
        <v>-0.11472745050613742</v>
      </c>
      <c r="AA297" s="369">
        <v>-0.61989461845045479</v>
      </c>
      <c r="AB297" s="369">
        <v>0.25754638264677582</v>
      </c>
      <c r="AC297" s="373">
        <v>-1.1830422923219013</v>
      </c>
      <c r="AD297" s="575">
        <v>16929553000163</v>
      </c>
      <c r="AE297" s="370" t="s">
        <v>1838</v>
      </c>
      <c r="AF297" s="370" t="s">
        <v>1818</v>
      </c>
      <c r="AG297" s="374" t="s">
        <v>59</v>
      </c>
      <c r="AH297" s="374" t="s">
        <v>1813</v>
      </c>
      <c r="AI297" s="374">
        <v>50000</v>
      </c>
      <c r="AJ297" s="374">
        <v>50000</v>
      </c>
      <c r="AK297" s="374">
        <v>50000</v>
      </c>
      <c r="AL297" s="722">
        <v>2</v>
      </c>
      <c r="AM297" s="722">
        <v>20</v>
      </c>
      <c r="AN297" s="369" t="s">
        <v>1814</v>
      </c>
      <c r="AO297" s="367" t="s">
        <v>1326</v>
      </c>
      <c r="AP297" s="370" t="s">
        <v>1816</v>
      </c>
      <c r="AQ297" s="376" t="s">
        <v>1815</v>
      </c>
      <c r="AR297" s="369">
        <v>0</v>
      </c>
      <c r="AS297" s="369">
        <v>0</v>
      </c>
      <c r="AT297" s="369" t="s">
        <v>1424</v>
      </c>
      <c r="AW297" s="198"/>
      <c r="AX297" s="198"/>
      <c r="AY297" s="184"/>
      <c r="AZ297" s="184"/>
      <c r="BA297" s="184"/>
      <c r="BB297" s="186"/>
      <c r="BC297" s="184"/>
      <c r="BD297" s="184"/>
      <c r="BE297" s="184"/>
      <c r="BF297" s="184"/>
      <c r="BG297" s="186"/>
      <c r="BH297" s="186"/>
      <c r="BI297" s="199"/>
      <c r="BJ297" s="199"/>
      <c r="BK297" s="199"/>
      <c r="BL297" s="186"/>
      <c r="BM297" s="186"/>
      <c r="BN297" s="186"/>
      <c r="BO297" s="186"/>
      <c r="BP297" s="186"/>
      <c r="BQ297" s="186"/>
      <c r="BR297" s="186"/>
      <c r="BS297" s="186"/>
      <c r="BT297" s="187"/>
      <c r="BU297" s="188"/>
      <c r="BV297" s="189"/>
      <c r="BW297" s="185"/>
      <c r="BX297"/>
      <c r="BZ297"/>
    </row>
    <row r="298" spans="2:78" ht="18.75">
      <c r="B298" s="363" t="s">
        <v>386</v>
      </c>
      <c r="C298" s="364">
        <v>17164804000129</v>
      </c>
      <c r="D298" s="365" t="s">
        <v>14</v>
      </c>
      <c r="E298" s="365" t="s">
        <v>607</v>
      </c>
      <c r="F298" s="365" t="s">
        <v>1424</v>
      </c>
      <c r="G298" s="366" t="s">
        <v>1424</v>
      </c>
      <c r="H298" s="366" t="s">
        <v>34</v>
      </c>
      <c r="I298" s="366" t="s">
        <v>34</v>
      </c>
      <c r="J298" s="366" t="s">
        <v>608</v>
      </c>
      <c r="K298" s="367" t="s">
        <v>48</v>
      </c>
      <c r="L298" s="368"/>
      <c r="M298" s="368" t="s">
        <v>34</v>
      </c>
      <c r="N298" s="367">
        <v>321771</v>
      </c>
      <c r="O298" s="367" t="s">
        <v>1323</v>
      </c>
      <c r="P298" s="371">
        <v>41248</v>
      </c>
      <c r="Q298" s="372">
        <v>68.551255999999995</v>
      </c>
      <c r="R298" s="372">
        <v>73.678487384920686</v>
      </c>
      <c r="S298" s="367">
        <v>2</v>
      </c>
      <c r="T298" s="369">
        <v>-5.8478061349537036E-2</v>
      </c>
      <c r="U298" s="369">
        <v>-0.62656447211864674</v>
      </c>
      <c r="V298" s="369">
        <v>-0.1392832671391977</v>
      </c>
      <c r="W298" s="369">
        <v>-1.247818162396509</v>
      </c>
      <c r="X298" s="369">
        <v>-0.14581855688071965</v>
      </c>
      <c r="Y298" s="369">
        <v>-0.99821208987469034</v>
      </c>
      <c r="Z298" s="369">
        <v>-3.4815165254597047E-2</v>
      </c>
      <c r="AA298" s="369">
        <v>-0.18811307569877045</v>
      </c>
      <c r="AB298" s="369">
        <v>0.2185735067854695</v>
      </c>
      <c r="AC298" s="373">
        <v>-1.1479191436989735</v>
      </c>
      <c r="AD298" s="575">
        <v>0</v>
      </c>
      <c r="AE298" s="370" t="s">
        <v>1925</v>
      </c>
      <c r="AF298" s="370" t="s">
        <v>1812</v>
      </c>
      <c r="AG298" s="374" t="s">
        <v>1459</v>
      </c>
      <c r="AH298" s="374" t="s">
        <v>1819</v>
      </c>
      <c r="AI298" s="374">
        <v>50000</v>
      </c>
      <c r="AJ298" s="374">
        <v>10000</v>
      </c>
      <c r="AK298" s="374">
        <v>50000</v>
      </c>
      <c r="AL298" s="722">
        <v>2</v>
      </c>
      <c r="AM298" s="722">
        <v>20</v>
      </c>
      <c r="AN298" s="369" t="s">
        <v>668</v>
      </c>
      <c r="AO298" s="367" t="s">
        <v>1326</v>
      </c>
      <c r="AP298" s="370" t="s">
        <v>1816</v>
      </c>
      <c r="AQ298" s="376" t="s">
        <v>667</v>
      </c>
      <c r="AR298" s="369">
        <v>4.7999999999999996E-3</v>
      </c>
      <c r="AS298" s="369">
        <v>4.7999999999999996E-3</v>
      </c>
      <c r="AT298" s="369" t="s">
        <v>1424</v>
      </c>
      <c r="AW298" s="198"/>
      <c r="AX298" s="198"/>
      <c r="AY298" s="184"/>
      <c r="AZ298" s="184"/>
      <c r="BA298" s="184"/>
      <c r="BB298" s="186"/>
      <c r="BC298" s="184"/>
      <c r="BD298" s="184"/>
      <c r="BE298" s="184"/>
      <c r="BF298" s="184"/>
      <c r="BG298" s="186"/>
      <c r="BH298" s="186"/>
      <c r="BI298" s="199"/>
      <c r="BJ298" s="199"/>
      <c r="BK298" s="199"/>
      <c r="BL298" s="186"/>
      <c r="BM298" s="186"/>
      <c r="BN298" s="186"/>
      <c r="BO298" s="186"/>
      <c r="BP298" s="186"/>
      <c r="BQ298" s="186"/>
      <c r="BR298" s="186"/>
      <c r="BS298" s="186"/>
      <c r="BT298" s="187"/>
      <c r="BU298" s="188"/>
      <c r="BV298" s="189"/>
      <c r="BW298" s="185"/>
      <c r="BX298"/>
      <c r="BZ298"/>
    </row>
    <row r="299" spans="2:78" ht="18.75">
      <c r="B299" s="363" t="s">
        <v>1583</v>
      </c>
      <c r="C299" s="364">
        <v>15212344000131</v>
      </c>
      <c r="D299" s="365" t="s">
        <v>13</v>
      </c>
      <c r="E299" s="365" t="s">
        <v>615</v>
      </c>
      <c r="F299" s="365" t="s">
        <v>619</v>
      </c>
      <c r="G299" s="366" t="s">
        <v>34</v>
      </c>
      <c r="H299" s="366" t="s">
        <v>1340</v>
      </c>
      <c r="I299" s="366" t="s">
        <v>34</v>
      </c>
      <c r="J299" s="366" t="s">
        <v>1424</v>
      </c>
      <c r="K299" s="367" t="s">
        <v>48</v>
      </c>
      <c r="L299" s="368"/>
      <c r="M299" s="368" t="s">
        <v>1424</v>
      </c>
      <c r="N299" s="367">
        <v>322733</v>
      </c>
      <c r="O299" s="367" t="s">
        <v>1323</v>
      </c>
      <c r="P299" s="371">
        <v>41258</v>
      </c>
      <c r="Q299" s="372">
        <v>44.581080900000003</v>
      </c>
      <c r="R299" s="372">
        <v>72.030978059920642</v>
      </c>
      <c r="S299" s="367">
        <v>1</v>
      </c>
      <c r="T299" s="369">
        <v>0.11603031809322051</v>
      </c>
      <c r="U299" s="369">
        <v>1.2432093904633679</v>
      </c>
      <c r="V299" s="369">
        <v>8.151405247879917E-2</v>
      </c>
      <c r="W299" s="369">
        <v>0.73027232389613295</v>
      </c>
      <c r="X299" s="369">
        <v>9.7285745132367873E-2</v>
      </c>
      <c r="Y299" s="369">
        <v>0.66597701308370094</v>
      </c>
      <c r="Z299" s="369">
        <v>0.1252477141211934</v>
      </c>
      <c r="AA299" s="369">
        <v>0.67673763876410198</v>
      </c>
      <c r="AB299" s="369">
        <v>7.8736632541568763E-2</v>
      </c>
      <c r="AC299" s="373">
        <v>-0.38238101065048646</v>
      </c>
      <c r="AD299" s="575">
        <v>9720565000118</v>
      </c>
      <c r="AE299" s="370" t="s">
        <v>1935</v>
      </c>
      <c r="AF299" s="370" t="s">
        <v>1818</v>
      </c>
      <c r="AG299" s="374" t="s">
        <v>59</v>
      </c>
      <c r="AH299" s="374" t="s">
        <v>1819</v>
      </c>
      <c r="AI299" s="374">
        <v>50000</v>
      </c>
      <c r="AJ299" s="374">
        <v>50000</v>
      </c>
      <c r="AK299" s="374">
        <v>50000</v>
      </c>
      <c r="AL299" s="722">
        <v>2.4500000000000002</v>
      </c>
      <c r="AM299" s="722">
        <v>20</v>
      </c>
      <c r="AN299" s="369" t="s">
        <v>1820</v>
      </c>
      <c r="AO299" s="367" t="s">
        <v>1326</v>
      </c>
      <c r="AP299" s="370" t="s">
        <v>1835</v>
      </c>
      <c r="AQ299" s="376" t="s">
        <v>1815</v>
      </c>
      <c r="AR299" s="369">
        <v>0</v>
      </c>
      <c r="AS299" s="369">
        <v>0</v>
      </c>
      <c r="AT299" s="369" t="s">
        <v>1424</v>
      </c>
      <c r="AW299" s="198"/>
      <c r="AX299" s="198"/>
      <c r="AY299" s="184"/>
      <c r="AZ299" s="184"/>
      <c r="BA299" s="184"/>
      <c r="BB299" s="186"/>
      <c r="BC299" s="184"/>
      <c r="BD299" s="184"/>
      <c r="BE299" s="184"/>
      <c r="BF299" s="184"/>
      <c r="BG299" s="186"/>
      <c r="BH299" s="186"/>
      <c r="BI299" s="199"/>
      <c r="BJ299" s="199"/>
      <c r="BK299" s="199"/>
      <c r="BL299" s="186"/>
      <c r="BM299" s="186"/>
      <c r="BN299" s="186"/>
      <c r="BO299" s="186"/>
      <c r="BP299" s="186"/>
      <c r="BQ299" s="186"/>
      <c r="BR299" s="186"/>
      <c r="BS299" s="186"/>
      <c r="BT299" s="187"/>
      <c r="BU299" s="188"/>
      <c r="BV299" s="189"/>
      <c r="BW299" s="185"/>
      <c r="BX299"/>
      <c r="BZ299"/>
    </row>
    <row r="300" spans="2:78" ht="18.75">
      <c r="B300" s="363" t="s">
        <v>792</v>
      </c>
      <c r="C300" s="364">
        <v>17087932000116</v>
      </c>
      <c r="D300" s="365" t="s">
        <v>13</v>
      </c>
      <c r="E300" s="365" t="s">
        <v>615</v>
      </c>
      <c r="F300" s="365" t="s">
        <v>619</v>
      </c>
      <c r="G300" s="366" t="s">
        <v>34</v>
      </c>
      <c r="H300" s="366" t="s">
        <v>1339</v>
      </c>
      <c r="I300" s="366" t="s">
        <v>34</v>
      </c>
      <c r="J300" s="366" t="s">
        <v>611</v>
      </c>
      <c r="K300" s="367" t="s">
        <v>48</v>
      </c>
      <c r="L300" s="368"/>
      <c r="M300" s="368" t="s">
        <v>1421</v>
      </c>
      <c r="N300" s="367">
        <v>323683</v>
      </c>
      <c r="O300" s="367" t="s">
        <v>1323</v>
      </c>
      <c r="P300" s="371">
        <v>41272</v>
      </c>
      <c r="Q300" s="372">
        <v>750.54772400000002</v>
      </c>
      <c r="R300" s="372">
        <v>830.87141129365091</v>
      </c>
      <c r="S300" s="367">
        <v>1</v>
      </c>
      <c r="T300" s="369">
        <v>0.18642974226624265</v>
      </c>
      <c r="U300" s="369">
        <v>1.9975055662680319</v>
      </c>
      <c r="V300" s="369">
        <v>0.19383920315661207</v>
      </c>
      <c r="W300" s="369">
        <v>1.7365767134221499</v>
      </c>
      <c r="X300" s="369">
        <v>0.25358768499188478</v>
      </c>
      <c r="Y300" s="369">
        <v>1.7359539033793836</v>
      </c>
      <c r="Z300" s="369">
        <v>0.23177042336005416</v>
      </c>
      <c r="AA300" s="369">
        <v>1.2523004522722767</v>
      </c>
      <c r="AB300" s="369">
        <v>3.5126204594784396E-2</v>
      </c>
      <c r="AC300" s="373">
        <v>2.3406388051261224</v>
      </c>
      <c r="AD300" s="575">
        <v>0</v>
      </c>
      <c r="AE300" s="370" t="s">
        <v>1890</v>
      </c>
      <c r="AF300" s="370" t="s">
        <v>1858</v>
      </c>
      <c r="AG300" s="374" t="s">
        <v>721</v>
      </c>
      <c r="AH300" s="374" t="s">
        <v>1819</v>
      </c>
      <c r="AI300" s="374">
        <v>20000</v>
      </c>
      <c r="AJ300" s="374">
        <v>1000</v>
      </c>
      <c r="AK300" s="374">
        <v>20000</v>
      </c>
      <c r="AL300" s="722">
        <v>2.2000000000000002</v>
      </c>
      <c r="AM300" s="722">
        <v>20</v>
      </c>
      <c r="AN300" s="369" t="s">
        <v>1820</v>
      </c>
      <c r="AO300" s="367" t="s">
        <v>1326</v>
      </c>
      <c r="AP300" s="370" t="s">
        <v>1835</v>
      </c>
      <c r="AQ300" s="376" t="s">
        <v>666</v>
      </c>
      <c r="AR300" s="369">
        <v>3.6099999999999999E-3</v>
      </c>
      <c r="AS300" s="369">
        <v>3.6099999999999999E-3</v>
      </c>
      <c r="AT300" s="369" t="s">
        <v>1424</v>
      </c>
      <c r="AW300" s="198"/>
      <c r="AX300" s="198"/>
      <c r="AY300" s="184"/>
      <c r="AZ300" s="184"/>
      <c r="BA300" s="184"/>
      <c r="BB300" s="186"/>
      <c r="BC300" s="184"/>
      <c r="BD300" s="184"/>
      <c r="BE300" s="184"/>
      <c r="BF300" s="184"/>
      <c r="BG300" s="186"/>
      <c r="BH300" s="186"/>
      <c r="BI300" s="199"/>
      <c r="BJ300" s="199"/>
      <c r="BK300" s="199"/>
      <c r="BL300" s="186"/>
      <c r="BM300" s="186"/>
      <c r="BN300" s="186"/>
      <c r="BO300" s="186"/>
      <c r="BP300" s="186"/>
      <c r="BQ300" s="186"/>
      <c r="BR300" s="186"/>
      <c r="BS300" s="186"/>
      <c r="BT300" s="187"/>
      <c r="BU300" s="188"/>
      <c r="BV300" s="189"/>
      <c r="BW300" s="185"/>
      <c r="BX300"/>
      <c r="BZ300"/>
    </row>
    <row r="301" spans="2:78" ht="18.75">
      <c r="B301" s="363" t="s">
        <v>976</v>
      </c>
      <c r="C301" s="364">
        <v>7317588000150</v>
      </c>
      <c r="D301" s="365" t="s">
        <v>14</v>
      </c>
      <c r="E301" s="365" t="s">
        <v>607</v>
      </c>
      <c r="F301" s="365" t="s">
        <v>1424</v>
      </c>
      <c r="G301" s="366" t="s">
        <v>1424</v>
      </c>
      <c r="H301" s="366" t="s">
        <v>34</v>
      </c>
      <c r="I301" s="366" t="s">
        <v>34</v>
      </c>
      <c r="J301" s="366" t="s">
        <v>608</v>
      </c>
      <c r="K301" s="367" t="s">
        <v>48</v>
      </c>
      <c r="L301" s="368"/>
      <c r="M301" s="368" t="s">
        <v>34</v>
      </c>
      <c r="N301" s="367">
        <v>323950</v>
      </c>
      <c r="O301" s="367" t="s">
        <v>1323</v>
      </c>
      <c r="P301" s="371">
        <v>41147</v>
      </c>
      <c r="Q301" s="372">
        <v>301.97683899999998</v>
      </c>
      <c r="R301" s="372">
        <v>338.34014523412679</v>
      </c>
      <c r="S301" s="367">
        <v>1</v>
      </c>
      <c r="T301" s="369">
        <v>-6.3891341545520564E-2</v>
      </c>
      <c r="U301" s="369">
        <v>-0.68456518161811775</v>
      </c>
      <c r="V301" s="369">
        <v>-0.10311487152244347</v>
      </c>
      <c r="W301" s="369">
        <v>-0.92379086261882393</v>
      </c>
      <c r="X301" s="369">
        <v>-2.6967892852476472E-2</v>
      </c>
      <c r="Y301" s="369">
        <v>-0.18461077423642111</v>
      </c>
      <c r="Z301" s="369">
        <v>7.3279465202063854E-2</v>
      </c>
      <c r="AA301" s="369">
        <v>0.39594313236531548</v>
      </c>
      <c r="AB301" s="369">
        <v>0.25437998447558935</v>
      </c>
      <c r="AC301" s="373">
        <v>-0.84415571284190438</v>
      </c>
      <c r="AD301" s="575">
        <v>28767201000138</v>
      </c>
      <c r="AE301" s="370" t="s">
        <v>1965</v>
      </c>
      <c r="AF301" s="370" t="s">
        <v>1812</v>
      </c>
      <c r="AG301" s="374" t="s">
        <v>1459</v>
      </c>
      <c r="AH301" s="374" t="s">
        <v>1813</v>
      </c>
      <c r="AI301" s="374">
        <v>1000</v>
      </c>
      <c r="AJ301" s="374">
        <v>100</v>
      </c>
      <c r="AK301" s="374">
        <v>1000</v>
      </c>
      <c r="AL301" s="722">
        <v>2</v>
      </c>
      <c r="AM301" s="722">
        <v>20</v>
      </c>
      <c r="AN301" s="369" t="s">
        <v>1814</v>
      </c>
      <c r="AO301" s="367" t="s">
        <v>1326</v>
      </c>
      <c r="AP301" s="370" t="s">
        <v>1816</v>
      </c>
      <c r="AQ301" s="376" t="s">
        <v>661</v>
      </c>
      <c r="AR301" s="369">
        <v>5.8199999999999997E-3</v>
      </c>
      <c r="AS301" s="369">
        <v>5.8199999999999997E-3</v>
      </c>
      <c r="AT301" s="369" t="s">
        <v>1424</v>
      </c>
      <c r="AW301" s="198"/>
      <c r="AX301" s="198"/>
      <c r="AY301" s="184"/>
      <c r="AZ301" s="184"/>
      <c r="BA301" s="184"/>
      <c r="BB301" s="186"/>
      <c r="BC301" s="184"/>
      <c r="BD301" s="184"/>
      <c r="BE301" s="184"/>
      <c r="BF301" s="184"/>
      <c r="BG301" s="186"/>
      <c r="BH301" s="186"/>
      <c r="BI301" s="199"/>
      <c r="BJ301" s="199"/>
      <c r="BK301" s="199"/>
      <c r="BL301" s="186"/>
      <c r="BM301" s="186"/>
      <c r="BN301" s="186"/>
      <c r="BO301" s="186"/>
      <c r="BP301" s="186"/>
      <c r="BQ301" s="186"/>
      <c r="BR301" s="186"/>
      <c r="BS301" s="186"/>
      <c r="BT301" s="187"/>
      <c r="BU301" s="188"/>
      <c r="BV301" s="189"/>
      <c r="BW301" s="185"/>
      <c r="BX301"/>
      <c r="BZ301"/>
    </row>
    <row r="302" spans="2:78" ht="18.75">
      <c r="B302" s="363" t="s">
        <v>235</v>
      </c>
      <c r="C302" s="364">
        <v>17335646000122</v>
      </c>
      <c r="D302" s="365" t="s">
        <v>14</v>
      </c>
      <c r="E302" s="365" t="s">
        <v>607</v>
      </c>
      <c r="F302" s="365" t="s">
        <v>1424</v>
      </c>
      <c r="G302" s="366" t="s">
        <v>1424</v>
      </c>
      <c r="H302" s="366" t="s">
        <v>34</v>
      </c>
      <c r="I302" s="366" t="s">
        <v>34</v>
      </c>
      <c r="J302" s="366" t="s">
        <v>608</v>
      </c>
      <c r="K302" s="367" t="s">
        <v>48</v>
      </c>
      <c r="L302" s="368"/>
      <c r="M302" s="368" t="s">
        <v>34</v>
      </c>
      <c r="N302" s="367">
        <v>325325</v>
      </c>
      <c r="O302" s="367" t="s">
        <v>1323</v>
      </c>
      <c r="P302" s="371">
        <v>41273</v>
      </c>
      <c r="Q302" s="372">
        <v>559.59707800000001</v>
      </c>
      <c r="R302" s="372">
        <v>790.43662156349171</v>
      </c>
      <c r="S302" s="367">
        <v>2</v>
      </c>
      <c r="T302" s="369">
        <v>-9.2164352145665207E-2</v>
      </c>
      <c r="U302" s="369">
        <v>-0.98749697438051209</v>
      </c>
      <c r="V302" s="369">
        <v>-0.22697562918592806</v>
      </c>
      <c r="W302" s="369">
        <v>-2.0334410467017974</v>
      </c>
      <c r="X302" s="369">
        <v>-0.19245870562207068</v>
      </c>
      <c r="Y302" s="369">
        <v>-1.3174907972154446</v>
      </c>
      <c r="Z302" s="369">
        <v>-0.10444522217559737</v>
      </c>
      <c r="AA302" s="369">
        <v>-0.56433774884635246</v>
      </c>
      <c r="AB302" s="369">
        <v>0.28560516014594944</v>
      </c>
      <c r="AC302" s="373">
        <v>-1.1855425672917079</v>
      </c>
      <c r="AD302" s="575">
        <v>17335645000188</v>
      </c>
      <c r="AE302" s="370" t="s">
        <v>1966</v>
      </c>
      <c r="AF302" s="370" t="s">
        <v>1833</v>
      </c>
      <c r="AG302" s="374" t="s">
        <v>1458</v>
      </c>
      <c r="AH302" s="374" t="s">
        <v>1819</v>
      </c>
      <c r="AI302" s="374">
        <v>5000</v>
      </c>
      <c r="AJ302" s="374">
        <v>1000</v>
      </c>
      <c r="AK302" s="374">
        <v>1000</v>
      </c>
      <c r="AL302" s="722">
        <v>1.34</v>
      </c>
      <c r="AM302" s="722">
        <v>20</v>
      </c>
      <c r="AN302" s="369" t="s">
        <v>1869</v>
      </c>
      <c r="AO302" s="367" t="s">
        <v>1326</v>
      </c>
      <c r="AP302" s="370" t="s">
        <v>1816</v>
      </c>
      <c r="AQ302" s="376" t="s">
        <v>661</v>
      </c>
      <c r="AR302" s="369">
        <v>4.6899999999999997E-3</v>
      </c>
      <c r="AS302" s="369">
        <v>4.6899999999999997E-3</v>
      </c>
      <c r="AT302" s="369" t="s">
        <v>1424</v>
      </c>
      <c r="AW302" s="198"/>
      <c r="AX302" s="198"/>
      <c r="AY302" s="184"/>
      <c r="AZ302" s="184"/>
      <c r="BA302" s="184"/>
      <c r="BB302" s="186"/>
      <c r="BC302" s="184"/>
      <c r="BD302" s="184"/>
      <c r="BE302" s="184"/>
      <c r="BF302" s="184"/>
      <c r="BG302" s="186"/>
      <c r="BH302" s="186"/>
      <c r="BI302" s="199"/>
      <c r="BJ302" s="199"/>
      <c r="BK302" s="199"/>
      <c r="BL302" s="186"/>
      <c r="BM302" s="186"/>
      <c r="BN302" s="186"/>
      <c r="BO302" s="186"/>
      <c r="BP302" s="186"/>
      <c r="BQ302" s="186"/>
      <c r="BR302" s="186"/>
      <c r="BS302" s="186"/>
      <c r="BT302" s="187"/>
      <c r="BU302" s="188"/>
      <c r="BV302" s="189"/>
      <c r="BW302" s="185"/>
      <c r="BX302"/>
      <c r="BZ302"/>
    </row>
    <row r="303" spans="2:78" ht="18.75">
      <c r="B303" s="363" t="s">
        <v>649</v>
      </c>
      <c r="C303" s="364">
        <v>17162002000180</v>
      </c>
      <c r="D303" s="365" t="s">
        <v>13</v>
      </c>
      <c r="E303" s="365" t="s">
        <v>615</v>
      </c>
      <c r="F303" s="365" t="s">
        <v>619</v>
      </c>
      <c r="G303" s="366" t="s">
        <v>34</v>
      </c>
      <c r="H303" s="366" t="s">
        <v>1339</v>
      </c>
      <c r="I303" s="366" t="s">
        <v>34</v>
      </c>
      <c r="J303" s="366" t="s">
        <v>611</v>
      </c>
      <c r="K303" s="367" t="s">
        <v>48</v>
      </c>
      <c r="L303" s="368" t="s">
        <v>1341</v>
      </c>
      <c r="M303" s="368" t="s">
        <v>34</v>
      </c>
      <c r="N303" s="367">
        <v>326860</v>
      </c>
      <c r="O303" s="367" t="s">
        <v>1323</v>
      </c>
      <c r="P303" s="371">
        <v>41286</v>
      </c>
      <c r="Q303" s="372">
        <v>1493.1669340000001</v>
      </c>
      <c r="R303" s="372">
        <v>1689.6187196309506</v>
      </c>
      <c r="S303" s="367">
        <v>2</v>
      </c>
      <c r="T303" s="369">
        <v>0.10818270420724962</v>
      </c>
      <c r="U303" s="369">
        <v>1.159125959200761</v>
      </c>
      <c r="V303" s="369">
        <v>0.11126282901054441</v>
      </c>
      <c r="W303" s="369">
        <v>0.99678720703919188</v>
      </c>
      <c r="X303" s="369">
        <v>0.15611430854926334</v>
      </c>
      <c r="Y303" s="369">
        <v>1.0686924458028781</v>
      </c>
      <c r="Z303" s="369">
        <v>0.25637888803775577</v>
      </c>
      <c r="AA303" s="369">
        <v>1.3852647494368797</v>
      </c>
      <c r="AB303" s="369">
        <v>3.6781291263751098E-2</v>
      </c>
      <c r="AC303" s="373">
        <v>-9.7499729453282193E-3</v>
      </c>
      <c r="AD303" s="575">
        <v>17248340000139</v>
      </c>
      <c r="AE303" s="370" t="s">
        <v>1918</v>
      </c>
      <c r="AF303" s="370" t="s">
        <v>1812</v>
      </c>
      <c r="AG303" s="374" t="s">
        <v>1459</v>
      </c>
      <c r="AH303" s="374" t="s">
        <v>1819</v>
      </c>
      <c r="AI303" s="374">
        <v>10000</v>
      </c>
      <c r="AJ303" s="374">
        <v>1000</v>
      </c>
      <c r="AK303" s="374">
        <v>0</v>
      </c>
      <c r="AL303" s="722">
        <v>2</v>
      </c>
      <c r="AM303" s="722">
        <v>20</v>
      </c>
      <c r="AN303" s="369" t="s">
        <v>1820</v>
      </c>
      <c r="AO303" s="367" t="s">
        <v>1326</v>
      </c>
      <c r="AP303" s="370" t="s">
        <v>1835</v>
      </c>
      <c r="AQ303" s="376" t="s">
        <v>670</v>
      </c>
      <c r="AR303" s="369">
        <v>5.0000000000000001E-3</v>
      </c>
      <c r="AS303" s="369">
        <v>5.0000000000000001E-3</v>
      </c>
      <c r="AT303" s="369" t="s">
        <v>1424</v>
      </c>
      <c r="AW303" s="198"/>
      <c r="AX303" s="198"/>
      <c r="AY303" s="184"/>
      <c r="AZ303" s="184"/>
      <c r="BA303" s="184"/>
      <c r="BB303" s="186"/>
      <c r="BC303" s="184"/>
      <c r="BD303" s="184"/>
      <c r="BE303" s="184"/>
      <c r="BF303" s="184"/>
      <c r="BG303" s="186"/>
      <c r="BH303" s="186"/>
      <c r="BI303" s="199"/>
      <c r="BJ303" s="199"/>
      <c r="BK303" s="199"/>
      <c r="BL303" s="186"/>
      <c r="BM303" s="186"/>
      <c r="BN303" s="186"/>
      <c r="BO303" s="186"/>
      <c r="BP303" s="186"/>
      <c r="BQ303" s="186"/>
      <c r="BR303" s="186"/>
      <c r="BS303" s="186"/>
      <c r="BT303" s="187"/>
      <c r="BU303" s="188"/>
      <c r="BV303" s="189"/>
      <c r="BW303" s="185"/>
      <c r="BX303"/>
      <c r="BZ303"/>
    </row>
    <row r="304" spans="2:78" ht="18.75">
      <c r="B304" s="363" t="s">
        <v>324</v>
      </c>
      <c r="C304" s="364">
        <v>17400251000166</v>
      </c>
      <c r="D304" s="365" t="s">
        <v>14</v>
      </c>
      <c r="E304" s="365" t="s">
        <v>607</v>
      </c>
      <c r="F304" s="365" t="s">
        <v>1424</v>
      </c>
      <c r="G304" s="366" t="s">
        <v>1424</v>
      </c>
      <c r="H304" s="366" t="s">
        <v>34</v>
      </c>
      <c r="I304" s="366" t="s">
        <v>34</v>
      </c>
      <c r="J304" s="366" t="s">
        <v>608</v>
      </c>
      <c r="K304" s="367" t="s">
        <v>48</v>
      </c>
      <c r="L304" s="368"/>
      <c r="M304" s="368" t="s">
        <v>1421</v>
      </c>
      <c r="N304" s="367">
        <v>327794</v>
      </c>
      <c r="O304" s="367" t="s">
        <v>1323</v>
      </c>
      <c r="P304" s="371">
        <v>41313</v>
      </c>
      <c r="Q304" s="372">
        <v>164.298889</v>
      </c>
      <c r="R304" s="372">
        <v>123.66598805952384</v>
      </c>
      <c r="S304" s="367">
        <v>2</v>
      </c>
      <c r="T304" s="369">
        <v>0.17196237858825625</v>
      </c>
      <c r="U304" s="369">
        <v>1.8424946805332265</v>
      </c>
      <c r="V304" s="369">
        <v>0.19557976109556363</v>
      </c>
      <c r="W304" s="369">
        <v>1.7521701142199402</v>
      </c>
      <c r="X304" s="369">
        <v>1.035491784383916</v>
      </c>
      <c r="Y304" s="369">
        <v>7.088538250885752</v>
      </c>
      <c r="Z304" s="369">
        <v>0.96488936483094223</v>
      </c>
      <c r="AA304" s="369">
        <v>5.2134839745853263</v>
      </c>
      <c r="AB304" s="369">
        <v>0.23937244692102286</v>
      </c>
      <c r="AC304" s="373">
        <v>0.35074344006686836</v>
      </c>
      <c r="AD304" s="575">
        <v>38251507000190</v>
      </c>
      <c r="AE304" s="370" t="s">
        <v>1967</v>
      </c>
      <c r="AF304" s="370" t="s">
        <v>1833</v>
      </c>
      <c r="AG304" s="374" t="s">
        <v>1458</v>
      </c>
      <c r="AH304" s="374" t="s">
        <v>1813</v>
      </c>
      <c r="AI304" s="374">
        <v>10000</v>
      </c>
      <c r="AJ304" s="374">
        <v>1000</v>
      </c>
      <c r="AK304" s="374">
        <v>5000</v>
      </c>
      <c r="AL304" s="722">
        <v>1.8</v>
      </c>
      <c r="AM304" s="722">
        <v>15</v>
      </c>
      <c r="AN304" s="369" t="s">
        <v>1815</v>
      </c>
      <c r="AO304" s="367" t="s">
        <v>1326</v>
      </c>
      <c r="AP304" s="370" t="s">
        <v>1816</v>
      </c>
      <c r="AQ304" s="376" t="s">
        <v>661</v>
      </c>
      <c r="AR304" s="369">
        <v>3.5999999999999999E-3</v>
      </c>
      <c r="AS304" s="369">
        <v>3.5999999999999999E-3</v>
      </c>
      <c r="AT304" s="369" t="s">
        <v>1424</v>
      </c>
      <c r="AW304" s="198"/>
      <c r="AX304" s="198"/>
      <c r="AY304" s="184"/>
      <c r="AZ304" s="184"/>
      <c r="BA304" s="184"/>
      <c r="BB304" s="186"/>
      <c r="BC304" s="184"/>
      <c r="BD304" s="184"/>
      <c r="BE304" s="184"/>
      <c r="BF304" s="184"/>
      <c r="BG304" s="186"/>
      <c r="BH304" s="186"/>
      <c r="BI304" s="199"/>
      <c r="BJ304" s="199"/>
      <c r="BK304" s="199"/>
      <c r="BL304" s="186"/>
      <c r="BM304" s="186"/>
      <c r="BN304" s="186"/>
      <c r="BO304" s="186"/>
      <c r="BP304" s="186"/>
      <c r="BQ304" s="186"/>
      <c r="BR304" s="186"/>
      <c r="BS304" s="186"/>
      <c r="BT304" s="187"/>
      <c r="BU304" s="188"/>
      <c r="BV304" s="189"/>
      <c r="BW304" s="185"/>
      <c r="BX304"/>
      <c r="BZ304"/>
    </row>
    <row r="305" spans="2:78" ht="18.75">
      <c r="B305" s="363" t="s">
        <v>1579</v>
      </c>
      <c r="C305" s="364">
        <v>17408524000119</v>
      </c>
      <c r="D305" s="365" t="s">
        <v>13</v>
      </c>
      <c r="E305" s="365" t="s">
        <v>615</v>
      </c>
      <c r="F305" s="365" t="s">
        <v>619</v>
      </c>
      <c r="G305" s="366" t="s">
        <v>34</v>
      </c>
      <c r="H305" s="366" t="s">
        <v>1340</v>
      </c>
      <c r="I305" s="366" t="s">
        <v>34</v>
      </c>
      <c r="J305" s="366" t="s">
        <v>611</v>
      </c>
      <c r="K305" s="367" t="s">
        <v>48</v>
      </c>
      <c r="L305" s="368"/>
      <c r="M305" s="368" t="s">
        <v>1424</v>
      </c>
      <c r="N305" s="367">
        <v>327840</v>
      </c>
      <c r="O305" s="367" t="s">
        <v>1323</v>
      </c>
      <c r="P305" s="371">
        <v>41315</v>
      </c>
      <c r="Q305" s="372">
        <v>1237.629085</v>
      </c>
      <c r="R305" s="372">
        <v>44142603.675542355</v>
      </c>
      <c r="S305" s="367">
        <v>1</v>
      </c>
      <c r="T305" s="369">
        <v>0.29068094091218732</v>
      </c>
      <c r="U305" s="369">
        <v>3.1145073228224947</v>
      </c>
      <c r="V305" s="369">
        <v>0.31111972902762242</v>
      </c>
      <c r="W305" s="369">
        <v>2.7872755754111176</v>
      </c>
      <c r="X305" s="369">
        <v>0.45550516394630924</v>
      </c>
      <c r="Y305" s="369">
        <v>3.1181954572729604</v>
      </c>
      <c r="Z305" s="369">
        <v>0.55923397038635003</v>
      </c>
      <c r="AA305" s="369">
        <v>3.0216493713388521</v>
      </c>
      <c r="AB305" s="369">
        <v>7.782296957494475E-2</v>
      </c>
      <c r="AC305" s="373">
        <v>2.5634884470739991</v>
      </c>
      <c r="AD305" s="575">
        <v>17417026000132</v>
      </c>
      <c r="AE305" s="370" t="s">
        <v>1889</v>
      </c>
      <c r="AF305" s="370" t="s">
        <v>1833</v>
      </c>
      <c r="AG305" s="374" t="s">
        <v>1458</v>
      </c>
      <c r="AH305" s="374" t="s">
        <v>1813</v>
      </c>
      <c r="AI305" s="374">
        <v>5000</v>
      </c>
      <c r="AJ305" s="374">
        <v>5000</v>
      </c>
      <c r="AK305" s="374">
        <v>5000</v>
      </c>
      <c r="AL305" s="722">
        <v>0</v>
      </c>
      <c r="AM305" s="722">
        <v>0</v>
      </c>
      <c r="AN305" s="369" t="s">
        <v>1815</v>
      </c>
      <c r="AO305" s="367" t="s">
        <v>1326</v>
      </c>
      <c r="AP305" s="370" t="s">
        <v>1835</v>
      </c>
      <c r="AQ305" s="376" t="s">
        <v>1815</v>
      </c>
      <c r="AR305" s="369">
        <v>3.3333333333333301E-3</v>
      </c>
      <c r="AS305" s="369">
        <v>3.3333333333333301E-3</v>
      </c>
      <c r="AT305" s="369" t="s">
        <v>1424</v>
      </c>
      <c r="AW305" s="198"/>
      <c r="AX305" s="198"/>
      <c r="AY305" s="184"/>
      <c r="AZ305" s="184"/>
      <c r="BA305" s="184"/>
      <c r="BB305" s="186"/>
      <c r="BC305" s="184"/>
      <c r="BD305" s="184"/>
      <c r="BE305" s="184"/>
      <c r="BF305" s="184"/>
      <c r="BG305" s="186"/>
      <c r="BH305" s="186"/>
      <c r="BI305" s="199"/>
      <c r="BJ305" s="199"/>
      <c r="BK305" s="199"/>
      <c r="BL305" s="186"/>
      <c r="BM305" s="186"/>
      <c r="BN305" s="186"/>
      <c r="BO305" s="186"/>
      <c r="BP305" s="186"/>
      <c r="BQ305" s="186"/>
      <c r="BR305" s="186"/>
      <c r="BS305" s="186"/>
      <c r="BT305" s="187"/>
      <c r="BU305" s="188"/>
      <c r="BV305" s="189"/>
      <c r="BW305" s="185"/>
      <c r="BX305"/>
      <c r="BZ305"/>
    </row>
    <row r="306" spans="2:78" ht="18.75">
      <c r="B306" s="363" t="s">
        <v>1030</v>
      </c>
      <c r="C306" s="364">
        <v>17429959000140</v>
      </c>
      <c r="D306" s="365" t="s">
        <v>13</v>
      </c>
      <c r="E306" s="365" t="s">
        <v>615</v>
      </c>
      <c r="F306" s="365" t="s">
        <v>619</v>
      </c>
      <c r="G306" s="366" t="s">
        <v>34</v>
      </c>
      <c r="H306" s="366" t="s">
        <v>1339</v>
      </c>
      <c r="I306" s="366" t="s">
        <v>34</v>
      </c>
      <c r="J306" s="366" t="s">
        <v>611</v>
      </c>
      <c r="K306" s="367" t="s">
        <v>48</v>
      </c>
      <c r="L306" s="368" t="s">
        <v>1341</v>
      </c>
      <c r="M306" s="368" t="s">
        <v>34</v>
      </c>
      <c r="N306" s="367">
        <v>329118</v>
      </c>
      <c r="O306" s="367" t="s">
        <v>1326</v>
      </c>
      <c r="P306" s="371">
        <v>41334</v>
      </c>
      <c r="Q306" s="372">
        <v>89.097736999999995</v>
      </c>
      <c r="R306" s="372">
        <v>91.423951103585651</v>
      </c>
      <c r="S306" s="367">
        <v>1</v>
      </c>
      <c r="T306" s="369">
        <v>0.13173675151910258</v>
      </c>
      <c r="U306" s="369">
        <v>1.4114963162137268</v>
      </c>
      <c r="V306" s="369">
        <v>0.1370138401869847</v>
      </c>
      <c r="W306" s="369">
        <v>1.2274867024346068</v>
      </c>
      <c r="X306" s="369">
        <v>0.29234103906497988</v>
      </c>
      <c r="Y306" s="369">
        <v>2.001242954282568</v>
      </c>
      <c r="Z306" s="369">
        <v>0.27032835615514483</v>
      </c>
      <c r="AA306" s="369">
        <v>1.4606364253354311</v>
      </c>
      <c r="AB306" s="369">
        <v>3.9463475888370382E-2</v>
      </c>
      <c r="AC306" s="373">
        <v>0.64344039672408715</v>
      </c>
      <c r="AD306" s="575">
        <v>0</v>
      </c>
      <c r="AE306" s="370" t="s">
        <v>1889</v>
      </c>
      <c r="AF306" s="370" t="s">
        <v>1833</v>
      </c>
      <c r="AG306" s="374" t="s">
        <v>1458</v>
      </c>
      <c r="AH306" s="374" t="s">
        <v>1819</v>
      </c>
      <c r="AI306" s="374">
        <v>10000</v>
      </c>
      <c r="AJ306" s="374">
        <v>10000</v>
      </c>
      <c r="AK306" s="374">
        <v>10000</v>
      </c>
      <c r="AL306" s="722">
        <v>0</v>
      </c>
      <c r="AM306" s="722">
        <v>0</v>
      </c>
      <c r="AN306" s="369" t="s">
        <v>1815</v>
      </c>
      <c r="AO306" s="367" t="s">
        <v>1326</v>
      </c>
      <c r="AP306" s="370" t="s">
        <v>1835</v>
      </c>
      <c r="AQ306" s="376" t="s">
        <v>670</v>
      </c>
      <c r="AR306" s="369">
        <v>4.0000000000000001E-3</v>
      </c>
      <c r="AS306" s="369">
        <v>4.0000000000000001E-3</v>
      </c>
      <c r="AT306" s="369" t="s">
        <v>1424</v>
      </c>
      <c r="AW306" s="198"/>
      <c r="AX306" s="198"/>
      <c r="AY306" s="184"/>
      <c r="AZ306" s="184"/>
      <c r="BA306" s="184"/>
      <c r="BB306" s="186"/>
      <c r="BC306" s="184"/>
      <c r="BD306" s="184"/>
      <c r="BE306" s="184"/>
      <c r="BF306" s="184"/>
      <c r="BG306" s="186"/>
      <c r="BH306" s="186"/>
      <c r="BI306" s="199"/>
      <c r="BJ306" s="199"/>
      <c r="BK306" s="199"/>
      <c r="BL306" s="186"/>
      <c r="BM306" s="186"/>
      <c r="BN306" s="186"/>
      <c r="BO306" s="186"/>
      <c r="BP306" s="186"/>
      <c r="BQ306" s="186"/>
      <c r="BR306" s="186"/>
      <c r="BS306" s="186"/>
      <c r="BT306" s="187"/>
      <c r="BU306" s="188"/>
      <c r="BV306" s="189"/>
      <c r="BW306" s="185"/>
      <c r="BX306"/>
      <c r="BZ306"/>
    </row>
    <row r="307" spans="2:78" ht="18.75">
      <c r="B307" s="363" t="s">
        <v>389</v>
      </c>
      <c r="C307" s="364"/>
      <c r="D307" s="365" t="s">
        <v>14</v>
      </c>
      <c r="E307" s="365" t="s">
        <v>607</v>
      </c>
      <c r="F307" s="365" t="s">
        <v>1424</v>
      </c>
      <c r="G307" s="366" t="s">
        <v>1424</v>
      </c>
      <c r="H307" s="366" t="s">
        <v>34</v>
      </c>
      <c r="I307" s="366" t="s">
        <v>34</v>
      </c>
      <c r="J307" s="366" t="s">
        <v>608</v>
      </c>
      <c r="L307" s="368"/>
      <c r="M307" s="368" t="s">
        <v>34</v>
      </c>
      <c r="N307" s="367">
        <v>329169</v>
      </c>
      <c r="O307" s="367" t="s">
        <v>1323</v>
      </c>
      <c r="P307" s="371"/>
      <c r="S307" s="367"/>
      <c r="U307" s="369"/>
      <c r="W307" s="369"/>
      <c r="Y307" s="369"/>
      <c r="AA307" s="369"/>
      <c r="AD307" s="575">
        <v>17301225000180</v>
      </c>
      <c r="AE307" s="370"/>
      <c r="AF307" s="370"/>
      <c r="AG307" s="374" t="s">
        <v>1459</v>
      </c>
      <c r="AH307" s="374"/>
      <c r="AI307" s="374">
        <v>30000</v>
      </c>
      <c r="AJ307" s="374">
        <v>5000</v>
      </c>
      <c r="AK307" s="374">
        <v>30000</v>
      </c>
      <c r="AN307" s="369"/>
      <c r="AO307" s="367" t="s">
        <v>1326</v>
      </c>
      <c r="AP307" s="370"/>
      <c r="AR307" s="369">
        <v>4.9333333333333304E-3</v>
      </c>
      <c r="AS307" s="369">
        <v>4.9333333333333304E-3</v>
      </c>
      <c r="AT307" s="369" t="s">
        <v>1424</v>
      </c>
      <c r="AW307" s="198"/>
      <c r="AX307" s="198"/>
      <c r="AY307" s="184"/>
      <c r="AZ307" s="184"/>
      <c r="BA307" s="184"/>
      <c r="BB307" s="186"/>
      <c r="BC307" s="184"/>
      <c r="BD307" s="184"/>
      <c r="BE307" s="184"/>
      <c r="BF307" s="184"/>
      <c r="BG307" s="186"/>
      <c r="BH307" s="186"/>
      <c r="BI307" s="199"/>
      <c r="BJ307" s="199"/>
      <c r="BK307" s="199"/>
      <c r="BL307" s="186"/>
      <c r="BM307" s="186"/>
      <c r="BN307" s="186"/>
      <c r="BO307" s="186"/>
      <c r="BP307" s="186"/>
      <c r="BQ307" s="186"/>
      <c r="BR307" s="186"/>
      <c r="BS307" s="186"/>
      <c r="BT307" s="187"/>
      <c r="BU307" s="188"/>
      <c r="BV307" s="189"/>
      <c r="BW307" s="185"/>
      <c r="BX307"/>
      <c r="BZ307"/>
    </row>
    <row r="308" spans="2:78" ht="18.75">
      <c r="B308" s="363" t="s">
        <v>1390</v>
      </c>
      <c r="C308" s="364">
        <v>16892116000112</v>
      </c>
      <c r="D308" s="365" t="s">
        <v>11</v>
      </c>
      <c r="E308" s="365" t="s">
        <v>621</v>
      </c>
      <c r="F308" s="365" t="s">
        <v>674</v>
      </c>
      <c r="G308" s="366" t="s">
        <v>740</v>
      </c>
      <c r="H308" s="366" t="s">
        <v>34</v>
      </c>
      <c r="I308" s="366" t="s">
        <v>1424</v>
      </c>
      <c r="J308" s="366" t="s">
        <v>608</v>
      </c>
      <c r="K308" s="367" t="s">
        <v>48</v>
      </c>
      <c r="L308" s="368"/>
      <c r="M308" s="368" t="s">
        <v>1421</v>
      </c>
      <c r="N308" s="367">
        <v>329355</v>
      </c>
      <c r="O308" s="367" t="s">
        <v>1323</v>
      </c>
      <c r="P308" s="371">
        <v>41334</v>
      </c>
      <c r="Q308" s="372">
        <v>24.595279000000001</v>
      </c>
      <c r="R308" s="372">
        <v>75.601252273809493</v>
      </c>
      <c r="S308" s="367">
        <v>1</v>
      </c>
      <c r="T308" s="369">
        <v>8.1164353197082706E-2</v>
      </c>
      <c r="U308" s="369">
        <v>0.86963724415915744</v>
      </c>
      <c r="V308" s="369">
        <v>7.6560991996246885E-2</v>
      </c>
      <c r="W308" s="369">
        <v>0.68589858858304298</v>
      </c>
      <c r="X308" s="369">
        <v>0.10751272446451221</v>
      </c>
      <c r="Y308" s="369">
        <v>0.73598658272027218</v>
      </c>
      <c r="Z308" s="369">
        <v>0.17298620341489168</v>
      </c>
      <c r="AA308" s="369">
        <v>0.93467793531531951</v>
      </c>
      <c r="AB308" s="369">
        <v>3.5213909397304913E-2</v>
      </c>
      <c r="AC308" s="373">
        <v>-0.99564218256597981</v>
      </c>
      <c r="AD308" s="575">
        <v>0</v>
      </c>
      <c r="AE308" s="370" t="s">
        <v>1848</v>
      </c>
      <c r="AF308" s="370" t="s">
        <v>1858</v>
      </c>
      <c r="AG308" s="374" t="s">
        <v>721</v>
      </c>
      <c r="AH308" s="374" t="s">
        <v>1819</v>
      </c>
      <c r="AI308" s="374">
        <v>5000</v>
      </c>
      <c r="AJ308" s="374">
        <v>2500</v>
      </c>
      <c r="AK308" s="374">
        <v>2500</v>
      </c>
      <c r="AL308" s="722">
        <v>0.25</v>
      </c>
      <c r="AM308" s="722">
        <v>20</v>
      </c>
      <c r="AN308" s="369" t="s">
        <v>1928</v>
      </c>
      <c r="AO308" s="367" t="s">
        <v>1326</v>
      </c>
      <c r="AP308" s="370" t="s">
        <v>1821</v>
      </c>
      <c r="AQ308" s="376" t="s">
        <v>682</v>
      </c>
      <c r="AR308" s="369">
        <v>8.3333333333333295E-4</v>
      </c>
      <c r="AS308" s="369">
        <v>8.3333333333333295E-4</v>
      </c>
      <c r="AT308" s="369" t="s">
        <v>1424</v>
      </c>
      <c r="AW308" s="198"/>
      <c r="AX308" s="198"/>
      <c r="AY308" s="184"/>
      <c r="AZ308" s="184"/>
      <c r="BA308" s="184"/>
      <c r="BB308" s="186"/>
      <c r="BC308" s="184"/>
      <c r="BD308" s="184"/>
      <c r="BE308" s="184"/>
      <c r="BF308" s="184"/>
      <c r="BG308" s="186"/>
      <c r="BH308" s="186"/>
      <c r="BI308" s="199"/>
      <c r="BJ308" s="199"/>
      <c r="BK308" s="199"/>
      <c r="BL308" s="186"/>
      <c r="BM308" s="186"/>
      <c r="BN308" s="186"/>
      <c r="BO308" s="186"/>
      <c r="BP308" s="186"/>
      <c r="BQ308" s="186"/>
      <c r="BR308" s="186"/>
      <c r="BS308" s="186"/>
      <c r="BT308" s="187"/>
      <c r="BU308" s="188"/>
      <c r="BV308" s="189"/>
      <c r="BW308" s="185"/>
      <c r="BX308"/>
      <c r="BZ308"/>
    </row>
    <row r="309" spans="2:78" ht="18.75">
      <c r="B309" s="363" t="s">
        <v>523</v>
      </c>
      <c r="C309" s="364">
        <v>17092258000168</v>
      </c>
      <c r="D309" s="365" t="s">
        <v>13</v>
      </c>
      <c r="E309" s="365" t="s">
        <v>615</v>
      </c>
      <c r="F309" s="365" t="s">
        <v>619</v>
      </c>
      <c r="G309" s="366" t="s">
        <v>34</v>
      </c>
      <c r="H309" s="366" t="s">
        <v>1339</v>
      </c>
      <c r="I309" s="366" t="s">
        <v>34</v>
      </c>
      <c r="J309" s="366" t="s">
        <v>1424</v>
      </c>
      <c r="K309" s="367" t="s">
        <v>48</v>
      </c>
      <c r="L309" s="368"/>
      <c r="M309" s="368" t="s">
        <v>1421</v>
      </c>
      <c r="N309" s="367">
        <v>331066</v>
      </c>
      <c r="O309" s="367" t="s">
        <v>1323</v>
      </c>
      <c r="P309" s="371">
        <v>41363</v>
      </c>
      <c r="Q309" s="372">
        <v>100.00350299999999</v>
      </c>
      <c r="R309" s="372">
        <v>98.156580475609744</v>
      </c>
      <c r="S309" s="367">
        <v>2</v>
      </c>
      <c r="T309" s="369">
        <v>0.14215739988934373</v>
      </c>
      <c r="U309" s="369">
        <v>1.5231485819447601</v>
      </c>
      <c r="V309" s="369">
        <v>0.14990403461535706</v>
      </c>
      <c r="W309" s="369">
        <v>1.3429680452758153</v>
      </c>
      <c r="X309" s="369">
        <v>0.21347248305239952</v>
      </c>
      <c r="Y309" s="369">
        <v>1.4613422186915797</v>
      </c>
      <c r="Z309" s="369">
        <v>0.30481779731451786</v>
      </c>
      <c r="AA309" s="369">
        <v>1.6469895507098613</v>
      </c>
      <c r="AB309" s="369">
        <v>2.7183471660647364E-2</v>
      </c>
      <c r="AC309" s="373">
        <v>1.4083038946610089</v>
      </c>
      <c r="AD309" s="575">
        <v>0</v>
      </c>
      <c r="AE309" s="370" t="s">
        <v>1860</v>
      </c>
      <c r="AF309" s="370" t="s">
        <v>1856</v>
      </c>
      <c r="AG309" s="374" t="s">
        <v>59</v>
      </c>
      <c r="AH309" s="374" t="s">
        <v>1819</v>
      </c>
      <c r="AI309" s="374">
        <v>20000</v>
      </c>
      <c r="AJ309" s="374">
        <v>1000</v>
      </c>
      <c r="AK309" s="374">
        <v>1000</v>
      </c>
      <c r="AL309" s="722">
        <v>2.35</v>
      </c>
      <c r="AM309" s="722">
        <v>0</v>
      </c>
      <c r="AN309" s="369" t="s">
        <v>1820</v>
      </c>
      <c r="AO309" s="367" t="s">
        <v>1326</v>
      </c>
      <c r="AP309" s="370" t="s">
        <v>1835</v>
      </c>
      <c r="AQ309" s="376" t="s">
        <v>688</v>
      </c>
      <c r="AR309" s="369">
        <v>1.33333333333333E-3</v>
      </c>
      <c r="AS309" s="369">
        <v>1.33333333333333E-3</v>
      </c>
      <c r="AT309" s="369" t="s">
        <v>1424</v>
      </c>
      <c r="AW309" s="198"/>
      <c r="AX309" s="198"/>
      <c r="AY309" s="184"/>
      <c r="AZ309" s="184"/>
      <c r="BA309" s="184"/>
      <c r="BB309" s="186"/>
      <c r="BC309" s="184"/>
      <c r="BD309" s="184"/>
      <c r="BE309" s="184"/>
      <c r="BF309" s="184"/>
      <c r="BG309" s="186"/>
      <c r="BH309" s="186"/>
      <c r="BI309" s="199"/>
      <c r="BJ309" s="199"/>
      <c r="BK309" s="199"/>
      <c r="BL309" s="218"/>
      <c r="BM309" s="186"/>
      <c r="BN309" s="186"/>
      <c r="BO309" s="186"/>
      <c r="BP309" s="186"/>
      <c r="BQ309" s="186"/>
      <c r="BR309" s="186"/>
      <c r="BS309" s="186"/>
      <c r="BT309" s="187"/>
      <c r="BU309" s="188"/>
      <c r="BV309" s="189"/>
      <c r="BW309" s="185"/>
      <c r="BX309"/>
      <c r="BZ309"/>
    </row>
    <row r="310" spans="2:78" ht="18.75">
      <c r="B310" s="363" t="s">
        <v>1200</v>
      </c>
      <c r="C310" s="364">
        <v>17447468000121</v>
      </c>
      <c r="D310" s="365" t="s">
        <v>14</v>
      </c>
      <c r="E310" s="365" t="s">
        <v>614</v>
      </c>
      <c r="F310" s="365" t="s">
        <v>1424</v>
      </c>
      <c r="G310" s="366" t="s">
        <v>1424</v>
      </c>
      <c r="H310" s="366" t="s">
        <v>867</v>
      </c>
      <c r="I310" s="366" t="s">
        <v>34</v>
      </c>
      <c r="J310" s="366" t="s">
        <v>608</v>
      </c>
      <c r="K310" s="367" t="s">
        <v>48</v>
      </c>
      <c r="L310" s="368" t="s">
        <v>1341</v>
      </c>
      <c r="M310" s="368" t="s">
        <v>1421</v>
      </c>
      <c r="N310" s="367">
        <v>331155</v>
      </c>
      <c r="O310" s="367" t="s">
        <v>1323</v>
      </c>
      <c r="P310" s="371">
        <v>41355</v>
      </c>
      <c r="Q310" s="372">
        <v>142.96507800000001</v>
      </c>
      <c r="R310" s="372">
        <v>121.49520083333331</v>
      </c>
      <c r="S310" s="367">
        <v>2</v>
      </c>
      <c r="T310" s="369">
        <v>0.19493301628070925</v>
      </c>
      <c r="U310" s="369">
        <v>2.0886140823713388</v>
      </c>
      <c r="V310" s="369">
        <v>0.15209731081194278</v>
      </c>
      <c r="W310" s="369">
        <v>1.3626172818960078</v>
      </c>
      <c r="X310" s="369">
        <v>0.45751589252999425</v>
      </c>
      <c r="Y310" s="369">
        <v>3.1319600536633421</v>
      </c>
      <c r="Z310" s="369">
        <v>0.37282194788892764</v>
      </c>
      <c r="AA310" s="369">
        <v>2.0144291372028591</v>
      </c>
      <c r="AB310" s="369">
        <v>0.16218985340026251</v>
      </c>
      <c r="AC310" s="373">
        <v>0.24955855349837222</v>
      </c>
      <c r="AD310" s="575">
        <v>17735052000109</v>
      </c>
      <c r="AE310" s="370" t="s">
        <v>1889</v>
      </c>
      <c r="AF310" s="370" t="s">
        <v>1833</v>
      </c>
      <c r="AG310" s="374" t="s">
        <v>1458</v>
      </c>
      <c r="AH310" s="374" t="s">
        <v>1813</v>
      </c>
      <c r="AI310" s="374">
        <v>5000</v>
      </c>
      <c r="AJ310" s="374">
        <v>5000</v>
      </c>
      <c r="AK310" s="374">
        <v>5000</v>
      </c>
      <c r="AL310" s="722">
        <v>0</v>
      </c>
      <c r="AM310" s="722">
        <v>0</v>
      </c>
      <c r="AN310" s="369" t="s">
        <v>1815</v>
      </c>
      <c r="AO310" s="367" t="s">
        <v>1326</v>
      </c>
      <c r="AP310" s="370" t="s">
        <v>1816</v>
      </c>
      <c r="AQ310" s="376" t="s">
        <v>661</v>
      </c>
      <c r="AR310" s="369">
        <v>3.3333333333333301E-3</v>
      </c>
      <c r="AS310" s="369">
        <v>3.3333333333333301E-3</v>
      </c>
      <c r="AT310" s="369" t="s">
        <v>1424</v>
      </c>
      <c r="AW310" s="198"/>
      <c r="AX310" s="198"/>
      <c r="AY310" s="184"/>
      <c r="AZ310" s="184"/>
      <c r="BA310" s="184"/>
      <c r="BB310" s="184"/>
      <c r="BC310" s="184"/>
      <c r="BD310" s="184"/>
      <c r="BE310" s="184"/>
      <c r="BF310" s="184"/>
      <c r="BG310" s="186"/>
      <c r="BH310" s="186"/>
      <c r="BI310" s="199"/>
      <c r="BJ310" s="199"/>
      <c r="BK310" s="199"/>
      <c r="BL310" s="218"/>
      <c r="BM310" s="186"/>
      <c r="BN310" s="186"/>
      <c r="BO310" s="186"/>
      <c r="BP310" s="186"/>
      <c r="BQ310" s="186"/>
      <c r="BR310" s="186"/>
      <c r="BS310" s="186"/>
      <c r="BT310" s="186"/>
      <c r="BU310" s="186"/>
      <c r="BV310" s="189"/>
      <c r="BW310" s="184"/>
      <c r="BX310"/>
      <c r="BZ310"/>
    </row>
    <row r="311" spans="2:78" ht="18.75">
      <c r="B311" s="363" t="s">
        <v>1099</v>
      </c>
      <c r="C311" s="364">
        <v>14806166000104</v>
      </c>
      <c r="D311" s="365" t="s">
        <v>13</v>
      </c>
      <c r="E311" s="365" t="s">
        <v>615</v>
      </c>
      <c r="F311" s="365" t="s">
        <v>619</v>
      </c>
      <c r="G311" s="366" t="s">
        <v>34</v>
      </c>
      <c r="H311" s="366" t="s">
        <v>867</v>
      </c>
      <c r="I311" s="366" t="s">
        <v>34</v>
      </c>
      <c r="J311" s="366" t="s">
        <v>1424</v>
      </c>
      <c r="K311" s="367" t="s">
        <v>48</v>
      </c>
      <c r="L311" s="368"/>
      <c r="M311" s="368" t="s">
        <v>34</v>
      </c>
      <c r="N311" s="367">
        <v>331341</v>
      </c>
      <c r="O311" s="367" t="s">
        <v>1326</v>
      </c>
      <c r="P311" s="371">
        <v>40996</v>
      </c>
      <c r="Q311" s="372">
        <v>26.742017000000001</v>
      </c>
      <c r="R311" s="372">
        <v>26.863512824000001</v>
      </c>
      <c r="S311" s="367">
        <v>1</v>
      </c>
      <c r="T311" s="369">
        <v>0.26276167531991512</v>
      </c>
      <c r="U311" s="369">
        <v>2.8153657387128357</v>
      </c>
      <c r="V311" s="369">
        <v>0.25318107447229199</v>
      </c>
      <c r="W311" s="369">
        <v>2.2682117499861576</v>
      </c>
      <c r="X311" s="369">
        <v>0.24585063075059943</v>
      </c>
      <c r="Y311" s="369">
        <v>1.6829893064935091</v>
      </c>
      <c r="Z311" s="369">
        <v>0.31152443393000073</v>
      </c>
      <c r="AA311" s="369">
        <v>1.6832268062881868</v>
      </c>
      <c r="AB311" s="369">
        <v>6.3932252033757769E-2</v>
      </c>
      <c r="AC311" s="373">
        <v>2.2142130828159297</v>
      </c>
      <c r="AD311" s="575">
        <v>14146709000104</v>
      </c>
      <c r="AE311" s="370" t="s">
        <v>1855</v>
      </c>
      <c r="AF311" s="370" t="s">
        <v>1856</v>
      </c>
      <c r="AG311" s="374" t="s">
        <v>59</v>
      </c>
      <c r="AH311" s="374" t="s">
        <v>1819</v>
      </c>
      <c r="AI311" s="374">
        <v>5000</v>
      </c>
      <c r="AJ311" s="374">
        <v>1000</v>
      </c>
      <c r="AK311" s="374">
        <v>1000</v>
      </c>
      <c r="AL311" s="722">
        <v>1.86</v>
      </c>
      <c r="AM311" s="722">
        <v>20</v>
      </c>
      <c r="AN311" s="369" t="s">
        <v>1820</v>
      </c>
      <c r="AO311" s="367" t="s">
        <v>1326</v>
      </c>
      <c r="AP311" s="370" t="s">
        <v>1835</v>
      </c>
      <c r="AQ311" s="376" t="s">
        <v>666</v>
      </c>
      <c r="AR311" s="369">
        <v>6.6674166666666696E-3</v>
      </c>
      <c r="AS311" s="369">
        <v>6.6674166666666696E-3</v>
      </c>
      <c r="AT311" s="369" t="s">
        <v>1424</v>
      </c>
      <c r="AW311" s="198"/>
      <c r="AX311" s="198"/>
      <c r="AY311" s="184"/>
      <c r="AZ311" s="184"/>
      <c r="BA311" s="184"/>
      <c r="BB311" s="184"/>
      <c r="BC311" s="184"/>
      <c r="BD311" s="184"/>
      <c r="BE311" s="184"/>
      <c r="BF311" s="184"/>
      <c r="BG311" s="186"/>
      <c r="BH311" s="186"/>
      <c r="BI311" s="199"/>
      <c r="BJ311" s="199"/>
      <c r="BK311" s="199"/>
      <c r="BL311" s="218"/>
      <c r="BM311" s="186"/>
      <c r="BN311" s="186"/>
      <c r="BO311" s="186"/>
      <c r="BP311" s="186"/>
      <c r="BQ311" s="186"/>
      <c r="BR311" s="186"/>
      <c r="BS311" s="186"/>
      <c r="BT311" s="186"/>
      <c r="BU311" s="186"/>
      <c r="BV311" s="189"/>
      <c r="BW311" s="184"/>
      <c r="BX311"/>
      <c r="BZ311"/>
    </row>
    <row r="312" spans="2:78" ht="18.75">
      <c r="B312" s="363" t="s">
        <v>1142</v>
      </c>
      <c r="C312" s="364">
        <v>17302010000184</v>
      </c>
      <c r="D312" s="365" t="s">
        <v>11</v>
      </c>
      <c r="E312" s="365" t="s">
        <v>663</v>
      </c>
      <c r="F312" s="365" t="s">
        <v>1424</v>
      </c>
      <c r="G312" s="366" t="s">
        <v>1424</v>
      </c>
      <c r="H312" s="366" t="s">
        <v>34</v>
      </c>
      <c r="I312" s="366" t="s">
        <v>34</v>
      </c>
      <c r="J312" s="366" t="s">
        <v>611</v>
      </c>
      <c r="K312" s="367" t="s">
        <v>48</v>
      </c>
      <c r="L312" s="368"/>
      <c r="M312" s="368" t="s">
        <v>34</v>
      </c>
      <c r="N312" s="367">
        <v>331597</v>
      </c>
      <c r="O312" s="367" t="s">
        <v>1323</v>
      </c>
      <c r="P312" s="371">
        <v>41350</v>
      </c>
      <c r="Q312" s="372">
        <v>14.806535</v>
      </c>
      <c r="R312" s="372">
        <v>75950.296907161362</v>
      </c>
      <c r="S312" s="367">
        <v>4</v>
      </c>
      <c r="T312" s="369">
        <v>-7.8291675408985184E-2</v>
      </c>
      <c r="U312" s="369">
        <v>-0.83885787493370112</v>
      </c>
      <c r="V312" s="369">
        <v>-5.7917788852428598E-2</v>
      </c>
      <c r="W312" s="369">
        <v>-0.51887689268288062</v>
      </c>
      <c r="X312" s="369">
        <v>3.0258001496672904E-2</v>
      </c>
      <c r="Y312" s="369">
        <v>0.2071334647354405</v>
      </c>
      <c r="Z312" s="369">
        <v>4.5710937829053222E-2</v>
      </c>
      <c r="AA312" s="369">
        <v>0.24698504359283707</v>
      </c>
      <c r="AB312" s="369">
        <v>5.6355193137762521E-2</v>
      </c>
      <c r="AC312" s="373">
        <v>-3.0084048162738681</v>
      </c>
      <c r="AD312" s="575">
        <v>0</v>
      </c>
      <c r="AE312" s="370" t="s">
        <v>1851</v>
      </c>
      <c r="AF312" s="370" t="s">
        <v>1875</v>
      </c>
      <c r="AG312" s="374" t="s">
        <v>738</v>
      </c>
      <c r="AH312" s="374" t="s">
        <v>1813</v>
      </c>
      <c r="AI312" s="374">
        <v>25000</v>
      </c>
      <c r="AJ312" s="374">
        <v>5000</v>
      </c>
      <c r="AK312" s="374">
        <v>25000</v>
      </c>
      <c r="AL312" s="722">
        <v>0.87</v>
      </c>
      <c r="AM312" s="722">
        <v>0</v>
      </c>
      <c r="AN312" s="369" t="s">
        <v>1820</v>
      </c>
      <c r="AO312" s="367" t="s">
        <v>1326</v>
      </c>
      <c r="AP312" s="370" t="s">
        <v>1835</v>
      </c>
      <c r="AQ312" s="376" t="s">
        <v>681</v>
      </c>
      <c r="AR312" s="369">
        <v>4.176E-3</v>
      </c>
      <c r="AS312" s="369">
        <v>4.176E-3</v>
      </c>
      <c r="AT312" s="369" t="s">
        <v>1424</v>
      </c>
      <c r="AW312" s="198"/>
      <c r="AX312" s="198"/>
      <c r="AY312" s="184"/>
      <c r="AZ312" s="184"/>
      <c r="BA312" s="184"/>
      <c r="BB312" s="184"/>
      <c r="BC312" s="184"/>
      <c r="BD312" s="184"/>
      <c r="BE312" s="184"/>
      <c r="BF312" s="184"/>
      <c r="BG312" s="186"/>
      <c r="BH312" s="186"/>
      <c r="BI312" s="199"/>
      <c r="BJ312" s="199"/>
      <c r="BK312" s="199"/>
      <c r="BL312" s="218"/>
      <c r="BM312" s="186"/>
      <c r="BN312" s="186"/>
      <c r="BO312" s="186"/>
      <c r="BP312" s="186"/>
      <c r="BQ312" s="186"/>
      <c r="BR312" s="186"/>
      <c r="BS312" s="186"/>
      <c r="BT312" s="186"/>
      <c r="BU312" s="186"/>
      <c r="BV312" s="189"/>
      <c r="BW312" s="184"/>
      <c r="BX312"/>
      <c r="BZ312"/>
    </row>
    <row r="313" spans="2:78" ht="18.75">
      <c r="B313" s="363" t="s">
        <v>1238</v>
      </c>
      <c r="C313" s="364">
        <v>17439235000187</v>
      </c>
      <c r="D313" s="365" t="s">
        <v>14</v>
      </c>
      <c r="E313" s="365" t="s">
        <v>614</v>
      </c>
      <c r="F313" s="365" t="s">
        <v>1424</v>
      </c>
      <c r="G313" s="366" t="s">
        <v>1424</v>
      </c>
      <c r="H313" s="366" t="s">
        <v>1340</v>
      </c>
      <c r="I313" s="366" t="s">
        <v>34</v>
      </c>
      <c r="J313" s="366" t="s">
        <v>608</v>
      </c>
      <c r="K313" s="367" t="s">
        <v>48</v>
      </c>
      <c r="L313" s="368"/>
      <c r="M313" s="368" t="s">
        <v>34</v>
      </c>
      <c r="N313" s="367">
        <v>331945</v>
      </c>
      <c r="O313" s="367" t="s">
        <v>1323</v>
      </c>
      <c r="P313" s="371">
        <v>41361</v>
      </c>
      <c r="Q313" s="372">
        <v>59.426274999999997</v>
      </c>
      <c r="R313" s="372">
        <v>47.241673380952349</v>
      </c>
      <c r="S313" s="367">
        <v>4</v>
      </c>
      <c r="T313" s="369">
        <v>0.16683295994985725</v>
      </c>
      <c r="U313" s="369">
        <v>1.7875354119242055</v>
      </c>
      <c r="V313" s="369">
        <v>6.654405986700862E-2</v>
      </c>
      <c r="W313" s="369">
        <v>0.59615837714856379</v>
      </c>
      <c r="X313" s="369">
        <v>0.22344763949908075</v>
      </c>
      <c r="Y313" s="369">
        <v>1.5296279154949968</v>
      </c>
      <c r="Z313" s="369">
        <v>0.36461075946232424</v>
      </c>
      <c r="AA313" s="369">
        <v>1.970062497011009</v>
      </c>
      <c r="AB313" s="369">
        <v>0.23707721629307246</v>
      </c>
      <c r="AC313" s="373">
        <v>-0.19013799150791186</v>
      </c>
      <c r="AD313" s="575">
        <v>0</v>
      </c>
      <c r="AE313" s="370" t="s">
        <v>1939</v>
      </c>
      <c r="AF313" s="370" t="s">
        <v>1833</v>
      </c>
      <c r="AG313" s="374" t="s">
        <v>1458</v>
      </c>
      <c r="AH313" s="374" t="s">
        <v>1819</v>
      </c>
      <c r="AI313" s="374">
        <v>1000</v>
      </c>
      <c r="AJ313" s="374">
        <v>500</v>
      </c>
      <c r="AK313" s="374">
        <v>500</v>
      </c>
      <c r="AL313" s="722">
        <v>1.8</v>
      </c>
      <c r="AM313" s="722">
        <v>20</v>
      </c>
      <c r="AN313" s="369" t="s">
        <v>668</v>
      </c>
      <c r="AO313" s="367" t="s">
        <v>1326</v>
      </c>
      <c r="AP313" s="370" t="s">
        <v>1816</v>
      </c>
      <c r="AQ313" s="376" t="s">
        <v>672</v>
      </c>
      <c r="AR313" s="369">
        <v>4.6666666666666697E-3</v>
      </c>
      <c r="AS313" s="369">
        <v>4.6666666666666697E-3</v>
      </c>
      <c r="AT313" s="369" t="s">
        <v>1424</v>
      </c>
      <c r="AW313" s="198"/>
      <c r="AX313" s="198"/>
      <c r="AY313" s="184"/>
      <c r="AZ313" s="184"/>
      <c r="BA313" s="184"/>
      <c r="BB313" s="184"/>
      <c r="BC313" s="184"/>
      <c r="BD313" s="184"/>
      <c r="BE313" s="184"/>
      <c r="BF313" s="184"/>
      <c r="BG313" s="186"/>
      <c r="BH313" s="186"/>
      <c r="BI313" s="199"/>
      <c r="BJ313" s="199"/>
      <c r="BK313" s="199"/>
      <c r="BL313" s="218"/>
      <c r="BM313" s="186"/>
      <c r="BN313" s="186"/>
      <c r="BO313" s="186"/>
      <c r="BP313" s="186"/>
      <c r="BQ313" s="186"/>
      <c r="BR313" s="186"/>
      <c r="BS313" s="186"/>
      <c r="BT313" s="186"/>
      <c r="BU313" s="186"/>
      <c r="BV313" s="189"/>
      <c r="BW313" s="184"/>
      <c r="BX313"/>
      <c r="BZ313"/>
    </row>
    <row r="314" spans="2:78" ht="18.75">
      <c r="B314" s="363" t="s">
        <v>1645</v>
      </c>
      <c r="C314" s="364">
        <v>15174629000125</v>
      </c>
      <c r="D314" s="365" t="s">
        <v>11</v>
      </c>
      <c r="E314" s="365" t="s">
        <v>620</v>
      </c>
      <c r="F314" s="365" t="s">
        <v>665</v>
      </c>
      <c r="G314" s="366" t="s">
        <v>740</v>
      </c>
      <c r="H314" s="366" t="s">
        <v>34</v>
      </c>
      <c r="I314" s="366" t="s">
        <v>1424</v>
      </c>
      <c r="J314" s="366" t="s">
        <v>608</v>
      </c>
      <c r="K314" s="367" t="s">
        <v>48</v>
      </c>
      <c r="L314" s="368"/>
      <c r="M314" s="368" t="s">
        <v>1424</v>
      </c>
      <c r="N314" s="367">
        <v>332208</v>
      </c>
      <c r="O314" s="367" t="s">
        <v>1323</v>
      </c>
      <c r="P314" s="371">
        <v>41025</v>
      </c>
      <c r="Q314" s="372">
        <v>43.111635</v>
      </c>
      <c r="R314" s="372">
        <v>31.899197670634937</v>
      </c>
      <c r="S314" s="367">
        <v>1</v>
      </c>
      <c r="T314" s="369">
        <v>0.10561519105053185</v>
      </c>
      <c r="U314" s="369">
        <v>1.1316162831176073</v>
      </c>
      <c r="V314" s="369">
        <v>0.12668844675527868</v>
      </c>
      <c r="W314" s="369">
        <v>1.1349830318745524</v>
      </c>
      <c r="X314" s="369">
        <v>0.1943422007714164</v>
      </c>
      <c r="Y314" s="369">
        <v>1.330384407394533</v>
      </c>
      <c r="Z314" s="369">
        <v>0.23715234030186383</v>
      </c>
      <c r="AA314" s="369">
        <v>1.2813799910788737</v>
      </c>
      <c r="AB314" s="369">
        <v>2.816705441966794E-3</v>
      </c>
      <c r="AC314" s="373">
        <v>5.3491575389927091</v>
      </c>
      <c r="AD314" s="575">
        <v>0</v>
      </c>
      <c r="AE314" s="370" t="s">
        <v>1968</v>
      </c>
      <c r="AF314" s="370" t="s">
        <v>1833</v>
      </c>
      <c r="AG314" s="374" t="s">
        <v>1458</v>
      </c>
      <c r="AH314" s="374" t="s">
        <v>1819</v>
      </c>
      <c r="AI314" s="374">
        <v>1000</v>
      </c>
      <c r="AJ314" s="374">
        <v>1000</v>
      </c>
      <c r="AK314" s="374">
        <v>1000</v>
      </c>
      <c r="AL314" s="722">
        <v>1.5</v>
      </c>
      <c r="AM314" s="722">
        <v>0</v>
      </c>
      <c r="AN314" s="369" t="s">
        <v>1834</v>
      </c>
      <c r="AO314" s="367" t="s">
        <v>1326</v>
      </c>
      <c r="AP314" s="370" t="s">
        <v>1821</v>
      </c>
      <c r="AQ314" s="376" t="s">
        <v>1815</v>
      </c>
      <c r="AR314" s="369">
        <v>3.0000000000000001E-3</v>
      </c>
      <c r="AS314" s="369">
        <v>3.0000000000000001E-3</v>
      </c>
      <c r="AT314" s="369" t="s">
        <v>1424</v>
      </c>
      <c r="AW314" s="198"/>
      <c r="AX314" s="198"/>
      <c r="AY314" s="184"/>
      <c r="AZ314" s="184"/>
      <c r="BA314" s="184"/>
      <c r="BB314" s="184"/>
      <c r="BC314" s="184"/>
      <c r="BD314" s="184"/>
      <c r="BE314" s="184"/>
      <c r="BF314" s="184"/>
      <c r="BG314" s="186"/>
      <c r="BH314" s="186"/>
      <c r="BI314" s="199"/>
      <c r="BJ314" s="199"/>
      <c r="BK314" s="199"/>
      <c r="BL314" s="218"/>
      <c r="BM314" s="186"/>
      <c r="BN314" s="186"/>
      <c r="BO314" s="186"/>
      <c r="BP314" s="186"/>
      <c r="BQ314" s="186"/>
      <c r="BR314" s="186"/>
      <c r="BS314" s="186"/>
      <c r="BT314" s="186"/>
      <c r="BU314" s="186"/>
      <c r="BV314" s="189"/>
      <c r="BW314" s="184"/>
      <c r="BX314"/>
      <c r="BZ314"/>
    </row>
    <row r="315" spans="2:78" ht="18.75">
      <c r="B315" s="363" t="s">
        <v>102</v>
      </c>
      <c r="C315" s="364">
        <v>17012208000123</v>
      </c>
      <c r="D315" s="365" t="s">
        <v>11</v>
      </c>
      <c r="E315" s="365" t="s">
        <v>620</v>
      </c>
      <c r="F315" s="365" t="s">
        <v>665</v>
      </c>
      <c r="G315" s="366" t="s">
        <v>740</v>
      </c>
      <c r="H315" s="366" t="s">
        <v>34</v>
      </c>
      <c r="I315" s="366" t="s">
        <v>1306</v>
      </c>
      <c r="J315" s="366" t="s">
        <v>608</v>
      </c>
      <c r="K315" s="367" t="s">
        <v>48</v>
      </c>
      <c r="L315" s="368"/>
      <c r="M315" s="368" t="s">
        <v>34</v>
      </c>
      <c r="N315" s="367">
        <v>332232</v>
      </c>
      <c r="O315" s="367" t="s">
        <v>1323</v>
      </c>
      <c r="P315" s="371">
        <v>41367</v>
      </c>
      <c r="Q315" s="372">
        <v>922.91296299999999</v>
      </c>
      <c r="R315" s="372">
        <v>751.62763082142862</v>
      </c>
      <c r="S315" s="367">
        <v>1</v>
      </c>
      <c r="T315" s="369">
        <v>0.10963980978641197</v>
      </c>
      <c r="U315" s="369">
        <v>1.1747381489170368</v>
      </c>
      <c r="V315" s="369">
        <v>0.13620179152090706</v>
      </c>
      <c r="W315" s="369">
        <v>1.2202116786999262</v>
      </c>
      <c r="X315" s="369">
        <v>0.22008947707668547</v>
      </c>
      <c r="Y315" s="369">
        <v>1.5066393576495098</v>
      </c>
      <c r="Z315" s="369">
        <v>0.27538341435950264</v>
      </c>
      <c r="AA315" s="369">
        <v>1.4879498831261417</v>
      </c>
      <c r="AB315" s="369">
        <v>3.3868140785881765E-3</v>
      </c>
      <c r="AC315" s="373">
        <v>7.2576602509853076</v>
      </c>
      <c r="AD315" s="575">
        <v>0</v>
      </c>
      <c r="AE315" s="370" t="s">
        <v>1969</v>
      </c>
      <c r="AF315" s="370" t="s">
        <v>1875</v>
      </c>
      <c r="AG315" s="374" t="s">
        <v>738</v>
      </c>
      <c r="AH315" s="374" t="s">
        <v>1813</v>
      </c>
      <c r="AI315" s="374">
        <v>5000</v>
      </c>
      <c r="AJ315" s="374">
        <v>5000</v>
      </c>
      <c r="AK315" s="374">
        <v>5000</v>
      </c>
      <c r="AL315" s="722">
        <v>1.1000000000000001</v>
      </c>
      <c r="AM315" s="722">
        <v>20</v>
      </c>
      <c r="AN315" s="369" t="s">
        <v>1820</v>
      </c>
      <c r="AO315" s="367" t="s">
        <v>1326</v>
      </c>
      <c r="AP315" s="370" t="s">
        <v>1835</v>
      </c>
      <c r="AQ315" s="376" t="s">
        <v>670</v>
      </c>
      <c r="AR315" s="369">
        <v>1.83333333333333E-3</v>
      </c>
      <c r="AS315" s="369">
        <v>1.83333333333333E-3</v>
      </c>
      <c r="AT315" s="369" t="s">
        <v>1424</v>
      </c>
      <c r="AW315" s="198"/>
      <c r="AX315" s="198"/>
      <c r="AY315" s="184"/>
      <c r="AZ315" s="184"/>
      <c r="BA315" s="184"/>
      <c r="BB315" s="184"/>
      <c r="BC315" s="184"/>
      <c r="BD315" s="184"/>
      <c r="BE315" s="184"/>
      <c r="BF315" s="184"/>
      <c r="BG315" s="186"/>
      <c r="BH315" s="186"/>
      <c r="BI315" s="199"/>
      <c r="BJ315" s="199"/>
      <c r="BK315" s="199"/>
      <c r="BL315" s="218"/>
      <c r="BM315" s="186"/>
      <c r="BN315" s="186"/>
      <c r="BO315" s="186"/>
      <c r="BP315" s="186"/>
      <c r="BQ315" s="186"/>
      <c r="BR315" s="186"/>
      <c r="BS315" s="186"/>
      <c r="BT315" s="186"/>
      <c r="BU315" s="186"/>
      <c r="BV315" s="189"/>
      <c r="BW315" s="184"/>
      <c r="BX315"/>
      <c r="BZ315"/>
    </row>
    <row r="316" spans="2:78" ht="18.75">
      <c r="B316" s="363" t="s">
        <v>1103</v>
      </c>
      <c r="C316" s="364">
        <v>17164789000119</v>
      </c>
      <c r="D316" s="365" t="s">
        <v>13</v>
      </c>
      <c r="E316" s="365" t="s">
        <v>616</v>
      </c>
      <c r="F316" s="365" t="s">
        <v>617</v>
      </c>
      <c r="G316" s="366" t="s">
        <v>34</v>
      </c>
      <c r="H316" s="366" t="s">
        <v>1339</v>
      </c>
      <c r="I316" s="366" t="s">
        <v>34</v>
      </c>
      <c r="J316" s="366" t="s">
        <v>608</v>
      </c>
      <c r="K316" s="367" t="s">
        <v>48</v>
      </c>
      <c r="L316" s="368"/>
      <c r="M316" s="368" t="s">
        <v>34</v>
      </c>
      <c r="N316" s="367">
        <v>333077</v>
      </c>
      <c r="O316" s="367" t="s">
        <v>1326</v>
      </c>
      <c r="P316" s="371">
        <v>41264</v>
      </c>
      <c r="Q316" s="372">
        <v>124.233987</v>
      </c>
      <c r="R316" s="372">
        <v>195.81333073015875</v>
      </c>
      <c r="S316" s="367">
        <v>2</v>
      </c>
      <c r="T316" s="369">
        <v>4.0982416441999625E-2</v>
      </c>
      <c r="U316" s="369">
        <v>0.43910700066891556</v>
      </c>
      <c r="V316" s="369">
        <v>4.2342426439190062E-2</v>
      </c>
      <c r="W316" s="369">
        <v>0.37933952753963129</v>
      </c>
      <c r="X316" s="369">
        <v>4.0635230339407302E-2</v>
      </c>
      <c r="Y316" s="369">
        <v>0.27817157889458194</v>
      </c>
      <c r="Z316" s="369">
        <v>0.11070095863089535</v>
      </c>
      <c r="AA316" s="369">
        <v>0.59813870359585319</v>
      </c>
      <c r="AB316" s="369">
        <v>4.4189277100916573E-2</v>
      </c>
      <c r="AC316" s="373">
        <v>-1.5677789661020087</v>
      </c>
      <c r="AD316" s="575">
        <v>17102710000125</v>
      </c>
      <c r="AE316" s="370" t="s">
        <v>1918</v>
      </c>
      <c r="AF316" s="370" t="s">
        <v>1812</v>
      </c>
      <c r="AG316" s="374" t="s">
        <v>1459</v>
      </c>
      <c r="AH316" s="374" t="s">
        <v>1819</v>
      </c>
      <c r="AI316" s="374">
        <v>5000</v>
      </c>
      <c r="AJ316" s="374">
        <v>0</v>
      </c>
      <c r="AK316" s="374">
        <v>0</v>
      </c>
      <c r="AL316" s="722">
        <v>2</v>
      </c>
      <c r="AM316" s="722">
        <v>0</v>
      </c>
      <c r="AN316" s="369" t="s">
        <v>1820</v>
      </c>
      <c r="AO316" s="367" t="s">
        <v>1326</v>
      </c>
      <c r="AP316" s="370" t="s">
        <v>1835</v>
      </c>
      <c r="AQ316" s="376" t="s">
        <v>676</v>
      </c>
      <c r="AR316" s="369">
        <v>4.6666666666666697E-3</v>
      </c>
      <c r="AS316" s="369">
        <v>4.6666666666666697E-3</v>
      </c>
      <c r="AT316" s="369" t="s">
        <v>1424</v>
      </c>
      <c r="AW316" s="198"/>
      <c r="AX316" s="198"/>
      <c r="AY316" s="184"/>
      <c r="AZ316" s="184"/>
      <c r="BA316" s="184"/>
      <c r="BB316" s="184"/>
      <c r="BC316" s="184"/>
      <c r="BD316" s="184"/>
      <c r="BE316" s="184"/>
      <c r="BF316" s="184"/>
      <c r="BG316" s="186"/>
      <c r="BH316" s="186"/>
      <c r="BI316" s="199"/>
      <c r="BJ316" s="199"/>
      <c r="BK316" s="199"/>
      <c r="BL316" s="218"/>
      <c r="BM316" s="186"/>
      <c r="BN316" s="186"/>
      <c r="BO316" s="186"/>
      <c r="BP316" s="186"/>
      <c r="BQ316" s="186"/>
      <c r="BR316" s="186"/>
      <c r="BS316" s="186"/>
      <c r="BT316" s="186"/>
      <c r="BU316" s="186"/>
      <c r="BV316" s="189"/>
      <c r="BW316" s="184"/>
      <c r="BX316"/>
      <c r="BZ316"/>
    </row>
    <row r="317" spans="2:78" ht="18.75">
      <c r="B317" s="363" t="s">
        <v>85</v>
      </c>
      <c r="C317" s="364">
        <v>17397804000179</v>
      </c>
      <c r="D317" s="365" t="s">
        <v>14</v>
      </c>
      <c r="E317" s="365" t="s">
        <v>614</v>
      </c>
      <c r="F317" s="365" t="s">
        <v>691</v>
      </c>
      <c r="G317" s="366" t="s">
        <v>1424</v>
      </c>
      <c r="H317" s="366" t="s">
        <v>867</v>
      </c>
      <c r="I317" s="366" t="s">
        <v>34</v>
      </c>
      <c r="J317" s="366" t="s">
        <v>608</v>
      </c>
      <c r="K317" s="367" t="s">
        <v>48</v>
      </c>
      <c r="L317" s="368"/>
      <c r="M317" s="368" t="s">
        <v>34</v>
      </c>
      <c r="N317" s="367">
        <v>333115</v>
      </c>
      <c r="O317" s="367" t="s">
        <v>1323</v>
      </c>
      <c r="P317" s="371">
        <v>41381</v>
      </c>
      <c r="Q317" s="372">
        <v>129.779044</v>
      </c>
      <c r="R317" s="372">
        <v>134.22676753571426</v>
      </c>
      <c r="S317" s="367">
        <v>2</v>
      </c>
      <c r="T317" s="369">
        <v>0.17503415322827887</v>
      </c>
      <c r="U317" s="369">
        <v>1.8754072773494759</v>
      </c>
      <c r="V317" s="369">
        <v>6.8167970953924684E-2</v>
      </c>
      <c r="W317" s="369">
        <v>0.61070675607441005</v>
      </c>
      <c r="X317" s="369">
        <v>1.9952544279733697E-2</v>
      </c>
      <c r="Y317" s="369">
        <v>0.13658666873299521</v>
      </c>
      <c r="Z317" s="369">
        <v>-3.4828051500419344E-2</v>
      </c>
      <c r="AA317" s="369">
        <v>-0.18818270257884168</v>
      </c>
      <c r="AB317" s="369">
        <v>0.14606866106846889</v>
      </c>
      <c r="AC317" s="373">
        <v>-0.29748663630843414</v>
      </c>
      <c r="AD317" s="575">
        <v>15862804000177</v>
      </c>
      <c r="AE317" s="370" t="s">
        <v>1946</v>
      </c>
      <c r="AF317" s="370" t="s">
        <v>1812</v>
      </c>
      <c r="AG317" s="374" t="s">
        <v>1459</v>
      </c>
      <c r="AH317" s="374" t="s">
        <v>1813</v>
      </c>
      <c r="AI317" s="374">
        <v>1000</v>
      </c>
      <c r="AJ317" s="374">
        <v>1000</v>
      </c>
      <c r="AK317" s="374">
        <v>1000</v>
      </c>
      <c r="AL317" s="722">
        <v>1.9</v>
      </c>
      <c r="AM317" s="722">
        <v>20</v>
      </c>
      <c r="AN317" s="369" t="s">
        <v>1820</v>
      </c>
      <c r="AO317" s="367" t="s">
        <v>1326</v>
      </c>
      <c r="AP317" s="370" t="s">
        <v>1816</v>
      </c>
      <c r="AQ317" s="376" t="s">
        <v>661</v>
      </c>
      <c r="AR317" s="369">
        <v>3.9899999999999996E-3</v>
      </c>
      <c r="AS317" s="369">
        <v>3.9899999999999996E-3</v>
      </c>
      <c r="AT317" s="369" t="s">
        <v>1424</v>
      </c>
      <c r="AW317" s="198"/>
      <c r="AX317" s="198"/>
      <c r="AY317" s="184"/>
      <c r="AZ317" s="184"/>
      <c r="BA317" s="184"/>
      <c r="BB317" s="184"/>
      <c r="BC317" s="184"/>
      <c r="BD317" s="184"/>
      <c r="BE317" s="184"/>
      <c r="BF317" s="184"/>
      <c r="BG317" s="186"/>
      <c r="BH317" s="186"/>
      <c r="BI317" s="199"/>
      <c r="BJ317" s="199"/>
      <c r="BK317" s="199"/>
      <c r="BL317" s="218"/>
      <c r="BM317" s="186"/>
      <c r="BN317" s="186"/>
      <c r="BO317" s="186"/>
      <c r="BP317" s="186"/>
      <c r="BQ317" s="186"/>
      <c r="BR317" s="186"/>
      <c r="BS317" s="186"/>
      <c r="BT317" s="186"/>
      <c r="BU317" s="186"/>
      <c r="BV317" s="189"/>
      <c r="BW317" s="184"/>
      <c r="BX317"/>
      <c r="BZ317"/>
    </row>
    <row r="318" spans="2:78" ht="18.75">
      <c r="B318" s="363" t="s">
        <v>1244</v>
      </c>
      <c r="C318" s="364">
        <v>17313316000136</v>
      </c>
      <c r="D318" s="365" t="s">
        <v>11</v>
      </c>
      <c r="E318" s="365" t="s">
        <v>620</v>
      </c>
      <c r="F318" s="365" t="s">
        <v>687</v>
      </c>
      <c r="G318" s="366" t="s">
        <v>740</v>
      </c>
      <c r="H318" s="366" t="s">
        <v>34</v>
      </c>
      <c r="I318" s="366" t="s">
        <v>1321</v>
      </c>
      <c r="J318" s="366" t="s">
        <v>608</v>
      </c>
      <c r="K318" s="367" t="s">
        <v>48</v>
      </c>
      <c r="L318" s="368"/>
      <c r="M318" s="368" t="s">
        <v>34</v>
      </c>
      <c r="N318" s="367">
        <v>333468</v>
      </c>
      <c r="O318" s="367" t="s">
        <v>1323</v>
      </c>
      <c r="P318" s="371">
        <v>41361</v>
      </c>
      <c r="Q318" s="372">
        <v>665.69469800000002</v>
      </c>
      <c r="R318" s="372">
        <v>274.75700701606439</v>
      </c>
      <c r="S318" s="367">
        <v>1</v>
      </c>
      <c r="T318" s="369">
        <v>0.11971566026368952</v>
      </c>
      <c r="U318" s="369">
        <v>1.2826960700544447</v>
      </c>
      <c r="V318" s="369">
        <v>0.14772542506007169</v>
      </c>
      <c r="W318" s="369">
        <v>1.3234502049228976</v>
      </c>
      <c r="X318" s="369">
        <v>0.22955420527717951</v>
      </c>
      <c r="Y318" s="369">
        <v>1.5714308788331917</v>
      </c>
      <c r="Z318" s="369">
        <v>0.30362402129255361</v>
      </c>
      <c r="AA318" s="369">
        <v>1.6405393478300261</v>
      </c>
      <c r="AB318" s="369">
        <v>3.5163654255097668E-3</v>
      </c>
      <c r="AC318" s="373">
        <v>10.267413958996451</v>
      </c>
      <c r="AD318" s="575">
        <v>0</v>
      </c>
      <c r="AE318" s="370" t="s">
        <v>1909</v>
      </c>
      <c r="AF318" s="370" t="s">
        <v>1833</v>
      </c>
      <c r="AG318" s="374" t="s">
        <v>1458</v>
      </c>
      <c r="AH318" s="374" t="s">
        <v>1894</v>
      </c>
      <c r="AI318" s="374">
        <v>0</v>
      </c>
      <c r="AJ318" s="374">
        <v>0</v>
      </c>
      <c r="AK318" s="374">
        <v>0</v>
      </c>
      <c r="AL318" s="722">
        <v>0</v>
      </c>
      <c r="AM318" s="722">
        <v>20</v>
      </c>
      <c r="AN318" s="369" t="s">
        <v>1820</v>
      </c>
      <c r="AO318" s="367" t="s">
        <v>1326</v>
      </c>
      <c r="AP318" s="370" t="s">
        <v>1835</v>
      </c>
      <c r="AQ318" s="376" t="s">
        <v>670</v>
      </c>
      <c r="AR318" s="369">
        <v>3.0666666666666698E-3</v>
      </c>
      <c r="AS318" s="369">
        <v>3.0666666666666698E-3</v>
      </c>
      <c r="AT318" s="369" t="s">
        <v>1424</v>
      </c>
      <c r="AW318" s="198"/>
      <c r="AX318" s="198"/>
      <c r="AY318" s="184"/>
      <c r="AZ318" s="184"/>
      <c r="BA318" s="184"/>
      <c r="BB318" s="186"/>
      <c r="BC318" s="184"/>
      <c r="BD318" s="184"/>
      <c r="BE318" s="184"/>
      <c r="BF318" s="184"/>
      <c r="BG318" s="186"/>
      <c r="BH318" s="186"/>
      <c r="BI318" s="199"/>
      <c r="BJ318" s="199"/>
      <c r="BK318" s="199"/>
      <c r="BL318" s="186"/>
      <c r="BM318" s="186"/>
      <c r="BN318" s="186"/>
      <c r="BO318" s="186"/>
      <c r="BP318" s="186"/>
      <c r="BQ318" s="186"/>
      <c r="BR318" s="186"/>
      <c r="BS318" s="186"/>
      <c r="BT318" s="187"/>
      <c r="BU318" s="188"/>
      <c r="BV318" s="189"/>
      <c r="BW318" s="185"/>
      <c r="BX318"/>
      <c r="BZ318"/>
    </row>
    <row r="319" spans="2:78" ht="18.75">
      <c r="B319" s="363" t="s">
        <v>1171</v>
      </c>
      <c r="C319" s="364">
        <v>17253801000161</v>
      </c>
      <c r="D319" s="365" t="s">
        <v>14</v>
      </c>
      <c r="E319" s="365" t="s">
        <v>607</v>
      </c>
      <c r="F319" s="365" t="s">
        <v>1424</v>
      </c>
      <c r="G319" s="366" t="s">
        <v>1424</v>
      </c>
      <c r="H319" s="366" t="s">
        <v>34</v>
      </c>
      <c r="I319" s="366" t="s">
        <v>34</v>
      </c>
      <c r="J319" s="366" t="s">
        <v>608</v>
      </c>
      <c r="K319" s="367" t="s">
        <v>48</v>
      </c>
      <c r="L319" s="368"/>
      <c r="M319" s="368" t="s">
        <v>34</v>
      </c>
      <c r="N319" s="367">
        <v>333956</v>
      </c>
      <c r="O319" s="367" t="s">
        <v>1326</v>
      </c>
      <c r="P319" s="371">
        <v>41391</v>
      </c>
      <c r="Q319" s="372">
        <v>440.57301999999999</v>
      </c>
      <c r="R319" s="372">
        <v>755.18615596825407</v>
      </c>
      <c r="S319" s="367">
        <v>1</v>
      </c>
      <c r="T319" s="369">
        <v>3.6841978525733232E-2</v>
      </c>
      <c r="U319" s="369">
        <v>0.39474418771861891</v>
      </c>
      <c r="V319" s="369">
        <v>-8.6538865295599954E-2</v>
      </c>
      <c r="W319" s="369">
        <v>-0.77528887774520783</v>
      </c>
      <c r="X319" s="369">
        <v>-5.6322640310117023E-2</v>
      </c>
      <c r="Y319" s="369">
        <v>-0.3855609443262577</v>
      </c>
      <c r="Z319" s="369">
        <v>6.9799809966371695E-2</v>
      </c>
      <c r="AA319" s="369">
        <v>0.37714188170427054</v>
      </c>
      <c r="AB319" s="369">
        <v>0.24056695184783572</v>
      </c>
      <c r="AC319" s="373">
        <v>-0.82372208393030333</v>
      </c>
      <c r="AD319" s="575">
        <v>37388322000160</v>
      </c>
      <c r="AE319" s="370" t="s">
        <v>1906</v>
      </c>
      <c r="AF319" s="370" t="s">
        <v>1907</v>
      </c>
      <c r="AG319" s="374" t="s">
        <v>1462</v>
      </c>
      <c r="AH319" s="374" t="s">
        <v>1813</v>
      </c>
      <c r="AI319" s="374">
        <v>15000</v>
      </c>
      <c r="AJ319" s="374">
        <v>2000</v>
      </c>
      <c r="AK319" s="374">
        <v>10000</v>
      </c>
      <c r="AL319" s="722">
        <v>2</v>
      </c>
      <c r="AM319" s="722">
        <v>20</v>
      </c>
      <c r="AN319" s="369" t="s">
        <v>1814</v>
      </c>
      <c r="AO319" s="367" t="s">
        <v>1326</v>
      </c>
      <c r="AP319" s="370" t="s">
        <v>1816</v>
      </c>
      <c r="AQ319" s="376" t="s">
        <v>661</v>
      </c>
      <c r="AR319" s="369">
        <v>4.0000000000000001E-3</v>
      </c>
      <c r="AS319" s="369">
        <v>4.0000000000000001E-3</v>
      </c>
      <c r="AT319" s="369" t="s">
        <v>1424</v>
      </c>
      <c r="AW319" s="198"/>
      <c r="AX319" s="198"/>
      <c r="AY319" s="184"/>
      <c r="AZ319" s="184"/>
      <c r="BA319" s="184"/>
      <c r="BB319" s="186"/>
      <c r="BC319" s="184"/>
      <c r="BD319" s="184"/>
      <c r="BE319" s="184"/>
      <c r="BF319" s="184"/>
      <c r="BG319" s="186"/>
      <c r="BH319" s="186"/>
      <c r="BI319" s="199"/>
      <c r="BJ319" s="199"/>
      <c r="BK319" s="199"/>
      <c r="BL319" s="186"/>
      <c r="BM319" s="186"/>
      <c r="BN319" s="186"/>
      <c r="BO319" s="186"/>
      <c r="BP319" s="186"/>
      <c r="BQ319" s="186"/>
      <c r="BR319" s="186"/>
      <c r="BS319" s="186"/>
      <c r="BT319" s="187"/>
      <c r="BU319" s="188"/>
      <c r="BV319" s="189"/>
      <c r="BW319" s="185"/>
      <c r="BX319"/>
      <c r="BZ319"/>
    </row>
    <row r="320" spans="2:78" ht="18.75">
      <c r="B320" s="363" t="s">
        <v>388</v>
      </c>
      <c r="C320" s="364">
        <v>17033928000175</v>
      </c>
      <c r="D320" s="365" t="s">
        <v>14</v>
      </c>
      <c r="E320" s="365" t="s">
        <v>607</v>
      </c>
      <c r="F320" s="365" t="s">
        <v>1424</v>
      </c>
      <c r="G320" s="366" t="s">
        <v>1424</v>
      </c>
      <c r="H320" s="366" t="s">
        <v>34</v>
      </c>
      <c r="I320" s="366" t="s">
        <v>34</v>
      </c>
      <c r="J320" s="366" t="s">
        <v>608</v>
      </c>
      <c r="K320" s="367" t="s">
        <v>48</v>
      </c>
      <c r="L320" s="368"/>
      <c r="M320" s="368" t="s">
        <v>34</v>
      </c>
      <c r="N320" s="367">
        <v>336106</v>
      </c>
      <c r="O320" s="367" t="s">
        <v>1323</v>
      </c>
      <c r="P320" s="371">
        <v>41284</v>
      </c>
      <c r="Q320" s="372">
        <v>27.000198999999999</v>
      </c>
      <c r="R320" s="372">
        <v>32.567184289682523</v>
      </c>
      <c r="S320" s="367">
        <v>2</v>
      </c>
      <c r="T320" s="369">
        <v>9.1499293001474635E-2</v>
      </c>
      <c r="U320" s="369">
        <v>0.98037118357980968</v>
      </c>
      <c r="V320" s="369">
        <v>-5.9739587852672194E-2</v>
      </c>
      <c r="W320" s="369">
        <v>-0.53519812011695478</v>
      </c>
      <c r="X320" s="369">
        <v>2.2085701777178501E-2</v>
      </c>
      <c r="Y320" s="369">
        <v>0.15118936162137742</v>
      </c>
      <c r="Z320" s="369">
        <v>1.4832537576115135E-2</v>
      </c>
      <c r="AA320" s="369">
        <v>8.014307108572985E-2</v>
      </c>
      <c r="AB320" s="369">
        <v>0.27772216952323225</v>
      </c>
      <c r="AC320" s="373">
        <v>-0.61702324215639393</v>
      </c>
      <c r="AD320" s="575">
        <v>17034032000100</v>
      </c>
      <c r="AE320" s="370" t="s">
        <v>1914</v>
      </c>
      <c r="AF320" s="370" t="s">
        <v>1812</v>
      </c>
      <c r="AG320" s="374" t="s">
        <v>1459</v>
      </c>
      <c r="AH320" s="374" t="s">
        <v>1819</v>
      </c>
      <c r="AI320" s="374">
        <v>500</v>
      </c>
      <c r="AJ320" s="374">
        <v>500</v>
      </c>
      <c r="AK320" s="374">
        <v>500</v>
      </c>
      <c r="AL320" s="722">
        <v>2</v>
      </c>
      <c r="AM320" s="722">
        <v>20</v>
      </c>
      <c r="AN320" s="369" t="s">
        <v>668</v>
      </c>
      <c r="AO320" s="367" t="s">
        <v>1326</v>
      </c>
      <c r="AP320" s="370" t="s">
        <v>1816</v>
      </c>
      <c r="AQ320" s="376" t="s">
        <v>661</v>
      </c>
      <c r="AR320" s="369">
        <v>4.9333333333333304E-3</v>
      </c>
      <c r="AS320" s="369">
        <v>4.9333333333333304E-3</v>
      </c>
      <c r="AT320" s="369" t="s">
        <v>1424</v>
      </c>
      <c r="AW320" s="198"/>
      <c r="AX320" s="198"/>
      <c r="AY320" s="184"/>
      <c r="AZ320" s="184"/>
      <c r="BA320" s="184"/>
      <c r="BB320" s="186"/>
      <c r="BC320" s="184"/>
      <c r="BD320" s="184"/>
      <c r="BE320" s="184"/>
      <c r="BF320" s="184"/>
      <c r="BG320" s="186"/>
      <c r="BH320" s="186"/>
      <c r="BI320" s="199"/>
      <c r="BJ320" s="199"/>
      <c r="BK320" s="199"/>
      <c r="BL320" s="186"/>
      <c r="BM320" s="186"/>
      <c r="BN320" s="186"/>
      <c r="BO320" s="186"/>
      <c r="BP320" s="186"/>
      <c r="BQ320" s="186"/>
      <c r="BR320" s="186"/>
      <c r="BS320" s="186"/>
      <c r="BT320" s="187"/>
      <c r="BU320" s="188"/>
      <c r="BV320" s="189"/>
      <c r="BW320" s="185"/>
      <c r="BX320"/>
      <c r="BZ320"/>
    </row>
    <row r="321" spans="2:78" ht="18.75">
      <c r="B321" s="363" t="s">
        <v>872</v>
      </c>
      <c r="C321" s="364">
        <v>17816013000136</v>
      </c>
      <c r="D321" s="365" t="s">
        <v>13</v>
      </c>
      <c r="E321" s="365" t="s">
        <v>615</v>
      </c>
      <c r="F321" s="365" t="s">
        <v>619</v>
      </c>
      <c r="G321" s="366" t="s">
        <v>34</v>
      </c>
      <c r="H321" s="366" t="s">
        <v>1339</v>
      </c>
      <c r="I321" s="366" t="s">
        <v>34</v>
      </c>
      <c r="J321" s="366" t="s">
        <v>611</v>
      </c>
      <c r="K321" s="367" t="s">
        <v>48</v>
      </c>
      <c r="L321" s="368" t="s">
        <v>717</v>
      </c>
      <c r="M321" s="368" t="s">
        <v>34</v>
      </c>
      <c r="N321" s="367">
        <v>336246</v>
      </c>
      <c r="O321" s="367" t="s">
        <v>1323</v>
      </c>
      <c r="P321" s="371">
        <v>41399</v>
      </c>
      <c r="Q321" s="372">
        <v>78.546683999999999</v>
      </c>
      <c r="R321" s="372">
        <v>92.461023620000049</v>
      </c>
      <c r="S321" s="367">
        <v>1</v>
      </c>
      <c r="T321" s="369">
        <v>0.15240228494844144</v>
      </c>
      <c r="U321" s="369">
        <v>1.6329176278199546</v>
      </c>
      <c r="V321" s="369">
        <v>0.13497225207356611</v>
      </c>
      <c r="W321" s="369">
        <v>1.2091964168864471</v>
      </c>
      <c r="X321" s="369">
        <v>0.24499574340131591</v>
      </c>
      <c r="Y321" s="369">
        <v>1.6771371097238361</v>
      </c>
      <c r="Z321" s="369">
        <v>0.39560001331084993</v>
      </c>
      <c r="AA321" s="369">
        <v>2.137503432948729</v>
      </c>
      <c r="AB321" s="369">
        <v>4.1236948518415646E-2</v>
      </c>
      <c r="AC321" s="373">
        <v>0.56625932100378051</v>
      </c>
      <c r="AD321" s="575">
        <v>8893082000152</v>
      </c>
      <c r="AE321" s="370" t="s">
        <v>1889</v>
      </c>
      <c r="AF321" s="370" t="s">
        <v>1833</v>
      </c>
      <c r="AG321" s="374" t="s">
        <v>1458</v>
      </c>
      <c r="AH321" s="374" t="s">
        <v>1819</v>
      </c>
      <c r="AI321" s="374">
        <v>1000</v>
      </c>
      <c r="AJ321" s="374">
        <v>1000</v>
      </c>
      <c r="AK321" s="374">
        <v>1000</v>
      </c>
      <c r="AL321" s="722">
        <v>0</v>
      </c>
      <c r="AM321" s="722">
        <v>0</v>
      </c>
      <c r="AN321" s="369" t="s">
        <v>1815</v>
      </c>
      <c r="AO321" s="367" t="s">
        <v>1326</v>
      </c>
      <c r="AP321" s="370" t="s">
        <v>1835</v>
      </c>
      <c r="AQ321" s="376" t="s">
        <v>670</v>
      </c>
      <c r="AR321" s="369">
        <v>3.96E-3</v>
      </c>
      <c r="AS321" s="369">
        <v>3.96E-3</v>
      </c>
      <c r="AT321" s="369" t="s">
        <v>1424</v>
      </c>
      <c r="AW321" s="198"/>
      <c r="AX321" s="198"/>
      <c r="AY321" s="184"/>
      <c r="AZ321" s="184"/>
      <c r="BA321" s="184"/>
      <c r="BB321" s="186"/>
      <c r="BC321" s="184"/>
      <c r="BD321" s="184"/>
      <c r="BE321" s="184"/>
      <c r="BF321" s="184"/>
      <c r="BG321" s="186"/>
      <c r="BH321" s="186"/>
      <c r="BI321" s="199"/>
      <c r="BJ321" s="199"/>
      <c r="BK321" s="199"/>
      <c r="BL321" s="186"/>
      <c r="BM321" s="186"/>
      <c r="BN321" s="186"/>
      <c r="BO321" s="186"/>
      <c r="BP321" s="186"/>
      <c r="BQ321" s="186"/>
      <c r="BR321" s="186"/>
      <c r="BS321" s="186"/>
      <c r="BT321" s="187"/>
      <c r="BU321" s="188"/>
      <c r="BV321" s="189"/>
      <c r="BW321" s="185"/>
      <c r="BX321"/>
      <c r="BZ321"/>
    </row>
    <row r="322" spans="2:78" ht="18.75">
      <c r="B322" s="363" t="s">
        <v>1093</v>
      </c>
      <c r="C322" s="364">
        <v>17703320000100</v>
      </c>
      <c r="D322" s="365" t="s">
        <v>14</v>
      </c>
      <c r="E322" s="365" t="s">
        <v>607</v>
      </c>
      <c r="F322" s="365" t="s">
        <v>1424</v>
      </c>
      <c r="G322" s="366" t="s">
        <v>1424</v>
      </c>
      <c r="H322" s="366" t="s">
        <v>34</v>
      </c>
      <c r="I322" s="366" t="s">
        <v>34</v>
      </c>
      <c r="J322" s="366" t="s">
        <v>611</v>
      </c>
      <c r="K322" s="367" t="s">
        <v>1815</v>
      </c>
      <c r="L322" s="368"/>
      <c r="M322" s="368" t="s">
        <v>34</v>
      </c>
      <c r="N322" s="367">
        <v>336408</v>
      </c>
      <c r="O322" s="367" t="s">
        <v>1323</v>
      </c>
      <c r="P322" s="371">
        <v>41416</v>
      </c>
      <c r="Q322" s="372">
        <v>4.2901179999999997</v>
      </c>
      <c r="R322" s="372">
        <v>3.9382729682539668</v>
      </c>
      <c r="S322" s="367">
        <v>5</v>
      </c>
      <c r="T322" s="369">
        <v>-0.27801696673573872</v>
      </c>
      <c r="U322" s="369">
        <v>-2.9788188934923472</v>
      </c>
      <c r="V322" s="369">
        <v>-0.28062524023006497</v>
      </c>
      <c r="W322" s="369">
        <v>-2.5140799665189104</v>
      </c>
      <c r="X322" s="369">
        <v>-8.7328836361655782E-2</v>
      </c>
      <c r="Y322" s="369">
        <v>-0.59781623214253177</v>
      </c>
      <c r="Z322" s="369">
        <v>0.35747985674947325</v>
      </c>
      <c r="AA322" s="369">
        <v>1.9315328495997854</v>
      </c>
      <c r="AB322" s="369">
        <v>0.19563628884724987</v>
      </c>
      <c r="AC322" s="373">
        <v>-2.0049791792032305</v>
      </c>
      <c r="AD322" s="575">
        <v>17703461000123</v>
      </c>
      <c r="AE322" s="370" t="s">
        <v>1912</v>
      </c>
      <c r="AF322" s="370" t="s">
        <v>1812</v>
      </c>
      <c r="AG322" s="374" t="s">
        <v>1459</v>
      </c>
      <c r="AH322" s="374" t="s">
        <v>1819</v>
      </c>
      <c r="AI322" s="374">
        <v>20000</v>
      </c>
      <c r="AJ322" s="374">
        <v>5000</v>
      </c>
      <c r="AK322" s="374">
        <v>5000</v>
      </c>
      <c r="AL322" s="722">
        <v>2</v>
      </c>
      <c r="AM322" s="722">
        <v>20</v>
      </c>
      <c r="AN322" s="369" t="s">
        <v>1834</v>
      </c>
      <c r="AO322" s="367" t="s">
        <v>1326</v>
      </c>
      <c r="AP322" s="370" t="s">
        <v>1816</v>
      </c>
      <c r="AQ322" s="376" t="s">
        <v>661</v>
      </c>
      <c r="AR322" s="369">
        <v>5.3340000000000002E-3</v>
      </c>
      <c r="AS322" s="369">
        <v>5.3340000000000002E-3</v>
      </c>
      <c r="AT322" s="369" t="s">
        <v>1424</v>
      </c>
      <c r="AW322" s="198"/>
      <c r="AX322" s="198"/>
      <c r="AY322" s="184"/>
      <c r="AZ322" s="184"/>
      <c r="BA322" s="184"/>
      <c r="BB322" s="186"/>
      <c r="BC322" s="184"/>
      <c r="BD322" s="184"/>
      <c r="BE322" s="184"/>
      <c r="BF322" s="184"/>
      <c r="BG322" s="186"/>
      <c r="BH322" s="186"/>
      <c r="BI322" s="199"/>
      <c r="BJ322" s="199"/>
      <c r="BK322" s="199"/>
      <c r="BL322" s="218"/>
      <c r="BM322" s="186"/>
      <c r="BN322" s="186"/>
      <c r="BO322" s="186"/>
      <c r="BP322" s="186"/>
      <c r="BQ322" s="186"/>
      <c r="BR322" s="186"/>
      <c r="BS322" s="186"/>
      <c r="BT322" s="187"/>
      <c r="BU322" s="188"/>
      <c r="BV322" s="189"/>
      <c r="BW322" s="185"/>
      <c r="BX322"/>
      <c r="BZ322"/>
    </row>
    <row r="323" spans="2:78" ht="18.75">
      <c r="B323" s="363" t="s">
        <v>439</v>
      </c>
      <c r="C323" s="364">
        <v>17453850000148</v>
      </c>
      <c r="D323" s="365" t="s">
        <v>14</v>
      </c>
      <c r="E323" s="365" t="s">
        <v>607</v>
      </c>
      <c r="F323" s="365" t="s">
        <v>674</v>
      </c>
      <c r="G323" s="366" t="s">
        <v>1424</v>
      </c>
      <c r="H323" s="366" t="s">
        <v>34</v>
      </c>
      <c r="I323" s="366" t="s">
        <v>34</v>
      </c>
      <c r="J323" s="366" t="s">
        <v>692</v>
      </c>
      <c r="K323" s="367" t="s">
        <v>1815</v>
      </c>
      <c r="L323" s="368" t="s">
        <v>717</v>
      </c>
      <c r="M323" s="368" t="s">
        <v>1421</v>
      </c>
      <c r="N323" s="367">
        <v>337031</v>
      </c>
      <c r="O323" s="367" t="s">
        <v>1323</v>
      </c>
      <c r="P323" s="371">
        <v>41396</v>
      </c>
      <c r="Q323" s="372">
        <v>1042.5639530000001</v>
      </c>
      <c r="R323" s="372">
        <v>1833.0503835912693</v>
      </c>
      <c r="S323" s="367">
        <v>1</v>
      </c>
      <c r="T323" s="369">
        <v>-0.19688286789610376</v>
      </c>
      <c r="U323" s="369">
        <v>-2.1095058103102478</v>
      </c>
      <c r="V323" s="369">
        <v>-0.10432840851092573</v>
      </c>
      <c r="W323" s="369">
        <v>-0.93466276077335808</v>
      </c>
      <c r="X323" s="369">
        <v>0.14056763368261183</v>
      </c>
      <c r="Y323" s="369">
        <v>0.96226649329576996</v>
      </c>
      <c r="Z323" s="369">
        <v>0.30217520175327839</v>
      </c>
      <c r="AA323" s="369">
        <v>1.632711095467227</v>
      </c>
      <c r="AB323" s="369">
        <v>0.22249607517468098</v>
      </c>
      <c r="AC323" s="373">
        <v>-0.97057826277000336</v>
      </c>
      <c r="AD323" s="575">
        <v>0</v>
      </c>
      <c r="AE323" s="370" t="s">
        <v>1825</v>
      </c>
      <c r="AF323" s="370" t="s">
        <v>1826</v>
      </c>
      <c r="AG323" s="374" t="s">
        <v>730</v>
      </c>
      <c r="AH323" s="374" t="s">
        <v>1819</v>
      </c>
      <c r="AI323" s="374">
        <v>1000</v>
      </c>
      <c r="AJ323" s="374">
        <v>100</v>
      </c>
      <c r="AK323" s="374">
        <v>500</v>
      </c>
      <c r="AL323" s="722">
        <v>1</v>
      </c>
      <c r="AM323" s="722">
        <v>0</v>
      </c>
      <c r="AN323" s="369" t="s">
        <v>1824</v>
      </c>
      <c r="AO323" s="367" t="s">
        <v>1326</v>
      </c>
      <c r="AP323" s="370" t="s">
        <v>1835</v>
      </c>
      <c r="AQ323" s="376" t="s">
        <v>673</v>
      </c>
      <c r="AR323" s="369">
        <v>2.66666666666667E-3</v>
      </c>
      <c r="AS323" s="369">
        <v>2.66666666666667E-3</v>
      </c>
      <c r="AT323" s="369" t="s">
        <v>1424</v>
      </c>
      <c r="AW323" s="198"/>
      <c r="AX323" s="198"/>
      <c r="AY323" s="184"/>
      <c r="AZ323" s="184"/>
      <c r="BA323" s="184"/>
      <c r="BB323" s="186"/>
      <c r="BC323" s="184"/>
      <c r="BD323" s="184"/>
      <c r="BE323" s="184"/>
      <c r="BF323" s="184"/>
      <c r="BG323" s="186"/>
      <c r="BH323" s="186"/>
      <c r="BI323" s="199"/>
      <c r="BJ323" s="199"/>
      <c r="BK323" s="199"/>
      <c r="BL323" s="186"/>
      <c r="BM323" s="186"/>
      <c r="BN323" s="186"/>
      <c r="BO323" s="186"/>
      <c r="BP323" s="186"/>
      <c r="BQ323" s="186"/>
      <c r="BR323" s="186"/>
      <c r="BS323" s="186"/>
      <c r="BT323" s="187"/>
      <c r="BU323" s="188"/>
      <c r="BV323" s="189"/>
      <c r="BW323" s="185"/>
      <c r="BX323"/>
      <c r="BZ323"/>
    </row>
    <row r="324" spans="2:78" ht="18.75">
      <c r="B324" s="363" t="s">
        <v>1672</v>
      </c>
      <c r="C324" s="364">
        <v>17253889000111</v>
      </c>
      <c r="D324" s="365" t="s">
        <v>13</v>
      </c>
      <c r="E324" s="365" t="s">
        <v>615</v>
      </c>
      <c r="F324" s="365" t="s">
        <v>619</v>
      </c>
      <c r="G324" s="366" t="s">
        <v>34</v>
      </c>
      <c r="H324" s="366" t="s">
        <v>1340</v>
      </c>
      <c r="I324" s="366" t="s">
        <v>34</v>
      </c>
      <c r="J324" s="366" t="s">
        <v>1424</v>
      </c>
      <c r="K324" s="367" t="s">
        <v>48</v>
      </c>
      <c r="L324" s="368"/>
      <c r="M324" s="368" t="s">
        <v>1424</v>
      </c>
      <c r="N324" s="367">
        <v>337064</v>
      </c>
      <c r="O324" s="367" t="s">
        <v>1323</v>
      </c>
      <c r="P324" s="371">
        <v>41413</v>
      </c>
      <c r="Q324" s="372">
        <v>19.486787</v>
      </c>
      <c r="R324" s="372">
        <v>37.09008310887095</v>
      </c>
      <c r="S324" s="367">
        <v>1</v>
      </c>
      <c r="T324" s="369">
        <v>0.11366582058021235</v>
      </c>
      <c r="U324" s="369">
        <v>1.2178749299516134</v>
      </c>
      <c r="V324" s="369">
        <v>8.0217388170263249E-2</v>
      </c>
      <c r="W324" s="369">
        <v>0.71865570039242499</v>
      </c>
      <c r="X324" s="369">
        <v>9.456204144154734E-2</v>
      </c>
      <c r="Y324" s="369">
        <v>0.64733169103708799</v>
      </c>
      <c r="Z324" s="369">
        <v>0.11927567840038122</v>
      </c>
      <c r="AA324" s="369">
        <v>0.64446957398803251</v>
      </c>
      <c r="AB324" s="369">
        <v>7.7638627006482497E-2</v>
      </c>
      <c r="AC324" s="373">
        <v>-0.40449011846094163</v>
      </c>
      <c r="AD324" s="575">
        <v>13106979000129</v>
      </c>
      <c r="AE324" s="370" t="s">
        <v>1906</v>
      </c>
      <c r="AF324" s="370" t="s">
        <v>1907</v>
      </c>
      <c r="AG324" s="374" t="s">
        <v>1462</v>
      </c>
      <c r="AH324" s="374" t="s">
        <v>1819</v>
      </c>
      <c r="AI324" s="374">
        <v>1000</v>
      </c>
      <c r="AJ324" s="374">
        <v>100</v>
      </c>
      <c r="AK324" s="374">
        <v>1000</v>
      </c>
      <c r="AL324" s="722">
        <v>2.4500000000000002</v>
      </c>
      <c r="AM324" s="722">
        <v>0</v>
      </c>
      <c r="AN324" s="369" t="s">
        <v>1820</v>
      </c>
      <c r="AO324" s="367" t="s">
        <v>1326</v>
      </c>
      <c r="AP324" s="370" t="s">
        <v>1835</v>
      </c>
      <c r="AQ324" s="376" t="s">
        <v>1815</v>
      </c>
      <c r="AR324" s="369">
        <v>0</v>
      </c>
      <c r="AS324" s="369">
        <v>0</v>
      </c>
      <c r="AT324" s="369" t="s">
        <v>1424</v>
      </c>
      <c r="AW324" s="198"/>
      <c r="AX324" s="198"/>
      <c r="AY324" s="184"/>
      <c r="AZ324" s="184"/>
      <c r="BA324" s="184"/>
      <c r="BB324" s="186"/>
      <c r="BC324" s="184"/>
      <c r="BD324" s="184"/>
      <c r="BE324" s="184"/>
      <c r="BF324" s="184"/>
      <c r="BG324" s="186"/>
      <c r="BH324" s="186"/>
      <c r="BI324" s="199"/>
      <c r="BJ324" s="199"/>
      <c r="BK324" s="199"/>
      <c r="BL324" s="186"/>
      <c r="BM324" s="186"/>
      <c r="BN324" s="186"/>
      <c r="BO324" s="186"/>
      <c r="BP324" s="186"/>
      <c r="BQ324" s="186"/>
      <c r="BR324" s="186"/>
      <c r="BS324" s="186"/>
      <c r="BT324" s="187"/>
      <c r="BU324" s="188"/>
      <c r="BV324" s="189"/>
      <c r="BW324" s="185"/>
      <c r="BX324"/>
      <c r="BZ324"/>
    </row>
    <row r="325" spans="2:78" ht="18.75">
      <c r="B325" s="363" t="s">
        <v>231</v>
      </c>
      <c r="C325" s="364">
        <v>17554200000199</v>
      </c>
      <c r="D325" s="365" t="s">
        <v>14</v>
      </c>
      <c r="E325" s="365" t="s">
        <v>614</v>
      </c>
      <c r="F325" s="365" t="s">
        <v>1424</v>
      </c>
      <c r="G325" s="366" t="s">
        <v>1424</v>
      </c>
      <c r="H325" s="366" t="s">
        <v>867</v>
      </c>
      <c r="I325" s="366" t="s">
        <v>34</v>
      </c>
      <c r="J325" s="366" t="s">
        <v>608</v>
      </c>
      <c r="K325" s="367" t="s">
        <v>48</v>
      </c>
      <c r="L325" s="368"/>
      <c r="M325" s="368" t="s">
        <v>34</v>
      </c>
      <c r="N325" s="367">
        <v>337250</v>
      </c>
      <c r="O325" s="367" t="s">
        <v>1323</v>
      </c>
      <c r="P325" s="371">
        <v>41416</v>
      </c>
      <c r="Q325" s="372">
        <v>201.51444100000001</v>
      </c>
      <c r="R325" s="372">
        <v>216.33017260317462</v>
      </c>
      <c r="S325" s="367">
        <v>2</v>
      </c>
      <c r="T325" s="369">
        <v>0.20431083348878243</v>
      </c>
      <c r="U325" s="369">
        <v>2.1890929107216919</v>
      </c>
      <c r="V325" s="369">
        <v>0.16489477265471675</v>
      </c>
      <c r="W325" s="369">
        <v>1.4772678472365708</v>
      </c>
      <c r="X325" s="369">
        <v>0.38091588981348834</v>
      </c>
      <c r="Y325" s="369">
        <v>2.6075888732614025</v>
      </c>
      <c r="Z325" s="369">
        <v>0.37399159233054147</v>
      </c>
      <c r="AA325" s="369">
        <v>2.0207489524838422</v>
      </c>
      <c r="AB325" s="369">
        <v>0.16770621125948737</v>
      </c>
      <c r="AC325" s="373">
        <v>0.31765864036501384</v>
      </c>
      <c r="AD325" s="575">
        <v>17554210000124</v>
      </c>
      <c r="AE325" s="370" t="s">
        <v>1938</v>
      </c>
      <c r="AF325" s="370" t="s">
        <v>1858</v>
      </c>
      <c r="AG325" s="374" t="s">
        <v>721</v>
      </c>
      <c r="AH325" s="374" t="s">
        <v>1819</v>
      </c>
      <c r="AI325" s="374">
        <v>20000</v>
      </c>
      <c r="AJ325" s="374">
        <v>10000</v>
      </c>
      <c r="AK325" s="374">
        <v>30000</v>
      </c>
      <c r="AL325" s="722">
        <v>1.96</v>
      </c>
      <c r="AM325" s="722">
        <v>20</v>
      </c>
      <c r="AN325" s="369" t="s">
        <v>1824</v>
      </c>
      <c r="AO325" s="367" t="s">
        <v>1326</v>
      </c>
      <c r="AP325" s="370" t="s">
        <v>1835</v>
      </c>
      <c r="AQ325" s="376" t="s">
        <v>670</v>
      </c>
      <c r="AR325" s="369">
        <v>4.8937499999999997E-3</v>
      </c>
      <c r="AS325" s="369">
        <v>4.8937499999999997E-3</v>
      </c>
      <c r="AT325" s="369" t="s">
        <v>1424</v>
      </c>
      <c r="AW325" s="198"/>
      <c r="AX325" s="198"/>
      <c r="AY325" s="184"/>
      <c r="AZ325" s="184"/>
      <c r="BA325" s="184"/>
      <c r="BB325" s="186"/>
      <c r="BC325" s="184"/>
      <c r="BD325" s="184"/>
      <c r="BE325" s="184"/>
      <c r="BF325" s="184"/>
      <c r="BG325" s="186"/>
      <c r="BH325" s="186"/>
      <c r="BI325" s="199"/>
      <c r="BJ325" s="199"/>
      <c r="BK325" s="199"/>
      <c r="BL325" s="186"/>
      <c r="BM325" s="186"/>
      <c r="BN325" s="186"/>
      <c r="BO325" s="186"/>
      <c r="BP325" s="186"/>
      <c r="BQ325" s="186"/>
      <c r="BR325" s="186"/>
      <c r="BS325" s="186"/>
      <c r="BT325" s="187"/>
      <c r="BU325" s="188"/>
      <c r="BV325" s="189"/>
      <c r="BW325" s="185"/>
      <c r="BX325"/>
      <c r="BZ325"/>
    </row>
    <row r="326" spans="2:78" ht="18.75">
      <c r="B326" s="363" t="s">
        <v>1120</v>
      </c>
      <c r="C326" s="364">
        <v>17002861000101</v>
      </c>
      <c r="D326" s="365" t="s">
        <v>14</v>
      </c>
      <c r="E326" s="365" t="s">
        <v>614</v>
      </c>
      <c r="F326" s="365" t="s">
        <v>1424</v>
      </c>
      <c r="G326" s="366" t="s">
        <v>1424</v>
      </c>
      <c r="H326" s="366" t="s">
        <v>1340</v>
      </c>
      <c r="I326" s="366" t="s">
        <v>34</v>
      </c>
      <c r="J326" s="366" t="s">
        <v>608</v>
      </c>
      <c r="K326" s="367" t="s">
        <v>48</v>
      </c>
      <c r="L326" s="368"/>
      <c r="M326" s="368" t="s">
        <v>34</v>
      </c>
      <c r="N326" s="367">
        <v>337625</v>
      </c>
      <c r="O326" s="367" t="s">
        <v>1323</v>
      </c>
      <c r="P326" s="371">
        <v>41259</v>
      </c>
      <c r="Q326" s="372">
        <v>204.72416699999999</v>
      </c>
      <c r="R326" s="372">
        <v>254.37873835714274</v>
      </c>
      <c r="S326" s="367">
        <v>1</v>
      </c>
      <c r="T326" s="369">
        <v>0.18693189110754682</v>
      </c>
      <c r="U326" s="369">
        <v>2.002885851052032</v>
      </c>
      <c r="V326" s="369">
        <v>2.0061922572016E-2</v>
      </c>
      <c r="W326" s="369">
        <v>0.17973179314451176</v>
      </c>
      <c r="X326" s="369">
        <v>8.2741289177538757E-2</v>
      </c>
      <c r="Y326" s="369">
        <v>0.56641182683215596</v>
      </c>
      <c r="Z326" s="369">
        <v>0.16732716598550845</v>
      </c>
      <c r="AA326" s="369">
        <v>0.90410106088284281</v>
      </c>
      <c r="AB326" s="369">
        <v>0.20958451201314127</v>
      </c>
      <c r="AC326" s="373">
        <v>-0.43686206654193654</v>
      </c>
      <c r="AD326" s="575">
        <v>17039320000158</v>
      </c>
      <c r="AE326" s="370" t="s">
        <v>1944</v>
      </c>
      <c r="AF326" s="370" t="s">
        <v>1812</v>
      </c>
      <c r="AG326" s="374" t="s">
        <v>1459</v>
      </c>
      <c r="AH326" s="374" t="s">
        <v>1819</v>
      </c>
      <c r="AI326" s="374">
        <v>50000</v>
      </c>
      <c r="AJ326" s="374">
        <v>5000</v>
      </c>
      <c r="AK326" s="374">
        <v>5000</v>
      </c>
      <c r="AL326" s="722">
        <v>1.93</v>
      </c>
      <c r="AM326" s="722">
        <v>20</v>
      </c>
      <c r="AN326" s="369" t="s">
        <v>1814</v>
      </c>
      <c r="AO326" s="367" t="s">
        <v>1326</v>
      </c>
      <c r="AP326" s="370" t="s">
        <v>1835</v>
      </c>
      <c r="AQ326" s="376" t="s">
        <v>670</v>
      </c>
      <c r="AR326" s="369">
        <v>4.8250000000000003E-3</v>
      </c>
      <c r="AS326" s="369">
        <v>4.8250000000000003E-3</v>
      </c>
      <c r="AT326" s="369" t="s">
        <v>1424</v>
      </c>
      <c r="AW326" s="198"/>
      <c r="AX326" s="198"/>
      <c r="AY326" s="184"/>
      <c r="AZ326" s="184"/>
      <c r="BA326" s="184"/>
      <c r="BB326" s="186"/>
      <c r="BC326" s="184"/>
      <c r="BD326" s="184"/>
      <c r="BE326" s="184"/>
      <c r="BF326" s="184"/>
      <c r="BG326" s="186"/>
      <c r="BH326" s="186"/>
      <c r="BI326" s="199"/>
      <c r="BJ326" s="199"/>
      <c r="BK326" s="199"/>
      <c r="BL326" s="186"/>
      <c r="BM326" s="186"/>
      <c r="BN326" s="186"/>
      <c r="BO326" s="186"/>
      <c r="BP326" s="186"/>
      <c r="BQ326" s="186"/>
      <c r="BR326" s="186"/>
      <c r="BS326" s="186"/>
      <c r="BT326" s="187"/>
      <c r="BU326" s="188"/>
      <c r="BV326" s="189"/>
      <c r="BW326" s="185"/>
      <c r="BX326"/>
      <c r="BZ326"/>
    </row>
    <row r="327" spans="2:78" ht="18.75">
      <c r="B327" s="363" t="s">
        <v>1551</v>
      </c>
      <c r="C327" s="364">
        <v>17898543000170</v>
      </c>
      <c r="D327" s="365" t="s">
        <v>11</v>
      </c>
      <c r="E327" s="365" t="s">
        <v>620</v>
      </c>
      <c r="F327" s="365" t="s">
        <v>674</v>
      </c>
      <c r="G327" s="366" t="s">
        <v>740</v>
      </c>
      <c r="H327" s="366" t="s">
        <v>34</v>
      </c>
      <c r="I327" s="366" t="s">
        <v>1424</v>
      </c>
      <c r="J327" s="366" t="s">
        <v>608</v>
      </c>
      <c r="K327" s="367" t="s">
        <v>48</v>
      </c>
      <c r="L327" s="368"/>
      <c r="M327" s="368" t="s">
        <v>1424</v>
      </c>
      <c r="N327" s="367">
        <v>339423</v>
      </c>
      <c r="O327" s="367" t="s">
        <v>1323</v>
      </c>
      <c r="P327" s="371">
        <v>41411</v>
      </c>
      <c r="Q327" s="372">
        <v>2251.764576</v>
      </c>
      <c r="R327" s="372">
        <v>10906493.857665814</v>
      </c>
      <c r="S327" s="367">
        <v>0</v>
      </c>
      <c r="T327" s="369">
        <v>9.1622104886278422E-2</v>
      </c>
      <c r="U327" s="369">
        <v>0.98168705421567137</v>
      </c>
      <c r="V327" s="369">
        <v>0.10968768772620718</v>
      </c>
      <c r="W327" s="369">
        <v>0.98267574955182357</v>
      </c>
      <c r="X327" s="369">
        <v>0.14585822507895752</v>
      </c>
      <c r="Y327" s="369">
        <v>0.99848364156133185</v>
      </c>
      <c r="Z327" s="369">
        <v>0.16934300731968976</v>
      </c>
      <c r="AA327" s="369">
        <v>0.91499304174004947</v>
      </c>
      <c r="AB327" s="369">
        <v>1.3509350857742325E-3</v>
      </c>
      <c r="AC327" s="373">
        <v>-1.431421760687176</v>
      </c>
      <c r="AD327" s="575">
        <v>0</v>
      </c>
      <c r="AE327" s="370" t="s">
        <v>1843</v>
      </c>
      <c r="AF327" s="370" t="s">
        <v>1812</v>
      </c>
      <c r="AG327" s="374" t="s">
        <v>1459</v>
      </c>
      <c r="AH327" s="374" t="s">
        <v>1819</v>
      </c>
      <c r="AI327" s="374">
        <v>0</v>
      </c>
      <c r="AJ327" s="374">
        <v>0</v>
      </c>
      <c r="AK327" s="374">
        <v>0</v>
      </c>
      <c r="AL327" s="722">
        <v>0.2</v>
      </c>
      <c r="AM327" s="722">
        <v>0</v>
      </c>
      <c r="AN327" s="369" t="s">
        <v>1820</v>
      </c>
      <c r="AO327" s="367" t="s">
        <v>1326</v>
      </c>
      <c r="AP327" s="370" t="s">
        <v>1821</v>
      </c>
      <c r="AQ327" s="376" t="s">
        <v>1815</v>
      </c>
      <c r="AR327" s="369">
        <v>0</v>
      </c>
      <c r="AS327" s="369">
        <v>0</v>
      </c>
      <c r="AT327" s="369" t="s">
        <v>1424</v>
      </c>
      <c r="AW327" s="198"/>
      <c r="AX327" s="198"/>
      <c r="AY327" s="184"/>
      <c r="AZ327" s="184"/>
      <c r="BA327" s="184"/>
      <c r="BB327" s="186"/>
      <c r="BC327" s="184"/>
      <c r="BD327" s="184"/>
      <c r="BE327" s="184"/>
      <c r="BF327" s="184"/>
      <c r="BG327" s="186"/>
      <c r="BH327" s="186"/>
      <c r="BI327" s="199"/>
      <c r="BJ327" s="199"/>
      <c r="BK327" s="199"/>
      <c r="BL327" s="186"/>
      <c r="BM327" s="186"/>
      <c r="BN327" s="186"/>
      <c r="BO327" s="186"/>
      <c r="BP327" s="186"/>
      <c r="BQ327" s="186"/>
      <c r="BR327" s="186"/>
      <c r="BS327" s="186"/>
      <c r="BT327" s="187"/>
      <c r="BU327" s="188"/>
      <c r="BV327" s="189"/>
      <c r="BW327" s="185"/>
      <c r="BX327"/>
      <c r="BZ327"/>
    </row>
    <row r="328" spans="2:78" ht="18.75">
      <c r="B328" s="363" t="s">
        <v>212</v>
      </c>
      <c r="C328" s="364">
        <v>11052478000181</v>
      </c>
      <c r="D328" s="365" t="s">
        <v>13</v>
      </c>
      <c r="E328" s="365" t="s">
        <v>616</v>
      </c>
      <c r="F328" s="365" t="s">
        <v>610</v>
      </c>
      <c r="G328" s="366" t="s">
        <v>34</v>
      </c>
      <c r="H328" s="366" t="s">
        <v>867</v>
      </c>
      <c r="I328" s="366" t="s">
        <v>34</v>
      </c>
      <c r="J328" s="366" t="s">
        <v>611</v>
      </c>
      <c r="K328" s="367" t="s">
        <v>48</v>
      </c>
      <c r="L328" s="368" t="s">
        <v>717</v>
      </c>
      <c r="M328" s="368" t="s">
        <v>1421</v>
      </c>
      <c r="N328" s="367">
        <v>340091</v>
      </c>
      <c r="O328" s="367" t="s">
        <v>1323</v>
      </c>
      <c r="P328" s="371">
        <v>40977</v>
      </c>
      <c r="Q328" s="372">
        <v>653.80332199999998</v>
      </c>
      <c r="R328" s="372">
        <v>2123786.7505507856</v>
      </c>
      <c r="S328" s="367">
        <v>3</v>
      </c>
      <c r="T328" s="369">
        <v>0.10311894997118798</v>
      </c>
      <c r="U328" s="369">
        <v>1.1048702532721368</v>
      </c>
      <c r="V328" s="369">
        <v>0.15540445089282695</v>
      </c>
      <c r="W328" s="369">
        <v>1.3922454600919758</v>
      </c>
      <c r="X328" s="369">
        <v>0.22670342820664535</v>
      </c>
      <c r="Y328" s="369">
        <v>1.5519156662414739</v>
      </c>
      <c r="Z328" s="369">
        <v>0.30771771600899123</v>
      </c>
      <c r="AA328" s="369">
        <v>1.6626583726414681</v>
      </c>
      <c r="AB328" s="369">
        <v>5.4822680684636596E-2</v>
      </c>
      <c r="AC328" s="373">
        <v>0.79862941287795142</v>
      </c>
      <c r="AD328" s="575">
        <v>22099965000116</v>
      </c>
      <c r="AE328" s="370" t="s">
        <v>1970</v>
      </c>
      <c r="AF328" s="370" t="s">
        <v>1812</v>
      </c>
      <c r="AG328" s="374" t="s">
        <v>1459</v>
      </c>
      <c r="AH328" s="374" t="s">
        <v>1819</v>
      </c>
      <c r="AI328" s="374">
        <v>50000</v>
      </c>
      <c r="AJ328" s="374">
        <v>20000</v>
      </c>
      <c r="AK328" s="374">
        <v>20000</v>
      </c>
      <c r="AL328" s="722">
        <v>1</v>
      </c>
      <c r="AM328" s="722">
        <v>27.5</v>
      </c>
      <c r="AN328" s="369" t="s">
        <v>1820</v>
      </c>
      <c r="AO328" s="367" t="s">
        <v>1326</v>
      </c>
      <c r="AP328" s="370" t="s">
        <v>1835</v>
      </c>
      <c r="AQ328" s="376" t="s">
        <v>670</v>
      </c>
      <c r="AR328" s="369">
        <v>1.9E-3</v>
      </c>
      <c r="AS328" s="369">
        <v>1.9E-3</v>
      </c>
      <c r="AT328" s="369" t="s">
        <v>1424</v>
      </c>
      <c r="AW328" s="198"/>
      <c r="AX328" s="198"/>
      <c r="AY328" s="184"/>
      <c r="AZ328" s="184"/>
      <c r="BA328" s="184"/>
      <c r="BB328" s="186"/>
      <c r="BC328" s="184"/>
      <c r="BD328" s="184"/>
      <c r="BE328" s="184"/>
      <c r="BF328" s="184"/>
      <c r="BG328" s="186"/>
      <c r="BH328" s="186"/>
      <c r="BI328" s="199"/>
      <c r="BJ328" s="199"/>
      <c r="BK328" s="199"/>
      <c r="BL328" s="186"/>
      <c r="BM328" s="186"/>
      <c r="BN328" s="186"/>
      <c r="BO328" s="186"/>
      <c r="BP328" s="186"/>
      <c r="BQ328" s="186"/>
      <c r="BR328" s="186"/>
      <c r="BS328" s="186"/>
      <c r="BT328" s="187"/>
      <c r="BU328" s="188"/>
      <c r="BV328" s="189"/>
      <c r="BW328" s="185"/>
      <c r="BX328"/>
      <c r="BZ328"/>
    </row>
    <row r="329" spans="2:78" ht="18.75">
      <c r="B329" s="363" t="s">
        <v>1078</v>
      </c>
      <c r="C329" s="364">
        <v>17321731000131</v>
      </c>
      <c r="D329" s="365" t="s">
        <v>14</v>
      </c>
      <c r="E329" s="365" t="s">
        <v>607</v>
      </c>
      <c r="F329" s="365" t="s">
        <v>1424</v>
      </c>
      <c r="G329" s="366" t="s">
        <v>1424</v>
      </c>
      <c r="H329" s="366" t="s">
        <v>34</v>
      </c>
      <c r="I329" s="366" t="s">
        <v>34</v>
      </c>
      <c r="J329" s="366" t="s">
        <v>608</v>
      </c>
      <c r="K329" s="367" t="s">
        <v>48</v>
      </c>
      <c r="L329" s="368"/>
      <c r="M329" s="368" t="s">
        <v>1421</v>
      </c>
      <c r="N329" s="367">
        <v>340944</v>
      </c>
      <c r="O329" s="367" t="s">
        <v>1323</v>
      </c>
      <c r="P329" s="371">
        <v>41466</v>
      </c>
      <c r="Q329" s="372">
        <v>41.597718</v>
      </c>
      <c r="R329" s="372">
        <v>33.421304119047633</v>
      </c>
      <c r="S329" s="367">
        <v>2</v>
      </c>
      <c r="T329" s="369">
        <v>-5.9935720755585509E-2</v>
      </c>
      <c r="U329" s="369">
        <v>-0.64218259582525239</v>
      </c>
      <c r="V329" s="369">
        <v>-0.12628194850728947</v>
      </c>
      <c r="W329" s="369">
        <v>-1.1313412742733584</v>
      </c>
      <c r="X329" s="369">
        <v>-2.6852631920665448E-2</v>
      </c>
      <c r="Y329" s="369">
        <v>-0.18382174670737964</v>
      </c>
      <c r="Z329" s="369">
        <v>1.3561741033822461E-2</v>
      </c>
      <c r="AA329" s="369">
        <v>7.3276711428669997E-2</v>
      </c>
      <c r="AB329" s="369">
        <v>0.22866503162231377</v>
      </c>
      <c r="AC329" s="373">
        <v>-1.0404012910268454</v>
      </c>
      <c r="AD329" s="575">
        <v>0</v>
      </c>
      <c r="AE329" s="370" t="s">
        <v>1910</v>
      </c>
      <c r="AF329" s="370" t="s">
        <v>1812</v>
      </c>
      <c r="AG329" s="374" t="s">
        <v>1459</v>
      </c>
      <c r="AH329" s="374" t="s">
        <v>1813</v>
      </c>
      <c r="AI329" s="374">
        <v>1000000</v>
      </c>
      <c r="AJ329" s="374">
        <v>0</v>
      </c>
      <c r="AK329" s="374">
        <v>0</v>
      </c>
      <c r="AL329" s="722">
        <v>2</v>
      </c>
      <c r="AM329" s="722">
        <v>20</v>
      </c>
      <c r="AN329" s="369" t="s">
        <v>1815</v>
      </c>
      <c r="AO329" s="367" t="s">
        <v>1326</v>
      </c>
      <c r="AP329" s="370" t="s">
        <v>1816</v>
      </c>
      <c r="AQ329" s="376" t="s">
        <v>667</v>
      </c>
      <c r="AR329" s="369">
        <v>3.06705E-3</v>
      </c>
      <c r="AS329" s="369">
        <v>3.06705E-3</v>
      </c>
      <c r="AT329" s="369" t="s">
        <v>1424</v>
      </c>
      <c r="AW329" s="198"/>
      <c r="AX329" s="198"/>
      <c r="AY329" s="184"/>
      <c r="AZ329" s="184"/>
      <c r="BA329" s="184"/>
      <c r="BB329" s="186"/>
      <c r="BC329" s="184"/>
      <c r="BD329" s="184"/>
      <c r="BE329" s="184"/>
      <c r="BF329" s="184"/>
      <c r="BG329" s="186"/>
      <c r="BH329" s="186"/>
      <c r="BI329" s="199"/>
      <c r="BJ329" s="199"/>
      <c r="BK329" s="199"/>
      <c r="BL329" s="186"/>
      <c r="BM329" s="186"/>
      <c r="BN329" s="186"/>
      <c r="BO329" s="186"/>
      <c r="BP329" s="186"/>
      <c r="BQ329" s="186"/>
      <c r="BR329" s="186"/>
      <c r="BS329" s="186"/>
      <c r="BT329" s="187"/>
      <c r="BU329" s="188"/>
      <c r="BV329" s="189"/>
      <c r="BW329" s="185"/>
      <c r="BX329"/>
      <c r="BZ329"/>
    </row>
    <row r="330" spans="2:78" ht="18.75">
      <c r="B330" s="363" t="s">
        <v>589</v>
      </c>
      <c r="C330" s="364">
        <v>10756685000154</v>
      </c>
      <c r="D330" s="365" t="s">
        <v>14</v>
      </c>
      <c r="E330" s="365" t="s">
        <v>607</v>
      </c>
      <c r="F330" s="365" t="s">
        <v>1424</v>
      </c>
      <c r="G330" s="366" t="s">
        <v>1424</v>
      </c>
      <c r="H330" s="366" t="s">
        <v>34</v>
      </c>
      <c r="I330" s="366" t="s">
        <v>34</v>
      </c>
      <c r="J330" s="366" t="s">
        <v>608</v>
      </c>
      <c r="K330" s="367" t="s">
        <v>48</v>
      </c>
      <c r="L330" s="368"/>
      <c r="M330" s="368" t="s">
        <v>34</v>
      </c>
      <c r="N330" s="367">
        <v>342084</v>
      </c>
      <c r="O330" s="367" t="s">
        <v>1323</v>
      </c>
      <c r="P330" s="371">
        <v>41418</v>
      </c>
      <c r="Q330" s="372">
        <v>83.267972999999998</v>
      </c>
      <c r="R330" s="372">
        <v>82.07416271428572</v>
      </c>
      <c r="S330" s="367">
        <v>2</v>
      </c>
      <c r="T330" s="369">
        <v>6.642328087681304E-2</v>
      </c>
      <c r="U330" s="369">
        <v>0.71169370116778763</v>
      </c>
      <c r="V330" s="369">
        <v>-4.0442285603575323E-2</v>
      </c>
      <c r="W330" s="369">
        <v>-0.3623164472049219</v>
      </c>
      <c r="X330" s="369">
        <v>0.14142072381648019</v>
      </c>
      <c r="Y330" s="369">
        <v>0.96810638708978691</v>
      </c>
      <c r="Z330" s="369">
        <v>0.12386638589430032</v>
      </c>
      <c r="AA330" s="369">
        <v>0.66927405502379289</v>
      </c>
      <c r="AB330" s="369">
        <v>0.258428380868928</v>
      </c>
      <c r="AC330" s="373">
        <v>-0.588417304235484</v>
      </c>
      <c r="AD330" s="575">
        <v>0</v>
      </c>
      <c r="AE330" s="370" t="s">
        <v>1971</v>
      </c>
      <c r="AF330" s="370" t="s">
        <v>1830</v>
      </c>
      <c r="AG330" s="374" t="s">
        <v>743</v>
      </c>
      <c r="AH330" s="374" t="s">
        <v>1819</v>
      </c>
      <c r="AI330" s="374">
        <v>5000</v>
      </c>
      <c r="AJ330" s="374">
        <v>1000</v>
      </c>
      <c r="AK330" s="374">
        <v>1000</v>
      </c>
      <c r="AL330" s="722">
        <v>3</v>
      </c>
      <c r="AM330" s="722">
        <v>20</v>
      </c>
      <c r="AN330" s="369" t="s">
        <v>668</v>
      </c>
      <c r="AO330" s="367" t="s">
        <v>1326</v>
      </c>
      <c r="AP330" s="370" t="s">
        <v>1816</v>
      </c>
      <c r="AQ330" s="376" t="s">
        <v>667</v>
      </c>
      <c r="AR330" s="369">
        <v>0.01</v>
      </c>
      <c r="AS330" s="369">
        <v>0.01</v>
      </c>
      <c r="AT330" s="369" t="s">
        <v>1424</v>
      </c>
      <c r="AW330" s="198"/>
      <c r="AX330" s="198"/>
      <c r="AY330" s="184"/>
      <c r="AZ330" s="184"/>
      <c r="BA330" s="184"/>
      <c r="BB330" s="186"/>
      <c r="BC330" s="184"/>
      <c r="BD330" s="184"/>
      <c r="BE330" s="184"/>
      <c r="BF330" s="184"/>
      <c r="BG330" s="186"/>
      <c r="BH330" s="186"/>
      <c r="BI330" s="199"/>
      <c r="BJ330" s="199"/>
      <c r="BK330" s="199"/>
      <c r="BL330" s="186"/>
      <c r="BM330" s="186"/>
      <c r="BN330" s="186"/>
      <c r="BO330" s="186"/>
      <c r="BP330" s="186"/>
      <c r="BQ330" s="186"/>
      <c r="BR330" s="186"/>
      <c r="BS330" s="186"/>
      <c r="BT330" s="187"/>
      <c r="BU330" s="188"/>
      <c r="BV330" s="189"/>
      <c r="BW330" s="185"/>
      <c r="BX330"/>
      <c r="BZ330"/>
    </row>
    <row r="331" spans="2:78" ht="18.75">
      <c r="B331" s="363" t="s">
        <v>232</v>
      </c>
      <c r="C331" s="364">
        <v>18391138000124</v>
      </c>
      <c r="D331" s="365" t="s">
        <v>13</v>
      </c>
      <c r="E331" s="365" t="s">
        <v>616</v>
      </c>
      <c r="F331" s="365" t="s">
        <v>617</v>
      </c>
      <c r="G331" s="366" t="s">
        <v>34</v>
      </c>
      <c r="H331" s="366" t="s">
        <v>1340</v>
      </c>
      <c r="I331" s="366" t="s">
        <v>34</v>
      </c>
      <c r="J331" s="366" t="s">
        <v>608</v>
      </c>
      <c r="K331" s="367" t="s">
        <v>48</v>
      </c>
      <c r="L331" s="368"/>
      <c r="M331" s="368" t="s">
        <v>34</v>
      </c>
      <c r="N331" s="367">
        <v>342092</v>
      </c>
      <c r="O331" s="367" t="s">
        <v>1326</v>
      </c>
      <c r="P331" s="371">
        <v>41488</v>
      </c>
      <c r="Q331" s="372">
        <v>798.571325</v>
      </c>
      <c r="R331" s="372">
        <v>629.01327201190486</v>
      </c>
      <c r="S331" s="367">
        <v>1</v>
      </c>
      <c r="T331" s="369">
        <v>0.26056551674194894</v>
      </c>
      <c r="U331" s="369">
        <v>2.7918349494161911</v>
      </c>
      <c r="V331" s="369">
        <v>0.25994291417681925</v>
      </c>
      <c r="W331" s="369">
        <v>2.3287900704680475</v>
      </c>
      <c r="X331" s="369">
        <v>0.32878877048343091</v>
      </c>
      <c r="Y331" s="369">
        <v>2.2507486888658867</v>
      </c>
      <c r="Z331" s="369">
        <v>0.43591209758699678</v>
      </c>
      <c r="AA331" s="369">
        <v>2.3553174259474474</v>
      </c>
      <c r="AB331" s="369">
        <v>0.10215028031251433</v>
      </c>
      <c r="AC331" s="373">
        <v>1.4519927710211904</v>
      </c>
      <c r="AD331" s="575">
        <v>13962959000150</v>
      </c>
      <c r="AE331" s="370" t="s">
        <v>1938</v>
      </c>
      <c r="AF331" s="370" t="s">
        <v>1858</v>
      </c>
      <c r="AG331" s="374" t="s">
        <v>721</v>
      </c>
      <c r="AH331" s="374" t="s">
        <v>1819</v>
      </c>
      <c r="AI331" s="374">
        <v>1000</v>
      </c>
      <c r="AJ331" s="374">
        <v>100</v>
      </c>
      <c r="AK331" s="374">
        <v>1000</v>
      </c>
      <c r="AL331" s="722">
        <v>1.96</v>
      </c>
      <c r="AM331" s="722">
        <v>20</v>
      </c>
      <c r="AN331" s="369" t="s">
        <v>1820</v>
      </c>
      <c r="AO331" s="367" t="s">
        <v>1326</v>
      </c>
      <c r="AP331" s="370" t="s">
        <v>1835</v>
      </c>
      <c r="AQ331" s="376" t="s">
        <v>693</v>
      </c>
      <c r="AR331" s="369">
        <v>4.8937499999999997E-3</v>
      </c>
      <c r="AS331" s="369">
        <v>4.8937499999999997E-3</v>
      </c>
      <c r="AT331" s="369" t="s">
        <v>1424</v>
      </c>
      <c r="AW331" s="198"/>
      <c r="AX331" s="198"/>
      <c r="AY331" s="184"/>
      <c r="AZ331" s="184"/>
      <c r="BA331" s="184"/>
      <c r="BB331" s="186"/>
      <c r="BC331" s="184"/>
      <c r="BD331" s="184"/>
      <c r="BE331" s="184"/>
      <c r="BF331" s="184"/>
      <c r="BG331" s="186"/>
      <c r="BH331" s="186"/>
      <c r="BI331" s="199"/>
      <c r="BJ331" s="199"/>
      <c r="BK331" s="199"/>
      <c r="BL331" s="186"/>
      <c r="BM331" s="186"/>
      <c r="BN331" s="186"/>
      <c r="BO331" s="186"/>
      <c r="BP331" s="186"/>
      <c r="BQ331" s="186"/>
      <c r="BR331" s="186"/>
      <c r="BS331" s="186"/>
      <c r="BT331" s="187"/>
      <c r="BU331" s="188"/>
      <c r="BV331" s="189"/>
      <c r="BW331" s="185"/>
      <c r="BX331"/>
      <c r="BZ331"/>
    </row>
    <row r="332" spans="2:78" ht="18.75">
      <c r="B332" s="363" t="s">
        <v>343</v>
      </c>
      <c r="C332" s="364">
        <v>17787909000134</v>
      </c>
      <c r="D332" s="365" t="s">
        <v>14</v>
      </c>
      <c r="E332" s="365" t="s">
        <v>607</v>
      </c>
      <c r="F332" s="365" t="s">
        <v>1424</v>
      </c>
      <c r="G332" s="366" t="s">
        <v>1424</v>
      </c>
      <c r="H332" s="366" t="s">
        <v>34</v>
      </c>
      <c r="I332" s="366" t="s">
        <v>34</v>
      </c>
      <c r="J332" s="366" t="s">
        <v>608</v>
      </c>
      <c r="K332" s="367" t="s">
        <v>48</v>
      </c>
      <c r="L332" s="368"/>
      <c r="M332" s="368" t="s">
        <v>34</v>
      </c>
      <c r="N332" s="367">
        <v>342106</v>
      </c>
      <c r="O332" s="367" t="s">
        <v>1323</v>
      </c>
      <c r="P332" s="371">
        <v>41488</v>
      </c>
      <c r="Q332" s="372">
        <v>71.810821000000004</v>
      </c>
      <c r="R332" s="372">
        <v>103.78106770634925</v>
      </c>
      <c r="S332" s="367">
        <v>2</v>
      </c>
      <c r="T332" s="369">
        <v>1.6066835264806345E-2</v>
      </c>
      <c r="U332" s="369">
        <v>0.17214845916553873</v>
      </c>
      <c r="V332" s="369">
        <v>-8.3154375375616429E-2</v>
      </c>
      <c r="W332" s="369">
        <v>-0.74496773379628889</v>
      </c>
      <c r="X332" s="369">
        <v>-4.3572886131093447E-2</v>
      </c>
      <c r="Y332" s="369">
        <v>-0.29828152642032951</v>
      </c>
      <c r="Z332" s="369">
        <v>-4.5017568250415252E-2</v>
      </c>
      <c r="AA332" s="369">
        <v>-0.2432386335706607</v>
      </c>
      <c r="AB332" s="369">
        <v>0.24422725135758827</v>
      </c>
      <c r="AC332" s="373">
        <v>-0.79751878587739289</v>
      </c>
      <c r="AD332" s="575">
        <v>26470606000184</v>
      </c>
      <c r="AE332" s="370" t="s">
        <v>1860</v>
      </c>
      <c r="AF332" s="370" t="s">
        <v>1856</v>
      </c>
      <c r="AG332" s="374" t="s">
        <v>59</v>
      </c>
      <c r="AH332" s="374" t="s">
        <v>1819</v>
      </c>
      <c r="AI332" s="374">
        <v>20000</v>
      </c>
      <c r="AJ332" s="374">
        <v>0</v>
      </c>
      <c r="AK332" s="374">
        <v>0</v>
      </c>
      <c r="AL332" s="722">
        <v>0</v>
      </c>
      <c r="AM332" s="722">
        <v>10</v>
      </c>
      <c r="AN332" s="369" t="s">
        <v>668</v>
      </c>
      <c r="AO332" s="367" t="s">
        <v>1326</v>
      </c>
      <c r="AP332" s="370" t="s">
        <v>1816</v>
      </c>
      <c r="AQ332" s="376" t="s">
        <v>661</v>
      </c>
      <c r="AR332" s="369">
        <v>5.3333333333333297E-3</v>
      </c>
      <c r="AS332" s="369">
        <v>5.3333333333333297E-3</v>
      </c>
      <c r="AT332" s="369" t="s">
        <v>1424</v>
      </c>
      <c r="AW332" s="198"/>
      <c r="AX332" s="198"/>
      <c r="AY332" s="184"/>
      <c r="AZ332" s="184"/>
      <c r="BA332" s="184"/>
      <c r="BB332" s="186"/>
      <c r="BC332" s="184"/>
      <c r="BD332" s="184"/>
      <c r="BE332" s="184"/>
      <c r="BF332" s="184"/>
      <c r="BG332" s="186"/>
      <c r="BH332" s="186"/>
      <c r="BI332" s="199"/>
      <c r="BJ332" s="199"/>
      <c r="BK332" s="199"/>
      <c r="BL332" s="218"/>
      <c r="BM332" s="186"/>
      <c r="BN332" s="186"/>
      <c r="BO332" s="186"/>
      <c r="BP332" s="186"/>
      <c r="BQ332" s="186"/>
      <c r="BR332" s="186"/>
      <c r="BS332" s="186"/>
      <c r="BT332" s="187"/>
      <c r="BU332" s="188"/>
      <c r="BV332" s="189"/>
      <c r="BW332" s="185"/>
      <c r="BX332"/>
      <c r="BZ332"/>
    </row>
    <row r="333" spans="2:78" ht="18.75">
      <c r="B333" s="363" t="s">
        <v>370</v>
      </c>
      <c r="C333" s="364">
        <v>17898650000107</v>
      </c>
      <c r="D333" s="365" t="s">
        <v>14</v>
      </c>
      <c r="E333" s="365" t="s">
        <v>607</v>
      </c>
      <c r="F333" s="365" t="s">
        <v>1424</v>
      </c>
      <c r="G333" s="366" t="s">
        <v>1424</v>
      </c>
      <c r="H333" s="366" t="s">
        <v>34</v>
      </c>
      <c r="I333" s="366" t="s">
        <v>34</v>
      </c>
      <c r="J333" s="366" t="s">
        <v>608</v>
      </c>
      <c r="K333" s="367" t="s">
        <v>48</v>
      </c>
      <c r="L333" s="368"/>
      <c r="M333" s="368" t="s">
        <v>34</v>
      </c>
      <c r="N333" s="367">
        <v>342191</v>
      </c>
      <c r="O333" s="367" t="s">
        <v>1323</v>
      </c>
      <c r="P333" s="371">
        <v>41481</v>
      </c>
      <c r="Q333" s="372">
        <v>496.20916599999998</v>
      </c>
      <c r="R333" s="372">
        <v>498.89103074206326</v>
      </c>
      <c r="S333" s="367">
        <v>2</v>
      </c>
      <c r="T333" s="369">
        <v>0.11533086119835345</v>
      </c>
      <c r="U333" s="369">
        <v>1.2357150442078966</v>
      </c>
      <c r="V333" s="369">
        <v>-1.9224768648362756E-2</v>
      </c>
      <c r="W333" s="369">
        <v>-0.17223185512530917</v>
      </c>
      <c r="X333" s="369">
        <v>2.7683264348602021E-2</v>
      </c>
      <c r="Y333" s="369">
        <v>0.18950790455686722</v>
      </c>
      <c r="Z333" s="369">
        <v>9.8011104431884322E-2</v>
      </c>
      <c r="AA333" s="369">
        <v>0.52957296547316202</v>
      </c>
      <c r="AB333" s="369">
        <v>0.20398832700192812</v>
      </c>
      <c r="AC333" s="373">
        <v>-0.64143971459889559</v>
      </c>
      <c r="AD333" s="575">
        <v>0</v>
      </c>
      <c r="AE333" s="370" t="s">
        <v>1864</v>
      </c>
      <c r="AF333" s="370" t="s">
        <v>1812</v>
      </c>
      <c r="AG333" s="374" t="s">
        <v>1459</v>
      </c>
      <c r="AH333" s="374" t="s">
        <v>1819</v>
      </c>
      <c r="AI333" s="374">
        <v>20000</v>
      </c>
      <c r="AJ333" s="374">
        <v>5000</v>
      </c>
      <c r="AK333" s="374">
        <v>5000</v>
      </c>
      <c r="AL333" s="722">
        <v>3</v>
      </c>
      <c r="AM333" s="722">
        <v>0</v>
      </c>
      <c r="AN333" s="369" t="s">
        <v>1863</v>
      </c>
      <c r="AO333" s="367" t="s">
        <v>1326</v>
      </c>
      <c r="AP333" s="370" t="s">
        <v>1816</v>
      </c>
      <c r="AQ333" s="376" t="s">
        <v>661</v>
      </c>
      <c r="AR333" s="369">
        <v>6.0000000000000001E-3</v>
      </c>
      <c r="AS333" s="369">
        <v>6.0000000000000001E-3</v>
      </c>
      <c r="AT333" s="369" t="s">
        <v>1424</v>
      </c>
      <c r="AW333" s="198"/>
      <c r="AX333" s="198"/>
      <c r="AY333" s="184"/>
      <c r="AZ333" s="184"/>
      <c r="BA333" s="184"/>
      <c r="BB333" s="186"/>
      <c r="BC333" s="184"/>
      <c r="BD333" s="184"/>
      <c r="BE333" s="184"/>
      <c r="BF333" s="184"/>
      <c r="BG333" s="186"/>
      <c r="BH333" s="186"/>
      <c r="BI333" s="199"/>
      <c r="BJ333" s="199"/>
      <c r="BK333" s="199"/>
      <c r="BL333" s="186"/>
      <c r="BM333" s="186"/>
      <c r="BN333" s="186"/>
      <c r="BO333" s="186"/>
      <c r="BP333" s="186"/>
      <c r="BQ333" s="186"/>
      <c r="BR333" s="186"/>
      <c r="BS333" s="186"/>
      <c r="BT333" s="187"/>
      <c r="BU333" s="188"/>
      <c r="BV333" s="189"/>
      <c r="BW333" s="185"/>
      <c r="BX333"/>
      <c r="BZ333"/>
    </row>
    <row r="334" spans="2:78" ht="18.75">
      <c r="B334" s="363" t="s">
        <v>1754</v>
      </c>
      <c r="C334" s="364">
        <v>18239849000188</v>
      </c>
      <c r="D334" s="365" t="s">
        <v>13</v>
      </c>
      <c r="E334" s="365" t="s">
        <v>616</v>
      </c>
      <c r="F334" s="365" t="s">
        <v>619</v>
      </c>
      <c r="G334" s="366" t="s">
        <v>34</v>
      </c>
      <c r="H334" s="366" t="s">
        <v>1340</v>
      </c>
      <c r="I334" s="366" t="s">
        <v>34</v>
      </c>
      <c r="J334" s="366" t="s">
        <v>611</v>
      </c>
      <c r="K334" s="367" t="s">
        <v>48</v>
      </c>
      <c r="L334" s="368"/>
      <c r="M334" s="368" t="s">
        <v>1424</v>
      </c>
      <c r="N334" s="367">
        <v>342319</v>
      </c>
      <c r="O334" s="367" t="s">
        <v>1326</v>
      </c>
      <c r="P334" s="371">
        <v>41472</v>
      </c>
      <c r="Q334" s="372">
        <v>6.0045909999999996</v>
      </c>
      <c r="R334" s="372">
        <v>7.3323555963855416</v>
      </c>
      <c r="S334" s="367">
        <v>3</v>
      </c>
      <c r="T334" s="369">
        <v>-5.6286582422638842E-3</v>
      </c>
      <c r="U334" s="369">
        <v>-6.03083823046104E-2</v>
      </c>
      <c r="V334" s="369">
        <v>-1.7671127932272546E-2</v>
      </c>
      <c r="W334" s="369">
        <v>-0.15831301804462372</v>
      </c>
      <c r="X334" s="369">
        <v>2.1544588630338257E-2</v>
      </c>
      <c r="Y334" s="369">
        <v>0.14748513016606332</v>
      </c>
      <c r="Z334" s="369">
        <v>0.3162678658749416</v>
      </c>
      <c r="AA334" s="369">
        <v>1.7088564870897969</v>
      </c>
      <c r="AB334" s="369">
        <v>0.11337154955946149</v>
      </c>
      <c r="AC334" s="373">
        <v>-1.1404322692945197</v>
      </c>
      <c r="AD334" s="575">
        <v>22188059000198</v>
      </c>
      <c r="AE334" s="370" t="s">
        <v>1838</v>
      </c>
      <c r="AF334" s="370" t="s">
        <v>1856</v>
      </c>
      <c r="AG334" s="374" t="s">
        <v>59</v>
      </c>
      <c r="AH334" s="374" t="s">
        <v>1894</v>
      </c>
      <c r="AI334" s="374">
        <v>1000000</v>
      </c>
      <c r="AJ334" s="374">
        <v>100000</v>
      </c>
      <c r="AK334" s="374">
        <v>1000000</v>
      </c>
      <c r="AL334" s="722">
        <v>0</v>
      </c>
      <c r="AM334" s="722">
        <v>0</v>
      </c>
      <c r="AN334" s="369" t="s">
        <v>1820</v>
      </c>
      <c r="AO334" s="367" t="s">
        <v>1326</v>
      </c>
      <c r="AP334" s="370" t="s">
        <v>1835</v>
      </c>
      <c r="AQ334" s="376" t="s">
        <v>1815</v>
      </c>
      <c r="AR334" s="369">
        <v>0</v>
      </c>
      <c r="AS334" s="369">
        <v>0</v>
      </c>
      <c r="AT334" s="369" t="s">
        <v>1424</v>
      </c>
      <c r="AW334" s="198"/>
      <c r="AX334" s="198"/>
      <c r="AY334" s="184"/>
      <c r="AZ334" s="184"/>
      <c r="BA334" s="184"/>
      <c r="BB334" s="186"/>
      <c r="BC334" s="184"/>
      <c r="BD334" s="184"/>
      <c r="BE334" s="184"/>
      <c r="BF334" s="184"/>
      <c r="BG334" s="186"/>
      <c r="BH334" s="186"/>
      <c r="BI334" s="199"/>
      <c r="BJ334" s="199"/>
      <c r="BK334" s="199"/>
      <c r="BL334" s="186"/>
      <c r="BM334" s="186"/>
      <c r="BN334" s="186"/>
      <c r="BO334" s="186"/>
      <c r="BP334" s="186"/>
      <c r="BQ334" s="186"/>
      <c r="BR334" s="186"/>
      <c r="BS334" s="186"/>
      <c r="BT334" s="187"/>
      <c r="BU334" s="188"/>
      <c r="BV334" s="189"/>
      <c r="BW334" s="185"/>
      <c r="BX334"/>
      <c r="BZ334"/>
    </row>
    <row r="335" spans="2:78" ht="18.75">
      <c r="B335" s="363" t="s">
        <v>1667</v>
      </c>
      <c r="C335" s="364">
        <v>18205277000116</v>
      </c>
      <c r="D335" s="365" t="s">
        <v>14</v>
      </c>
      <c r="E335" s="365" t="s">
        <v>1424</v>
      </c>
      <c r="F335" s="365" t="s">
        <v>1424</v>
      </c>
      <c r="G335" s="366" t="s">
        <v>1424</v>
      </c>
      <c r="H335" s="366" t="s">
        <v>34</v>
      </c>
      <c r="I335" s="366" t="s">
        <v>1424</v>
      </c>
      <c r="J335" s="366" t="s">
        <v>1424</v>
      </c>
      <c r="K335" s="367" t="s">
        <v>48</v>
      </c>
      <c r="L335" s="368"/>
      <c r="M335" s="368" t="s">
        <v>1424</v>
      </c>
      <c r="N335" s="367">
        <v>342823</v>
      </c>
      <c r="O335" s="367" t="s">
        <v>1326</v>
      </c>
      <c r="P335" s="371">
        <v>41480</v>
      </c>
      <c r="Q335" s="372">
        <v>13.719973</v>
      </c>
      <c r="R335" s="372">
        <v>19.770163765182172</v>
      </c>
      <c r="S335" s="367">
        <v>3</v>
      </c>
      <c r="T335" s="369">
        <v>0.16828932891343351</v>
      </c>
      <c r="U335" s="369">
        <v>1.803139709156613</v>
      </c>
      <c r="V335" s="369">
        <v>6.288461545983659E-2</v>
      </c>
      <c r="W335" s="369">
        <v>0.56337395666978463</v>
      </c>
      <c r="X335" s="369">
        <v>8.585246134054314E-3</v>
      </c>
      <c r="Y335" s="369">
        <v>5.8770959395608224E-2</v>
      </c>
      <c r="Z335" s="369">
        <v>-4.5737153782448026E-2</v>
      </c>
      <c r="AA335" s="369">
        <v>-0.24712669346263974</v>
      </c>
      <c r="AB335" s="369">
        <v>0.14674952468962343</v>
      </c>
      <c r="AC335" s="373">
        <v>-0.33210894719081685</v>
      </c>
      <c r="AD335" s="575">
        <v>34284218000137</v>
      </c>
      <c r="AE335" s="370" t="s">
        <v>1906</v>
      </c>
      <c r="AF335" s="370" t="s">
        <v>1907</v>
      </c>
      <c r="AG335" s="374" t="s">
        <v>1462</v>
      </c>
      <c r="AH335" s="374" t="s">
        <v>1813</v>
      </c>
      <c r="AI335" s="374">
        <v>20000</v>
      </c>
      <c r="AJ335" s="374">
        <v>5000</v>
      </c>
      <c r="AK335" s="374">
        <v>0</v>
      </c>
      <c r="AL335" s="722">
        <v>0</v>
      </c>
      <c r="AM335" s="722">
        <v>0</v>
      </c>
      <c r="AN335" s="369" t="s">
        <v>1824</v>
      </c>
      <c r="AO335" s="367" t="s">
        <v>1326</v>
      </c>
      <c r="AP335" s="370" t="s">
        <v>1816</v>
      </c>
      <c r="AQ335" s="376" t="s">
        <v>1815</v>
      </c>
      <c r="AR335" s="369">
        <v>0</v>
      </c>
      <c r="AS335" s="369">
        <v>0</v>
      </c>
      <c r="AT335" s="369" t="s">
        <v>1424</v>
      </c>
      <c r="AW335" s="198"/>
      <c r="AX335" s="198"/>
      <c r="AY335" s="184"/>
      <c r="AZ335" s="184"/>
      <c r="BA335" s="184"/>
      <c r="BB335" s="186"/>
      <c r="BC335" s="184"/>
      <c r="BD335" s="184"/>
      <c r="BE335" s="184"/>
      <c r="BF335" s="184"/>
      <c r="BG335" s="186"/>
      <c r="BH335" s="186"/>
      <c r="BI335" s="199"/>
      <c r="BJ335" s="199"/>
      <c r="BK335" s="199"/>
      <c r="BL335" s="186"/>
      <c r="BM335" s="186"/>
      <c r="BN335" s="186"/>
      <c r="BO335" s="186"/>
      <c r="BP335" s="186"/>
      <c r="BQ335" s="186"/>
      <c r="BR335" s="186"/>
      <c r="BS335" s="186"/>
      <c r="BT335" s="187"/>
      <c r="BU335" s="188"/>
      <c r="BV335" s="189"/>
      <c r="BW335" s="185"/>
      <c r="BX335"/>
      <c r="BZ335"/>
    </row>
    <row r="336" spans="2:78" ht="18.75">
      <c r="B336" s="363" t="s">
        <v>1631</v>
      </c>
      <c r="C336" s="364">
        <v>18197429000186</v>
      </c>
      <c r="D336" s="365" t="s">
        <v>13</v>
      </c>
      <c r="E336" s="365" t="s">
        <v>615</v>
      </c>
      <c r="F336" s="365" t="s">
        <v>619</v>
      </c>
      <c r="G336" s="366" t="s">
        <v>1424</v>
      </c>
      <c r="H336" s="366" t="s">
        <v>34</v>
      </c>
      <c r="I336" s="366" t="s">
        <v>1424</v>
      </c>
      <c r="J336" s="366" t="s">
        <v>611</v>
      </c>
      <c r="K336" s="367" t="s">
        <v>48</v>
      </c>
      <c r="L336" s="368"/>
      <c r="M336" s="368" t="s">
        <v>1424</v>
      </c>
      <c r="N336" s="367">
        <v>343889</v>
      </c>
      <c r="O336" s="367" t="s">
        <v>1323</v>
      </c>
      <c r="P336" s="371">
        <v>41496</v>
      </c>
      <c r="Q336" s="372">
        <v>11.512352</v>
      </c>
      <c r="R336" s="372">
        <v>15.828590615079372</v>
      </c>
      <c r="S336" s="367">
        <v>3</v>
      </c>
      <c r="T336" s="369">
        <v>-3.3695422942314757E-3</v>
      </c>
      <c r="U336" s="369">
        <v>-3.6103034884266264E-2</v>
      </c>
      <c r="V336" s="369">
        <v>-4.1012641244584369E-3</v>
      </c>
      <c r="W336" s="369">
        <v>-3.6742617892283981E-2</v>
      </c>
      <c r="X336" s="369">
        <v>3.413890010793974E-2</v>
      </c>
      <c r="Y336" s="369">
        <v>0.23370045316417232</v>
      </c>
      <c r="Z336" s="369">
        <v>0.52620049585275153</v>
      </c>
      <c r="AA336" s="369">
        <v>2.8431631154187622</v>
      </c>
      <c r="AB336" s="369">
        <v>0.1658093352185939</v>
      </c>
      <c r="AC336" s="373">
        <v>-0.6979263838019506</v>
      </c>
      <c r="AD336" s="575">
        <v>15212548000172</v>
      </c>
      <c r="AE336" s="370" t="s">
        <v>1838</v>
      </c>
      <c r="AF336" s="370" t="s">
        <v>1818</v>
      </c>
      <c r="AG336" s="374" t="s">
        <v>59</v>
      </c>
      <c r="AH336" s="374" t="s">
        <v>1894</v>
      </c>
      <c r="AI336" s="374">
        <v>500000</v>
      </c>
      <c r="AJ336" s="374">
        <v>100000</v>
      </c>
      <c r="AK336" s="374">
        <v>500000</v>
      </c>
      <c r="AL336" s="722">
        <v>0</v>
      </c>
      <c r="AM336" s="722">
        <v>0</v>
      </c>
      <c r="AN336" s="369" t="s">
        <v>1824</v>
      </c>
      <c r="AO336" s="367" t="s">
        <v>1326</v>
      </c>
      <c r="AP336" s="370" t="s">
        <v>1835</v>
      </c>
      <c r="AQ336" s="376" t="s">
        <v>1815</v>
      </c>
      <c r="AR336" s="369">
        <v>0</v>
      </c>
      <c r="AS336" s="369">
        <v>0</v>
      </c>
      <c r="AT336" s="369" t="s">
        <v>1424</v>
      </c>
      <c r="AW336" s="198"/>
      <c r="AX336" s="198"/>
      <c r="AY336" s="184"/>
      <c r="AZ336" s="184"/>
      <c r="BA336" s="184"/>
      <c r="BB336" s="186"/>
      <c r="BC336" s="184"/>
      <c r="BD336" s="184"/>
      <c r="BE336" s="184"/>
      <c r="BF336" s="184"/>
      <c r="BG336" s="186"/>
      <c r="BH336" s="186"/>
      <c r="BI336" s="199"/>
      <c r="BJ336" s="199"/>
      <c r="BK336" s="199"/>
      <c r="BL336" s="186"/>
      <c r="BM336" s="186"/>
      <c r="BN336" s="186"/>
      <c r="BO336" s="186"/>
      <c r="BP336" s="186"/>
      <c r="BQ336" s="186"/>
      <c r="BR336" s="186"/>
      <c r="BS336" s="186"/>
      <c r="BT336" s="187"/>
      <c r="BU336" s="188"/>
      <c r="BV336" s="189"/>
      <c r="BW336" s="185"/>
      <c r="BX336"/>
      <c r="BZ336"/>
    </row>
    <row r="337" spans="2:78" ht="18.75">
      <c r="B337" s="363" t="s">
        <v>961</v>
      </c>
      <c r="C337" s="364">
        <v>18391171000154</v>
      </c>
      <c r="D337" s="365" t="s">
        <v>13</v>
      </c>
      <c r="E337" s="365" t="s">
        <v>615</v>
      </c>
      <c r="F337" s="365" t="s">
        <v>619</v>
      </c>
      <c r="G337" s="366" t="s">
        <v>34</v>
      </c>
      <c r="H337" s="366" t="s">
        <v>1340</v>
      </c>
      <c r="I337" s="366" t="s">
        <v>34</v>
      </c>
      <c r="J337" s="366" t="s">
        <v>611</v>
      </c>
      <c r="K337" s="367" t="s">
        <v>49</v>
      </c>
      <c r="L337" s="368" t="s">
        <v>1341</v>
      </c>
      <c r="M337" s="368" t="s">
        <v>34</v>
      </c>
      <c r="N337" s="367">
        <v>344095</v>
      </c>
      <c r="O337" s="367" t="s">
        <v>1326</v>
      </c>
      <c r="P337" s="371">
        <v>41502</v>
      </c>
      <c r="Q337" s="372">
        <v>32.732382999999999</v>
      </c>
      <c r="R337" s="372">
        <v>37.150728456349178</v>
      </c>
      <c r="S337" s="367">
        <v>1</v>
      </c>
      <c r="T337" s="369">
        <v>6.7289713955975827E-3</v>
      </c>
      <c r="U337" s="369">
        <v>7.2097711741558129E-2</v>
      </c>
      <c r="V337" s="369">
        <v>-1.5479094098809432E-2</v>
      </c>
      <c r="W337" s="369">
        <v>-0.13867491157165207</v>
      </c>
      <c r="X337" s="369">
        <v>5.3765522343679262E-2</v>
      </c>
      <c r="Y337" s="369">
        <v>0.36805599760385976</v>
      </c>
      <c r="Z337" s="369">
        <v>0.56622314168743815</v>
      </c>
      <c r="AA337" s="369">
        <v>3.0594132165028403</v>
      </c>
      <c r="AB337" s="369">
        <v>0.18946777005999557</v>
      </c>
      <c r="AC337" s="373">
        <v>-0.67082934297386232</v>
      </c>
      <c r="AD337" s="575">
        <v>18391155000161</v>
      </c>
      <c r="AE337" s="370" t="s">
        <v>1893</v>
      </c>
      <c r="AF337" s="370" t="s">
        <v>1858</v>
      </c>
      <c r="AG337" s="374" t="s">
        <v>721</v>
      </c>
      <c r="AH337" s="374" t="s">
        <v>1813</v>
      </c>
      <c r="AI337" s="374">
        <v>50000</v>
      </c>
      <c r="AJ337" s="374">
        <v>25000</v>
      </c>
      <c r="AK337" s="374">
        <v>50000</v>
      </c>
      <c r="AL337" s="722">
        <v>1.98</v>
      </c>
      <c r="AM337" s="722">
        <v>20</v>
      </c>
      <c r="AN337" s="369" t="s">
        <v>1824</v>
      </c>
      <c r="AO337" s="367" t="s">
        <v>1326</v>
      </c>
      <c r="AP337" s="370" t="s">
        <v>1835</v>
      </c>
      <c r="AQ337" s="376" t="s">
        <v>670</v>
      </c>
      <c r="AR337" s="369">
        <v>3.9500000000000004E-3</v>
      </c>
      <c r="AS337" s="369">
        <v>3.9500000000000004E-3</v>
      </c>
      <c r="AT337" s="369" t="s">
        <v>1424</v>
      </c>
      <c r="AW337" s="198"/>
      <c r="AX337" s="198"/>
      <c r="AY337" s="184"/>
      <c r="AZ337" s="184"/>
      <c r="BA337" s="184"/>
      <c r="BB337" s="186"/>
      <c r="BC337" s="184"/>
      <c r="BD337" s="184"/>
      <c r="BE337" s="184"/>
      <c r="BF337" s="184"/>
      <c r="BG337" s="186"/>
      <c r="BH337" s="186"/>
      <c r="BI337" s="199"/>
      <c r="BJ337" s="199"/>
      <c r="BK337" s="199"/>
      <c r="BL337" s="186"/>
      <c r="BM337" s="186"/>
      <c r="BN337" s="186"/>
      <c r="BO337" s="186"/>
      <c r="BP337" s="186"/>
      <c r="BQ337" s="186"/>
      <c r="BR337" s="186"/>
      <c r="BS337" s="186"/>
      <c r="BT337" s="187"/>
      <c r="BU337" s="188"/>
      <c r="BV337" s="189"/>
      <c r="BW337" s="185"/>
      <c r="BX337"/>
      <c r="BZ337"/>
    </row>
    <row r="338" spans="2:78" ht="18.75">
      <c r="B338" s="363" t="s">
        <v>180</v>
      </c>
      <c r="C338" s="364">
        <v>18558694000142</v>
      </c>
      <c r="D338" s="365" t="s">
        <v>14</v>
      </c>
      <c r="E338" s="365" t="s">
        <v>614</v>
      </c>
      <c r="F338" s="365" t="s">
        <v>1424</v>
      </c>
      <c r="G338" s="366" t="s">
        <v>1424</v>
      </c>
      <c r="H338" s="366" t="s">
        <v>1340</v>
      </c>
      <c r="I338" s="366" t="s">
        <v>34</v>
      </c>
      <c r="J338" s="366" t="s">
        <v>608</v>
      </c>
      <c r="K338" s="367" t="s">
        <v>48</v>
      </c>
      <c r="L338" s="368"/>
      <c r="M338" s="368" t="s">
        <v>34</v>
      </c>
      <c r="N338" s="367">
        <v>344435</v>
      </c>
      <c r="O338" s="367" t="s">
        <v>1323</v>
      </c>
      <c r="P338" s="371">
        <v>41469</v>
      </c>
      <c r="Q338" s="372">
        <v>85.591300000000004</v>
      </c>
      <c r="R338" s="372">
        <v>86.037243188754999</v>
      </c>
      <c r="S338" s="367">
        <v>3</v>
      </c>
      <c r="T338" s="369">
        <v>2.5629233828990516E-2</v>
      </c>
      <c r="U338" s="369">
        <v>0.27460498850812087</v>
      </c>
      <c r="V338" s="369">
        <v>1.5312099223291131E-2</v>
      </c>
      <c r="W338" s="369">
        <v>0.13717882921388666</v>
      </c>
      <c r="X338" s="369">
        <v>9.0391172623505822E-2</v>
      </c>
      <c r="Y338" s="369">
        <v>0.61877968936794447</v>
      </c>
      <c r="Z338" s="369">
        <v>0.38673647982263737</v>
      </c>
      <c r="AA338" s="369">
        <v>2.0896120461397421</v>
      </c>
      <c r="AB338" s="369">
        <v>0.19925250963388949</v>
      </c>
      <c r="AC338" s="373">
        <v>-0.48335324136659452</v>
      </c>
      <c r="AD338" s="575">
        <v>0</v>
      </c>
      <c r="AE338" s="370" t="s">
        <v>1972</v>
      </c>
      <c r="AF338" s="370" t="s">
        <v>1830</v>
      </c>
      <c r="AG338" s="374" t="s">
        <v>743</v>
      </c>
      <c r="AH338" s="374" t="s">
        <v>1819</v>
      </c>
      <c r="AI338" s="374">
        <v>1000</v>
      </c>
      <c r="AJ338" s="374">
        <v>0</v>
      </c>
      <c r="AK338" s="374">
        <v>1000</v>
      </c>
      <c r="AL338" s="722">
        <v>2</v>
      </c>
      <c r="AM338" s="722">
        <v>20</v>
      </c>
      <c r="AN338" s="369" t="s">
        <v>668</v>
      </c>
      <c r="AO338" s="367" t="s">
        <v>1326</v>
      </c>
      <c r="AP338" s="370" t="s">
        <v>1816</v>
      </c>
      <c r="AQ338" s="376" t="s">
        <v>661</v>
      </c>
      <c r="AR338" s="369">
        <v>4.0000000000000001E-3</v>
      </c>
      <c r="AS338" s="369">
        <v>4.0000000000000001E-3</v>
      </c>
      <c r="AT338" s="369" t="s">
        <v>1424</v>
      </c>
      <c r="AW338" s="198"/>
      <c r="AX338" s="198"/>
      <c r="AY338" s="184"/>
      <c r="AZ338" s="184"/>
      <c r="BA338" s="184"/>
      <c r="BB338" s="186"/>
      <c r="BC338" s="184"/>
      <c r="BD338" s="184"/>
      <c r="BE338" s="184"/>
      <c r="BF338" s="184"/>
      <c r="BG338" s="186"/>
      <c r="BH338" s="186"/>
      <c r="BI338" s="199"/>
      <c r="BJ338" s="199"/>
      <c r="BK338" s="199"/>
      <c r="BL338" s="186"/>
      <c r="BM338" s="186"/>
      <c r="BN338" s="186"/>
      <c r="BO338" s="186"/>
      <c r="BP338" s="186"/>
      <c r="BQ338" s="186"/>
      <c r="BR338" s="186"/>
      <c r="BS338" s="186"/>
      <c r="BT338" s="187"/>
      <c r="BU338" s="188"/>
      <c r="BV338" s="189"/>
      <c r="BW338" s="185"/>
      <c r="BX338"/>
      <c r="BZ338"/>
    </row>
    <row r="339" spans="2:78" ht="18.75">
      <c r="B339" s="363" t="s">
        <v>1057</v>
      </c>
      <c r="C339" s="364">
        <v>18323970000193</v>
      </c>
      <c r="D339" s="365" t="s">
        <v>14</v>
      </c>
      <c r="E339" s="365" t="s">
        <v>607</v>
      </c>
      <c r="F339" s="365" t="s">
        <v>1424</v>
      </c>
      <c r="G339" s="366" t="s">
        <v>1424</v>
      </c>
      <c r="H339" s="366" t="s">
        <v>34</v>
      </c>
      <c r="I339" s="366" t="s">
        <v>34</v>
      </c>
      <c r="J339" s="366" t="s">
        <v>611</v>
      </c>
      <c r="K339" s="367" t="s">
        <v>1815</v>
      </c>
      <c r="L339" s="368"/>
      <c r="M339" s="368" t="s">
        <v>1421</v>
      </c>
      <c r="N339" s="367">
        <v>344788</v>
      </c>
      <c r="O339" s="367" t="s">
        <v>1326</v>
      </c>
      <c r="P339" s="371">
        <v>41487</v>
      </c>
      <c r="Q339" s="372">
        <v>55.660252</v>
      </c>
      <c r="R339" s="372">
        <v>78.328719943775155</v>
      </c>
      <c r="S339" s="367">
        <v>3</v>
      </c>
      <c r="T339" s="369">
        <v>-0.36502237162428763</v>
      </c>
      <c r="U339" s="369">
        <v>-3.91104021423034</v>
      </c>
      <c r="V339" s="369">
        <v>-0.33946441890180523</v>
      </c>
      <c r="W339" s="369">
        <v>-3.0412114541348299</v>
      </c>
      <c r="X339" s="369">
        <v>-0.20991248753166525</v>
      </c>
      <c r="Y339" s="369">
        <v>-1.4369719969261592</v>
      </c>
      <c r="Z339" s="369">
        <v>0.27754963705995905</v>
      </c>
      <c r="AA339" s="369">
        <v>1.4996544036088513</v>
      </c>
      <c r="AB339" s="369">
        <v>0.19937682343766241</v>
      </c>
      <c r="AC339" s="373">
        <v>-2.262478941781831</v>
      </c>
      <c r="AD339" s="575">
        <v>17690766000148</v>
      </c>
      <c r="AE339" s="370" t="s">
        <v>1973</v>
      </c>
      <c r="AF339" s="370" t="s">
        <v>1812</v>
      </c>
      <c r="AG339" s="374" t="s">
        <v>1459</v>
      </c>
      <c r="AH339" s="374" t="s">
        <v>1894</v>
      </c>
      <c r="AI339" s="374">
        <v>25000</v>
      </c>
      <c r="AJ339" s="374">
        <v>25000</v>
      </c>
      <c r="AK339" s="374">
        <v>25000</v>
      </c>
      <c r="AL339" s="722">
        <v>0.7</v>
      </c>
      <c r="AM339" s="722">
        <v>10</v>
      </c>
      <c r="AN339" s="369" t="s">
        <v>1824</v>
      </c>
      <c r="AO339" s="367" t="s">
        <v>1326</v>
      </c>
      <c r="AP339" s="370" t="s">
        <v>1835</v>
      </c>
      <c r="AQ339" s="376" t="s">
        <v>681</v>
      </c>
      <c r="AR339" s="369">
        <v>6.9999999999999999E-4</v>
      </c>
      <c r="AS339" s="369">
        <v>6.9999999999999999E-4</v>
      </c>
      <c r="AT339" s="369" t="s">
        <v>1424</v>
      </c>
      <c r="AW339" s="198"/>
      <c r="AX339" s="198"/>
      <c r="AY339" s="184"/>
      <c r="AZ339" s="184"/>
      <c r="BA339" s="184"/>
      <c r="BB339" s="186"/>
      <c r="BC339" s="184"/>
      <c r="BD339" s="184"/>
      <c r="BE339" s="184"/>
      <c r="BF339" s="184"/>
      <c r="BG339" s="186"/>
      <c r="BH339" s="186"/>
      <c r="BI339" s="199"/>
      <c r="BJ339" s="199"/>
      <c r="BK339" s="199"/>
      <c r="BL339" s="186"/>
      <c r="BM339" s="186"/>
      <c r="BN339" s="186"/>
      <c r="BO339" s="186"/>
      <c r="BP339" s="186"/>
      <c r="BQ339" s="186"/>
      <c r="BR339" s="186"/>
      <c r="BS339" s="186"/>
      <c r="BT339" s="187"/>
      <c r="BU339" s="188"/>
      <c r="BV339" s="189"/>
      <c r="BW339" s="185"/>
      <c r="BX339"/>
      <c r="BZ339"/>
    </row>
    <row r="340" spans="2:78" ht="18.75">
      <c r="B340" s="363" t="s">
        <v>1143</v>
      </c>
      <c r="C340" s="364">
        <v>16987508000165</v>
      </c>
      <c r="D340" s="365" t="s">
        <v>14</v>
      </c>
      <c r="E340" s="365" t="s">
        <v>607</v>
      </c>
      <c r="F340" s="365" t="s">
        <v>1424</v>
      </c>
      <c r="G340" s="366" t="s">
        <v>1424</v>
      </c>
      <c r="H340" s="366" t="s">
        <v>34</v>
      </c>
      <c r="I340" s="366" t="s">
        <v>34</v>
      </c>
      <c r="J340" s="366" t="s">
        <v>608</v>
      </c>
      <c r="K340" s="367" t="s">
        <v>48</v>
      </c>
      <c r="L340" s="368"/>
      <c r="M340" s="368" t="s">
        <v>34</v>
      </c>
      <c r="N340" s="367">
        <v>345865</v>
      </c>
      <c r="O340" s="367" t="s">
        <v>1323</v>
      </c>
      <c r="P340" s="371">
        <v>41486</v>
      </c>
      <c r="Q340" s="372">
        <v>136.46664899999999</v>
      </c>
      <c r="R340" s="372">
        <v>149.93462720238105</v>
      </c>
      <c r="S340" s="367">
        <v>2</v>
      </c>
      <c r="T340" s="369">
        <v>-9.7043230458374929E-2</v>
      </c>
      <c r="U340" s="369">
        <v>-1.0397718231697373</v>
      </c>
      <c r="V340" s="369">
        <v>-0.18790113386592655</v>
      </c>
      <c r="W340" s="369">
        <v>-1.6833784300771644</v>
      </c>
      <c r="X340" s="369">
        <v>-0.23161962204244924</v>
      </c>
      <c r="Y340" s="369">
        <v>-1.5855698473556179</v>
      </c>
      <c r="Z340" s="369">
        <v>-0.25519178164132583</v>
      </c>
      <c r="AA340" s="369">
        <v>-1.3788505838345886</v>
      </c>
      <c r="AB340" s="369">
        <v>0.24142772568831772</v>
      </c>
      <c r="AC340" s="373">
        <v>-1.2406304148259644</v>
      </c>
      <c r="AD340" s="575">
        <v>0</v>
      </c>
      <c r="AE340" s="370" t="s">
        <v>1974</v>
      </c>
      <c r="AF340" s="370" t="s">
        <v>1812</v>
      </c>
      <c r="AG340" s="374" t="s">
        <v>1459</v>
      </c>
      <c r="AH340" s="374" t="s">
        <v>1813</v>
      </c>
      <c r="AI340" s="374">
        <v>1000</v>
      </c>
      <c r="AJ340" s="374">
        <v>100</v>
      </c>
      <c r="AK340" s="374">
        <v>1000</v>
      </c>
      <c r="AL340" s="722">
        <v>2</v>
      </c>
      <c r="AM340" s="722">
        <v>20</v>
      </c>
      <c r="AN340" s="369" t="s">
        <v>1834</v>
      </c>
      <c r="AO340" s="367" t="s">
        <v>1326</v>
      </c>
      <c r="AP340" s="370" t="s">
        <v>1816</v>
      </c>
      <c r="AQ340" s="376" t="s">
        <v>667</v>
      </c>
      <c r="AR340" s="369">
        <v>5.3333333333333297E-3</v>
      </c>
      <c r="AS340" s="369">
        <v>5.3333333333333297E-3</v>
      </c>
      <c r="AT340" s="369" t="s">
        <v>1424</v>
      </c>
      <c r="AW340" s="198"/>
      <c r="AX340" s="198"/>
      <c r="AY340" s="184"/>
      <c r="AZ340" s="184"/>
      <c r="BA340" s="184"/>
      <c r="BB340" s="186"/>
      <c r="BC340" s="184"/>
      <c r="BD340" s="184"/>
      <c r="BE340" s="184"/>
      <c r="BF340" s="184"/>
      <c r="BG340" s="186"/>
      <c r="BH340" s="186"/>
      <c r="BI340" s="199"/>
      <c r="BJ340" s="199"/>
      <c r="BK340" s="199"/>
      <c r="BL340" s="186"/>
      <c r="BM340" s="186"/>
      <c r="BN340" s="186"/>
      <c r="BO340" s="186"/>
      <c r="BP340" s="186"/>
      <c r="BQ340" s="186"/>
      <c r="BR340" s="186"/>
      <c r="BS340" s="186"/>
      <c r="BT340" s="187"/>
      <c r="BU340" s="188"/>
      <c r="BV340" s="189"/>
      <c r="BW340" s="185"/>
      <c r="BX340"/>
      <c r="BZ340"/>
    </row>
    <row r="341" spans="2:78" ht="18.75">
      <c r="B341" s="363" t="s">
        <v>1388</v>
      </c>
      <c r="C341" s="364">
        <v>18316558000146</v>
      </c>
      <c r="D341" s="365" t="s">
        <v>11</v>
      </c>
      <c r="E341" s="365" t="s">
        <v>620</v>
      </c>
      <c r="F341" s="365" t="s">
        <v>665</v>
      </c>
      <c r="G341" s="366" t="s">
        <v>740</v>
      </c>
      <c r="H341" s="366" t="s">
        <v>34</v>
      </c>
      <c r="I341" s="366" t="s">
        <v>1424</v>
      </c>
      <c r="J341" s="366" t="s">
        <v>608</v>
      </c>
      <c r="K341" s="367" t="s">
        <v>48</v>
      </c>
      <c r="L341" s="368"/>
      <c r="M341" s="368" t="s">
        <v>34</v>
      </c>
      <c r="N341" s="367">
        <v>347582</v>
      </c>
      <c r="O341" s="367" t="s">
        <v>1323</v>
      </c>
      <c r="P341" s="371">
        <v>41539</v>
      </c>
      <c r="Q341" s="372">
        <v>128.81262599999999</v>
      </c>
      <c r="R341" s="372">
        <v>125.21581997222219</v>
      </c>
      <c r="S341" s="367">
        <v>1</v>
      </c>
      <c r="T341" s="369">
        <v>0.1027812335138707</v>
      </c>
      <c r="U341" s="369">
        <v>1.101251782876205</v>
      </c>
      <c r="V341" s="369">
        <v>0.12235002717920795</v>
      </c>
      <c r="W341" s="369">
        <v>1.0961157734140845</v>
      </c>
      <c r="X341" s="369">
        <v>0.1828545393817349</v>
      </c>
      <c r="Y341" s="369">
        <v>1.2517447422595467</v>
      </c>
      <c r="Z341" s="369">
        <v>0.16572159951594445</v>
      </c>
      <c r="AA341" s="369">
        <v>0.89542587452023836</v>
      </c>
      <c r="AB341" s="369">
        <v>1.7467346371226359E-3</v>
      </c>
      <c r="AC341" s="373">
        <v>6.1420786798049267</v>
      </c>
      <c r="AD341" s="575">
        <v>15487311000102</v>
      </c>
      <c r="AE341" s="370" t="s">
        <v>1919</v>
      </c>
      <c r="AF341" s="370" t="s">
        <v>1812</v>
      </c>
      <c r="AG341" s="374" t="s">
        <v>1459</v>
      </c>
      <c r="AH341" s="374" t="s">
        <v>1819</v>
      </c>
      <c r="AI341" s="374">
        <v>3000</v>
      </c>
      <c r="AJ341" s="374">
        <v>0</v>
      </c>
      <c r="AK341" s="374">
        <v>100</v>
      </c>
      <c r="AL341" s="722">
        <v>0.6</v>
      </c>
      <c r="AM341" s="722">
        <v>20</v>
      </c>
      <c r="AN341" s="369" t="s">
        <v>1820</v>
      </c>
      <c r="AO341" s="367" t="s">
        <v>1326</v>
      </c>
      <c r="AP341" s="370" t="s">
        <v>1821</v>
      </c>
      <c r="AQ341" s="376" t="s">
        <v>677</v>
      </c>
      <c r="AR341" s="369">
        <v>1.3500000000000001E-3</v>
      </c>
      <c r="AS341" s="369">
        <v>1.3500000000000001E-3</v>
      </c>
      <c r="AT341" s="369" t="s">
        <v>1424</v>
      </c>
      <c r="AW341" s="198"/>
      <c r="AX341" s="198"/>
      <c r="AY341" s="184"/>
      <c r="AZ341" s="184"/>
      <c r="BA341" s="184"/>
      <c r="BB341" s="186"/>
      <c r="BC341" s="184"/>
      <c r="BD341" s="184"/>
      <c r="BE341" s="184"/>
      <c r="BF341" s="184"/>
      <c r="BG341" s="186"/>
      <c r="BH341" s="186"/>
      <c r="BI341" s="199"/>
      <c r="BJ341" s="199"/>
      <c r="BK341" s="199"/>
      <c r="BL341" s="186"/>
      <c r="BM341" s="186"/>
      <c r="BN341" s="186"/>
      <c r="BO341" s="186"/>
      <c r="BP341" s="186"/>
      <c r="BQ341" s="186"/>
      <c r="BR341" s="186"/>
      <c r="BS341" s="186"/>
      <c r="BT341" s="187"/>
      <c r="BU341" s="188"/>
      <c r="BV341" s="189"/>
      <c r="BW341" s="185"/>
      <c r="BX341"/>
      <c r="BZ341"/>
    </row>
    <row r="342" spans="2:78" ht="18.75">
      <c r="B342" s="363" t="s">
        <v>561</v>
      </c>
      <c r="C342" s="364">
        <v>16961689000150</v>
      </c>
      <c r="D342" s="365" t="s">
        <v>14</v>
      </c>
      <c r="E342" s="365" t="s">
        <v>607</v>
      </c>
      <c r="F342" s="365" t="s">
        <v>1424</v>
      </c>
      <c r="G342" s="366" t="s">
        <v>1424</v>
      </c>
      <c r="H342" s="366" t="s">
        <v>34</v>
      </c>
      <c r="I342" s="366" t="s">
        <v>34</v>
      </c>
      <c r="J342" s="366" t="s">
        <v>608</v>
      </c>
      <c r="K342" s="367" t="s">
        <v>48</v>
      </c>
      <c r="L342" s="368"/>
      <c r="M342" s="368" t="s">
        <v>1421</v>
      </c>
      <c r="N342" s="367">
        <v>348120</v>
      </c>
      <c r="O342" s="367" t="s">
        <v>1323</v>
      </c>
      <c r="P342" s="371">
        <v>41321</v>
      </c>
      <c r="Q342" s="372">
        <v>10.451890000000001</v>
      </c>
      <c r="R342" s="372">
        <v>9.605026375999989</v>
      </c>
      <c r="S342" s="367">
        <v>2</v>
      </c>
      <c r="T342" s="369">
        <v>6.0045396934916617E-2</v>
      </c>
      <c r="U342" s="369">
        <v>0.64335772365645449</v>
      </c>
      <c r="V342" s="369">
        <v>-4.4907469274067968E-2</v>
      </c>
      <c r="W342" s="369">
        <v>-0.40231936641350646</v>
      </c>
      <c r="X342" s="369">
        <v>3.2168572974270448E-2</v>
      </c>
      <c r="Y342" s="369">
        <v>0.2202124279915896</v>
      </c>
      <c r="Z342" s="369">
        <v>6.5737772505070957E-2</v>
      </c>
      <c r="AA342" s="369">
        <v>0.35519390716900645</v>
      </c>
      <c r="AB342" s="369">
        <v>0.21047822283216672</v>
      </c>
      <c r="AC342" s="373">
        <v>-0.7436822335968829</v>
      </c>
      <c r="AD342" s="575">
        <v>0</v>
      </c>
      <c r="AE342" s="370" t="s">
        <v>1923</v>
      </c>
      <c r="AF342" s="370" t="s">
        <v>1812</v>
      </c>
      <c r="AG342" s="374" t="s">
        <v>1459</v>
      </c>
      <c r="AH342" s="374" t="s">
        <v>1819</v>
      </c>
      <c r="AI342" s="374">
        <v>1000</v>
      </c>
      <c r="AJ342" s="374">
        <v>1000</v>
      </c>
      <c r="AK342" s="374">
        <v>1000</v>
      </c>
      <c r="AL342" s="722">
        <v>3</v>
      </c>
      <c r="AM342" s="722">
        <v>15</v>
      </c>
      <c r="AN342" s="369" t="s">
        <v>1834</v>
      </c>
      <c r="AO342" s="367" t="s">
        <v>1326</v>
      </c>
      <c r="AP342" s="370" t="s">
        <v>1816</v>
      </c>
      <c r="AQ342" s="376" t="s">
        <v>661</v>
      </c>
      <c r="AR342" s="369">
        <v>1.73333333333333E-3</v>
      </c>
      <c r="AS342" s="369">
        <v>1.73333333333333E-3</v>
      </c>
      <c r="AT342" s="369" t="s">
        <v>1424</v>
      </c>
      <c r="AW342" s="198"/>
      <c r="AX342" s="198"/>
      <c r="AY342" s="184"/>
      <c r="AZ342" s="184"/>
      <c r="BA342" s="184"/>
      <c r="BB342" s="186"/>
      <c r="BC342" s="184"/>
      <c r="BD342" s="184"/>
      <c r="BE342" s="184"/>
      <c r="BF342" s="184"/>
      <c r="BG342" s="186"/>
      <c r="BH342" s="186"/>
      <c r="BI342" s="199"/>
      <c r="BJ342" s="199"/>
      <c r="BK342" s="199"/>
      <c r="BL342" s="186"/>
      <c r="BM342" s="186"/>
      <c r="BN342" s="186"/>
      <c r="BO342" s="186"/>
      <c r="BP342" s="186"/>
      <c r="BQ342" s="186"/>
      <c r="BR342" s="186"/>
      <c r="BS342" s="186"/>
      <c r="BT342" s="187"/>
      <c r="BU342" s="188"/>
      <c r="BV342" s="189"/>
      <c r="BW342" s="185"/>
      <c r="BX342"/>
      <c r="BZ342"/>
    </row>
    <row r="343" spans="2:78" ht="18.75">
      <c r="B343" s="363" t="s">
        <v>1533</v>
      </c>
      <c r="C343" s="364">
        <v>18422272000145</v>
      </c>
      <c r="D343" s="365" t="s">
        <v>13</v>
      </c>
      <c r="E343" s="365" t="s">
        <v>615</v>
      </c>
      <c r="F343" s="365" t="s">
        <v>619</v>
      </c>
      <c r="G343" s="366" t="s">
        <v>34</v>
      </c>
      <c r="H343" s="366" t="s">
        <v>1339</v>
      </c>
      <c r="I343" s="366" t="s">
        <v>34</v>
      </c>
      <c r="J343" s="366" t="s">
        <v>611</v>
      </c>
      <c r="K343" s="367" t="s">
        <v>48</v>
      </c>
      <c r="L343" s="368"/>
      <c r="M343" s="368" t="s">
        <v>1424</v>
      </c>
      <c r="N343" s="367">
        <v>348341</v>
      </c>
      <c r="O343" s="367" t="s">
        <v>1323</v>
      </c>
      <c r="P343" s="371">
        <v>41537</v>
      </c>
      <c r="Q343" s="372">
        <v>2017.610181</v>
      </c>
      <c r="R343" s="372">
        <v>1692.2590825595234</v>
      </c>
      <c r="S343" s="367">
        <v>1</v>
      </c>
      <c r="T343" s="369">
        <v>0.22629911701112637</v>
      </c>
      <c r="U343" s="369">
        <v>2.4246868572382114</v>
      </c>
      <c r="V343" s="369">
        <v>0.2829949338813873</v>
      </c>
      <c r="W343" s="369">
        <v>2.5353097009885976</v>
      </c>
      <c r="X343" s="369">
        <v>0.36287216146259582</v>
      </c>
      <c r="Y343" s="369">
        <v>2.4840691500412015</v>
      </c>
      <c r="Z343" s="369">
        <v>0.41782615166199011</v>
      </c>
      <c r="AA343" s="369">
        <v>2.2575955599159365</v>
      </c>
      <c r="AB343" s="369">
        <v>4.2259905350475552E-2</v>
      </c>
      <c r="AC343" s="373">
        <v>4.0552265050020662</v>
      </c>
      <c r="AD343" s="575">
        <v>21470947000136</v>
      </c>
      <c r="AE343" s="370" t="s">
        <v>1975</v>
      </c>
      <c r="AF343" s="370" t="s">
        <v>1818</v>
      </c>
      <c r="AG343" s="374" t="s">
        <v>59</v>
      </c>
      <c r="AH343" s="374" t="s">
        <v>1819</v>
      </c>
      <c r="AI343" s="374">
        <v>50000</v>
      </c>
      <c r="AJ343" s="374">
        <v>50000</v>
      </c>
      <c r="AK343" s="374">
        <v>50000</v>
      </c>
      <c r="AL343" s="722">
        <v>2.5</v>
      </c>
      <c r="AM343" s="722">
        <v>20</v>
      </c>
      <c r="AN343" s="369" t="s">
        <v>1820</v>
      </c>
      <c r="AO343" s="367" t="s">
        <v>1326</v>
      </c>
      <c r="AP343" s="370" t="s">
        <v>1835</v>
      </c>
      <c r="AQ343" s="376" t="s">
        <v>1815</v>
      </c>
      <c r="AR343" s="369">
        <v>0</v>
      </c>
      <c r="AS343" s="369">
        <v>0</v>
      </c>
      <c r="AT343" s="369" t="s">
        <v>1424</v>
      </c>
      <c r="AW343" s="198"/>
      <c r="AX343" s="198"/>
      <c r="AY343" s="184"/>
      <c r="AZ343" s="184"/>
      <c r="BA343" s="184"/>
      <c r="BB343" s="186"/>
      <c r="BC343" s="184"/>
      <c r="BD343" s="184"/>
      <c r="BE343" s="184"/>
      <c r="BF343" s="184"/>
      <c r="BG343" s="186"/>
      <c r="BH343" s="186"/>
      <c r="BI343" s="199"/>
      <c r="BJ343" s="199"/>
      <c r="BK343" s="199"/>
      <c r="BL343" s="186"/>
      <c r="BM343" s="186"/>
      <c r="BN343" s="186"/>
      <c r="BO343" s="186"/>
      <c r="BP343" s="186"/>
      <c r="BQ343" s="186"/>
      <c r="BR343" s="186"/>
      <c r="BS343" s="186"/>
      <c r="BT343" s="187"/>
      <c r="BU343" s="188"/>
      <c r="BV343" s="189"/>
      <c r="BW343" s="185"/>
      <c r="BX343"/>
      <c r="BZ343"/>
    </row>
    <row r="344" spans="2:78" ht="18.75">
      <c r="B344" s="363" t="s">
        <v>38</v>
      </c>
      <c r="C344" s="364">
        <v>17517577000178</v>
      </c>
      <c r="D344" s="365" t="s">
        <v>11</v>
      </c>
      <c r="E344" s="365" t="s">
        <v>621</v>
      </c>
      <c r="F344" s="365" t="s">
        <v>674</v>
      </c>
      <c r="G344" s="366" t="s">
        <v>740</v>
      </c>
      <c r="H344" s="366" t="s">
        <v>34</v>
      </c>
      <c r="I344" s="366" t="s">
        <v>1424</v>
      </c>
      <c r="J344" s="366" t="s">
        <v>608</v>
      </c>
      <c r="K344" s="367" t="s">
        <v>48</v>
      </c>
      <c r="L344" s="368"/>
      <c r="M344" s="368" t="s">
        <v>34</v>
      </c>
      <c r="N344" s="367">
        <v>348430</v>
      </c>
      <c r="O344" s="367" t="s">
        <v>1323</v>
      </c>
      <c r="P344" s="371">
        <v>41515</v>
      </c>
      <c r="Q344" s="372">
        <v>472.55945000000003</v>
      </c>
      <c r="R344" s="372">
        <v>708.17593333333309</v>
      </c>
      <c r="S344" s="367">
        <v>1</v>
      </c>
      <c r="T344" s="369">
        <v>6.2516496745933958E-2</v>
      </c>
      <c r="U344" s="369">
        <v>0.66983437683050551</v>
      </c>
      <c r="V344" s="369">
        <v>7.2328364649055121E-2</v>
      </c>
      <c r="W344" s="369">
        <v>0.64797910703323314</v>
      </c>
      <c r="X344" s="369">
        <v>0.10828493289186025</v>
      </c>
      <c r="Y344" s="369">
        <v>0.74127279460284123</v>
      </c>
      <c r="Z344" s="369">
        <v>0.19114617824723479</v>
      </c>
      <c r="AA344" s="369">
        <v>1.0327997938600884</v>
      </c>
      <c r="AB344" s="369">
        <v>3.4691239765372188E-2</v>
      </c>
      <c r="AC344" s="373">
        <v>-1.1326513904362201</v>
      </c>
      <c r="AD344" s="575">
        <v>0</v>
      </c>
      <c r="AE344" s="370" t="s">
        <v>1825</v>
      </c>
      <c r="AF344" s="370" t="s">
        <v>1826</v>
      </c>
      <c r="AG344" s="374" t="s">
        <v>730</v>
      </c>
      <c r="AH344" s="374" t="s">
        <v>1819</v>
      </c>
      <c r="AI344" s="374">
        <v>1000</v>
      </c>
      <c r="AJ344" s="374">
        <v>100</v>
      </c>
      <c r="AK344" s="374">
        <v>500</v>
      </c>
      <c r="AL344" s="722">
        <v>0.4</v>
      </c>
      <c r="AM344" s="722">
        <v>0</v>
      </c>
      <c r="AN344" s="369" t="s">
        <v>1928</v>
      </c>
      <c r="AO344" s="367" t="s">
        <v>1326</v>
      </c>
      <c r="AP344" s="370" t="s">
        <v>1821</v>
      </c>
      <c r="AQ344" s="376" t="s">
        <v>682</v>
      </c>
      <c r="AR344" s="369">
        <v>1.06666666666667E-3</v>
      </c>
      <c r="AS344" s="369">
        <v>1.06666666666667E-3</v>
      </c>
      <c r="AT344" s="369" t="s">
        <v>1424</v>
      </c>
      <c r="AW344" s="198"/>
      <c r="AX344" s="198"/>
      <c r="AY344" s="184"/>
      <c r="AZ344" s="184"/>
      <c r="BA344" s="184"/>
      <c r="BB344" s="186"/>
      <c r="BC344" s="184"/>
      <c r="BD344" s="184"/>
      <c r="BE344" s="184"/>
      <c r="BF344" s="184"/>
      <c r="BG344" s="186"/>
      <c r="BH344" s="186"/>
      <c r="BI344" s="199"/>
      <c r="BJ344" s="199"/>
      <c r="BK344" s="199"/>
      <c r="BL344" s="218"/>
      <c r="BM344" s="186"/>
      <c r="BN344" s="186"/>
      <c r="BO344" s="186"/>
      <c r="BP344" s="186"/>
      <c r="BQ344" s="186"/>
      <c r="BR344" s="186"/>
      <c r="BS344" s="186"/>
      <c r="BT344" s="187"/>
      <c r="BU344" s="188"/>
      <c r="BV344" s="189"/>
      <c r="BW344" s="185"/>
      <c r="BX344"/>
      <c r="BZ344"/>
    </row>
    <row r="345" spans="2:78" ht="18.75">
      <c r="B345" s="363" t="s">
        <v>219</v>
      </c>
      <c r="C345" s="364">
        <v>4437399000123</v>
      </c>
      <c r="D345" s="365" t="s">
        <v>14</v>
      </c>
      <c r="E345" s="365" t="s">
        <v>607</v>
      </c>
      <c r="F345" s="365" t="s">
        <v>1424</v>
      </c>
      <c r="G345" s="366" t="s">
        <v>1424</v>
      </c>
      <c r="H345" s="366" t="s">
        <v>34</v>
      </c>
      <c r="I345" s="366" t="s">
        <v>34</v>
      </c>
      <c r="J345" s="366" t="s">
        <v>608</v>
      </c>
      <c r="K345" s="367" t="s">
        <v>48</v>
      </c>
      <c r="L345" s="368"/>
      <c r="M345" s="368" t="s">
        <v>34</v>
      </c>
      <c r="N345" s="367">
        <v>349011</v>
      </c>
      <c r="O345" s="367" t="s">
        <v>1326</v>
      </c>
      <c r="P345" s="371">
        <v>41549</v>
      </c>
      <c r="Q345" s="372">
        <v>34.065424</v>
      </c>
      <c r="R345" s="372">
        <v>31.087842337301602</v>
      </c>
      <c r="S345" s="367">
        <v>2</v>
      </c>
      <c r="T345" s="369">
        <v>0.12918933842487967</v>
      </c>
      <c r="U345" s="369">
        <v>1.3842020026914379</v>
      </c>
      <c r="V345" s="369">
        <v>0.13304704740101458</v>
      </c>
      <c r="W345" s="369">
        <v>1.1919487933485846</v>
      </c>
      <c r="X345" s="369">
        <v>0.52630285608968164</v>
      </c>
      <c r="Y345" s="369">
        <v>3.602846476625388</v>
      </c>
      <c r="Z345" s="369">
        <v>0.83653477411952593</v>
      </c>
      <c r="AA345" s="369">
        <v>4.5199592803260282</v>
      </c>
      <c r="AB345" s="369">
        <v>0.23787656468136514</v>
      </c>
      <c r="AC345" s="373">
        <v>9.007025061276587E-2</v>
      </c>
      <c r="AD345" s="575">
        <v>14213077000154</v>
      </c>
      <c r="AE345" s="370" t="s">
        <v>1876</v>
      </c>
      <c r="AF345" s="370" t="s">
        <v>1833</v>
      </c>
      <c r="AG345" s="374" t="s">
        <v>1458</v>
      </c>
      <c r="AH345" s="374" t="s">
        <v>1819</v>
      </c>
      <c r="AI345" s="374">
        <v>10000</v>
      </c>
      <c r="AJ345" s="374">
        <v>1000</v>
      </c>
      <c r="AK345" s="374">
        <v>1000</v>
      </c>
      <c r="AL345" s="722">
        <v>1.9</v>
      </c>
      <c r="AM345" s="722">
        <v>20</v>
      </c>
      <c r="AN345" s="369" t="s">
        <v>668</v>
      </c>
      <c r="AO345" s="367" t="s">
        <v>1326</v>
      </c>
      <c r="AP345" s="370" t="s">
        <v>1816</v>
      </c>
      <c r="AQ345" s="376" t="s">
        <v>661</v>
      </c>
      <c r="AR345" s="369">
        <v>4.4333333333333299E-3</v>
      </c>
      <c r="AS345" s="369">
        <v>4.4333333333333299E-3</v>
      </c>
      <c r="AT345" s="369" t="s">
        <v>1424</v>
      </c>
      <c r="AW345" s="198"/>
      <c r="AX345" s="198"/>
      <c r="AY345" s="184"/>
      <c r="AZ345" s="184"/>
      <c r="BA345" s="184"/>
      <c r="BB345" s="186"/>
      <c r="BC345" s="184"/>
      <c r="BD345" s="184"/>
      <c r="BE345" s="184"/>
      <c r="BF345" s="184"/>
      <c r="BG345" s="186"/>
      <c r="BH345" s="186"/>
      <c r="BI345" s="199"/>
      <c r="BJ345" s="199"/>
      <c r="BK345" s="199"/>
      <c r="BL345" s="218"/>
      <c r="BM345" s="186"/>
      <c r="BN345" s="186"/>
      <c r="BO345" s="186"/>
      <c r="BP345" s="186"/>
      <c r="BQ345" s="186"/>
      <c r="BR345" s="186"/>
      <c r="BS345" s="186"/>
      <c r="BT345" s="187"/>
      <c r="BU345" s="188"/>
      <c r="BV345" s="189"/>
      <c r="BW345" s="185"/>
      <c r="BX345"/>
      <c r="BZ345"/>
    </row>
    <row r="346" spans="2:78" ht="18.75">
      <c r="B346" s="363" t="s">
        <v>556</v>
      </c>
      <c r="C346" s="364">
        <v>18832871000137</v>
      </c>
      <c r="D346" s="365" t="s">
        <v>14</v>
      </c>
      <c r="E346" s="365" t="s">
        <v>607</v>
      </c>
      <c r="F346" s="365" t="s">
        <v>1424</v>
      </c>
      <c r="G346" s="366" t="s">
        <v>1424</v>
      </c>
      <c r="H346" s="366" t="s">
        <v>34</v>
      </c>
      <c r="I346" s="366" t="s">
        <v>34</v>
      </c>
      <c r="J346" s="366" t="s">
        <v>608</v>
      </c>
      <c r="K346" s="367" t="s">
        <v>48</v>
      </c>
      <c r="L346" s="368"/>
      <c r="M346" s="368" t="s">
        <v>34</v>
      </c>
      <c r="N346" s="367">
        <v>349232</v>
      </c>
      <c r="O346" s="367" t="s">
        <v>1323</v>
      </c>
      <c r="P346" s="371">
        <v>41551</v>
      </c>
      <c r="Q346" s="372">
        <v>24.532712</v>
      </c>
      <c r="R346" s="372">
        <v>12.449645476190469</v>
      </c>
      <c r="S346" s="367">
        <v>2</v>
      </c>
      <c r="T346" s="369">
        <v>0.16613712792465996</v>
      </c>
      <c r="U346" s="369">
        <v>1.7800799044143887</v>
      </c>
      <c r="V346" s="369">
        <v>5.1437492078754365E-2</v>
      </c>
      <c r="W346" s="369">
        <v>0.46082087362189073</v>
      </c>
      <c r="X346" s="369">
        <v>0.14811420477460913</v>
      </c>
      <c r="Y346" s="369">
        <v>1.0139271232064928</v>
      </c>
      <c r="Z346" s="369">
        <v>0.21140064119798785</v>
      </c>
      <c r="AA346" s="369">
        <v>1.1422385770578749</v>
      </c>
      <c r="AB346" s="369">
        <v>0.19049025386607099</v>
      </c>
      <c r="AC346" s="373">
        <v>-0.31594242910096443</v>
      </c>
      <c r="AD346" s="575">
        <v>41569841000100</v>
      </c>
      <c r="AE346" s="370" t="s">
        <v>1976</v>
      </c>
      <c r="AF346" s="370" t="s">
        <v>1856</v>
      </c>
      <c r="AG346" s="374" t="s">
        <v>59</v>
      </c>
      <c r="AH346" s="374" t="s">
        <v>1813</v>
      </c>
      <c r="AI346" s="374">
        <v>5000</v>
      </c>
      <c r="AJ346" s="374">
        <v>1000</v>
      </c>
      <c r="AK346" s="374">
        <v>1000</v>
      </c>
      <c r="AL346" s="722">
        <v>3.5</v>
      </c>
      <c r="AM346" s="722">
        <v>0</v>
      </c>
      <c r="AN346" s="369" t="s">
        <v>668</v>
      </c>
      <c r="AO346" s="367" t="s">
        <v>1326</v>
      </c>
      <c r="AP346" s="370" t="s">
        <v>1816</v>
      </c>
      <c r="AQ346" s="376" t="s">
        <v>661</v>
      </c>
      <c r="AR346" s="369">
        <v>8.0009999999999994E-3</v>
      </c>
      <c r="AS346" s="369">
        <v>8.0009999999999994E-3</v>
      </c>
      <c r="AT346" s="369" t="s">
        <v>1424</v>
      </c>
      <c r="AW346" s="198"/>
      <c r="AX346" s="198"/>
      <c r="AY346" s="184"/>
      <c r="AZ346" s="184"/>
      <c r="BA346" s="184"/>
      <c r="BB346" s="186"/>
      <c r="BC346" s="184"/>
      <c r="BD346" s="184"/>
      <c r="BE346" s="184"/>
      <c r="BF346" s="184"/>
      <c r="BG346" s="186"/>
      <c r="BH346" s="186"/>
      <c r="BI346" s="199"/>
      <c r="BJ346" s="199"/>
      <c r="BK346" s="199"/>
      <c r="BL346" s="218"/>
      <c r="BM346" s="186"/>
      <c r="BN346" s="186"/>
      <c r="BO346" s="186"/>
      <c r="BP346" s="186"/>
      <c r="BQ346" s="186"/>
      <c r="BR346" s="186"/>
      <c r="BS346" s="186"/>
      <c r="BT346" s="187"/>
      <c r="BU346" s="188"/>
      <c r="BV346" s="189"/>
      <c r="BW346" s="185"/>
      <c r="BX346"/>
      <c r="BZ346"/>
    </row>
    <row r="347" spans="2:78" ht="18.75">
      <c r="B347" s="363" t="s">
        <v>465</v>
      </c>
      <c r="C347" s="364">
        <v>11741429000156</v>
      </c>
      <c r="D347" s="365" t="s">
        <v>14</v>
      </c>
      <c r="E347" s="365" t="s">
        <v>607</v>
      </c>
      <c r="F347" s="365" t="s">
        <v>1319</v>
      </c>
      <c r="G347" s="366" t="s">
        <v>1424</v>
      </c>
      <c r="H347" s="366" t="s">
        <v>34</v>
      </c>
      <c r="I347" s="366" t="s">
        <v>34</v>
      </c>
      <c r="J347" s="366" t="s">
        <v>608</v>
      </c>
      <c r="K347" s="367" t="s">
        <v>48</v>
      </c>
      <c r="L347" s="368" t="s">
        <v>1341</v>
      </c>
      <c r="M347" s="368" t="s">
        <v>34</v>
      </c>
      <c r="N347" s="367">
        <v>349836</v>
      </c>
      <c r="O347" s="367" t="s">
        <v>1323</v>
      </c>
      <c r="P347" s="371">
        <v>41511</v>
      </c>
      <c r="Q347" s="372">
        <v>25.510776</v>
      </c>
      <c r="R347" s="372">
        <v>34.18834626984129</v>
      </c>
      <c r="S347" s="367">
        <v>32</v>
      </c>
      <c r="T347" s="369">
        <v>-3.303740656871712E-2</v>
      </c>
      <c r="U347" s="369">
        <v>-0.35398001796209061</v>
      </c>
      <c r="V347" s="369">
        <v>-0.139940064345635</v>
      </c>
      <c r="W347" s="369">
        <v>-1.2537023112970707</v>
      </c>
      <c r="X347" s="369">
        <v>-4.8573738978488379E-2</v>
      </c>
      <c r="Y347" s="369">
        <v>-0.33251524727684095</v>
      </c>
      <c r="Z347" s="369">
        <v>-2.6966428601846726E-2</v>
      </c>
      <c r="AA347" s="369">
        <v>-0.14570483258685291</v>
      </c>
      <c r="AB347" s="369">
        <v>0.23230285970657094</v>
      </c>
      <c r="AC347" s="373">
        <v>-1.0829031991627245</v>
      </c>
      <c r="AD347" s="575">
        <v>0</v>
      </c>
      <c r="AE347" s="370" t="s">
        <v>1977</v>
      </c>
      <c r="AF347" s="370" t="s">
        <v>1833</v>
      </c>
      <c r="AG347" s="374" t="s">
        <v>1458</v>
      </c>
      <c r="AH347" s="374" t="s">
        <v>1819</v>
      </c>
      <c r="AI347" s="374">
        <v>500</v>
      </c>
      <c r="AJ347" s="374">
        <v>500</v>
      </c>
      <c r="AK347" s="374">
        <v>500</v>
      </c>
      <c r="AL347" s="722">
        <v>2</v>
      </c>
      <c r="AM347" s="722">
        <v>20</v>
      </c>
      <c r="AN347" s="369" t="s">
        <v>1815</v>
      </c>
      <c r="AO347" s="367" t="s">
        <v>1326</v>
      </c>
      <c r="AP347" s="370" t="s">
        <v>1816</v>
      </c>
      <c r="AQ347" s="376" t="s">
        <v>661</v>
      </c>
      <c r="AR347" s="369">
        <v>5.3340000000000002E-3</v>
      </c>
      <c r="AS347" s="369">
        <v>5.3340000000000002E-3</v>
      </c>
      <c r="AT347" s="369" t="s">
        <v>1424</v>
      </c>
      <c r="AW347" s="198"/>
      <c r="AX347" s="198"/>
      <c r="AY347" s="184"/>
      <c r="AZ347" s="184"/>
      <c r="BA347" s="184"/>
      <c r="BB347" s="186"/>
      <c r="BC347" s="184"/>
      <c r="BD347" s="184"/>
      <c r="BE347" s="184"/>
      <c r="BF347" s="184"/>
      <c r="BG347" s="186"/>
      <c r="BH347" s="186"/>
      <c r="BI347" s="199"/>
      <c r="BJ347" s="199"/>
      <c r="BK347" s="199"/>
      <c r="BL347" s="218"/>
      <c r="BM347" s="186"/>
      <c r="BN347" s="186"/>
      <c r="BO347" s="186"/>
      <c r="BP347" s="186"/>
      <c r="BQ347" s="186"/>
      <c r="BR347" s="186"/>
      <c r="BS347" s="186"/>
      <c r="BT347" s="187"/>
      <c r="BU347" s="188"/>
      <c r="BV347" s="189"/>
      <c r="BW347" s="185"/>
      <c r="BX347"/>
      <c r="BZ347"/>
    </row>
    <row r="348" spans="2:78" ht="18.75">
      <c r="B348" s="363" t="s">
        <v>722</v>
      </c>
      <c r="C348" s="364">
        <v>18860059000115</v>
      </c>
      <c r="D348" s="365" t="s">
        <v>13</v>
      </c>
      <c r="E348" s="365" t="s">
        <v>615</v>
      </c>
      <c r="F348" s="365" t="s">
        <v>619</v>
      </c>
      <c r="G348" s="366" t="s">
        <v>34</v>
      </c>
      <c r="H348" s="366" t="s">
        <v>1339</v>
      </c>
      <c r="I348" s="366" t="s">
        <v>34</v>
      </c>
      <c r="J348" s="366" t="s">
        <v>608</v>
      </c>
      <c r="K348" s="367" t="s">
        <v>48</v>
      </c>
      <c r="L348" s="368" t="s">
        <v>1341</v>
      </c>
      <c r="M348" s="368" t="s">
        <v>34</v>
      </c>
      <c r="N348" s="367">
        <v>350273</v>
      </c>
      <c r="O348" s="367" t="s">
        <v>1323</v>
      </c>
      <c r="P348" s="371">
        <v>41549</v>
      </c>
      <c r="Q348" s="372">
        <v>1309.1361420000001</v>
      </c>
      <c r="R348" s="372">
        <v>600.51229920238075</v>
      </c>
      <c r="S348" s="367">
        <v>1</v>
      </c>
      <c r="T348" s="369">
        <v>0.14939790099629047</v>
      </c>
      <c r="U348" s="369">
        <v>1.6007270900083568</v>
      </c>
      <c r="V348" s="369">
        <v>0.18453183808207818</v>
      </c>
      <c r="W348" s="369">
        <v>1.653193408143623</v>
      </c>
      <c r="X348" s="369">
        <v>0.23362020874638922</v>
      </c>
      <c r="Y348" s="369">
        <v>1.5992650167320988</v>
      </c>
      <c r="Z348" s="369">
        <v>0.26826886458157406</v>
      </c>
      <c r="AA348" s="369">
        <v>1.4495085937871106</v>
      </c>
      <c r="AB348" s="369">
        <v>2.11724261302371E-2</v>
      </c>
      <c r="AC348" s="373">
        <v>3.4436484523940325</v>
      </c>
      <c r="AD348" s="575">
        <v>18422264000107</v>
      </c>
      <c r="AE348" s="370" t="s">
        <v>1975</v>
      </c>
      <c r="AF348" s="370" t="s">
        <v>1812</v>
      </c>
      <c r="AG348" s="374" t="s">
        <v>1459</v>
      </c>
      <c r="AH348" s="374" t="s">
        <v>1819</v>
      </c>
      <c r="AI348" s="374">
        <v>50000</v>
      </c>
      <c r="AJ348" s="374">
        <v>5000</v>
      </c>
      <c r="AK348" s="374">
        <v>25000</v>
      </c>
      <c r="AL348" s="722">
        <v>1.9</v>
      </c>
      <c r="AM348" s="722">
        <v>20</v>
      </c>
      <c r="AN348" s="369" t="s">
        <v>1820</v>
      </c>
      <c r="AO348" s="367" t="s">
        <v>1326</v>
      </c>
      <c r="AP348" s="370" t="s">
        <v>1835</v>
      </c>
      <c r="AQ348" s="376" t="s">
        <v>666</v>
      </c>
      <c r="AR348" s="369">
        <v>4.7499999999999999E-3</v>
      </c>
      <c r="AS348" s="369">
        <v>4.7499999999999999E-3</v>
      </c>
      <c r="AT348" s="369" t="s">
        <v>1424</v>
      </c>
      <c r="AW348" s="198"/>
      <c r="AX348" s="198"/>
      <c r="AY348" s="184"/>
      <c r="AZ348" s="184"/>
      <c r="BA348" s="184"/>
      <c r="BB348" s="186"/>
      <c r="BC348" s="184"/>
      <c r="BD348" s="184"/>
      <c r="BE348" s="184"/>
      <c r="BF348" s="184"/>
      <c r="BG348" s="186"/>
      <c r="BH348" s="186"/>
      <c r="BI348" s="199"/>
      <c r="BJ348" s="199"/>
      <c r="BK348" s="199"/>
      <c r="BL348" s="218"/>
      <c r="BM348" s="186"/>
      <c r="BN348" s="186"/>
      <c r="BO348" s="186"/>
      <c r="BP348" s="186"/>
      <c r="BQ348" s="186"/>
      <c r="BR348" s="186"/>
      <c r="BS348" s="186"/>
      <c r="BT348" s="187"/>
      <c r="BU348" s="188"/>
      <c r="BV348" s="189"/>
      <c r="BW348" s="185"/>
      <c r="BX348"/>
      <c r="BZ348"/>
    </row>
    <row r="349" spans="2:78" ht="18.75">
      <c r="B349" s="363" t="s">
        <v>108</v>
      </c>
      <c r="C349" s="364">
        <v>4455632000109</v>
      </c>
      <c r="D349" s="365" t="s">
        <v>13</v>
      </c>
      <c r="E349" s="365" t="s">
        <v>615</v>
      </c>
      <c r="F349" s="365" t="s">
        <v>619</v>
      </c>
      <c r="G349" s="366" t="s">
        <v>34</v>
      </c>
      <c r="H349" s="366" t="s">
        <v>1339</v>
      </c>
      <c r="I349" s="366" t="s">
        <v>34</v>
      </c>
      <c r="J349" s="366" t="s">
        <v>1424</v>
      </c>
      <c r="K349" s="367" t="s">
        <v>48</v>
      </c>
      <c r="L349" s="368"/>
      <c r="M349" s="368" t="s">
        <v>34</v>
      </c>
      <c r="N349" s="367">
        <v>350631</v>
      </c>
      <c r="O349" s="367" t="s">
        <v>1323</v>
      </c>
      <c r="P349" s="371">
        <v>37041</v>
      </c>
      <c r="Q349" s="372">
        <v>226.337334</v>
      </c>
      <c r="R349" s="372">
        <v>221.75929204761914</v>
      </c>
      <c r="S349" s="367">
        <v>1</v>
      </c>
      <c r="T349" s="369">
        <v>0.12700928167670145</v>
      </c>
      <c r="U349" s="369">
        <v>1.3608437368035453</v>
      </c>
      <c r="V349" s="369">
        <v>0.13252638791415206</v>
      </c>
      <c r="W349" s="369">
        <v>1.1872842821156464</v>
      </c>
      <c r="X349" s="369">
        <v>0.14242428642160831</v>
      </c>
      <c r="Y349" s="369">
        <v>0.97497635170070052</v>
      </c>
      <c r="Z349" s="369">
        <v>0.18733521136762254</v>
      </c>
      <c r="AA349" s="369">
        <v>1.0122084022677322</v>
      </c>
      <c r="AB349" s="369">
        <v>3.1040764504049665E-2</v>
      </c>
      <c r="AC349" s="373">
        <v>0.67346737887736374</v>
      </c>
      <c r="AD349" s="575">
        <v>0</v>
      </c>
      <c r="AE349" s="370" t="s">
        <v>1978</v>
      </c>
      <c r="AF349" s="370" t="s">
        <v>1812</v>
      </c>
      <c r="AG349" s="374" t="s">
        <v>1459</v>
      </c>
      <c r="AH349" s="374" t="s">
        <v>1819</v>
      </c>
      <c r="AI349" s="374">
        <v>1000</v>
      </c>
      <c r="AJ349" s="374">
        <v>500</v>
      </c>
      <c r="AK349" s="374">
        <v>500</v>
      </c>
      <c r="AL349" s="722">
        <v>2.5</v>
      </c>
      <c r="AM349" s="722">
        <v>20</v>
      </c>
      <c r="AN349" s="369" t="s">
        <v>1820</v>
      </c>
      <c r="AO349" s="367" t="s">
        <v>1326</v>
      </c>
      <c r="AP349" s="370" t="s">
        <v>1835</v>
      </c>
      <c r="AQ349" s="376" t="s">
        <v>666</v>
      </c>
      <c r="AR349" s="369">
        <v>4.0000000000000001E-3</v>
      </c>
      <c r="AS349" s="369">
        <v>4.0000000000000001E-3</v>
      </c>
      <c r="AT349" s="369" t="s">
        <v>1424</v>
      </c>
      <c r="AW349" s="198"/>
      <c r="AX349" s="198"/>
      <c r="AY349" s="184"/>
      <c r="AZ349" s="184"/>
      <c r="BA349" s="184"/>
      <c r="BB349" s="186"/>
      <c r="BC349" s="184"/>
      <c r="BD349" s="184"/>
      <c r="BE349" s="184"/>
      <c r="BF349" s="184"/>
      <c r="BG349" s="186"/>
      <c r="BH349" s="186"/>
      <c r="BI349" s="199"/>
      <c r="BJ349" s="199"/>
      <c r="BK349" s="199"/>
      <c r="BL349" s="218"/>
      <c r="BM349" s="186"/>
      <c r="BN349" s="186"/>
      <c r="BO349" s="186"/>
      <c r="BP349" s="186"/>
      <c r="BQ349" s="186"/>
      <c r="BR349" s="186"/>
      <c r="BS349" s="186"/>
      <c r="BT349" s="187"/>
      <c r="BU349" s="188"/>
      <c r="BV349" s="189"/>
      <c r="BW349" s="185"/>
      <c r="BX349"/>
      <c r="BZ349"/>
    </row>
    <row r="350" spans="2:78" ht="18.75">
      <c r="B350" s="363" t="s">
        <v>54</v>
      </c>
      <c r="C350" s="364">
        <v>18832847000106</v>
      </c>
      <c r="D350" s="365" t="s">
        <v>14</v>
      </c>
      <c r="E350" s="365" t="s">
        <v>614</v>
      </c>
      <c r="F350" s="365" t="s">
        <v>1424</v>
      </c>
      <c r="G350" s="366" t="s">
        <v>1424</v>
      </c>
      <c r="H350" s="366" t="s">
        <v>1340</v>
      </c>
      <c r="I350" s="366" t="s">
        <v>34</v>
      </c>
      <c r="J350" s="366" t="s">
        <v>608</v>
      </c>
      <c r="K350" s="367" t="s">
        <v>48</v>
      </c>
      <c r="L350" s="368"/>
      <c r="M350" s="368" t="s">
        <v>1421</v>
      </c>
      <c r="N350" s="367">
        <v>350729</v>
      </c>
      <c r="O350" s="367" t="s">
        <v>1326</v>
      </c>
      <c r="P350" s="371">
        <v>41571</v>
      </c>
      <c r="Q350" s="372">
        <v>269.92812400000003</v>
      </c>
      <c r="R350" s="372">
        <v>214.42112824206336</v>
      </c>
      <c r="S350" s="367">
        <v>2</v>
      </c>
      <c r="T350" s="369">
        <v>0.3035297947915343</v>
      </c>
      <c r="U350" s="369">
        <v>3.2521766497880749</v>
      </c>
      <c r="V350" s="369">
        <v>1.3401352246691367E-2</v>
      </c>
      <c r="W350" s="369">
        <v>0.12006073003286585</v>
      </c>
      <c r="X350" s="369">
        <v>2.0736210154922663E-2</v>
      </c>
      <c r="Y350" s="369">
        <v>0.14195131345153916</v>
      </c>
      <c r="Z350" s="369">
        <v>1.2584095032343643</v>
      </c>
      <c r="AA350" s="369">
        <v>6.7994300877466252</v>
      </c>
      <c r="AB350" s="369">
        <v>0.65058561829502581</v>
      </c>
      <c r="AC350" s="373">
        <v>-0.1509718176924536</v>
      </c>
      <c r="AD350" s="575">
        <v>0</v>
      </c>
      <c r="AE350" s="370" t="s">
        <v>1979</v>
      </c>
      <c r="AF350" s="370" t="s">
        <v>1812</v>
      </c>
      <c r="AG350" s="374" t="s">
        <v>1459</v>
      </c>
      <c r="AH350" s="374" t="s">
        <v>1819</v>
      </c>
      <c r="AI350" s="374">
        <v>500000</v>
      </c>
      <c r="AJ350" s="374">
        <v>1000</v>
      </c>
      <c r="AK350" s="374">
        <v>5000</v>
      </c>
      <c r="AL350" s="722">
        <v>4</v>
      </c>
      <c r="AM350" s="722">
        <v>20</v>
      </c>
      <c r="AN350" s="369" t="s">
        <v>1834</v>
      </c>
      <c r="AO350" s="367" t="s">
        <v>1326</v>
      </c>
      <c r="AP350" s="370" t="s">
        <v>1835</v>
      </c>
      <c r="AQ350" s="376" t="s">
        <v>676</v>
      </c>
      <c r="AR350" s="369">
        <v>3.3333333333333301E-3</v>
      </c>
      <c r="AS350" s="369">
        <v>3.3333333333333301E-3</v>
      </c>
      <c r="AT350" s="369" t="s">
        <v>1424</v>
      </c>
      <c r="AW350" s="198"/>
      <c r="AX350" s="198"/>
      <c r="AY350" s="184"/>
      <c r="AZ350" s="184"/>
      <c r="BA350" s="184"/>
      <c r="BB350" s="186"/>
      <c r="BC350" s="184"/>
      <c r="BD350" s="184"/>
      <c r="BE350" s="184"/>
      <c r="BF350" s="184"/>
      <c r="BG350" s="186"/>
      <c r="BH350" s="186"/>
      <c r="BI350" s="199"/>
      <c r="BJ350" s="199"/>
      <c r="BK350" s="199"/>
      <c r="BL350" s="218"/>
      <c r="BM350" s="186"/>
      <c r="BN350" s="186"/>
      <c r="BO350" s="186"/>
      <c r="BP350" s="186"/>
      <c r="BQ350" s="186"/>
      <c r="BR350" s="186"/>
      <c r="BS350" s="186"/>
      <c r="BT350" s="187"/>
      <c r="BU350" s="188"/>
      <c r="BV350" s="189"/>
      <c r="BW350" s="185"/>
      <c r="BX350"/>
      <c r="BZ350"/>
    </row>
    <row r="351" spans="2:78" ht="18.75">
      <c r="B351" s="363" t="s">
        <v>1546</v>
      </c>
      <c r="C351" s="364">
        <v>14091645000191</v>
      </c>
      <c r="D351" s="365" t="s">
        <v>11</v>
      </c>
      <c r="E351" s="365" t="s">
        <v>621</v>
      </c>
      <c r="F351" s="365" t="s">
        <v>665</v>
      </c>
      <c r="G351" s="366" t="s">
        <v>1424</v>
      </c>
      <c r="H351" s="366" t="s">
        <v>34</v>
      </c>
      <c r="I351" s="366" t="s">
        <v>1424</v>
      </c>
      <c r="J351" s="366" t="s">
        <v>608</v>
      </c>
      <c r="K351" s="367" t="s">
        <v>48</v>
      </c>
      <c r="L351" s="368"/>
      <c r="M351" s="368" t="s">
        <v>1424</v>
      </c>
      <c r="N351" s="367">
        <v>351164</v>
      </c>
      <c r="O351" s="367" t="s">
        <v>1326</v>
      </c>
      <c r="P351" s="371">
        <v>41564</v>
      </c>
      <c r="Q351" s="372">
        <v>549.54691500000001</v>
      </c>
      <c r="R351" s="372">
        <v>609.86522377777806</v>
      </c>
      <c r="S351" s="367">
        <v>0</v>
      </c>
      <c r="T351" s="369">
        <v>7.1184820629628165E-2</v>
      </c>
      <c r="U351" s="369">
        <v>0.7627113233810483</v>
      </c>
      <c r="V351" s="369">
        <v>9.050394112902449E-2</v>
      </c>
      <c r="W351" s="369">
        <v>0.81081140490765558</v>
      </c>
      <c r="X351" s="369">
        <v>0.15252134489232594</v>
      </c>
      <c r="Y351" s="369">
        <v>1.0440965381381968</v>
      </c>
      <c r="Z351" s="369">
        <v>0.22714778761928245</v>
      </c>
      <c r="AA351" s="369">
        <v>1.2273234567396529</v>
      </c>
      <c r="AB351" s="369">
        <v>3.0224643159893802E-2</v>
      </c>
      <c r="AC351" s="373">
        <v>-0.6986849890839183</v>
      </c>
      <c r="AD351" s="575">
        <v>0</v>
      </c>
      <c r="AE351" s="370" t="s">
        <v>1871</v>
      </c>
      <c r="AF351" s="370" t="s">
        <v>1871</v>
      </c>
      <c r="AG351" s="374" t="s">
        <v>1461</v>
      </c>
      <c r="AH351" s="374" t="s">
        <v>1819</v>
      </c>
      <c r="AI351" s="374">
        <v>1000000</v>
      </c>
      <c r="AJ351" s="374">
        <v>0</v>
      </c>
      <c r="AK351" s="374">
        <v>1000000</v>
      </c>
      <c r="AL351" s="722">
        <v>0.2</v>
      </c>
      <c r="AM351" s="722">
        <v>0</v>
      </c>
      <c r="AN351" s="369" t="s">
        <v>1814</v>
      </c>
      <c r="AO351" s="367" t="s">
        <v>1323</v>
      </c>
      <c r="AP351" s="370" t="s">
        <v>1821</v>
      </c>
      <c r="AQ351" s="376" t="s">
        <v>1815</v>
      </c>
      <c r="AR351" s="369">
        <v>0</v>
      </c>
      <c r="AS351" s="369">
        <v>0</v>
      </c>
      <c r="AT351" s="369" t="s">
        <v>1424</v>
      </c>
      <c r="AW351" s="198"/>
      <c r="AX351" s="198"/>
      <c r="AY351" s="184"/>
      <c r="AZ351" s="184"/>
      <c r="BA351" s="184"/>
      <c r="BB351" s="186"/>
      <c r="BC351" s="184"/>
      <c r="BD351" s="184"/>
      <c r="BE351" s="184"/>
      <c r="BF351" s="184"/>
      <c r="BG351" s="186"/>
      <c r="BH351" s="186"/>
      <c r="BI351" s="199"/>
      <c r="BJ351" s="199"/>
      <c r="BK351" s="199"/>
      <c r="BL351" s="218"/>
      <c r="BM351" s="186"/>
      <c r="BN351" s="186"/>
      <c r="BO351" s="186"/>
      <c r="BP351" s="186"/>
      <c r="BQ351" s="186"/>
      <c r="BR351" s="186"/>
      <c r="BS351" s="186"/>
      <c r="BT351" s="187"/>
      <c r="BU351" s="188"/>
      <c r="BV351" s="189"/>
      <c r="BW351" s="185"/>
      <c r="BX351"/>
      <c r="BZ351"/>
    </row>
    <row r="352" spans="2:78" ht="18.75">
      <c r="B352" s="363" t="s">
        <v>27</v>
      </c>
      <c r="C352" s="364">
        <v>18471807000178</v>
      </c>
      <c r="D352" s="365" t="s">
        <v>14</v>
      </c>
      <c r="E352" s="365" t="s">
        <v>614</v>
      </c>
      <c r="F352" s="365" t="s">
        <v>1424</v>
      </c>
      <c r="G352" s="366" t="s">
        <v>1424</v>
      </c>
      <c r="H352" s="366" t="s">
        <v>1340</v>
      </c>
      <c r="I352" s="366" t="s">
        <v>34</v>
      </c>
      <c r="J352" s="366" t="s">
        <v>608</v>
      </c>
      <c r="K352" s="367" t="s">
        <v>48</v>
      </c>
      <c r="L352" s="368"/>
      <c r="M352" s="368" t="s">
        <v>34</v>
      </c>
      <c r="N352" s="367">
        <v>351830</v>
      </c>
      <c r="O352" s="367" t="s">
        <v>1323</v>
      </c>
      <c r="P352" s="371">
        <v>41580</v>
      </c>
      <c r="Q352" s="372">
        <v>129.56831399999999</v>
      </c>
      <c r="R352" s="372">
        <v>224.24568442857134</v>
      </c>
      <c r="S352" s="367">
        <v>2</v>
      </c>
      <c r="T352" s="369">
        <v>-0.12225756856030356</v>
      </c>
      <c r="U352" s="369">
        <v>-1.3099314023019049</v>
      </c>
      <c r="V352" s="369">
        <v>-0.16621616779035275</v>
      </c>
      <c r="W352" s="369">
        <v>-1.4891060305576238</v>
      </c>
      <c r="X352" s="369">
        <v>-9.6760329164244152E-2</v>
      </c>
      <c r="Y352" s="369">
        <v>-0.66238023786651556</v>
      </c>
      <c r="Z352" s="369">
        <v>-3.3708517499879909E-2</v>
      </c>
      <c r="AA352" s="369">
        <v>-0.18213364370892826</v>
      </c>
      <c r="AB352" s="369">
        <v>0.19420767984153073</v>
      </c>
      <c r="AC352" s="373">
        <v>-1.4306211454785025</v>
      </c>
      <c r="AD352" s="575">
        <v>18543673000153</v>
      </c>
      <c r="AE352" s="370" t="s">
        <v>1839</v>
      </c>
      <c r="AF352" s="370" t="s">
        <v>1812</v>
      </c>
      <c r="AG352" s="374" t="s">
        <v>1459</v>
      </c>
      <c r="AH352" s="374" t="s">
        <v>1819</v>
      </c>
      <c r="AI352" s="374">
        <v>50000</v>
      </c>
      <c r="AJ352" s="374">
        <v>5000</v>
      </c>
      <c r="AK352" s="374">
        <v>25000</v>
      </c>
      <c r="AL352" s="722">
        <v>2</v>
      </c>
      <c r="AM352" s="722">
        <v>20</v>
      </c>
      <c r="AN352" s="369" t="s">
        <v>1815</v>
      </c>
      <c r="AO352" s="367" t="s">
        <v>1326</v>
      </c>
      <c r="AP352" s="370" t="s">
        <v>1835</v>
      </c>
      <c r="AQ352" s="376" t="s">
        <v>670</v>
      </c>
      <c r="AR352" s="369">
        <v>5.3333333333333297E-3</v>
      </c>
      <c r="AS352" s="369">
        <v>5.3333333333333297E-3</v>
      </c>
      <c r="AT352" s="369" t="s">
        <v>1424</v>
      </c>
      <c r="AW352" s="198"/>
      <c r="AX352" s="198"/>
      <c r="AY352" s="184"/>
      <c r="AZ352" s="184"/>
      <c r="BA352" s="184"/>
      <c r="BB352" s="186"/>
      <c r="BC352" s="184"/>
      <c r="BD352" s="184"/>
      <c r="BE352" s="184"/>
      <c r="BF352" s="184"/>
      <c r="BG352" s="186"/>
      <c r="BH352" s="186"/>
      <c r="BI352" s="199"/>
      <c r="BJ352" s="199"/>
      <c r="BK352" s="199"/>
      <c r="BL352" s="218"/>
      <c r="BM352" s="186"/>
      <c r="BN352" s="186"/>
      <c r="BO352" s="186"/>
      <c r="BP352" s="186"/>
      <c r="BQ352" s="186"/>
      <c r="BR352" s="186"/>
      <c r="BS352" s="186"/>
      <c r="BT352" s="187"/>
      <c r="BU352" s="188"/>
      <c r="BV352" s="189"/>
      <c r="BW352" s="185"/>
      <c r="BX352"/>
      <c r="BZ352"/>
    </row>
    <row r="353" spans="2:78" ht="18.75">
      <c r="B353" s="363" t="s">
        <v>924</v>
      </c>
      <c r="C353" s="364">
        <v>17251743000137</v>
      </c>
      <c r="D353" s="365" t="s">
        <v>11</v>
      </c>
      <c r="E353" s="365" t="s">
        <v>620</v>
      </c>
      <c r="F353" s="365" t="s">
        <v>665</v>
      </c>
      <c r="G353" s="366" t="s">
        <v>740</v>
      </c>
      <c r="H353" s="366" t="s">
        <v>34</v>
      </c>
      <c r="I353" s="366" t="s">
        <v>1424</v>
      </c>
      <c r="J353" s="366" t="s">
        <v>608</v>
      </c>
      <c r="K353" s="367" t="s">
        <v>48</v>
      </c>
      <c r="L353" s="368"/>
      <c r="M353" s="368" t="s">
        <v>34</v>
      </c>
      <c r="N353" s="367">
        <v>352349</v>
      </c>
      <c r="O353" s="367" t="s">
        <v>1323</v>
      </c>
      <c r="P353" s="371">
        <v>41580</v>
      </c>
      <c r="Q353" s="372">
        <v>791.18884600000001</v>
      </c>
      <c r="R353" s="372">
        <v>567.81448195999985</v>
      </c>
      <c r="S353" s="367">
        <v>1</v>
      </c>
      <c r="T353" s="369">
        <v>0.10812673547496154</v>
      </c>
      <c r="U353" s="369">
        <v>1.1585262809899595</v>
      </c>
      <c r="V353" s="369">
        <v>0.13285390479044579</v>
      </c>
      <c r="W353" s="369">
        <v>1.190218457304991</v>
      </c>
      <c r="X353" s="369">
        <v>0.19252894915952878</v>
      </c>
      <c r="Y353" s="369">
        <v>1.3179716547264926</v>
      </c>
      <c r="Z353" s="369">
        <v>0.25485384033103209</v>
      </c>
      <c r="AA353" s="369">
        <v>1.3770246215328117</v>
      </c>
      <c r="AB353" s="369">
        <v>2.9067923654524349E-3</v>
      </c>
      <c r="AC353" s="373">
        <v>7.3044292525107108</v>
      </c>
      <c r="AD353" s="575">
        <v>0</v>
      </c>
      <c r="AE353" s="370" t="s">
        <v>1980</v>
      </c>
      <c r="AF353" s="370" t="s">
        <v>1833</v>
      </c>
      <c r="AG353" s="374" t="s">
        <v>1458</v>
      </c>
      <c r="AH353" s="374" t="s">
        <v>1813</v>
      </c>
      <c r="AI353" s="374">
        <v>1000</v>
      </c>
      <c r="AJ353" s="374">
        <v>100</v>
      </c>
      <c r="AK353" s="374">
        <v>1000</v>
      </c>
      <c r="AL353" s="722">
        <v>0.8</v>
      </c>
      <c r="AM353" s="722">
        <v>20</v>
      </c>
      <c r="AN353" s="369" t="s">
        <v>1820</v>
      </c>
      <c r="AO353" s="367" t="s">
        <v>1326</v>
      </c>
      <c r="AP353" s="370" t="s">
        <v>1835</v>
      </c>
      <c r="AQ353" s="376" t="s">
        <v>673</v>
      </c>
      <c r="AR353" s="369">
        <v>2.3466666666666701E-3</v>
      </c>
      <c r="AS353" s="369">
        <v>2.3466666666666701E-3</v>
      </c>
      <c r="AT353" s="369" t="s">
        <v>1424</v>
      </c>
      <c r="AW353" s="198"/>
      <c r="AX353" s="198"/>
      <c r="AY353" s="184"/>
      <c r="AZ353" s="184"/>
      <c r="BA353" s="184"/>
      <c r="BB353" s="186"/>
      <c r="BC353" s="184"/>
      <c r="BD353" s="184"/>
      <c r="BE353" s="184"/>
      <c r="BF353" s="184"/>
      <c r="BG353" s="186"/>
      <c r="BH353" s="186"/>
      <c r="BI353" s="199"/>
      <c r="BJ353" s="199"/>
      <c r="BK353" s="199"/>
      <c r="BL353" s="218"/>
      <c r="BM353" s="186"/>
      <c r="BN353" s="186"/>
      <c r="BO353" s="186"/>
      <c r="BP353" s="186"/>
      <c r="BQ353" s="186"/>
      <c r="BR353" s="186"/>
      <c r="BS353" s="186"/>
      <c r="BT353" s="187"/>
      <c r="BU353" s="188"/>
      <c r="BV353" s="189"/>
      <c r="BW353" s="185"/>
      <c r="BX353"/>
      <c r="BZ353"/>
    </row>
    <row r="354" spans="2:78" ht="18.75">
      <c r="B354" s="363" t="s">
        <v>1393</v>
      </c>
      <c r="C354" s="364">
        <v>18956729000100</v>
      </c>
      <c r="D354" s="365" t="s">
        <v>13</v>
      </c>
      <c r="E354" s="365" t="s">
        <v>616</v>
      </c>
      <c r="F354" s="365" t="s">
        <v>617</v>
      </c>
      <c r="G354" s="366" t="s">
        <v>34</v>
      </c>
      <c r="H354" s="366" t="s">
        <v>1340</v>
      </c>
      <c r="I354" s="366" t="s">
        <v>34</v>
      </c>
      <c r="J354" s="366" t="s">
        <v>608</v>
      </c>
      <c r="K354" s="367" t="s">
        <v>48</v>
      </c>
      <c r="L354" s="368"/>
      <c r="M354" s="368" t="s">
        <v>1421</v>
      </c>
      <c r="N354" s="367">
        <v>352691</v>
      </c>
      <c r="O354" s="367" t="s">
        <v>1323</v>
      </c>
      <c r="P354" s="371">
        <v>41536</v>
      </c>
      <c r="Q354" s="372">
        <v>167.288263</v>
      </c>
      <c r="R354" s="372">
        <v>209.53614461847394</v>
      </c>
      <c r="S354" s="367">
        <v>2</v>
      </c>
      <c r="T354" s="369">
        <v>0.11608155404243647</v>
      </c>
      <c r="U354" s="369">
        <v>1.2437583591660428</v>
      </c>
      <c r="V354" s="369">
        <v>0.13669650015458124</v>
      </c>
      <c r="W354" s="369">
        <v>1.2246437000824808</v>
      </c>
      <c r="X354" s="369">
        <v>0.2351799849486631</v>
      </c>
      <c r="Y354" s="369">
        <v>1.609942584086453</v>
      </c>
      <c r="Z354" s="369">
        <v>0.37706778253302398</v>
      </c>
      <c r="AA354" s="369">
        <v>2.0373702034872969</v>
      </c>
      <c r="AB354" s="369">
        <v>0.11308590155183365</v>
      </c>
      <c r="AC354" s="373">
        <v>0.22173457703591554</v>
      </c>
      <c r="AD354" s="575">
        <v>0</v>
      </c>
      <c r="AE354" s="370" t="s">
        <v>1972</v>
      </c>
      <c r="AF354" s="370" t="s">
        <v>1830</v>
      </c>
      <c r="AG354" s="374" t="s">
        <v>743</v>
      </c>
      <c r="AH354" s="374" t="s">
        <v>1819</v>
      </c>
      <c r="AI354" s="374">
        <v>2000</v>
      </c>
      <c r="AJ354" s="374">
        <v>0</v>
      </c>
      <c r="AK354" s="374">
        <v>1000</v>
      </c>
      <c r="AL354" s="722">
        <v>2</v>
      </c>
      <c r="AM354" s="722">
        <v>20</v>
      </c>
      <c r="AN354" s="369" t="s">
        <v>1824</v>
      </c>
      <c r="AO354" s="367" t="s">
        <v>1326</v>
      </c>
      <c r="AP354" s="370" t="s">
        <v>1835</v>
      </c>
      <c r="AQ354" s="376" t="s">
        <v>670</v>
      </c>
      <c r="AR354" s="369">
        <v>2.5999999999999999E-3</v>
      </c>
      <c r="AS354" s="369">
        <v>2.5999999999999999E-3</v>
      </c>
      <c r="AT354" s="369" t="s">
        <v>1424</v>
      </c>
      <c r="AW354" s="198"/>
      <c r="AX354" s="198"/>
      <c r="AY354" s="184"/>
      <c r="AZ354" s="184"/>
      <c r="BA354" s="184"/>
      <c r="BB354" s="186"/>
      <c r="BC354" s="184"/>
      <c r="BD354" s="184"/>
      <c r="BE354" s="184"/>
      <c r="BF354" s="184"/>
      <c r="BG354" s="186"/>
      <c r="BH354" s="186"/>
      <c r="BI354" s="199"/>
      <c r="BJ354" s="199"/>
      <c r="BK354" s="199"/>
      <c r="BL354" s="218"/>
      <c r="BM354" s="186"/>
      <c r="BN354" s="186"/>
      <c r="BO354" s="186"/>
      <c r="BP354" s="186"/>
      <c r="BQ354" s="186"/>
      <c r="BR354" s="186"/>
      <c r="BS354" s="186"/>
      <c r="BT354" s="187"/>
      <c r="BU354" s="188"/>
      <c r="BV354" s="189"/>
      <c r="BW354" s="185"/>
      <c r="BX354"/>
      <c r="BZ354"/>
    </row>
    <row r="355" spans="2:78" ht="18.75">
      <c r="B355" s="363" t="s">
        <v>1077</v>
      </c>
      <c r="C355" s="364"/>
      <c r="D355" s="365" t="s">
        <v>13</v>
      </c>
      <c r="E355" s="365" t="s">
        <v>615</v>
      </c>
      <c r="F355" s="365" t="s">
        <v>619</v>
      </c>
      <c r="G355" s="366" t="s">
        <v>34</v>
      </c>
      <c r="H355" s="366" t="s">
        <v>1339</v>
      </c>
      <c r="I355" s="366" t="s">
        <v>34</v>
      </c>
      <c r="J355" s="366" t="s">
        <v>1424</v>
      </c>
      <c r="L355" s="368"/>
      <c r="M355" s="368" t="s">
        <v>34</v>
      </c>
      <c r="N355" s="367">
        <v>354341</v>
      </c>
      <c r="O355" s="367" t="s">
        <v>1323</v>
      </c>
      <c r="P355" s="371"/>
      <c r="S355" s="367"/>
      <c r="U355" s="369"/>
      <c r="W355" s="369"/>
      <c r="Y355" s="369"/>
      <c r="AA355" s="369"/>
      <c r="AD355" s="575">
        <v>0</v>
      </c>
      <c r="AE355" s="370"/>
      <c r="AF355" s="370"/>
      <c r="AG355" s="374" t="s">
        <v>738</v>
      </c>
      <c r="AH355" s="374"/>
      <c r="AI355" s="374">
        <v>500</v>
      </c>
      <c r="AJ355" s="374">
        <v>100</v>
      </c>
      <c r="AK355" s="374">
        <v>100</v>
      </c>
      <c r="AN355" s="369"/>
      <c r="AO355" s="367" t="s">
        <v>1326</v>
      </c>
      <c r="AP355" s="370"/>
      <c r="AR355" s="369">
        <v>5.2500000000000003E-3</v>
      </c>
      <c r="AS355" s="369">
        <v>5.2500000000000003E-3</v>
      </c>
      <c r="AT355" s="369" t="s">
        <v>1424</v>
      </c>
      <c r="AW355" s="198"/>
      <c r="AX355" s="198"/>
      <c r="AY355" s="184"/>
      <c r="AZ355" s="184"/>
      <c r="BA355" s="184"/>
      <c r="BB355" s="186"/>
      <c r="BC355" s="184"/>
      <c r="BD355" s="184"/>
      <c r="BE355" s="184"/>
      <c r="BF355" s="184"/>
      <c r="BG355" s="186"/>
      <c r="BH355" s="186"/>
      <c r="BI355" s="199"/>
      <c r="BJ355" s="199"/>
      <c r="BK355" s="199"/>
      <c r="BL355" s="218"/>
      <c r="BM355" s="186"/>
      <c r="BN355" s="186"/>
      <c r="BO355" s="186"/>
      <c r="BP355" s="186"/>
      <c r="BQ355" s="186"/>
      <c r="BR355" s="186"/>
      <c r="BS355" s="186"/>
      <c r="BT355" s="187"/>
      <c r="BU355" s="188"/>
      <c r="BV355" s="189"/>
      <c r="BW355" s="185"/>
      <c r="BX355"/>
      <c r="BZ355"/>
    </row>
    <row r="356" spans="2:78" ht="18.75">
      <c r="B356" s="363" t="s">
        <v>1054</v>
      </c>
      <c r="C356" s="364">
        <v>11952816000131</v>
      </c>
      <c r="D356" s="365" t="s">
        <v>14</v>
      </c>
      <c r="E356" s="365" t="s">
        <v>607</v>
      </c>
      <c r="F356" s="365" t="s">
        <v>1424</v>
      </c>
      <c r="G356" s="366" t="s">
        <v>1424</v>
      </c>
      <c r="H356" s="366" t="s">
        <v>34</v>
      </c>
      <c r="I356" s="366" t="s">
        <v>34</v>
      </c>
      <c r="J356" s="366" t="s">
        <v>611</v>
      </c>
      <c r="K356" s="367" t="s">
        <v>1815</v>
      </c>
      <c r="L356" s="368"/>
      <c r="M356" s="368" t="s">
        <v>1421</v>
      </c>
      <c r="N356" s="367">
        <v>354465</v>
      </c>
      <c r="O356" s="367" t="s">
        <v>1323</v>
      </c>
      <c r="P356" s="371">
        <v>40369</v>
      </c>
      <c r="Q356" s="372">
        <v>390.66202099999998</v>
      </c>
      <c r="R356" s="372">
        <v>424.35368534538128</v>
      </c>
      <c r="S356" s="367">
        <v>2</v>
      </c>
      <c r="T356" s="369">
        <v>-0.19784893290225325</v>
      </c>
      <c r="U356" s="369">
        <v>-2.1198567350269948</v>
      </c>
      <c r="V356" s="369">
        <v>-0.19079169657430761</v>
      </c>
      <c r="W356" s="369">
        <v>-1.7092745532881404</v>
      </c>
      <c r="X356" s="369">
        <v>-7.7277219916457307E-3</v>
      </c>
      <c r="Y356" s="369">
        <v>-5.2900712256817251E-2</v>
      </c>
      <c r="Z356" s="369">
        <v>0.43364598984151814</v>
      </c>
      <c r="AA356" s="369">
        <v>2.3430732072355887</v>
      </c>
      <c r="AB356" s="369">
        <v>0.16112490435814517</v>
      </c>
      <c r="AC356" s="373">
        <v>-1.8768864030315886</v>
      </c>
      <c r="AD356" s="575">
        <v>46785338000105</v>
      </c>
      <c r="AE356" s="370" t="s">
        <v>1981</v>
      </c>
      <c r="AF356" s="370" t="s">
        <v>1833</v>
      </c>
      <c r="AG356" s="374" t="s">
        <v>1458</v>
      </c>
      <c r="AH356" s="374" t="s">
        <v>1894</v>
      </c>
      <c r="AI356" s="374">
        <v>0</v>
      </c>
      <c r="AJ356" s="374">
        <v>0</v>
      </c>
      <c r="AK356" s="374">
        <v>0</v>
      </c>
      <c r="AL356" s="722">
        <v>1.17</v>
      </c>
      <c r="AM356" s="722">
        <v>0</v>
      </c>
      <c r="AN356" s="369" t="s">
        <v>1815</v>
      </c>
      <c r="AO356" s="367" t="s">
        <v>1326</v>
      </c>
      <c r="AP356" s="370" t="s">
        <v>1816</v>
      </c>
      <c r="AQ356" s="376" t="s">
        <v>689</v>
      </c>
      <c r="AR356" s="369">
        <v>0</v>
      </c>
      <c r="AS356" s="369">
        <v>0</v>
      </c>
      <c r="AT356" s="369" t="s">
        <v>1424</v>
      </c>
      <c r="AW356" s="198"/>
      <c r="AX356" s="198"/>
      <c r="AY356" s="184"/>
      <c r="AZ356" s="184"/>
      <c r="BA356" s="184"/>
      <c r="BB356" s="186"/>
      <c r="BC356" s="184"/>
      <c r="BD356" s="184"/>
      <c r="BE356" s="184"/>
      <c r="BF356" s="184"/>
      <c r="BG356" s="186"/>
      <c r="BH356" s="186"/>
      <c r="BI356" s="199"/>
      <c r="BJ356" s="199"/>
      <c r="BK356" s="199"/>
      <c r="BL356" s="218"/>
      <c r="BM356" s="186"/>
      <c r="BN356" s="186"/>
      <c r="BO356" s="186"/>
      <c r="BP356" s="186"/>
      <c r="BQ356" s="186"/>
      <c r="BR356" s="186"/>
      <c r="BS356" s="186"/>
      <c r="BT356" s="187"/>
      <c r="BU356" s="188"/>
      <c r="BV356" s="189"/>
      <c r="BW356" s="185"/>
      <c r="BX356"/>
      <c r="BZ356"/>
    </row>
    <row r="357" spans="2:78" ht="18.75">
      <c r="B357" s="363" t="s">
        <v>395</v>
      </c>
      <c r="C357" s="364">
        <v>3618010000183</v>
      </c>
      <c r="D357" s="365" t="s">
        <v>14</v>
      </c>
      <c r="E357" s="365" t="s">
        <v>607</v>
      </c>
      <c r="F357" s="365" t="s">
        <v>1424</v>
      </c>
      <c r="G357" s="366" t="s">
        <v>1424</v>
      </c>
      <c r="H357" s="366" t="s">
        <v>34</v>
      </c>
      <c r="I357" s="366" t="s">
        <v>34</v>
      </c>
      <c r="J357" s="366" t="s">
        <v>608</v>
      </c>
      <c r="K357" s="367" t="s">
        <v>48</v>
      </c>
      <c r="L357" s="368"/>
      <c r="M357" s="368" t="s">
        <v>34</v>
      </c>
      <c r="N357" s="367">
        <v>354491</v>
      </c>
      <c r="O357" s="367" t="s">
        <v>1323</v>
      </c>
      <c r="P357" s="371">
        <v>40551</v>
      </c>
      <c r="Q357" s="372">
        <v>23.227137330000001</v>
      </c>
      <c r="R357" s="372">
        <v>29.248446368452395</v>
      </c>
      <c r="S357" s="367">
        <v>3</v>
      </c>
      <c r="T357" s="369">
        <v>-5.707541362543922E-2</v>
      </c>
      <c r="U357" s="369">
        <v>-0.61153577228599187</v>
      </c>
      <c r="V357" s="369">
        <v>-0.19010455083861766</v>
      </c>
      <c r="W357" s="369">
        <v>-1.7031185164086327</v>
      </c>
      <c r="X357" s="369">
        <v>-0.19747460553444851</v>
      </c>
      <c r="Y357" s="369">
        <v>-1.3518275239067714</v>
      </c>
      <c r="Z357" s="369">
        <v>-0.16159535601115904</v>
      </c>
      <c r="AA357" s="369">
        <v>-0.87313098230614017</v>
      </c>
      <c r="AB357" s="369">
        <v>0.39192742767280747</v>
      </c>
      <c r="AC357" s="373">
        <v>-0.76985169993197722</v>
      </c>
      <c r="AD357" s="575">
        <v>0</v>
      </c>
      <c r="AE357" s="370" t="s">
        <v>1959</v>
      </c>
      <c r="AF357" s="370" t="s">
        <v>1833</v>
      </c>
      <c r="AG357" s="374" t="s">
        <v>1458</v>
      </c>
      <c r="AH357" s="374" t="s">
        <v>1819</v>
      </c>
      <c r="AI357" s="374">
        <v>1000</v>
      </c>
      <c r="AJ357" s="374">
        <v>1000</v>
      </c>
      <c r="AK357" s="374">
        <v>1000</v>
      </c>
      <c r="AL357" s="722">
        <v>2</v>
      </c>
      <c r="AM357" s="722">
        <v>20</v>
      </c>
      <c r="AN357" s="369" t="s">
        <v>668</v>
      </c>
      <c r="AO357" s="367" t="s">
        <v>1326</v>
      </c>
      <c r="AP357" s="370" t="s">
        <v>1816</v>
      </c>
      <c r="AQ357" s="376" t="s">
        <v>661</v>
      </c>
      <c r="AR357" s="369">
        <v>4.0000000000000001E-3</v>
      </c>
      <c r="AS357" s="369">
        <v>4.0000000000000001E-3</v>
      </c>
      <c r="AT357" s="369" t="s">
        <v>1424</v>
      </c>
      <c r="AW357" s="198"/>
      <c r="AX357" s="198"/>
      <c r="AY357" s="184"/>
      <c r="AZ357" s="184"/>
      <c r="BA357" s="184"/>
      <c r="BB357" s="186"/>
      <c r="BC357" s="184"/>
      <c r="BD357" s="184"/>
      <c r="BE357" s="184"/>
      <c r="BF357" s="184"/>
      <c r="BG357" s="186"/>
      <c r="BH357" s="186"/>
      <c r="BI357" s="199"/>
      <c r="BJ357" s="199"/>
      <c r="BK357" s="199"/>
      <c r="BL357" s="218"/>
      <c r="BM357" s="186"/>
      <c r="BN357" s="186"/>
      <c r="BO357" s="186"/>
      <c r="BP357" s="186"/>
      <c r="BQ357" s="186"/>
      <c r="BR357" s="186"/>
      <c r="BS357" s="186"/>
      <c r="BT357" s="187"/>
      <c r="BU357" s="188"/>
      <c r="BV357" s="189"/>
      <c r="BW357" s="185"/>
      <c r="BX357"/>
      <c r="BZ357"/>
    </row>
    <row r="358" spans="2:78" ht="18.75">
      <c r="B358" s="363" t="s">
        <v>650</v>
      </c>
      <c r="C358" s="364">
        <v>18772290000157</v>
      </c>
      <c r="D358" s="365" t="s">
        <v>13</v>
      </c>
      <c r="E358" s="365" t="s">
        <v>616</v>
      </c>
      <c r="F358" s="365" t="s">
        <v>617</v>
      </c>
      <c r="G358" s="366" t="s">
        <v>34</v>
      </c>
      <c r="H358" s="366" t="s">
        <v>1339</v>
      </c>
      <c r="I358" s="366" t="s">
        <v>34</v>
      </c>
      <c r="J358" s="366" t="s">
        <v>608</v>
      </c>
      <c r="K358" s="367" t="s">
        <v>48</v>
      </c>
      <c r="L358" s="368" t="s">
        <v>717</v>
      </c>
      <c r="M358" s="368" t="s">
        <v>34</v>
      </c>
      <c r="N358" s="367">
        <v>355208</v>
      </c>
      <c r="O358" s="367" t="s">
        <v>1323</v>
      </c>
      <c r="P358" s="371">
        <v>41579</v>
      </c>
      <c r="Q358" s="372">
        <v>474.880718</v>
      </c>
      <c r="R358" s="372">
        <v>546.60860331349204</v>
      </c>
      <c r="S358" s="367">
        <v>3</v>
      </c>
      <c r="T358" s="369">
        <v>0.12395767601081698</v>
      </c>
      <c r="U358" s="369">
        <v>1.3281472409034754</v>
      </c>
      <c r="V358" s="369">
        <v>0.12769576724119425</v>
      </c>
      <c r="W358" s="369">
        <v>1.1440074669233322</v>
      </c>
      <c r="X358" s="369">
        <v>0.22871489649711974</v>
      </c>
      <c r="Y358" s="369">
        <v>1.565685326351288</v>
      </c>
      <c r="Z358" s="369">
        <v>0.338955138588247</v>
      </c>
      <c r="AA358" s="369">
        <v>1.8314402122597684</v>
      </c>
      <c r="AB358" s="369">
        <v>4.766786628986458E-2</v>
      </c>
      <c r="AC358" s="373">
        <v>0.33721504415967213</v>
      </c>
      <c r="AD358" s="575">
        <v>18816393000171</v>
      </c>
      <c r="AE358" s="370" t="s">
        <v>1982</v>
      </c>
      <c r="AF358" s="370" t="s">
        <v>1858</v>
      </c>
      <c r="AG358" s="374" t="s">
        <v>721</v>
      </c>
      <c r="AH358" s="374" t="s">
        <v>1819</v>
      </c>
      <c r="AI358" s="374">
        <v>10000</v>
      </c>
      <c r="AJ358" s="374">
        <v>5000</v>
      </c>
      <c r="AK358" s="374">
        <v>10000</v>
      </c>
      <c r="AL358" s="722">
        <v>2.2999999999999998</v>
      </c>
      <c r="AM358" s="722">
        <v>20</v>
      </c>
      <c r="AN358" s="369" t="s">
        <v>1820</v>
      </c>
      <c r="AO358" s="367" t="s">
        <v>1326</v>
      </c>
      <c r="AP358" s="370" t="s">
        <v>1835</v>
      </c>
      <c r="AQ358" s="376" t="s">
        <v>676</v>
      </c>
      <c r="AR358" s="369">
        <v>4.6249999999999998E-3</v>
      </c>
      <c r="AS358" s="369">
        <v>4.6249999999999998E-3</v>
      </c>
      <c r="AT358" s="369" t="s">
        <v>1424</v>
      </c>
      <c r="AW358" s="198"/>
      <c r="AX358" s="198"/>
      <c r="AY358" s="184"/>
      <c r="AZ358" s="184"/>
      <c r="BA358" s="184"/>
      <c r="BB358" s="186"/>
      <c r="BC358" s="184"/>
      <c r="BD358" s="184"/>
      <c r="BE358" s="184"/>
      <c r="BF358" s="184"/>
      <c r="BG358" s="186"/>
      <c r="BH358" s="186"/>
      <c r="BI358" s="199"/>
      <c r="BJ358" s="199"/>
      <c r="BK358" s="199"/>
      <c r="BL358" s="218"/>
      <c r="BM358" s="186"/>
      <c r="BN358" s="186"/>
      <c r="BO358" s="186"/>
      <c r="BP358" s="186"/>
      <c r="BQ358" s="186"/>
      <c r="BR358" s="186"/>
      <c r="BS358" s="186"/>
      <c r="BT358" s="187"/>
      <c r="BU358" s="188"/>
      <c r="BV358" s="189"/>
      <c r="BW358" s="185"/>
      <c r="BX358"/>
      <c r="BZ358"/>
    </row>
    <row r="359" spans="2:78" ht="18.75">
      <c r="B359" s="363" t="s">
        <v>954</v>
      </c>
      <c r="C359" s="364">
        <v>19211736000137</v>
      </c>
      <c r="D359" s="365" t="s">
        <v>13</v>
      </c>
      <c r="E359" s="365" t="s">
        <v>615</v>
      </c>
      <c r="F359" s="365" t="s">
        <v>619</v>
      </c>
      <c r="G359" s="366" t="s">
        <v>34</v>
      </c>
      <c r="H359" s="366" t="s">
        <v>1339</v>
      </c>
      <c r="I359" s="366" t="s">
        <v>34</v>
      </c>
      <c r="J359" s="366" t="s">
        <v>1424</v>
      </c>
      <c r="K359" s="367" t="s">
        <v>48</v>
      </c>
      <c r="L359" s="368"/>
      <c r="M359" s="368" t="s">
        <v>34</v>
      </c>
      <c r="N359" s="367">
        <v>355259</v>
      </c>
      <c r="O359" s="367" t="s">
        <v>1323</v>
      </c>
      <c r="P359" s="371">
        <v>41616</v>
      </c>
      <c r="Q359" s="372">
        <v>32.166119999999999</v>
      </c>
      <c r="R359" s="372">
        <v>38.791361349397597</v>
      </c>
      <c r="S359" s="367">
        <v>1</v>
      </c>
      <c r="T359" s="369">
        <v>0.12435304011620762</v>
      </c>
      <c r="U359" s="369">
        <v>1.3323833782902479</v>
      </c>
      <c r="V359" s="369">
        <v>0.14963627389011447</v>
      </c>
      <c r="W359" s="369">
        <v>1.3405692165938297</v>
      </c>
      <c r="X359" s="369">
        <v>0.20690995736730544</v>
      </c>
      <c r="Y359" s="369">
        <v>1.4164179469177705</v>
      </c>
      <c r="Z359" s="369">
        <v>0.25617737098588034</v>
      </c>
      <c r="AA359" s="369">
        <v>1.3841759138057168</v>
      </c>
      <c r="AB359" s="369">
        <v>4.1360452370441864E-2</v>
      </c>
      <c r="AC359" s="373">
        <v>0.91911055382995388</v>
      </c>
      <c r="AD359" s="575">
        <v>19203036000109</v>
      </c>
      <c r="AE359" s="370" t="s">
        <v>1889</v>
      </c>
      <c r="AF359" s="370" t="s">
        <v>1833</v>
      </c>
      <c r="AG359" s="374" t="s">
        <v>1458</v>
      </c>
      <c r="AH359" s="374" t="s">
        <v>1819</v>
      </c>
      <c r="AI359" s="374">
        <v>5000</v>
      </c>
      <c r="AJ359" s="374">
        <v>1000</v>
      </c>
      <c r="AK359" s="374">
        <v>5000</v>
      </c>
      <c r="AL359" s="722">
        <v>0</v>
      </c>
      <c r="AM359" s="722">
        <v>0</v>
      </c>
      <c r="AN359" s="369" t="s">
        <v>1815</v>
      </c>
      <c r="AO359" s="367" t="s">
        <v>1326</v>
      </c>
      <c r="AP359" s="370" t="s">
        <v>1835</v>
      </c>
      <c r="AQ359" s="376" t="s">
        <v>666</v>
      </c>
      <c r="AR359" s="369">
        <v>3.7799999999999999E-3</v>
      </c>
      <c r="AS359" s="369">
        <v>3.7799999999999999E-3</v>
      </c>
      <c r="AT359" s="369" t="s">
        <v>1424</v>
      </c>
      <c r="AW359" s="198"/>
      <c r="AX359" s="198"/>
      <c r="AY359" s="184"/>
      <c r="AZ359" s="184"/>
      <c r="BA359" s="184"/>
      <c r="BB359" s="186"/>
      <c r="BC359" s="184"/>
      <c r="BD359" s="184"/>
      <c r="BE359" s="184"/>
      <c r="BF359" s="184"/>
      <c r="BG359" s="186"/>
      <c r="BH359" s="186"/>
      <c r="BI359" s="199"/>
      <c r="BJ359" s="199"/>
      <c r="BK359" s="199"/>
      <c r="BL359" s="218"/>
      <c r="BM359" s="186"/>
      <c r="BN359" s="186"/>
      <c r="BO359" s="186"/>
      <c r="BP359" s="186"/>
      <c r="BQ359" s="186"/>
      <c r="BR359" s="186"/>
      <c r="BS359" s="186"/>
      <c r="BT359" s="187"/>
      <c r="BU359" s="188"/>
      <c r="BV359" s="189"/>
      <c r="BW359" s="185"/>
      <c r="BX359"/>
      <c r="BZ359"/>
    </row>
    <row r="360" spans="2:78" ht="18.75">
      <c r="B360" s="363" t="s">
        <v>955</v>
      </c>
      <c r="C360" s="364">
        <v>19212817000151</v>
      </c>
      <c r="D360" s="365" t="s">
        <v>13</v>
      </c>
      <c r="E360" s="365" t="s">
        <v>615</v>
      </c>
      <c r="F360" s="365" t="s">
        <v>619</v>
      </c>
      <c r="G360" s="366" t="s">
        <v>34</v>
      </c>
      <c r="H360" s="366" t="s">
        <v>1339</v>
      </c>
      <c r="I360" s="366" t="s">
        <v>34</v>
      </c>
      <c r="J360" s="366" t="s">
        <v>1424</v>
      </c>
      <c r="K360" s="367" t="s">
        <v>48</v>
      </c>
      <c r="L360" s="368"/>
      <c r="M360" s="368" t="s">
        <v>34</v>
      </c>
      <c r="N360" s="367">
        <v>355283</v>
      </c>
      <c r="O360" s="367" t="s">
        <v>1323</v>
      </c>
      <c r="P360" s="371">
        <v>41616</v>
      </c>
      <c r="Q360" s="372">
        <v>242.42643100000001</v>
      </c>
      <c r="R360" s="372">
        <v>261.15016426190471</v>
      </c>
      <c r="S360" s="367">
        <v>1</v>
      </c>
      <c r="T360" s="369">
        <v>0.12531485681261012</v>
      </c>
      <c r="U360" s="369">
        <v>1.3426887843989459</v>
      </c>
      <c r="V360" s="369">
        <v>0.15083169513585304</v>
      </c>
      <c r="W360" s="369">
        <v>1.3512788184920714</v>
      </c>
      <c r="X360" s="369">
        <v>0.20894004594805793</v>
      </c>
      <c r="Y360" s="369">
        <v>1.4303150736495989</v>
      </c>
      <c r="Z360" s="369">
        <v>0.25944228784253154</v>
      </c>
      <c r="AA360" s="369">
        <v>1.401816891446181</v>
      </c>
      <c r="AB360" s="369">
        <v>4.2481490295171911E-2</v>
      </c>
      <c r="AC360" s="373">
        <v>0.92299609213684131</v>
      </c>
      <c r="AD360" s="575">
        <v>18981231000199</v>
      </c>
      <c r="AE360" s="370" t="s">
        <v>1983</v>
      </c>
      <c r="AF360" s="370" t="s">
        <v>1856</v>
      </c>
      <c r="AG360" s="374" t="s">
        <v>59</v>
      </c>
      <c r="AH360" s="374" t="s">
        <v>1819</v>
      </c>
      <c r="AI360" s="374">
        <v>500</v>
      </c>
      <c r="AJ360" s="374">
        <v>100</v>
      </c>
      <c r="AK360" s="374">
        <v>500</v>
      </c>
      <c r="AL360" s="722">
        <v>2.5</v>
      </c>
      <c r="AM360" s="722">
        <v>20</v>
      </c>
      <c r="AN360" s="369" t="s">
        <v>1820</v>
      </c>
      <c r="AO360" s="367" t="s">
        <v>1831</v>
      </c>
      <c r="AP360" s="370" t="s">
        <v>1835</v>
      </c>
      <c r="AQ360" s="376" t="s">
        <v>666</v>
      </c>
      <c r="AR360" s="369">
        <v>3.7799999999999999E-3</v>
      </c>
      <c r="AS360" s="369">
        <v>3.7799999999999999E-3</v>
      </c>
      <c r="AT360" s="369" t="s">
        <v>1424</v>
      </c>
      <c r="AW360" s="198"/>
      <c r="AX360" s="198"/>
      <c r="AY360" s="184"/>
      <c r="AZ360" s="184"/>
      <c r="BA360" s="184"/>
      <c r="BB360" s="186"/>
      <c r="BC360" s="184"/>
      <c r="BD360" s="184"/>
      <c r="BE360" s="184"/>
      <c r="BF360" s="184"/>
      <c r="BG360" s="186"/>
      <c r="BH360" s="186"/>
      <c r="BI360" s="199"/>
      <c r="BJ360" s="199"/>
      <c r="BK360" s="199"/>
      <c r="BL360" s="218"/>
      <c r="BM360" s="186"/>
      <c r="BN360" s="186"/>
      <c r="BO360" s="186"/>
      <c r="BP360" s="186"/>
      <c r="BQ360" s="186"/>
      <c r="BR360" s="186"/>
      <c r="BS360" s="186"/>
      <c r="BT360" s="187"/>
      <c r="BU360" s="188"/>
      <c r="BV360" s="189"/>
      <c r="BW360" s="185"/>
      <c r="BX360"/>
      <c r="BZ360"/>
    </row>
    <row r="361" spans="2:78" ht="18.75">
      <c r="B361" s="363" t="s">
        <v>1079</v>
      </c>
      <c r="C361" s="364">
        <v>19186860000190</v>
      </c>
      <c r="D361" s="365" t="s">
        <v>14</v>
      </c>
      <c r="E361" s="365" t="s">
        <v>607</v>
      </c>
      <c r="F361" s="365" t="s">
        <v>1424</v>
      </c>
      <c r="G361" s="366" t="s">
        <v>1424</v>
      </c>
      <c r="H361" s="366" t="s">
        <v>34</v>
      </c>
      <c r="I361" s="366" t="s">
        <v>34</v>
      </c>
      <c r="J361" s="366" t="s">
        <v>611</v>
      </c>
      <c r="K361" s="367" t="s">
        <v>1815</v>
      </c>
      <c r="L361" s="368"/>
      <c r="M361" s="368" t="s">
        <v>34</v>
      </c>
      <c r="N361" s="367">
        <v>355739</v>
      </c>
      <c r="O361" s="367" t="s">
        <v>1323</v>
      </c>
      <c r="P361" s="371">
        <v>41607</v>
      </c>
      <c r="Q361" s="372">
        <v>92.037592000000004</v>
      </c>
      <c r="R361" s="372">
        <v>92.02340883333332</v>
      </c>
      <c r="S361" s="367">
        <v>2</v>
      </c>
      <c r="T361" s="369">
        <v>-4.8583430874689082E-3</v>
      </c>
      <c r="U361" s="369">
        <v>-5.2054823667565586E-2</v>
      </c>
      <c r="V361" s="369">
        <v>-9.1397616556594063E-2</v>
      </c>
      <c r="W361" s="369">
        <v>-0.81881771070958886</v>
      </c>
      <c r="X361" s="369">
        <v>-4.6898812889607622E-2</v>
      </c>
      <c r="Y361" s="369">
        <v>-0.32104941256188796</v>
      </c>
      <c r="Z361" s="369">
        <v>4.9714249293584256E-3</v>
      </c>
      <c r="AA361" s="369">
        <v>2.6861571020222921E-2</v>
      </c>
      <c r="AB361" s="369">
        <v>0.22262733913948066</v>
      </c>
      <c r="AC361" s="373">
        <v>-0.91192331969012408</v>
      </c>
      <c r="AD361" s="575">
        <v>18981190000130</v>
      </c>
      <c r="AE361" s="370" t="s">
        <v>1910</v>
      </c>
      <c r="AF361" s="370" t="s">
        <v>1812</v>
      </c>
      <c r="AG361" s="374" t="s">
        <v>1459</v>
      </c>
      <c r="AH361" s="374" t="s">
        <v>1813</v>
      </c>
      <c r="AI361" s="374">
        <v>5000</v>
      </c>
      <c r="AJ361" s="374">
        <v>1000</v>
      </c>
      <c r="AK361" s="374">
        <v>5000</v>
      </c>
      <c r="AL361" s="722">
        <v>2</v>
      </c>
      <c r="AM361" s="722">
        <v>10</v>
      </c>
      <c r="AN361" s="369" t="s">
        <v>1866</v>
      </c>
      <c r="AO361" s="367" t="s">
        <v>1326</v>
      </c>
      <c r="AP361" s="370" t="s">
        <v>1816</v>
      </c>
      <c r="AQ361" s="376" t="s">
        <v>667</v>
      </c>
      <c r="AR361" s="369">
        <v>6.0000000000000001E-3</v>
      </c>
      <c r="AS361" s="369">
        <v>6.0000000000000001E-3</v>
      </c>
      <c r="AT361" s="369" t="s">
        <v>1424</v>
      </c>
      <c r="AW361" s="198"/>
      <c r="AX361" s="198"/>
      <c r="AY361" s="184"/>
      <c r="AZ361" s="184"/>
      <c r="BA361" s="184"/>
      <c r="BB361" s="186"/>
      <c r="BC361" s="184"/>
      <c r="BD361" s="184"/>
      <c r="BE361" s="184"/>
      <c r="BF361" s="184"/>
      <c r="BG361" s="186"/>
      <c r="BH361" s="186"/>
      <c r="BI361" s="199"/>
      <c r="BJ361" s="199"/>
      <c r="BK361" s="199"/>
      <c r="BL361" s="218"/>
      <c r="BM361" s="186"/>
      <c r="BN361" s="186"/>
      <c r="BO361" s="186"/>
      <c r="BP361" s="186"/>
      <c r="BQ361" s="186"/>
      <c r="BR361" s="186"/>
      <c r="BS361" s="186"/>
      <c r="BT361" s="187"/>
      <c r="BU361" s="188"/>
      <c r="BV361" s="189"/>
      <c r="BW361" s="185"/>
      <c r="BX361"/>
      <c r="BZ361"/>
    </row>
    <row r="362" spans="2:78" ht="18.75">
      <c r="B362" s="363" t="s">
        <v>1249</v>
      </c>
      <c r="C362" s="364">
        <v>18679873000138</v>
      </c>
      <c r="D362" s="365" t="s">
        <v>13</v>
      </c>
      <c r="E362" s="365" t="s">
        <v>616</v>
      </c>
      <c r="F362" s="365" t="s">
        <v>619</v>
      </c>
      <c r="G362" s="366" t="s">
        <v>34</v>
      </c>
      <c r="H362" s="366" t="s">
        <v>1340</v>
      </c>
      <c r="I362" s="366" t="s">
        <v>34</v>
      </c>
      <c r="J362" s="366" t="s">
        <v>611</v>
      </c>
      <c r="K362" s="367" t="s">
        <v>48</v>
      </c>
      <c r="L362" s="368"/>
      <c r="M362" s="368" t="s">
        <v>1421</v>
      </c>
      <c r="N362" s="367">
        <v>357308</v>
      </c>
      <c r="O362" s="367" t="s">
        <v>1323</v>
      </c>
      <c r="P362" s="371">
        <v>41609</v>
      </c>
      <c r="Q362" s="372">
        <v>9.0309629999999999</v>
      </c>
      <c r="R362" s="372">
        <v>15.21030411111111</v>
      </c>
      <c r="S362" s="367">
        <v>3</v>
      </c>
      <c r="T362" s="369">
        <v>-1.1031037997004556E-2</v>
      </c>
      <c r="U362" s="369">
        <v>-0.11819229878708372</v>
      </c>
      <c r="V362" s="369">
        <v>-1.3018736604296199E-2</v>
      </c>
      <c r="W362" s="369">
        <v>-0.1166329331581662</v>
      </c>
      <c r="X362" s="369">
        <v>2.3914232943318181E-2</v>
      </c>
      <c r="Y362" s="369">
        <v>0.16370671164731662</v>
      </c>
      <c r="Z362" s="369">
        <v>0.49765494146854095</v>
      </c>
      <c r="AA362" s="369">
        <v>2.688925960619351</v>
      </c>
      <c r="AB362" s="369">
        <v>0.16301265108638513</v>
      </c>
      <c r="AC362" s="373">
        <v>-0.76460435051452524</v>
      </c>
      <c r="AD362" s="575">
        <v>22187896000100</v>
      </c>
      <c r="AE362" s="370" t="s">
        <v>1838</v>
      </c>
      <c r="AF362" s="370" t="s">
        <v>1856</v>
      </c>
      <c r="AG362" s="374" t="s">
        <v>59</v>
      </c>
      <c r="AH362" s="374" t="s">
        <v>1894</v>
      </c>
      <c r="AI362" s="374">
        <v>500000</v>
      </c>
      <c r="AJ362" s="374">
        <v>100000</v>
      </c>
      <c r="AK362" s="374">
        <v>500000</v>
      </c>
      <c r="AL362" s="722">
        <v>0</v>
      </c>
      <c r="AM362" s="722">
        <v>0</v>
      </c>
      <c r="AN362" s="369" t="s">
        <v>1820</v>
      </c>
      <c r="AO362" s="367" t="s">
        <v>1326</v>
      </c>
      <c r="AP362" s="370" t="s">
        <v>1835</v>
      </c>
      <c r="AQ362" s="376" t="s">
        <v>681</v>
      </c>
      <c r="AR362" s="369">
        <v>2.66666666666667E-3</v>
      </c>
      <c r="AS362" s="369">
        <v>2.66666666666667E-3</v>
      </c>
      <c r="AT362" s="369" t="s">
        <v>1424</v>
      </c>
      <c r="AW362" s="198"/>
      <c r="AX362" s="198"/>
      <c r="AY362" s="184"/>
      <c r="AZ362" s="184"/>
      <c r="BA362" s="184"/>
      <c r="BB362" s="186"/>
      <c r="BC362" s="184"/>
      <c r="BD362" s="184"/>
      <c r="BE362" s="184"/>
      <c r="BF362" s="184"/>
      <c r="BG362" s="186"/>
      <c r="BH362" s="186"/>
      <c r="BI362" s="199"/>
      <c r="BJ362" s="199"/>
      <c r="BK362" s="199"/>
      <c r="BL362" s="218"/>
      <c r="BM362" s="186"/>
      <c r="BN362" s="186"/>
      <c r="BO362" s="186"/>
      <c r="BP362" s="186"/>
      <c r="BQ362" s="186"/>
      <c r="BR362" s="186"/>
      <c r="BS362" s="186"/>
      <c r="BT362" s="187"/>
      <c r="BU362" s="188"/>
      <c r="BV362" s="189"/>
      <c r="BW362" s="185"/>
      <c r="BX362"/>
      <c r="BZ362"/>
    </row>
    <row r="363" spans="2:78" ht="18.75">
      <c r="B363" s="363" t="s">
        <v>1609</v>
      </c>
      <c r="C363" s="364">
        <v>19009392000188</v>
      </c>
      <c r="D363" s="365" t="s">
        <v>13</v>
      </c>
      <c r="E363" s="365" t="s">
        <v>615</v>
      </c>
      <c r="F363" s="365" t="s">
        <v>619</v>
      </c>
      <c r="G363" s="366" t="s">
        <v>34</v>
      </c>
      <c r="H363" s="366" t="s">
        <v>1340</v>
      </c>
      <c r="I363" s="366" t="s">
        <v>34</v>
      </c>
      <c r="J363" s="366" t="s">
        <v>611</v>
      </c>
      <c r="K363" s="367" t="s">
        <v>48</v>
      </c>
      <c r="L363" s="368"/>
      <c r="M363" s="368" t="s">
        <v>1424</v>
      </c>
      <c r="N363" s="367">
        <v>357898</v>
      </c>
      <c r="O363" s="367" t="s">
        <v>1323</v>
      </c>
      <c r="P363" s="371">
        <v>41637</v>
      </c>
      <c r="Q363" s="372">
        <v>2697.0633357000002</v>
      </c>
      <c r="R363" s="372">
        <v>2058.1170738963715</v>
      </c>
      <c r="S363" s="367">
        <v>1</v>
      </c>
      <c r="T363" s="369">
        <v>0.53240338000341203</v>
      </c>
      <c r="U363" s="369">
        <v>5.7044477030814242</v>
      </c>
      <c r="V363" s="369">
        <v>0.62015442926613318</v>
      </c>
      <c r="W363" s="369">
        <v>5.5558716866941209</v>
      </c>
      <c r="X363" s="369">
        <v>0.92020013901036357</v>
      </c>
      <c r="Y363" s="369">
        <v>6.2993004698016479</v>
      </c>
      <c r="Z363" s="369">
        <v>1.1214990777300939</v>
      </c>
      <c r="AA363" s="369">
        <v>6.0596765622787263</v>
      </c>
      <c r="AB363" s="369">
        <v>0.20672101234280818</v>
      </c>
      <c r="AC363" s="373">
        <v>2.4599965813710605</v>
      </c>
      <c r="AD363" s="575">
        <v>18764148000168</v>
      </c>
      <c r="AE363" s="370" t="s">
        <v>1817</v>
      </c>
      <c r="AF363" s="370" t="s">
        <v>1818</v>
      </c>
      <c r="AG363" s="374" t="s">
        <v>1594</v>
      </c>
      <c r="AH363" s="374" t="s">
        <v>1894</v>
      </c>
      <c r="AI363" s="374">
        <v>1000000</v>
      </c>
      <c r="AJ363" s="374">
        <v>200000</v>
      </c>
      <c r="AK363" s="374">
        <v>1000000</v>
      </c>
      <c r="AL363" s="722">
        <v>0</v>
      </c>
      <c r="AM363" s="722">
        <v>0</v>
      </c>
      <c r="AN363" s="369" t="s">
        <v>1820</v>
      </c>
      <c r="AO363" s="367" t="s">
        <v>1326</v>
      </c>
      <c r="AP363" s="370" t="s">
        <v>1835</v>
      </c>
      <c r="AQ363" s="376" t="s">
        <v>1815</v>
      </c>
      <c r="AR363" s="369">
        <v>0</v>
      </c>
      <c r="AS363" s="369">
        <v>0</v>
      </c>
      <c r="AT363" s="369" t="s">
        <v>1424</v>
      </c>
      <c r="AW363" s="198"/>
      <c r="AX363" s="198"/>
      <c r="AY363" s="184"/>
      <c r="AZ363" s="184"/>
      <c r="BA363" s="184"/>
      <c r="BB363" s="186"/>
      <c r="BC363" s="184"/>
      <c r="BD363" s="184"/>
      <c r="BE363" s="184"/>
      <c r="BF363" s="184"/>
      <c r="BG363" s="186"/>
      <c r="BH363" s="186"/>
      <c r="BI363" s="199"/>
      <c r="BJ363" s="199"/>
      <c r="BK363" s="199"/>
      <c r="BL363" s="218"/>
      <c r="BM363" s="186"/>
      <c r="BN363" s="186"/>
      <c r="BO363" s="186"/>
      <c r="BP363" s="186"/>
      <c r="BQ363" s="186"/>
      <c r="BR363" s="186"/>
      <c r="BS363" s="186"/>
      <c r="BT363" s="187"/>
      <c r="BU363" s="188"/>
      <c r="BV363" s="189"/>
      <c r="BW363" s="185"/>
      <c r="BX363"/>
      <c r="BZ363"/>
    </row>
    <row r="364" spans="2:78" ht="18.75">
      <c r="B364" s="363" t="s">
        <v>1173</v>
      </c>
      <c r="C364" s="364">
        <v>19436818000180</v>
      </c>
      <c r="D364" s="365" t="s">
        <v>14</v>
      </c>
      <c r="E364" s="365" t="s">
        <v>607</v>
      </c>
      <c r="F364" s="365" t="s">
        <v>862</v>
      </c>
      <c r="G364" s="366" t="s">
        <v>1424</v>
      </c>
      <c r="H364" s="366" t="s">
        <v>34</v>
      </c>
      <c r="I364" s="366" t="s">
        <v>34</v>
      </c>
      <c r="J364" s="366" t="s">
        <v>611</v>
      </c>
      <c r="K364" s="367" t="s">
        <v>1815</v>
      </c>
      <c r="L364" s="368"/>
      <c r="M364" s="368" t="s">
        <v>1421</v>
      </c>
      <c r="N364" s="367">
        <v>359130</v>
      </c>
      <c r="O364" s="367" t="s">
        <v>1323</v>
      </c>
      <c r="P364" s="371">
        <v>41658</v>
      </c>
      <c r="Q364" s="372">
        <v>1038.2202179999999</v>
      </c>
      <c r="R364" s="372">
        <v>2392.1242875476191</v>
      </c>
      <c r="S364" s="367">
        <v>3</v>
      </c>
      <c r="T364" s="369">
        <v>-0.34414174795727959</v>
      </c>
      <c r="U364" s="369">
        <v>-3.6873143135506554</v>
      </c>
      <c r="V364" s="369">
        <v>-0.27831876355472673</v>
      </c>
      <c r="W364" s="369">
        <v>-2.4934165835746067</v>
      </c>
      <c r="X364" s="369">
        <v>-0.12217938996002553</v>
      </c>
      <c r="Y364" s="369">
        <v>-0.83638836373464143</v>
      </c>
      <c r="Z364" s="369">
        <v>0.33021904382357636</v>
      </c>
      <c r="AA364" s="369">
        <v>1.7842374015374749</v>
      </c>
      <c r="AB364" s="369">
        <v>0.23580563270909974</v>
      </c>
      <c r="AC364" s="373">
        <v>-1.6536509526090688</v>
      </c>
      <c r="AD364" s="575">
        <v>0</v>
      </c>
      <c r="AE364" s="370" t="s">
        <v>1984</v>
      </c>
      <c r="AF364" s="370" t="s">
        <v>1907</v>
      </c>
      <c r="AG364" s="374" t="s">
        <v>1462</v>
      </c>
      <c r="AH364" s="374" t="s">
        <v>1819</v>
      </c>
      <c r="AI364" s="374">
        <v>50000</v>
      </c>
      <c r="AJ364" s="374">
        <v>1000</v>
      </c>
      <c r="AK364" s="374">
        <v>1000</v>
      </c>
      <c r="AL364" s="722">
        <v>1.5</v>
      </c>
      <c r="AM364" s="722">
        <v>0</v>
      </c>
      <c r="AN364" s="369" t="s">
        <v>1824</v>
      </c>
      <c r="AO364" s="367" t="s">
        <v>1326</v>
      </c>
      <c r="AP364" s="370" t="s">
        <v>1816</v>
      </c>
      <c r="AQ364" s="376" t="s">
        <v>661</v>
      </c>
      <c r="AR364" s="369">
        <v>2E-3</v>
      </c>
      <c r="AS364" s="369">
        <v>2E-3</v>
      </c>
      <c r="AT364" s="369" t="s">
        <v>1424</v>
      </c>
      <c r="AW364" s="198"/>
      <c r="AX364" s="198"/>
      <c r="AY364" s="184"/>
      <c r="AZ364" s="184"/>
      <c r="BA364" s="184"/>
      <c r="BB364" s="186"/>
      <c r="BC364" s="184"/>
      <c r="BD364" s="184"/>
      <c r="BE364" s="184"/>
      <c r="BF364" s="184"/>
      <c r="BG364" s="186"/>
      <c r="BH364" s="186"/>
      <c r="BI364" s="199"/>
      <c r="BJ364" s="199"/>
      <c r="BK364" s="199"/>
      <c r="BL364" s="218"/>
      <c r="BM364" s="186"/>
      <c r="BN364" s="186"/>
      <c r="BO364" s="186"/>
      <c r="BP364" s="186"/>
      <c r="BQ364" s="186"/>
      <c r="BR364" s="186"/>
      <c r="BS364" s="186"/>
      <c r="BT364" s="187"/>
      <c r="BU364" s="188"/>
      <c r="BV364" s="189"/>
      <c r="BW364" s="185"/>
      <c r="BX364"/>
      <c r="BZ364"/>
    </row>
    <row r="365" spans="2:78" ht="18.75">
      <c r="B365" s="363" t="s">
        <v>1174</v>
      </c>
      <c r="C365" s="364">
        <v>19436835000117</v>
      </c>
      <c r="D365" s="365" t="s">
        <v>14</v>
      </c>
      <c r="E365" s="365" t="s">
        <v>607</v>
      </c>
      <c r="F365" s="365" t="s">
        <v>862</v>
      </c>
      <c r="G365" s="366" t="s">
        <v>1424</v>
      </c>
      <c r="H365" s="366" t="s">
        <v>34</v>
      </c>
      <c r="I365" s="366" t="s">
        <v>34</v>
      </c>
      <c r="J365" s="366" t="s">
        <v>611</v>
      </c>
      <c r="K365" s="367" t="s">
        <v>1815</v>
      </c>
      <c r="L365" s="368"/>
      <c r="M365" s="368" t="s">
        <v>1421</v>
      </c>
      <c r="N365" s="367">
        <v>359149</v>
      </c>
      <c r="O365" s="367" t="s">
        <v>1323</v>
      </c>
      <c r="P365" s="371">
        <v>41655</v>
      </c>
      <c r="Q365" s="372">
        <v>593.81080399999996</v>
      </c>
      <c r="R365" s="372">
        <v>1481.5959776349205</v>
      </c>
      <c r="S365" s="367">
        <v>3</v>
      </c>
      <c r="T365" s="369">
        <v>-0.34906682317227644</v>
      </c>
      <c r="U365" s="369">
        <v>-3.7400841400636122</v>
      </c>
      <c r="V365" s="369">
        <v>-0.28536770627405339</v>
      </c>
      <c r="W365" s="369">
        <v>-2.5565670174460209</v>
      </c>
      <c r="X365" s="369">
        <v>-0.13976285627010343</v>
      </c>
      <c r="Y365" s="369">
        <v>-0.95675732793294799</v>
      </c>
      <c r="Z365" s="369">
        <v>0.29012618017909286</v>
      </c>
      <c r="AA365" s="369">
        <v>1.5676079000377123</v>
      </c>
      <c r="AB365" s="369">
        <v>0.23535260736396546</v>
      </c>
      <c r="AC365" s="373">
        <v>-1.6867845923855955</v>
      </c>
      <c r="AD365" s="575">
        <v>19436818000180</v>
      </c>
      <c r="AE365" s="370" t="s">
        <v>1906</v>
      </c>
      <c r="AF365" s="370" t="s">
        <v>1907</v>
      </c>
      <c r="AG365" s="374" t="s">
        <v>1462</v>
      </c>
      <c r="AH365" s="374" t="s">
        <v>1819</v>
      </c>
      <c r="AI365" s="374">
        <v>1000</v>
      </c>
      <c r="AJ365" s="374">
        <v>100</v>
      </c>
      <c r="AK365" s="374">
        <v>100</v>
      </c>
      <c r="AL365" s="722">
        <v>2.5</v>
      </c>
      <c r="AM365" s="722">
        <v>0</v>
      </c>
      <c r="AN365" s="369" t="s">
        <v>1824</v>
      </c>
      <c r="AO365" s="367" t="s">
        <v>1326</v>
      </c>
      <c r="AP365" s="370" t="s">
        <v>1816</v>
      </c>
      <c r="AQ365" s="376" t="s">
        <v>661</v>
      </c>
      <c r="AR365" s="369">
        <v>3.0000000000000001E-3</v>
      </c>
      <c r="AS365" s="369">
        <v>3.0000000000000001E-3</v>
      </c>
      <c r="AT365" s="369" t="s">
        <v>1424</v>
      </c>
      <c r="AW365" s="198"/>
      <c r="AX365" s="198"/>
      <c r="AY365" s="184"/>
      <c r="AZ365" s="184"/>
      <c r="BA365" s="184"/>
      <c r="BB365" s="184"/>
      <c r="BC365" s="184"/>
      <c r="BD365" s="184"/>
      <c r="BE365" s="184"/>
      <c r="BF365" s="184"/>
      <c r="BG365" s="186"/>
      <c r="BH365" s="186"/>
      <c r="BI365" s="199"/>
      <c r="BJ365" s="199"/>
      <c r="BK365" s="199"/>
      <c r="BL365" s="218"/>
      <c r="BM365" s="186"/>
      <c r="BN365" s="186"/>
      <c r="BO365" s="186"/>
      <c r="BP365" s="186"/>
      <c r="BQ365" s="186"/>
      <c r="BR365" s="186"/>
      <c r="BS365" s="186"/>
      <c r="BT365" s="186"/>
      <c r="BU365" s="186"/>
      <c r="BV365" s="189"/>
      <c r="BW365" s="184"/>
      <c r="BX365"/>
      <c r="BZ365"/>
    </row>
    <row r="366" spans="2:78" ht="18.75">
      <c r="B366" s="363" t="s">
        <v>891</v>
      </c>
      <c r="C366" s="364">
        <v>13614709000129</v>
      </c>
      <c r="D366" s="365" t="s">
        <v>14</v>
      </c>
      <c r="E366" s="365" t="s">
        <v>607</v>
      </c>
      <c r="F366" s="365" t="s">
        <v>1424</v>
      </c>
      <c r="G366" s="366" t="s">
        <v>1424</v>
      </c>
      <c r="H366" s="366" t="s">
        <v>34</v>
      </c>
      <c r="I366" s="366" t="s">
        <v>34</v>
      </c>
      <c r="J366" s="366" t="s">
        <v>608</v>
      </c>
      <c r="K366" s="367" t="s">
        <v>48</v>
      </c>
      <c r="L366" s="368"/>
      <c r="M366" s="368" t="s">
        <v>1421</v>
      </c>
      <c r="N366" s="367">
        <v>359890</v>
      </c>
      <c r="O366" s="367" t="s">
        <v>1323</v>
      </c>
      <c r="P366" s="371">
        <v>41648</v>
      </c>
      <c r="Q366" s="372">
        <v>179.46636699999999</v>
      </c>
      <c r="R366" s="372">
        <v>198.37395471485939</v>
      </c>
      <c r="S366" s="367">
        <v>2</v>
      </c>
      <c r="T366" s="369">
        <v>4.1020368367871374E-2</v>
      </c>
      <c r="U366" s="369">
        <v>0.43951363741184013</v>
      </c>
      <c r="V366" s="369">
        <v>-6.3045584487640527E-2</v>
      </c>
      <c r="W366" s="369">
        <v>-0.56481605435030735</v>
      </c>
      <c r="X366" s="369">
        <v>1.8303893267533011E-2</v>
      </c>
      <c r="Y366" s="369">
        <v>0.12530070206615276</v>
      </c>
      <c r="Z366" s="369">
        <v>6.3499870189862584E-3</v>
      </c>
      <c r="AA366" s="369">
        <v>3.4310208785553471E-2</v>
      </c>
      <c r="AB366" s="369">
        <v>0.19724678041497698</v>
      </c>
      <c r="AC366" s="373">
        <v>-0.8855253795546274</v>
      </c>
      <c r="AD366" s="575">
        <v>0</v>
      </c>
      <c r="AE366" s="370" t="s">
        <v>1844</v>
      </c>
      <c r="AF366" s="370" t="s">
        <v>1844</v>
      </c>
      <c r="AG366" s="374" t="s">
        <v>469</v>
      </c>
      <c r="AH366" s="374" t="s">
        <v>1819</v>
      </c>
      <c r="AI366" s="374">
        <v>1000</v>
      </c>
      <c r="AJ366" s="374">
        <v>1000</v>
      </c>
      <c r="AK366" s="374">
        <v>1000</v>
      </c>
      <c r="AL366" s="722">
        <v>1</v>
      </c>
      <c r="AM366" s="722">
        <v>0</v>
      </c>
      <c r="AN366" s="369" t="s">
        <v>668</v>
      </c>
      <c r="AO366" s="367" t="s">
        <v>1326</v>
      </c>
      <c r="AP366" s="370" t="s">
        <v>1816</v>
      </c>
      <c r="AQ366" s="376" t="s">
        <v>661</v>
      </c>
      <c r="AR366" s="369">
        <v>2.66666666666667E-3</v>
      </c>
      <c r="AS366" s="369">
        <v>2.66666666666667E-3</v>
      </c>
      <c r="AT366" s="369" t="s">
        <v>1424</v>
      </c>
      <c r="AW366" s="198"/>
      <c r="AX366" s="198"/>
      <c r="AY366" s="184"/>
      <c r="AZ366" s="184"/>
      <c r="BA366" s="184"/>
      <c r="BB366" s="184"/>
      <c r="BC366" s="184"/>
      <c r="BD366" s="184"/>
      <c r="BE366" s="184"/>
      <c r="BF366" s="184"/>
      <c r="BG366" s="186"/>
      <c r="BH366" s="186"/>
      <c r="BI366" s="199"/>
      <c r="BJ366" s="199"/>
      <c r="BK366" s="199"/>
      <c r="BL366" s="218"/>
      <c r="BM366" s="186"/>
      <c r="BN366" s="186"/>
      <c r="BO366" s="186"/>
      <c r="BP366" s="186"/>
      <c r="BQ366" s="186"/>
      <c r="BR366" s="186"/>
      <c r="BS366" s="186"/>
      <c r="BT366" s="186"/>
      <c r="BU366" s="186"/>
      <c r="BV366" s="189"/>
      <c r="BW366" s="184"/>
      <c r="BX366"/>
      <c r="BZ366"/>
    </row>
    <row r="367" spans="2:78" ht="18.75">
      <c r="B367" s="363" t="s">
        <v>940</v>
      </c>
      <c r="C367" s="364">
        <v>19038997000105</v>
      </c>
      <c r="D367" s="365" t="s">
        <v>13</v>
      </c>
      <c r="E367" s="365" t="s">
        <v>615</v>
      </c>
      <c r="F367" s="365" t="s">
        <v>619</v>
      </c>
      <c r="G367" s="366" t="s">
        <v>34</v>
      </c>
      <c r="H367" s="366" t="s">
        <v>1339</v>
      </c>
      <c r="I367" s="366" t="s">
        <v>34</v>
      </c>
      <c r="J367" s="366" t="s">
        <v>1424</v>
      </c>
      <c r="K367" s="367" t="s">
        <v>48</v>
      </c>
      <c r="L367" s="368"/>
      <c r="M367" s="368" t="s">
        <v>1421</v>
      </c>
      <c r="N367" s="367">
        <v>360600</v>
      </c>
      <c r="O367" s="367" t="s">
        <v>1323</v>
      </c>
      <c r="P367" s="371">
        <v>41529</v>
      </c>
      <c r="Q367" s="372">
        <v>69.110524999999996</v>
      </c>
      <c r="R367" s="372">
        <v>57.860751273092369</v>
      </c>
      <c r="S367" s="367">
        <v>3</v>
      </c>
      <c r="T367" s="369">
        <v>7.4648229088017048E-2</v>
      </c>
      <c r="U367" s="369">
        <v>0.79982008934185544</v>
      </c>
      <c r="V367" s="369">
        <v>8.0588529166080169E-2</v>
      </c>
      <c r="W367" s="369">
        <v>0.72198069760782957</v>
      </c>
      <c r="X367" s="369">
        <v>0.13720522956402426</v>
      </c>
      <c r="Y367" s="369">
        <v>0.93924889859440353</v>
      </c>
      <c r="Z367" s="369">
        <v>0.16051654623053069</v>
      </c>
      <c r="AA367" s="369">
        <v>0.86730196427782213</v>
      </c>
      <c r="AB367" s="369">
        <v>5.3588731756044339E-2</v>
      </c>
      <c r="AC367" s="373">
        <v>-0.57909406366348293</v>
      </c>
      <c r="AD367" s="575">
        <v>0</v>
      </c>
      <c r="AE367" s="370" t="s">
        <v>1898</v>
      </c>
      <c r="AF367" s="370" t="s">
        <v>1858</v>
      </c>
      <c r="AG367" s="374" t="s">
        <v>721</v>
      </c>
      <c r="AH367" s="374" t="s">
        <v>1819</v>
      </c>
      <c r="AI367" s="374">
        <v>1000</v>
      </c>
      <c r="AJ367" s="374">
        <v>500</v>
      </c>
      <c r="AK367" s="374">
        <v>500</v>
      </c>
      <c r="AL367" s="722">
        <v>0.85</v>
      </c>
      <c r="AM367" s="722">
        <v>20</v>
      </c>
      <c r="AN367" s="369" t="s">
        <v>1820</v>
      </c>
      <c r="AO367" s="367" t="s">
        <v>1326</v>
      </c>
      <c r="AP367" s="370" t="s">
        <v>1835</v>
      </c>
      <c r="AQ367" s="376" t="s">
        <v>688</v>
      </c>
      <c r="AR367" s="369">
        <v>2.6503E-3</v>
      </c>
      <c r="AS367" s="369">
        <v>2.6503E-3</v>
      </c>
      <c r="AT367" s="369" t="s">
        <v>1424</v>
      </c>
      <c r="AW367" s="198"/>
      <c r="AX367" s="198"/>
      <c r="AY367" s="184"/>
      <c r="AZ367" s="184"/>
      <c r="BA367" s="184"/>
      <c r="BB367" s="184"/>
      <c r="BC367" s="184"/>
      <c r="BD367" s="184"/>
      <c r="BE367" s="184"/>
      <c r="BF367" s="184"/>
      <c r="BG367" s="186"/>
      <c r="BH367" s="186"/>
      <c r="BI367" s="199"/>
      <c r="BJ367" s="199"/>
      <c r="BK367" s="199"/>
      <c r="BL367" s="218"/>
      <c r="BM367" s="186"/>
      <c r="BN367" s="186"/>
      <c r="BO367" s="186"/>
      <c r="BP367" s="186"/>
      <c r="BQ367" s="186"/>
      <c r="BR367" s="186"/>
      <c r="BS367" s="186"/>
      <c r="BT367" s="186"/>
      <c r="BU367" s="186"/>
      <c r="BV367" s="189"/>
      <c r="BW367" s="184"/>
      <c r="BX367"/>
      <c r="BZ367"/>
    </row>
    <row r="368" spans="2:78" ht="18.75">
      <c r="B368" s="363" t="s">
        <v>215</v>
      </c>
      <c r="C368" s="364">
        <v>18889810000106</v>
      </c>
      <c r="D368" s="365" t="s">
        <v>14</v>
      </c>
      <c r="E368" s="365" t="s">
        <v>614</v>
      </c>
      <c r="F368" s="365" t="s">
        <v>1424</v>
      </c>
      <c r="G368" s="366" t="s">
        <v>1424</v>
      </c>
      <c r="H368" s="366" t="s">
        <v>1340</v>
      </c>
      <c r="I368" s="366" t="s">
        <v>34</v>
      </c>
      <c r="J368" s="366" t="s">
        <v>608</v>
      </c>
      <c r="K368" s="367" t="s">
        <v>48</v>
      </c>
      <c r="L368" s="368"/>
      <c r="M368" s="368" t="s">
        <v>34</v>
      </c>
      <c r="N368" s="367">
        <v>361402</v>
      </c>
      <c r="O368" s="367" t="s">
        <v>1323</v>
      </c>
      <c r="P368" s="371">
        <v>41697</v>
      </c>
      <c r="Q368" s="372">
        <v>50.551205000000003</v>
      </c>
      <c r="R368" s="372">
        <v>46.848086555555597</v>
      </c>
      <c r="S368" s="367">
        <v>2</v>
      </c>
      <c r="T368" s="369">
        <v>0.12141477494951936</v>
      </c>
      <c r="U368" s="369">
        <v>1.3009012716570187</v>
      </c>
      <c r="V368" s="369">
        <v>1.7570384584132626E-2</v>
      </c>
      <c r="W368" s="369">
        <v>0.15741047330876543</v>
      </c>
      <c r="X368" s="369">
        <v>0.2034877525400236</v>
      </c>
      <c r="Y368" s="369">
        <v>1.3929909818887951</v>
      </c>
      <c r="Z368" s="369">
        <v>0.27969892760458825</v>
      </c>
      <c r="AA368" s="369">
        <v>1.5112674363767225</v>
      </c>
      <c r="AB368" s="369">
        <v>0.2418699317085338</v>
      </c>
      <c r="AC368" s="373">
        <v>-0.3888497439791902</v>
      </c>
      <c r="AD368" s="575">
        <v>26946245000108</v>
      </c>
      <c r="AE368" s="370" t="s">
        <v>1859</v>
      </c>
      <c r="AF368" s="370" t="s">
        <v>1812</v>
      </c>
      <c r="AG368" s="374" t="s">
        <v>1459</v>
      </c>
      <c r="AH368" s="374" t="s">
        <v>1819</v>
      </c>
      <c r="AI368" s="374">
        <v>5000</v>
      </c>
      <c r="AJ368" s="374">
        <v>1000</v>
      </c>
      <c r="AK368" s="374">
        <v>5000</v>
      </c>
      <c r="AL368" s="722">
        <v>2</v>
      </c>
      <c r="AM368" s="722">
        <v>20</v>
      </c>
      <c r="AN368" s="369" t="s">
        <v>1820</v>
      </c>
      <c r="AO368" s="367" t="s">
        <v>1326</v>
      </c>
      <c r="AP368" s="370" t="s">
        <v>1835</v>
      </c>
      <c r="AQ368" s="376" t="s">
        <v>670</v>
      </c>
      <c r="AR368" s="369">
        <v>4.0000000000000001E-3</v>
      </c>
      <c r="AS368" s="369">
        <v>4.0000000000000001E-3</v>
      </c>
      <c r="AT368" s="369" t="s">
        <v>1424</v>
      </c>
      <c r="AW368" s="198"/>
      <c r="AX368" s="198"/>
      <c r="AY368" s="184"/>
      <c r="AZ368" s="184"/>
      <c r="BA368" s="184"/>
      <c r="BB368" s="184"/>
      <c r="BC368" s="184"/>
      <c r="BD368" s="184"/>
      <c r="BE368" s="184"/>
      <c r="BF368" s="184"/>
      <c r="BG368" s="186"/>
      <c r="BH368" s="186"/>
      <c r="BI368" s="199"/>
      <c r="BJ368" s="199"/>
      <c r="BK368" s="199"/>
      <c r="BL368" s="218"/>
      <c r="BM368" s="186"/>
      <c r="BN368" s="186"/>
      <c r="BO368" s="186"/>
      <c r="BP368" s="186"/>
      <c r="BQ368" s="186"/>
      <c r="BR368" s="186"/>
      <c r="BS368" s="186"/>
      <c r="BT368" s="186"/>
      <c r="BU368" s="186"/>
      <c r="BV368" s="189"/>
      <c r="BW368" s="184"/>
      <c r="BX368"/>
      <c r="BZ368"/>
    </row>
    <row r="369" spans="2:78" ht="18.75">
      <c r="B369" s="363" t="s">
        <v>1138</v>
      </c>
      <c r="C369" s="364">
        <v>18719154000101</v>
      </c>
      <c r="D369" s="365" t="s">
        <v>11</v>
      </c>
      <c r="E369" s="365" t="s">
        <v>620</v>
      </c>
      <c r="F369" s="365" t="s">
        <v>674</v>
      </c>
      <c r="G369" s="366" t="s">
        <v>740</v>
      </c>
      <c r="H369" s="366" t="s">
        <v>34</v>
      </c>
      <c r="I369" s="366" t="s">
        <v>1424</v>
      </c>
      <c r="J369" s="366" t="s">
        <v>608</v>
      </c>
      <c r="K369" s="367" t="s">
        <v>48</v>
      </c>
      <c r="L369" s="368" t="s">
        <v>1341</v>
      </c>
      <c r="M369" s="368" t="s">
        <v>1421</v>
      </c>
      <c r="N369" s="367">
        <v>361445</v>
      </c>
      <c r="O369" s="367" t="s">
        <v>1323</v>
      </c>
      <c r="P369" s="371">
        <v>41700</v>
      </c>
      <c r="Q369" s="372">
        <v>4772.4754519999997</v>
      </c>
      <c r="R369" s="372">
        <v>4126.3902525476224</v>
      </c>
      <c r="S369" s="367">
        <v>0</v>
      </c>
      <c r="T369" s="369">
        <v>9.9128707015736728E-2</v>
      </c>
      <c r="U369" s="369">
        <v>1.0621167075267757</v>
      </c>
      <c r="V369" s="369">
        <v>0.1184368200059327</v>
      </c>
      <c r="W369" s="369">
        <v>1.0610579298961462</v>
      </c>
      <c r="X369" s="369">
        <v>0.1867565879575277</v>
      </c>
      <c r="Y369" s="369">
        <v>1.2784565143889395</v>
      </c>
      <c r="Z369" s="369">
        <v>0.20455778159080351</v>
      </c>
      <c r="AA369" s="369">
        <v>1.105265282291958</v>
      </c>
      <c r="AB369" s="369">
        <v>1.4492761709530349E-3</v>
      </c>
      <c r="AC369" s="373">
        <v>4.7026057126094418</v>
      </c>
      <c r="AD369" s="575">
        <v>0</v>
      </c>
      <c r="AE369" s="370" t="s">
        <v>1860</v>
      </c>
      <c r="AF369" s="370" t="s">
        <v>1856</v>
      </c>
      <c r="AG369" s="374" t="s">
        <v>59</v>
      </c>
      <c r="AH369" s="374" t="s">
        <v>1819</v>
      </c>
      <c r="AI369" s="374">
        <v>20000</v>
      </c>
      <c r="AJ369" s="374">
        <v>100</v>
      </c>
      <c r="AK369" s="374">
        <v>1000</v>
      </c>
      <c r="AL369" s="722">
        <v>0.4</v>
      </c>
      <c r="AM369" s="722">
        <v>0</v>
      </c>
      <c r="AN369" s="369" t="s">
        <v>1820</v>
      </c>
      <c r="AO369" s="367" t="s">
        <v>1326</v>
      </c>
      <c r="AP369" s="370" t="s">
        <v>1821</v>
      </c>
      <c r="AQ369" s="376" t="s">
        <v>679</v>
      </c>
      <c r="AR369" s="369">
        <v>6.6666666666666697E-4</v>
      </c>
      <c r="AS369" s="369">
        <v>6.6666666666666697E-4</v>
      </c>
      <c r="AT369" s="369" t="s">
        <v>1424</v>
      </c>
      <c r="AW369" s="198"/>
      <c r="AX369" s="198"/>
      <c r="AY369" s="184"/>
      <c r="AZ369" s="184"/>
      <c r="BA369" s="184"/>
      <c r="BB369" s="184"/>
      <c r="BC369" s="184"/>
      <c r="BD369" s="184"/>
      <c r="BE369" s="184"/>
      <c r="BF369" s="184"/>
      <c r="BG369" s="186"/>
      <c r="BH369" s="186"/>
      <c r="BI369" s="199"/>
      <c r="BJ369" s="199"/>
      <c r="BK369" s="199"/>
      <c r="BL369" s="218"/>
      <c r="BM369" s="186"/>
      <c r="BN369" s="186"/>
      <c r="BO369" s="186"/>
      <c r="BP369" s="186"/>
      <c r="BQ369" s="186"/>
      <c r="BR369" s="186"/>
      <c r="BS369" s="186"/>
      <c r="BT369" s="186"/>
      <c r="BU369" s="186"/>
      <c r="BV369" s="189"/>
      <c r="BW369" s="184"/>
      <c r="BX369"/>
      <c r="BZ369"/>
    </row>
    <row r="370" spans="2:78" ht="18.75">
      <c r="B370" s="363" t="s">
        <v>1025</v>
      </c>
      <c r="C370" s="364">
        <v>17340392000130</v>
      </c>
      <c r="D370" s="365" t="s">
        <v>14</v>
      </c>
      <c r="E370" s="365" t="s">
        <v>607</v>
      </c>
      <c r="F370" s="365" t="s">
        <v>1424</v>
      </c>
      <c r="G370" s="366" t="s">
        <v>1424</v>
      </c>
      <c r="H370" s="366" t="s">
        <v>34</v>
      </c>
      <c r="I370" s="366" t="s">
        <v>34</v>
      </c>
      <c r="J370" s="366" t="s">
        <v>611</v>
      </c>
      <c r="K370" s="367" t="s">
        <v>1815</v>
      </c>
      <c r="L370" s="368"/>
      <c r="M370" s="368" t="s">
        <v>1421</v>
      </c>
      <c r="N370" s="367">
        <v>363103</v>
      </c>
      <c r="O370" s="367" t="s">
        <v>1323</v>
      </c>
      <c r="P370" s="371">
        <v>41712</v>
      </c>
      <c r="Q370" s="372">
        <v>114.693162</v>
      </c>
      <c r="R370" s="372">
        <v>244.08686149397579</v>
      </c>
      <c r="S370" s="367">
        <v>5</v>
      </c>
      <c r="T370" s="369">
        <v>-0.2937053080224632</v>
      </c>
      <c r="U370" s="369">
        <v>-3.1469119706205189</v>
      </c>
      <c r="V370" s="369">
        <v>-0.23877416184335065</v>
      </c>
      <c r="W370" s="369">
        <v>-2.1391423534125802</v>
      </c>
      <c r="X370" s="369">
        <v>-3.8988031368975773E-2</v>
      </c>
      <c r="Y370" s="369">
        <v>-0.26689555229078754</v>
      </c>
      <c r="Z370" s="369">
        <v>0.47904226224792357</v>
      </c>
      <c r="AA370" s="369">
        <v>2.5883580526522154</v>
      </c>
      <c r="AB370" s="369">
        <v>0.21753220410814933</v>
      </c>
      <c r="AC370" s="373">
        <v>-1.6107757878203934</v>
      </c>
      <c r="AD370" s="575">
        <v>0</v>
      </c>
      <c r="AE370" s="370" t="s">
        <v>1985</v>
      </c>
      <c r="AF370" s="370" t="s">
        <v>1812</v>
      </c>
      <c r="AG370" s="374" t="s">
        <v>730</v>
      </c>
      <c r="AH370" s="374" t="s">
        <v>1894</v>
      </c>
      <c r="AI370" s="374">
        <v>10000</v>
      </c>
      <c r="AJ370" s="374">
        <v>1000</v>
      </c>
      <c r="AK370" s="374">
        <v>1000</v>
      </c>
      <c r="AL370" s="722">
        <v>0.3</v>
      </c>
      <c r="AM370" s="722">
        <v>0</v>
      </c>
      <c r="AN370" s="369" t="s">
        <v>1824</v>
      </c>
      <c r="AO370" s="367" t="s">
        <v>1326</v>
      </c>
      <c r="AP370" s="370" t="s">
        <v>1816</v>
      </c>
      <c r="AQ370" s="376" t="s">
        <v>689</v>
      </c>
      <c r="AR370" s="369">
        <v>0</v>
      </c>
      <c r="AS370" s="369">
        <v>0</v>
      </c>
      <c r="AT370" s="369" t="s">
        <v>1424</v>
      </c>
      <c r="AW370" s="198"/>
      <c r="AX370" s="198"/>
      <c r="AY370" s="184"/>
      <c r="AZ370" s="184"/>
      <c r="BA370" s="184"/>
      <c r="BB370" s="184"/>
      <c r="BC370" s="184"/>
      <c r="BD370" s="184"/>
      <c r="BE370" s="184"/>
      <c r="BF370" s="184"/>
      <c r="BG370" s="186"/>
      <c r="BH370" s="186"/>
      <c r="BI370" s="199"/>
      <c r="BJ370" s="199"/>
      <c r="BK370" s="199"/>
      <c r="BL370" s="218"/>
      <c r="BM370" s="186"/>
      <c r="BN370" s="186"/>
      <c r="BO370" s="186"/>
      <c r="BP370" s="186"/>
      <c r="BQ370" s="186"/>
      <c r="BR370" s="186"/>
      <c r="BS370" s="186"/>
      <c r="BT370" s="186"/>
      <c r="BU370" s="186"/>
      <c r="BV370" s="189"/>
      <c r="BW370" s="184"/>
      <c r="BX370"/>
      <c r="BZ370"/>
    </row>
    <row r="371" spans="2:78" ht="18.75">
      <c r="B371" s="363" t="s">
        <v>1257</v>
      </c>
      <c r="C371" s="364">
        <v>19587174000120</v>
      </c>
      <c r="D371" s="365" t="s">
        <v>14</v>
      </c>
      <c r="E371" s="365" t="s">
        <v>607</v>
      </c>
      <c r="F371" s="365" t="s">
        <v>1424</v>
      </c>
      <c r="G371" s="366" t="s">
        <v>1424</v>
      </c>
      <c r="H371" s="366" t="s">
        <v>34</v>
      </c>
      <c r="I371" s="366" t="s">
        <v>34</v>
      </c>
      <c r="J371" s="366" t="s">
        <v>611</v>
      </c>
      <c r="K371" s="367" t="s">
        <v>48</v>
      </c>
      <c r="L371" s="368"/>
      <c r="M371" s="368" t="s">
        <v>1421</v>
      </c>
      <c r="N371" s="367">
        <v>363871</v>
      </c>
      <c r="O371" s="367" t="s">
        <v>1323</v>
      </c>
      <c r="P371" s="371">
        <v>41726</v>
      </c>
      <c r="Q371" s="372">
        <v>125.979511</v>
      </c>
      <c r="R371" s="372">
        <v>128.66000679710143</v>
      </c>
      <c r="S371" s="367">
        <v>2</v>
      </c>
      <c r="T371" s="369">
        <v>0.28318510791266638</v>
      </c>
      <c r="U371" s="369">
        <v>3.0341930555905225</v>
      </c>
      <c r="V371" s="369">
        <v>0.28318510791266638</v>
      </c>
      <c r="W371" s="369">
        <v>2.5370134419699824</v>
      </c>
      <c r="X371" s="369">
        <v>0.28318510791266638</v>
      </c>
      <c r="Y371" s="369">
        <v>1.9385653269228633</v>
      </c>
      <c r="Z371" s="369">
        <v>0.28318510791266638</v>
      </c>
      <c r="AA371" s="369">
        <v>1.5301039432666752</v>
      </c>
      <c r="AB371" s="369">
        <v>0.59156832785815971</v>
      </c>
      <c r="AC371" s="373">
        <v>0.2900149555480292</v>
      </c>
      <c r="AD371" s="575">
        <v>19587181000122</v>
      </c>
      <c r="AE371" s="370" t="s">
        <v>1958</v>
      </c>
      <c r="AF371" s="370" t="s">
        <v>1858</v>
      </c>
      <c r="AG371" s="374" t="s">
        <v>721</v>
      </c>
      <c r="AH371" s="374" t="s">
        <v>1813</v>
      </c>
      <c r="AI371" s="374">
        <v>25000</v>
      </c>
      <c r="AJ371" s="374">
        <v>500</v>
      </c>
      <c r="AK371" s="374">
        <v>1000</v>
      </c>
      <c r="AL371" s="722">
        <v>1</v>
      </c>
      <c r="AM371" s="722">
        <v>10</v>
      </c>
      <c r="AN371" s="369" t="s">
        <v>1824</v>
      </c>
      <c r="AO371" s="367" t="s">
        <v>1326</v>
      </c>
      <c r="AP371" s="370" t="s">
        <v>1835</v>
      </c>
      <c r="AQ371" s="376" t="s">
        <v>1950</v>
      </c>
      <c r="AR371" s="369">
        <v>1.66666666666667E-3</v>
      </c>
      <c r="AS371" s="369">
        <v>1.66666666666667E-3</v>
      </c>
      <c r="AT371" s="369" t="s">
        <v>1424</v>
      </c>
      <c r="AW371" s="198"/>
      <c r="AX371" s="198"/>
      <c r="AY371" s="184"/>
      <c r="AZ371" s="184"/>
      <c r="BA371" s="184"/>
      <c r="BB371" s="184"/>
      <c r="BC371" s="184"/>
      <c r="BD371" s="184"/>
      <c r="BE371" s="184"/>
      <c r="BF371" s="184"/>
      <c r="BG371" s="186"/>
      <c r="BH371" s="186"/>
      <c r="BI371" s="199"/>
      <c r="BJ371" s="199"/>
      <c r="BK371" s="199"/>
      <c r="BL371" s="218"/>
      <c r="BM371" s="186"/>
      <c r="BN371" s="186"/>
      <c r="BO371" s="186"/>
      <c r="BP371" s="186"/>
      <c r="BQ371" s="186"/>
      <c r="BR371" s="186"/>
      <c r="BS371" s="186"/>
      <c r="BT371" s="186"/>
      <c r="BU371" s="186"/>
      <c r="BV371" s="189"/>
      <c r="BW371" s="184"/>
      <c r="BX371"/>
      <c r="BZ371"/>
    </row>
    <row r="372" spans="2:78" ht="18.75">
      <c r="B372" s="363" t="s">
        <v>1168</v>
      </c>
      <c r="C372" s="364">
        <v>19211696000123</v>
      </c>
      <c r="D372" s="365" t="s">
        <v>14</v>
      </c>
      <c r="E372" s="365" t="s">
        <v>614</v>
      </c>
      <c r="F372" s="365" t="s">
        <v>1424</v>
      </c>
      <c r="G372" s="366" t="s">
        <v>1424</v>
      </c>
      <c r="H372" s="366" t="s">
        <v>1339</v>
      </c>
      <c r="I372" s="366" t="s">
        <v>34</v>
      </c>
      <c r="J372" s="366" t="s">
        <v>608</v>
      </c>
      <c r="K372" s="367" t="s">
        <v>48</v>
      </c>
      <c r="L372" s="368"/>
      <c r="M372" s="368" t="s">
        <v>1421</v>
      </c>
      <c r="N372" s="367">
        <v>364010</v>
      </c>
      <c r="O372" s="367" t="s">
        <v>1323</v>
      </c>
      <c r="P372" s="371">
        <v>41614</v>
      </c>
      <c r="Q372" s="372">
        <v>474.79594800000001</v>
      </c>
      <c r="R372" s="372">
        <v>347.16328701587315</v>
      </c>
      <c r="S372" s="367">
        <v>2</v>
      </c>
      <c r="T372" s="369">
        <v>7.1560953154675699E-2</v>
      </c>
      <c r="U372" s="369">
        <v>0.76674140357803711</v>
      </c>
      <c r="V372" s="369">
        <v>5.213113428241245E-2</v>
      </c>
      <c r="W372" s="369">
        <v>0.46703511139579568</v>
      </c>
      <c r="X372" s="369">
        <v>0.18349690784396766</v>
      </c>
      <c r="Y372" s="369">
        <v>1.2561421247249314</v>
      </c>
      <c r="Z372" s="369">
        <v>0.27414015918788559</v>
      </c>
      <c r="AA372" s="369">
        <v>1.4812323348249627</v>
      </c>
      <c r="AB372" s="369">
        <v>9.949824498150589E-2</v>
      </c>
      <c r="AC372" s="373">
        <v>-0.59790312214959618</v>
      </c>
      <c r="AD372" s="575">
        <v>18611600000151</v>
      </c>
      <c r="AE372" s="370" t="s">
        <v>1986</v>
      </c>
      <c r="AF372" s="370" t="s">
        <v>1833</v>
      </c>
      <c r="AG372" s="374" t="s">
        <v>1458</v>
      </c>
      <c r="AH372" s="374" t="s">
        <v>1813</v>
      </c>
      <c r="AI372" s="374">
        <v>50000500</v>
      </c>
      <c r="AJ372" s="374">
        <v>100</v>
      </c>
      <c r="AK372" s="374">
        <v>100</v>
      </c>
      <c r="AL372" s="722">
        <v>1.7</v>
      </c>
      <c r="AM372" s="722">
        <v>20</v>
      </c>
      <c r="AN372" s="369" t="s">
        <v>1815</v>
      </c>
      <c r="AO372" s="367" t="s">
        <v>1326</v>
      </c>
      <c r="AP372" s="370" t="s">
        <v>1835</v>
      </c>
      <c r="AQ372" s="376" t="s">
        <v>670</v>
      </c>
      <c r="AR372" s="369">
        <v>1.1333333333333299E-3</v>
      </c>
      <c r="AS372" s="369">
        <v>1.1333333333333299E-3</v>
      </c>
      <c r="AT372" s="369" t="s">
        <v>1424</v>
      </c>
      <c r="AW372" s="198"/>
      <c r="AX372" s="198"/>
      <c r="AY372" s="184"/>
      <c r="AZ372" s="184"/>
      <c r="BA372" s="184"/>
      <c r="BB372" s="184"/>
      <c r="BC372" s="184"/>
      <c r="BD372" s="184"/>
      <c r="BE372" s="184"/>
      <c r="BF372" s="184"/>
      <c r="BG372" s="186"/>
      <c r="BH372" s="186"/>
      <c r="BI372" s="199"/>
      <c r="BJ372" s="199"/>
      <c r="BK372" s="199"/>
      <c r="BL372" s="218"/>
      <c r="BM372" s="186"/>
      <c r="BN372" s="186"/>
      <c r="BO372" s="186"/>
      <c r="BP372" s="186"/>
      <c r="BQ372" s="186"/>
      <c r="BR372" s="186"/>
      <c r="BS372" s="186"/>
      <c r="BT372" s="186"/>
      <c r="BU372" s="186"/>
      <c r="BV372" s="189"/>
      <c r="BW372" s="184"/>
      <c r="BX372"/>
      <c r="BZ372"/>
    </row>
    <row r="373" spans="2:78" ht="18.75">
      <c r="B373" s="363" t="s">
        <v>1712</v>
      </c>
      <c r="C373" s="364">
        <v>19436830000194</v>
      </c>
      <c r="D373" s="365" t="s">
        <v>14</v>
      </c>
      <c r="E373" s="365" t="s">
        <v>614</v>
      </c>
      <c r="F373" s="365" t="s">
        <v>1424</v>
      </c>
      <c r="G373" s="366" t="s">
        <v>1424</v>
      </c>
      <c r="H373" s="366" t="s">
        <v>867</v>
      </c>
      <c r="I373" s="366" t="s">
        <v>34</v>
      </c>
      <c r="J373" s="366" t="s">
        <v>608</v>
      </c>
      <c r="K373" s="367" t="s">
        <v>48</v>
      </c>
      <c r="L373" s="368"/>
      <c r="M373" s="368" t="s">
        <v>1424</v>
      </c>
      <c r="N373" s="367">
        <v>365981</v>
      </c>
      <c r="O373" s="367" t="s">
        <v>1323</v>
      </c>
      <c r="P373" s="371">
        <v>41759</v>
      </c>
      <c r="Q373" s="372">
        <v>199.45781600000001</v>
      </c>
      <c r="R373" s="372">
        <v>283.22427567469873</v>
      </c>
      <c r="S373" s="367">
        <v>2</v>
      </c>
      <c r="T373" s="369">
        <v>0.19449377743052221</v>
      </c>
      <c r="U373" s="369">
        <v>2.083907848068248</v>
      </c>
      <c r="V373" s="369">
        <v>0.15124923686153391</v>
      </c>
      <c r="W373" s="369">
        <v>1.3550195129743616</v>
      </c>
      <c r="X373" s="369">
        <v>0.45191461638487884</v>
      </c>
      <c r="Y373" s="369">
        <v>3.0936160891749638</v>
      </c>
      <c r="Z373" s="369">
        <v>0.36841327523484368</v>
      </c>
      <c r="AA373" s="369">
        <v>1.9906082256361881</v>
      </c>
      <c r="AB373" s="369">
        <v>0.16314986013233107</v>
      </c>
      <c r="AC373" s="373">
        <v>0.24289197198288456</v>
      </c>
      <c r="AD373" s="575">
        <v>26218464000162</v>
      </c>
      <c r="AE373" s="370" t="s">
        <v>1906</v>
      </c>
      <c r="AF373" s="370" t="s">
        <v>1907</v>
      </c>
      <c r="AG373" s="374" t="s">
        <v>1462</v>
      </c>
      <c r="AH373" s="374" t="s">
        <v>1813</v>
      </c>
      <c r="AI373" s="374">
        <v>10000</v>
      </c>
      <c r="AJ373" s="374">
        <v>10000</v>
      </c>
      <c r="AK373" s="374">
        <v>10000</v>
      </c>
      <c r="AL373" s="722">
        <v>2.2000000000000002</v>
      </c>
      <c r="AM373" s="722">
        <v>0</v>
      </c>
      <c r="AN373" s="369" t="s">
        <v>1824</v>
      </c>
      <c r="AO373" s="367" t="s">
        <v>1326</v>
      </c>
      <c r="AP373" s="370" t="s">
        <v>1816</v>
      </c>
      <c r="AQ373" s="376" t="s">
        <v>1815</v>
      </c>
      <c r="AR373" s="369">
        <v>0</v>
      </c>
      <c r="AS373" s="369">
        <v>0</v>
      </c>
      <c r="AT373" s="369" t="s">
        <v>1424</v>
      </c>
      <c r="AW373" s="198"/>
      <c r="AX373" s="198"/>
      <c r="AY373" s="184"/>
      <c r="AZ373" s="184"/>
      <c r="BA373" s="184"/>
      <c r="BB373" s="184"/>
      <c r="BC373" s="184"/>
      <c r="BD373" s="184"/>
      <c r="BE373" s="184"/>
      <c r="BF373" s="184"/>
      <c r="BG373" s="186"/>
      <c r="BH373" s="186"/>
      <c r="BI373" s="199"/>
      <c r="BJ373" s="199"/>
      <c r="BK373" s="199"/>
      <c r="BL373" s="218"/>
      <c r="BM373" s="186"/>
      <c r="BN373" s="186"/>
      <c r="BO373" s="186"/>
      <c r="BP373" s="186"/>
      <c r="BQ373" s="186"/>
      <c r="BR373" s="186"/>
      <c r="BS373" s="186"/>
      <c r="BT373" s="186"/>
      <c r="BU373" s="186"/>
      <c r="BV373" s="189"/>
      <c r="BW373" s="184"/>
      <c r="BX373"/>
      <c r="BZ373"/>
    </row>
    <row r="374" spans="2:78" ht="18.75">
      <c r="B374" s="363" t="s">
        <v>984</v>
      </c>
      <c r="C374" s="364">
        <v>19418031000195</v>
      </c>
      <c r="D374" s="365" t="s">
        <v>11</v>
      </c>
      <c r="E374" s="365" t="s">
        <v>663</v>
      </c>
      <c r="F374" s="365" t="s">
        <v>674</v>
      </c>
      <c r="G374" s="366" t="s">
        <v>868</v>
      </c>
      <c r="H374" s="366" t="s">
        <v>34</v>
      </c>
      <c r="I374" s="366" t="s">
        <v>1424</v>
      </c>
      <c r="J374" s="366" t="s">
        <v>608</v>
      </c>
      <c r="K374" s="367" t="s">
        <v>48</v>
      </c>
      <c r="L374" s="368"/>
      <c r="M374" s="368" t="s">
        <v>1421</v>
      </c>
      <c r="N374" s="367">
        <v>366153</v>
      </c>
      <c r="O374" s="367" t="s">
        <v>1323</v>
      </c>
      <c r="P374" s="371">
        <v>41742</v>
      </c>
      <c r="Q374" s="372">
        <v>99.748970999999997</v>
      </c>
      <c r="R374" s="372">
        <v>135.0337299642857</v>
      </c>
      <c r="S374" s="367">
        <v>1</v>
      </c>
      <c r="T374" s="369">
        <v>5.4864394637191616E-2</v>
      </c>
      <c r="U374" s="369">
        <v>0.58784576079715112</v>
      </c>
      <c r="V374" s="369">
        <v>5.7689422116087963E-2</v>
      </c>
      <c r="W374" s="369">
        <v>0.51683098891320323</v>
      </c>
      <c r="X374" s="369">
        <v>3.6126876829778443E-3</v>
      </c>
      <c r="Y374" s="369">
        <v>2.4730929994320139E-2</v>
      </c>
      <c r="Z374" s="369">
        <v>4.7916180912153994E-2</v>
      </c>
      <c r="AA374" s="369">
        <v>0.25890039875464405</v>
      </c>
      <c r="AB374" s="369">
        <v>8.6949053474523905E-2</v>
      </c>
      <c r="AC374" s="373">
        <v>-0.62027154217353675</v>
      </c>
      <c r="AD374" s="575">
        <v>0</v>
      </c>
      <c r="AE374" s="370" t="s">
        <v>1865</v>
      </c>
      <c r="AF374" s="370" t="s">
        <v>1858</v>
      </c>
      <c r="AG374" s="374" t="s">
        <v>721</v>
      </c>
      <c r="AH374" s="374" t="s">
        <v>1819</v>
      </c>
      <c r="AI374" s="374">
        <v>500</v>
      </c>
      <c r="AJ374" s="374">
        <v>500</v>
      </c>
      <c r="AK374" s="374">
        <v>500</v>
      </c>
      <c r="AL374" s="722">
        <v>0.35</v>
      </c>
      <c r="AM374" s="722">
        <v>20</v>
      </c>
      <c r="AN374" s="369" t="s">
        <v>633</v>
      </c>
      <c r="AO374" s="367" t="s">
        <v>1326</v>
      </c>
      <c r="AP374" s="370" t="s">
        <v>1821</v>
      </c>
      <c r="AQ374" s="376" t="s">
        <v>675</v>
      </c>
      <c r="AR374" s="369">
        <v>7.5000000000000002E-4</v>
      </c>
      <c r="AS374" s="369">
        <v>7.5000000000000002E-4</v>
      </c>
      <c r="AT374" s="369" t="s">
        <v>1424</v>
      </c>
      <c r="AW374" s="198"/>
      <c r="AX374" s="198"/>
      <c r="AY374" s="184"/>
      <c r="AZ374" s="184"/>
      <c r="BA374" s="184"/>
      <c r="BB374" s="184"/>
      <c r="BC374" s="184"/>
      <c r="BD374" s="184"/>
      <c r="BE374" s="184"/>
      <c r="BF374" s="184"/>
      <c r="BG374" s="186"/>
      <c r="BH374" s="186"/>
      <c r="BI374" s="199"/>
      <c r="BJ374" s="199"/>
      <c r="BK374" s="199"/>
      <c r="BL374" s="218"/>
      <c r="BM374" s="186"/>
      <c r="BN374" s="186"/>
      <c r="BO374" s="186"/>
      <c r="BP374" s="186"/>
      <c r="BQ374" s="186"/>
      <c r="BR374" s="186"/>
      <c r="BS374" s="186"/>
      <c r="BT374" s="186"/>
      <c r="BU374" s="186"/>
      <c r="BV374" s="189"/>
      <c r="BW374" s="184"/>
      <c r="BX374"/>
      <c r="BZ374"/>
    </row>
    <row r="375" spans="2:78" ht="18.75">
      <c r="B375" s="363" t="s">
        <v>1711</v>
      </c>
      <c r="C375" s="364">
        <v>19391009000107</v>
      </c>
      <c r="D375" s="365" t="s">
        <v>13</v>
      </c>
      <c r="E375" s="365" t="s">
        <v>616</v>
      </c>
      <c r="F375" s="365" t="s">
        <v>617</v>
      </c>
      <c r="G375" s="366" t="s">
        <v>34</v>
      </c>
      <c r="H375" s="366" t="s">
        <v>1339</v>
      </c>
      <c r="I375" s="366" t="s">
        <v>34</v>
      </c>
      <c r="J375" s="366" t="s">
        <v>608</v>
      </c>
      <c r="K375" s="367" t="s">
        <v>48</v>
      </c>
      <c r="L375" s="368"/>
      <c r="M375" s="368" t="s">
        <v>1424</v>
      </c>
      <c r="N375" s="367">
        <v>366226</v>
      </c>
      <c r="O375" s="367" t="s">
        <v>1323</v>
      </c>
      <c r="P375" s="371">
        <v>41756</v>
      </c>
      <c r="Q375" s="372">
        <v>73.864260999999999</v>
      </c>
      <c r="R375" s="372">
        <v>101.28971508032123</v>
      </c>
      <c r="S375" s="367">
        <v>1</v>
      </c>
      <c r="T375" s="369">
        <v>0.12199105518173425</v>
      </c>
      <c r="U375" s="369">
        <v>1.3070758388563639</v>
      </c>
      <c r="V375" s="369">
        <v>0.12565361668769359</v>
      </c>
      <c r="W375" s="369">
        <v>1.1257121425577747</v>
      </c>
      <c r="X375" s="369">
        <v>0.22506954594030981</v>
      </c>
      <c r="Y375" s="369">
        <v>1.5407308001546278</v>
      </c>
      <c r="Z375" s="369">
        <v>0.33350693160490086</v>
      </c>
      <c r="AA375" s="369">
        <v>1.8020024955295446</v>
      </c>
      <c r="AB375" s="369">
        <v>4.7713450267175168E-2</v>
      </c>
      <c r="AC375" s="373">
        <v>0.29409256727105554</v>
      </c>
      <c r="AD375" s="575">
        <v>18772290000157</v>
      </c>
      <c r="AE375" s="370" t="s">
        <v>1906</v>
      </c>
      <c r="AF375" s="370" t="s">
        <v>1907</v>
      </c>
      <c r="AG375" s="374" t="s">
        <v>1462</v>
      </c>
      <c r="AH375" s="374" t="s">
        <v>1819</v>
      </c>
      <c r="AI375" s="374">
        <v>10000</v>
      </c>
      <c r="AJ375" s="374">
        <v>5000</v>
      </c>
      <c r="AK375" s="374">
        <v>10000</v>
      </c>
      <c r="AL375" s="722">
        <v>2.2999999999999998</v>
      </c>
      <c r="AM375" s="722">
        <v>0</v>
      </c>
      <c r="AN375" s="369" t="s">
        <v>1820</v>
      </c>
      <c r="AO375" s="367" t="s">
        <v>1326</v>
      </c>
      <c r="AP375" s="370" t="s">
        <v>1835</v>
      </c>
      <c r="AQ375" s="376" t="s">
        <v>1815</v>
      </c>
      <c r="AR375" s="369">
        <v>0</v>
      </c>
      <c r="AS375" s="369">
        <v>0</v>
      </c>
      <c r="AT375" s="369" t="s">
        <v>1424</v>
      </c>
      <c r="AW375" s="198"/>
      <c r="AX375" s="198"/>
      <c r="AY375" s="184"/>
      <c r="AZ375" s="184"/>
      <c r="BA375" s="184"/>
      <c r="BB375" s="184"/>
      <c r="BC375" s="184"/>
      <c r="BD375" s="184"/>
      <c r="BE375" s="184"/>
      <c r="BF375" s="184"/>
      <c r="BG375" s="186"/>
      <c r="BH375" s="186"/>
      <c r="BI375" s="199"/>
      <c r="BJ375" s="199"/>
      <c r="BK375" s="199"/>
      <c r="BL375" s="218"/>
      <c r="BM375" s="186"/>
      <c r="BN375" s="186"/>
      <c r="BO375" s="186"/>
      <c r="BP375" s="186"/>
      <c r="BQ375" s="186"/>
      <c r="BR375" s="186"/>
      <c r="BS375" s="186"/>
      <c r="BT375" s="186"/>
      <c r="BU375" s="186"/>
      <c r="BV375" s="189"/>
      <c r="BW375" s="184"/>
      <c r="BX375"/>
      <c r="BZ375"/>
    </row>
    <row r="376" spans="2:78" ht="18.75">
      <c r="B376" s="363" t="s">
        <v>166</v>
      </c>
      <c r="C376" s="364">
        <v>19773986000160</v>
      </c>
      <c r="D376" s="365" t="s">
        <v>14</v>
      </c>
      <c r="E376" s="365" t="s">
        <v>607</v>
      </c>
      <c r="F376" s="365" t="s">
        <v>1424</v>
      </c>
      <c r="G376" s="366" t="s">
        <v>1424</v>
      </c>
      <c r="H376" s="366" t="s">
        <v>34</v>
      </c>
      <c r="I376" s="366" t="s">
        <v>34</v>
      </c>
      <c r="J376" s="366" t="s">
        <v>608</v>
      </c>
      <c r="K376" s="367" t="s">
        <v>48</v>
      </c>
      <c r="L376" s="368"/>
      <c r="M376" s="368" t="s">
        <v>34</v>
      </c>
      <c r="N376" s="367">
        <v>366471</v>
      </c>
      <c r="O376" s="367" t="s">
        <v>1323</v>
      </c>
      <c r="P376" s="371">
        <v>41760</v>
      </c>
      <c r="Q376" s="372">
        <v>69.505819000000002</v>
      </c>
      <c r="R376" s="372">
        <v>68.350426789682516</v>
      </c>
      <c r="S376" s="367">
        <v>2</v>
      </c>
      <c r="T376" s="369">
        <v>-8.9484303654081443E-2</v>
      </c>
      <c r="U376" s="369">
        <v>-0.9587815359814098</v>
      </c>
      <c r="V376" s="369">
        <v>-0.21110610527582863</v>
      </c>
      <c r="W376" s="369">
        <v>-1.8912683322735979</v>
      </c>
      <c r="X376" s="369">
        <v>-0.10498275019384595</v>
      </c>
      <c r="Y376" s="369">
        <v>-0.71866745024444612</v>
      </c>
      <c r="Z376" s="369">
        <v>-0.17561923245180822</v>
      </c>
      <c r="AA376" s="369">
        <v>-0.94890470077561384</v>
      </c>
      <c r="AB376" s="369">
        <v>0.264949522243763</v>
      </c>
      <c r="AC376" s="373">
        <v>-1.2180718355255911</v>
      </c>
      <c r="AD376" s="575">
        <v>0</v>
      </c>
      <c r="AE376" s="370" t="s">
        <v>1987</v>
      </c>
      <c r="AF376" s="370" t="s">
        <v>1812</v>
      </c>
      <c r="AG376" s="374" t="s">
        <v>1459</v>
      </c>
      <c r="AH376" s="374" t="s">
        <v>1819</v>
      </c>
      <c r="AI376" s="374">
        <v>100000</v>
      </c>
      <c r="AJ376" s="374">
        <v>10000</v>
      </c>
      <c r="AK376" s="374">
        <v>10000</v>
      </c>
      <c r="AL376" s="722">
        <v>2.5</v>
      </c>
      <c r="AM376" s="722">
        <v>20</v>
      </c>
      <c r="AN376" s="369" t="s">
        <v>1834</v>
      </c>
      <c r="AO376" s="367" t="s">
        <v>1326</v>
      </c>
      <c r="AP376" s="370" t="s">
        <v>1816</v>
      </c>
      <c r="AQ376" s="376" t="s">
        <v>661</v>
      </c>
      <c r="AR376" s="369">
        <v>4.0000000000000001E-3</v>
      </c>
      <c r="AS376" s="369">
        <v>4.0000000000000001E-3</v>
      </c>
      <c r="AT376" s="369" t="s">
        <v>1424</v>
      </c>
      <c r="AW376" s="198"/>
      <c r="AX376" s="198"/>
      <c r="AY376" s="184"/>
      <c r="AZ376" s="184"/>
      <c r="BA376" s="184"/>
      <c r="BB376" s="184"/>
      <c r="BC376" s="184"/>
      <c r="BD376" s="184"/>
      <c r="BE376" s="184"/>
      <c r="BF376" s="184"/>
      <c r="BG376" s="186"/>
      <c r="BH376" s="186"/>
      <c r="BI376" s="199"/>
      <c r="BJ376" s="199"/>
      <c r="BK376" s="199"/>
      <c r="BL376" s="218"/>
      <c r="BM376" s="186"/>
      <c r="BN376" s="186"/>
      <c r="BO376" s="186"/>
      <c r="BP376" s="186"/>
      <c r="BQ376" s="186"/>
      <c r="BR376" s="186"/>
      <c r="BS376" s="186"/>
      <c r="BT376" s="186"/>
      <c r="BU376" s="186"/>
      <c r="BV376" s="189"/>
      <c r="BW376" s="184"/>
      <c r="BX376"/>
      <c r="BZ376"/>
    </row>
    <row r="377" spans="2:78" ht="18.75">
      <c r="B377" s="363" t="s">
        <v>767</v>
      </c>
      <c r="C377" s="364">
        <v>19523641000159</v>
      </c>
      <c r="D377" s="365" t="s">
        <v>13</v>
      </c>
      <c r="E377" s="365" t="s">
        <v>615</v>
      </c>
      <c r="F377" s="365" t="s">
        <v>619</v>
      </c>
      <c r="G377" s="366" t="s">
        <v>34</v>
      </c>
      <c r="H377" s="366" t="s">
        <v>1339</v>
      </c>
      <c r="I377" s="366" t="s">
        <v>34</v>
      </c>
      <c r="J377" s="366" t="s">
        <v>1424</v>
      </c>
      <c r="K377" s="367" t="s">
        <v>48</v>
      </c>
      <c r="L377" s="368"/>
      <c r="M377" s="368" t="s">
        <v>34</v>
      </c>
      <c r="N377" s="367">
        <v>366706</v>
      </c>
      <c r="O377" s="367" t="s">
        <v>1323</v>
      </c>
      <c r="P377" s="371">
        <v>41739</v>
      </c>
      <c r="Q377" s="372">
        <v>61.65</v>
      </c>
      <c r="R377" s="372">
        <v>58.260515873015905</v>
      </c>
      <c r="S377" s="367">
        <v>1</v>
      </c>
      <c r="T377" s="369">
        <v>0.15113805307076467</v>
      </c>
      <c r="U377" s="369">
        <v>1.6193719876124688</v>
      </c>
      <c r="V377" s="369">
        <v>0.15365590588707323</v>
      </c>
      <c r="W377" s="369">
        <v>1.3765805043455925</v>
      </c>
      <c r="X377" s="369">
        <v>0.23871648882017982</v>
      </c>
      <c r="Y377" s="369">
        <v>1.6341519919694589</v>
      </c>
      <c r="Z377" s="369">
        <v>0.23322286216845334</v>
      </c>
      <c r="AA377" s="369">
        <v>1.2601482602465948</v>
      </c>
      <c r="AB377" s="369">
        <v>3.7801555324762315E-2</v>
      </c>
      <c r="AC377" s="373">
        <v>1.1119770051968705</v>
      </c>
      <c r="AD377" s="575">
        <v>0</v>
      </c>
      <c r="AE377" s="370" t="s">
        <v>1988</v>
      </c>
      <c r="AF377" s="370" t="s">
        <v>1833</v>
      </c>
      <c r="AG377" s="374" t="s">
        <v>1458</v>
      </c>
      <c r="AH377" s="374" t="s">
        <v>1819</v>
      </c>
      <c r="AI377" s="374">
        <v>1000</v>
      </c>
      <c r="AJ377" s="374">
        <v>1000</v>
      </c>
      <c r="AK377" s="374">
        <v>1000</v>
      </c>
      <c r="AL377" s="722">
        <v>1.4</v>
      </c>
      <c r="AM377" s="722">
        <v>15</v>
      </c>
      <c r="AN377" s="369" t="s">
        <v>1820</v>
      </c>
      <c r="AO377" s="367" t="s">
        <v>1326</v>
      </c>
      <c r="AP377" s="370" t="s">
        <v>1835</v>
      </c>
      <c r="AQ377" s="376" t="s">
        <v>670</v>
      </c>
      <c r="AR377" s="369">
        <v>3.7333333333333298E-3</v>
      </c>
      <c r="AS377" s="369">
        <v>3.7333333333333298E-3</v>
      </c>
      <c r="AT377" s="369" t="s">
        <v>1424</v>
      </c>
      <c r="AW377" s="198"/>
      <c r="AX377" s="198"/>
      <c r="AY377" s="184"/>
      <c r="AZ377" s="184"/>
      <c r="BA377" s="184"/>
      <c r="BB377" s="184"/>
      <c r="BC377" s="184"/>
      <c r="BD377" s="184"/>
      <c r="BE377" s="184"/>
      <c r="BF377" s="184"/>
      <c r="BG377" s="186"/>
      <c r="BH377" s="186"/>
      <c r="BI377" s="199"/>
      <c r="BJ377" s="199"/>
      <c r="BK377" s="199"/>
      <c r="BL377" s="218"/>
      <c r="BM377" s="186"/>
      <c r="BN377" s="186"/>
      <c r="BO377" s="186"/>
      <c r="BP377" s="186"/>
      <c r="BQ377" s="186"/>
      <c r="BR377" s="186"/>
      <c r="BS377" s="186"/>
      <c r="BT377" s="186"/>
      <c r="BU377" s="186"/>
      <c r="BV377" s="189"/>
      <c r="BW377" s="184"/>
      <c r="BX377"/>
      <c r="BZ377"/>
    </row>
    <row r="378" spans="2:78" ht="18.75">
      <c r="B378" s="363" t="s">
        <v>550</v>
      </c>
      <c r="C378" s="364"/>
      <c r="D378" s="365" t="s">
        <v>14</v>
      </c>
      <c r="E378" s="365" t="s">
        <v>15</v>
      </c>
      <c r="F378" s="365" t="s">
        <v>17</v>
      </c>
      <c r="G378" s="366" t="s">
        <v>1424</v>
      </c>
      <c r="H378" s="366" t="s">
        <v>34</v>
      </c>
      <c r="I378" s="366" t="s">
        <v>34</v>
      </c>
      <c r="J378" s="366" t="s">
        <v>611</v>
      </c>
      <c r="L378" s="368"/>
      <c r="M378" s="368" t="s">
        <v>1421</v>
      </c>
      <c r="N378" s="367">
        <v>367044</v>
      </c>
      <c r="O378" s="367" t="s">
        <v>1323</v>
      </c>
      <c r="P378" s="371"/>
      <c r="S378" s="367"/>
      <c r="U378" s="369"/>
      <c r="W378" s="369"/>
      <c r="Y378" s="369"/>
      <c r="AA378" s="369"/>
      <c r="AD378" s="575">
        <v>0</v>
      </c>
      <c r="AE378" s="370"/>
      <c r="AF378" s="370"/>
      <c r="AG378" s="374" t="s">
        <v>1459</v>
      </c>
      <c r="AH378" s="374"/>
      <c r="AI378" s="374">
        <v>500</v>
      </c>
      <c r="AJ378" s="374">
        <v>0</v>
      </c>
      <c r="AK378" s="374">
        <v>0</v>
      </c>
      <c r="AN378" s="369"/>
      <c r="AO378" s="367" t="s">
        <v>1326</v>
      </c>
      <c r="AP378" s="370"/>
      <c r="AR378" s="369">
        <v>5.6666666666666703E-4</v>
      </c>
      <c r="AS378" s="369">
        <v>5.6666666666666703E-4</v>
      </c>
      <c r="AT378" s="369" t="s">
        <v>1424</v>
      </c>
      <c r="AW378" s="198"/>
      <c r="AX378" s="198"/>
      <c r="AY378" s="184"/>
      <c r="AZ378" s="184"/>
      <c r="BA378" s="184"/>
      <c r="BB378" s="184"/>
      <c r="BC378" s="184"/>
      <c r="BD378" s="184"/>
      <c r="BE378" s="184"/>
      <c r="BF378" s="184"/>
      <c r="BG378" s="186"/>
      <c r="BH378" s="186"/>
      <c r="BI378" s="199"/>
      <c r="BJ378" s="199"/>
      <c r="BK378" s="199"/>
      <c r="BL378" s="218"/>
      <c r="BM378" s="186"/>
      <c r="BN378" s="186"/>
      <c r="BO378" s="186"/>
      <c r="BP378" s="186"/>
      <c r="BQ378" s="186"/>
      <c r="BR378" s="186"/>
      <c r="BS378" s="186"/>
      <c r="BT378" s="186"/>
      <c r="BU378" s="186"/>
      <c r="BV378" s="189"/>
      <c r="BW378" s="184"/>
      <c r="BX378"/>
      <c r="BZ378"/>
    </row>
    <row r="379" spans="2:78" ht="18.75">
      <c r="B379" s="363" t="s">
        <v>1279</v>
      </c>
      <c r="C379" s="364">
        <v>19831126000136</v>
      </c>
      <c r="D379" s="365" t="s">
        <v>14</v>
      </c>
      <c r="E379" s="365" t="s">
        <v>607</v>
      </c>
      <c r="F379" s="365" t="s">
        <v>1424</v>
      </c>
      <c r="G379" s="366" t="s">
        <v>1424</v>
      </c>
      <c r="H379" s="366" t="s">
        <v>34</v>
      </c>
      <c r="I379" s="366" t="s">
        <v>34</v>
      </c>
      <c r="J379" s="366" t="s">
        <v>611</v>
      </c>
      <c r="K379" s="367" t="s">
        <v>1815</v>
      </c>
      <c r="L379" s="368"/>
      <c r="M379" s="368" t="s">
        <v>34</v>
      </c>
      <c r="N379" s="367">
        <v>367222</v>
      </c>
      <c r="O379" s="367" t="s">
        <v>1323</v>
      </c>
      <c r="P379" s="371">
        <v>41767</v>
      </c>
      <c r="Q379" s="372">
        <v>1478.2840180000001</v>
      </c>
      <c r="R379" s="372">
        <v>2804.1362403968265</v>
      </c>
      <c r="S379" s="367">
        <v>3</v>
      </c>
      <c r="T379" s="369">
        <v>-0.40548546964118848</v>
      </c>
      <c r="U379" s="369">
        <v>-4.3445829662327577</v>
      </c>
      <c r="V379" s="369">
        <v>-0.35473911657649715</v>
      </c>
      <c r="W379" s="369">
        <v>-3.1780552084139995</v>
      </c>
      <c r="X379" s="369">
        <v>-0.23982722092021691</v>
      </c>
      <c r="Y379" s="369">
        <v>-1.6417555935589045</v>
      </c>
      <c r="Z379" s="369">
        <v>0.3501824172486554</v>
      </c>
      <c r="AA379" s="369">
        <v>1.8921033716930766</v>
      </c>
      <c r="AB379" s="369">
        <v>0.26895196927226817</v>
      </c>
      <c r="AC379" s="373">
        <v>-1.7339919965770785</v>
      </c>
      <c r="AD379" s="575">
        <v>0</v>
      </c>
      <c r="AE379" s="370" t="s">
        <v>1825</v>
      </c>
      <c r="AF379" s="370" t="s">
        <v>1826</v>
      </c>
      <c r="AG379" s="374" t="s">
        <v>730</v>
      </c>
      <c r="AH379" s="374" t="s">
        <v>1819</v>
      </c>
      <c r="AI379" s="374">
        <v>1000</v>
      </c>
      <c r="AJ379" s="374">
        <v>100</v>
      </c>
      <c r="AK379" s="374">
        <v>500</v>
      </c>
      <c r="AL379" s="722">
        <v>1.5</v>
      </c>
      <c r="AM379" s="722">
        <v>0</v>
      </c>
      <c r="AN379" s="369" t="s">
        <v>1824</v>
      </c>
      <c r="AO379" s="367" t="s">
        <v>1326</v>
      </c>
      <c r="AP379" s="370" t="s">
        <v>1816</v>
      </c>
      <c r="AQ379" s="376" t="s">
        <v>661</v>
      </c>
      <c r="AR379" s="369">
        <v>4.0000000000000001E-3</v>
      </c>
      <c r="AS379" s="369">
        <v>4.0000000000000001E-3</v>
      </c>
      <c r="AT379" s="369" t="s">
        <v>1424</v>
      </c>
      <c r="AW379" s="198"/>
      <c r="AX379" s="198"/>
      <c r="AY379" s="184"/>
      <c r="AZ379" s="184"/>
      <c r="BA379" s="184"/>
      <c r="BB379" s="184"/>
      <c r="BC379" s="184"/>
      <c r="BD379" s="184"/>
      <c r="BE379" s="184"/>
      <c r="BF379" s="184"/>
      <c r="BG379" s="186"/>
      <c r="BH379" s="186"/>
      <c r="BI379" s="199"/>
      <c r="BJ379" s="199"/>
      <c r="BK379" s="199"/>
      <c r="BL379" s="218"/>
      <c r="BM379" s="186"/>
      <c r="BN379" s="186"/>
      <c r="BO379" s="186"/>
      <c r="BP379" s="186"/>
      <c r="BQ379" s="186"/>
      <c r="BR379" s="186"/>
      <c r="BS379" s="186"/>
      <c r="BT379" s="186"/>
      <c r="BU379" s="186"/>
      <c r="BV379" s="189"/>
      <c r="BW379" s="184"/>
      <c r="BX379"/>
      <c r="BZ379"/>
    </row>
    <row r="380" spans="2:78" ht="18.75">
      <c r="B380" s="363" t="s">
        <v>982</v>
      </c>
      <c r="C380" s="364">
        <v>19719727000151</v>
      </c>
      <c r="D380" s="365" t="s">
        <v>11</v>
      </c>
      <c r="E380" s="365" t="s">
        <v>621</v>
      </c>
      <c r="F380" s="365" t="s">
        <v>674</v>
      </c>
      <c r="G380" s="366" t="s">
        <v>740</v>
      </c>
      <c r="H380" s="366" t="s">
        <v>34</v>
      </c>
      <c r="I380" s="366" t="s">
        <v>1424</v>
      </c>
      <c r="J380" s="366" t="s">
        <v>608</v>
      </c>
      <c r="K380" s="367" t="s">
        <v>48</v>
      </c>
      <c r="L380" s="368"/>
      <c r="M380" s="368" t="s">
        <v>1421</v>
      </c>
      <c r="N380" s="367">
        <v>367354</v>
      </c>
      <c r="O380" s="367" t="s">
        <v>1323</v>
      </c>
      <c r="P380" s="371">
        <v>41756</v>
      </c>
      <c r="Q380" s="372">
        <v>803.25704399999995</v>
      </c>
      <c r="R380" s="372">
        <v>962.70023546825416</v>
      </c>
      <c r="S380" s="367">
        <v>1</v>
      </c>
      <c r="T380" s="369">
        <v>8.6439183790114393E-2</v>
      </c>
      <c r="U380" s="369">
        <v>0.92615453234836909</v>
      </c>
      <c r="V380" s="369">
        <v>9.7629246454397745E-2</v>
      </c>
      <c r="W380" s="369">
        <v>0.87464596005731099</v>
      </c>
      <c r="X380" s="369">
        <v>0.18113477964377855</v>
      </c>
      <c r="Y380" s="369">
        <v>1.2399719953689572</v>
      </c>
      <c r="Z380" s="369">
        <v>0.24028134401578449</v>
      </c>
      <c r="AA380" s="369">
        <v>1.2982866037057021</v>
      </c>
      <c r="AB380" s="369">
        <v>3.8784440524616964E-2</v>
      </c>
      <c r="AC380" s="373">
        <v>-0.36076836384893707</v>
      </c>
      <c r="AD380" s="575">
        <v>0</v>
      </c>
      <c r="AE380" s="370" t="s">
        <v>1865</v>
      </c>
      <c r="AF380" s="370" t="s">
        <v>1858</v>
      </c>
      <c r="AG380" s="374" t="s">
        <v>721</v>
      </c>
      <c r="AH380" s="374" t="s">
        <v>1819</v>
      </c>
      <c r="AI380" s="374">
        <v>500</v>
      </c>
      <c r="AJ380" s="374">
        <v>500</v>
      </c>
      <c r="AK380" s="374">
        <v>500</v>
      </c>
      <c r="AL380" s="722">
        <v>0.4</v>
      </c>
      <c r="AM380" s="722">
        <v>0</v>
      </c>
      <c r="AN380" s="369" t="s">
        <v>1824</v>
      </c>
      <c r="AO380" s="367" t="s">
        <v>1326</v>
      </c>
      <c r="AP380" s="370" t="s">
        <v>1821</v>
      </c>
      <c r="AQ380" s="376" t="s">
        <v>671</v>
      </c>
      <c r="AR380" s="369">
        <v>6.6666666666666697E-4</v>
      </c>
      <c r="AS380" s="369">
        <v>6.6666666666666697E-4</v>
      </c>
      <c r="AT380" s="369" t="s">
        <v>1424</v>
      </c>
      <c r="AW380" s="198"/>
      <c r="AX380" s="198"/>
      <c r="AY380" s="184"/>
      <c r="AZ380" s="184"/>
      <c r="BA380" s="184"/>
      <c r="BB380" s="184"/>
      <c r="BC380" s="184"/>
      <c r="BD380" s="184"/>
      <c r="BE380" s="184"/>
      <c r="BF380" s="184"/>
      <c r="BG380" s="186"/>
      <c r="BH380" s="186"/>
      <c r="BI380" s="199"/>
      <c r="BJ380" s="199"/>
      <c r="BK380" s="199"/>
      <c r="BL380" s="218"/>
      <c r="BM380" s="186"/>
      <c r="BN380" s="186"/>
      <c r="BO380" s="186"/>
      <c r="BP380" s="186"/>
      <c r="BQ380" s="186"/>
      <c r="BR380" s="186"/>
      <c r="BS380" s="186"/>
      <c r="BT380" s="186"/>
      <c r="BU380" s="186"/>
      <c r="BV380" s="189"/>
      <c r="BW380" s="184"/>
      <c r="BX380"/>
      <c r="BZ380"/>
    </row>
    <row r="381" spans="2:78" ht="18.75">
      <c r="B381" s="363" t="s">
        <v>96</v>
      </c>
      <c r="C381" s="364">
        <v>17249227000178</v>
      </c>
      <c r="D381" s="365" t="s">
        <v>14</v>
      </c>
      <c r="E381" s="365" t="s">
        <v>614</v>
      </c>
      <c r="F381" s="365" t="s">
        <v>1424</v>
      </c>
      <c r="G381" s="366" t="s">
        <v>1424</v>
      </c>
      <c r="H381" s="366" t="s">
        <v>1340</v>
      </c>
      <c r="I381" s="366" t="s">
        <v>34</v>
      </c>
      <c r="J381" s="366" t="s">
        <v>608</v>
      </c>
      <c r="K381" s="367" t="s">
        <v>48</v>
      </c>
      <c r="L381" s="368"/>
      <c r="M381" s="368" t="s">
        <v>34</v>
      </c>
      <c r="N381" s="367">
        <v>367427</v>
      </c>
      <c r="O381" s="367" t="s">
        <v>1323</v>
      </c>
      <c r="P381" s="371">
        <v>41284</v>
      </c>
      <c r="Q381" s="372">
        <v>126.649114</v>
      </c>
      <c r="R381" s="372">
        <v>126.81925734920634</v>
      </c>
      <c r="S381" s="367">
        <v>27</v>
      </c>
      <c r="T381" s="369">
        <v>0.1241128443172439</v>
      </c>
      <c r="U381" s="369">
        <v>1.3298097951291499</v>
      </c>
      <c r="V381" s="369">
        <v>3.8504695265047406E-2</v>
      </c>
      <c r="W381" s="369">
        <v>0.34495786231989861</v>
      </c>
      <c r="X381" s="369">
        <v>0.17559183285027546</v>
      </c>
      <c r="Y381" s="369">
        <v>1.2020273289206875</v>
      </c>
      <c r="Z381" s="369">
        <v>6.2177064886813849E-2</v>
      </c>
      <c r="AA381" s="369">
        <v>0.33595471479878081</v>
      </c>
      <c r="AB381" s="369">
        <v>0.21062844095106112</v>
      </c>
      <c r="AC381" s="373">
        <v>-0.34713617026297633</v>
      </c>
      <c r="AD381" s="575">
        <v>21360513000183</v>
      </c>
      <c r="AE381" s="370" t="s">
        <v>1989</v>
      </c>
      <c r="AF381" s="370" t="s">
        <v>1833</v>
      </c>
      <c r="AG381" s="374" t="s">
        <v>1458</v>
      </c>
      <c r="AH381" s="374" t="s">
        <v>1894</v>
      </c>
      <c r="AI381" s="374">
        <v>20000</v>
      </c>
      <c r="AJ381" s="374">
        <v>1000</v>
      </c>
      <c r="AK381" s="374">
        <v>20000</v>
      </c>
      <c r="AL381" s="722">
        <v>2</v>
      </c>
      <c r="AM381" s="722">
        <v>20</v>
      </c>
      <c r="AN381" s="369" t="s">
        <v>1815</v>
      </c>
      <c r="AO381" s="367" t="s">
        <v>1326</v>
      </c>
      <c r="AP381" s="370" t="s">
        <v>1816</v>
      </c>
      <c r="AQ381" s="376" t="s">
        <v>661</v>
      </c>
      <c r="AR381" s="369">
        <v>5.0000000000000001E-3</v>
      </c>
      <c r="AS381" s="369">
        <v>5.0000000000000001E-3</v>
      </c>
      <c r="AT381" s="369" t="s">
        <v>1424</v>
      </c>
      <c r="AW381" s="198"/>
      <c r="AX381" s="198"/>
      <c r="AY381" s="184"/>
      <c r="AZ381" s="184"/>
      <c r="BA381" s="184"/>
      <c r="BB381" s="184"/>
      <c r="BC381" s="184"/>
      <c r="BD381" s="184"/>
      <c r="BE381" s="184"/>
      <c r="BF381" s="184"/>
      <c r="BG381" s="186"/>
      <c r="BH381" s="186"/>
      <c r="BI381" s="199"/>
      <c r="BJ381" s="199"/>
      <c r="BK381" s="199"/>
      <c r="BL381" s="218"/>
      <c r="BM381" s="186"/>
      <c r="BN381" s="186"/>
      <c r="BO381" s="186"/>
      <c r="BP381" s="186"/>
      <c r="BQ381" s="186"/>
      <c r="BR381" s="186"/>
      <c r="BS381" s="186"/>
      <c r="BT381" s="186"/>
      <c r="BU381" s="186"/>
      <c r="BV381" s="189"/>
      <c r="BW381" s="184"/>
      <c r="BX381"/>
      <c r="BZ381"/>
    </row>
    <row r="382" spans="2:78" ht="18.75">
      <c r="B382" s="363" t="s">
        <v>1586</v>
      </c>
      <c r="C382" s="364">
        <v>19729259000104</v>
      </c>
      <c r="D382" s="365" t="s">
        <v>13</v>
      </c>
      <c r="E382" s="365" t="s">
        <v>1424</v>
      </c>
      <c r="F382" s="365" t="s">
        <v>1424</v>
      </c>
      <c r="G382" s="366" t="s">
        <v>1424</v>
      </c>
      <c r="H382" s="366" t="s">
        <v>1340</v>
      </c>
      <c r="I382" s="366" t="s">
        <v>1424</v>
      </c>
      <c r="J382" s="366" t="s">
        <v>1424</v>
      </c>
      <c r="K382" s="367" t="s">
        <v>48</v>
      </c>
      <c r="L382" s="368"/>
      <c r="M382" s="368" t="s">
        <v>1424</v>
      </c>
      <c r="N382" s="367">
        <v>367745</v>
      </c>
      <c r="O382" s="367" t="s">
        <v>1326</v>
      </c>
      <c r="P382" s="371">
        <v>41781</v>
      </c>
      <c r="Q382" s="372">
        <v>20668954.350000001</v>
      </c>
      <c r="R382" s="372">
        <v>19618809.686746031</v>
      </c>
      <c r="S382" s="367">
        <v>1</v>
      </c>
      <c r="T382" s="369">
        <v>8.8787464180082321E-2</v>
      </c>
      <c r="U382" s="369">
        <v>0.95131523413928909</v>
      </c>
      <c r="V382" s="369">
        <v>9.2056443654584541E-2</v>
      </c>
      <c r="W382" s="369">
        <v>0.82472004510794772</v>
      </c>
      <c r="X382" s="369">
        <v>0.15306344356867507</v>
      </c>
      <c r="Y382" s="369">
        <v>1.0478075161111815</v>
      </c>
      <c r="Z382" s="369">
        <v>0.22209225172335545</v>
      </c>
      <c r="AA382" s="369">
        <v>1.2000074178889457</v>
      </c>
      <c r="AB382" s="369">
        <v>4.2537700721911369E-2</v>
      </c>
      <c r="AC382" s="373">
        <v>-0.45994498100828596</v>
      </c>
      <c r="AD382" s="575">
        <v>0</v>
      </c>
      <c r="AE382" s="370" t="s">
        <v>1990</v>
      </c>
      <c r="AF382" s="370" t="s">
        <v>1833</v>
      </c>
      <c r="AG382" s="374" t="s">
        <v>1458</v>
      </c>
      <c r="AH382" s="374" t="s">
        <v>1894</v>
      </c>
      <c r="AI382" s="374">
        <v>1000000</v>
      </c>
      <c r="AJ382" s="374">
        <v>0</v>
      </c>
      <c r="AK382" s="374">
        <v>1000000</v>
      </c>
      <c r="AL382" s="722">
        <v>0.3</v>
      </c>
      <c r="AM382" s="722">
        <v>10</v>
      </c>
      <c r="AN382" s="369" t="s">
        <v>1820</v>
      </c>
      <c r="AO382" s="367" t="s">
        <v>1326</v>
      </c>
      <c r="AP382" s="370" t="s">
        <v>1835</v>
      </c>
      <c r="AQ382" s="376" t="s">
        <v>681</v>
      </c>
      <c r="AR382" s="369">
        <v>0</v>
      </c>
      <c r="AS382" s="369">
        <v>0</v>
      </c>
      <c r="AT382" s="369" t="s">
        <v>1424</v>
      </c>
      <c r="AW382" s="198"/>
      <c r="AX382" s="198"/>
      <c r="AY382" s="184"/>
      <c r="AZ382" s="184"/>
      <c r="BA382" s="184"/>
      <c r="BB382" s="184"/>
      <c r="BC382" s="184"/>
      <c r="BD382" s="184"/>
      <c r="BE382" s="184"/>
      <c r="BF382" s="184"/>
      <c r="BG382" s="186"/>
      <c r="BH382" s="186"/>
      <c r="BI382" s="199"/>
      <c r="BJ382" s="199"/>
      <c r="BK382" s="199"/>
      <c r="BL382" s="218"/>
      <c r="BM382" s="186"/>
      <c r="BN382" s="186"/>
      <c r="BO382" s="186"/>
      <c r="BP382" s="186"/>
      <c r="BQ382" s="186"/>
      <c r="BR382" s="186"/>
      <c r="BS382" s="186"/>
      <c r="BT382" s="186"/>
      <c r="BU382" s="186"/>
      <c r="BV382" s="189"/>
      <c r="BW382" s="184"/>
      <c r="BX382"/>
      <c r="BZ382"/>
    </row>
    <row r="383" spans="2:78" ht="18.75">
      <c r="B383" s="363" t="s">
        <v>278</v>
      </c>
      <c r="C383" s="364">
        <v>19392834000118</v>
      </c>
      <c r="D383" s="365" t="s">
        <v>11</v>
      </c>
      <c r="E383" s="365" t="s">
        <v>620</v>
      </c>
      <c r="F383" s="365" t="s">
        <v>687</v>
      </c>
      <c r="G383" s="366" t="s">
        <v>740</v>
      </c>
      <c r="H383" s="366" t="s">
        <v>34</v>
      </c>
      <c r="I383" s="366" t="s">
        <v>1321</v>
      </c>
      <c r="J383" s="366" t="s">
        <v>608</v>
      </c>
      <c r="K383" s="367" t="s">
        <v>48</v>
      </c>
      <c r="L383" s="368"/>
      <c r="M383" s="368" t="s">
        <v>34</v>
      </c>
      <c r="N383" s="367">
        <v>367771</v>
      </c>
      <c r="O383" s="367" t="s">
        <v>1323</v>
      </c>
      <c r="P383" s="371">
        <v>41654</v>
      </c>
      <c r="Q383" s="372">
        <v>323.98237399999999</v>
      </c>
      <c r="R383" s="372">
        <v>147.03189553174599</v>
      </c>
      <c r="S383" s="367">
        <v>1</v>
      </c>
      <c r="T383" s="369">
        <v>0.11792598848725655</v>
      </c>
      <c r="U383" s="369">
        <v>1.2635205925165724</v>
      </c>
      <c r="V383" s="369">
        <v>0.14405395024590506</v>
      </c>
      <c r="W383" s="369">
        <v>1.2905580058095614</v>
      </c>
      <c r="X383" s="369">
        <v>0.21627072581477091</v>
      </c>
      <c r="Y383" s="369">
        <v>1.4804978036565875</v>
      </c>
      <c r="Z383" s="369">
        <v>0.27595876170753297</v>
      </c>
      <c r="AA383" s="369">
        <v>1.4910585961953358</v>
      </c>
      <c r="AB383" s="369">
        <v>1.7296559043490517E-3</v>
      </c>
      <c r="AC383" s="373">
        <v>18.750842036902522</v>
      </c>
      <c r="AD383" s="575">
        <v>0</v>
      </c>
      <c r="AE383" s="370" t="s">
        <v>1957</v>
      </c>
      <c r="AF383" s="370" t="s">
        <v>1833</v>
      </c>
      <c r="AG383" s="374" t="s">
        <v>1458</v>
      </c>
      <c r="AH383" s="374" t="s">
        <v>1813</v>
      </c>
      <c r="AI383" s="374">
        <v>100</v>
      </c>
      <c r="AJ383" s="374">
        <v>100</v>
      </c>
      <c r="AK383" s="374">
        <v>100</v>
      </c>
      <c r="AL383" s="722">
        <v>0.5</v>
      </c>
      <c r="AM383" s="722">
        <v>0</v>
      </c>
      <c r="AN383" s="369" t="s">
        <v>1834</v>
      </c>
      <c r="AO383" s="367" t="s">
        <v>1326</v>
      </c>
      <c r="AP383" s="370" t="s">
        <v>1835</v>
      </c>
      <c r="AQ383" s="376" t="s">
        <v>1950</v>
      </c>
      <c r="AR383" s="369">
        <v>1E-3</v>
      </c>
      <c r="AS383" s="369">
        <v>1E-3</v>
      </c>
      <c r="AT383" s="369" t="s">
        <v>1424</v>
      </c>
      <c r="AW383" s="198"/>
      <c r="AX383" s="198"/>
      <c r="AY383" s="184"/>
      <c r="AZ383" s="184"/>
      <c r="BA383" s="184"/>
      <c r="BB383" s="184"/>
      <c r="BC383" s="184"/>
      <c r="BD383" s="184"/>
      <c r="BE383" s="184"/>
      <c r="BF383" s="184"/>
      <c r="BG383" s="186"/>
      <c r="BH383" s="186"/>
      <c r="BI383" s="199"/>
      <c r="BJ383" s="199"/>
      <c r="BK383" s="199"/>
      <c r="BL383" s="218"/>
      <c r="BM383" s="186"/>
      <c r="BN383" s="186"/>
      <c r="BO383" s="186"/>
      <c r="BP383" s="186"/>
      <c r="BQ383" s="186"/>
      <c r="BR383" s="186"/>
      <c r="BS383" s="186"/>
      <c r="BT383" s="186"/>
      <c r="BU383" s="186"/>
      <c r="BV383" s="189"/>
      <c r="BW383" s="184"/>
      <c r="BX383"/>
      <c r="BZ383"/>
    </row>
    <row r="384" spans="2:78" ht="18.75">
      <c r="B384" s="363" t="s">
        <v>28</v>
      </c>
      <c r="C384" s="364">
        <v>18525868000170</v>
      </c>
      <c r="D384" s="365" t="s">
        <v>14</v>
      </c>
      <c r="E384" s="365" t="s">
        <v>614</v>
      </c>
      <c r="F384" s="365" t="s">
        <v>1424</v>
      </c>
      <c r="G384" s="366" t="s">
        <v>1424</v>
      </c>
      <c r="H384" s="366" t="s">
        <v>867</v>
      </c>
      <c r="I384" s="366" t="s">
        <v>34</v>
      </c>
      <c r="J384" s="366" t="s">
        <v>608</v>
      </c>
      <c r="K384" s="367" t="s">
        <v>48</v>
      </c>
      <c r="L384" s="368"/>
      <c r="M384" s="368" t="s">
        <v>34</v>
      </c>
      <c r="N384" s="367">
        <v>368091</v>
      </c>
      <c r="O384" s="367" t="s">
        <v>1323</v>
      </c>
      <c r="P384" s="371">
        <v>41521</v>
      </c>
      <c r="Q384" s="372">
        <v>86.954532999999998</v>
      </c>
      <c r="R384" s="372">
        <v>144.66588151984115</v>
      </c>
      <c r="S384" s="367">
        <v>2</v>
      </c>
      <c r="T384" s="369">
        <v>3.4427862966721623E-3</v>
      </c>
      <c r="U384" s="369">
        <v>3.6887809356367825E-2</v>
      </c>
      <c r="V384" s="369">
        <v>-2.1755187129353315E-2</v>
      </c>
      <c r="W384" s="369">
        <v>-0.1949014995405873</v>
      </c>
      <c r="X384" s="369">
        <v>-3.5547306550193558E-2</v>
      </c>
      <c r="Y384" s="369">
        <v>-0.24334180724275634</v>
      </c>
      <c r="Z384" s="369">
        <v>7.4325724393533799E-2</v>
      </c>
      <c r="AA384" s="369">
        <v>0.40159627326084901</v>
      </c>
      <c r="AB384" s="369">
        <v>0.14199535092663831</v>
      </c>
      <c r="AC384" s="373">
        <v>-0.93930281424159001</v>
      </c>
      <c r="AD384" s="575">
        <v>18525753000186</v>
      </c>
      <c r="AE384" s="370" t="s">
        <v>1918</v>
      </c>
      <c r="AF384" s="370" t="s">
        <v>1812</v>
      </c>
      <c r="AG384" s="374" t="s">
        <v>1459</v>
      </c>
      <c r="AH384" s="374" t="s">
        <v>1819</v>
      </c>
      <c r="AI384" s="374">
        <v>5000</v>
      </c>
      <c r="AJ384" s="374">
        <v>0</v>
      </c>
      <c r="AK384" s="374">
        <v>0</v>
      </c>
      <c r="AL384" s="722">
        <v>2</v>
      </c>
      <c r="AM384" s="722">
        <v>20</v>
      </c>
      <c r="AN384" s="369" t="s">
        <v>1814</v>
      </c>
      <c r="AO384" s="367" t="s">
        <v>1326</v>
      </c>
      <c r="AP384" s="370" t="s">
        <v>1835</v>
      </c>
      <c r="AQ384" s="376" t="s">
        <v>676</v>
      </c>
      <c r="AR384" s="369">
        <v>4.6666666666666697E-3</v>
      </c>
      <c r="AS384" s="369">
        <v>4.6666666666666697E-3</v>
      </c>
      <c r="AT384" s="369" t="s">
        <v>1424</v>
      </c>
      <c r="AW384" s="198"/>
      <c r="AX384" s="198"/>
      <c r="AY384" s="184"/>
      <c r="AZ384" s="184"/>
      <c r="BA384" s="184"/>
      <c r="BB384" s="184"/>
      <c r="BC384" s="184"/>
      <c r="BD384" s="184"/>
      <c r="BE384" s="184"/>
      <c r="BF384" s="184"/>
      <c r="BG384" s="186"/>
      <c r="BH384" s="186"/>
      <c r="BI384" s="199"/>
      <c r="BJ384" s="199"/>
      <c r="BK384" s="199"/>
      <c r="BL384" s="218"/>
      <c r="BM384" s="186"/>
      <c r="BN384" s="186"/>
      <c r="BO384" s="186"/>
      <c r="BP384" s="186"/>
      <c r="BQ384" s="186"/>
      <c r="BR384" s="186"/>
      <c r="BS384" s="186"/>
      <c r="BT384" s="186"/>
      <c r="BU384" s="186"/>
      <c r="BV384" s="189"/>
      <c r="BW384" s="184"/>
      <c r="BX384"/>
      <c r="BZ384"/>
    </row>
    <row r="385" spans="2:78" ht="18.75">
      <c r="B385" s="363" t="s">
        <v>114</v>
      </c>
      <c r="C385" s="364">
        <v>19782311000188</v>
      </c>
      <c r="D385" s="365" t="s">
        <v>11</v>
      </c>
      <c r="E385" s="365" t="s">
        <v>620</v>
      </c>
      <c r="F385" s="365" t="s">
        <v>665</v>
      </c>
      <c r="G385" s="366" t="s">
        <v>740</v>
      </c>
      <c r="H385" s="366" t="s">
        <v>34</v>
      </c>
      <c r="I385" s="366" t="s">
        <v>1424</v>
      </c>
      <c r="J385" s="366" t="s">
        <v>608</v>
      </c>
      <c r="K385" s="367" t="s">
        <v>48</v>
      </c>
      <c r="L385" s="368"/>
      <c r="M385" s="368" t="s">
        <v>34</v>
      </c>
      <c r="N385" s="367">
        <v>369888</v>
      </c>
      <c r="O385" s="367" t="s">
        <v>1323</v>
      </c>
      <c r="P385" s="371">
        <v>41759</v>
      </c>
      <c r="Q385" s="372">
        <v>850.32034999999996</v>
      </c>
      <c r="R385" s="372">
        <v>551.19333849206328</v>
      </c>
      <c r="S385" s="367">
        <v>1</v>
      </c>
      <c r="T385" s="369">
        <v>0.10024403151037276</v>
      </c>
      <c r="U385" s="369">
        <v>1.0740668763096564</v>
      </c>
      <c r="V385" s="369">
        <v>0.11791353947927563</v>
      </c>
      <c r="W385" s="369">
        <v>1.0563699371558659</v>
      </c>
      <c r="X385" s="369">
        <v>0.18751300087505252</v>
      </c>
      <c r="Y385" s="369">
        <v>1.2836345969002643</v>
      </c>
      <c r="Z385" s="369">
        <v>0.18275528209259018</v>
      </c>
      <c r="AA385" s="369">
        <v>0.98746215803454074</v>
      </c>
      <c r="AB385" s="369">
        <v>3.3794961247117826E-3</v>
      </c>
      <c r="AC385" s="373">
        <v>1.8618437902638607</v>
      </c>
      <c r="AD385" s="575">
        <v>0</v>
      </c>
      <c r="AE385" s="370" t="s">
        <v>1861</v>
      </c>
      <c r="AF385" s="370" t="s">
        <v>1812</v>
      </c>
      <c r="AG385" s="374" t="s">
        <v>1459</v>
      </c>
      <c r="AH385" s="374" t="s">
        <v>1819</v>
      </c>
      <c r="AI385" s="374">
        <v>5000</v>
      </c>
      <c r="AJ385" s="374">
        <v>2500</v>
      </c>
      <c r="AK385" s="374">
        <v>5000</v>
      </c>
      <c r="AL385" s="722">
        <v>1</v>
      </c>
      <c r="AM385" s="722">
        <v>0</v>
      </c>
      <c r="AN385" s="369" t="s">
        <v>1834</v>
      </c>
      <c r="AO385" s="367" t="s">
        <v>1326</v>
      </c>
      <c r="AP385" s="370" t="s">
        <v>1821</v>
      </c>
      <c r="AQ385" s="376" t="s">
        <v>671</v>
      </c>
      <c r="AR385" s="369">
        <v>3.0000000000000001E-3</v>
      </c>
      <c r="AS385" s="369">
        <v>3.0000000000000001E-3</v>
      </c>
      <c r="AT385" s="369" t="s">
        <v>1424</v>
      </c>
      <c r="AW385" s="198"/>
      <c r="AX385" s="198"/>
      <c r="AY385" s="184"/>
      <c r="AZ385" s="184"/>
      <c r="BA385" s="184"/>
      <c r="BB385" s="184"/>
      <c r="BC385" s="184"/>
      <c r="BD385" s="184"/>
      <c r="BE385" s="184"/>
      <c r="BF385" s="184"/>
      <c r="BG385" s="186"/>
      <c r="BH385" s="186"/>
      <c r="BI385" s="199"/>
      <c r="BJ385" s="199"/>
      <c r="BK385" s="199"/>
      <c r="BL385" s="218"/>
      <c r="BM385" s="186"/>
      <c r="BN385" s="186"/>
      <c r="BO385" s="186"/>
      <c r="BP385" s="186"/>
      <c r="BQ385" s="186"/>
      <c r="BR385" s="186"/>
      <c r="BS385" s="186"/>
      <c r="BT385" s="186"/>
      <c r="BU385" s="186"/>
      <c r="BV385" s="189"/>
      <c r="BW385" s="184"/>
      <c r="BX385"/>
      <c r="BZ385"/>
    </row>
    <row r="386" spans="2:78" ht="18.75">
      <c r="B386" s="363" t="s">
        <v>933</v>
      </c>
      <c r="C386" s="364">
        <v>19628666000117</v>
      </c>
      <c r="D386" s="365" t="s">
        <v>13</v>
      </c>
      <c r="E386" s="365" t="s">
        <v>615</v>
      </c>
      <c r="F386" s="365" t="s">
        <v>619</v>
      </c>
      <c r="G386" s="366" t="s">
        <v>34</v>
      </c>
      <c r="H386" s="366" t="s">
        <v>1340</v>
      </c>
      <c r="I386" s="366" t="s">
        <v>34</v>
      </c>
      <c r="J386" s="366" t="s">
        <v>702</v>
      </c>
      <c r="K386" s="367" t="s">
        <v>48</v>
      </c>
      <c r="L386" s="368"/>
      <c r="M386" s="368" t="s">
        <v>34</v>
      </c>
      <c r="N386" s="367">
        <v>370126</v>
      </c>
      <c r="O386" s="367" t="s">
        <v>1323</v>
      </c>
      <c r="P386" s="371">
        <v>41745</v>
      </c>
      <c r="Q386" s="372">
        <v>186.023393</v>
      </c>
      <c r="R386" s="372">
        <v>222.09388057539695</v>
      </c>
      <c r="S386" s="367">
        <v>3</v>
      </c>
      <c r="T386" s="369">
        <v>0.31334566910648864</v>
      </c>
      <c r="U386" s="369">
        <v>3.3573490506269246</v>
      </c>
      <c r="V386" s="369">
        <v>0.32695590409567954</v>
      </c>
      <c r="W386" s="369">
        <v>2.9291495225024353</v>
      </c>
      <c r="X386" s="369">
        <v>0.6374948256991626</v>
      </c>
      <c r="Y386" s="369">
        <v>4.364019613539341</v>
      </c>
      <c r="Z386" s="369">
        <v>0.11750453213209222</v>
      </c>
      <c r="AA386" s="369">
        <v>0.63489972792802418</v>
      </c>
      <c r="AB386" s="369">
        <v>0.25275016352615698</v>
      </c>
      <c r="AC386" s="373">
        <v>0.85196565448763584</v>
      </c>
      <c r="AD386" s="575">
        <v>19770499000144</v>
      </c>
      <c r="AE386" s="370" t="s">
        <v>1991</v>
      </c>
      <c r="AF386" s="370" t="s">
        <v>1833</v>
      </c>
      <c r="AG386" s="374" t="s">
        <v>1458</v>
      </c>
      <c r="AH386" s="374" t="s">
        <v>1819</v>
      </c>
      <c r="AI386" s="374">
        <v>5000</v>
      </c>
      <c r="AJ386" s="374">
        <v>1000</v>
      </c>
      <c r="AK386" s="374">
        <v>5000</v>
      </c>
      <c r="AL386" s="722">
        <v>2</v>
      </c>
      <c r="AM386" s="722">
        <v>20</v>
      </c>
      <c r="AN386" s="369" t="s">
        <v>1815</v>
      </c>
      <c r="AO386" s="367" t="s">
        <v>1326</v>
      </c>
      <c r="AP386" s="370" t="s">
        <v>1835</v>
      </c>
      <c r="AQ386" s="376" t="s">
        <v>676</v>
      </c>
      <c r="AR386" s="369">
        <v>4.1999999999999997E-3</v>
      </c>
      <c r="AS386" s="369">
        <v>4.1999999999999997E-3</v>
      </c>
      <c r="AT386" s="369" t="s">
        <v>1424</v>
      </c>
      <c r="AW386" s="198"/>
      <c r="AX386" s="198"/>
      <c r="AY386" s="184"/>
      <c r="AZ386" s="184"/>
      <c r="BA386" s="184"/>
      <c r="BB386" s="184"/>
      <c r="BC386" s="184"/>
      <c r="BD386" s="184"/>
      <c r="BE386" s="184"/>
      <c r="BF386" s="184"/>
      <c r="BG386" s="186"/>
      <c r="BH386" s="186"/>
      <c r="BI386" s="199"/>
      <c r="BJ386" s="199"/>
      <c r="BK386" s="199"/>
      <c r="BL386" s="218"/>
      <c r="BM386" s="186"/>
      <c r="BN386" s="186"/>
      <c r="BO386" s="186"/>
      <c r="BP386" s="186"/>
      <c r="BQ386" s="186"/>
      <c r="BR386" s="186"/>
      <c r="BS386" s="186"/>
      <c r="BT386" s="186"/>
      <c r="BU386" s="186"/>
      <c r="BV386" s="189"/>
      <c r="BW386" s="184"/>
      <c r="BX386"/>
      <c r="BZ386"/>
    </row>
    <row r="387" spans="2:78" ht="18.75">
      <c r="B387" s="363" t="s">
        <v>337</v>
      </c>
      <c r="C387" s="364"/>
      <c r="D387" s="365" t="s">
        <v>11</v>
      </c>
      <c r="E387" s="365" t="s">
        <v>620</v>
      </c>
      <c r="F387" s="365" t="s">
        <v>687</v>
      </c>
      <c r="G387" s="366" t="s">
        <v>740</v>
      </c>
      <c r="H387" s="366" t="s">
        <v>34</v>
      </c>
      <c r="I387" s="366" t="s">
        <v>1321</v>
      </c>
      <c r="J387" s="366" t="s">
        <v>608</v>
      </c>
      <c r="L387" s="368"/>
      <c r="M387" s="368" t="s">
        <v>34</v>
      </c>
      <c r="N387" s="367">
        <v>370797</v>
      </c>
      <c r="O387" s="367" t="s">
        <v>1323</v>
      </c>
      <c r="P387" s="371"/>
      <c r="S387" s="367"/>
      <c r="U387" s="369"/>
      <c r="W387" s="369"/>
      <c r="Y387" s="369"/>
      <c r="AA387" s="369"/>
      <c r="AD387" s="575">
        <v>0</v>
      </c>
      <c r="AE387" s="370"/>
      <c r="AF387" s="370"/>
      <c r="AG387" s="374" t="s">
        <v>1458</v>
      </c>
      <c r="AH387" s="374"/>
      <c r="AI387" s="374">
        <v>20000</v>
      </c>
      <c r="AJ387" s="374">
        <v>10000</v>
      </c>
      <c r="AK387" s="374">
        <v>20000</v>
      </c>
      <c r="AN387" s="369"/>
      <c r="AO387" s="367" t="s">
        <v>1326</v>
      </c>
      <c r="AP387" s="370"/>
      <c r="AR387" s="369">
        <v>5.3333333333333297E-3</v>
      </c>
      <c r="AS387" s="369">
        <v>5.3333333333333297E-3</v>
      </c>
      <c r="AT387" s="369" t="s">
        <v>1424</v>
      </c>
      <c r="AW387" s="198"/>
      <c r="AX387" s="198"/>
      <c r="AY387" s="184"/>
      <c r="AZ387" s="184"/>
      <c r="BA387" s="184"/>
      <c r="BB387" s="184"/>
      <c r="BC387" s="184"/>
      <c r="BD387" s="184"/>
      <c r="BE387" s="184"/>
      <c r="BF387" s="184"/>
      <c r="BG387" s="186"/>
      <c r="BH387" s="186"/>
      <c r="BI387" s="199"/>
      <c r="BJ387" s="199"/>
      <c r="BK387" s="199"/>
      <c r="BL387" s="218"/>
      <c r="BM387" s="186"/>
      <c r="BN387" s="186"/>
      <c r="BO387" s="186"/>
      <c r="BP387" s="186"/>
      <c r="BQ387" s="186"/>
      <c r="BR387" s="186"/>
      <c r="BS387" s="186"/>
      <c r="BT387" s="186"/>
      <c r="BU387" s="186"/>
      <c r="BV387" s="189"/>
      <c r="BW387" s="184"/>
      <c r="BX387"/>
      <c r="BZ387"/>
    </row>
    <row r="388" spans="2:78" ht="18.75">
      <c r="B388" s="363" t="s">
        <v>770</v>
      </c>
      <c r="C388" s="364">
        <v>20441301000168</v>
      </c>
      <c r="D388" s="365" t="s">
        <v>11</v>
      </c>
      <c r="E388" s="365" t="s">
        <v>620</v>
      </c>
      <c r="F388" s="365" t="s">
        <v>687</v>
      </c>
      <c r="G388" s="366" t="s">
        <v>740</v>
      </c>
      <c r="H388" s="366" t="s">
        <v>34</v>
      </c>
      <c r="I388" s="366" t="s">
        <v>1321</v>
      </c>
      <c r="J388" s="366" t="s">
        <v>608</v>
      </c>
      <c r="K388" s="367" t="s">
        <v>48</v>
      </c>
      <c r="L388" s="368"/>
      <c r="M388" s="368" t="s">
        <v>34</v>
      </c>
      <c r="N388" s="367">
        <v>371688</v>
      </c>
      <c r="O388" s="367" t="s">
        <v>1323</v>
      </c>
      <c r="P388" s="371">
        <v>41840</v>
      </c>
      <c r="Q388" s="372">
        <v>690.599649</v>
      </c>
      <c r="R388" s="372">
        <v>519.04260292063475</v>
      </c>
      <c r="S388" s="367">
        <v>1</v>
      </c>
      <c r="T388" s="369">
        <v>0.11332884834062429</v>
      </c>
      <c r="U388" s="369">
        <v>1.2142644334928794</v>
      </c>
      <c r="V388" s="369">
        <v>0.14017070045719282</v>
      </c>
      <c r="W388" s="369">
        <v>1.2557685460632235</v>
      </c>
      <c r="X388" s="369">
        <v>0.22277194658939825</v>
      </c>
      <c r="Y388" s="369">
        <v>1.5250024079744455</v>
      </c>
      <c r="Z388" s="369">
        <v>0.29980379151060799</v>
      </c>
      <c r="AA388" s="369">
        <v>1.6198979069836998</v>
      </c>
      <c r="AB388" s="369">
        <v>1.1717159053993692E-3</v>
      </c>
      <c r="AC388" s="373">
        <v>24.365338663045492</v>
      </c>
      <c r="AD388" s="575">
        <v>30576260000170</v>
      </c>
      <c r="AE388" s="370" t="s">
        <v>1904</v>
      </c>
      <c r="AF388" s="370" t="s">
        <v>1956</v>
      </c>
      <c r="AG388" s="374" t="s">
        <v>1460</v>
      </c>
      <c r="AH388" s="374" t="s">
        <v>1813</v>
      </c>
      <c r="AI388" s="374">
        <v>25000</v>
      </c>
      <c r="AJ388" s="374">
        <v>5000</v>
      </c>
      <c r="AK388" s="374">
        <v>5000</v>
      </c>
      <c r="AL388" s="722">
        <v>2</v>
      </c>
      <c r="AM388" s="722">
        <v>20</v>
      </c>
      <c r="AN388" s="369" t="s">
        <v>1820</v>
      </c>
      <c r="AO388" s="367" t="s">
        <v>1326</v>
      </c>
      <c r="AP388" s="370" t="s">
        <v>1835</v>
      </c>
      <c r="AQ388" s="376" t="s">
        <v>670</v>
      </c>
      <c r="AR388" s="369">
        <v>6.6666666666666697E-3</v>
      </c>
      <c r="AS388" s="369">
        <v>6.6666666666666697E-3</v>
      </c>
      <c r="AT388" s="369" t="s">
        <v>1424</v>
      </c>
      <c r="AW388" s="198"/>
      <c r="AX388" s="198"/>
      <c r="AY388" s="184"/>
      <c r="AZ388" s="184"/>
      <c r="BA388" s="184"/>
      <c r="BB388" s="184"/>
      <c r="BC388" s="184"/>
      <c r="BD388" s="184"/>
      <c r="BE388" s="184"/>
      <c r="BF388" s="184"/>
      <c r="BG388" s="186"/>
      <c r="BH388" s="186"/>
      <c r="BI388" s="199"/>
      <c r="BJ388" s="199"/>
      <c r="BK388" s="199"/>
      <c r="BL388" s="218"/>
      <c r="BM388" s="186"/>
      <c r="BN388" s="186"/>
      <c r="BO388" s="186"/>
      <c r="BP388" s="186"/>
      <c r="BQ388" s="186"/>
      <c r="BR388" s="186"/>
      <c r="BS388" s="186"/>
      <c r="BT388" s="186"/>
      <c r="BU388" s="186"/>
      <c r="BV388" s="189"/>
      <c r="BW388" s="184"/>
      <c r="BX388"/>
      <c r="BZ388"/>
    </row>
    <row r="389" spans="2:78" ht="18.75">
      <c r="B389" s="363" t="s">
        <v>159</v>
      </c>
      <c r="C389" s="364">
        <v>11888706000158</v>
      </c>
      <c r="D389" s="365" t="s">
        <v>14</v>
      </c>
      <c r="E389" s="365" t="s">
        <v>607</v>
      </c>
      <c r="F389" s="365" t="s">
        <v>1424</v>
      </c>
      <c r="G389" s="366" t="s">
        <v>1424</v>
      </c>
      <c r="H389" s="366" t="s">
        <v>34</v>
      </c>
      <c r="I389" s="366" t="s">
        <v>34</v>
      </c>
      <c r="J389" s="366" t="s">
        <v>608</v>
      </c>
      <c r="K389" s="367" t="s">
        <v>48</v>
      </c>
      <c r="L389" s="368"/>
      <c r="M389" s="368" t="s">
        <v>1421</v>
      </c>
      <c r="N389" s="367">
        <v>372986</v>
      </c>
      <c r="O389" s="367" t="s">
        <v>1323</v>
      </c>
      <c r="P389" s="371">
        <v>40292</v>
      </c>
      <c r="Q389" s="372">
        <v>28.496884999999999</v>
      </c>
      <c r="R389" s="372">
        <v>34.079706608870936</v>
      </c>
      <c r="S389" s="367">
        <v>2</v>
      </c>
      <c r="T389" s="369">
        <v>3.1758946537566501E-2</v>
      </c>
      <c r="U389" s="369">
        <v>0.34028192989185368</v>
      </c>
      <c r="V389" s="369">
        <v>-7.7310123546856735E-2</v>
      </c>
      <c r="W389" s="369">
        <v>-0.69260994719829594</v>
      </c>
      <c r="X389" s="369">
        <v>-1.5037420131644663E-2</v>
      </c>
      <c r="Y389" s="369">
        <v>-0.10293981024796081</v>
      </c>
      <c r="Z389" s="369">
        <v>3.8723717014956804E-2</v>
      </c>
      <c r="AA389" s="369">
        <v>0.20923173728754557</v>
      </c>
      <c r="AB389" s="369">
        <v>0.21967078144294999</v>
      </c>
      <c r="AC389" s="373">
        <v>-0.86006690517092632</v>
      </c>
      <c r="AD389" s="575">
        <v>0</v>
      </c>
      <c r="AE389" s="370" t="s">
        <v>1940</v>
      </c>
      <c r="AF389" s="370" t="s">
        <v>1940</v>
      </c>
      <c r="AG389" s="374" t="s">
        <v>721</v>
      </c>
      <c r="AH389" s="374" t="s">
        <v>1813</v>
      </c>
      <c r="AI389" s="374">
        <v>50000</v>
      </c>
      <c r="AJ389" s="374">
        <v>1000</v>
      </c>
      <c r="AK389" s="374">
        <v>1000</v>
      </c>
      <c r="AL389" s="722">
        <v>4</v>
      </c>
      <c r="AM389" s="722">
        <v>20</v>
      </c>
      <c r="AN389" s="369" t="s">
        <v>668</v>
      </c>
      <c r="AO389" s="367" t="s">
        <v>1326</v>
      </c>
      <c r="AP389" s="370" t="s">
        <v>1816</v>
      </c>
      <c r="AQ389" s="376" t="s">
        <v>672</v>
      </c>
      <c r="AR389" s="369">
        <v>2.3333333333333301E-3</v>
      </c>
      <c r="AS389" s="369">
        <v>2.3333333333333301E-3</v>
      </c>
      <c r="AT389" s="369" t="s">
        <v>1424</v>
      </c>
      <c r="AW389" s="198"/>
      <c r="AX389" s="198"/>
      <c r="AY389" s="184"/>
      <c r="AZ389" s="184"/>
      <c r="BA389" s="184"/>
      <c r="BB389" s="184"/>
      <c r="BC389" s="184"/>
      <c r="BD389" s="184"/>
      <c r="BE389" s="184"/>
      <c r="BF389" s="184"/>
      <c r="BG389" s="186"/>
      <c r="BH389" s="186"/>
      <c r="BI389" s="199"/>
      <c r="BJ389" s="199"/>
      <c r="BK389" s="199"/>
      <c r="BL389" s="218"/>
      <c r="BM389" s="186"/>
      <c r="BN389" s="186"/>
      <c r="BO389" s="186"/>
      <c r="BP389" s="186"/>
      <c r="BQ389" s="186"/>
      <c r="BR389" s="186"/>
      <c r="BS389" s="186"/>
      <c r="BT389" s="186"/>
      <c r="BU389" s="186"/>
      <c r="BV389" s="189"/>
      <c r="BW389" s="184"/>
      <c r="BX389"/>
      <c r="BZ389"/>
    </row>
    <row r="390" spans="2:78" ht="18.75">
      <c r="B390" s="363" t="s">
        <v>551</v>
      </c>
      <c r="C390" s="364">
        <v>13001237000139</v>
      </c>
      <c r="D390" s="365" t="s">
        <v>14</v>
      </c>
      <c r="E390" s="365" t="s">
        <v>607</v>
      </c>
      <c r="F390" s="365" t="s">
        <v>1424</v>
      </c>
      <c r="G390" s="366" t="s">
        <v>1424</v>
      </c>
      <c r="H390" s="366" t="s">
        <v>34</v>
      </c>
      <c r="I390" s="366" t="s">
        <v>34</v>
      </c>
      <c r="J390" s="366" t="s">
        <v>608</v>
      </c>
      <c r="K390" s="367" t="s">
        <v>48</v>
      </c>
      <c r="L390" s="368"/>
      <c r="M390" s="368" t="s">
        <v>1421</v>
      </c>
      <c r="N390" s="367">
        <v>372994</v>
      </c>
      <c r="O390" s="367" t="s">
        <v>1323</v>
      </c>
      <c r="P390" s="371">
        <v>40583</v>
      </c>
      <c r="Q390" s="372">
        <v>25.616114</v>
      </c>
      <c r="R390" s="372">
        <v>26.325730162698424</v>
      </c>
      <c r="S390" s="367">
        <v>2</v>
      </c>
      <c r="T390" s="369">
        <v>3.6184668405866427E-2</v>
      </c>
      <c r="U390" s="369">
        <v>0.38770142400915047</v>
      </c>
      <c r="V390" s="369">
        <v>-1.7209072423573946E-2</v>
      </c>
      <c r="W390" s="369">
        <v>-0.15417353117278532</v>
      </c>
      <c r="X390" s="369">
        <v>0.17352824554358692</v>
      </c>
      <c r="Y390" s="369">
        <v>1.1879008840969778</v>
      </c>
      <c r="Z390" s="369">
        <v>0.14336785020069276</v>
      </c>
      <c r="AA390" s="369">
        <v>0.77464424081720595</v>
      </c>
      <c r="AB390" s="369">
        <v>0.20594091101704087</v>
      </c>
      <c r="AC390" s="373">
        <v>-0.62557030263002911</v>
      </c>
      <c r="AD390" s="575">
        <v>0</v>
      </c>
      <c r="AE390" s="370" t="s">
        <v>1848</v>
      </c>
      <c r="AF390" s="370" t="s">
        <v>1849</v>
      </c>
      <c r="AG390" s="374" t="s">
        <v>721</v>
      </c>
      <c r="AH390" s="374" t="s">
        <v>1819</v>
      </c>
      <c r="AI390" s="374">
        <v>1000</v>
      </c>
      <c r="AJ390" s="374">
        <v>1000</v>
      </c>
      <c r="AK390" s="374">
        <v>1000</v>
      </c>
      <c r="AL390" s="722">
        <v>1</v>
      </c>
      <c r="AM390" s="722">
        <v>0</v>
      </c>
      <c r="AN390" s="369" t="s">
        <v>668</v>
      </c>
      <c r="AO390" s="367" t="s">
        <v>1326</v>
      </c>
      <c r="AP390" s="370" t="s">
        <v>1816</v>
      </c>
      <c r="AQ390" s="376" t="s">
        <v>661</v>
      </c>
      <c r="AR390" s="369">
        <v>3.3333333333333301E-3</v>
      </c>
      <c r="AS390" s="369">
        <v>3.3333333333333301E-3</v>
      </c>
      <c r="AT390" s="369" t="s">
        <v>1424</v>
      </c>
      <c r="AW390" s="198"/>
      <c r="AX390" s="198"/>
      <c r="AY390" s="184"/>
      <c r="AZ390" s="184"/>
      <c r="BA390" s="184"/>
      <c r="BB390" s="184"/>
      <c r="BC390" s="184"/>
      <c r="BD390" s="184"/>
      <c r="BE390" s="184"/>
      <c r="BF390" s="184"/>
      <c r="BG390" s="186"/>
      <c r="BH390" s="186"/>
      <c r="BI390" s="199"/>
      <c r="BJ390" s="199"/>
      <c r="BK390" s="199"/>
      <c r="BL390" s="218"/>
      <c r="BM390" s="186"/>
      <c r="BN390" s="186"/>
      <c r="BO390" s="186"/>
      <c r="BP390" s="186"/>
      <c r="BQ390" s="186"/>
      <c r="BR390" s="186"/>
      <c r="BS390" s="186"/>
      <c r="BT390" s="186"/>
      <c r="BU390" s="186"/>
      <c r="BV390" s="189"/>
      <c r="BW390" s="184"/>
      <c r="BX390"/>
      <c r="BZ390"/>
    </row>
    <row r="391" spans="2:78" ht="18.75">
      <c r="B391" s="363" t="s">
        <v>1008</v>
      </c>
      <c r="C391" s="364">
        <v>19628842000110</v>
      </c>
      <c r="D391" s="365" t="s">
        <v>14</v>
      </c>
      <c r="E391" s="365" t="s">
        <v>614</v>
      </c>
      <c r="F391" s="365" t="s">
        <v>1424</v>
      </c>
      <c r="G391" s="366" t="s">
        <v>1424</v>
      </c>
      <c r="H391" s="366" t="s">
        <v>1340</v>
      </c>
      <c r="I391" s="366" t="s">
        <v>34</v>
      </c>
      <c r="J391" s="366" t="s">
        <v>611</v>
      </c>
      <c r="K391" s="367" t="s">
        <v>48</v>
      </c>
      <c r="L391" s="368"/>
      <c r="M391" s="368" t="s">
        <v>34</v>
      </c>
      <c r="N391" s="367">
        <v>374296</v>
      </c>
      <c r="O391" s="367" t="s">
        <v>1323</v>
      </c>
      <c r="P391" s="371">
        <v>41727</v>
      </c>
      <c r="Q391" s="372">
        <v>164.162137</v>
      </c>
      <c r="R391" s="372">
        <v>176.31092624999994</v>
      </c>
      <c r="S391" s="367">
        <v>2</v>
      </c>
      <c r="T391" s="369">
        <v>-5.2733732356537555E-2</v>
      </c>
      <c r="U391" s="369">
        <v>-0.56501673301591993</v>
      </c>
      <c r="V391" s="369">
        <v>-0.10319821036991528</v>
      </c>
      <c r="W391" s="369">
        <v>-0.92453748301080962</v>
      </c>
      <c r="X391" s="369">
        <v>-7.799806057789449E-2</v>
      </c>
      <c r="Y391" s="369">
        <v>-0.5339416924782866</v>
      </c>
      <c r="Z391" s="369">
        <v>6.1223343883194614E-2</v>
      </c>
      <c r="AA391" s="369">
        <v>0.33080157564125112</v>
      </c>
      <c r="AB391" s="369">
        <v>0.2475139120130827</v>
      </c>
      <c r="AC391" s="373">
        <v>-0.86790942063822618</v>
      </c>
      <c r="AD391" s="575">
        <v>19601993000185</v>
      </c>
      <c r="AE391" s="370" t="s">
        <v>1992</v>
      </c>
      <c r="AF391" s="370" t="s">
        <v>1812</v>
      </c>
      <c r="AG391" s="374" t="s">
        <v>1459</v>
      </c>
      <c r="AH391" s="374" t="s">
        <v>1813</v>
      </c>
      <c r="AI391" s="374">
        <v>20000</v>
      </c>
      <c r="AJ391" s="374">
        <v>10000</v>
      </c>
      <c r="AK391" s="374">
        <v>20000</v>
      </c>
      <c r="AL391" s="722">
        <v>2</v>
      </c>
      <c r="AM391" s="722">
        <v>20</v>
      </c>
      <c r="AN391" s="369" t="s">
        <v>668</v>
      </c>
      <c r="AO391" s="367" t="s">
        <v>1326</v>
      </c>
      <c r="AP391" s="370" t="s">
        <v>1816</v>
      </c>
      <c r="AQ391" s="376" t="s">
        <v>661</v>
      </c>
      <c r="AR391" s="369">
        <v>5.3333333333333297E-3</v>
      </c>
      <c r="AS391" s="369">
        <v>5.3333333333333297E-3</v>
      </c>
      <c r="AT391" s="369" t="s">
        <v>1424</v>
      </c>
      <c r="AW391" s="198"/>
      <c r="AX391" s="198"/>
      <c r="AY391" s="184"/>
      <c r="AZ391" s="184"/>
      <c r="BA391" s="184"/>
      <c r="BB391" s="186"/>
      <c r="BC391" s="184"/>
      <c r="BD391" s="184"/>
      <c r="BE391" s="184"/>
      <c r="BF391" s="184"/>
      <c r="BG391" s="186"/>
      <c r="BH391" s="186"/>
      <c r="BI391" s="199"/>
      <c r="BJ391" s="199"/>
      <c r="BK391" s="199"/>
      <c r="BL391" s="186"/>
      <c r="BM391" s="186"/>
      <c r="BN391" s="186"/>
      <c r="BO391" s="186"/>
      <c r="BP391" s="186"/>
      <c r="BQ391" s="186"/>
      <c r="BR391" s="186"/>
      <c r="BS391" s="186"/>
      <c r="BT391" s="187"/>
      <c r="BU391" s="188"/>
      <c r="BV391" s="189"/>
      <c r="BW391" s="185"/>
      <c r="BX391"/>
      <c r="BZ391"/>
    </row>
    <row r="392" spans="2:78" ht="18.75">
      <c r="B392" s="363" t="s">
        <v>783</v>
      </c>
      <c r="C392" s="364">
        <v>17627210000107</v>
      </c>
      <c r="D392" s="365" t="s">
        <v>11</v>
      </c>
      <c r="E392" s="365" t="s">
        <v>620</v>
      </c>
      <c r="F392" s="365" t="s">
        <v>665</v>
      </c>
      <c r="G392" s="366" t="s">
        <v>740</v>
      </c>
      <c r="H392" s="366" t="s">
        <v>34</v>
      </c>
      <c r="I392" s="366" t="s">
        <v>1424</v>
      </c>
      <c r="J392" s="366" t="s">
        <v>608</v>
      </c>
      <c r="K392" s="367" t="s">
        <v>48</v>
      </c>
      <c r="L392" s="368"/>
      <c r="M392" s="368" t="s">
        <v>1421</v>
      </c>
      <c r="N392" s="367">
        <v>375322</v>
      </c>
      <c r="O392" s="367" t="s">
        <v>1323</v>
      </c>
      <c r="P392" s="371">
        <v>41462</v>
      </c>
      <c r="Q392" s="372">
        <v>167.37750199999999</v>
      </c>
      <c r="R392" s="372">
        <v>171.54015873705171</v>
      </c>
      <c r="S392" s="367">
        <v>1</v>
      </c>
      <c r="T392" s="369">
        <v>9.8229799194895273E-2</v>
      </c>
      <c r="U392" s="369">
        <v>1.0524853399463368</v>
      </c>
      <c r="V392" s="369">
        <v>0.1181788660930978</v>
      </c>
      <c r="W392" s="369">
        <v>1.0587469589941287</v>
      </c>
      <c r="X392" s="369">
        <v>0.16639221448029051</v>
      </c>
      <c r="Y392" s="369">
        <v>1.1390506373692539</v>
      </c>
      <c r="Z392" s="369">
        <v>0.2031914416843823</v>
      </c>
      <c r="AA392" s="369">
        <v>1.0978826833478692</v>
      </c>
      <c r="AB392" s="369">
        <v>1.5954807240875534E-3</v>
      </c>
      <c r="AC392" s="373">
        <v>4.1099966855367285</v>
      </c>
      <c r="AD392" s="575">
        <v>23225882000199</v>
      </c>
      <c r="AE392" s="370" t="s">
        <v>1993</v>
      </c>
      <c r="AF392" s="370" t="s">
        <v>1833</v>
      </c>
      <c r="AG392" s="374" t="s">
        <v>1458</v>
      </c>
      <c r="AH392" s="374" t="s">
        <v>1813</v>
      </c>
      <c r="AI392" s="374">
        <v>1000</v>
      </c>
      <c r="AJ392" s="374">
        <v>1000</v>
      </c>
      <c r="AK392" s="374">
        <v>1000</v>
      </c>
      <c r="AL392" s="722">
        <v>0.5</v>
      </c>
      <c r="AM392" s="722">
        <v>15</v>
      </c>
      <c r="AN392" s="369" t="s">
        <v>1834</v>
      </c>
      <c r="AO392" s="367" t="s">
        <v>1326</v>
      </c>
      <c r="AP392" s="370" t="s">
        <v>1821</v>
      </c>
      <c r="AQ392" s="376" t="s">
        <v>677</v>
      </c>
      <c r="AR392" s="369">
        <v>0</v>
      </c>
      <c r="AS392" s="369">
        <v>0</v>
      </c>
      <c r="AT392" s="369" t="s">
        <v>1424</v>
      </c>
      <c r="AW392" s="198"/>
      <c r="AX392" s="198"/>
      <c r="AY392" s="184"/>
      <c r="AZ392" s="184"/>
      <c r="BA392" s="184"/>
      <c r="BB392" s="186"/>
      <c r="BC392" s="184"/>
      <c r="BD392" s="184"/>
      <c r="BE392" s="184"/>
      <c r="BF392" s="184"/>
      <c r="BG392" s="186"/>
      <c r="BH392" s="186"/>
      <c r="BI392" s="199"/>
      <c r="BJ392" s="199"/>
      <c r="BK392" s="199"/>
      <c r="BL392" s="186"/>
      <c r="BM392" s="186"/>
      <c r="BN392" s="186"/>
      <c r="BO392" s="186"/>
      <c r="BP392" s="186"/>
      <c r="BQ392" s="186"/>
      <c r="BR392" s="186"/>
      <c r="BS392" s="186"/>
      <c r="BT392" s="187"/>
      <c r="BU392" s="188"/>
      <c r="BV392" s="189"/>
      <c r="BW392" s="185"/>
      <c r="BX392"/>
      <c r="BZ392"/>
    </row>
    <row r="393" spans="2:78" ht="18.75">
      <c r="B393" s="363" t="s">
        <v>570</v>
      </c>
      <c r="C393" s="364">
        <v>19496576000110</v>
      </c>
      <c r="D393" s="365" t="s">
        <v>14</v>
      </c>
      <c r="E393" s="365" t="s">
        <v>614</v>
      </c>
      <c r="F393" s="365" t="s">
        <v>1424</v>
      </c>
      <c r="G393" s="366" t="s">
        <v>1424</v>
      </c>
      <c r="H393" s="366" t="s">
        <v>867</v>
      </c>
      <c r="I393" s="366" t="s">
        <v>34</v>
      </c>
      <c r="J393" s="366" t="s">
        <v>608</v>
      </c>
      <c r="K393" s="367" t="s">
        <v>48</v>
      </c>
      <c r="L393" s="368"/>
      <c r="M393" s="368" t="s">
        <v>1421</v>
      </c>
      <c r="N393" s="367">
        <v>375756</v>
      </c>
      <c r="O393" s="367" t="s">
        <v>1323</v>
      </c>
      <c r="P393" s="371">
        <v>41707</v>
      </c>
      <c r="Q393" s="372">
        <v>196.67415600000001</v>
      </c>
      <c r="R393" s="372">
        <v>211.60631382936506</v>
      </c>
      <c r="S393" s="367">
        <v>2</v>
      </c>
      <c r="T393" s="369">
        <v>9.5989132546421052E-2</v>
      </c>
      <c r="U393" s="369">
        <v>1.0284776679511327</v>
      </c>
      <c r="V393" s="369">
        <v>5.1190177504619738E-2</v>
      </c>
      <c r="W393" s="369">
        <v>0.45860521897959883</v>
      </c>
      <c r="X393" s="369">
        <v>0.15281150354002015</v>
      </c>
      <c r="Y393" s="369">
        <v>1.0460828413653436</v>
      </c>
      <c r="Z393" s="369">
        <v>0.16215138360314874</v>
      </c>
      <c r="AA393" s="369">
        <v>0.87613530699446696</v>
      </c>
      <c r="AB393" s="369">
        <v>0.17121729730519852</v>
      </c>
      <c r="AC393" s="373">
        <v>-0.35295071848331094</v>
      </c>
      <c r="AD393" s="575">
        <v>19418024000193</v>
      </c>
      <c r="AE393" s="370" t="s">
        <v>1930</v>
      </c>
      <c r="AF393" s="370" t="s">
        <v>1812</v>
      </c>
      <c r="AG393" s="374" t="s">
        <v>1459</v>
      </c>
      <c r="AH393" s="374" t="s">
        <v>1819</v>
      </c>
      <c r="AI393" s="374">
        <v>50000</v>
      </c>
      <c r="AJ393" s="374">
        <v>10000</v>
      </c>
      <c r="AK393" s="374">
        <v>10000</v>
      </c>
      <c r="AL393" s="722">
        <v>2</v>
      </c>
      <c r="AM393" s="722">
        <v>15</v>
      </c>
      <c r="AN393" s="369" t="s">
        <v>1815</v>
      </c>
      <c r="AO393" s="367" t="s">
        <v>1326</v>
      </c>
      <c r="AP393" s="370" t="s">
        <v>1835</v>
      </c>
      <c r="AQ393" s="376" t="s">
        <v>670</v>
      </c>
      <c r="AR393" s="369">
        <v>3.3333333333333301E-3</v>
      </c>
      <c r="AS393" s="369">
        <v>3.3333333333333301E-3</v>
      </c>
      <c r="AT393" s="369" t="s">
        <v>1424</v>
      </c>
      <c r="AW393" s="198"/>
      <c r="AX393" s="198"/>
      <c r="AY393" s="184"/>
      <c r="AZ393" s="184"/>
      <c r="BA393" s="184"/>
      <c r="BB393" s="186"/>
      <c r="BC393" s="184"/>
      <c r="BD393" s="184"/>
      <c r="BE393" s="184"/>
      <c r="BF393" s="184"/>
      <c r="BG393" s="186"/>
      <c r="BH393" s="186"/>
      <c r="BI393" s="199"/>
      <c r="BJ393" s="199"/>
      <c r="BK393" s="199"/>
      <c r="BL393" s="186"/>
      <c r="BM393" s="186"/>
      <c r="BN393" s="186"/>
      <c r="BO393" s="186"/>
      <c r="BP393" s="186"/>
      <c r="BQ393" s="186"/>
      <c r="BR393" s="186"/>
      <c r="BS393" s="186"/>
      <c r="BT393" s="187"/>
      <c r="BU393" s="188"/>
      <c r="BV393" s="189"/>
      <c r="BW393" s="185"/>
      <c r="BX393"/>
      <c r="BZ393"/>
    </row>
    <row r="394" spans="2:78" ht="18.75">
      <c r="B394" s="363" t="s">
        <v>778</v>
      </c>
      <c r="C394" s="364">
        <v>20458815000126</v>
      </c>
      <c r="D394" s="365" t="s">
        <v>13</v>
      </c>
      <c r="E394" s="365" t="s">
        <v>616</v>
      </c>
      <c r="F394" s="365" t="s">
        <v>617</v>
      </c>
      <c r="G394" s="366" t="s">
        <v>34</v>
      </c>
      <c r="H394" s="366" t="s">
        <v>1340</v>
      </c>
      <c r="I394" s="366" t="s">
        <v>34</v>
      </c>
      <c r="J394" s="366" t="s">
        <v>608</v>
      </c>
      <c r="K394" s="367" t="s">
        <v>48</v>
      </c>
      <c r="L394" s="368"/>
      <c r="M394" s="368" t="s">
        <v>34</v>
      </c>
      <c r="N394" s="367">
        <v>375918</v>
      </c>
      <c r="O394" s="367" t="s">
        <v>1323</v>
      </c>
      <c r="P394" s="371">
        <v>41872</v>
      </c>
      <c r="Q394" s="372">
        <v>1560.582496</v>
      </c>
      <c r="R394" s="372">
        <v>410.81482026984116</v>
      </c>
      <c r="S394" s="367">
        <v>1</v>
      </c>
      <c r="T394" s="369">
        <v>0.38912269393302124</v>
      </c>
      <c r="U394" s="369">
        <v>4.1692636466899469</v>
      </c>
      <c r="V394" s="369">
        <v>0.42369914822040955</v>
      </c>
      <c r="W394" s="369">
        <v>3.795857918905527</v>
      </c>
      <c r="X394" s="369">
        <v>0.4869407952103042</v>
      </c>
      <c r="Y394" s="369">
        <v>3.333390476698582</v>
      </c>
      <c r="Z394" s="369">
        <v>0.60777499320698203</v>
      </c>
      <c r="AA394" s="369">
        <v>3.2839259118515409</v>
      </c>
      <c r="AB394" s="369">
        <v>8.5450107646793297E-2</v>
      </c>
      <c r="AC394" s="373">
        <v>3.6521627790700708</v>
      </c>
      <c r="AD394" s="575">
        <v>36327493000116</v>
      </c>
      <c r="AE394" s="370" t="s">
        <v>1994</v>
      </c>
      <c r="AF394" s="370" t="s">
        <v>1812</v>
      </c>
      <c r="AG394" s="374" t="s">
        <v>1459</v>
      </c>
      <c r="AH394" s="374" t="s">
        <v>1819</v>
      </c>
      <c r="AI394" s="374">
        <v>10000</v>
      </c>
      <c r="AJ394" s="374">
        <v>5000</v>
      </c>
      <c r="AK394" s="374">
        <v>5000</v>
      </c>
      <c r="AL394" s="722">
        <v>2</v>
      </c>
      <c r="AM394" s="722">
        <v>20</v>
      </c>
      <c r="AN394" s="369" t="s">
        <v>1815</v>
      </c>
      <c r="AO394" s="367" t="s">
        <v>1326</v>
      </c>
      <c r="AP394" s="370" t="s">
        <v>1835</v>
      </c>
      <c r="AQ394" s="376" t="s">
        <v>670</v>
      </c>
      <c r="AR394" s="369">
        <v>3.8E-3</v>
      </c>
      <c r="AS394" s="369">
        <v>3.8E-3</v>
      </c>
      <c r="AT394" s="369" t="s">
        <v>1424</v>
      </c>
      <c r="AW394" s="198"/>
      <c r="AX394" s="198"/>
      <c r="AY394" s="184"/>
      <c r="AZ394" s="184"/>
      <c r="BA394" s="184"/>
      <c r="BB394" s="186"/>
      <c r="BC394" s="184"/>
      <c r="BD394" s="184"/>
      <c r="BE394" s="184"/>
      <c r="BF394" s="184"/>
      <c r="BG394" s="186"/>
      <c r="BH394" s="186"/>
      <c r="BI394" s="199"/>
      <c r="BJ394" s="199"/>
      <c r="BK394" s="199"/>
      <c r="BL394" s="186"/>
      <c r="BM394" s="186"/>
      <c r="BN394" s="186"/>
      <c r="BO394" s="186"/>
      <c r="BP394" s="186"/>
      <c r="BQ394" s="186"/>
      <c r="BR394" s="186"/>
      <c r="BS394" s="186"/>
      <c r="BT394" s="187"/>
      <c r="BU394" s="188"/>
      <c r="BV394" s="189"/>
      <c r="BW394" s="185"/>
      <c r="BX394"/>
      <c r="BZ394"/>
    </row>
    <row r="395" spans="2:78" ht="18.75">
      <c r="B395" s="363" t="s">
        <v>461</v>
      </c>
      <c r="C395" s="364">
        <v>20226378000115</v>
      </c>
      <c r="D395" s="365" t="s">
        <v>13</v>
      </c>
      <c r="E395" s="365" t="s">
        <v>615</v>
      </c>
      <c r="F395" s="365" t="s">
        <v>619</v>
      </c>
      <c r="G395" s="366" t="s">
        <v>34</v>
      </c>
      <c r="H395" s="366" t="s">
        <v>1340</v>
      </c>
      <c r="I395" s="366" t="s">
        <v>34</v>
      </c>
      <c r="J395" s="366" t="s">
        <v>611</v>
      </c>
      <c r="K395" s="367" t="s">
        <v>48</v>
      </c>
      <c r="L395" s="368" t="s">
        <v>1341</v>
      </c>
      <c r="M395" s="368" t="s">
        <v>34</v>
      </c>
      <c r="N395" s="367">
        <v>376711</v>
      </c>
      <c r="O395" s="367" t="s">
        <v>1323</v>
      </c>
      <c r="P395" s="371">
        <v>41854</v>
      </c>
      <c r="Q395" s="372">
        <v>960.910889</v>
      </c>
      <c r="R395" s="372">
        <v>308.94091460879048</v>
      </c>
      <c r="S395" s="367">
        <v>1</v>
      </c>
      <c r="T395" s="369">
        <v>-0.98065415256394073</v>
      </c>
      <c r="U395" s="369">
        <v>-10.507240446284884</v>
      </c>
      <c r="V395" s="369">
        <v>-0.98031383277969208</v>
      </c>
      <c r="W395" s="369">
        <v>-8.7824864430307503</v>
      </c>
      <c r="X395" s="369">
        <v>-0.97824875504879838</v>
      </c>
      <c r="Y395" s="369">
        <v>-6.6966767130561928</v>
      </c>
      <c r="Z395" s="369">
        <v>0.30499278299510713</v>
      </c>
      <c r="AA395" s="369">
        <v>1.6479350322073114</v>
      </c>
      <c r="AB395" s="369">
        <v>0.99280373020693935</v>
      </c>
      <c r="AC395" s="373">
        <v>-1.099850096410647</v>
      </c>
      <c r="AD395" s="575">
        <v>20226388000150</v>
      </c>
      <c r="AE395" s="370" t="s">
        <v>1889</v>
      </c>
      <c r="AF395" s="370" t="s">
        <v>1833</v>
      </c>
      <c r="AG395" s="374" t="s">
        <v>1458</v>
      </c>
      <c r="AH395" s="374" t="s">
        <v>1819</v>
      </c>
      <c r="AI395" s="374">
        <v>500</v>
      </c>
      <c r="AJ395" s="374">
        <v>100</v>
      </c>
      <c r="AK395" s="374">
        <v>100</v>
      </c>
      <c r="AL395" s="722">
        <v>0</v>
      </c>
      <c r="AM395" s="722">
        <v>0</v>
      </c>
      <c r="AN395" s="369" t="s">
        <v>1815</v>
      </c>
      <c r="AO395" s="367" t="s">
        <v>1326</v>
      </c>
      <c r="AP395" s="370" t="s">
        <v>1835</v>
      </c>
      <c r="AQ395" s="376" t="s">
        <v>666</v>
      </c>
      <c r="AR395" s="369">
        <v>4.0000000000000001E-3</v>
      </c>
      <c r="AS395" s="369">
        <v>4.0000000000000001E-3</v>
      </c>
      <c r="AT395" s="369" t="s">
        <v>1424</v>
      </c>
      <c r="AW395" s="198"/>
      <c r="AX395" s="198"/>
      <c r="AY395" s="184"/>
      <c r="AZ395" s="184"/>
      <c r="BA395" s="184"/>
      <c r="BB395" s="186"/>
      <c r="BC395" s="184"/>
      <c r="BD395" s="184"/>
      <c r="BE395" s="184"/>
      <c r="BF395" s="184"/>
      <c r="BG395" s="186"/>
      <c r="BH395" s="186"/>
      <c r="BI395" s="199"/>
      <c r="BJ395" s="199"/>
      <c r="BK395" s="199"/>
      <c r="BL395" s="186"/>
      <c r="BM395" s="186"/>
      <c r="BN395" s="186"/>
      <c r="BO395" s="186"/>
      <c r="BP395" s="186"/>
      <c r="BQ395" s="186"/>
      <c r="BR395" s="186"/>
      <c r="BS395" s="186"/>
      <c r="BT395" s="187"/>
      <c r="BU395" s="188"/>
      <c r="BV395" s="189"/>
      <c r="BW395" s="185"/>
      <c r="BX395"/>
      <c r="BZ395"/>
    </row>
    <row r="396" spans="2:78" ht="18.75">
      <c r="B396" s="363" t="s">
        <v>1383</v>
      </c>
      <c r="C396" s="364">
        <v>20374752000120</v>
      </c>
      <c r="D396" s="365" t="s">
        <v>11</v>
      </c>
      <c r="E396" s="365" t="s">
        <v>621</v>
      </c>
      <c r="F396" s="365" t="s">
        <v>674</v>
      </c>
      <c r="G396" s="366" t="s">
        <v>868</v>
      </c>
      <c r="H396" s="366" t="s">
        <v>34</v>
      </c>
      <c r="I396" s="366" t="s">
        <v>1424</v>
      </c>
      <c r="J396" s="366" t="s">
        <v>608</v>
      </c>
      <c r="K396" s="367" t="s">
        <v>48</v>
      </c>
      <c r="L396" s="368" t="s">
        <v>1341</v>
      </c>
      <c r="M396" s="368" t="s">
        <v>1421</v>
      </c>
      <c r="N396" s="367">
        <v>377546</v>
      </c>
      <c r="O396" s="367" t="s">
        <v>1323</v>
      </c>
      <c r="P396" s="371">
        <v>41867</v>
      </c>
      <c r="Q396" s="372">
        <v>315.68194299999999</v>
      </c>
      <c r="R396" s="372">
        <v>265.56293764285726</v>
      </c>
      <c r="S396" s="367">
        <v>1</v>
      </c>
      <c r="T396" s="369">
        <v>4.10064552422722E-2</v>
      </c>
      <c r="U396" s="369">
        <v>0.43936456492216813</v>
      </c>
      <c r="V396" s="369">
        <v>4.1264174177769508E-2</v>
      </c>
      <c r="W396" s="369">
        <v>0.36967962521912467</v>
      </c>
      <c r="X396" s="369">
        <v>6.4502662931917643E-2</v>
      </c>
      <c r="Y396" s="369">
        <v>0.44155791515905218</v>
      </c>
      <c r="Z396" s="369">
        <v>3.2692257947148473E-2</v>
      </c>
      <c r="AA396" s="369">
        <v>0.17664259666737142</v>
      </c>
      <c r="AB396" s="369">
        <v>8.7664178437763154E-2</v>
      </c>
      <c r="AC396" s="373">
        <v>-0.80257720634934804</v>
      </c>
      <c r="AD396" s="575">
        <v>0</v>
      </c>
      <c r="AE396" s="370" t="s">
        <v>1836</v>
      </c>
      <c r="AF396" s="370" t="s">
        <v>1833</v>
      </c>
      <c r="AG396" s="374" t="s">
        <v>1458</v>
      </c>
      <c r="AH396" s="374" t="s">
        <v>1819</v>
      </c>
      <c r="AI396" s="374">
        <v>3000</v>
      </c>
      <c r="AJ396" s="374">
        <v>1000</v>
      </c>
      <c r="AK396" s="374">
        <v>1000</v>
      </c>
      <c r="AL396" s="722">
        <v>0.2</v>
      </c>
      <c r="AM396" s="722">
        <v>0</v>
      </c>
      <c r="AN396" s="369" t="s">
        <v>1824</v>
      </c>
      <c r="AO396" s="367" t="s">
        <v>1326</v>
      </c>
      <c r="AP396" s="370" t="s">
        <v>1821</v>
      </c>
      <c r="AQ396" s="376" t="s">
        <v>682</v>
      </c>
      <c r="AR396" s="369">
        <v>6.9999999999999999E-4</v>
      </c>
      <c r="AS396" s="369">
        <v>6.9999999999999999E-4</v>
      </c>
      <c r="AT396" s="369" t="s">
        <v>1424</v>
      </c>
      <c r="AW396" s="198"/>
      <c r="AX396" s="198"/>
      <c r="AY396" s="184"/>
      <c r="AZ396" s="184"/>
      <c r="BA396" s="184"/>
      <c r="BB396" s="186"/>
      <c r="BC396" s="184"/>
      <c r="BD396" s="184"/>
      <c r="BE396" s="184"/>
      <c r="BF396" s="184"/>
      <c r="BG396" s="186"/>
      <c r="BH396" s="186"/>
      <c r="BI396" s="199"/>
      <c r="BJ396" s="199"/>
      <c r="BK396" s="199"/>
      <c r="BL396" s="186"/>
      <c r="BM396" s="186"/>
      <c r="BN396" s="186"/>
      <c r="BO396" s="186"/>
      <c r="BP396" s="186"/>
      <c r="BQ396" s="186"/>
      <c r="BR396" s="186"/>
      <c r="BS396" s="186"/>
      <c r="BT396" s="187"/>
      <c r="BU396" s="188"/>
      <c r="BV396" s="189"/>
      <c r="BW396" s="185"/>
      <c r="BX396"/>
      <c r="BZ396"/>
    </row>
    <row r="397" spans="2:78" ht="18.75">
      <c r="B397" s="363" t="s">
        <v>1183</v>
      </c>
      <c r="C397" s="364">
        <v>17899612000160</v>
      </c>
      <c r="D397" s="365" t="s">
        <v>11</v>
      </c>
      <c r="E397" s="365" t="s">
        <v>620</v>
      </c>
      <c r="F397" s="365" t="s">
        <v>665</v>
      </c>
      <c r="G397" s="366" t="s">
        <v>740</v>
      </c>
      <c r="H397" s="366" t="s">
        <v>34</v>
      </c>
      <c r="I397" s="366" t="s">
        <v>1306</v>
      </c>
      <c r="J397" s="366" t="s">
        <v>608</v>
      </c>
      <c r="K397" s="367" t="s">
        <v>48</v>
      </c>
      <c r="L397" s="368" t="s">
        <v>1341</v>
      </c>
      <c r="M397" s="368" t="s">
        <v>34</v>
      </c>
      <c r="N397" s="367">
        <v>377856</v>
      </c>
      <c r="O397" s="367" t="s">
        <v>1323</v>
      </c>
      <c r="P397" s="371">
        <v>41915</v>
      </c>
      <c r="Q397" s="372">
        <v>259.047641</v>
      </c>
      <c r="R397" s="372">
        <v>452.47964584337331</v>
      </c>
      <c r="S397" s="367">
        <v>1</v>
      </c>
      <c r="T397" s="369">
        <v>9.6731412437440767E-2</v>
      </c>
      <c r="U397" s="369">
        <v>1.0364308421389896</v>
      </c>
      <c r="V397" s="369">
        <v>0.11617825088245226</v>
      </c>
      <c r="W397" s="369">
        <v>1.0408237436138106</v>
      </c>
      <c r="X397" s="369">
        <v>0.15619900575212164</v>
      </c>
      <c r="Y397" s="369">
        <v>1.0692722469864882</v>
      </c>
      <c r="Z397" s="369">
        <v>0.20289927795828144</v>
      </c>
      <c r="AA397" s="369">
        <v>1.0963040661928871</v>
      </c>
      <c r="AB397" s="369">
        <v>2.2426199607698686E-3</v>
      </c>
      <c r="AC397" s="373">
        <v>2.0319114949943367</v>
      </c>
      <c r="AD397" s="575">
        <v>0</v>
      </c>
      <c r="AE397" s="370" t="s">
        <v>1862</v>
      </c>
      <c r="AF397" s="370" t="s">
        <v>1833</v>
      </c>
      <c r="AG397" s="374" t="s">
        <v>1458</v>
      </c>
      <c r="AH397" s="374" t="s">
        <v>1819</v>
      </c>
      <c r="AI397" s="374">
        <v>100</v>
      </c>
      <c r="AJ397" s="374">
        <v>100</v>
      </c>
      <c r="AK397" s="374">
        <v>100</v>
      </c>
      <c r="AL397" s="722">
        <v>0.8</v>
      </c>
      <c r="AM397" s="722">
        <v>20</v>
      </c>
      <c r="AN397" s="369" t="s">
        <v>1820</v>
      </c>
      <c r="AO397" s="367" t="s">
        <v>1326</v>
      </c>
      <c r="AP397" s="370" t="s">
        <v>1835</v>
      </c>
      <c r="AQ397" s="376" t="s">
        <v>688</v>
      </c>
      <c r="AR397" s="369">
        <v>1.6000000000000001E-3</v>
      </c>
      <c r="AS397" s="369">
        <v>1.6000000000000001E-3</v>
      </c>
      <c r="AT397" s="369" t="s">
        <v>1424</v>
      </c>
      <c r="AW397" s="198"/>
      <c r="AX397" s="198"/>
      <c r="AY397" s="184"/>
      <c r="AZ397" s="184"/>
      <c r="BA397" s="184"/>
      <c r="BB397" s="186"/>
      <c r="BC397" s="184"/>
      <c r="BD397" s="184"/>
      <c r="BE397" s="184"/>
      <c r="BF397" s="184"/>
      <c r="BG397" s="186"/>
      <c r="BH397" s="186"/>
      <c r="BI397" s="199"/>
      <c r="BJ397" s="199"/>
      <c r="BK397" s="199"/>
      <c r="BL397" s="186"/>
      <c r="BM397" s="186"/>
      <c r="BN397" s="186"/>
      <c r="BO397" s="186"/>
      <c r="BP397" s="186"/>
      <c r="BQ397" s="186"/>
      <c r="BR397" s="186"/>
      <c r="BS397" s="186"/>
      <c r="BT397" s="187"/>
      <c r="BU397" s="188"/>
      <c r="BV397" s="189"/>
      <c r="BW397" s="185"/>
      <c r="BX397"/>
      <c r="BZ397"/>
    </row>
    <row r="398" spans="2:78" ht="18.75">
      <c r="B398" s="363" t="s">
        <v>425</v>
      </c>
      <c r="C398" s="364">
        <v>19941946000180</v>
      </c>
      <c r="D398" s="365" t="s">
        <v>11</v>
      </c>
      <c r="E398" s="365" t="s">
        <v>621</v>
      </c>
      <c r="F398" s="365" t="s">
        <v>674</v>
      </c>
      <c r="G398" s="366" t="s">
        <v>868</v>
      </c>
      <c r="H398" s="366" t="s">
        <v>34</v>
      </c>
      <c r="I398" s="366" t="s">
        <v>1424</v>
      </c>
      <c r="J398" s="366" t="s">
        <v>608</v>
      </c>
      <c r="K398" s="367" t="s">
        <v>48</v>
      </c>
      <c r="L398" s="368"/>
      <c r="M398" s="368" t="s">
        <v>34</v>
      </c>
      <c r="N398" s="367">
        <v>378003</v>
      </c>
      <c r="O398" s="367" t="s">
        <v>1323</v>
      </c>
      <c r="P398" s="371">
        <v>41869</v>
      </c>
      <c r="Q398" s="372">
        <v>155.511889</v>
      </c>
      <c r="R398" s="372">
        <v>149.97266054166664</v>
      </c>
      <c r="S398" s="367">
        <v>1</v>
      </c>
      <c r="T398" s="369">
        <v>0.5941796628585061</v>
      </c>
      <c r="U398" s="369">
        <v>6.3663510419283549</v>
      </c>
      <c r="V398" s="369">
        <v>0.5941796628585061</v>
      </c>
      <c r="W398" s="369">
        <v>5.323167601320737</v>
      </c>
      <c r="X398" s="369">
        <v>0.5941796628585061</v>
      </c>
      <c r="Y398" s="369">
        <v>4.0675023516259419</v>
      </c>
      <c r="Z398" s="369">
        <v>0.5941796628585061</v>
      </c>
      <c r="AA398" s="369">
        <v>3.2104677108552107</v>
      </c>
      <c r="AB398" s="369">
        <v>1.0275051926844383</v>
      </c>
      <c r="AC398" s="373">
        <v>0.4696406603965908</v>
      </c>
      <c r="AD398" s="575">
        <v>0</v>
      </c>
      <c r="AE398" s="370" t="s">
        <v>1879</v>
      </c>
      <c r="AF398" s="370" t="s">
        <v>1856</v>
      </c>
      <c r="AG398" s="374" t="s">
        <v>59</v>
      </c>
      <c r="AH398" s="374" t="s">
        <v>1813</v>
      </c>
      <c r="AI398" s="374">
        <v>20000</v>
      </c>
      <c r="AJ398" s="374">
        <v>10000</v>
      </c>
      <c r="AK398" s="374">
        <v>20000</v>
      </c>
      <c r="AL398" s="722">
        <v>0</v>
      </c>
      <c r="AM398" s="722">
        <v>0</v>
      </c>
      <c r="AN398" s="369" t="s">
        <v>1891</v>
      </c>
      <c r="AO398" s="367" t="s">
        <v>1326</v>
      </c>
      <c r="AP398" s="370" t="s">
        <v>1835</v>
      </c>
      <c r="AQ398" s="376" t="s">
        <v>1950</v>
      </c>
      <c r="AR398" s="369">
        <v>4.0000000000000001E-3</v>
      </c>
      <c r="AS398" s="369">
        <v>4.0000000000000001E-3</v>
      </c>
      <c r="AT398" s="369" t="s">
        <v>1424</v>
      </c>
      <c r="AW398" s="198"/>
      <c r="AX398" s="198"/>
      <c r="AY398" s="184"/>
      <c r="AZ398" s="184"/>
      <c r="BA398" s="184"/>
      <c r="BB398" s="186"/>
      <c r="BC398" s="184"/>
      <c r="BD398" s="184"/>
      <c r="BE398" s="184"/>
      <c r="BF398" s="184"/>
      <c r="BG398" s="186"/>
      <c r="BH398" s="186"/>
      <c r="BI398" s="199"/>
      <c r="BJ398" s="199"/>
      <c r="BK398" s="199"/>
      <c r="BL398" s="186"/>
      <c r="BM398" s="186"/>
      <c r="BN398" s="186"/>
      <c r="BO398" s="186"/>
      <c r="BP398" s="186"/>
      <c r="BQ398" s="186"/>
      <c r="BR398" s="186"/>
      <c r="BS398" s="186"/>
      <c r="BT398" s="187"/>
      <c r="BU398" s="188"/>
      <c r="BV398" s="189"/>
      <c r="BW398" s="185"/>
      <c r="BX398"/>
      <c r="BZ398"/>
    </row>
    <row r="399" spans="2:78" ht="18.75">
      <c r="B399" s="363" t="s">
        <v>317</v>
      </c>
      <c r="C399" s="364">
        <v>11628883000103</v>
      </c>
      <c r="D399" s="365" t="s">
        <v>14</v>
      </c>
      <c r="E399" s="365" t="s">
        <v>607</v>
      </c>
      <c r="F399" s="365" t="s">
        <v>1424</v>
      </c>
      <c r="G399" s="366" t="s">
        <v>1424</v>
      </c>
      <c r="H399" s="366" t="s">
        <v>34</v>
      </c>
      <c r="I399" s="366" t="s">
        <v>34</v>
      </c>
      <c r="J399" s="366" t="s">
        <v>608</v>
      </c>
      <c r="K399" s="367" t="s">
        <v>48</v>
      </c>
      <c r="L399" s="368"/>
      <c r="M399" s="368" t="s">
        <v>34</v>
      </c>
      <c r="N399" s="367">
        <v>378100</v>
      </c>
      <c r="O399" s="367" t="s">
        <v>1323</v>
      </c>
      <c r="P399" s="371">
        <v>40271</v>
      </c>
      <c r="Q399" s="372">
        <v>1038.3746940000001</v>
      </c>
      <c r="R399" s="372">
        <v>1010.4344879960312</v>
      </c>
      <c r="S399" s="367">
        <v>2</v>
      </c>
      <c r="T399" s="369">
        <v>0.11487847905927207</v>
      </c>
      <c r="U399" s="369">
        <v>1.2308679858474081</v>
      </c>
      <c r="V399" s="369">
        <v>5.3836344715740614E-2</v>
      </c>
      <c r="W399" s="369">
        <v>0.48231183912568454</v>
      </c>
      <c r="X399" s="369">
        <v>0.15889598004569949</v>
      </c>
      <c r="Y399" s="369">
        <v>1.0877345908988123</v>
      </c>
      <c r="Z399" s="369">
        <v>0.14438475540317985</v>
      </c>
      <c r="AA399" s="369">
        <v>0.78013877642934615</v>
      </c>
      <c r="AB399" s="369">
        <v>0.19226556037846523</v>
      </c>
      <c r="AC399" s="373">
        <v>-0.3005483705754296</v>
      </c>
      <c r="AD399" s="575">
        <v>11616482000125</v>
      </c>
      <c r="AE399" s="370" t="s">
        <v>1918</v>
      </c>
      <c r="AF399" s="370" t="s">
        <v>1858</v>
      </c>
      <c r="AG399" s="374" t="s">
        <v>721</v>
      </c>
      <c r="AH399" s="374" t="s">
        <v>1819</v>
      </c>
      <c r="AI399" s="374">
        <v>5000</v>
      </c>
      <c r="AJ399" s="374">
        <v>0</v>
      </c>
      <c r="AK399" s="374">
        <v>0</v>
      </c>
      <c r="AL399" s="722">
        <v>2</v>
      </c>
      <c r="AM399" s="722">
        <v>20</v>
      </c>
      <c r="AN399" s="369" t="s">
        <v>668</v>
      </c>
      <c r="AO399" s="367" t="s">
        <v>1326</v>
      </c>
      <c r="AP399" s="370" t="s">
        <v>1816</v>
      </c>
      <c r="AQ399" s="376" t="s">
        <v>667</v>
      </c>
      <c r="AR399" s="369">
        <v>5.3333333333333297E-3</v>
      </c>
      <c r="AS399" s="369">
        <v>5.3333333333333297E-3</v>
      </c>
      <c r="AT399" s="369" t="s">
        <v>1424</v>
      </c>
      <c r="AW399" s="198"/>
      <c r="AX399" s="198"/>
      <c r="AY399" s="184"/>
      <c r="AZ399" s="184"/>
      <c r="BA399" s="184"/>
      <c r="BB399" s="186"/>
      <c r="BC399" s="184"/>
      <c r="BD399" s="184"/>
      <c r="BE399" s="184"/>
      <c r="BF399" s="184"/>
      <c r="BG399" s="186"/>
      <c r="BH399" s="186"/>
      <c r="BI399" s="199"/>
      <c r="BJ399" s="199"/>
      <c r="BK399" s="199"/>
      <c r="BL399" s="186"/>
      <c r="BM399" s="186"/>
      <c r="BN399" s="186"/>
      <c r="BO399" s="186"/>
      <c r="BP399" s="186"/>
      <c r="BQ399" s="186"/>
      <c r="BR399" s="186"/>
      <c r="BS399" s="186"/>
      <c r="BT399" s="187"/>
      <c r="BU399" s="188"/>
      <c r="BV399" s="189"/>
      <c r="BW399" s="185"/>
      <c r="BX399"/>
      <c r="BZ399"/>
    </row>
    <row r="400" spans="2:78" ht="18.75">
      <c r="B400" s="363" t="s">
        <v>1061</v>
      </c>
      <c r="C400" s="364">
        <v>19488768000184</v>
      </c>
      <c r="D400" s="365" t="s">
        <v>11</v>
      </c>
      <c r="E400" s="365" t="s">
        <v>620</v>
      </c>
      <c r="F400" s="365" t="s">
        <v>665</v>
      </c>
      <c r="G400" s="366" t="s">
        <v>740</v>
      </c>
      <c r="H400" s="366" t="s">
        <v>34</v>
      </c>
      <c r="I400" s="366" t="s">
        <v>1424</v>
      </c>
      <c r="J400" s="366" t="s">
        <v>608</v>
      </c>
      <c r="K400" s="367" t="s">
        <v>48</v>
      </c>
      <c r="L400" s="368"/>
      <c r="M400" s="368" t="s">
        <v>34</v>
      </c>
      <c r="N400" s="367">
        <v>378615</v>
      </c>
      <c r="O400" s="367" t="s">
        <v>1323</v>
      </c>
      <c r="P400" s="371">
        <v>41907</v>
      </c>
      <c r="Q400" s="372">
        <v>1253.575364</v>
      </c>
      <c r="R400" s="372">
        <v>886.63393496400067</v>
      </c>
      <c r="S400" s="367">
        <v>1</v>
      </c>
      <c r="T400" s="369">
        <v>0.10226106456761386</v>
      </c>
      <c r="U400" s="369">
        <v>1.095678421282088</v>
      </c>
      <c r="V400" s="369">
        <v>0.123144289883516</v>
      </c>
      <c r="W400" s="369">
        <v>1.1032314553513789</v>
      </c>
      <c r="X400" s="369">
        <v>0.18547315572898926</v>
      </c>
      <c r="Y400" s="369">
        <v>1.269670680853981</v>
      </c>
      <c r="Z400" s="369">
        <v>0.17935213442748443</v>
      </c>
      <c r="AA400" s="369">
        <v>0.96907429258399258</v>
      </c>
      <c r="AB400" s="369">
        <v>1.8638874930879648E-3</v>
      </c>
      <c r="AC400" s="373">
        <v>6.1821565523600901</v>
      </c>
      <c r="AD400" s="575">
        <v>0</v>
      </c>
      <c r="AE400" s="370" t="s">
        <v>1923</v>
      </c>
      <c r="AF400" s="370" t="s">
        <v>1858</v>
      </c>
      <c r="AG400" s="374" t="s">
        <v>721</v>
      </c>
      <c r="AH400" s="374" t="s">
        <v>1819</v>
      </c>
      <c r="AI400" s="374">
        <v>1000</v>
      </c>
      <c r="AJ400" s="374">
        <v>0</v>
      </c>
      <c r="AK400" s="374">
        <v>0</v>
      </c>
      <c r="AL400" s="722">
        <v>0.45</v>
      </c>
      <c r="AM400" s="722">
        <v>0</v>
      </c>
      <c r="AN400" s="369" t="s">
        <v>1820</v>
      </c>
      <c r="AO400" s="367" t="s">
        <v>1326</v>
      </c>
      <c r="AP400" s="370" t="s">
        <v>1821</v>
      </c>
      <c r="AQ400" s="376" t="s">
        <v>11</v>
      </c>
      <c r="AR400" s="369">
        <v>1.6199999999999999E-3</v>
      </c>
      <c r="AS400" s="369">
        <v>1.6199999999999999E-3</v>
      </c>
      <c r="AT400" s="369" t="s">
        <v>1424</v>
      </c>
      <c r="AW400" s="198"/>
      <c r="AX400" s="198"/>
      <c r="AY400" s="184"/>
      <c r="AZ400" s="184"/>
      <c r="BA400" s="184"/>
      <c r="BB400" s="186"/>
      <c r="BC400" s="184"/>
      <c r="BD400" s="184"/>
      <c r="BE400" s="184"/>
      <c r="BF400" s="184"/>
      <c r="BG400" s="186"/>
      <c r="BH400" s="186"/>
      <c r="BI400" s="199"/>
      <c r="BJ400" s="199"/>
      <c r="BK400" s="199"/>
      <c r="BL400" s="218"/>
      <c r="BM400" s="186"/>
      <c r="BN400" s="186"/>
      <c r="BO400" s="186"/>
      <c r="BP400" s="186"/>
      <c r="BQ400" s="186"/>
      <c r="BR400" s="186"/>
      <c r="BS400" s="186"/>
      <c r="BT400" s="187"/>
      <c r="BU400" s="188"/>
      <c r="BV400" s="189"/>
      <c r="BW400" s="185"/>
      <c r="BX400"/>
      <c r="BZ400"/>
    </row>
    <row r="401" spans="2:78" ht="18.75">
      <c r="B401" s="363" t="s">
        <v>1219</v>
      </c>
      <c r="C401" s="364">
        <v>9141867000131</v>
      </c>
      <c r="D401" s="365" t="s">
        <v>14</v>
      </c>
      <c r="E401" s="365" t="s">
        <v>614</v>
      </c>
      <c r="F401" s="365" t="s">
        <v>1424</v>
      </c>
      <c r="G401" s="366" t="s">
        <v>1424</v>
      </c>
      <c r="H401" s="366" t="s">
        <v>1340</v>
      </c>
      <c r="I401" s="366" t="s">
        <v>34</v>
      </c>
      <c r="J401" s="366" t="s">
        <v>608</v>
      </c>
      <c r="K401" s="367" t="s">
        <v>48</v>
      </c>
      <c r="L401" s="368"/>
      <c r="M401" s="368" t="s">
        <v>34</v>
      </c>
      <c r="N401" s="367">
        <v>378631</v>
      </c>
      <c r="O401" s="367" t="s">
        <v>1326</v>
      </c>
      <c r="P401" s="371">
        <v>39375</v>
      </c>
      <c r="Q401" s="372">
        <v>181.100707</v>
      </c>
      <c r="R401" s="372">
        <v>230.0587113095238</v>
      </c>
      <c r="S401" s="367">
        <v>2</v>
      </c>
      <c r="T401" s="369">
        <v>5.6057058767054357E-2</v>
      </c>
      <c r="U401" s="369">
        <v>0.60062458679953212</v>
      </c>
      <c r="V401" s="369">
        <v>1.2823538897255293E-2</v>
      </c>
      <c r="W401" s="369">
        <v>0.11488418580963959</v>
      </c>
      <c r="X401" s="369">
        <v>8.3845591018876231E-3</v>
      </c>
      <c r="Y401" s="369">
        <v>5.7397140959359876E-2</v>
      </c>
      <c r="Z401" s="369">
        <v>4.8289024190393937E-2</v>
      </c>
      <c r="AA401" s="369">
        <v>0.26091494314386149</v>
      </c>
      <c r="AB401" s="369">
        <v>0.27831844891018132</v>
      </c>
      <c r="AC401" s="373">
        <v>-0.35498152240669067</v>
      </c>
      <c r="AD401" s="575">
        <v>33589828000186</v>
      </c>
      <c r="AE401" s="370" t="s">
        <v>1995</v>
      </c>
      <c r="AF401" s="370" t="s">
        <v>1833</v>
      </c>
      <c r="AG401" s="374" t="s">
        <v>1458</v>
      </c>
      <c r="AH401" s="374" t="s">
        <v>1819</v>
      </c>
      <c r="AI401" s="374">
        <v>10000</v>
      </c>
      <c r="AJ401" s="374">
        <v>5000</v>
      </c>
      <c r="AK401" s="374">
        <v>5000</v>
      </c>
      <c r="AL401" s="722">
        <v>2</v>
      </c>
      <c r="AM401" s="722">
        <v>20</v>
      </c>
      <c r="AN401" s="369" t="s">
        <v>1834</v>
      </c>
      <c r="AO401" s="367" t="s">
        <v>1326</v>
      </c>
      <c r="AP401" s="370" t="s">
        <v>1835</v>
      </c>
      <c r="AQ401" s="376" t="s">
        <v>676</v>
      </c>
      <c r="AR401" s="369">
        <v>6.6666666666666697E-3</v>
      </c>
      <c r="AS401" s="369">
        <v>6.6666666666666697E-3</v>
      </c>
      <c r="AT401" s="369" t="s">
        <v>1424</v>
      </c>
      <c r="AW401" s="198"/>
      <c r="AX401" s="198"/>
      <c r="AY401" s="184"/>
      <c r="AZ401" s="184"/>
      <c r="BA401" s="184"/>
      <c r="BB401" s="186"/>
      <c r="BC401" s="184"/>
      <c r="BD401" s="184"/>
      <c r="BE401" s="184"/>
      <c r="BF401" s="184"/>
      <c r="BG401" s="186"/>
      <c r="BH401" s="186"/>
      <c r="BI401" s="199"/>
      <c r="BJ401" s="199"/>
      <c r="BK401" s="199"/>
      <c r="BL401" s="186"/>
      <c r="BM401" s="186"/>
      <c r="BN401" s="186"/>
      <c r="BO401" s="186"/>
      <c r="BP401" s="186"/>
      <c r="BQ401" s="186"/>
      <c r="BR401" s="186"/>
      <c r="BS401" s="186"/>
      <c r="BT401" s="187"/>
      <c r="BU401" s="188"/>
      <c r="BV401" s="189"/>
      <c r="BW401" s="185"/>
      <c r="BX401"/>
      <c r="BZ401"/>
    </row>
    <row r="402" spans="2:78" ht="18.75">
      <c r="B402" s="363" t="s">
        <v>1187</v>
      </c>
      <c r="C402" s="364">
        <v>20501983000157</v>
      </c>
      <c r="D402" s="365" t="s">
        <v>13</v>
      </c>
      <c r="E402" s="365" t="s">
        <v>616</v>
      </c>
      <c r="F402" s="365" t="s">
        <v>617</v>
      </c>
      <c r="G402" s="366" t="s">
        <v>34</v>
      </c>
      <c r="H402" s="366" t="s">
        <v>1339</v>
      </c>
      <c r="I402" s="366" t="s">
        <v>34</v>
      </c>
      <c r="J402" s="366" t="s">
        <v>608</v>
      </c>
      <c r="K402" s="367" t="s">
        <v>48</v>
      </c>
      <c r="L402" s="368"/>
      <c r="M402" s="368" t="s">
        <v>34</v>
      </c>
      <c r="N402" s="367">
        <v>378860</v>
      </c>
      <c r="O402" s="367" t="s">
        <v>1326</v>
      </c>
      <c r="P402" s="371">
        <v>41907</v>
      </c>
      <c r="Q402" s="372">
        <v>25.290271000000001</v>
      </c>
      <c r="R402" s="372">
        <v>23.982331545816749</v>
      </c>
      <c r="S402" s="367">
        <v>1</v>
      </c>
      <c r="T402" s="369">
        <v>0.10159218660259861</v>
      </c>
      <c r="U402" s="369">
        <v>1.0885117136418236</v>
      </c>
      <c r="V402" s="369">
        <v>0.11031817946592182</v>
      </c>
      <c r="W402" s="369">
        <v>0.98832423167186623</v>
      </c>
      <c r="X402" s="369">
        <v>0.15708284757304725</v>
      </c>
      <c r="Y402" s="369">
        <v>1.0753226538075247</v>
      </c>
      <c r="Z402" s="369">
        <v>0.27398828855628077</v>
      </c>
      <c r="AA402" s="369">
        <v>1.4804117484106636</v>
      </c>
      <c r="AB402" s="369">
        <v>1.665009626136647E-2</v>
      </c>
      <c r="AC402" s="373">
        <v>-7.8273790065850377E-2</v>
      </c>
      <c r="AD402" s="575">
        <v>7279819000189</v>
      </c>
      <c r="AE402" s="370" t="s">
        <v>1889</v>
      </c>
      <c r="AF402" s="370" t="s">
        <v>1833</v>
      </c>
      <c r="AG402" s="374" t="s">
        <v>1458</v>
      </c>
      <c r="AH402" s="374" t="s">
        <v>1813</v>
      </c>
      <c r="AI402" s="374">
        <v>50000</v>
      </c>
      <c r="AJ402" s="374">
        <v>5000</v>
      </c>
      <c r="AK402" s="374">
        <v>5000</v>
      </c>
      <c r="AL402" s="722">
        <v>0</v>
      </c>
      <c r="AM402" s="722">
        <v>0</v>
      </c>
      <c r="AN402" s="369" t="s">
        <v>1815</v>
      </c>
      <c r="AO402" s="367" t="s">
        <v>1326</v>
      </c>
      <c r="AP402" s="370" t="s">
        <v>1835</v>
      </c>
      <c r="AQ402" s="376" t="s">
        <v>670</v>
      </c>
      <c r="AR402" s="369">
        <v>4.0000000000000001E-3</v>
      </c>
      <c r="AS402" s="369">
        <v>4.0000000000000001E-3</v>
      </c>
      <c r="AT402" s="369" t="s">
        <v>1424</v>
      </c>
      <c r="AW402" s="198"/>
      <c r="AX402" s="198"/>
      <c r="AY402" s="184"/>
      <c r="AZ402" s="184"/>
      <c r="BA402" s="184"/>
      <c r="BB402" s="186"/>
      <c r="BC402" s="184"/>
      <c r="BD402" s="184"/>
      <c r="BE402" s="184"/>
      <c r="BF402" s="184"/>
      <c r="BG402" s="186"/>
      <c r="BH402" s="186"/>
      <c r="BI402" s="199"/>
      <c r="BJ402" s="199"/>
      <c r="BK402" s="199"/>
      <c r="BL402" s="186"/>
      <c r="BM402" s="186"/>
      <c r="BN402" s="186"/>
      <c r="BO402" s="186"/>
      <c r="BP402" s="186"/>
      <c r="BQ402" s="186"/>
      <c r="BR402" s="186"/>
      <c r="BS402" s="186"/>
      <c r="BT402" s="187"/>
      <c r="BU402" s="188"/>
      <c r="BV402" s="189"/>
      <c r="BW402" s="185"/>
      <c r="BX402"/>
      <c r="BZ402"/>
    </row>
    <row r="403" spans="2:78" ht="18.75">
      <c r="B403" s="363" t="s">
        <v>1082</v>
      </c>
      <c r="C403" s="364">
        <v>19620324000150</v>
      </c>
      <c r="D403" s="365" t="s">
        <v>11</v>
      </c>
      <c r="E403" s="365" t="s">
        <v>621</v>
      </c>
      <c r="F403" s="365" t="s">
        <v>674</v>
      </c>
      <c r="G403" s="366" t="s">
        <v>740</v>
      </c>
      <c r="H403" s="366" t="s">
        <v>34</v>
      </c>
      <c r="I403" s="366" t="s">
        <v>1424</v>
      </c>
      <c r="J403" s="366" t="s">
        <v>608</v>
      </c>
      <c r="K403" s="367" t="s">
        <v>48</v>
      </c>
      <c r="L403" s="368"/>
      <c r="M403" s="368" t="s">
        <v>34</v>
      </c>
      <c r="N403" s="367">
        <v>379018</v>
      </c>
      <c r="O403" s="367" t="s">
        <v>1323</v>
      </c>
      <c r="P403" s="371">
        <v>41712</v>
      </c>
      <c r="Q403" s="372">
        <v>42.695180000000001</v>
      </c>
      <c r="R403" s="372">
        <v>1098.3477740399996</v>
      </c>
      <c r="S403" s="367">
        <v>1</v>
      </c>
      <c r="T403" s="369">
        <v>0.45083770021737046</v>
      </c>
      <c r="U403" s="369">
        <v>4.8305104363744062</v>
      </c>
      <c r="V403" s="369">
        <v>0.45083770021737046</v>
      </c>
      <c r="W403" s="369">
        <v>4.0389881870166757</v>
      </c>
      <c r="X403" s="369">
        <v>0.45083770021737046</v>
      </c>
      <c r="Y403" s="369">
        <v>3.0862439771394032</v>
      </c>
      <c r="Z403" s="369">
        <v>0.45083770021737046</v>
      </c>
      <c r="AA403" s="369">
        <v>2.4359633455323482</v>
      </c>
      <c r="AB403" s="369">
        <v>2.2640511996976711</v>
      </c>
      <c r="AC403" s="373">
        <v>0.1498271128574333</v>
      </c>
      <c r="AD403" s="575">
        <v>0</v>
      </c>
      <c r="AE403" s="370" t="s">
        <v>1957</v>
      </c>
      <c r="AF403" s="370" t="s">
        <v>1833</v>
      </c>
      <c r="AG403" s="374" t="s">
        <v>1458</v>
      </c>
      <c r="AH403" s="374" t="s">
        <v>1813</v>
      </c>
      <c r="AI403" s="374">
        <v>5000</v>
      </c>
      <c r="AJ403" s="374">
        <v>0</v>
      </c>
      <c r="AK403" s="374">
        <v>0</v>
      </c>
      <c r="AL403" s="722">
        <v>0.7</v>
      </c>
      <c r="AM403" s="722">
        <v>20</v>
      </c>
      <c r="AN403" s="369" t="s">
        <v>1928</v>
      </c>
      <c r="AO403" s="367" t="s">
        <v>1323</v>
      </c>
      <c r="AP403" s="370" t="s">
        <v>1821</v>
      </c>
      <c r="AQ403" s="376" t="s">
        <v>11</v>
      </c>
      <c r="AR403" s="369">
        <v>2.3333333333333301E-3</v>
      </c>
      <c r="AS403" s="369">
        <v>2.3333333333333301E-3</v>
      </c>
      <c r="AT403" s="369" t="s">
        <v>1424</v>
      </c>
      <c r="AW403" s="198"/>
      <c r="AX403" s="198"/>
      <c r="AY403" s="184"/>
      <c r="AZ403" s="184"/>
      <c r="BA403" s="184"/>
      <c r="BB403" s="186"/>
      <c r="BC403" s="184"/>
      <c r="BD403" s="184"/>
      <c r="BE403" s="184"/>
      <c r="BF403" s="184"/>
      <c r="BG403" s="186"/>
      <c r="BH403" s="186"/>
      <c r="BI403" s="199"/>
      <c r="BJ403" s="199"/>
      <c r="BK403" s="199"/>
      <c r="BL403" s="186"/>
      <c r="BM403" s="186"/>
      <c r="BN403" s="186"/>
      <c r="BO403" s="186"/>
      <c r="BP403" s="186"/>
      <c r="BQ403" s="186"/>
      <c r="BR403" s="186"/>
      <c r="BS403" s="186"/>
      <c r="BT403" s="187"/>
      <c r="BU403" s="188"/>
      <c r="BV403" s="189"/>
      <c r="BW403" s="185"/>
      <c r="BX403"/>
      <c r="BZ403"/>
    </row>
    <row r="404" spans="2:78" ht="18.75">
      <c r="B404" s="363" t="s">
        <v>764</v>
      </c>
      <c r="C404" s="364">
        <v>4812385000142</v>
      </c>
      <c r="D404" s="365" t="s">
        <v>14</v>
      </c>
      <c r="E404" s="365" t="s">
        <v>614</v>
      </c>
      <c r="F404" s="365" t="s">
        <v>1424</v>
      </c>
      <c r="G404" s="366" t="s">
        <v>1424</v>
      </c>
      <c r="H404" s="366" t="s">
        <v>1340</v>
      </c>
      <c r="I404" s="366" t="s">
        <v>34</v>
      </c>
      <c r="J404" s="366" t="s">
        <v>608</v>
      </c>
      <c r="K404" s="367" t="s">
        <v>48</v>
      </c>
      <c r="L404" s="368"/>
      <c r="M404" s="368" t="s">
        <v>1421</v>
      </c>
      <c r="N404" s="367">
        <v>379360</v>
      </c>
      <c r="O404" s="367" t="s">
        <v>1323</v>
      </c>
      <c r="P404" s="371">
        <v>41755</v>
      </c>
      <c r="Q404" s="372">
        <v>25.095095000000001</v>
      </c>
      <c r="R404" s="372">
        <v>27.16767452380952</v>
      </c>
      <c r="S404" s="367">
        <v>2</v>
      </c>
      <c r="T404" s="369">
        <v>-0.10716120308990573</v>
      </c>
      <c r="U404" s="369">
        <v>-1.1481810630536138</v>
      </c>
      <c r="V404" s="369">
        <v>-0.1712323899942374</v>
      </c>
      <c r="W404" s="369">
        <v>-1.534045622377856</v>
      </c>
      <c r="X404" s="369">
        <v>-1.2917345643741918E-2</v>
      </c>
      <c r="Y404" s="369">
        <v>-8.8426678102574513E-2</v>
      </c>
      <c r="Z404" s="369">
        <v>-0.20322014556314638</v>
      </c>
      <c r="AA404" s="369">
        <v>-1.0980377759599338</v>
      </c>
      <c r="AB404" s="369">
        <v>0.18994983653896394</v>
      </c>
      <c r="AC404" s="373">
        <v>-1.48909754676981</v>
      </c>
      <c r="AD404" s="575">
        <v>0</v>
      </c>
      <c r="AE404" s="370" t="s">
        <v>1996</v>
      </c>
      <c r="AF404" s="370" t="s">
        <v>1956</v>
      </c>
      <c r="AG404" s="374" t="s">
        <v>1459</v>
      </c>
      <c r="AH404" s="374" t="s">
        <v>1819</v>
      </c>
      <c r="AI404" s="374">
        <v>100000</v>
      </c>
      <c r="AJ404" s="374">
        <v>1000</v>
      </c>
      <c r="AK404" s="374">
        <v>1000</v>
      </c>
      <c r="AL404" s="722">
        <v>2</v>
      </c>
      <c r="AM404" s="722">
        <v>10</v>
      </c>
      <c r="AN404" s="369" t="s">
        <v>668</v>
      </c>
      <c r="AO404" s="367" t="s">
        <v>1326</v>
      </c>
      <c r="AP404" s="370" t="s">
        <v>1816</v>
      </c>
      <c r="AQ404" s="376" t="s">
        <v>661</v>
      </c>
      <c r="AR404" s="369">
        <v>0</v>
      </c>
      <c r="AS404" s="369">
        <v>0</v>
      </c>
      <c r="AT404" s="369" t="s">
        <v>1424</v>
      </c>
      <c r="AW404" s="198"/>
      <c r="AX404" s="198"/>
      <c r="AY404" s="184"/>
      <c r="AZ404" s="184"/>
      <c r="BA404" s="184"/>
      <c r="BB404" s="186"/>
      <c r="BC404" s="184"/>
      <c r="BD404" s="184"/>
      <c r="BE404" s="184"/>
      <c r="BF404" s="184"/>
      <c r="BG404" s="186"/>
      <c r="BH404" s="186"/>
      <c r="BI404" s="199"/>
      <c r="BJ404" s="199"/>
      <c r="BK404" s="199"/>
      <c r="BL404" s="186"/>
      <c r="BM404" s="186"/>
      <c r="BN404" s="186"/>
      <c r="BO404" s="186"/>
      <c r="BP404" s="186"/>
      <c r="BQ404" s="186"/>
      <c r="BR404" s="186"/>
      <c r="BS404" s="186"/>
      <c r="BT404" s="187"/>
      <c r="BU404" s="188"/>
      <c r="BV404" s="189"/>
      <c r="BW404" s="185"/>
      <c r="BX404"/>
      <c r="BZ404"/>
    </row>
    <row r="405" spans="2:78" ht="18.75">
      <c r="B405" s="363" t="s">
        <v>1642</v>
      </c>
      <c r="C405" s="364">
        <v>20216106000134</v>
      </c>
      <c r="D405" s="365" t="s">
        <v>13</v>
      </c>
      <c r="E405" s="365" t="s">
        <v>615</v>
      </c>
      <c r="F405" s="365" t="s">
        <v>619</v>
      </c>
      <c r="G405" s="366" t="s">
        <v>34</v>
      </c>
      <c r="H405" s="366" t="s">
        <v>1340</v>
      </c>
      <c r="I405" s="366" t="s">
        <v>34</v>
      </c>
      <c r="J405" s="366" t="s">
        <v>611</v>
      </c>
      <c r="K405" s="367" t="s">
        <v>48</v>
      </c>
      <c r="L405" s="368"/>
      <c r="M405" s="368" t="s">
        <v>1424</v>
      </c>
      <c r="N405" s="367">
        <v>380776</v>
      </c>
      <c r="O405" s="367" t="s">
        <v>1323</v>
      </c>
      <c r="P405" s="371">
        <v>41936</v>
      </c>
      <c r="Q405" s="372">
        <v>135.61640199999999</v>
      </c>
      <c r="R405" s="372">
        <v>153.56258846825395</v>
      </c>
      <c r="S405" s="367">
        <v>1</v>
      </c>
      <c r="T405" s="369">
        <v>0.1432465328373298</v>
      </c>
      <c r="U405" s="369">
        <v>1.5348181208260678</v>
      </c>
      <c r="V405" s="369">
        <v>0.12983105740772616</v>
      </c>
      <c r="W405" s="369">
        <v>1.1631372152880253</v>
      </c>
      <c r="X405" s="369">
        <v>0.14836608747810276</v>
      </c>
      <c r="Y405" s="369">
        <v>1.0156514055285524</v>
      </c>
      <c r="Z405" s="369">
        <v>0.29220474801564689</v>
      </c>
      <c r="AA405" s="369">
        <v>1.5788388043267876</v>
      </c>
      <c r="AB405" s="369">
        <v>6.9502905278509469E-2</v>
      </c>
      <c r="AC405" s="373">
        <v>0.26199785073008186</v>
      </c>
      <c r="AD405" s="575">
        <v>20216114000180</v>
      </c>
      <c r="AE405" s="370" t="s">
        <v>1997</v>
      </c>
      <c r="AF405" s="370" t="s">
        <v>1818</v>
      </c>
      <c r="AG405" s="374" t="s">
        <v>59</v>
      </c>
      <c r="AH405" s="374" t="s">
        <v>1813</v>
      </c>
      <c r="AI405" s="374">
        <v>200000</v>
      </c>
      <c r="AJ405" s="374">
        <v>50000</v>
      </c>
      <c r="AK405" s="374">
        <v>200000</v>
      </c>
      <c r="AL405" s="722">
        <v>0</v>
      </c>
      <c r="AM405" s="722">
        <v>20</v>
      </c>
      <c r="AN405" s="369" t="s">
        <v>1820</v>
      </c>
      <c r="AO405" s="367" t="s">
        <v>1326</v>
      </c>
      <c r="AP405" s="370" t="s">
        <v>1835</v>
      </c>
      <c r="AQ405" s="376" t="s">
        <v>1815</v>
      </c>
      <c r="AR405" s="369">
        <v>0</v>
      </c>
      <c r="AS405" s="369">
        <v>0</v>
      </c>
      <c r="AT405" s="369" t="s">
        <v>1424</v>
      </c>
      <c r="AW405" s="198"/>
      <c r="AX405" s="198"/>
      <c r="AY405" s="184"/>
      <c r="AZ405" s="184"/>
      <c r="BA405" s="184"/>
      <c r="BB405" s="186"/>
      <c r="BC405" s="184"/>
      <c r="BD405" s="184"/>
      <c r="BE405" s="184"/>
      <c r="BF405" s="184"/>
      <c r="BG405" s="186"/>
      <c r="BH405" s="186"/>
      <c r="BI405" s="199"/>
      <c r="BJ405" s="199"/>
      <c r="BK405" s="199"/>
      <c r="BL405" s="186"/>
      <c r="BM405" s="186"/>
      <c r="BN405" s="186"/>
      <c r="BO405" s="186"/>
      <c r="BP405" s="186"/>
      <c r="BQ405" s="186"/>
      <c r="BR405" s="186"/>
      <c r="BS405" s="186"/>
      <c r="BT405" s="187"/>
      <c r="BU405" s="188"/>
      <c r="BV405" s="189"/>
      <c r="BW405" s="185"/>
      <c r="BX405"/>
      <c r="BZ405"/>
    </row>
    <row r="406" spans="2:78" ht="18.75">
      <c r="B406" s="363" t="s">
        <v>644</v>
      </c>
      <c r="C406" s="364">
        <v>20146294000171</v>
      </c>
      <c r="D406" s="365" t="s">
        <v>11</v>
      </c>
      <c r="E406" s="365" t="s">
        <v>620</v>
      </c>
      <c r="F406" s="365" t="s">
        <v>665</v>
      </c>
      <c r="G406" s="366" t="s">
        <v>740</v>
      </c>
      <c r="H406" s="366" t="s">
        <v>34</v>
      </c>
      <c r="I406" s="366" t="s">
        <v>34</v>
      </c>
      <c r="J406" s="366" t="s">
        <v>608</v>
      </c>
      <c r="K406" s="367" t="s">
        <v>48</v>
      </c>
      <c r="L406" s="368" t="s">
        <v>1341</v>
      </c>
      <c r="M406" s="368" t="s">
        <v>34</v>
      </c>
      <c r="N406" s="367">
        <v>381934</v>
      </c>
      <c r="O406" s="367" t="s">
        <v>1323</v>
      </c>
      <c r="P406" s="371">
        <v>41951</v>
      </c>
      <c r="Q406" s="372">
        <v>1430.088857</v>
      </c>
      <c r="R406" s="372">
        <v>1040.5709061190482</v>
      </c>
      <c r="S406" s="367">
        <v>1</v>
      </c>
      <c r="T406" s="369">
        <v>0.10922583983880374</v>
      </c>
      <c r="U406" s="369">
        <v>1.1703026588253636</v>
      </c>
      <c r="V406" s="369">
        <v>0.13076887460673281</v>
      </c>
      <c r="W406" s="369">
        <v>1.1715389806828507</v>
      </c>
      <c r="X406" s="369">
        <v>0.2172349281978676</v>
      </c>
      <c r="Y406" s="369">
        <v>1.4870983248555487</v>
      </c>
      <c r="Z406" s="369">
        <v>0.26145559310926836</v>
      </c>
      <c r="AA406" s="369">
        <v>1.4126951694401766</v>
      </c>
      <c r="AB406" s="369">
        <v>5.7076263597649673E-3</v>
      </c>
      <c r="AC406" s="373">
        <v>3.3547096103643792</v>
      </c>
      <c r="AD406" s="575">
        <v>20146318000192</v>
      </c>
      <c r="AE406" s="370" t="s">
        <v>1941</v>
      </c>
      <c r="AF406" s="370" t="s">
        <v>1812</v>
      </c>
      <c r="AG406" s="374" t="s">
        <v>1459</v>
      </c>
      <c r="AH406" s="374" t="s">
        <v>1819</v>
      </c>
      <c r="AI406" s="374">
        <v>1000</v>
      </c>
      <c r="AJ406" s="374">
        <v>1000</v>
      </c>
      <c r="AK406" s="374">
        <v>1000</v>
      </c>
      <c r="AL406" s="722">
        <v>0.75</v>
      </c>
      <c r="AM406" s="722">
        <v>15</v>
      </c>
      <c r="AN406" s="369" t="s">
        <v>1820</v>
      </c>
      <c r="AO406" s="367" t="s">
        <v>1326</v>
      </c>
      <c r="AP406" s="370" t="s">
        <v>1821</v>
      </c>
      <c r="AQ406" s="376" t="s">
        <v>1377</v>
      </c>
      <c r="AR406" s="369">
        <v>1.65E-3</v>
      </c>
      <c r="AS406" s="369">
        <v>1.65E-3</v>
      </c>
      <c r="AT406" s="369" t="s">
        <v>1424</v>
      </c>
      <c r="AW406" s="198"/>
      <c r="AX406" s="198"/>
      <c r="AY406" s="184"/>
      <c r="AZ406" s="184"/>
      <c r="BA406" s="184"/>
      <c r="BB406" s="186"/>
      <c r="BC406" s="184"/>
      <c r="BD406" s="184"/>
      <c r="BE406" s="184"/>
      <c r="BF406" s="184"/>
      <c r="BG406" s="186"/>
      <c r="BH406" s="186"/>
      <c r="BI406" s="199"/>
      <c r="BJ406" s="199"/>
      <c r="BK406" s="199"/>
      <c r="BL406" s="186"/>
      <c r="BM406" s="186"/>
      <c r="BN406" s="186"/>
      <c r="BO406" s="186"/>
      <c r="BP406" s="186"/>
      <c r="BQ406" s="186"/>
      <c r="BR406" s="186"/>
      <c r="BS406" s="186"/>
      <c r="BT406" s="187"/>
      <c r="BU406" s="188"/>
      <c r="BV406" s="189"/>
      <c r="BW406" s="185"/>
      <c r="BX406"/>
      <c r="BZ406"/>
    </row>
    <row r="407" spans="2:78" ht="18.75">
      <c r="B407" s="363" t="s">
        <v>1063</v>
      </c>
      <c r="C407" s="364">
        <v>18683208000118</v>
      </c>
      <c r="D407" s="365" t="s">
        <v>13</v>
      </c>
      <c r="E407" s="365" t="s">
        <v>615</v>
      </c>
      <c r="F407" s="365" t="s">
        <v>619</v>
      </c>
      <c r="G407" s="366" t="s">
        <v>34</v>
      </c>
      <c r="H407" s="366" t="s">
        <v>1339</v>
      </c>
      <c r="I407" s="366" t="s">
        <v>34</v>
      </c>
      <c r="J407" s="366" t="s">
        <v>1424</v>
      </c>
      <c r="K407" s="367" t="s">
        <v>48</v>
      </c>
      <c r="L407" s="368"/>
      <c r="M407" s="368" t="s">
        <v>1421</v>
      </c>
      <c r="N407" s="367">
        <v>382485</v>
      </c>
      <c r="O407" s="367" t="s">
        <v>1323</v>
      </c>
      <c r="P407" s="371">
        <v>41941</v>
      </c>
      <c r="Q407" s="372">
        <v>92.369578000000004</v>
      </c>
      <c r="R407" s="372">
        <v>86.164461500000058</v>
      </c>
      <c r="S407" s="367">
        <v>1</v>
      </c>
      <c r="T407" s="369">
        <v>7.2698529547485347E-2</v>
      </c>
      <c r="U407" s="369">
        <v>0.77892999081240255</v>
      </c>
      <c r="V407" s="369">
        <v>8.3123936571418922E-2</v>
      </c>
      <c r="W407" s="369">
        <v>0.74469503705748163</v>
      </c>
      <c r="X407" s="369">
        <v>0.12780684596158287</v>
      </c>
      <c r="Y407" s="369">
        <v>0.87491154443370345</v>
      </c>
      <c r="Z407" s="369">
        <v>0.12319995998174216</v>
      </c>
      <c r="AA407" s="369">
        <v>0.66567322684389152</v>
      </c>
      <c r="AB407" s="369">
        <v>2.4520672713915996E-2</v>
      </c>
      <c r="AC407" s="373">
        <v>-1.162183002331268</v>
      </c>
      <c r="AD407" s="575">
        <v>0</v>
      </c>
      <c r="AE407" s="370" t="s">
        <v>1923</v>
      </c>
      <c r="AF407" s="370" t="s">
        <v>1812</v>
      </c>
      <c r="AG407" s="374" t="s">
        <v>1459</v>
      </c>
      <c r="AH407" s="374" t="s">
        <v>1819</v>
      </c>
      <c r="AI407" s="374">
        <v>1000</v>
      </c>
      <c r="AJ407" s="374">
        <v>0</v>
      </c>
      <c r="AK407" s="374">
        <v>500</v>
      </c>
      <c r="AL407" s="722">
        <v>0.9</v>
      </c>
      <c r="AM407" s="722">
        <v>15</v>
      </c>
      <c r="AN407" s="369" t="s">
        <v>1820</v>
      </c>
      <c r="AO407" s="367" t="s">
        <v>1326</v>
      </c>
      <c r="AP407" s="370" t="s">
        <v>1835</v>
      </c>
      <c r="AQ407" s="376" t="s">
        <v>670</v>
      </c>
      <c r="AR407" s="369">
        <v>8.0009999999999999E-4</v>
      </c>
      <c r="AS407" s="369">
        <v>8.0009999999999999E-4</v>
      </c>
      <c r="AT407" s="369" t="s">
        <v>1424</v>
      </c>
      <c r="AW407" s="198"/>
      <c r="AX407" s="198"/>
      <c r="AY407" s="184"/>
      <c r="AZ407" s="184"/>
      <c r="BA407" s="184"/>
      <c r="BB407" s="186"/>
      <c r="BC407" s="184"/>
      <c r="BD407" s="184"/>
      <c r="BE407" s="184"/>
      <c r="BF407" s="184"/>
      <c r="BG407" s="186"/>
      <c r="BH407" s="186"/>
      <c r="BI407" s="199"/>
      <c r="BJ407" s="199"/>
      <c r="BK407" s="199"/>
      <c r="BL407" s="186"/>
      <c r="BM407" s="186"/>
      <c r="BN407" s="186"/>
      <c r="BO407" s="186"/>
      <c r="BP407" s="186"/>
      <c r="BQ407" s="186"/>
      <c r="BR407" s="186"/>
      <c r="BS407" s="186"/>
      <c r="BT407" s="187"/>
      <c r="BU407" s="188"/>
      <c r="BV407" s="189"/>
      <c r="BW407" s="185"/>
      <c r="BX407"/>
      <c r="BZ407"/>
    </row>
    <row r="408" spans="2:78" ht="18.75">
      <c r="B408" s="363" t="s">
        <v>781</v>
      </c>
      <c r="C408" s="364">
        <v>20501989000124</v>
      </c>
      <c r="D408" s="365" t="s">
        <v>14</v>
      </c>
      <c r="E408" s="365" t="s">
        <v>614</v>
      </c>
      <c r="F408" s="365" t="s">
        <v>1424</v>
      </c>
      <c r="G408" s="366" t="s">
        <v>1424</v>
      </c>
      <c r="H408" s="366" t="s">
        <v>867</v>
      </c>
      <c r="I408" s="366" t="s">
        <v>34</v>
      </c>
      <c r="J408" s="366" t="s">
        <v>608</v>
      </c>
      <c r="K408" s="367" t="s">
        <v>48</v>
      </c>
      <c r="L408" s="368"/>
      <c r="M408" s="368" t="s">
        <v>34</v>
      </c>
      <c r="N408" s="367">
        <v>383651</v>
      </c>
      <c r="O408" s="367" t="s">
        <v>1323</v>
      </c>
      <c r="P408" s="371">
        <v>41922</v>
      </c>
      <c r="Q408" s="372">
        <v>91.777618000000004</v>
      </c>
      <c r="R408" s="372">
        <v>90.652720645161281</v>
      </c>
      <c r="S408" s="367">
        <v>2</v>
      </c>
      <c r="T408" s="369">
        <v>1.4447906616263717E-2</v>
      </c>
      <c r="U408" s="369">
        <v>0.15480241261983024</v>
      </c>
      <c r="V408" s="369">
        <v>-1.295024525253996E-2</v>
      </c>
      <c r="W408" s="369">
        <v>-0.11601932928137668</v>
      </c>
      <c r="X408" s="369">
        <v>2.4912476501133041E-2</v>
      </c>
      <c r="Y408" s="369">
        <v>0.1705402643128078</v>
      </c>
      <c r="Z408" s="369">
        <v>-6.0896273636493747E-3</v>
      </c>
      <c r="AA408" s="369">
        <v>-3.2903435179995881E-2</v>
      </c>
      <c r="AB408" s="369">
        <v>0.17298522026493249</v>
      </c>
      <c r="AC408" s="373">
        <v>-0.72012909927804569</v>
      </c>
      <c r="AD408" s="575">
        <v>20355747000170</v>
      </c>
      <c r="AE408" s="370" t="s">
        <v>1993</v>
      </c>
      <c r="AF408" s="370" t="s">
        <v>1833</v>
      </c>
      <c r="AG408" s="374" t="s">
        <v>1458</v>
      </c>
      <c r="AH408" s="374" t="s">
        <v>1813</v>
      </c>
      <c r="AI408" s="374">
        <v>1000</v>
      </c>
      <c r="AJ408" s="374">
        <v>1000</v>
      </c>
      <c r="AK408" s="374">
        <v>1000</v>
      </c>
      <c r="AL408" s="722">
        <v>1.6</v>
      </c>
      <c r="AM408" s="722">
        <v>15</v>
      </c>
      <c r="AN408" s="369" t="s">
        <v>1834</v>
      </c>
      <c r="AO408" s="367" t="s">
        <v>1326</v>
      </c>
      <c r="AP408" s="370" t="s">
        <v>1816</v>
      </c>
      <c r="AQ408" s="376" t="s">
        <v>661</v>
      </c>
      <c r="AR408" s="369">
        <v>4.2666666666666703E-3</v>
      </c>
      <c r="AS408" s="369">
        <v>4.2666666666666703E-3</v>
      </c>
      <c r="AT408" s="369" t="s">
        <v>1424</v>
      </c>
      <c r="AW408" s="198"/>
      <c r="AX408" s="198"/>
      <c r="AY408" s="184"/>
      <c r="AZ408" s="184"/>
      <c r="BA408" s="184"/>
      <c r="BB408" s="186"/>
      <c r="BC408" s="184"/>
      <c r="BD408" s="184"/>
      <c r="BE408" s="184"/>
      <c r="BF408" s="184"/>
      <c r="BG408" s="186"/>
      <c r="BH408" s="186"/>
      <c r="BI408" s="199"/>
      <c r="BJ408" s="199"/>
      <c r="BK408" s="199"/>
      <c r="BL408" s="186"/>
      <c r="BM408" s="186"/>
      <c r="BN408" s="186"/>
      <c r="BO408" s="186"/>
      <c r="BP408" s="186"/>
      <c r="BQ408" s="186"/>
      <c r="BR408" s="186"/>
      <c r="BS408" s="186"/>
      <c r="BT408" s="187"/>
      <c r="BU408" s="188"/>
      <c r="BV408" s="189"/>
      <c r="BW408" s="185"/>
      <c r="BX408"/>
      <c r="BZ408"/>
    </row>
    <row r="409" spans="2:78" ht="18.75">
      <c r="B409" s="363" t="s">
        <v>552</v>
      </c>
      <c r="C409" s="364">
        <v>14438229000117</v>
      </c>
      <c r="D409" s="365" t="s">
        <v>14</v>
      </c>
      <c r="E409" s="365" t="s">
        <v>607</v>
      </c>
      <c r="F409" s="365" t="s">
        <v>1424</v>
      </c>
      <c r="G409" s="366" t="s">
        <v>1424</v>
      </c>
      <c r="H409" s="366" t="s">
        <v>34</v>
      </c>
      <c r="I409" s="366" t="s">
        <v>34</v>
      </c>
      <c r="J409" s="366" t="s">
        <v>608</v>
      </c>
      <c r="K409" s="367" t="s">
        <v>48</v>
      </c>
      <c r="L409" s="368"/>
      <c r="M409" s="368" t="s">
        <v>1421</v>
      </c>
      <c r="N409" s="367">
        <v>383732</v>
      </c>
      <c r="O409" s="367" t="s">
        <v>1323</v>
      </c>
      <c r="P409" s="371">
        <v>41949</v>
      </c>
      <c r="Q409" s="372">
        <v>196.884218</v>
      </c>
      <c r="R409" s="372">
        <v>144.5841050357142</v>
      </c>
      <c r="S409" s="367">
        <v>2</v>
      </c>
      <c r="T409" s="369">
        <v>0.22801486598673493</v>
      </c>
      <c r="U409" s="369">
        <v>2.4430702873037977</v>
      </c>
      <c r="V409" s="369">
        <v>0.24292391392262691</v>
      </c>
      <c r="W409" s="369">
        <v>2.1763193677109931</v>
      </c>
      <c r="X409" s="369">
        <v>0.71376927530787571</v>
      </c>
      <c r="Y409" s="369">
        <v>4.8861621952289722</v>
      </c>
      <c r="Z409" s="369">
        <v>1.0411034123817409</v>
      </c>
      <c r="AA409" s="369">
        <v>5.625283223314729</v>
      </c>
      <c r="AB409" s="369">
        <v>0.17266318977223236</v>
      </c>
      <c r="AC409" s="373">
        <v>0.76045431855263179</v>
      </c>
      <c r="AD409" s="575">
        <v>0</v>
      </c>
      <c r="AE409" s="370" t="s">
        <v>1998</v>
      </c>
      <c r="AF409" s="370" t="s">
        <v>1833</v>
      </c>
      <c r="AG409" s="374" t="s">
        <v>1458</v>
      </c>
      <c r="AH409" s="374" t="s">
        <v>1819</v>
      </c>
      <c r="AI409" s="374">
        <v>5000</v>
      </c>
      <c r="AJ409" s="374">
        <v>1000</v>
      </c>
      <c r="AK409" s="374">
        <v>1000</v>
      </c>
      <c r="AL409" s="722">
        <v>2</v>
      </c>
      <c r="AM409" s="722">
        <v>20</v>
      </c>
      <c r="AN409" s="369" t="s">
        <v>1815</v>
      </c>
      <c r="AO409" s="367" t="s">
        <v>1326</v>
      </c>
      <c r="AP409" s="370" t="s">
        <v>1816</v>
      </c>
      <c r="AQ409" s="376" t="s">
        <v>661</v>
      </c>
      <c r="AR409" s="369">
        <v>2.666E-3</v>
      </c>
      <c r="AS409" s="369">
        <v>2.666E-3</v>
      </c>
      <c r="AT409" s="369" t="s">
        <v>1424</v>
      </c>
      <c r="AW409" s="198"/>
      <c r="AX409" s="198"/>
      <c r="AY409" s="184"/>
      <c r="AZ409" s="184"/>
      <c r="BA409" s="184"/>
      <c r="BB409" s="186"/>
      <c r="BC409" s="184"/>
      <c r="BD409" s="184"/>
      <c r="BE409" s="184"/>
      <c r="BF409" s="184"/>
      <c r="BG409" s="186"/>
      <c r="BH409" s="186"/>
      <c r="BI409" s="199"/>
      <c r="BJ409" s="199"/>
      <c r="BK409" s="199"/>
      <c r="BL409" s="186"/>
      <c r="BM409" s="186"/>
      <c r="BN409" s="186"/>
      <c r="BO409" s="186"/>
      <c r="BP409" s="186"/>
      <c r="BQ409" s="186"/>
      <c r="BR409" s="186"/>
      <c r="BS409" s="186"/>
      <c r="BT409" s="187"/>
      <c r="BU409" s="188"/>
      <c r="BV409" s="189"/>
      <c r="BW409" s="185"/>
      <c r="BX409"/>
      <c r="BZ409"/>
    </row>
    <row r="410" spans="2:78" ht="18.75">
      <c r="B410" s="363" t="s">
        <v>1175</v>
      </c>
      <c r="C410" s="364">
        <v>20391600000135</v>
      </c>
      <c r="D410" s="365" t="s">
        <v>13</v>
      </c>
      <c r="E410" s="365" t="s">
        <v>615</v>
      </c>
      <c r="F410" s="365" t="s">
        <v>619</v>
      </c>
      <c r="G410" s="366" t="s">
        <v>34</v>
      </c>
      <c r="H410" s="366" t="s">
        <v>867</v>
      </c>
      <c r="I410" s="366" t="s">
        <v>34</v>
      </c>
      <c r="J410" s="366" t="s">
        <v>1424</v>
      </c>
      <c r="K410" s="367" t="s">
        <v>48</v>
      </c>
      <c r="L410" s="368"/>
      <c r="M410" s="368" t="s">
        <v>1421</v>
      </c>
      <c r="N410" s="367">
        <v>383791</v>
      </c>
      <c r="O410" s="367" t="s">
        <v>1323</v>
      </c>
      <c r="P410" s="371">
        <v>41976</v>
      </c>
      <c r="Q410" s="372">
        <v>11.754205000000001</v>
      </c>
      <c r="R410" s="372">
        <v>14.546351432539684</v>
      </c>
      <c r="S410" s="367">
        <v>1</v>
      </c>
      <c r="T410" s="369">
        <v>0.18943009542620382</v>
      </c>
      <c r="U410" s="369">
        <v>2.0296529160682226</v>
      </c>
      <c r="V410" s="369">
        <v>0.15978482187696685</v>
      </c>
      <c r="W410" s="369">
        <v>1.4314885550043164</v>
      </c>
      <c r="X410" s="369">
        <v>0.20145775034713331</v>
      </c>
      <c r="Y410" s="369">
        <v>1.3790944465316883</v>
      </c>
      <c r="Z410" s="369">
        <v>0.2641934345279604</v>
      </c>
      <c r="AA410" s="369">
        <v>1.4274882564836924</v>
      </c>
      <c r="AB410" s="369">
        <v>5.9887522108150182E-2</v>
      </c>
      <c r="AC410" s="373">
        <v>0.80423057385358099</v>
      </c>
      <c r="AD410" s="575">
        <v>10347249000121</v>
      </c>
      <c r="AE410" s="370" t="s">
        <v>1906</v>
      </c>
      <c r="AF410" s="370" t="s">
        <v>1907</v>
      </c>
      <c r="AG410" s="374" t="s">
        <v>1462</v>
      </c>
      <c r="AH410" s="374" t="s">
        <v>1819</v>
      </c>
      <c r="AI410" s="374">
        <v>5000</v>
      </c>
      <c r="AJ410" s="374">
        <v>500</v>
      </c>
      <c r="AK410" s="374">
        <v>100</v>
      </c>
      <c r="AL410" s="722">
        <v>2</v>
      </c>
      <c r="AM410" s="722">
        <v>0</v>
      </c>
      <c r="AN410" s="369" t="s">
        <v>1820</v>
      </c>
      <c r="AO410" s="367" t="s">
        <v>1326</v>
      </c>
      <c r="AP410" s="370" t="s">
        <v>1835</v>
      </c>
      <c r="AQ410" s="376" t="s">
        <v>670</v>
      </c>
      <c r="AR410" s="369">
        <v>0</v>
      </c>
      <c r="AS410" s="369">
        <v>0</v>
      </c>
      <c r="AT410" s="369" t="s">
        <v>1424</v>
      </c>
      <c r="AW410" s="198"/>
      <c r="AX410" s="198"/>
      <c r="AY410" s="184"/>
      <c r="AZ410" s="184"/>
      <c r="BA410" s="184"/>
      <c r="BB410" s="186"/>
      <c r="BC410" s="184"/>
      <c r="BD410" s="184"/>
      <c r="BE410" s="184"/>
      <c r="BF410" s="184"/>
      <c r="BG410" s="186"/>
      <c r="BH410" s="186"/>
      <c r="BI410" s="199"/>
      <c r="BJ410" s="199"/>
      <c r="BK410" s="199"/>
      <c r="BL410" s="186"/>
      <c r="BM410" s="186"/>
      <c r="BN410" s="186"/>
      <c r="BO410" s="186"/>
      <c r="BP410" s="186"/>
      <c r="BQ410" s="186"/>
      <c r="BR410" s="186"/>
      <c r="BS410" s="186"/>
      <c r="BT410" s="187"/>
      <c r="BU410" s="188"/>
      <c r="BV410" s="189"/>
      <c r="BW410" s="185"/>
      <c r="BX410"/>
      <c r="BZ410"/>
    </row>
    <row r="411" spans="2:78" ht="18.75">
      <c r="B411" s="363" t="s">
        <v>350</v>
      </c>
      <c r="C411" s="364">
        <v>20468028000165</v>
      </c>
      <c r="D411" s="365" t="s">
        <v>14</v>
      </c>
      <c r="E411" s="365" t="s">
        <v>607</v>
      </c>
      <c r="F411" s="365" t="s">
        <v>1424</v>
      </c>
      <c r="G411" s="366" t="s">
        <v>1424</v>
      </c>
      <c r="H411" s="366" t="s">
        <v>34</v>
      </c>
      <c r="I411" s="366" t="s">
        <v>34</v>
      </c>
      <c r="J411" s="366" t="s">
        <v>608</v>
      </c>
      <c r="K411" s="367" t="s">
        <v>48</v>
      </c>
      <c r="L411" s="368"/>
      <c r="M411" s="368" t="s">
        <v>34</v>
      </c>
      <c r="N411" s="367">
        <v>383872</v>
      </c>
      <c r="O411" s="367" t="s">
        <v>1323</v>
      </c>
      <c r="P411" s="371">
        <v>41801</v>
      </c>
      <c r="Q411" s="372">
        <v>74.729418999999993</v>
      </c>
      <c r="R411" s="372">
        <v>77.054349533864453</v>
      </c>
      <c r="S411" s="367">
        <v>2</v>
      </c>
      <c r="T411" s="369">
        <v>0.13243203127449843</v>
      </c>
      <c r="U411" s="369">
        <v>1.4189459064166317</v>
      </c>
      <c r="V411" s="369">
        <v>2.1390065786868862E-2</v>
      </c>
      <c r="W411" s="369">
        <v>0.19163043150787543</v>
      </c>
      <c r="X411" s="369">
        <v>9.8020376368085582E-2</v>
      </c>
      <c r="Y411" s="369">
        <v>0.67100598742537443</v>
      </c>
      <c r="Z411" s="369">
        <v>0.11553890864040017</v>
      </c>
      <c r="AA411" s="369">
        <v>0.62427908379251706</v>
      </c>
      <c r="AB411" s="369">
        <v>0.23313168834657025</v>
      </c>
      <c r="AC411" s="373">
        <v>-0.387040391026786</v>
      </c>
      <c r="AD411" s="575">
        <v>0</v>
      </c>
      <c r="AE411" s="370" t="s">
        <v>1999</v>
      </c>
      <c r="AF411" s="370" t="s">
        <v>1833</v>
      </c>
      <c r="AG411" s="374" t="s">
        <v>1458</v>
      </c>
      <c r="AH411" s="374" t="s">
        <v>1819</v>
      </c>
      <c r="AI411" s="374">
        <v>1000</v>
      </c>
      <c r="AJ411" s="374">
        <v>1000</v>
      </c>
      <c r="AK411" s="374">
        <v>1000</v>
      </c>
      <c r="AL411" s="722">
        <v>1.66</v>
      </c>
      <c r="AM411" s="722">
        <v>20</v>
      </c>
      <c r="AN411" s="369" t="s">
        <v>1834</v>
      </c>
      <c r="AO411" s="367" t="s">
        <v>1326</v>
      </c>
      <c r="AP411" s="370" t="s">
        <v>1816</v>
      </c>
      <c r="AQ411" s="376" t="s">
        <v>661</v>
      </c>
      <c r="AR411" s="369">
        <v>3.8733333333333302E-3</v>
      </c>
      <c r="AS411" s="369">
        <v>3.8733333333333302E-3</v>
      </c>
      <c r="AT411" s="369" t="s">
        <v>1424</v>
      </c>
      <c r="AW411" s="198"/>
      <c r="AX411" s="198"/>
      <c r="AY411" s="184"/>
      <c r="AZ411" s="184"/>
      <c r="BA411" s="184"/>
      <c r="BB411" s="186"/>
      <c r="BC411" s="184"/>
      <c r="BD411" s="184"/>
      <c r="BE411" s="184"/>
      <c r="BF411" s="184"/>
      <c r="BG411" s="186"/>
      <c r="BH411" s="186"/>
      <c r="BI411" s="199"/>
      <c r="BJ411" s="199"/>
      <c r="BK411" s="199"/>
      <c r="BL411" s="186"/>
      <c r="BM411" s="186"/>
      <c r="BN411" s="186"/>
      <c r="BO411" s="186"/>
      <c r="BP411" s="186"/>
      <c r="BQ411" s="186"/>
      <c r="BR411" s="186"/>
      <c r="BS411" s="186"/>
      <c r="BT411" s="187"/>
      <c r="BU411" s="188"/>
      <c r="BV411" s="189"/>
      <c r="BW411" s="185"/>
      <c r="BX411"/>
      <c r="BZ411"/>
    </row>
    <row r="412" spans="2:78" ht="18.75">
      <c r="B412" s="363" t="s">
        <v>1751</v>
      </c>
      <c r="C412" s="364">
        <v>20852221000103</v>
      </c>
      <c r="D412" s="365" t="s">
        <v>14</v>
      </c>
      <c r="E412" s="365" t="s">
        <v>607</v>
      </c>
      <c r="F412" s="365" t="s">
        <v>1424</v>
      </c>
      <c r="G412" s="366" t="s">
        <v>1424</v>
      </c>
      <c r="H412" s="366" t="s">
        <v>34</v>
      </c>
      <c r="I412" s="366" t="s">
        <v>34</v>
      </c>
      <c r="J412" s="366" t="s">
        <v>611</v>
      </c>
      <c r="K412" s="367" t="s">
        <v>48</v>
      </c>
      <c r="L412" s="368"/>
      <c r="M412" s="368" t="s">
        <v>1424</v>
      </c>
      <c r="N412" s="367">
        <v>384021</v>
      </c>
      <c r="O412" s="367" t="s">
        <v>1323</v>
      </c>
      <c r="P412" s="371">
        <v>41893</v>
      </c>
      <c r="Q412" s="372">
        <v>0</v>
      </c>
      <c r="R412" s="372">
        <v>12.622053063768119</v>
      </c>
      <c r="S412" s="367">
        <v>3</v>
      </c>
      <c r="T412" s="369">
        <v>-4.079222728644849E-2</v>
      </c>
      <c r="U412" s="369">
        <v>-0.43706921478647487</v>
      </c>
      <c r="V412" s="369">
        <v>7.165472086360225E-2</v>
      </c>
      <c r="W412" s="369">
        <v>0.6419440321262555</v>
      </c>
      <c r="X412" s="369">
        <v>0.42871989848294678</v>
      </c>
      <c r="Y412" s="369">
        <v>2.9348348728042586</v>
      </c>
      <c r="Z412" s="369">
        <v>0.90109004065370457</v>
      </c>
      <c r="AA412" s="369">
        <v>4.86876387888225</v>
      </c>
      <c r="AB412" s="369">
        <v>0.20440857314531624</v>
      </c>
      <c r="AC412" s="373">
        <v>-0.19552372058898526</v>
      </c>
      <c r="AD412" s="575">
        <v>0</v>
      </c>
      <c r="AE412" s="370" t="s">
        <v>2000</v>
      </c>
      <c r="AF412" s="370" t="s">
        <v>1833</v>
      </c>
      <c r="AG412" s="374" t="s">
        <v>1458</v>
      </c>
      <c r="AH412" s="374" t="s">
        <v>1894</v>
      </c>
      <c r="AI412" s="374">
        <v>200000</v>
      </c>
      <c r="AJ412" s="374">
        <v>50000</v>
      </c>
      <c r="AK412" s="374">
        <v>200000</v>
      </c>
      <c r="AL412" s="722">
        <v>0.08</v>
      </c>
      <c r="AM412" s="722">
        <v>10</v>
      </c>
      <c r="AN412" s="369" t="s">
        <v>1834</v>
      </c>
      <c r="AO412" s="367" t="s">
        <v>1326</v>
      </c>
      <c r="AP412" s="370" t="s">
        <v>1835</v>
      </c>
      <c r="AQ412" s="376" t="s">
        <v>681</v>
      </c>
      <c r="AR412" s="369">
        <v>1.3333333333333299E-4</v>
      </c>
      <c r="AS412" s="369">
        <v>1.3333333333333299E-4</v>
      </c>
      <c r="AT412" s="369" t="s">
        <v>1424</v>
      </c>
      <c r="AW412" s="198"/>
      <c r="AX412" s="198"/>
      <c r="AY412" s="184"/>
      <c r="AZ412" s="184"/>
      <c r="BA412" s="184"/>
      <c r="BB412" s="186"/>
      <c r="BC412" s="184"/>
      <c r="BD412" s="184"/>
      <c r="BE412" s="184"/>
      <c r="BF412" s="184"/>
      <c r="BG412" s="186"/>
      <c r="BH412" s="186"/>
      <c r="BI412" s="199"/>
      <c r="BJ412" s="199"/>
      <c r="BK412" s="199"/>
      <c r="BL412" s="218"/>
      <c r="BM412" s="186"/>
      <c r="BN412" s="186"/>
      <c r="BO412" s="186"/>
      <c r="BP412" s="186"/>
      <c r="BQ412" s="186"/>
      <c r="BR412" s="186"/>
      <c r="BS412" s="186"/>
      <c r="BT412" s="187"/>
      <c r="BU412" s="188"/>
      <c r="BV412" s="189"/>
      <c r="BW412" s="185"/>
      <c r="BX412"/>
      <c r="BZ412"/>
    </row>
    <row r="413" spans="2:78" ht="18.75">
      <c r="B413" s="363" t="s">
        <v>529</v>
      </c>
      <c r="C413" s="364">
        <v>21006934000100</v>
      </c>
      <c r="D413" s="365" t="s">
        <v>13</v>
      </c>
      <c r="E413" s="365" t="s">
        <v>616</v>
      </c>
      <c r="F413" s="365" t="s">
        <v>619</v>
      </c>
      <c r="G413" s="366" t="s">
        <v>34</v>
      </c>
      <c r="H413" s="366" t="s">
        <v>1340</v>
      </c>
      <c r="I413" s="366" t="s">
        <v>34</v>
      </c>
      <c r="J413" s="366" t="s">
        <v>611</v>
      </c>
      <c r="K413" s="367" t="s">
        <v>48</v>
      </c>
      <c r="L413" s="368"/>
      <c r="M413" s="368" t="s">
        <v>1421</v>
      </c>
      <c r="N413" s="367">
        <v>384844</v>
      </c>
      <c r="O413" s="367" t="s">
        <v>1323</v>
      </c>
      <c r="P413" s="371">
        <v>41935</v>
      </c>
      <c r="Q413" s="372">
        <v>101.186645</v>
      </c>
      <c r="R413" s="372">
        <v>111.72150191666663</v>
      </c>
      <c r="S413" s="367">
        <v>5</v>
      </c>
      <c r="T413" s="369">
        <v>-0.13716355137409675</v>
      </c>
      <c r="U413" s="369">
        <v>-1.469641882396469</v>
      </c>
      <c r="V413" s="369">
        <v>-0.15869898881468647</v>
      </c>
      <c r="W413" s="369">
        <v>-1.4217607374116261</v>
      </c>
      <c r="X413" s="369">
        <v>0.113333592904731</v>
      </c>
      <c r="Y413" s="369">
        <v>0.77583378306905504</v>
      </c>
      <c r="Z413" s="369">
        <v>0.10995547154230878</v>
      </c>
      <c r="AA413" s="369">
        <v>0.5941106925810492</v>
      </c>
      <c r="AB413" s="369">
        <v>0.11702369963252186</v>
      </c>
      <c r="AC413" s="373">
        <v>-2.3099631550601085</v>
      </c>
      <c r="AD413" s="575">
        <v>0</v>
      </c>
      <c r="AE413" s="370" t="s">
        <v>2001</v>
      </c>
      <c r="AF413" s="370" t="s">
        <v>1833</v>
      </c>
      <c r="AG413" s="374" t="s">
        <v>1458</v>
      </c>
      <c r="AH413" s="374" t="s">
        <v>1894</v>
      </c>
      <c r="AI413" s="374">
        <v>250000</v>
      </c>
      <c r="AJ413" s="374">
        <v>50000</v>
      </c>
      <c r="AK413" s="374">
        <v>250000</v>
      </c>
      <c r="AL413" s="722">
        <v>2</v>
      </c>
      <c r="AM413" s="722">
        <v>20</v>
      </c>
      <c r="AN413" s="369" t="s">
        <v>1815</v>
      </c>
      <c r="AO413" s="367" t="s">
        <v>1326</v>
      </c>
      <c r="AP413" s="370" t="s">
        <v>1835</v>
      </c>
      <c r="AQ413" s="376" t="s">
        <v>681</v>
      </c>
      <c r="AR413" s="369">
        <v>3.3333333333333301E-3</v>
      </c>
      <c r="AS413" s="369">
        <v>3.3333333333333301E-3</v>
      </c>
      <c r="AT413" s="369" t="s">
        <v>1424</v>
      </c>
      <c r="AW413" s="198"/>
      <c r="AX413" s="198"/>
      <c r="AY413" s="184"/>
      <c r="AZ413" s="184"/>
      <c r="BA413" s="184"/>
      <c r="BB413" s="186"/>
      <c r="BC413" s="184"/>
      <c r="BD413" s="184"/>
      <c r="BE413" s="184"/>
      <c r="BF413" s="184"/>
      <c r="BG413" s="186"/>
      <c r="BH413" s="186"/>
      <c r="BI413" s="199"/>
      <c r="BJ413" s="199"/>
      <c r="BK413" s="199"/>
      <c r="BL413" s="186"/>
      <c r="BM413" s="186"/>
      <c r="BN413" s="186"/>
      <c r="BO413" s="186"/>
      <c r="BP413" s="186"/>
      <c r="BQ413" s="186"/>
      <c r="BR413" s="186"/>
      <c r="BS413" s="186"/>
      <c r="BT413" s="187"/>
      <c r="BU413" s="188"/>
      <c r="BV413" s="189"/>
      <c r="BW413" s="185"/>
      <c r="BX413"/>
      <c r="BZ413"/>
    </row>
    <row r="414" spans="2:78" ht="18.75">
      <c r="B414" s="363" t="s">
        <v>442</v>
      </c>
      <c r="C414" s="364">
        <v>17094929000120</v>
      </c>
      <c r="D414" s="365" t="s">
        <v>14</v>
      </c>
      <c r="E414" s="365" t="s">
        <v>607</v>
      </c>
      <c r="F414" s="365" t="s">
        <v>1424</v>
      </c>
      <c r="G414" s="366" t="s">
        <v>1424</v>
      </c>
      <c r="H414" s="366" t="s">
        <v>34</v>
      </c>
      <c r="I414" s="366" t="s">
        <v>34</v>
      </c>
      <c r="J414" s="366" t="s">
        <v>608</v>
      </c>
      <c r="K414" s="367" t="s">
        <v>48</v>
      </c>
      <c r="L414" s="368"/>
      <c r="M414" s="368" t="s">
        <v>1421</v>
      </c>
      <c r="N414" s="367">
        <v>385875</v>
      </c>
      <c r="O414" s="367" t="s">
        <v>1323</v>
      </c>
      <c r="P414" s="371">
        <v>41244</v>
      </c>
      <c r="Q414" s="372">
        <v>22.252714999999998</v>
      </c>
      <c r="R414" s="372">
        <v>20.276879789682543</v>
      </c>
      <c r="S414" s="367">
        <v>2</v>
      </c>
      <c r="T414" s="369">
        <v>0.19855134676651653</v>
      </c>
      <c r="U414" s="369">
        <v>2.127382763795977</v>
      </c>
      <c r="V414" s="369">
        <v>0.1554531221954063</v>
      </c>
      <c r="W414" s="369">
        <v>1.3926814990835461</v>
      </c>
      <c r="X414" s="369">
        <v>0.2145778291169762</v>
      </c>
      <c r="Y414" s="369">
        <v>1.4689089497631154</v>
      </c>
      <c r="Z414" s="369">
        <v>0.31871891945105046</v>
      </c>
      <c r="AA414" s="369">
        <v>1.7221000039173791</v>
      </c>
      <c r="AB414" s="369">
        <v>0.16835876115452192</v>
      </c>
      <c r="AC414" s="373">
        <v>0.26034687051371674</v>
      </c>
      <c r="AD414" s="575">
        <v>0</v>
      </c>
      <c r="AE414" s="370" t="s">
        <v>2002</v>
      </c>
      <c r="AF414" s="370" t="s">
        <v>1833</v>
      </c>
      <c r="AG414" s="374" t="s">
        <v>1458</v>
      </c>
      <c r="AH414" s="374" t="s">
        <v>1819</v>
      </c>
      <c r="AI414" s="374">
        <v>10000</v>
      </c>
      <c r="AJ414" s="374">
        <v>5000</v>
      </c>
      <c r="AK414" s="374">
        <v>10000</v>
      </c>
      <c r="AL414" s="722">
        <v>2</v>
      </c>
      <c r="AM414" s="722">
        <v>0</v>
      </c>
      <c r="AN414" s="369" t="s">
        <v>1815</v>
      </c>
      <c r="AO414" s="367" t="s">
        <v>1326</v>
      </c>
      <c r="AP414" s="370" t="s">
        <v>1816</v>
      </c>
      <c r="AQ414" s="376" t="s">
        <v>661</v>
      </c>
      <c r="AR414" s="369">
        <v>0</v>
      </c>
      <c r="AS414" s="369">
        <v>0</v>
      </c>
      <c r="AT414" s="369" t="s">
        <v>1424</v>
      </c>
      <c r="AW414" s="198"/>
      <c r="AX414" s="198"/>
      <c r="AY414" s="184"/>
      <c r="AZ414" s="184"/>
      <c r="BA414" s="184"/>
      <c r="BB414" s="186"/>
      <c r="BC414" s="184"/>
      <c r="BD414" s="184"/>
      <c r="BE414" s="184"/>
      <c r="BF414" s="184"/>
      <c r="BG414" s="186"/>
      <c r="BH414" s="186"/>
      <c r="BI414" s="199"/>
      <c r="BJ414" s="199"/>
      <c r="BK414" s="199"/>
      <c r="BL414" s="218"/>
      <c r="BM414" s="186"/>
      <c r="BN414" s="186"/>
      <c r="BO414" s="186"/>
      <c r="BP414" s="186"/>
      <c r="BQ414" s="186"/>
      <c r="BR414" s="186"/>
      <c r="BS414" s="186"/>
      <c r="BT414" s="187"/>
      <c r="BU414" s="188"/>
      <c r="BV414" s="189"/>
      <c r="BW414" s="185"/>
      <c r="BX414"/>
      <c r="BZ414"/>
    </row>
    <row r="415" spans="2:78" ht="18.75">
      <c r="B415" s="363" t="s">
        <v>814</v>
      </c>
      <c r="C415" s="364">
        <v>21185984000100</v>
      </c>
      <c r="D415" s="365" t="s">
        <v>11</v>
      </c>
      <c r="E415" s="365" t="s">
        <v>620</v>
      </c>
      <c r="F415" s="365" t="s">
        <v>665</v>
      </c>
      <c r="G415" s="366" t="s">
        <v>740</v>
      </c>
      <c r="H415" s="366" t="s">
        <v>34</v>
      </c>
      <c r="I415" s="366" t="s">
        <v>1424</v>
      </c>
      <c r="J415" s="366" t="s">
        <v>608</v>
      </c>
      <c r="K415" s="367" t="s">
        <v>48</v>
      </c>
      <c r="L415" s="368"/>
      <c r="M415" s="368" t="s">
        <v>1421</v>
      </c>
      <c r="N415" s="367">
        <v>385883</v>
      </c>
      <c r="O415" s="367" t="s">
        <v>1323</v>
      </c>
      <c r="P415" s="371">
        <v>42005</v>
      </c>
      <c r="Q415" s="372">
        <v>586.22073799999998</v>
      </c>
      <c r="R415" s="372">
        <v>630.3927599761904</v>
      </c>
      <c r="S415" s="367">
        <v>1</v>
      </c>
      <c r="T415" s="369">
        <v>0.10330580102088582</v>
      </c>
      <c r="U415" s="369">
        <v>1.1068722729461298</v>
      </c>
      <c r="V415" s="369">
        <v>0.1247885334677421</v>
      </c>
      <c r="W415" s="369">
        <v>1.1179619901093754</v>
      </c>
      <c r="X415" s="369">
        <v>0.18716551146002969</v>
      </c>
      <c r="Y415" s="369">
        <v>1.2812558315181393</v>
      </c>
      <c r="Z415" s="369">
        <v>0.19441813167014832</v>
      </c>
      <c r="AA415" s="369">
        <v>1.0504787914298648</v>
      </c>
      <c r="AB415" s="369">
        <v>2.8943190948291227E-3</v>
      </c>
      <c r="AC415" s="373">
        <v>4.5492868723444104</v>
      </c>
      <c r="AD415" s="575">
        <v>17137984000150</v>
      </c>
      <c r="AE415" s="370" t="s">
        <v>1841</v>
      </c>
      <c r="AF415" s="370" t="s">
        <v>1826</v>
      </c>
      <c r="AG415" s="374" t="s">
        <v>730</v>
      </c>
      <c r="AH415" s="374" t="s">
        <v>1819</v>
      </c>
      <c r="AI415" s="374">
        <v>5000</v>
      </c>
      <c r="AJ415" s="374">
        <v>5000</v>
      </c>
      <c r="AK415" s="374">
        <v>5000</v>
      </c>
      <c r="AL415" s="722">
        <v>0.4</v>
      </c>
      <c r="AM415" s="722">
        <v>0</v>
      </c>
      <c r="AN415" s="369" t="s">
        <v>1834</v>
      </c>
      <c r="AO415" s="367" t="s">
        <v>1326</v>
      </c>
      <c r="AP415" s="370" t="s">
        <v>1821</v>
      </c>
      <c r="AQ415" s="376" t="s">
        <v>679</v>
      </c>
      <c r="AR415" s="369">
        <v>1.2800000000000001E-3</v>
      </c>
      <c r="AS415" s="369">
        <v>1.2800000000000001E-3</v>
      </c>
      <c r="AT415" s="369" t="s">
        <v>1424</v>
      </c>
      <c r="AW415" s="198"/>
      <c r="AX415" s="198"/>
      <c r="AY415" s="184"/>
      <c r="AZ415" s="184"/>
      <c r="BA415" s="184"/>
      <c r="BB415" s="186"/>
      <c r="BC415" s="184"/>
      <c r="BD415" s="184"/>
      <c r="BE415" s="184"/>
      <c r="BF415" s="184"/>
      <c r="BG415" s="186"/>
      <c r="BH415" s="186"/>
      <c r="BI415" s="199"/>
      <c r="BJ415" s="199"/>
      <c r="BK415" s="199"/>
      <c r="BL415" s="186"/>
      <c r="BM415" s="186"/>
      <c r="BN415" s="186"/>
      <c r="BO415" s="186"/>
      <c r="BP415" s="186"/>
      <c r="BQ415" s="186"/>
      <c r="BR415" s="186"/>
      <c r="BS415" s="186"/>
      <c r="BT415" s="187"/>
      <c r="BU415" s="188"/>
      <c r="BV415" s="189"/>
      <c r="BW415" s="185"/>
      <c r="BX415"/>
      <c r="BZ415"/>
    </row>
    <row r="416" spans="2:78" ht="18.75">
      <c r="B416" s="363" t="s">
        <v>352</v>
      </c>
      <c r="C416" s="364">
        <v>17155131000140</v>
      </c>
      <c r="D416" s="365" t="s">
        <v>13</v>
      </c>
      <c r="E416" s="365" t="s">
        <v>615</v>
      </c>
      <c r="F416" s="365" t="s">
        <v>619</v>
      </c>
      <c r="G416" s="366" t="s">
        <v>34</v>
      </c>
      <c r="H416" s="366" t="s">
        <v>1340</v>
      </c>
      <c r="I416" s="366" t="s">
        <v>34</v>
      </c>
      <c r="J416" s="366" t="s">
        <v>1424</v>
      </c>
      <c r="K416" s="367" t="s">
        <v>48</v>
      </c>
      <c r="L416" s="368"/>
      <c r="M416" s="368" t="s">
        <v>34</v>
      </c>
      <c r="N416" s="367">
        <v>386278</v>
      </c>
      <c r="O416" s="367" t="s">
        <v>1323</v>
      </c>
      <c r="P416" s="371">
        <v>41271</v>
      </c>
      <c r="Q416" s="372">
        <v>60.020927999999998</v>
      </c>
      <c r="R416" s="372">
        <v>84.050511126984119</v>
      </c>
      <c r="S416" s="367">
        <v>1</v>
      </c>
      <c r="T416" s="369">
        <v>1.9044565729475993E-2</v>
      </c>
      <c r="U416" s="369">
        <v>0.20405341760038467</v>
      </c>
      <c r="V416" s="369">
        <v>2.2071085790367206E-3</v>
      </c>
      <c r="W416" s="369">
        <v>1.977315888599018E-2</v>
      </c>
      <c r="X416" s="369">
        <v>5.1685075733077568E-2</v>
      </c>
      <c r="Y416" s="369">
        <v>0.35381414112505638</v>
      </c>
      <c r="Z416" s="369">
        <v>0.15731948527565764</v>
      </c>
      <c r="AA416" s="369">
        <v>0.85002762520691388</v>
      </c>
      <c r="AB416" s="369">
        <v>9.0280469627530946E-2</v>
      </c>
      <c r="AC416" s="373">
        <v>-1.2119380578948351</v>
      </c>
      <c r="AD416" s="575">
        <v>0</v>
      </c>
      <c r="AE416" s="370" t="s">
        <v>1872</v>
      </c>
      <c r="AF416" s="370" t="s">
        <v>1858</v>
      </c>
      <c r="AG416" s="374" t="s">
        <v>721</v>
      </c>
      <c r="AH416" s="374" t="s">
        <v>1819</v>
      </c>
      <c r="AI416" s="374">
        <v>10000</v>
      </c>
      <c r="AJ416" s="374">
        <v>1000</v>
      </c>
      <c r="AK416" s="374">
        <v>10000</v>
      </c>
      <c r="AL416" s="722">
        <v>2</v>
      </c>
      <c r="AM416" s="722">
        <v>0</v>
      </c>
      <c r="AN416" s="369" t="s">
        <v>1820</v>
      </c>
      <c r="AO416" s="367" t="s">
        <v>1326</v>
      </c>
      <c r="AP416" s="370" t="s">
        <v>1835</v>
      </c>
      <c r="AQ416" s="376" t="s">
        <v>680</v>
      </c>
      <c r="AR416" s="369">
        <v>6.0000000000000001E-3</v>
      </c>
      <c r="AS416" s="369">
        <v>6.0000000000000001E-3</v>
      </c>
      <c r="AT416" s="369" t="s">
        <v>1424</v>
      </c>
      <c r="AW416" s="198"/>
      <c r="AX416" s="198"/>
      <c r="AY416" s="184"/>
      <c r="AZ416" s="184"/>
      <c r="BA416" s="184"/>
      <c r="BB416" s="186"/>
      <c r="BC416" s="184"/>
      <c r="BD416" s="184"/>
      <c r="BE416" s="184"/>
      <c r="BF416" s="184"/>
      <c r="BG416" s="186"/>
      <c r="BH416" s="186"/>
      <c r="BI416" s="199"/>
      <c r="BJ416" s="199"/>
      <c r="BK416" s="199"/>
      <c r="BL416" s="186"/>
      <c r="BM416" s="186"/>
      <c r="BN416" s="186"/>
      <c r="BO416" s="186"/>
      <c r="BP416" s="186"/>
      <c r="BQ416" s="186"/>
      <c r="BR416" s="186"/>
      <c r="BS416" s="186"/>
      <c r="BT416" s="187"/>
      <c r="BU416" s="188"/>
      <c r="BV416" s="189"/>
      <c r="BW416" s="185"/>
      <c r="BX416"/>
      <c r="BZ416"/>
    </row>
    <row r="417" spans="2:78" ht="18.75">
      <c r="B417" s="363" t="s">
        <v>1571</v>
      </c>
      <c r="C417" s="364">
        <v>20997959000150</v>
      </c>
      <c r="D417" s="365" t="s">
        <v>11</v>
      </c>
      <c r="E417" s="365" t="s">
        <v>620</v>
      </c>
      <c r="F417" s="365" t="s">
        <v>674</v>
      </c>
      <c r="G417" s="366" t="s">
        <v>740</v>
      </c>
      <c r="H417" s="366" t="s">
        <v>34</v>
      </c>
      <c r="I417" s="366" t="s">
        <v>1306</v>
      </c>
      <c r="J417" s="366" t="s">
        <v>608</v>
      </c>
      <c r="K417" s="367" t="s">
        <v>48</v>
      </c>
      <c r="L417" s="368"/>
      <c r="M417" s="368" t="s">
        <v>1424</v>
      </c>
      <c r="N417" s="367">
        <v>387150</v>
      </c>
      <c r="O417" s="367" t="s">
        <v>1323</v>
      </c>
      <c r="P417" s="371">
        <v>42013</v>
      </c>
      <c r="Q417" s="372">
        <v>571.23609399999998</v>
      </c>
      <c r="R417" s="372">
        <v>404.00670601190478</v>
      </c>
      <c r="S417" s="367">
        <v>1</v>
      </c>
      <c r="T417" s="369">
        <v>9.79789648556324E-2</v>
      </c>
      <c r="U417" s="369">
        <v>1.0497977699116521</v>
      </c>
      <c r="V417" s="369">
        <v>0.11694026595671891</v>
      </c>
      <c r="W417" s="369">
        <v>1.0476505238094502</v>
      </c>
      <c r="X417" s="369">
        <v>0.17548438974626346</v>
      </c>
      <c r="Y417" s="369">
        <v>1.2012918189301025</v>
      </c>
      <c r="Z417" s="369">
        <v>0.16929813468423482</v>
      </c>
      <c r="AA417" s="369">
        <v>0.9147505862064218</v>
      </c>
      <c r="AB417" s="369">
        <v>2.1022092329454831E-3</v>
      </c>
      <c r="AC417" s="373">
        <v>2.5301098806450875</v>
      </c>
      <c r="AD417" s="575">
        <v>0</v>
      </c>
      <c r="AE417" s="370" t="s">
        <v>1836</v>
      </c>
      <c r="AF417" s="370" t="s">
        <v>1833</v>
      </c>
      <c r="AG417" s="374" t="s">
        <v>1458</v>
      </c>
      <c r="AH417" s="374" t="s">
        <v>1894</v>
      </c>
      <c r="AI417" s="374">
        <v>1000</v>
      </c>
      <c r="AJ417" s="374">
        <v>0</v>
      </c>
      <c r="AK417" s="374">
        <v>0</v>
      </c>
      <c r="AL417" s="722">
        <v>0.75</v>
      </c>
      <c r="AM417" s="722">
        <v>0</v>
      </c>
      <c r="AN417" s="369" t="s">
        <v>1815</v>
      </c>
      <c r="AO417" s="367" t="s">
        <v>1323</v>
      </c>
      <c r="AP417" s="370" t="s">
        <v>1835</v>
      </c>
      <c r="AQ417" s="376" t="s">
        <v>1815</v>
      </c>
      <c r="AR417" s="369">
        <v>0</v>
      </c>
      <c r="AS417" s="369">
        <v>0</v>
      </c>
      <c r="AT417" s="369" t="s">
        <v>1424</v>
      </c>
      <c r="AW417" s="198"/>
      <c r="AX417" s="198"/>
      <c r="AY417" s="184"/>
      <c r="AZ417" s="184"/>
      <c r="BA417" s="184"/>
      <c r="BB417" s="186"/>
      <c r="BC417" s="184"/>
      <c r="BD417" s="184"/>
      <c r="BE417" s="184"/>
      <c r="BF417" s="184"/>
      <c r="BG417" s="186"/>
      <c r="BH417" s="186"/>
      <c r="BI417" s="199"/>
      <c r="BJ417" s="199"/>
      <c r="BK417" s="199"/>
      <c r="BL417" s="186"/>
      <c r="BM417" s="186"/>
      <c r="BN417" s="186"/>
      <c r="BO417" s="186"/>
      <c r="BP417" s="186"/>
      <c r="BQ417" s="186"/>
      <c r="BR417" s="186"/>
      <c r="BS417" s="186"/>
      <c r="BT417" s="187"/>
      <c r="BU417" s="188"/>
      <c r="BV417" s="189"/>
      <c r="BW417" s="185"/>
      <c r="BX417"/>
      <c r="BZ417"/>
    </row>
    <row r="418" spans="2:78" ht="18.75">
      <c r="B418" s="363" t="s">
        <v>987</v>
      </c>
      <c r="C418" s="364">
        <v>20879578000177</v>
      </c>
      <c r="D418" s="365" t="s">
        <v>11</v>
      </c>
      <c r="E418" s="365" t="s">
        <v>620</v>
      </c>
      <c r="F418" s="365" t="s">
        <v>665</v>
      </c>
      <c r="G418" s="366" t="s">
        <v>740</v>
      </c>
      <c r="H418" s="366" t="s">
        <v>34</v>
      </c>
      <c r="I418" s="366" t="s">
        <v>1424</v>
      </c>
      <c r="J418" s="366" t="s">
        <v>608</v>
      </c>
      <c r="K418" s="367" t="s">
        <v>48</v>
      </c>
      <c r="L418" s="368"/>
      <c r="M418" s="368" t="s">
        <v>34</v>
      </c>
      <c r="N418" s="367">
        <v>387444</v>
      </c>
      <c r="O418" s="367" t="s">
        <v>1323</v>
      </c>
      <c r="P418" s="371">
        <v>41992</v>
      </c>
      <c r="Q418" s="372">
        <v>1518.6899109999999</v>
      </c>
      <c r="R418" s="372">
        <v>665.62531431349203</v>
      </c>
      <c r="S418" s="367">
        <v>1</v>
      </c>
      <c r="T418" s="369">
        <v>0.10403455081486879</v>
      </c>
      <c r="U418" s="369">
        <v>1.1146804786122557</v>
      </c>
      <c r="V418" s="369">
        <v>0.12936797330580951</v>
      </c>
      <c r="W418" s="369">
        <v>1.1589885134018814</v>
      </c>
      <c r="X418" s="369">
        <v>0.18253409998323034</v>
      </c>
      <c r="Y418" s="369">
        <v>1.2495511498354968</v>
      </c>
      <c r="Z418" s="369">
        <v>0.16772441716608832</v>
      </c>
      <c r="AA418" s="369">
        <v>0.9062474858920988</v>
      </c>
      <c r="AB418" s="369">
        <v>3.8268335881482822E-3</v>
      </c>
      <c r="AC418" s="373">
        <v>4.637392061026735</v>
      </c>
      <c r="AD418" s="575">
        <v>0</v>
      </c>
      <c r="AE418" s="370" t="s">
        <v>1901</v>
      </c>
      <c r="AF418" s="370" t="s">
        <v>1833</v>
      </c>
      <c r="AG418" s="374" t="s">
        <v>1458</v>
      </c>
      <c r="AH418" s="374" t="s">
        <v>1819</v>
      </c>
      <c r="AI418" s="374">
        <v>500</v>
      </c>
      <c r="AJ418" s="374">
        <v>100</v>
      </c>
      <c r="AK418" s="374">
        <v>500</v>
      </c>
      <c r="AL418" s="722">
        <v>0.5</v>
      </c>
      <c r="AM418" s="722">
        <v>0</v>
      </c>
      <c r="AN418" s="369" t="s">
        <v>1820</v>
      </c>
      <c r="AO418" s="367" t="s">
        <v>1326</v>
      </c>
      <c r="AP418" s="370" t="s">
        <v>1821</v>
      </c>
      <c r="AQ418" s="376" t="s">
        <v>11</v>
      </c>
      <c r="AR418" s="369">
        <v>1.5E-3</v>
      </c>
      <c r="AS418" s="369">
        <v>1.5E-3</v>
      </c>
      <c r="AT418" s="369" t="s">
        <v>1424</v>
      </c>
      <c r="AW418" s="198"/>
      <c r="AX418" s="198"/>
      <c r="AY418" s="184"/>
      <c r="AZ418" s="184"/>
      <c r="BA418" s="184"/>
      <c r="BB418" s="186"/>
      <c r="BC418" s="184"/>
      <c r="BD418" s="184"/>
      <c r="BE418" s="184"/>
      <c r="BF418" s="184"/>
      <c r="BG418" s="186"/>
      <c r="BH418" s="186"/>
      <c r="BI418" s="199"/>
      <c r="BJ418" s="199"/>
      <c r="BK418" s="199"/>
      <c r="BL418" s="218"/>
      <c r="BM418" s="186"/>
      <c r="BN418" s="186"/>
      <c r="BO418" s="186"/>
      <c r="BP418" s="186"/>
      <c r="BQ418" s="186"/>
      <c r="BR418" s="186"/>
      <c r="BS418" s="186"/>
      <c r="BT418" s="187"/>
      <c r="BU418" s="188"/>
      <c r="BV418" s="189"/>
      <c r="BW418" s="185"/>
      <c r="BX418"/>
      <c r="BZ418"/>
    </row>
    <row r="419" spans="2:78" ht="18.75">
      <c r="B419" s="363" t="s">
        <v>1115</v>
      </c>
      <c r="C419" s="364">
        <v>20331359000159</v>
      </c>
      <c r="D419" s="365" t="s">
        <v>14</v>
      </c>
      <c r="E419" s="365" t="s">
        <v>607</v>
      </c>
      <c r="F419" s="365" t="s">
        <v>1424</v>
      </c>
      <c r="G419" s="366" t="s">
        <v>1424</v>
      </c>
      <c r="H419" s="366" t="s">
        <v>34</v>
      </c>
      <c r="I419" s="366" t="s">
        <v>34</v>
      </c>
      <c r="J419" s="366" t="s">
        <v>608</v>
      </c>
      <c r="K419" s="367" t="s">
        <v>48</v>
      </c>
      <c r="L419" s="368"/>
      <c r="M419" s="368" t="s">
        <v>34</v>
      </c>
      <c r="N419" s="367">
        <v>387894</v>
      </c>
      <c r="O419" s="367" t="s">
        <v>1323</v>
      </c>
      <c r="P419" s="371">
        <v>41879</v>
      </c>
      <c r="Q419" s="372">
        <v>74.778874000000002</v>
      </c>
      <c r="R419" s="372">
        <v>77.141709395999968</v>
      </c>
      <c r="S419" s="367">
        <v>2</v>
      </c>
      <c r="T419" s="369">
        <v>-1.3251068014036527E-2</v>
      </c>
      <c r="U419" s="369">
        <v>-0.14197885914165675</v>
      </c>
      <c r="V419" s="369">
        <v>-0.14216868270037653</v>
      </c>
      <c r="W419" s="369">
        <v>-1.2736681730779946</v>
      </c>
      <c r="X419" s="369">
        <v>-0.17519053207584512</v>
      </c>
      <c r="Y419" s="369">
        <v>-1.1992801937598305</v>
      </c>
      <c r="Z419" s="369">
        <v>-0.11543688047617018</v>
      </c>
      <c r="AA419" s="369">
        <v>-0.62372780587552745</v>
      </c>
      <c r="AB419" s="369">
        <v>0.28652155179047406</v>
      </c>
      <c r="AC419" s="373">
        <v>-0.88576278719594193</v>
      </c>
      <c r="AD419" s="575">
        <v>43310020000171</v>
      </c>
      <c r="AE419" s="370" t="s">
        <v>2003</v>
      </c>
      <c r="AF419" s="370" t="s">
        <v>1858</v>
      </c>
      <c r="AG419" s="374" t="s">
        <v>721</v>
      </c>
      <c r="AH419" s="374" t="s">
        <v>1813</v>
      </c>
      <c r="AI419" s="374">
        <v>1000</v>
      </c>
      <c r="AJ419" s="374">
        <v>100</v>
      </c>
      <c r="AK419" s="374">
        <v>1000</v>
      </c>
      <c r="AL419" s="722">
        <v>1.97</v>
      </c>
      <c r="AM419" s="722">
        <v>20</v>
      </c>
      <c r="AN419" s="369" t="s">
        <v>1814</v>
      </c>
      <c r="AO419" s="367" t="s">
        <v>1326</v>
      </c>
      <c r="AP419" s="370" t="s">
        <v>1816</v>
      </c>
      <c r="AQ419" s="376" t="s">
        <v>661</v>
      </c>
      <c r="AR419" s="369">
        <v>4.0000000000000001E-3</v>
      </c>
      <c r="AS419" s="369">
        <v>4.0000000000000001E-3</v>
      </c>
      <c r="AT419" s="369" t="s">
        <v>1424</v>
      </c>
      <c r="AW419" s="198"/>
      <c r="AX419" s="198"/>
      <c r="AY419" s="184"/>
      <c r="AZ419" s="184"/>
      <c r="BA419" s="184"/>
      <c r="BB419" s="186"/>
      <c r="BC419" s="184"/>
      <c r="BD419" s="184"/>
      <c r="BE419" s="184"/>
      <c r="BF419" s="184"/>
      <c r="BG419" s="186"/>
      <c r="BH419" s="186"/>
      <c r="BI419" s="199"/>
      <c r="BJ419" s="199"/>
      <c r="BK419" s="199"/>
      <c r="BL419" s="186"/>
      <c r="BM419" s="186"/>
      <c r="BN419" s="186"/>
      <c r="BO419" s="186"/>
      <c r="BP419" s="186"/>
      <c r="BQ419" s="186"/>
      <c r="BR419" s="186"/>
      <c r="BS419" s="186"/>
      <c r="BT419" s="187"/>
      <c r="BU419" s="188"/>
      <c r="BV419" s="189"/>
      <c r="BW419" s="185"/>
      <c r="BX419"/>
      <c r="BZ419"/>
    </row>
    <row r="420" spans="2:78" ht="18.75">
      <c r="B420" s="363" t="s">
        <v>69</v>
      </c>
      <c r="C420" s="364">
        <v>11741292000130</v>
      </c>
      <c r="D420" s="365" t="s">
        <v>13</v>
      </c>
      <c r="E420" s="365" t="s">
        <v>615</v>
      </c>
      <c r="F420" s="365" t="s">
        <v>619</v>
      </c>
      <c r="G420" s="366" t="s">
        <v>34</v>
      </c>
      <c r="H420" s="366" t="s">
        <v>867</v>
      </c>
      <c r="I420" s="366" t="s">
        <v>34</v>
      </c>
      <c r="J420" s="366" t="s">
        <v>1424</v>
      </c>
      <c r="K420" s="367" t="s">
        <v>48</v>
      </c>
      <c r="L420" s="368"/>
      <c r="M420" s="368" t="s">
        <v>1421</v>
      </c>
      <c r="N420" s="367">
        <v>388041</v>
      </c>
      <c r="O420" s="367" t="s">
        <v>1323</v>
      </c>
      <c r="P420" s="371">
        <v>40438</v>
      </c>
      <c r="Q420" s="372">
        <v>13.769036</v>
      </c>
      <c r="R420" s="372">
        <v>22.500305170634945</v>
      </c>
      <c r="S420" s="367">
        <v>1</v>
      </c>
      <c r="T420" s="369">
        <v>5.41812613355932E-2</v>
      </c>
      <c r="U420" s="369">
        <v>0.58052631404011412</v>
      </c>
      <c r="V420" s="369">
        <v>6.9773524888602667E-2</v>
      </c>
      <c r="W420" s="369">
        <v>0.62509067599205648</v>
      </c>
      <c r="X420" s="369">
        <v>0.1137895040434187</v>
      </c>
      <c r="Y420" s="369">
        <v>0.77895475765748734</v>
      </c>
      <c r="Z420" s="369">
        <v>7.6622080413994098E-2</v>
      </c>
      <c r="AA420" s="369">
        <v>0.41400392925642515</v>
      </c>
      <c r="AB420" s="369">
        <v>5.3015576450695913E-2</v>
      </c>
      <c r="AC420" s="373">
        <v>-0.78935142307800432</v>
      </c>
      <c r="AD420" s="575">
        <v>0</v>
      </c>
      <c r="AE420" s="370" t="s">
        <v>2004</v>
      </c>
      <c r="AF420" s="370" t="s">
        <v>1833</v>
      </c>
      <c r="AG420" s="374" t="s">
        <v>1458</v>
      </c>
      <c r="AH420" s="374" t="s">
        <v>1819</v>
      </c>
      <c r="AI420" s="374">
        <v>1000</v>
      </c>
      <c r="AJ420" s="374">
        <v>1000</v>
      </c>
      <c r="AK420" s="374">
        <v>1000</v>
      </c>
      <c r="AL420" s="722">
        <v>0.14000000000000001</v>
      </c>
      <c r="AM420" s="722">
        <v>0</v>
      </c>
      <c r="AN420" s="369" t="s">
        <v>1834</v>
      </c>
      <c r="AO420" s="367" t="s">
        <v>1326</v>
      </c>
      <c r="AP420" s="370" t="s">
        <v>1835</v>
      </c>
      <c r="AQ420" s="376" t="s">
        <v>670</v>
      </c>
      <c r="AR420" s="369">
        <v>0</v>
      </c>
      <c r="AS420" s="369">
        <v>0</v>
      </c>
      <c r="AT420" s="369" t="s">
        <v>1424</v>
      </c>
      <c r="AW420" s="198"/>
      <c r="AX420" s="198"/>
      <c r="AY420" s="184"/>
      <c r="AZ420" s="184"/>
      <c r="BA420" s="184"/>
      <c r="BB420" s="186"/>
      <c r="BC420" s="184"/>
      <c r="BD420" s="184"/>
      <c r="BE420" s="184"/>
      <c r="BF420" s="184"/>
      <c r="BG420" s="186"/>
      <c r="BH420" s="186"/>
      <c r="BI420" s="199"/>
      <c r="BJ420" s="199"/>
      <c r="BK420" s="199"/>
      <c r="BL420" s="186"/>
      <c r="BM420" s="186"/>
      <c r="BN420" s="186"/>
      <c r="BO420" s="186"/>
      <c r="BP420" s="186"/>
      <c r="BQ420" s="186"/>
      <c r="BR420" s="186"/>
      <c r="BS420" s="186"/>
      <c r="BT420" s="187"/>
      <c r="BU420" s="188"/>
      <c r="BV420" s="189"/>
      <c r="BW420" s="185"/>
      <c r="BX420"/>
      <c r="BZ420"/>
    </row>
    <row r="421" spans="2:78" ht="18.75">
      <c r="B421" s="363" t="s">
        <v>340</v>
      </c>
      <c r="C421" s="364">
        <v>398561000190</v>
      </c>
      <c r="D421" s="365" t="s">
        <v>14</v>
      </c>
      <c r="E421" s="365" t="s">
        <v>607</v>
      </c>
      <c r="F421" s="365" t="s">
        <v>1424</v>
      </c>
      <c r="G421" s="366" t="s">
        <v>1424</v>
      </c>
      <c r="H421" s="366" t="s">
        <v>34</v>
      </c>
      <c r="I421" s="366" t="s">
        <v>34</v>
      </c>
      <c r="J421" s="366" t="s">
        <v>608</v>
      </c>
      <c r="K421" s="367" t="s">
        <v>48</v>
      </c>
      <c r="L421" s="368"/>
      <c r="M421" s="368" t="s">
        <v>34</v>
      </c>
      <c r="N421" s="367">
        <v>388211</v>
      </c>
      <c r="O421" s="367" t="s">
        <v>1323</v>
      </c>
      <c r="P421" s="371">
        <v>34725</v>
      </c>
      <c r="Q421" s="372">
        <v>79.544747000000001</v>
      </c>
      <c r="R421" s="372">
        <v>140.02906471428571</v>
      </c>
      <c r="S421" s="367">
        <v>2</v>
      </c>
      <c r="T421" s="369">
        <v>6.2380560527484086E-2</v>
      </c>
      <c r="U421" s="369">
        <v>0.6683778852336697</v>
      </c>
      <c r="V421" s="369">
        <v>-8.8723229886077393E-3</v>
      </c>
      <c r="W421" s="369">
        <v>-7.9485827660608854E-2</v>
      </c>
      <c r="X421" s="369">
        <v>0.10968401555411433</v>
      </c>
      <c r="Y421" s="369">
        <v>0.75085032203193591</v>
      </c>
      <c r="Z421" s="369">
        <v>-3.3238427928734549E-3</v>
      </c>
      <c r="AA421" s="369">
        <v>-1.7959365877893017E-2</v>
      </c>
      <c r="AB421" s="369">
        <v>0.24284206121384075</v>
      </c>
      <c r="AC421" s="373">
        <v>-0.49618162517474312</v>
      </c>
      <c r="AD421" s="575">
        <v>14172679000100</v>
      </c>
      <c r="AE421" s="370" t="s">
        <v>1860</v>
      </c>
      <c r="AF421" s="370" t="s">
        <v>1856</v>
      </c>
      <c r="AG421" s="374" t="s">
        <v>59</v>
      </c>
      <c r="AH421" s="374" t="s">
        <v>1819</v>
      </c>
      <c r="AI421" s="374">
        <v>1000</v>
      </c>
      <c r="AJ421" s="374">
        <v>100</v>
      </c>
      <c r="AK421" s="374">
        <v>1000</v>
      </c>
      <c r="AL421" s="722">
        <v>2</v>
      </c>
      <c r="AM421" s="722">
        <v>20</v>
      </c>
      <c r="AN421" s="369" t="s">
        <v>668</v>
      </c>
      <c r="AO421" s="367" t="s">
        <v>1326</v>
      </c>
      <c r="AP421" s="370" t="s">
        <v>1816</v>
      </c>
      <c r="AQ421" s="376" t="s">
        <v>661</v>
      </c>
      <c r="AR421" s="369">
        <v>6.0000000000000001E-3</v>
      </c>
      <c r="AS421" s="369">
        <v>6.0000000000000001E-3</v>
      </c>
      <c r="AT421" s="369" t="s">
        <v>1424</v>
      </c>
      <c r="AW421" s="198"/>
      <c r="AX421" s="198"/>
      <c r="AY421" s="184"/>
      <c r="AZ421" s="184"/>
      <c r="BA421" s="184"/>
      <c r="BB421" s="186"/>
      <c r="BC421" s="184"/>
      <c r="BD421" s="184"/>
      <c r="BE421" s="184"/>
      <c r="BF421" s="184"/>
      <c r="BG421" s="186"/>
      <c r="BH421" s="186"/>
      <c r="BI421" s="199"/>
      <c r="BJ421" s="199"/>
      <c r="BK421" s="199"/>
      <c r="BL421" s="186"/>
      <c r="BM421" s="186"/>
      <c r="BN421" s="186"/>
      <c r="BO421" s="186"/>
      <c r="BP421" s="186"/>
      <c r="BQ421" s="186"/>
      <c r="BR421" s="186"/>
      <c r="BS421" s="186"/>
      <c r="BT421" s="187"/>
      <c r="BU421" s="188"/>
      <c r="BV421" s="189"/>
      <c r="BW421" s="185"/>
      <c r="BX421"/>
      <c r="BZ421"/>
    </row>
    <row r="422" spans="2:78" ht="18.75">
      <c r="B422" s="363" t="s">
        <v>441</v>
      </c>
      <c r="C422" s="364"/>
      <c r="D422" s="365" t="s">
        <v>11</v>
      </c>
      <c r="E422" s="365" t="s">
        <v>620</v>
      </c>
      <c r="F422" s="365" t="s">
        <v>665</v>
      </c>
      <c r="G422" s="366" t="s">
        <v>740</v>
      </c>
      <c r="H422" s="366" t="s">
        <v>34</v>
      </c>
      <c r="I422" s="366" t="s">
        <v>34</v>
      </c>
      <c r="J422" s="366" t="s">
        <v>608</v>
      </c>
      <c r="L422" s="368"/>
      <c r="M422" s="368" t="s">
        <v>1421</v>
      </c>
      <c r="N422" s="367">
        <v>388343</v>
      </c>
      <c r="O422" s="367" t="s">
        <v>1323</v>
      </c>
      <c r="P422" s="371"/>
      <c r="S422" s="367"/>
      <c r="U422" s="369"/>
      <c r="W422" s="369"/>
      <c r="Y422" s="369"/>
      <c r="AA422" s="369"/>
      <c r="AD422" s="575">
        <v>0</v>
      </c>
      <c r="AE422" s="370"/>
      <c r="AF422" s="370"/>
      <c r="AG422" s="374" t="s">
        <v>1458</v>
      </c>
      <c r="AH422" s="374"/>
      <c r="AI422" s="374">
        <v>1000</v>
      </c>
      <c r="AJ422" s="374">
        <v>1000</v>
      </c>
      <c r="AK422" s="374">
        <v>1000</v>
      </c>
      <c r="AN422" s="369"/>
      <c r="AO422" s="367" t="s">
        <v>1326</v>
      </c>
      <c r="AP422" s="370"/>
      <c r="AR422" s="369">
        <v>0</v>
      </c>
      <c r="AS422" s="369">
        <v>0</v>
      </c>
      <c r="AT422" s="369" t="s">
        <v>1424</v>
      </c>
      <c r="AW422" s="198"/>
      <c r="AX422" s="198"/>
      <c r="AY422" s="184"/>
      <c r="AZ422" s="184"/>
      <c r="BA422" s="184"/>
      <c r="BB422" s="186"/>
      <c r="BC422" s="184"/>
      <c r="BD422" s="184"/>
      <c r="BE422" s="184"/>
      <c r="BF422" s="184"/>
      <c r="BG422" s="186"/>
      <c r="BH422" s="186"/>
      <c r="BI422" s="199"/>
      <c r="BJ422" s="199"/>
      <c r="BK422" s="199"/>
      <c r="BL422" s="186"/>
      <c r="BM422" s="186"/>
      <c r="BN422" s="186"/>
      <c r="BO422" s="186"/>
      <c r="BP422" s="186"/>
      <c r="BQ422" s="186"/>
      <c r="BR422" s="186"/>
      <c r="BS422" s="186"/>
      <c r="BT422" s="187"/>
      <c r="BU422" s="188"/>
      <c r="BV422" s="189"/>
      <c r="BW422" s="185"/>
      <c r="BX422"/>
      <c r="BZ422"/>
    </row>
    <row r="423" spans="2:78" ht="18.75">
      <c r="B423" s="363" t="s">
        <v>56</v>
      </c>
      <c r="C423" s="364">
        <v>21329166000126</v>
      </c>
      <c r="D423" s="365" t="s">
        <v>14</v>
      </c>
      <c r="E423" s="365" t="s">
        <v>607</v>
      </c>
      <c r="F423" s="365" t="s">
        <v>1424</v>
      </c>
      <c r="G423" s="366" t="s">
        <v>1424</v>
      </c>
      <c r="H423" s="366" t="s">
        <v>34</v>
      </c>
      <c r="I423" s="366" t="s">
        <v>34</v>
      </c>
      <c r="J423" s="366" t="s">
        <v>611</v>
      </c>
      <c r="K423" s="367" t="s">
        <v>48</v>
      </c>
      <c r="L423" s="368"/>
      <c r="M423" s="368" t="s">
        <v>34</v>
      </c>
      <c r="N423" s="367">
        <v>388467</v>
      </c>
      <c r="O423" s="367" t="s">
        <v>1323</v>
      </c>
      <c r="P423" s="371">
        <v>42005</v>
      </c>
      <c r="Q423" s="372">
        <v>463.052774</v>
      </c>
      <c r="R423" s="372">
        <v>497.61386832142858</v>
      </c>
      <c r="S423" s="367">
        <v>2</v>
      </c>
      <c r="T423" s="369">
        <v>2.1687150371257014E-2</v>
      </c>
      <c r="U423" s="369">
        <v>0.23236744875831869</v>
      </c>
      <c r="V423" s="369">
        <v>-0.13824480219009661</v>
      </c>
      <c r="W423" s="369">
        <v>-1.2385147087145567</v>
      </c>
      <c r="X423" s="369">
        <v>-3.428634195796032E-2</v>
      </c>
      <c r="Y423" s="369">
        <v>-0.23470977763145826</v>
      </c>
      <c r="Z423" s="369">
        <v>-3.9633706654838008E-3</v>
      </c>
      <c r="AA423" s="369">
        <v>-2.1414858742340604E-2</v>
      </c>
      <c r="AB423" s="369">
        <v>0.30200387425425457</v>
      </c>
      <c r="AC423" s="373">
        <v>-0.8273610675106654</v>
      </c>
      <c r="AD423" s="575">
        <v>34507968000120</v>
      </c>
      <c r="AE423" s="370" t="s">
        <v>2005</v>
      </c>
      <c r="AF423" s="370" t="s">
        <v>1833</v>
      </c>
      <c r="AG423" s="374" t="s">
        <v>1458</v>
      </c>
      <c r="AH423" s="374" t="s">
        <v>1819</v>
      </c>
      <c r="AI423" s="374">
        <v>5000</v>
      </c>
      <c r="AJ423" s="374">
        <v>2000</v>
      </c>
      <c r="AK423" s="374">
        <v>2000</v>
      </c>
      <c r="AL423" s="722">
        <v>2</v>
      </c>
      <c r="AM423" s="722">
        <v>20</v>
      </c>
      <c r="AN423" s="369" t="s">
        <v>1869</v>
      </c>
      <c r="AO423" s="367" t="s">
        <v>1326</v>
      </c>
      <c r="AP423" s="370" t="s">
        <v>1816</v>
      </c>
      <c r="AQ423" s="376" t="s">
        <v>661</v>
      </c>
      <c r="AR423" s="369">
        <v>5.3340000000000002E-3</v>
      </c>
      <c r="AS423" s="369">
        <v>5.3340000000000002E-3</v>
      </c>
      <c r="AT423" s="369" t="s">
        <v>1424</v>
      </c>
      <c r="AW423" s="198"/>
      <c r="AX423" s="198"/>
      <c r="AY423" s="184"/>
      <c r="AZ423" s="184"/>
      <c r="BA423" s="184"/>
      <c r="BB423" s="186"/>
      <c r="BC423" s="184"/>
      <c r="BD423" s="184"/>
      <c r="BE423" s="184"/>
      <c r="BF423" s="184"/>
      <c r="BG423" s="186"/>
      <c r="BH423" s="186"/>
      <c r="BI423" s="199"/>
      <c r="BJ423" s="199"/>
      <c r="BK423" s="199"/>
      <c r="BL423" s="186"/>
      <c r="BM423" s="186"/>
      <c r="BN423" s="186"/>
      <c r="BO423" s="186"/>
      <c r="BP423" s="186"/>
      <c r="BQ423" s="186"/>
      <c r="BR423" s="186"/>
      <c r="BS423" s="186"/>
      <c r="BT423" s="187"/>
      <c r="BU423" s="188"/>
      <c r="BV423" s="189"/>
      <c r="BW423" s="185"/>
      <c r="BX423"/>
      <c r="BZ423"/>
    </row>
    <row r="424" spans="2:78" ht="18.75">
      <c r="B424" s="363" t="s">
        <v>1728</v>
      </c>
      <c r="C424" s="364">
        <v>21312739000109</v>
      </c>
      <c r="D424" s="365" t="s">
        <v>14</v>
      </c>
      <c r="E424" s="365" t="s">
        <v>607</v>
      </c>
      <c r="F424" s="365" t="s">
        <v>1424</v>
      </c>
      <c r="G424" s="366" t="s">
        <v>1424</v>
      </c>
      <c r="H424" s="366" t="s">
        <v>34</v>
      </c>
      <c r="I424" s="366" t="s">
        <v>34</v>
      </c>
      <c r="J424" s="366" t="s">
        <v>608</v>
      </c>
      <c r="K424" s="367" t="s">
        <v>48</v>
      </c>
      <c r="L424" s="368"/>
      <c r="M424" s="368" t="s">
        <v>1424</v>
      </c>
      <c r="N424" s="367">
        <v>388483</v>
      </c>
      <c r="O424" s="367" t="s">
        <v>1323</v>
      </c>
      <c r="P424" s="371">
        <v>41997</v>
      </c>
      <c r="Q424" s="372">
        <v>13.574655999999999</v>
      </c>
      <c r="R424" s="372">
        <v>19.717198580508473</v>
      </c>
      <c r="S424" s="367">
        <v>2</v>
      </c>
      <c r="T424" s="369">
        <v>9.4525764441624194E-3</v>
      </c>
      <c r="U424" s="369">
        <v>0.10127983782664625</v>
      </c>
      <c r="V424" s="369">
        <v>-0.18068613413984058</v>
      </c>
      <c r="W424" s="369">
        <v>-1.6187403160752978</v>
      </c>
      <c r="X424" s="369">
        <v>-0.23011567469009275</v>
      </c>
      <c r="Y424" s="369">
        <v>-1.5752744606656695</v>
      </c>
      <c r="Z424" s="369">
        <v>-0.26883948325860185</v>
      </c>
      <c r="AA424" s="369">
        <v>-1.4525917569317315</v>
      </c>
      <c r="AB424" s="369">
        <v>0.38206624401893324</v>
      </c>
      <c r="AC424" s="373">
        <v>-0.7650704146755648</v>
      </c>
      <c r="AD424" s="575">
        <v>21293631000116</v>
      </c>
      <c r="AE424" s="370" t="s">
        <v>1855</v>
      </c>
      <c r="AF424" s="370" t="s">
        <v>1856</v>
      </c>
      <c r="AG424" s="374" t="s">
        <v>59</v>
      </c>
      <c r="AH424" s="374" t="s">
        <v>1819</v>
      </c>
      <c r="AI424" s="374">
        <v>5000</v>
      </c>
      <c r="AJ424" s="374">
        <v>1000</v>
      </c>
      <c r="AK424" s="374">
        <v>5000</v>
      </c>
      <c r="AL424" s="722">
        <v>1.86</v>
      </c>
      <c r="AM424" s="722">
        <v>20</v>
      </c>
      <c r="AN424" s="369" t="s">
        <v>668</v>
      </c>
      <c r="AO424" s="367" t="s">
        <v>1326</v>
      </c>
      <c r="AP424" s="370" t="s">
        <v>1816</v>
      </c>
      <c r="AQ424" s="376" t="s">
        <v>661</v>
      </c>
      <c r="AR424" s="369">
        <v>6.6674166666666696E-3</v>
      </c>
      <c r="AS424" s="369">
        <v>6.6674166666666696E-3</v>
      </c>
      <c r="AT424" s="369" t="s">
        <v>1424</v>
      </c>
      <c r="AW424" s="198"/>
      <c r="AX424" s="198"/>
      <c r="AY424" s="184"/>
      <c r="AZ424" s="184"/>
      <c r="BA424" s="184"/>
      <c r="BB424" s="186"/>
      <c r="BC424" s="184"/>
      <c r="BD424" s="184"/>
      <c r="BE424" s="184"/>
      <c r="BF424" s="184"/>
      <c r="BG424" s="186"/>
      <c r="BH424" s="186"/>
      <c r="BI424" s="199"/>
      <c r="BJ424" s="199"/>
      <c r="BK424" s="199"/>
      <c r="BL424" s="186"/>
      <c r="BM424" s="186"/>
      <c r="BN424" s="186"/>
      <c r="BO424" s="186"/>
      <c r="BP424" s="186"/>
      <c r="BQ424" s="186"/>
      <c r="BR424" s="186"/>
      <c r="BS424" s="186"/>
      <c r="BT424" s="187"/>
      <c r="BU424" s="188"/>
      <c r="BV424" s="189"/>
      <c r="BW424" s="185"/>
      <c r="BX424"/>
      <c r="BZ424"/>
    </row>
    <row r="425" spans="2:78" ht="18.75">
      <c r="B425" s="363" t="s">
        <v>1562</v>
      </c>
      <c r="C425" s="364">
        <v>21336440000194</v>
      </c>
      <c r="D425" s="365" t="s">
        <v>11</v>
      </c>
      <c r="E425" s="365" t="s">
        <v>620</v>
      </c>
      <c r="F425" s="365" t="s">
        <v>665</v>
      </c>
      <c r="G425" s="366" t="s">
        <v>740</v>
      </c>
      <c r="H425" s="366" t="s">
        <v>34</v>
      </c>
      <c r="I425" s="366" t="s">
        <v>1424</v>
      </c>
      <c r="J425" s="366" t="s">
        <v>608</v>
      </c>
      <c r="K425" s="367" t="s">
        <v>48</v>
      </c>
      <c r="L425" s="368"/>
      <c r="M425" s="368" t="s">
        <v>1424</v>
      </c>
      <c r="N425" s="367">
        <v>388491</v>
      </c>
      <c r="O425" s="367" t="s">
        <v>1323</v>
      </c>
      <c r="P425" s="371">
        <v>42013</v>
      </c>
      <c r="Q425" s="372">
        <v>2440.0005160000001</v>
      </c>
      <c r="R425" s="372">
        <v>1395.7780815317453</v>
      </c>
      <c r="S425" s="367">
        <v>1</v>
      </c>
      <c r="T425" s="369">
        <v>0.11457130371106428</v>
      </c>
      <c r="U425" s="369">
        <v>1.2275767488355096</v>
      </c>
      <c r="V425" s="369">
        <v>0.13563147226989414</v>
      </c>
      <c r="W425" s="369">
        <v>1.2151022729945942</v>
      </c>
      <c r="X425" s="369">
        <v>0.2169809998388037</v>
      </c>
      <c r="Y425" s="369">
        <v>1.4853600388417392</v>
      </c>
      <c r="Z425" s="369">
        <v>0.23216468363435205</v>
      </c>
      <c r="AA425" s="369">
        <v>1.2544307168360569</v>
      </c>
      <c r="AB425" s="369">
        <v>4.9276308591143462E-3</v>
      </c>
      <c r="AC425" s="373">
        <v>4.8725294875171095</v>
      </c>
      <c r="AD425" s="575">
        <v>0</v>
      </c>
      <c r="AE425" s="370" t="s">
        <v>1836</v>
      </c>
      <c r="AF425" s="370" t="s">
        <v>1833</v>
      </c>
      <c r="AG425" s="374" t="s">
        <v>1458</v>
      </c>
      <c r="AH425" s="374" t="s">
        <v>1813</v>
      </c>
      <c r="AI425" s="374">
        <v>0</v>
      </c>
      <c r="AJ425" s="374">
        <v>0</v>
      </c>
      <c r="AK425" s="374">
        <v>0</v>
      </c>
      <c r="AL425" s="722">
        <v>0</v>
      </c>
      <c r="AM425" s="722">
        <v>0</v>
      </c>
      <c r="AN425" s="369" t="s">
        <v>1815</v>
      </c>
      <c r="AO425" s="367" t="s">
        <v>1323</v>
      </c>
      <c r="AP425" s="370" t="s">
        <v>1835</v>
      </c>
      <c r="AQ425" s="376" t="s">
        <v>1815</v>
      </c>
      <c r="AR425" s="369">
        <v>0</v>
      </c>
      <c r="AS425" s="369">
        <v>0</v>
      </c>
      <c r="AT425" s="369" t="s">
        <v>1424</v>
      </c>
      <c r="AW425" s="198"/>
      <c r="AX425" s="198"/>
      <c r="AY425" s="184"/>
      <c r="AZ425" s="184"/>
      <c r="BA425" s="184"/>
      <c r="BB425" s="186"/>
      <c r="BC425" s="184"/>
      <c r="BD425" s="184"/>
      <c r="BE425" s="184"/>
      <c r="BF425" s="184"/>
      <c r="BG425" s="186"/>
      <c r="BH425" s="186"/>
      <c r="BI425" s="199"/>
      <c r="BJ425" s="199"/>
      <c r="BK425" s="199"/>
      <c r="BL425" s="186"/>
      <c r="BM425" s="186"/>
      <c r="BN425" s="186"/>
      <c r="BO425" s="186"/>
      <c r="BP425" s="186"/>
      <c r="BQ425" s="186"/>
      <c r="BR425" s="186"/>
      <c r="BS425" s="186"/>
      <c r="BT425" s="187"/>
      <c r="BU425" s="188"/>
      <c r="BV425" s="189"/>
      <c r="BW425" s="185"/>
      <c r="BX425"/>
      <c r="BZ425"/>
    </row>
    <row r="426" spans="2:78" ht="18.75">
      <c r="B426" s="363" t="s">
        <v>1198</v>
      </c>
      <c r="C426" s="364"/>
      <c r="D426" s="365" t="s">
        <v>11</v>
      </c>
      <c r="E426" s="365" t="s">
        <v>620</v>
      </c>
      <c r="F426" s="365" t="s">
        <v>665</v>
      </c>
      <c r="G426" s="366" t="s">
        <v>740</v>
      </c>
      <c r="H426" s="366" t="s">
        <v>34</v>
      </c>
      <c r="I426" s="366" t="s">
        <v>1306</v>
      </c>
      <c r="J426" s="366" t="s">
        <v>608</v>
      </c>
      <c r="L426" s="368"/>
      <c r="M426" s="368" t="s">
        <v>1421</v>
      </c>
      <c r="N426" s="367">
        <v>389651</v>
      </c>
      <c r="O426" s="367" t="s">
        <v>1323</v>
      </c>
      <c r="P426" s="371"/>
      <c r="S426" s="367"/>
      <c r="U426" s="369"/>
      <c r="W426" s="369"/>
      <c r="Y426" s="369"/>
      <c r="AA426" s="369"/>
      <c r="AD426" s="575">
        <v>0</v>
      </c>
      <c r="AE426" s="370"/>
      <c r="AF426" s="370"/>
      <c r="AG426" s="374" t="s">
        <v>1459</v>
      </c>
      <c r="AH426" s="374"/>
      <c r="AI426" s="374">
        <v>500</v>
      </c>
      <c r="AJ426" s="374">
        <v>100</v>
      </c>
      <c r="AK426" s="374">
        <v>100</v>
      </c>
      <c r="AN426" s="369"/>
      <c r="AO426" s="367" t="s">
        <v>1326</v>
      </c>
      <c r="AP426" s="370"/>
      <c r="AR426" s="369">
        <v>7.5000000000000002E-4</v>
      </c>
      <c r="AS426" s="369">
        <v>7.5000000000000002E-4</v>
      </c>
      <c r="AT426" s="369" t="s">
        <v>1424</v>
      </c>
      <c r="AW426" s="198"/>
      <c r="AX426" s="198"/>
      <c r="AY426" s="184"/>
      <c r="AZ426" s="184"/>
      <c r="BA426" s="184"/>
      <c r="BB426" s="186"/>
      <c r="BC426" s="184"/>
      <c r="BD426" s="184"/>
      <c r="BE426" s="184"/>
      <c r="BF426" s="184"/>
      <c r="BG426" s="186"/>
      <c r="BH426" s="186"/>
      <c r="BI426" s="199"/>
      <c r="BJ426" s="199"/>
      <c r="BK426" s="199"/>
      <c r="BL426" s="186"/>
      <c r="BM426" s="186"/>
      <c r="BN426" s="186"/>
      <c r="BO426" s="186"/>
      <c r="BP426" s="186"/>
      <c r="BQ426" s="186"/>
      <c r="BR426" s="186"/>
      <c r="BS426" s="186"/>
      <c r="BT426" s="187"/>
      <c r="BU426" s="188"/>
      <c r="BV426" s="189"/>
      <c r="BW426" s="185"/>
      <c r="BX426"/>
      <c r="BZ426"/>
    </row>
    <row r="427" spans="2:78" ht="18.75">
      <c r="B427" s="363" t="s">
        <v>70</v>
      </c>
      <c r="C427" s="364">
        <v>21377860000119</v>
      </c>
      <c r="D427" s="365" t="s">
        <v>13</v>
      </c>
      <c r="E427" s="365" t="s">
        <v>615</v>
      </c>
      <c r="F427" s="365" t="s">
        <v>619</v>
      </c>
      <c r="G427" s="366" t="s">
        <v>34</v>
      </c>
      <c r="H427" s="366" t="s">
        <v>1340</v>
      </c>
      <c r="I427" s="366" t="s">
        <v>34</v>
      </c>
      <c r="J427" s="366" t="s">
        <v>1424</v>
      </c>
      <c r="K427" s="367" t="s">
        <v>48</v>
      </c>
      <c r="L427" s="368"/>
      <c r="M427" s="368" t="s">
        <v>1421</v>
      </c>
      <c r="N427" s="367">
        <v>390887</v>
      </c>
      <c r="O427" s="367" t="s">
        <v>1323</v>
      </c>
      <c r="P427" s="371">
        <v>41979</v>
      </c>
      <c r="Q427" s="372">
        <v>28.407347000000001</v>
      </c>
      <c r="R427" s="372">
        <v>28.284360210317448</v>
      </c>
      <c r="S427" s="367">
        <v>1</v>
      </c>
      <c r="T427" s="369">
        <v>-3.3842910353816924E-2</v>
      </c>
      <c r="U427" s="369">
        <v>-0.36261060595104461</v>
      </c>
      <c r="V427" s="369">
        <v>-3.5984194845715134E-2</v>
      </c>
      <c r="W427" s="369">
        <v>-0.32237707235014845</v>
      </c>
      <c r="X427" s="369">
        <v>-5.4971863887960271E-2</v>
      </c>
      <c r="Y427" s="369">
        <v>-0.37631410096037859</v>
      </c>
      <c r="Z427" s="369">
        <v>-0.48710518147303061</v>
      </c>
      <c r="AA427" s="369">
        <v>-2.6319235656536324</v>
      </c>
      <c r="AB427" s="369">
        <v>0.1846370151704175</v>
      </c>
      <c r="AC427" s="373">
        <v>-0.79943688601517582</v>
      </c>
      <c r="AD427" s="575">
        <v>28971394000144</v>
      </c>
      <c r="AE427" s="370" t="s">
        <v>2004</v>
      </c>
      <c r="AF427" s="370" t="s">
        <v>1833</v>
      </c>
      <c r="AG427" s="374" t="s">
        <v>1458</v>
      </c>
      <c r="AH427" s="374" t="s">
        <v>1894</v>
      </c>
      <c r="AI427" s="374">
        <v>5000</v>
      </c>
      <c r="AJ427" s="374">
        <v>1000</v>
      </c>
      <c r="AK427" s="374">
        <v>1000</v>
      </c>
      <c r="AL427" s="722">
        <v>2</v>
      </c>
      <c r="AM427" s="722">
        <v>20</v>
      </c>
      <c r="AN427" s="369" t="s">
        <v>1820</v>
      </c>
      <c r="AO427" s="367" t="s">
        <v>1326</v>
      </c>
      <c r="AP427" s="370" t="s">
        <v>1835</v>
      </c>
      <c r="AQ427" s="376" t="s">
        <v>670</v>
      </c>
      <c r="AR427" s="369">
        <v>0</v>
      </c>
      <c r="AS427" s="369">
        <v>0</v>
      </c>
      <c r="AT427" s="369" t="s">
        <v>1424</v>
      </c>
      <c r="AW427" s="198"/>
      <c r="AX427" s="198"/>
      <c r="AY427" s="184"/>
      <c r="AZ427" s="184"/>
      <c r="BA427" s="184"/>
      <c r="BB427" s="186"/>
      <c r="BC427" s="184"/>
      <c r="BD427" s="184"/>
      <c r="BE427" s="184"/>
      <c r="BF427" s="184"/>
      <c r="BG427" s="186"/>
      <c r="BH427" s="186"/>
      <c r="BI427" s="199"/>
      <c r="BJ427" s="199"/>
      <c r="BK427" s="199"/>
      <c r="BL427" s="186"/>
      <c r="BM427" s="186"/>
      <c r="BN427" s="186"/>
      <c r="BO427" s="186"/>
      <c r="BP427" s="186"/>
      <c r="BQ427" s="186"/>
      <c r="BR427" s="186"/>
      <c r="BS427" s="186"/>
      <c r="BT427" s="187"/>
      <c r="BU427" s="188"/>
      <c r="BV427" s="189"/>
      <c r="BW427" s="185"/>
      <c r="BX427"/>
      <c r="BZ427"/>
    </row>
    <row r="428" spans="2:78" ht="18.75">
      <c r="B428" s="363" t="s">
        <v>1009</v>
      </c>
      <c r="C428" s="364">
        <v>20824446000148</v>
      </c>
      <c r="D428" s="365" t="s">
        <v>11</v>
      </c>
      <c r="E428" s="365" t="s">
        <v>620</v>
      </c>
      <c r="F428" s="365" t="s">
        <v>665</v>
      </c>
      <c r="G428" s="366" t="s">
        <v>740</v>
      </c>
      <c r="H428" s="366" t="s">
        <v>34</v>
      </c>
      <c r="I428" s="366" t="s">
        <v>1424</v>
      </c>
      <c r="J428" s="366" t="s">
        <v>608</v>
      </c>
      <c r="K428" s="367" t="s">
        <v>48</v>
      </c>
      <c r="L428" s="368" t="s">
        <v>1341</v>
      </c>
      <c r="M428" s="368" t="s">
        <v>1421</v>
      </c>
      <c r="N428" s="367">
        <v>391573</v>
      </c>
      <c r="O428" s="367" t="s">
        <v>1323</v>
      </c>
      <c r="P428" s="371">
        <v>41994</v>
      </c>
      <c r="Q428" s="372">
        <v>568.05540199999996</v>
      </c>
      <c r="R428" s="372">
        <v>437.45362628174621</v>
      </c>
      <c r="S428" s="367">
        <v>1</v>
      </c>
      <c r="T428" s="369">
        <v>0.10758530680239353</v>
      </c>
      <c r="U428" s="369">
        <v>1.1527251315915594</v>
      </c>
      <c r="V428" s="369">
        <v>0.12753568723857955</v>
      </c>
      <c r="W428" s="369">
        <v>1.142573333887815</v>
      </c>
      <c r="X428" s="369">
        <v>0.20605754677285537</v>
      </c>
      <c r="Y428" s="369">
        <v>1.4105827049628432</v>
      </c>
      <c r="Z428" s="369">
        <v>0.21979035269622371</v>
      </c>
      <c r="AA428" s="369">
        <v>1.187569811955578</v>
      </c>
      <c r="AB428" s="369">
        <v>1.8873486993089465E-3</v>
      </c>
      <c r="AC428" s="373">
        <v>8.4320622040571216</v>
      </c>
      <c r="AD428" s="575">
        <v>20833920000106</v>
      </c>
      <c r="AE428" s="370" t="s">
        <v>2006</v>
      </c>
      <c r="AF428" s="370" t="s">
        <v>1812</v>
      </c>
      <c r="AG428" s="374" t="s">
        <v>1459</v>
      </c>
      <c r="AH428" s="374" t="s">
        <v>1819</v>
      </c>
      <c r="AI428" s="374">
        <v>100000</v>
      </c>
      <c r="AJ428" s="374">
        <v>50000</v>
      </c>
      <c r="AK428" s="374">
        <v>100000</v>
      </c>
      <c r="AL428" s="722">
        <v>0.6</v>
      </c>
      <c r="AM428" s="722">
        <v>20</v>
      </c>
      <c r="AN428" s="369" t="s">
        <v>1834</v>
      </c>
      <c r="AO428" s="367" t="s">
        <v>1326</v>
      </c>
      <c r="AP428" s="370" t="s">
        <v>1821</v>
      </c>
      <c r="AQ428" s="376" t="s">
        <v>677</v>
      </c>
      <c r="AR428" s="369">
        <v>0</v>
      </c>
      <c r="AS428" s="369">
        <v>0</v>
      </c>
      <c r="AT428" s="369" t="s">
        <v>1424</v>
      </c>
      <c r="AW428" s="198"/>
      <c r="AX428" s="198"/>
      <c r="AY428" s="184"/>
      <c r="AZ428" s="184"/>
      <c r="BA428" s="184"/>
      <c r="BB428" s="186"/>
      <c r="BC428" s="184"/>
      <c r="BD428" s="184"/>
      <c r="BE428" s="184"/>
      <c r="BF428" s="184"/>
      <c r="BG428" s="186"/>
      <c r="BH428" s="186"/>
      <c r="BI428" s="199"/>
      <c r="BJ428" s="199"/>
      <c r="BK428" s="199"/>
      <c r="BL428" s="186"/>
      <c r="BM428" s="186"/>
      <c r="BN428" s="186"/>
      <c r="BO428" s="186"/>
      <c r="BP428" s="186"/>
      <c r="BQ428" s="186"/>
      <c r="BR428" s="186"/>
      <c r="BS428" s="186"/>
      <c r="BT428" s="187"/>
      <c r="BU428" s="188"/>
      <c r="BV428" s="189"/>
      <c r="BW428" s="185"/>
      <c r="BX428"/>
      <c r="BZ428"/>
    </row>
    <row r="429" spans="2:78" ht="18.75">
      <c r="B429" s="363" t="s">
        <v>1616</v>
      </c>
      <c r="C429" s="364">
        <v>21595870000120</v>
      </c>
      <c r="D429" s="365" t="s">
        <v>13</v>
      </c>
      <c r="E429" s="365" t="s">
        <v>615</v>
      </c>
      <c r="F429" s="365" t="s">
        <v>619</v>
      </c>
      <c r="G429" s="366" t="s">
        <v>1424</v>
      </c>
      <c r="H429" s="366" t="s">
        <v>34</v>
      </c>
      <c r="I429" s="366" t="s">
        <v>1424</v>
      </c>
      <c r="J429" s="366" t="s">
        <v>611</v>
      </c>
      <c r="K429" s="367" t="s">
        <v>48</v>
      </c>
      <c r="L429" s="368"/>
      <c r="M429" s="368" t="s">
        <v>1424</v>
      </c>
      <c r="N429" s="367">
        <v>392111</v>
      </c>
      <c r="O429" s="367" t="s">
        <v>1323</v>
      </c>
      <c r="P429" s="371">
        <v>42097</v>
      </c>
      <c r="Q429" s="372">
        <v>20.969894</v>
      </c>
      <c r="R429" s="372">
        <v>21.419214841396283</v>
      </c>
      <c r="S429" s="367">
        <v>2</v>
      </c>
      <c r="T429" s="369">
        <v>8.5565837860305916E-2</v>
      </c>
      <c r="U429" s="369">
        <v>0.91679704821057206</v>
      </c>
      <c r="V429" s="369">
        <v>8.6576381934809987E-2</v>
      </c>
      <c r="W429" s="369">
        <v>0.77562498375966238</v>
      </c>
      <c r="X429" s="369">
        <v>0.11825401781068501</v>
      </c>
      <c r="Y429" s="369">
        <v>0.80951692829769395</v>
      </c>
      <c r="Z429" s="369">
        <v>0.23104942716857746</v>
      </c>
      <c r="AA429" s="369">
        <v>1.2484047703143153</v>
      </c>
      <c r="AB429" s="369">
        <v>5.7271456131429553E-2</v>
      </c>
      <c r="AC429" s="373">
        <v>-0.437304468267325</v>
      </c>
      <c r="AD429" s="575">
        <v>21862646000158</v>
      </c>
      <c r="AE429" s="370" t="s">
        <v>1817</v>
      </c>
      <c r="AF429" s="370" t="s">
        <v>1818</v>
      </c>
      <c r="AG429" s="374" t="s">
        <v>1594</v>
      </c>
      <c r="AH429" s="374" t="s">
        <v>1894</v>
      </c>
      <c r="AI429" s="374">
        <v>500000</v>
      </c>
      <c r="AJ429" s="374">
        <v>100000</v>
      </c>
      <c r="AK429" s="374">
        <v>500000</v>
      </c>
      <c r="AL429" s="722">
        <v>0</v>
      </c>
      <c r="AM429" s="722">
        <v>0</v>
      </c>
      <c r="AN429" s="369" t="s">
        <v>1820</v>
      </c>
      <c r="AO429" s="367" t="s">
        <v>1326</v>
      </c>
      <c r="AP429" s="370" t="s">
        <v>1835</v>
      </c>
      <c r="AQ429" s="376" t="s">
        <v>1815</v>
      </c>
      <c r="AR429" s="369">
        <v>0</v>
      </c>
      <c r="AS429" s="369">
        <v>0</v>
      </c>
      <c r="AT429" s="369" t="s">
        <v>1424</v>
      </c>
      <c r="AW429" s="198"/>
      <c r="AX429" s="198"/>
      <c r="AY429" s="184"/>
      <c r="AZ429" s="184"/>
      <c r="BA429" s="184"/>
      <c r="BB429" s="186"/>
      <c r="BC429" s="184"/>
      <c r="BD429" s="184"/>
      <c r="BE429" s="184"/>
      <c r="BF429" s="184"/>
      <c r="BG429" s="186"/>
      <c r="BH429" s="186"/>
      <c r="BI429" s="199"/>
      <c r="BJ429" s="199"/>
      <c r="BK429" s="199"/>
      <c r="BL429" s="186"/>
      <c r="BM429" s="186"/>
      <c r="BN429" s="186"/>
      <c r="BO429" s="186"/>
      <c r="BP429" s="186"/>
      <c r="BQ429" s="186"/>
      <c r="BR429" s="186"/>
      <c r="BS429" s="186"/>
      <c r="BT429" s="187"/>
      <c r="BU429" s="188"/>
      <c r="BV429" s="189"/>
      <c r="BW429" s="185"/>
      <c r="BX429"/>
      <c r="BZ429"/>
    </row>
    <row r="430" spans="2:78" ht="18.75">
      <c r="B430" s="363" t="s">
        <v>1140</v>
      </c>
      <c r="C430" s="364">
        <v>21625026000103</v>
      </c>
      <c r="D430" s="365" t="s">
        <v>11</v>
      </c>
      <c r="E430" s="365" t="s">
        <v>621</v>
      </c>
      <c r="F430" s="365" t="s">
        <v>665</v>
      </c>
      <c r="G430" s="366" t="s">
        <v>867</v>
      </c>
      <c r="H430" s="366" t="s">
        <v>34</v>
      </c>
      <c r="I430" s="366" t="s">
        <v>1424</v>
      </c>
      <c r="J430" s="366" t="s">
        <v>608</v>
      </c>
      <c r="K430" s="367" t="s">
        <v>48</v>
      </c>
      <c r="L430" s="368"/>
      <c r="M430" s="368" t="s">
        <v>34</v>
      </c>
      <c r="N430" s="367">
        <v>392979</v>
      </c>
      <c r="O430" s="367" t="s">
        <v>1323</v>
      </c>
      <c r="P430" s="371">
        <v>42113</v>
      </c>
      <c r="Q430" s="372">
        <v>29.985878</v>
      </c>
      <c r="R430" s="372">
        <v>50.992431111111102</v>
      </c>
      <c r="S430" s="367">
        <v>1</v>
      </c>
      <c r="T430" s="369">
        <v>5.7405309001336446E-2</v>
      </c>
      <c r="U430" s="369">
        <v>0.61507044353334961</v>
      </c>
      <c r="V430" s="369">
        <v>6.1377203431475458E-2</v>
      </c>
      <c r="W430" s="369">
        <v>0.5498692755559782</v>
      </c>
      <c r="X430" s="369">
        <v>0.10559207819631378</v>
      </c>
      <c r="Y430" s="369">
        <v>0.72283865171409256</v>
      </c>
      <c r="Z430" s="369">
        <v>0.12264515560221589</v>
      </c>
      <c r="AA430" s="369">
        <v>0.66267551140923475</v>
      </c>
      <c r="AB430" s="369">
        <v>5.8845524709334011E-2</v>
      </c>
      <c r="AC430" s="373">
        <v>-0.85383285172432277</v>
      </c>
      <c r="AD430" s="575">
        <v>0</v>
      </c>
      <c r="AE430" s="370" t="s">
        <v>1860</v>
      </c>
      <c r="AF430" s="370" t="s">
        <v>1856</v>
      </c>
      <c r="AG430" s="374" t="s">
        <v>59</v>
      </c>
      <c r="AH430" s="374" t="s">
        <v>1819</v>
      </c>
      <c r="AI430" s="374">
        <v>20000</v>
      </c>
      <c r="AJ430" s="374">
        <v>100</v>
      </c>
      <c r="AK430" s="374">
        <v>1000</v>
      </c>
      <c r="AL430" s="722">
        <v>0.5</v>
      </c>
      <c r="AM430" s="722">
        <v>20</v>
      </c>
      <c r="AN430" s="369" t="s">
        <v>2007</v>
      </c>
      <c r="AO430" s="367" t="s">
        <v>1326</v>
      </c>
      <c r="AP430" s="370" t="s">
        <v>1821</v>
      </c>
      <c r="AQ430" s="376" t="s">
        <v>671</v>
      </c>
      <c r="AR430" s="369">
        <v>1.33333333333333E-3</v>
      </c>
      <c r="AS430" s="369">
        <v>1.33333333333333E-3</v>
      </c>
      <c r="AT430" s="369" t="s">
        <v>1424</v>
      </c>
      <c r="AW430" s="198"/>
      <c r="AX430" s="198"/>
      <c r="AY430" s="184"/>
      <c r="AZ430" s="184"/>
      <c r="BA430" s="184"/>
      <c r="BB430" s="186"/>
      <c r="BC430" s="184"/>
      <c r="BD430" s="184"/>
      <c r="BE430" s="184"/>
      <c r="BF430" s="184"/>
      <c r="BG430" s="186"/>
      <c r="BH430" s="186"/>
      <c r="BI430" s="199"/>
      <c r="BJ430" s="199"/>
      <c r="BK430" s="199"/>
      <c r="BL430" s="186"/>
      <c r="BM430" s="186"/>
      <c r="BN430" s="186"/>
      <c r="BO430" s="186"/>
      <c r="BP430" s="186"/>
      <c r="BQ430" s="186"/>
      <c r="BR430" s="186"/>
      <c r="BS430" s="186"/>
      <c r="BT430" s="187"/>
      <c r="BU430" s="188"/>
      <c r="BV430" s="189"/>
      <c r="BW430" s="185"/>
      <c r="BX430"/>
      <c r="BZ430"/>
    </row>
    <row r="431" spans="2:78" ht="18.75">
      <c r="B431" s="363" t="s">
        <v>249</v>
      </c>
      <c r="C431" s="364">
        <v>21946695000179</v>
      </c>
      <c r="D431" s="365" t="s">
        <v>11</v>
      </c>
      <c r="E431" s="365" t="s">
        <v>620</v>
      </c>
      <c r="F431" s="365" t="s">
        <v>665</v>
      </c>
      <c r="G431" s="366" t="s">
        <v>740</v>
      </c>
      <c r="H431" s="366" t="s">
        <v>34</v>
      </c>
      <c r="I431" s="366" t="s">
        <v>1424</v>
      </c>
      <c r="J431" s="366" t="s">
        <v>608</v>
      </c>
      <c r="K431" s="367" t="s">
        <v>48</v>
      </c>
      <c r="L431" s="368" t="s">
        <v>1341</v>
      </c>
      <c r="M431" s="368" t="s">
        <v>34</v>
      </c>
      <c r="N431" s="367">
        <v>393185</v>
      </c>
      <c r="O431" s="367" t="s">
        <v>1323</v>
      </c>
      <c r="P431" s="371">
        <v>42120</v>
      </c>
      <c r="Q431" s="372">
        <v>328.115118</v>
      </c>
      <c r="R431" s="372">
        <v>340.12322059920638</v>
      </c>
      <c r="S431" s="367">
        <v>1</v>
      </c>
      <c r="T431" s="369">
        <v>0.1014427664211055</v>
      </c>
      <c r="U431" s="369">
        <v>1.0869107478269431</v>
      </c>
      <c r="V431" s="369">
        <v>0.1185317067253302</v>
      </c>
      <c r="W431" s="369">
        <v>1.0619080059624701</v>
      </c>
      <c r="X431" s="369">
        <v>0.21621344791910535</v>
      </c>
      <c r="Y431" s="369">
        <v>1.4801057034386247</v>
      </c>
      <c r="Z431" s="369">
        <v>0.18130277739416023</v>
      </c>
      <c r="AA431" s="369">
        <v>0.97961399404363469</v>
      </c>
      <c r="AB431" s="369">
        <v>6.5026134030368946E-3</v>
      </c>
      <c r="AC431" s="373">
        <v>1.0626898281916477</v>
      </c>
      <c r="AD431" s="575">
        <v>21762085000115</v>
      </c>
      <c r="AE431" s="370" t="s">
        <v>2006</v>
      </c>
      <c r="AF431" s="370" t="s">
        <v>1812</v>
      </c>
      <c r="AG431" s="374" t="s">
        <v>1459</v>
      </c>
      <c r="AH431" s="374" t="s">
        <v>1819</v>
      </c>
      <c r="AI431" s="374">
        <v>100000</v>
      </c>
      <c r="AJ431" s="374">
        <v>50000</v>
      </c>
      <c r="AK431" s="374">
        <v>100000</v>
      </c>
      <c r="AL431" s="722">
        <v>0.85</v>
      </c>
      <c r="AM431" s="722">
        <v>20</v>
      </c>
      <c r="AN431" s="369" t="s">
        <v>1820</v>
      </c>
      <c r="AO431" s="367" t="s">
        <v>1326</v>
      </c>
      <c r="AP431" s="370" t="s">
        <v>1835</v>
      </c>
      <c r="AQ431" s="376" t="s">
        <v>673</v>
      </c>
      <c r="AR431" s="369">
        <v>1.66656666666667E-3</v>
      </c>
      <c r="AS431" s="369">
        <v>1.66656666666667E-3</v>
      </c>
      <c r="AT431" s="369" t="s">
        <v>1424</v>
      </c>
      <c r="AW431" s="198"/>
      <c r="AX431" s="198"/>
      <c r="AY431" s="184"/>
      <c r="AZ431" s="184"/>
      <c r="BA431" s="184"/>
      <c r="BB431" s="186"/>
      <c r="BC431" s="184"/>
      <c r="BD431" s="184"/>
      <c r="BE431" s="184"/>
      <c r="BF431" s="184"/>
      <c r="BG431" s="186"/>
      <c r="BH431" s="186"/>
      <c r="BI431" s="199"/>
      <c r="BJ431" s="199"/>
      <c r="BK431" s="199"/>
      <c r="BL431" s="186"/>
      <c r="BM431" s="186"/>
      <c r="BN431" s="186"/>
      <c r="BO431" s="186"/>
      <c r="BP431" s="186"/>
      <c r="BQ431" s="186"/>
      <c r="BR431" s="186"/>
      <c r="BS431" s="186"/>
      <c r="BT431" s="187"/>
      <c r="BU431" s="188"/>
      <c r="BV431" s="189"/>
      <c r="BW431" s="185"/>
      <c r="BX431"/>
      <c r="BZ431"/>
    </row>
    <row r="432" spans="2:78" ht="18.75">
      <c r="B432" s="363" t="s">
        <v>765</v>
      </c>
      <c r="C432" s="364">
        <v>21689246000192</v>
      </c>
      <c r="D432" s="365" t="s">
        <v>14</v>
      </c>
      <c r="E432" s="365" t="s">
        <v>607</v>
      </c>
      <c r="F432" s="365" t="s">
        <v>1319</v>
      </c>
      <c r="G432" s="366" t="s">
        <v>1424</v>
      </c>
      <c r="H432" s="366" t="s">
        <v>34</v>
      </c>
      <c r="I432" s="366" t="s">
        <v>34</v>
      </c>
      <c r="J432" s="366" t="s">
        <v>611</v>
      </c>
      <c r="K432" s="367" t="s">
        <v>1424</v>
      </c>
      <c r="L432" s="368"/>
      <c r="M432" s="368" t="s">
        <v>34</v>
      </c>
      <c r="N432" s="367">
        <v>393959</v>
      </c>
      <c r="O432" s="367" t="s">
        <v>1323</v>
      </c>
      <c r="P432" s="371">
        <v>42082</v>
      </c>
      <c r="Q432" s="372">
        <v>111.831059</v>
      </c>
      <c r="R432" s="372">
        <v>130.82884249999995</v>
      </c>
      <c r="S432" s="367">
        <v>0</v>
      </c>
      <c r="T432" s="369">
        <v>1.0977150395741462</v>
      </c>
      <c r="U432" s="369">
        <v>11.761491890033723</v>
      </c>
      <c r="V432" s="369">
        <v>1.0977150395741462</v>
      </c>
      <c r="W432" s="369">
        <v>9.83426646753996</v>
      </c>
      <c r="X432" s="369">
        <v>1.0977150395741462</v>
      </c>
      <c r="Y432" s="369">
        <v>7.5144923059176767</v>
      </c>
      <c r="Z432" s="369">
        <v>1.0977150395741462</v>
      </c>
      <c r="AA432" s="369">
        <v>5.9311668011635907</v>
      </c>
      <c r="AB432" s="369">
        <v>2.3083806835013028</v>
      </c>
      <c r="AC432" s="373">
        <v>0.4271797979496173</v>
      </c>
      <c r="AD432" s="575">
        <v>39466384000178</v>
      </c>
      <c r="AE432" s="370" t="s">
        <v>2008</v>
      </c>
      <c r="AF432" s="370" t="s">
        <v>1833</v>
      </c>
      <c r="AG432" s="374" t="s">
        <v>1458</v>
      </c>
      <c r="AH432" s="374" t="s">
        <v>1813</v>
      </c>
      <c r="AI432" s="374">
        <v>1000</v>
      </c>
      <c r="AJ432" s="374">
        <v>100</v>
      </c>
      <c r="AK432" s="374">
        <v>1000</v>
      </c>
      <c r="AL432" s="722">
        <v>2</v>
      </c>
      <c r="AM432" s="722">
        <v>20</v>
      </c>
      <c r="AN432" s="369" t="s">
        <v>1815</v>
      </c>
      <c r="AO432" s="367" t="s">
        <v>1326</v>
      </c>
      <c r="AP432" s="370" t="s">
        <v>1816</v>
      </c>
      <c r="AQ432" s="376" t="s">
        <v>1424</v>
      </c>
      <c r="AR432" s="369">
        <v>6.6666666666666697E-3</v>
      </c>
      <c r="AS432" s="369">
        <v>6.6666666666666697E-3</v>
      </c>
      <c r="AT432" s="369" t="s">
        <v>1424</v>
      </c>
      <c r="AW432" s="198"/>
      <c r="AX432" s="198"/>
      <c r="AY432" s="184"/>
      <c r="AZ432" s="184"/>
      <c r="BA432" s="184"/>
      <c r="BB432" s="186"/>
      <c r="BC432" s="184"/>
      <c r="BD432" s="184"/>
      <c r="BE432" s="184"/>
      <c r="BF432" s="184"/>
      <c r="BG432" s="186"/>
      <c r="BH432" s="186"/>
      <c r="BI432" s="199"/>
      <c r="BJ432" s="199"/>
      <c r="BK432" s="199"/>
      <c r="BL432" s="186"/>
      <c r="BM432" s="186"/>
      <c r="BN432" s="186"/>
      <c r="BO432" s="186"/>
      <c r="BP432" s="186"/>
      <c r="BQ432" s="186"/>
      <c r="BR432" s="186"/>
      <c r="BS432" s="186"/>
      <c r="BT432" s="187"/>
      <c r="BU432" s="188"/>
      <c r="BV432" s="189"/>
      <c r="BW432" s="185"/>
      <c r="BX432"/>
      <c r="BZ432"/>
    </row>
    <row r="433" spans="2:78" ht="18.75">
      <c r="B433" s="363" t="s">
        <v>204</v>
      </c>
      <c r="C433" s="364">
        <v>21917184000129</v>
      </c>
      <c r="D433" s="365" t="s">
        <v>14</v>
      </c>
      <c r="E433" s="365" t="s">
        <v>607</v>
      </c>
      <c r="F433" s="365" t="s">
        <v>691</v>
      </c>
      <c r="G433" s="366" t="s">
        <v>1424</v>
      </c>
      <c r="H433" s="366" t="s">
        <v>34</v>
      </c>
      <c r="I433" s="366" t="s">
        <v>34</v>
      </c>
      <c r="J433" s="366" t="s">
        <v>608</v>
      </c>
      <c r="K433" s="367" t="s">
        <v>48</v>
      </c>
      <c r="L433" s="368" t="s">
        <v>1341</v>
      </c>
      <c r="M433" s="368" t="s">
        <v>34</v>
      </c>
      <c r="N433" s="367">
        <v>394181</v>
      </c>
      <c r="O433" s="367" t="s">
        <v>1323</v>
      </c>
      <c r="P433" s="371">
        <v>42036</v>
      </c>
      <c r="Q433" s="372">
        <v>818.11604</v>
      </c>
      <c r="R433" s="372">
        <v>676.64597387649394</v>
      </c>
      <c r="S433" s="367">
        <v>2</v>
      </c>
      <c r="T433" s="369">
        <v>0.28277076713239535</v>
      </c>
      <c r="U433" s="369">
        <v>3.029753592204143</v>
      </c>
      <c r="V433" s="369">
        <v>6.3906149642179333E-2</v>
      </c>
      <c r="W433" s="369">
        <v>0.57252573011980168</v>
      </c>
      <c r="X433" s="369">
        <v>9.9119227692353373E-2</v>
      </c>
      <c r="Y433" s="369">
        <v>0.67852825825511653</v>
      </c>
      <c r="Z433" s="369">
        <v>0.46327835115673843</v>
      </c>
      <c r="AA433" s="369">
        <v>2.5031825902145286</v>
      </c>
      <c r="AB433" s="369">
        <v>0.27635451360538565</v>
      </c>
      <c r="AC433" s="373">
        <v>-0.17265973093971207</v>
      </c>
      <c r="AD433" s="575">
        <v>21917206000150</v>
      </c>
      <c r="AE433" s="370" t="s">
        <v>2009</v>
      </c>
      <c r="AF433" s="370" t="s">
        <v>1812</v>
      </c>
      <c r="AG433" s="374" t="s">
        <v>1459</v>
      </c>
      <c r="AH433" s="374" t="s">
        <v>1819</v>
      </c>
      <c r="AI433" s="374">
        <v>10000</v>
      </c>
      <c r="AJ433" s="374">
        <v>5000</v>
      </c>
      <c r="AK433" s="374">
        <v>5000</v>
      </c>
      <c r="AL433" s="722">
        <v>3</v>
      </c>
      <c r="AM433" s="722">
        <v>20</v>
      </c>
      <c r="AN433" s="369" t="s">
        <v>668</v>
      </c>
      <c r="AO433" s="367" t="s">
        <v>1326</v>
      </c>
      <c r="AP433" s="370" t="s">
        <v>1816</v>
      </c>
      <c r="AQ433" s="376" t="s">
        <v>672</v>
      </c>
      <c r="AR433" s="369">
        <v>4.4999999999999997E-3</v>
      </c>
      <c r="AS433" s="369">
        <v>4.4999999999999997E-3</v>
      </c>
      <c r="AT433" s="369" t="s">
        <v>1424</v>
      </c>
      <c r="AW433" s="198"/>
      <c r="AX433" s="198"/>
      <c r="AY433" s="184"/>
      <c r="AZ433" s="184"/>
      <c r="BA433" s="184"/>
      <c r="BB433" s="186"/>
      <c r="BC433" s="184"/>
      <c r="BD433" s="184"/>
      <c r="BE433" s="184"/>
      <c r="BF433" s="184"/>
      <c r="BG433" s="186"/>
      <c r="BH433" s="186"/>
      <c r="BI433" s="199"/>
      <c r="BJ433" s="199"/>
      <c r="BK433" s="199"/>
      <c r="BL433" s="186"/>
      <c r="BM433" s="186"/>
      <c r="BN433" s="186"/>
      <c r="BO433" s="186"/>
      <c r="BP433" s="186"/>
      <c r="BQ433" s="186"/>
      <c r="BR433" s="186"/>
      <c r="BS433" s="186"/>
      <c r="BT433" s="187"/>
      <c r="BU433" s="188"/>
      <c r="BV433" s="189"/>
      <c r="BW433" s="185"/>
      <c r="BX433"/>
      <c r="BZ433"/>
    </row>
    <row r="434" spans="2:78" ht="18.75">
      <c r="B434" s="363" t="s">
        <v>1150</v>
      </c>
      <c r="C434" s="364">
        <v>21732619000160</v>
      </c>
      <c r="D434" s="365" t="s">
        <v>11</v>
      </c>
      <c r="E434" s="365" t="s">
        <v>620</v>
      </c>
      <c r="F434" s="365" t="s">
        <v>1424</v>
      </c>
      <c r="G434" s="366" t="s">
        <v>1424</v>
      </c>
      <c r="H434" s="366" t="s">
        <v>34</v>
      </c>
      <c r="I434" s="366" t="s">
        <v>34</v>
      </c>
      <c r="J434" s="366" t="s">
        <v>702</v>
      </c>
      <c r="K434" s="367" t="s">
        <v>48</v>
      </c>
      <c r="L434" s="368"/>
      <c r="M434" s="368" t="s">
        <v>34</v>
      </c>
      <c r="N434" s="367">
        <v>395102</v>
      </c>
      <c r="O434" s="367" t="s">
        <v>1323</v>
      </c>
      <c r="P434" s="371">
        <v>42118</v>
      </c>
      <c r="Q434" s="372">
        <v>36.605803999999999</v>
      </c>
      <c r="R434" s="372">
        <v>311538.94886742055</v>
      </c>
      <c r="S434" s="367">
        <v>2</v>
      </c>
      <c r="T434" s="369">
        <v>-1.7956989303887894E-2</v>
      </c>
      <c r="U434" s="369">
        <v>-0.19240055611248094</v>
      </c>
      <c r="V434" s="369">
        <v>-3.2031917304600088E-2</v>
      </c>
      <c r="W434" s="369">
        <v>-0.28696920319306962</v>
      </c>
      <c r="X434" s="369">
        <v>0.1486465861872035</v>
      </c>
      <c r="Y434" s="369">
        <v>1.017571580906832</v>
      </c>
      <c r="Z434" s="369">
        <v>0.13265969319051329</v>
      </c>
      <c r="AA434" s="369">
        <v>0.71678599612643201</v>
      </c>
      <c r="AB434" s="369">
        <v>3.8170173402057639E-2</v>
      </c>
      <c r="AC434" s="373">
        <v>-3.76349778128376</v>
      </c>
      <c r="AD434" s="575">
        <v>0</v>
      </c>
      <c r="AE434" s="370" t="s">
        <v>2010</v>
      </c>
      <c r="AF434" s="370" t="s">
        <v>1833</v>
      </c>
      <c r="AG434" s="374" t="s">
        <v>1458</v>
      </c>
      <c r="AH434" s="374" t="s">
        <v>1813</v>
      </c>
      <c r="AI434" s="374">
        <v>500</v>
      </c>
      <c r="AJ434" s="374">
        <v>500</v>
      </c>
      <c r="AK434" s="374">
        <v>500</v>
      </c>
      <c r="AL434" s="722">
        <v>1</v>
      </c>
      <c r="AM434" s="722">
        <v>20</v>
      </c>
      <c r="AN434" s="369" t="s">
        <v>1815</v>
      </c>
      <c r="AO434" s="367" t="s">
        <v>1326</v>
      </c>
      <c r="AP434" s="370" t="s">
        <v>1835</v>
      </c>
      <c r="AQ434" s="376" t="s">
        <v>681</v>
      </c>
      <c r="AR434" s="369">
        <v>3.1113333333333301E-3</v>
      </c>
      <c r="AS434" s="369">
        <v>3.1113333333333301E-3</v>
      </c>
      <c r="AT434" s="369" t="s">
        <v>1424</v>
      </c>
      <c r="AW434" s="198"/>
      <c r="AX434" s="198"/>
      <c r="AY434" s="184"/>
      <c r="AZ434" s="184"/>
      <c r="BA434" s="184"/>
      <c r="BB434" s="186"/>
      <c r="BC434" s="184"/>
      <c r="BD434" s="184"/>
      <c r="BE434" s="184"/>
      <c r="BF434" s="184"/>
      <c r="BG434" s="186"/>
      <c r="BH434" s="186"/>
      <c r="BI434" s="199"/>
      <c r="BJ434" s="199"/>
      <c r="BK434" s="199"/>
      <c r="BL434" s="186"/>
      <c r="BM434" s="186"/>
      <c r="BN434" s="186"/>
      <c r="BO434" s="186"/>
      <c r="BP434" s="186"/>
      <c r="BQ434" s="186"/>
      <c r="BR434" s="186"/>
      <c r="BS434" s="186"/>
      <c r="BT434" s="187"/>
      <c r="BU434" s="188"/>
      <c r="BV434" s="189"/>
      <c r="BW434" s="185"/>
      <c r="BX434"/>
      <c r="BZ434"/>
    </row>
    <row r="435" spans="2:78" ht="18.75">
      <c r="B435" s="363" t="s">
        <v>293</v>
      </c>
      <c r="C435" s="364">
        <v>20658576000158</v>
      </c>
      <c r="D435" s="365" t="s">
        <v>14</v>
      </c>
      <c r="E435" s="365" t="s">
        <v>607</v>
      </c>
      <c r="F435" s="365" t="s">
        <v>1424</v>
      </c>
      <c r="G435" s="366" t="s">
        <v>1424</v>
      </c>
      <c r="H435" s="366" t="s">
        <v>34</v>
      </c>
      <c r="I435" s="366" t="s">
        <v>34</v>
      </c>
      <c r="J435" s="366" t="s">
        <v>608</v>
      </c>
      <c r="K435" s="367" t="s">
        <v>48</v>
      </c>
      <c r="L435" s="368"/>
      <c r="M435" s="368" t="s">
        <v>34</v>
      </c>
      <c r="N435" s="367">
        <v>395511</v>
      </c>
      <c r="O435" s="367" t="s">
        <v>1323</v>
      </c>
      <c r="P435" s="371">
        <v>41857</v>
      </c>
      <c r="Q435" s="372">
        <v>966.375181</v>
      </c>
      <c r="R435" s="372">
        <v>1146.8006819362556</v>
      </c>
      <c r="S435" s="367">
        <v>2</v>
      </c>
      <c r="T435" s="369">
        <v>0.10493742194429467</v>
      </c>
      <c r="U435" s="369">
        <v>1.1243543111495304</v>
      </c>
      <c r="V435" s="369">
        <v>3.9209898339849669E-2</v>
      </c>
      <c r="W435" s="369">
        <v>0.35127567222621497</v>
      </c>
      <c r="X435" s="369">
        <v>4.2513530556511414E-2</v>
      </c>
      <c r="Y435" s="369">
        <v>0.29102962676746885</v>
      </c>
      <c r="Z435" s="369">
        <v>9.5496495483435861E-2</v>
      </c>
      <c r="AA435" s="369">
        <v>0.51598604666886783</v>
      </c>
      <c r="AB435" s="369">
        <v>0.27499305348695929</v>
      </c>
      <c r="AC435" s="373">
        <v>-0.2633213688390294</v>
      </c>
      <c r="AD435" s="575">
        <v>26491395000166</v>
      </c>
      <c r="AE435" s="370" t="s">
        <v>2011</v>
      </c>
      <c r="AF435" s="370" t="s">
        <v>1856</v>
      </c>
      <c r="AG435" s="374" t="s">
        <v>59</v>
      </c>
      <c r="AH435" s="374" t="s">
        <v>1819</v>
      </c>
      <c r="AI435" s="374">
        <v>1000</v>
      </c>
      <c r="AJ435" s="374">
        <v>500</v>
      </c>
      <c r="AK435" s="374">
        <v>1000</v>
      </c>
      <c r="AL435" s="722">
        <v>2</v>
      </c>
      <c r="AM435" s="722">
        <v>20</v>
      </c>
      <c r="AN435" s="369" t="s">
        <v>668</v>
      </c>
      <c r="AO435" s="367" t="s">
        <v>1326</v>
      </c>
      <c r="AP435" s="370" t="s">
        <v>1816</v>
      </c>
      <c r="AQ435" s="376" t="s">
        <v>661</v>
      </c>
      <c r="AR435" s="369">
        <v>4.9333333333333304E-3</v>
      </c>
      <c r="AS435" s="369">
        <v>4.9333333333333304E-3</v>
      </c>
      <c r="AT435" s="369" t="s">
        <v>1424</v>
      </c>
      <c r="AW435" s="198"/>
      <c r="AX435" s="198"/>
      <c r="AY435" s="184"/>
      <c r="AZ435" s="184"/>
      <c r="BA435" s="184"/>
      <c r="BB435" s="186"/>
      <c r="BC435" s="184"/>
      <c r="BD435" s="184"/>
      <c r="BE435" s="184"/>
      <c r="BF435" s="184"/>
      <c r="BG435" s="186"/>
      <c r="BH435" s="186"/>
      <c r="BI435" s="199"/>
      <c r="BJ435" s="199"/>
      <c r="BK435" s="199"/>
      <c r="BL435" s="186"/>
      <c r="BM435" s="186"/>
      <c r="BN435" s="186"/>
      <c r="BO435" s="186"/>
      <c r="BP435" s="186"/>
      <c r="BQ435" s="186"/>
      <c r="BR435" s="186"/>
      <c r="BS435" s="186"/>
      <c r="BT435" s="187"/>
      <c r="BU435" s="188"/>
      <c r="BV435" s="189"/>
      <c r="BW435" s="185"/>
      <c r="BX435"/>
      <c r="BZ435"/>
    </row>
    <row r="436" spans="2:78" ht="18.75">
      <c r="B436" s="363" t="s">
        <v>306</v>
      </c>
      <c r="C436" s="364">
        <v>17759778000181</v>
      </c>
      <c r="D436" s="365" t="s">
        <v>14</v>
      </c>
      <c r="E436" s="365" t="s">
        <v>607</v>
      </c>
      <c r="F436" s="365" t="s">
        <v>1424</v>
      </c>
      <c r="G436" s="366" t="s">
        <v>1424</v>
      </c>
      <c r="H436" s="366" t="s">
        <v>34</v>
      </c>
      <c r="I436" s="366" t="s">
        <v>34</v>
      </c>
      <c r="J436" s="366" t="s">
        <v>608</v>
      </c>
      <c r="K436" s="367" t="s">
        <v>48</v>
      </c>
      <c r="L436" s="368"/>
      <c r="M436" s="368" t="s">
        <v>34</v>
      </c>
      <c r="N436" s="367">
        <v>395951</v>
      </c>
      <c r="O436" s="367" t="s">
        <v>1323</v>
      </c>
      <c r="P436" s="371">
        <v>41388</v>
      </c>
      <c r="Q436" s="372">
        <v>58.102637000000001</v>
      </c>
      <c r="R436" s="372">
        <v>73.006706559523764</v>
      </c>
      <c r="S436" s="367">
        <v>5</v>
      </c>
      <c r="T436" s="369">
        <v>6.4904774314535008E-2</v>
      </c>
      <c r="U436" s="369">
        <v>0.69542362926996182</v>
      </c>
      <c r="V436" s="369">
        <v>2.9580479356868583E-2</v>
      </c>
      <c r="W436" s="369">
        <v>0.26500713367821305</v>
      </c>
      <c r="X436" s="369">
        <v>0.11863147349150505</v>
      </c>
      <c r="Y436" s="369">
        <v>0.8121008300454986</v>
      </c>
      <c r="Z436" s="369">
        <v>0.16636193966708768</v>
      </c>
      <c r="AA436" s="369">
        <v>0.89888575628280043</v>
      </c>
      <c r="AB436" s="369">
        <v>0.1714990929025092</v>
      </c>
      <c r="AC436" s="373">
        <v>-0.47837551126307615</v>
      </c>
      <c r="AD436" s="575">
        <v>0</v>
      </c>
      <c r="AE436" s="370" t="s">
        <v>2012</v>
      </c>
      <c r="AF436" s="370" t="s">
        <v>1833</v>
      </c>
      <c r="AG436" s="374" t="s">
        <v>1458</v>
      </c>
      <c r="AH436" s="374" t="s">
        <v>1819</v>
      </c>
      <c r="AI436" s="374">
        <v>1000</v>
      </c>
      <c r="AJ436" s="374">
        <v>1000</v>
      </c>
      <c r="AK436" s="374">
        <v>100</v>
      </c>
      <c r="AL436" s="722">
        <v>2</v>
      </c>
      <c r="AM436" s="722">
        <v>20</v>
      </c>
      <c r="AN436" s="369" t="s">
        <v>1815</v>
      </c>
      <c r="AO436" s="367" t="s">
        <v>1326</v>
      </c>
      <c r="AP436" s="370" t="s">
        <v>1816</v>
      </c>
      <c r="AQ436" s="376" t="s">
        <v>661</v>
      </c>
      <c r="AR436" s="369">
        <v>6.0000000000000001E-3</v>
      </c>
      <c r="AS436" s="369">
        <v>6.0000000000000001E-3</v>
      </c>
      <c r="AT436" s="369" t="s">
        <v>1424</v>
      </c>
      <c r="AW436" s="198"/>
      <c r="AX436" s="198"/>
      <c r="AY436" s="184"/>
      <c r="AZ436" s="184"/>
      <c r="BA436" s="184"/>
      <c r="BB436" s="186"/>
      <c r="BC436" s="184"/>
      <c r="BD436" s="184"/>
      <c r="BE436" s="184"/>
      <c r="BF436" s="184"/>
      <c r="BG436" s="186"/>
      <c r="BH436" s="186"/>
      <c r="BI436" s="199"/>
      <c r="BJ436" s="199"/>
      <c r="BK436" s="199"/>
      <c r="BL436" s="186"/>
      <c r="BM436" s="186"/>
      <c r="BN436" s="186"/>
      <c r="BO436" s="186"/>
      <c r="BP436" s="186"/>
      <c r="BQ436" s="186"/>
      <c r="BR436" s="186"/>
      <c r="BS436" s="186"/>
      <c r="BT436" s="187"/>
      <c r="BU436" s="188"/>
      <c r="BV436" s="189"/>
      <c r="BW436" s="185"/>
      <c r="BX436"/>
      <c r="BZ436"/>
    </row>
    <row r="437" spans="2:78" ht="18.75">
      <c r="B437" s="363" t="s">
        <v>543</v>
      </c>
      <c r="C437" s="364">
        <v>22187946000141</v>
      </c>
      <c r="D437" s="365" t="s">
        <v>13</v>
      </c>
      <c r="E437" s="365" t="s">
        <v>615</v>
      </c>
      <c r="F437" s="365" t="s">
        <v>619</v>
      </c>
      <c r="G437" s="366" t="s">
        <v>34</v>
      </c>
      <c r="H437" s="366" t="s">
        <v>1340</v>
      </c>
      <c r="I437" s="366" t="s">
        <v>34</v>
      </c>
      <c r="J437" s="366" t="s">
        <v>611</v>
      </c>
      <c r="K437" s="367" t="s">
        <v>48</v>
      </c>
      <c r="L437" s="368"/>
      <c r="M437" s="368" t="s">
        <v>1421</v>
      </c>
      <c r="N437" s="367">
        <v>396052</v>
      </c>
      <c r="O437" s="367" t="s">
        <v>1326</v>
      </c>
      <c r="P437" s="371">
        <v>42147</v>
      </c>
      <c r="Q437" s="372">
        <v>1301.086661</v>
      </c>
      <c r="R437" s="372">
        <v>1303.3351433214293</v>
      </c>
      <c r="S437" s="367">
        <v>1</v>
      </c>
      <c r="T437" s="369">
        <v>0.12855599455706335</v>
      </c>
      <c r="U437" s="369">
        <v>1.3774160259157038</v>
      </c>
      <c r="V437" s="369">
        <v>9.5689130810435508E-2</v>
      </c>
      <c r="W437" s="369">
        <v>0.85726475133490032</v>
      </c>
      <c r="X437" s="369">
        <v>0.16489998759243307</v>
      </c>
      <c r="Y437" s="369">
        <v>1.1288354840159407</v>
      </c>
      <c r="Z437" s="369">
        <v>0.19175728790863289</v>
      </c>
      <c r="AA437" s="369">
        <v>1.0361017376295396</v>
      </c>
      <c r="AB437" s="369">
        <v>8.2373697730679027E-2</v>
      </c>
      <c r="AC437" s="373">
        <v>-0.19341507342447398</v>
      </c>
      <c r="AD437" s="575">
        <v>7455507000189</v>
      </c>
      <c r="AE437" s="370" t="s">
        <v>1838</v>
      </c>
      <c r="AF437" s="370" t="s">
        <v>1856</v>
      </c>
      <c r="AG437" s="374" t="s">
        <v>59</v>
      </c>
      <c r="AH437" s="374" t="s">
        <v>1819</v>
      </c>
      <c r="AI437" s="374">
        <v>5000</v>
      </c>
      <c r="AJ437" s="374">
        <v>2000</v>
      </c>
      <c r="AK437" s="374">
        <v>5000</v>
      </c>
      <c r="AL437" s="722">
        <v>0</v>
      </c>
      <c r="AM437" s="722">
        <v>0</v>
      </c>
      <c r="AN437" s="369" t="s">
        <v>1820</v>
      </c>
      <c r="AO437" s="367" t="s">
        <v>1326</v>
      </c>
      <c r="AP437" s="370" t="s">
        <v>1835</v>
      </c>
      <c r="AQ437" s="376" t="s">
        <v>666</v>
      </c>
      <c r="AR437" s="369">
        <v>0</v>
      </c>
      <c r="AS437" s="369">
        <v>0</v>
      </c>
      <c r="AT437" s="369" t="s">
        <v>1424</v>
      </c>
      <c r="AW437" s="198"/>
      <c r="AX437" s="198"/>
      <c r="AY437" s="184"/>
      <c r="AZ437" s="184"/>
      <c r="BA437" s="184"/>
      <c r="BB437" s="186"/>
      <c r="BC437" s="184"/>
      <c r="BD437" s="184"/>
      <c r="BE437" s="184"/>
      <c r="BF437" s="184"/>
      <c r="BG437" s="186"/>
      <c r="BH437" s="186"/>
      <c r="BI437" s="199"/>
      <c r="BJ437" s="199"/>
      <c r="BK437" s="199"/>
      <c r="BL437" s="186"/>
      <c r="BM437" s="186"/>
      <c r="BN437" s="186"/>
      <c r="BO437" s="186"/>
      <c r="BP437" s="186"/>
      <c r="BQ437" s="186"/>
      <c r="BR437" s="186"/>
      <c r="BS437" s="186"/>
      <c r="BT437" s="187"/>
      <c r="BU437" s="188"/>
      <c r="BV437" s="189"/>
      <c r="BW437" s="185"/>
      <c r="BX437"/>
      <c r="BZ437"/>
    </row>
    <row r="438" spans="2:78" ht="18.75">
      <c r="B438" s="363" t="s">
        <v>65</v>
      </c>
      <c r="C438" s="364">
        <v>21983042000160</v>
      </c>
      <c r="D438" s="365" t="s">
        <v>13</v>
      </c>
      <c r="E438" s="365" t="s">
        <v>615</v>
      </c>
      <c r="F438" s="365" t="s">
        <v>619</v>
      </c>
      <c r="G438" s="366" t="s">
        <v>34</v>
      </c>
      <c r="H438" s="366" t="s">
        <v>1339</v>
      </c>
      <c r="I438" s="366" t="s">
        <v>34</v>
      </c>
      <c r="J438" s="366" t="s">
        <v>611</v>
      </c>
      <c r="K438" s="367" t="s">
        <v>48</v>
      </c>
      <c r="L438" s="368" t="s">
        <v>1341</v>
      </c>
      <c r="M438" s="368" t="s">
        <v>34</v>
      </c>
      <c r="N438" s="367">
        <v>396729</v>
      </c>
      <c r="O438" s="367" t="s">
        <v>1323</v>
      </c>
      <c r="P438" s="371">
        <v>42155</v>
      </c>
      <c r="Q438" s="372">
        <v>669.18549700000005</v>
      </c>
      <c r="R438" s="372">
        <v>716.23674640079412</v>
      </c>
      <c r="S438" s="367">
        <v>1</v>
      </c>
      <c r="T438" s="369">
        <v>8.5379537240343195E-2</v>
      </c>
      <c r="U438" s="369">
        <v>0.91480092612805974</v>
      </c>
      <c r="V438" s="369">
        <v>0.10424044644105268</v>
      </c>
      <c r="W438" s="369">
        <v>0.93387472161658058</v>
      </c>
      <c r="X438" s="369">
        <v>0.1398244276005709</v>
      </c>
      <c r="Y438" s="369">
        <v>0.95717881918740177</v>
      </c>
      <c r="Z438" s="369">
        <v>0.18612733864988718</v>
      </c>
      <c r="AA438" s="369">
        <v>1.0056820322124922</v>
      </c>
      <c r="AB438" s="369">
        <v>2.3739177026652462E-2</v>
      </c>
      <c r="AC438" s="373">
        <v>-0.31092059998207755</v>
      </c>
      <c r="AD438" s="575">
        <v>21983079000198</v>
      </c>
      <c r="AE438" s="370" t="s">
        <v>1975</v>
      </c>
      <c r="AF438" s="370" t="s">
        <v>1812</v>
      </c>
      <c r="AG438" s="374" t="s">
        <v>1459</v>
      </c>
      <c r="AH438" s="374" t="s">
        <v>1819</v>
      </c>
      <c r="AI438" s="374">
        <v>50000</v>
      </c>
      <c r="AJ438" s="374">
        <v>5000</v>
      </c>
      <c r="AK438" s="374">
        <v>25000</v>
      </c>
      <c r="AL438" s="722">
        <v>1.9</v>
      </c>
      <c r="AM438" s="722">
        <v>20</v>
      </c>
      <c r="AN438" s="369" t="s">
        <v>1820</v>
      </c>
      <c r="AO438" s="367" t="s">
        <v>1326</v>
      </c>
      <c r="AP438" s="370" t="s">
        <v>1835</v>
      </c>
      <c r="AQ438" s="376" t="s">
        <v>673</v>
      </c>
      <c r="AR438" s="369">
        <v>3.8E-3</v>
      </c>
      <c r="AS438" s="369">
        <v>3.8E-3</v>
      </c>
      <c r="AT438" s="369" t="s">
        <v>1424</v>
      </c>
      <c r="AW438" s="198"/>
      <c r="AX438" s="198"/>
      <c r="AY438" s="184"/>
      <c r="AZ438" s="184"/>
      <c r="BA438" s="184"/>
      <c r="BB438" s="186"/>
      <c r="BC438" s="184"/>
      <c r="BD438" s="184"/>
      <c r="BE438" s="184"/>
      <c r="BF438" s="184"/>
      <c r="BG438" s="186"/>
      <c r="BH438" s="186"/>
      <c r="BI438" s="199"/>
      <c r="BJ438" s="199"/>
      <c r="BK438" s="199"/>
      <c r="BL438" s="186"/>
      <c r="BM438" s="186"/>
      <c r="BN438" s="186"/>
      <c r="BO438" s="186"/>
      <c r="BP438" s="186"/>
      <c r="BQ438" s="186"/>
      <c r="BR438" s="186"/>
      <c r="BS438" s="186"/>
      <c r="BT438" s="187"/>
      <c r="BU438" s="188"/>
      <c r="BV438" s="189"/>
      <c r="BW438" s="185"/>
      <c r="BX438"/>
      <c r="BZ438"/>
    </row>
    <row r="439" spans="2:78" ht="18.75">
      <c r="B439" s="363" t="s">
        <v>1186</v>
      </c>
      <c r="C439" s="364">
        <v>19366052000104</v>
      </c>
      <c r="D439" s="365" t="s">
        <v>13</v>
      </c>
      <c r="E439" s="365" t="s">
        <v>616</v>
      </c>
      <c r="F439" s="365" t="s">
        <v>617</v>
      </c>
      <c r="G439" s="366" t="s">
        <v>34</v>
      </c>
      <c r="H439" s="366" t="s">
        <v>1339</v>
      </c>
      <c r="I439" s="366" t="s">
        <v>34</v>
      </c>
      <c r="J439" s="366" t="s">
        <v>608</v>
      </c>
      <c r="K439" s="367" t="s">
        <v>48</v>
      </c>
      <c r="L439" s="368" t="s">
        <v>1341</v>
      </c>
      <c r="M439" s="368" t="s">
        <v>34</v>
      </c>
      <c r="N439" s="367">
        <v>396941</v>
      </c>
      <c r="O439" s="367" t="s">
        <v>1326</v>
      </c>
      <c r="P439" s="371">
        <v>42148</v>
      </c>
      <c r="Q439" s="372">
        <v>1496.178314</v>
      </c>
      <c r="R439" s="372">
        <v>1465.4681179761899</v>
      </c>
      <c r="S439" s="367">
        <v>1</v>
      </c>
      <c r="T439" s="369">
        <v>0.12239648092707789</v>
      </c>
      <c r="U439" s="369">
        <v>1.3114197819052993</v>
      </c>
      <c r="V439" s="369">
        <v>0.12991300417132323</v>
      </c>
      <c r="W439" s="369">
        <v>1.1638713642067453</v>
      </c>
      <c r="X439" s="369">
        <v>0.2084040307333237</v>
      </c>
      <c r="Y439" s="369">
        <v>1.426645740478635</v>
      </c>
      <c r="Z439" s="369">
        <v>0.44708847250592254</v>
      </c>
      <c r="AA439" s="369">
        <v>2.4157055426140519</v>
      </c>
      <c r="AB439" s="369">
        <v>2.9168862192194105E-2</v>
      </c>
      <c r="AC439" s="373">
        <v>0.62709194638925714</v>
      </c>
      <c r="AD439" s="575">
        <v>32318967000102</v>
      </c>
      <c r="AE439" s="370" t="s">
        <v>1864</v>
      </c>
      <c r="AF439" s="370" t="s">
        <v>1812</v>
      </c>
      <c r="AG439" s="374" t="s">
        <v>1459</v>
      </c>
      <c r="AH439" s="374" t="s">
        <v>1819</v>
      </c>
      <c r="AI439" s="374">
        <v>50000</v>
      </c>
      <c r="AJ439" s="374">
        <v>5000</v>
      </c>
      <c r="AK439" s="374">
        <v>5000</v>
      </c>
      <c r="AL439" s="722">
        <v>2</v>
      </c>
      <c r="AM439" s="722">
        <v>25</v>
      </c>
      <c r="AN439" s="369" t="s">
        <v>1820</v>
      </c>
      <c r="AO439" s="367" t="s">
        <v>1326</v>
      </c>
      <c r="AP439" s="370" t="s">
        <v>1835</v>
      </c>
      <c r="AQ439" s="376" t="s">
        <v>670</v>
      </c>
      <c r="AR439" s="369">
        <v>3.8899999999999998E-3</v>
      </c>
      <c r="AS439" s="369">
        <v>3.8899999999999998E-3</v>
      </c>
      <c r="AT439" s="369" t="s">
        <v>1424</v>
      </c>
      <c r="AW439" s="198"/>
      <c r="AX439" s="198"/>
      <c r="AY439" s="184"/>
      <c r="AZ439" s="184"/>
      <c r="BA439" s="184"/>
      <c r="BB439" s="186"/>
      <c r="BC439" s="184"/>
      <c r="BD439" s="184"/>
      <c r="BE439" s="184"/>
      <c r="BF439" s="184"/>
      <c r="BG439" s="186"/>
      <c r="BH439" s="186"/>
      <c r="BI439" s="199"/>
      <c r="BJ439" s="199"/>
      <c r="BK439" s="199"/>
      <c r="BL439" s="186"/>
      <c r="BM439" s="186"/>
      <c r="BN439" s="186"/>
      <c r="BO439" s="186"/>
      <c r="BP439" s="186"/>
      <c r="BQ439" s="186"/>
      <c r="BR439" s="186"/>
      <c r="BS439" s="186"/>
      <c r="BT439" s="187"/>
      <c r="BU439" s="188"/>
      <c r="BV439" s="189"/>
      <c r="BW439" s="185"/>
      <c r="BX439"/>
      <c r="BZ439"/>
    </row>
    <row r="440" spans="2:78" ht="18.75">
      <c r="B440" s="363" t="s">
        <v>1709</v>
      </c>
      <c r="C440" s="364">
        <v>21940710000171</v>
      </c>
      <c r="D440" s="365" t="s">
        <v>13</v>
      </c>
      <c r="E440" s="365" t="s">
        <v>616</v>
      </c>
      <c r="F440" s="365" t="s">
        <v>617</v>
      </c>
      <c r="G440" s="366" t="s">
        <v>34</v>
      </c>
      <c r="H440" s="366" t="s">
        <v>1339</v>
      </c>
      <c r="I440" s="366" t="s">
        <v>34</v>
      </c>
      <c r="J440" s="366" t="s">
        <v>608</v>
      </c>
      <c r="K440" s="367" t="s">
        <v>48</v>
      </c>
      <c r="L440" s="368"/>
      <c r="M440" s="368" t="s">
        <v>1424</v>
      </c>
      <c r="N440" s="367">
        <v>397520</v>
      </c>
      <c r="O440" s="367" t="s">
        <v>1323</v>
      </c>
      <c r="P440" s="371">
        <v>42165</v>
      </c>
      <c r="Q440" s="372">
        <v>356.288546</v>
      </c>
      <c r="R440" s="372">
        <v>329.0329238588709</v>
      </c>
      <c r="S440" s="367">
        <v>1</v>
      </c>
      <c r="T440" s="369">
        <v>0.12212466126734012</v>
      </c>
      <c r="U440" s="369">
        <v>1.3085073641936884</v>
      </c>
      <c r="V440" s="369">
        <v>0.12952486891294912</v>
      </c>
      <c r="W440" s="369">
        <v>1.1603941179099475</v>
      </c>
      <c r="X440" s="369">
        <v>0.20757268068459123</v>
      </c>
      <c r="Y440" s="369">
        <v>1.4209546701010733</v>
      </c>
      <c r="Z440" s="369">
        <v>0.44496578965417211</v>
      </c>
      <c r="AA440" s="369">
        <v>2.4042362763602294</v>
      </c>
      <c r="AB440" s="369">
        <v>2.9521812066025301E-2</v>
      </c>
      <c r="AC440" s="373">
        <v>0.60644730301947714</v>
      </c>
      <c r="AD440" s="575">
        <v>19366052000104</v>
      </c>
      <c r="AE440" s="370" t="s">
        <v>1906</v>
      </c>
      <c r="AF440" s="370" t="s">
        <v>1907</v>
      </c>
      <c r="AG440" s="374" t="s">
        <v>1462</v>
      </c>
      <c r="AH440" s="374" t="s">
        <v>1819</v>
      </c>
      <c r="AI440" s="374">
        <v>50000</v>
      </c>
      <c r="AJ440" s="374">
        <v>5000</v>
      </c>
      <c r="AK440" s="374">
        <v>5000</v>
      </c>
      <c r="AL440" s="722">
        <v>0</v>
      </c>
      <c r="AM440" s="722">
        <v>0</v>
      </c>
      <c r="AN440" s="369" t="s">
        <v>1820</v>
      </c>
      <c r="AO440" s="367" t="s">
        <v>1326</v>
      </c>
      <c r="AP440" s="370" t="s">
        <v>1835</v>
      </c>
      <c r="AQ440" s="376" t="s">
        <v>1815</v>
      </c>
      <c r="AR440" s="369">
        <v>0</v>
      </c>
      <c r="AS440" s="369">
        <v>0</v>
      </c>
      <c r="AT440" s="369" t="s">
        <v>1424</v>
      </c>
      <c r="AW440" s="198"/>
      <c r="AX440" s="198"/>
      <c r="AY440" s="184"/>
      <c r="AZ440" s="184"/>
      <c r="BA440" s="184"/>
      <c r="BB440" s="186"/>
      <c r="BC440" s="184"/>
      <c r="BD440" s="184"/>
      <c r="BE440" s="184"/>
      <c r="BF440" s="184"/>
      <c r="BG440" s="186"/>
      <c r="BH440" s="186"/>
      <c r="BI440" s="199"/>
      <c r="BJ440" s="199"/>
      <c r="BK440" s="199"/>
      <c r="BL440" s="186"/>
      <c r="BM440" s="186"/>
      <c r="BN440" s="186"/>
      <c r="BO440" s="186"/>
      <c r="BP440" s="186"/>
      <c r="BQ440" s="186"/>
      <c r="BR440" s="186"/>
      <c r="BS440" s="186"/>
      <c r="BT440" s="187"/>
      <c r="BU440" s="188"/>
      <c r="BV440" s="189"/>
      <c r="BW440" s="185"/>
      <c r="BX440"/>
      <c r="BZ440"/>
    </row>
    <row r="441" spans="2:78" ht="18.75">
      <c r="B441" s="363" t="s">
        <v>1034</v>
      </c>
      <c r="C441" s="364">
        <v>21624757000126</v>
      </c>
      <c r="D441" s="365" t="s">
        <v>13</v>
      </c>
      <c r="E441" s="365" t="s">
        <v>615</v>
      </c>
      <c r="F441" s="365" t="s">
        <v>619</v>
      </c>
      <c r="G441" s="366" t="s">
        <v>34</v>
      </c>
      <c r="H441" s="366" t="s">
        <v>1339</v>
      </c>
      <c r="I441" s="366" t="s">
        <v>34</v>
      </c>
      <c r="J441" s="366" t="s">
        <v>611</v>
      </c>
      <c r="K441" s="367" t="s">
        <v>48</v>
      </c>
      <c r="L441" s="368"/>
      <c r="M441" s="368" t="s">
        <v>34</v>
      </c>
      <c r="N441" s="367">
        <v>397679</v>
      </c>
      <c r="O441" s="367" t="s">
        <v>1323</v>
      </c>
      <c r="P441" s="371">
        <v>42088</v>
      </c>
      <c r="Q441" s="372">
        <v>3287.6569260000001</v>
      </c>
      <c r="R441" s="372">
        <v>3466.3278554701205</v>
      </c>
      <c r="S441" s="367">
        <v>1</v>
      </c>
      <c r="T441" s="369">
        <v>0.12479533833197509</v>
      </c>
      <c r="U441" s="369">
        <v>1.3371223922330135</v>
      </c>
      <c r="V441" s="369">
        <v>0.12612026635255136</v>
      </c>
      <c r="W441" s="369">
        <v>1.1298927877942468</v>
      </c>
      <c r="X441" s="369">
        <v>0.20357536328076198</v>
      </c>
      <c r="Y441" s="369">
        <v>1.3935907279189212</v>
      </c>
      <c r="Z441" s="369">
        <v>0.22117934208532075</v>
      </c>
      <c r="AA441" s="369">
        <v>1.1950747904379506</v>
      </c>
      <c r="AB441" s="369">
        <v>2.1546521948975723E-2</v>
      </c>
      <c r="AC441" s="373">
        <v>0.67290771019219575</v>
      </c>
      <c r="AD441" s="575">
        <v>0</v>
      </c>
      <c r="AE441" s="370" t="s">
        <v>2013</v>
      </c>
      <c r="AF441" s="370" t="s">
        <v>1856</v>
      </c>
      <c r="AG441" s="374" t="s">
        <v>59</v>
      </c>
      <c r="AH441" s="374" t="s">
        <v>1819</v>
      </c>
      <c r="AI441" s="374">
        <v>1</v>
      </c>
      <c r="AJ441" s="374">
        <v>1</v>
      </c>
      <c r="AK441" s="374">
        <v>1</v>
      </c>
      <c r="AL441" s="722">
        <v>2.0499999999999998</v>
      </c>
      <c r="AM441" s="722">
        <v>20</v>
      </c>
      <c r="AN441" s="369" t="s">
        <v>1820</v>
      </c>
      <c r="AO441" s="367" t="s">
        <v>1326</v>
      </c>
      <c r="AP441" s="370" t="s">
        <v>1835</v>
      </c>
      <c r="AQ441" s="376" t="s">
        <v>666</v>
      </c>
      <c r="AR441" s="369">
        <v>4.6666666666666697E-3</v>
      </c>
      <c r="AS441" s="369">
        <v>4.6666666666666697E-3</v>
      </c>
      <c r="AT441" s="369" t="s">
        <v>1424</v>
      </c>
      <c r="AW441" s="198"/>
      <c r="AX441" s="198"/>
      <c r="AY441" s="184"/>
      <c r="AZ441" s="184"/>
      <c r="BA441" s="184"/>
      <c r="BB441" s="186"/>
      <c r="BC441" s="184"/>
      <c r="BD441" s="184"/>
      <c r="BE441" s="184"/>
      <c r="BF441" s="184"/>
      <c r="BG441" s="186"/>
      <c r="BH441" s="186"/>
      <c r="BI441" s="199"/>
      <c r="BJ441" s="199"/>
      <c r="BK441" s="199"/>
      <c r="BL441" s="186"/>
      <c r="BM441" s="186"/>
      <c r="BN441" s="186"/>
      <c r="BO441" s="186"/>
      <c r="BP441" s="186"/>
      <c r="BQ441" s="186"/>
      <c r="BR441" s="186"/>
      <c r="BS441" s="186"/>
      <c r="BT441" s="187"/>
      <c r="BU441" s="188"/>
      <c r="BV441" s="189"/>
      <c r="BW441" s="185"/>
      <c r="BX441"/>
      <c r="BZ441"/>
    </row>
    <row r="442" spans="2:78" ht="18.75">
      <c r="B442" s="363" t="s">
        <v>53</v>
      </c>
      <c r="C442" s="364">
        <v>21646715000196</v>
      </c>
      <c r="D442" s="365" t="s">
        <v>13</v>
      </c>
      <c r="E442" s="365" t="s">
        <v>615</v>
      </c>
      <c r="F442" s="365" t="s">
        <v>619</v>
      </c>
      <c r="G442" s="366" t="s">
        <v>34</v>
      </c>
      <c r="H442" s="366" t="s">
        <v>1340</v>
      </c>
      <c r="I442" s="366" t="s">
        <v>34</v>
      </c>
      <c r="J442" s="366" t="s">
        <v>611</v>
      </c>
      <c r="K442" s="367" t="s">
        <v>48</v>
      </c>
      <c r="L442" s="368"/>
      <c r="M442" s="368" t="s">
        <v>34</v>
      </c>
      <c r="N442" s="367">
        <v>397806</v>
      </c>
      <c r="O442" s="367" t="s">
        <v>1323</v>
      </c>
      <c r="P442" s="371">
        <v>42036</v>
      </c>
      <c r="Q442" s="372">
        <v>883.18947000000003</v>
      </c>
      <c r="R442" s="372">
        <v>933.96537779365053</v>
      </c>
      <c r="S442" s="367">
        <v>1</v>
      </c>
      <c r="T442" s="369">
        <v>0.28947735322069668</v>
      </c>
      <c r="U442" s="369">
        <v>3.1016114560792429</v>
      </c>
      <c r="V442" s="369">
        <v>0.11852296948810781</v>
      </c>
      <c r="W442" s="369">
        <v>1.0618297303481827</v>
      </c>
      <c r="X442" s="369">
        <v>0.83889623067017349</v>
      </c>
      <c r="Y442" s="369">
        <v>5.7427283434869603</v>
      </c>
      <c r="Z442" s="369">
        <v>1.4576155567907527</v>
      </c>
      <c r="AA442" s="369">
        <v>7.875778947741142</v>
      </c>
      <c r="AB442" s="369">
        <v>0.27189752553600155</v>
      </c>
      <c r="AC442" s="373">
        <v>2.5382812400526141E-2</v>
      </c>
      <c r="AD442" s="575">
        <v>31301673000105</v>
      </c>
      <c r="AE442" s="370" t="s">
        <v>2005</v>
      </c>
      <c r="AF442" s="370" t="s">
        <v>1833</v>
      </c>
      <c r="AG442" s="374" t="s">
        <v>1458</v>
      </c>
      <c r="AH442" s="374" t="s">
        <v>1813</v>
      </c>
      <c r="AI442" s="374">
        <v>5000</v>
      </c>
      <c r="AJ442" s="374">
        <v>2000</v>
      </c>
      <c r="AK442" s="374">
        <v>2000</v>
      </c>
      <c r="AL442" s="722">
        <v>2</v>
      </c>
      <c r="AM442" s="722">
        <v>20</v>
      </c>
      <c r="AN442" s="369" t="s">
        <v>1820</v>
      </c>
      <c r="AO442" s="367" t="s">
        <v>1326</v>
      </c>
      <c r="AP442" s="370" t="s">
        <v>1835</v>
      </c>
      <c r="AQ442" s="376" t="s">
        <v>670</v>
      </c>
      <c r="AR442" s="369">
        <v>5.3333333333333297E-3</v>
      </c>
      <c r="AS442" s="369">
        <v>5.3333333333333297E-3</v>
      </c>
      <c r="AT442" s="369" t="s">
        <v>1424</v>
      </c>
      <c r="AW442" s="198"/>
      <c r="AX442" s="198"/>
      <c r="AY442" s="184"/>
      <c r="AZ442" s="184"/>
      <c r="BA442" s="184"/>
      <c r="BB442" s="186"/>
      <c r="BC442" s="184"/>
      <c r="BD442" s="184"/>
      <c r="BE442" s="184"/>
      <c r="BF442" s="184"/>
      <c r="BG442" s="186"/>
      <c r="BH442" s="186"/>
      <c r="BI442" s="199"/>
      <c r="BJ442" s="199"/>
      <c r="BK442" s="199"/>
      <c r="BL442" s="186"/>
      <c r="BM442" s="186"/>
      <c r="BN442" s="186"/>
      <c r="BO442" s="186"/>
      <c r="BP442" s="186"/>
      <c r="BQ442" s="186"/>
      <c r="BR442" s="186"/>
      <c r="BS442" s="186"/>
      <c r="BT442" s="187"/>
      <c r="BU442" s="188"/>
      <c r="BV442" s="189"/>
      <c r="BW442" s="185"/>
      <c r="BX442"/>
      <c r="BZ442"/>
    </row>
    <row r="443" spans="2:78" ht="18.75">
      <c r="B443" s="363" t="s">
        <v>776</v>
      </c>
      <c r="C443" s="364">
        <v>17414721000140</v>
      </c>
      <c r="D443" s="365" t="s">
        <v>13</v>
      </c>
      <c r="E443" s="365" t="s">
        <v>615</v>
      </c>
      <c r="F443" s="365" t="s">
        <v>619</v>
      </c>
      <c r="G443" s="366" t="s">
        <v>34</v>
      </c>
      <c r="H443" s="366" t="s">
        <v>1340</v>
      </c>
      <c r="I443" s="366" t="s">
        <v>34</v>
      </c>
      <c r="J443" s="366" t="s">
        <v>611</v>
      </c>
      <c r="K443" s="367" t="s">
        <v>48</v>
      </c>
      <c r="L443" s="368" t="s">
        <v>717</v>
      </c>
      <c r="M443" s="368" t="s">
        <v>34</v>
      </c>
      <c r="N443" s="367">
        <v>398322</v>
      </c>
      <c r="O443" s="367" t="s">
        <v>1323</v>
      </c>
      <c r="P443" s="371">
        <v>42187</v>
      </c>
      <c r="Q443" s="372">
        <v>504.38022100000001</v>
      </c>
      <c r="R443" s="372">
        <v>907.39734847222257</v>
      </c>
      <c r="S443" s="367">
        <v>1</v>
      </c>
      <c r="T443" s="369">
        <v>1.1546351224229978E-2</v>
      </c>
      <c r="U443" s="369">
        <v>0.12371363367303936</v>
      </c>
      <c r="V443" s="369">
        <v>3.4544225670124939E-2</v>
      </c>
      <c r="W443" s="369">
        <v>0.30947660176600533</v>
      </c>
      <c r="X443" s="369">
        <v>0.14120246969683858</v>
      </c>
      <c r="Y443" s="369">
        <v>0.96661231181190976</v>
      </c>
      <c r="Z443" s="369">
        <v>0.28449069776306346</v>
      </c>
      <c r="AA443" s="369">
        <v>1.5371582979010214</v>
      </c>
      <c r="AB443" s="369">
        <v>9.0754524354585697E-2</v>
      </c>
      <c r="AC443" s="373">
        <v>-0.84929341521297586</v>
      </c>
      <c r="AD443" s="575">
        <v>19736757000176</v>
      </c>
      <c r="AE443" s="370" t="s">
        <v>1843</v>
      </c>
      <c r="AF443" s="370" t="s">
        <v>1812</v>
      </c>
      <c r="AG443" s="374" t="s">
        <v>1459</v>
      </c>
      <c r="AH443" s="374" t="s">
        <v>1819</v>
      </c>
      <c r="AI443" s="374">
        <v>1000</v>
      </c>
      <c r="AJ443" s="374">
        <v>1000</v>
      </c>
      <c r="AK443" s="374">
        <v>1000</v>
      </c>
      <c r="AL443" s="722">
        <v>2.5</v>
      </c>
      <c r="AM443" s="722">
        <v>20</v>
      </c>
      <c r="AN443" s="369" t="s">
        <v>1820</v>
      </c>
      <c r="AO443" s="367" t="s">
        <v>1326</v>
      </c>
      <c r="AP443" s="370" t="s">
        <v>1835</v>
      </c>
      <c r="AQ443" s="376" t="s">
        <v>666</v>
      </c>
      <c r="AR443" s="369">
        <v>4.6666666666666697E-3</v>
      </c>
      <c r="AS443" s="369">
        <v>4.6666666666666697E-3</v>
      </c>
      <c r="AT443" s="369" t="s">
        <v>1424</v>
      </c>
      <c r="AW443" s="198"/>
      <c r="AX443" s="198"/>
      <c r="AY443" s="184"/>
      <c r="AZ443" s="184"/>
      <c r="BA443" s="184"/>
      <c r="BB443" s="186"/>
      <c r="BC443" s="184"/>
      <c r="BD443" s="184"/>
      <c r="BE443" s="184"/>
      <c r="BF443" s="184"/>
      <c r="BG443" s="186"/>
      <c r="BH443" s="186"/>
      <c r="BI443" s="199"/>
      <c r="BJ443" s="199"/>
      <c r="BK443" s="199"/>
      <c r="BL443" s="186"/>
      <c r="BM443" s="186"/>
      <c r="BN443" s="186"/>
      <c r="BO443" s="186"/>
      <c r="BP443" s="186"/>
      <c r="BQ443" s="186"/>
      <c r="BR443" s="186"/>
      <c r="BS443" s="186"/>
      <c r="BT443" s="187"/>
      <c r="BU443" s="188"/>
      <c r="BV443" s="189"/>
      <c r="BW443" s="185"/>
      <c r="BX443"/>
      <c r="BZ443"/>
    </row>
    <row r="444" spans="2:78" ht="18.75">
      <c r="B444" s="363" t="s">
        <v>844</v>
      </c>
      <c r="C444" s="364">
        <v>22232878000195</v>
      </c>
      <c r="D444" s="365" t="s">
        <v>11</v>
      </c>
      <c r="E444" s="365" t="s">
        <v>620</v>
      </c>
      <c r="F444" s="365" t="s">
        <v>665</v>
      </c>
      <c r="G444" s="366" t="s">
        <v>740</v>
      </c>
      <c r="H444" s="366" t="s">
        <v>34</v>
      </c>
      <c r="I444" s="366" t="s">
        <v>1424</v>
      </c>
      <c r="J444" s="366" t="s">
        <v>608</v>
      </c>
      <c r="K444" s="367" t="s">
        <v>48</v>
      </c>
      <c r="L444" s="368"/>
      <c r="M444" s="368" t="s">
        <v>34</v>
      </c>
      <c r="N444" s="367">
        <v>400513</v>
      </c>
      <c r="O444" s="367" t="s">
        <v>1323</v>
      </c>
      <c r="P444" s="371">
        <v>42186</v>
      </c>
      <c r="Q444" s="372">
        <v>981.73563200000001</v>
      </c>
      <c r="R444" s="372">
        <v>789.92321674603193</v>
      </c>
      <c r="S444" s="367">
        <v>1</v>
      </c>
      <c r="T444" s="369">
        <v>0.11224599835806437</v>
      </c>
      <c r="U444" s="369">
        <v>1.2026622135825622</v>
      </c>
      <c r="V444" s="369">
        <v>0.13595441480725512</v>
      </c>
      <c r="W444" s="369">
        <v>1.2179954673589015</v>
      </c>
      <c r="X444" s="369">
        <v>0.21977836119025818</v>
      </c>
      <c r="Y444" s="369">
        <v>1.5045095900408656</v>
      </c>
      <c r="Z444" s="369">
        <v>0.21149828732519782</v>
      </c>
      <c r="AA444" s="369">
        <v>1.1427661779807834</v>
      </c>
      <c r="AB444" s="369">
        <v>5.3358400817782679E-3</v>
      </c>
      <c r="AC444" s="373">
        <v>4.5602883199388327</v>
      </c>
      <c r="AD444" s="575">
        <v>0</v>
      </c>
      <c r="AE444" s="370" t="s">
        <v>1836</v>
      </c>
      <c r="AF444" s="370" t="s">
        <v>1833</v>
      </c>
      <c r="AG444" s="374" t="s">
        <v>1458</v>
      </c>
      <c r="AH444" s="374" t="s">
        <v>1819</v>
      </c>
      <c r="AI444" s="374">
        <v>0</v>
      </c>
      <c r="AJ444" s="374">
        <v>0</v>
      </c>
      <c r="AK444" s="374">
        <v>0</v>
      </c>
      <c r="AL444" s="722">
        <v>0.3</v>
      </c>
      <c r="AM444" s="722">
        <v>20</v>
      </c>
      <c r="AN444" s="369" t="s">
        <v>1815</v>
      </c>
      <c r="AO444" s="367" t="s">
        <v>1326</v>
      </c>
      <c r="AP444" s="370" t="s">
        <v>1821</v>
      </c>
      <c r="AQ444" s="376" t="s">
        <v>677</v>
      </c>
      <c r="AR444" s="369">
        <v>1.0499999999999999E-3</v>
      </c>
      <c r="AS444" s="369">
        <v>1.0499999999999999E-3</v>
      </c>
      <c r="AT444" s="369" t="s">
        <v>1424</v>
      </c>
      <c r="AW444" s="198"/>
      <c r="AX444" s="198"/>
      <c r="AY444" s="184"/>
      <c r="AZ444" s="184"/>
      <c r="BA444" s="184"/>
      <c r="BB444" s="186"/>
      <c r="BC444" s="184"/>
      <c r="BD444" s="184"/>
      <c r="BE444" s="184"/>
      <c r="BF444" s="184"/>
      <c r="BG444" s="186"/>
      <c r="BH444" s="186"/>
      <c r="BI444" s="199"/>
      <c r="BJ444" s="199"/>
      <c r="BK444" s="199"/>
      <c r="BL444" s="186"/>
      <c r="BM444" s="186"/>
      <c r="BN444" s="186"/>
      <c r="BO444" s="186"/>
      <c r="BP444" s="186"/>
      <c r="BQ444" s="186"/>
      <c r="BR444" s="186"/>
      <c r="BS444" s="186"/>
      <c r="BT444" s="187"/>
      <c r="BU444" s="188"/>
      <c r="BV444" s="189"/>
      <c r="BW444" s="185"/>
      <c r="BX444"/>
      <c r="BZ444"/>
    </row>
    <row r="445" spans="2:78" ht="18.75">
      <c r="B445" s="363" t="s">
        <v>463</v>
      </c>
      <c r="C445" s="364">
        <v>22232929000189</v>
      </c>
      <c r="D445" s="365" t="s">
        <v>13</v>
      </c>
      <c r="E445" s="365" t="s">
        <v>616</v>
      </c>
      <c r="F445" s="365" t="s">
        <v>617</v>
      </c>
      <c r="G445" s="366" t="s">
        <v>34</v>
      </c>
      <c r="H445" s="366" t="s">
        <v>1339</v>
      </c>
      <c r="I445" s="366" t="s">
        <v>34</v>
      </c>
      <c r="J445" s="366" t="s">
        <v>608</v>
      </c>
      <c r="K445" s="367" t="s">
        <v>48</v>
      </c>
      <c r="L445" s="368"/>
      <c r="M445" s="368" t="s">
        <v>1421</v>
      </c>
      <c r="N445" s="367">
        <v>400531</v>
      </c>
      <c r="O445" s="367" t="s">
        <v>1323</v>
      </c>
      <c r="P445" s="371">
        <v>42193</v>
      </c>
      <c r="Q445" s="372">
        <v>101.73067399999999</v>
      </c>
      <c r="R445" s="372">
        <v>100.15671693650796</v>
      </c>
      <c r="S445" s="367">
        <v>1</v>
      </c>
      <c r="T445" s="369">
        <v>0.11081996081654744</v>
      </c>
      <c r="U445" s="369">
        <v>1.1873829030376855</v>
      </c>
      <c r="V445" s="369">
        <v>0.12473127005022633</v>
      </c>
      <c r="W445" s="369">
        <v>1.1174489756325849</v>
      </c>
      <c r="X445" s="369">
        <v>0.19020415694096982</v>
      </c>
      <c r="Y445" s="369">
        <v>1.3020571116898989</v>
      </c>
      <c r="Z445" s="369">
        <v>0.34020613841954495</v>
      </c>
      <c r="AA445" s="369">
        <v>1.8381996064560384</v>
      </c>
      <c r="AB445" s="369">
        <v>2.2620212227127203E-2</v>
      </c>
      <c r="AC445" s="373">
        <v>0.57956239814780364</v>
      </c>
      <c r="AD445" s="575">
        <v>0</v>
      </c>
      <c r="AE445" s="370" t="s">
        <v>2014</v>
      </c>
      <c r="AF445" s="370" t="s">
        <v>1856</v>
      </c>
      <c r="AG445" s="374" t="s">
        <v>59</v>
      </c>
      <c r="AH445" s="374" t="s">
        <v>1819</v>
      </c>
      <c r="AI445" s="374">
        <v>5000</v>
      </c>
      <c r="AJ445" s="374">
        <v>0</v>
      </c>
      <c r="AK445" s="374">
        <v>1000</v>
      </c>
      <c r="AL445" s="722">
        <v>0</v>
      </c>
      <c r="AM445" s="722">
        <v>0</v>
      </c>
      <c r="AN445" s="369" t="s">
        <v>1820</v>
      </c>
      <c r="AO445" s="367" t="s">
        <v>1326</v>
      </c>
      <c r="AP445" s="370" t="s">
        <v>1835</v>
      </c>
      <c r="AQ445" s="376" t="s">
        <v>670</v>
      </c>
      <c r="AR445" s="369">
        <v>3.0000000000000001E-3</v>
      </c>
      <c r="AS445" s="369">
        <v>3.0000000000000001E-3</v>
      </c>
      <c r="AT445" s="369" t="s">
        <v>1424</v>
      </c>
      <c r="AW445" s="198"/>
      <c r="AX445" s="198"/>
      <c r="AY445" s="184"/>
      <c r="AZ445" s="184"/>
      <c r="BA445" s="184"/>
      <c r="BB445" s="186"/>
      <c r="BC445" s="184"/>
      <c r="BD445" s="184"/>
      <c r="BE445" s="184"/>
      <c r="BF445" s="184"/>
      <c r="BG445" s="186"/>
      <c r="BH445" s="186"/>
      <c r="BI445" s="199"/>
      <c r="BJ445" s="199"/>
      <c r="BK445" s="199"/>
      <c r="BL445" s="186"/>
      <c r="BM445" s="186"/>
      <c r="BN445" s="186"/>
      <c r="BO445" s="186"/>
      <c r="BP445" s="186"/>
      <c r="BQ445" s="186"/>
      <c r="BR445" s="186"/>
      <c r="BS445" s="186"/>
      <c r="BT445" s="187"/>
      <c r="BU445" s="188"/>
      <c r="BV445" s="189"/>
      <c r="BW445" s="185"/>
      <c r="BX445"/>
      <c r="BZ445"/>
    </row>
    <row r="446" spans="2:78" ht="18.75">
      <c r="B446" s="363" t="s">
        <v>396</v>
      </c>
      <c r="C446" s="364">
        <v>22232927000190</v>
      </c>
      <c r="D446" s="365" t="s">
        <v>14</v>
      </c>
      <c r="E446" s="365" t="s">
        <v>607</v>
      </c>
      <c r="F446" s="365" t="s">
        <v>1424</v>
      </c>
      <c r="G446" s="366" t="s">
        <v>1424</v>
      </c>
      <c r="H446" s="366" t="s">
        <v>34</v>
      </c>
      <c r="I446" s="366" t="s">
        <v>34</v>
      </c>
      <c r="J446" s="366" t="s">
        <v>608</v>
      </c>
      <c r="K446" s="367" t="s">
        <v>48</v>
      </c>
      <c r="L446" s="368" t="s">
        <v>1341</v>
      </c>
      <c r="M446" s="368" t="s">
        <v>34</v>
      </c>
      <c r="N446" s="367">
        <v>401463</v>
      </c>
      <c r="O446" s="367" t="s">
        <v>1326</v>
      </c>
      <c r="P446" s="371">
        <v>42222</v>
      </c>
      <c r="Q446" s="372">
        <v>455.68687899999998</v>
      </c>
      <c r="R446" s="372">
        <v>455.02987194354841</v>
      </c>
      <c r="S446" s="367">
        <v>2</v>
      </c>
      <c r="T446" s="369">
        <v>0.26388951032923558</v>
      </c>
      <c r="U446" s="369">
        <v>2.8274499516799505</v>
      </c>
      <c r="V446" s="369">
        <v>0.23679404748686328</v>
      </c>
      <c r="W446" s="369">
        <v>2.1214028021484812</v>
      </c>
      <c r="X446" s="369">
        <v>0.68168632341571334</v>
      </c>
      <c r="Y446" s="369">
        <v>4.6665358929070964</v>
      </c>
      <c r="Z446" s="369">
        <v>0.93290258786100733</v>
      </c>
      <c r="AA446" s="369">
        <v>5.0406532281705712</v>
      </c>
      <c r="AB446" s="369">
        <v>0.19621749891477994</v>
      </c>
      <c r="AC446" s="373">
        <v>0.63792782281853111</v>
      </c>
      <c r="AD446" s="575">
        <v>27389566000103</v>
      </c>
      <c r="AE446" s="370" t="s">
        <v>2015</v>
      </c>
      <c r="AF446" s="370" t="s">
        <v>1833</v>
      </c>
      <c r="AG446" s="374" t="s">
        <v>1458</v>
      </c>
      <c r="AH446" s="374" t="s">
        <v>1819</v>
      </c>
      <c r="AI446" s="374">
        <v>1000</v>
      </c>
      <c r="AJ446" s="374">
        <v>1000</v>
      </c>
      <c r="AK446" s="374">
        <v>1000</v>
      </c>
      <c r="AL446" s="722">
        <v>1.5</v>
      </c>
      <c r="AM446" s="722">
        <v>20</v>
      </c>
      <c r="AN446" s="369" t="s">
        <v>1834</v>
      </c>
      <c r="AO446" s="367" t="s">
        <v>1326</v>
      </c>
      <c r="AP446" s="370" t="s">
        <v>1816</v>
      </c>
      <c r="AQ446" s="376" t="s">
        <v>661</v>
      </c>
      <c r="AR446" s="369">
        <v>3.7499999999999999E-3</v>
      </c>
      <c r="AS446" s="369">
        <v>3.7499999999999999E-3</v>
      </c>
      <c r="AT446" s="369" t="s">
        <v>1424</v>
      </c>
      <c r="AW446" s="198"/>
      <c r="AX446" s="198"/>
      <c r="AY446" s="184"/>
      <c r="AZ446" s="184"/>
      <c r="BA446" s="184"/>
      <c r="BB446" s="186"/>
      <c r="BC446" s="184"/>
      <c r="BD446" s="184"/>
      <c r="BE446" s="184"/>
      <c r="BF446" s="184"/>
      <c r="BG446" s="186"/>
      <c r="BH446" s="186"/>
      <c r="BI446" s="199"/>
      <c r="BJ446" s="199"/>
      <c r="BK446" s="199"/>
      <c r="BL446" s="186"/>
      <c r="BM446" s="186"/>
      <c r="BN446" s="186"/>
      <c r="BO446" s="186"/>
      <c r="BP446" s="186"/>
      <c r="BQ446" s="186"/>
      <c r="BR446" s="186"/>
      <c r="BS446" s="186"/>
      <c r="BT446" s="187"/>
      <c r="BU446" s="188"/>
      <c r="BV446" s="189"/>
      <c r="BW446" s="185"/>
      <c r="BX446"/>
      <c r="BZ446"/>
    </row>
    <row r="447" spans="2:78" ht="18.75">
      <c r="B447" s="363" t="s">
        <v>354</v>
      </c>
      <c r="C447" s="364">
        <v>22504083000199</v>
      </c>
      <c r="D447" s="365" t="s">
        <v>13</v>
      </c>
      <c r="E447" s="365" t="s">
        <v>615</v>
      </c>
      <c r="F447" s="365" t="s">
        <v>619</v>
      </c>
      <c r="G447" s="366" t="s">
        <v>34</v>
      </c>
      <c r="H447" s="366" t="s">
        <v>1339</v>
      </c>
      <c r="I447" s="366" t="s">
        <v>34</v>
      </c>
      <c r="J447" s="366" t="s">
        <v>1424</v>
      </c>
      <c r="K447" s="367" t="s">
        <v>48</v>
      </c>
      <c r="L447" s="368"/>
      <c r="M447" s="368" t="s">
        <v>34</v>
      </c>
      <c r="N447" s="367">
        <v>402346</v>
      </c>
      <c r="O447" s="367" t="s">
        <v>1323</v>
      </c>
      <c r="P447" s="371">
        <v>42249</v>
      </c>
      <c r="Q447" s="372">
        <v>7.2565080000000002</v>
      </c>
      <c r="R447" s="372">
        <v>7.0876829246031772</v>
      </c>
      <c r="S447" s="367">
        <v>1</v>
      </c>
      <c r="T447" s="369">
        <v>9.9983151513959312E-2</v>
      </c>
      <c r="U447" s="369">
        <v>1.0712716718608961</v>
      </c>
      <c r="V447" s="369">
        <v>9.9719896496452298E-2</v>
      </c>
      <c r="W447" s="369">
        <v>0.89337578415803054</v>
      </c>
      <c r="X447" s="369">
        <v>0.14071617378475887</v>
      </c>
      <c r="Y447" s="369">
        <v>0.96328333593203119</v>
      </c>
      <c r="Z447" s="369">
        <v>0.1275608444522347</v>
      </c>
      <c r="AA447" s="369">
        <v>0.68923592960610336</v>
      </c>
      <c r="AB447" s="369">
        <v>2.0049894576205173E-2</v>
      </c>
      <c r="AC447" s="373">
        <v>-0.59359659291837108</v>
      </c>
      <c r="AD447" s="575">
        <v>22504056000116</v>
      </c>
      <c r="AE447" s="370" t="s">
        <v>1872</v>
      </c>
      <c r="AF447" s="370" t="s">
        <v>1858</v>
      </c>
      <c r="AG447" s="374" t="s">
        <v>721</v>
      </c>
      <c r="AH447" s="374" t="s">
        <v>1819</v>
      </c>
      <c r="AI447" s="374">
        <v>50000</v>
      </c>
      <c r="AJ447" s="374">
        <v>10000</v>
      </c>
      <c r="AK447" s="374">
        <v>50000</v>
      </c>
      <c r="AL447" s="722">
        <v>2.5</v>
      </c>
      <c r="AM447" s="722">
        <v>20</v>
      </c>
      <c r="AN447" s="369" t="s">
        <v>1820</v>
      </c>
      <c r="AO447" s="367" t="s">
        <v>1326</v>
      </c>
      <c r="AP447" s="370" t="s">
        <v>1835</v>
      </c>
      <c r="AQ447" s="376" t="s">
        <v>670</v>
      </c>
      <c r="AR447" s="369">
        <v>6.0000000000000001E-3</v>
      </c>
      <c r="AS447" s="369">
        <v>6.0000000000000001E-3</v>
      </c>
      <c r="AT447" s="369" t="s">
        <v>1424</v>
      </c>
      <c r="AW447" s="198"/>
      <c r="AX447" s="198"/>
      <c r="AY447" s="184"/>
      <c r="AZ447" s="184"/>
      <c r="BA447" s="184"/>
      <c r="BB447" s="186"/>
      <c r="BC447" s="184"/>
      <c r="BD447" s="184"/>
      <c r="BE447" s="184"/>
      <c r="BF447" s="184"/>
      <c r="BG447" s="186"/>
      <c r="BH447" s="186"/>
      <c r="BI447" s="199"/>
      <c r="BJ447" s="199"/>
      <c r="BK447" s="199"/>
      <c r="BL447" s="186"/>
      <c r="BM447" s="186"/>
      <c r="BN447" s="186"/>
      <c r="BO447" s="186"/>
      <c r="BP447" s="186"/>
      <c r="BQ447" s="186"/>
      <c r="BR447" s="186"/>
      <c r="BS447" s="186"/>
      <c r="BT447" s="187"/>
      <c r="BU447" s="188"/>
      <c r="BV447" s="189"/>
      <c r="BW447" s="185"/>
      <c r="BX447"/>
      <c r="BZ447"/>
    </row>
    <row r="448" spans="2:78" ht="18.75">
      <c r="B448" s="363" t="s">
        <v>983</v>
      </c>
      <c r="C448" s="364">
        <v>22504092000180</v>
      </c>
      <c r="D448" s="365" t="s">
        <v>13</v>
      </c>
      <c r="E448" s="365" t="s">
        <v>615</v>
      </c>
      <c r="F448" s="365" t="s">
        <v>619</v>
      </c>
      <c r="G448" s="366" t="s">
        <v>34</v>
      </c>
      <c r="H448" s="366" t="s">
        <v>1339</v>
      </c>
      <c r="I448" s="366" t="s">
        <v>34</v>
      </c>
      <c r="J448" s="366" t="s">
        <v>1424</v>
      </c>
      <c r="K448" s="367" t="s">
        <v>48</v>
      </c>
      <c r="L448" s="368"/>
      <c r="M448" s="368" t="s">
        <v>1421</v>
      </c>
      <c r="N448" s="367">
        <v>402354</v>
      </c>
      <c r="O448" s="367" t="s">
        <v>1323</v>
      </c>
      <c r="P448" s="371">
        <v>42239</v>
      </c>
      <c r="Q448" s="372">
        <v>90.760484000000005</v>
      </c>
      <c r="R448" s="372">
        <v>110.26195408333325</v>
      </c>
      <c r="S448" s="367">
        <v>1</v>
      </c>
      <c r="T448" s="369">
        <v>9.1553826391856052E-2</v>
      </c>
      <c r="U448" s="369">
        <v>0.98095548278824163</v>
      </c>
      <c r="V448" s="369">
        <v>0.12426930439526984</v>
      </c>
      <c r="W448" s="369">
        <v>1.1133102937471147</v>
      </c>
      <c r="X448" s="369">
        <v>0.16599222586301243</v>
      </c>
      <c r="Y448" s="369">
        <v>1.1363124846805954</v>
      </c>
      <c r="Z448" s="369">
        <v>0.1817713764249278</v>
      </c>
      <c r="AA448" s="369">
        <v>0.98214592529550515</v>
      </c>
      <c r="AB448" s="369">
        <v>2.3088644040132798E-2</v>
      </c>
      <c r="AC448" s="373">
        <v>0.54779565088469695</v>
      </c>
      <c r="AD448" s="575">
        <v>0</v>
      </c>
      <c r="AE448" s="370" t="s">
        <v>1865</v>
      </c>
      <c r="AF448" s="370" t="s">
        <v>1858</v>
      </c>
      <c r="AG448" s="374" t="s">
        <v>721</v>
      </c>
      <c r="AH448" s="374" t="s">
        <v>1819</v>
      </c>
      <c r="AI448" s="374">
        <v>500</v>
      </c>
      <c r="AJ448" s="374">
        <v>500</v>
      </c>
      <c r="AK448" s="374">
        <v>500</v>
      </c>
      <c r="AL448" s="722">
        <v>1.5</v>
      </c>
      <c r="AM448" s="722">
        <v>20</v>
      </c>
      <c r="AN448" s="369" t="s">
        <v>1820</v>
      </c>
      <c r="AO448" s="367" t="s">
        <v>1326</v>
      </c>
      <c r="AP448" s="370" t="s">
        <v>1835</v>
      </c>
      <c r="AQ448" s="376" t="s">
        <v>666</v>
      </c>
      <c r="AR448" s="369">
        <v>3.0000000000000001E-3</v>
      </c>
      <c r="AS448" s="369">
        <v>3.0000000000000001E-3</v>
      </c>
      <c r="AT448" s="369" t="s">
        <v>1424</v>
      </c>
      <c r="AW448" s="198"/>
      <c r="AX448" s="198"/>
      <c r="AY448" s="184"/>
      <c r="AZ448" s="184"/>
      <c r="BA448" s="184"/>
      <c r="BB448" s="186"/>
      <c r="BC448" s="184"/>
      <c r="BD448" s="184"/>
      <c r="BE448" s="184"/>
      <c r="BF448" s="184"/>
      <c r="BG448" s="186"/>
      <c r="BH448" s="186"/>
      <c r="BI448" s="199"/>
      <c r="BJ448" s="199"/>
      <c r="BK448" s="199"/>
      <c r="BL448" s="186"/>
      <c r="BM448" s="186"/>
      <c r="BN448" s="186"/>
      <c r="BO448" s="186"/>
      <c r="BP448" s="186"/>
      <c r="BQ448" s="186"/>
      <c r="BR448" s="186"/>
      <c r="BS448" s="186"/>
      <c r="BT448" s="187"/>
      <c r="BU448" s="188"/>
      <c r="BV448" s="189"/>
      <c r="BW448" s="185"/>
      <c r="BX448"/>
      <c r="BZ448"/>
    </row>
    <row r="449" spans="2:78" ht="18.75">
      <c r="B449" s="363" t="s">
        <v>1160</v>
      </c>
      <c r="C449" s="364">
        <v>22407091000117</v>
      </c>
      <c r="D449" s="365" t="s">
        <v>13</v>
      </c>
      <c r="E449" s="365" t="s">
        <v>616</v>
      </c>
      <c r="F449" s="365" t="s">
        <v>610</v>
      </c>
      <c r="G449" s="366" t="s">
        <v>34</v>
      </c>
      <c r="H449" s="366" t="s">
        <v>1340</v>
      </c>
      <c r="I449" s="366" t="s">
        <v>34</v>
      </c>
      <c r="J449" s="366" t="s">
        <v>1424</v>
      </c>
      <c r="K449" s="367" t="s">
        <v>48</v>
      </c>
      <c r="L449" s="368"/>
      <c r="M449" s="368" t="s">
        <v>34</v>
      </c>
      <c r="N449" s="367">
        <v>402362</v>
      </c>
      <c r="O449" s="367" t="s">
        <v>1323</v>
      </c>
      <c r="P449" s="371">
        <v>42235</v>
      </c>
      <c r="Q449" s="372">
        <v>11.575518000000001</v>
      </c>
      <c r="R449" s="372">
        <v>10.870031767068273</v>
      </c>
      <c r="S449" s="367">
        <v>1</v>
      </c>
      <c r="T449" s="369">
        <v>1.0708455621692758E-2</v>
      </c>
      <c r="U449" s="369">
        <v>0.11473598284504342</v>
      </c>
      <c r="V449" s="369">
        <v>4.9954412355931233E-2</v>
      </c>
      <c r="W449" s="369">
        <v>0.44753418202977568</v>
      </c>
      <c r="X449" s="369">
        <v>0.10558338283144697</v>
      </c>
      <c r="Y449" s="369">
        <v>0.72277912692848501</v>
      </c>
      <c r="Z449" s="369">
        <v>0.13812984187690214</v>
      </c>
      <c r="AA449" s="369">
        <v>0.74634226812460447</v>
      </c>
      <c r="AB449" s="369">
        <v>6.4479571029371158E-2</v>
      </c>
      <c r="AC449" s="373">
        <v>-0.95638094771503623</v>
      </c>
      <c r="AD449" s="575">
        <v>22407108000136</v>
      </c>
      <c r="AE449" s="370" t="s">
        <v>1857</v>
      </c>
      <c r="AF449" s="370" t="s">
        <v>1858</v>
      </c>
      <c r="AG449" s="374" t="s">
        <v>721</v>
      </c>
      <c r="AH449" s="374" t="s">
        <v>1819</v>
      </c>
      <c r="AI449" s="374">
        <v>100</v>
      </c>
      <c r="AJ449" s="374">
        <v>100</v>
      </c>
      <c r="AK449" s="374">
        <v>100</v>
      </c>
      <c r="AL449" s="722">
        <v>1.5</v>
      </c>
      <c r="AM449" s="722">
        <v>20</v>
      </c>
      <c r="AN449" s="369" t="s">
        <v>1820</v>
      </c>
      <c r="AO449" s="367" t="s">
        <v>1326</v>
      </c>
      <c r="AP449" s="370" t="s">
        <v>1835</v>
      </c>
      <c r="AQ449" s="376" t="s">
        <v>670</v>
      </c>
      <c r="AR449" s="369">
        <v>4.0000000000000001E-3</v>
      </c>
      <c r="AS449" s="369">
        <v>4.0000000000000001E-3</v>
      </c>
      <c r="AT449" s="369" t="s">
        <v>1424</v>
      </c>
      <c r="AW449" s="198"/>
      <c r="AX449" s="198"/>
      <c r="AY449" s="184"/>
      <c r="AZ449" s="184"/>
      <c r="BA449" s="184"/>
      <c r="BB449" s="186"/>
      <c r="BC449" s="184"/>
      <c r="BD449" s="184"/>
      <c r="BE449" s="184"/>
      <c r="BF449" s="184"/>
      <c r="BG449" s="186"/>
      <c r="BH449" s="186"/>
      <c r="BI449" s="199"/>
      <c r="BJ449" s="199"/>
      <c r="BK449" s="199"/>
      <c r="BL449" s="186"/>
      <c r="BM449" s="186"/>
      <c r="BN449" s="186"/>
      <c r="BO449" s="186"/>
      <c r="BP449" s="186"/>
      <c r="BQ449" s="186"/>
      <c r="BR449" s="186"/>
      <c r="BS449" s="186"/>
      <c r="BT449" s="187"/>
      <c r="BU449" s="188"/>
      <c r="BV449" s="189"/>
      <c r="BW449" s="185"/>
      <c r="BX449"/>
      <c r="BZ449"/>
    </row>
    <row r="450" spans="2:78" ht="18.75">
      <c r="B450" s="363" t="s">
        <v>327</v>
      </c>
      <c r="C450" s="364">
        <v>22354046000141</v>
      </c>
      <c r="D450" s="365" t="s">
        <v>13</v>
      </c>
      <c r="E450" s="365" t="s">
        <v>615</v>
      </c>
      <c r="F450" s="365" t="s">
        <v>619</v>
      </c>
      <c r="G450" s="366" t="s">
        <v>34</v>
      </c>
      <c r="H450" s="366" t="s">
        <v>1339</v>
      </c>
      <c r="I450" s="366" t="s">
        <v>34</v>
      </c>
      <c r="J450" s="366" t="s">
        <v>611</v>
      </c>
      <c r="K450" s="367" t="s">
        <v>48</v>
      </c>
      <c r="L450" s="368"/>
      <c r="M450" s="368" t="s">
        <v>34</v>
      </c>
      <c r="N450" s="367">
        <v>403075</v>
      </c>
      <c r="O450" s="367" t="s">
        <v>1323</v>
      </c>
      <c r="P450" s="371">
        <v>42249</v>
      </c>
      <c r="Q450" s="372">
        <v>124.41244399999999</v>
      </c>
      <c r="R450" s="372">
        <v>199.79114169841264</v>
      </c>
      <c r="S450" s="367">
        <v>1</v>
      </c>
      <c r="T450" s="369">
        <v>6.7845203749860694E-2</v>
      </c>
      <c r="U450" s="369">
        <v>0.72692892500701956</v>
      </c>
      <c r="V450" s="369">
        <v>7.643883706002863E-2</v>
      </c>
      <c r="W450" s="369">
        <v>0.68480422060065504</v>
      </c>
      <c r="X450" s="369">
        <v>7.7457281412408374E-2</v>
      </c>
      <c r="Y450" s="369">
        <v>0.53023974731789014</v>
      </c>
      <c r="Z450" s="369">
        <v>0.10690440279365454</v>
      </c>
      <c r="AA450" s="369">
        <v>0.57762517765441923</v>
      </c>
      <c r="AB450" s="369">
        <v>4.9035141582714367E-2</v>
      </c>
      <c r="AC450" s="373">
        <v>-0.71749784765858593</v>
      </c>
      <c r="AD450" s="575">
        <v>18237547000170</v>
      </c>
      <c r="AE450" s="370" t="s">
        <v>1944</v>
      </c>
      <c r="AF450" s="370" t="s">
        <v>1812</v>
      </c>
      <c r="AG450" s="374" t="s">
        <v>1459</v>
      </c>
      <c r="AH450" s="374" t="s">
        <v>1819</v>
      </c>
      <c r="AI450" s="374">
        <v>50000</v>
      </c>
      <c r="AJ450" s="374">
        <v>5000</v>
      </c>
      <c r="AK450" s="374">
        <v>5000</v>
      </c>
      <c r="AL450" s="722">
        <v>1.93</v>
      </c>
      <c r="AM450" s="722">
        <v>20</v>
      </c>
      <c r="AN450" s="369" t="s">
        <v>1820</v>
      </c>
      <c r="AO450" s="367" t="s">
        <v>1326</v>
      </c>
      <c r="AP450" s="370" t="s">
        <v>1835</v>
      </c>
      <c r="AQ450" s="376" t="s">
        <v>666</v>
      </c>
      <c r="AR450" s="369">
        <v>4.8250000000000003E-3</v>
      </c>
      <c r="AS450" s="369">
        <v>4.8250000000000003E-3</v>
      </c>
      <c r="AT450" s="369" t="s">
        <v>1424</v>
      </c>
      <c r="AW450" s="198"/>
      <c r="AX450" s="198"/>
      <c r="AY450" s="184"/>
      <c r="AZ450" s="184"/>
      <c r="BA450" s="184"/>
      <c r="BB450" s="186"/>
      <c r="BC450" s="184"/>
      <c r="BD450" s="184"/>
      <c r="BE450" s="184"/>
      <c r="BF450" s="184"/>
      <c r="BG450" s="186"/>
      <c r="BH450" s="186"/>
      <c r="BI450" s="199"/>
      <c r="BJ450" s="199"/>
      <c r="BK450" s="199"/>
      <c r="BL450" s="186"/>
      <c r="BM450" s="186"/>
      <c r="BN450" s="186"/>
      <c r="BO450" s="186"/>
      <c r="BP450" s="186"/>
      <c r="BQ450" s="186"/>
      <c r="BR450" s="186"/>
      <c r="BS450" s="186"/>
      <c r="BT450" s="187"/>
      <c r="BU450" s="188"/>
      <c r="BV450" s="189"/>
      <c r="BW450" s="185"/>
      <c r="BX450"/>
      <c r="BZ450"/>
    </row>
    <row r="451" spans="2:78" ht="18.75">
      <c r="B451" s="363" t="s">
        <v>512</v>
      </c>
      <c r="C451" s="364">
        <v>12672120000114</v>
      </c>
      <c r="D451" s="365" t="s">
        <v>13</v>
      </c>
      <c r="E451" s="365" t="s">
        <v>615</v>
      </c>
      <c r="F451" s="365" t="s">
        <v>619</v>
      </c>
      <c r="G451" s="366" t="s">
        <v>34</v>
      </c>
      <c r="H451" s="366" t="s">
        <v>1339</v>
      </c>
      <c r="I451" s="366" t="s">
        <v>34</v>
      </c>
      <c r="J451" s="366" t="s">
        <v>1424</v>
      </c>
      <c r="K451" s="367" t="s">
        <v>48</v>
      </c>
      <c r="L451" s="368"/>
      <c r="M451" s="368" t="s">
        <v>1421</v>
      </c>
      <c r="N451" s="367">
        <v>403679</v>
      </c>
      <c r="O451" s="367" t="s">
        <v>1323</v>
      </c>
      <c r="P451" s="371">
        <v>40452</v>
      </c>
      <c r="Q451" s="372">
        <v>173.478881</v>
      </c>
      <c r="R451" s="372">
        <v>152.10701618875513</v>
      </c>
      <c r="S451" s="367">
        <v>1</v>
      </c>
      <c r="T451" s="369">
        <v>7.0557947214843653E-2</v>
      </c>
      <c r="U451" s="369">
        <v>0.75599467441637158</v>
      </c>
      <c r="V451" s="369">
        <v>8.5413985698555406E-2</v>
      </c>
      <c r="W451" s="369">
        <v>0.76521124803037155</v>
      </c>
      <c r="X451" s="369">
        <v>0.14090568655694002</v>
      </c>
      <c r="Y451" s="369">
        <v>0.96458066011643973</v>
      </c>
      <c r="Z451" s="369">
        <v>0.21159089773183837</v>
      </c>
      <c r="AA451" s="369">
        <v>1.1432665699308853</v>
      </c>
      <c r="AB451" s="369">
        <v>2.7319140898958007E-2</v>
      </c>
      <c r="AC451" s="373">
        <v>-0.95930761525902897</v>
      </c>
      <c r="AD451" s="575">
        <v>0</v>
      </c>
      <c r="AE451" s="370" t="s">
        <v>1829</v>
      </c>
      <c r="AF451" s="370" t="s">
        <v>1830</v>
      </c>
      <c r="AG451" s="374" t="s">
        <v>743</v>
      </c>
      <c r="AH451" s="374" t="s">
        <v>1819</v>
      </c>
      <c r="AI451" s="374">
        <v>500</v>
      </c>
      <c r="AJ451" s="374">
        <v>500</v>
      </c>
      <c r="AK451" s="374">
        <v>500</v>
      </c>
      <c r="AL451" s="722">
        <v>0.5</v>
      </c>
      <c r="AM451" s="722">
        <v>0</v>
      </c>
      <c r="AN451" s="369" t="s">
        <v>1928</v>
      </c>
      <c r="AO451" s="367" t="s">
        <v>1326</v>
      </c>
      <c r="AP451" s="370" t="s">
        <v>1821</v>
      </c>
      <c r="AQ451" s="376" t="s">
        <v>678</v>
      </c>
      <c r="AR451" s="369">
        <v>6.6666666666666697E-4</v>
      </c>
      <c r="AS451" s="369">
        <v>6.6666666666666697E-4</v>
      </c>
      <c r="AT451" s="369" t="s">
        <v>1424</v>
      </c>
      <c r="AW451" s="198"/>
      <c r="AX451" s="198"/>
      <c r="AY451" s="184"/>
      <c r="AZ451" s="184"/>
      <c r="BA451" s="184"/>
      <c r="BB451" s="186"/>
      <c r="BC451" s="184"/>
      <c r="BD451" s="184"/>
      <c r="BE451" s="184"/>
      <c r="BF451" s="184"/>
      <c r="BG451" s="186"/>
      <c r="BH451" s="186"/>
      <c r="BI451" s="199"/>
      <c r="BJ451" s="199"/>
      <c r="BK451" s="199"/>
      <c r="BL451" s="186"/>
      <c r="BM451" s="186"/>
      <c r="BN451" s="186"/>
      <c r="BO451" s="186"/>
      <c r="BP451" s="186"/>
      <c r="BQ451" s="186"/>
      <c r="BR451" s="186"/>
      <c r="BS451" s="186"/>
      <c r="BT451" s="187"/>
      <c r="BU451" s="188"/>
      <c r="BV451" s="189"/>
      <c r="BW451" s="185"/>
      <c r="BX451"/>
      <c r="BZ451"/>
    </row>
    <row r="452" spans="2:78" ht="18.75">
      <c r="B452" s="363" t="s">
        <v>549</v>
      </c>
      <c r="C452" s="364">
        <v>21732670000172</v>
      </c>
      <c r="D452" s="365" t="s">
        <v>14</v>
      </c>
      <c r="E452" s="365" t="s">
        <v>15</v>
      </c>
      <c r="F452" s="365" t="s">
        <v>16</v>
      </c>
      <c r="G452" s="366" t="s">
        <v>1424</v>
      </c>
      <c r="H452" s="366" t="s">
        <v>34</v>
      </c>
      <c r="I452" s="366" t="s">
        <v>34</v>
      </c>
      <c r="J452" s="366" t="s">
        <v>608</v>
      </c>
      <c r="K452" s="367" t="s">
        <v>48</v>
      </c>
      <c r="L452" s="368"/>
      <c r="M452" s="368" t="s">
        <v>1421</v>
      </c>
      <c r="N452" s="367">
        <v>403806</v>
      </c>
      <c r="O452" s="367" t="s">
        <v>1323</v>
      </c>
      <c r="P452" s="371">
        <v>42204</v>
      </c>
      <c r="Q452" s="372">
        <v>339.36276199999998</v>
      </c>
      <c r="R452" s="372">
        <v>323.83147953968268</v>
      </c>
      <c r="S452" s="367">
        <v>1</v>
      </c>
      <c r="T452" s="369">
        <v>8.7113064387560835E-2</v>
      </c>
      <c r="U452" s="369">
        <v>0.93337484080364197</v>
      </c>
      <c r="V452" s="369">
        <v>9.2827315099774932E-2</v>
      </c>
      <c r="W452" s="369">
        <v>0.83162616821906132</v>
      </c>
      <c r="X452" s="369">
        <v>0.14751694119524061</v>
      </c>
      <c r="Y452" s="369">
        <v>1.0098385096684013</v>
      </c>
      <c r="Z452" s="369">
        <v>0.22517929987496954</v>
      </c>
      <c r="AA452" s="369">
        <v>1.2166873364929125</v>
      </c>
      <c r="AB452" s="369">
        <v>6.5629515433526353E-2</v>
      </c>
      <c r="AC452" s="373">
        <v>-0.28636704661519474</v>
      </c>
      <c r="AD452" s="575">
        <v>18447898000106</v>
      </c>
      <c r="AE452" s="370" t="s">
        <v>1941</v>
      </c>
      <c r="AF452" s="370" t="s">
        <v>1812</v>
      </c>
      <c r="AG452" s="374" t="s">
        <v>1459</v>
      </c>
      <c r="AH452" s="374" t="s">
        <v>1813</v>
      </c>
      <c r="AI452" s="374">
        <v>25000</v>
      </c>
      <c r="AJ452" s="374">
        <v>5000</v>
      </c>
      <c r="AK452" s="374">
        <v>5000</v>
      </c>
      <c r="AL452" s="722">
        <v>0.55000000000000004</v>
      </c>
      <c r="AM452" s="722">
        <v>20</v>
      </c>
      <c r="AN452" s="369" t="s">
        <v>1824</v>
      </c>
      <c r="AO452" s="367" t="s">
        <v>1326</v>
      </c>
      <c r="AP452" s="370" t="s">
        <v>1835</v>
      </c>
      <c r="AQ452" s="376" t="s">
        <v>673</v>
      </c>
      <c r="AR452" s="369">
        <v>1.2833333333333299E-3</v>
      </c>
      <c r="AS452" s="369">
        <v>1.2833333333333299E-3</v>
      </c>
      <c r="AT452" s="369" t="s">
        <v>1424</v>
      </c>
      <c r="AW452" s="198"/>
      <c r="AX452" s="198"/>
      <c r="AY452" s="184"/>
      <c r="AZ452" s="184"/>
      <c r="BA452" s="184"/>
      <c r="BB452" s="186"/>
      <c r="BC452" s="184"/>
      <c r="BD452" s="184"/>
      <c r="BE452" s="184"/>
      <c r="BF452" s="184"/>
      <c r="BG452" s="186"/>
      <c r="BH452" s="186"/>
      <c r="BI452" s="199"/>
      <c r="BJ452" s="199"/>
      <c r="BK452" s="199"/>
      <c r="BL452" s="186"/>
      <c r="BM452" s="186"/>
      <c r="BN452" s="186"/>
      <c r="BO452" s="186"/>
      <c r="BP452" s="186"/>
      <c r="BQ452" s="186"/>
      <c r="BR452" s="186"/>
      <c r="BS452" s="186"/>
      <c r="BT452" s="187"/>
      <c r="BU452" s="188"/>
      <c r="BV452" s="189"/>
      <c r="BW452" s="185"/>
      <c r="BX452"/>
      <c r="BZ452"/>
    </row>
    <row r="453" spans="2:78" ht="18.75">
      <c r="B453" s="363" t="s">
        <v>790</v>
      </c>
      <c r="C453" s="364">
        <v>22681798000117</v>
      </c>
      <c r="D453" s="365" t="s">
        <v>11</v>
      </c>
      <c r="E453" s="365" t="s">
        <v>620</v>
      </c>
      <c r="F453" s="365" t="s">
        <v>665</v>
      </c>
      <c r="G453" s="366" t="s">
        <v>740</v>
      </c>
      <c r="H453" s="366" t="s">
        <v>34</v>
      </c>
      <c r="I453" s="366" t="s">
        <v>1306</v>
      </c>
      <c r="J453" s="366" t="s">
        <v>608</v>
      </c>
      <c r="K453" s="367" t="s">
        <v>48</v>
      </c>
      <c r="L453" s="368"/>
      <c r="M453" s="368" t="s">
        <v>1421</v>
      </c>
      <c r="N453" s="367">
        <v>403822</v>
      </c>
      <c r="O453" s="367" t="s">
        <v>1323</v>
      </c>
      <c r="P453" s="371">
        <v>42221</v>
      </c>
      <c r="Q453" s="372">
        <v>504.04009300000001</v>
      </c>
      <c r="R453" s="372">
        <v>536.56235014682511</v>
      </c>
      <c r="S453" s="367">
        <v>1</v>
      </c>
      <c r="T453" s="369">
        <v>9.5416684573159216E-2</v>
      </c>
      <c r="U453" s="369">
        <v>1.0223441615744713</v>
      </c>
      <c r="V453" s="369">
        <v>0.11398374334052508</v>
      </c>
      <c r="W453" s="369">
        <v>1.0211634755530665</v>
      </c>
      <c r="X453" s="369">
        <v>0.15285860984695954</v>
      </c>
      <c r="Y453" s="369">
        <v>1.0464053111943015</v>
      </c>
      <c r="Z453" s="369">
        <v>0.19512543032371488</v>
      </c>
      <c r="AA453" s="369">
        <v>1.054300462939594</v>
      </c>
      <c r="AB453" s="369">
        <v>1.4903681215965143E-3</v>
      </c>
      <c r="AC453" s="373">
        <v>1.5850431185647733</v>
      </c>
      <c r="AD453" s="575">
        <v>0</v>
      </c>
      <c r="AE453" s="370" t="s">
        <v>1861</v>
      </c>
      <c r="AF453" s="370" t="s">
        <v>1833</v>
      </c>
      <c r="AG453" s="374" t="s">
        <v>1458</v>
      </c>
      <c r="AH453" s="374" t="s">
        <v>1819</v>
      </c>
      <c r="AI453" s="374">
        <v>500</v>
      </c>
      <c r="AJ453" s="374">
        <v>300</v>
      </c>
      <c r="AK453" s="374">
        <v>300</v>
      </c>
      <c r="AL453" s="722">
        <v>0.4</v>
      </c>
      <c r="AM453" s="722">
        <v>10</v>
      </c>
      <c r="AN453" s="369" t="s">
        <v>1834</v>
      </c>
      <c r="AO453" s="367" t="s">
        <v>1326</v>
      </c>
      <c r="AP453" s="370" t="s">
        <v>1821</v>
      </c>
      <c r="AQ453" s="376" t="s">
        <v>1376</v>
      </c>
      <c r="AR453" s="369">
        <v>1E-3</v>
      </c>
      <c r="AS453" s="369">
        <v>1E-3</v>
      </c>
      <c r="AT453" s="369" t="s">
        <v>1424</v>
      </c>
      <c r="AW453" s="198"/>
      <c r="AX453" s="198"/>
      <c r="AY453" s="184"/>
      <c r="AZ453" s="184"/>
      <c r="BA453" s="184"/>
      <c r="BB453" s="186"/>
      <c r="BC453" s="184"/>
      <c r="BD453" s="184"/>
      <c r="BE453" s="184"/>
      <c r="BF453" s="184"/>
      <c r="BG453" s="186"/>
      <c r="BH453" s="186"/>
      <c r="BI453" s="199"/>
      <c r="BJ453" s="199"/>
      <c r="BK453" s="199"/>
      <c r="BL453" s="186"/>
      <c r="BM453" s="186"/>
      <c r="BN453" s="186"/>
      <c r="BO453" s="186"/>
      <c r="BP453" s="186"/>
      <c r="BQ453" s="186"/>
      <c r="BR453" s="186"/>
      <c r="BS453" s="186"/>
      <c r="BT453" s="187"/>
      <c r="BU453" s="188"/>
      <c r="BV453" s="189"/>
      <c r="BW453" s="185"/>
      <c r="BX453"/>
      <c r="BZ453"/>
    </row>
    <row r="454" spans="2:78" ht="18.75">
      <c r="B454" s="363" t="s">
        <v>1024</v>
      </c>
      <c r="C454" s="364">
        <v>19821469000110</v>
      </c>
      <c r="D454" s="365" t="s">
        <v>13</v>
      </c>
      <c r="E454" s="365" t="s">
        <v>615</v>
      </c>
      <c r="F454" s="365" t="s">
        <v>619</v>
      </c>
      <c r="G454" s="366" t="s">
        <v>34</v>
      </c>
      <c r="H454" s="366" t="s">
        <v>867</v>
      </c>
      <c r="I454" s="366" t="s">
        <v>34</v>
      </c>
      <c r="J454" s="366" t="s">
        <v>611</v>
      </c>
      <c r="K454" s="367" t="s">
        <v>48</v>
      </c>
      <c r="L454" s="368"/>
      <c r="M454" s="368" t="s">
        <v>34</v>
      </c>
      <c r="N454" s="367">
        <v>405396</v>
      </c>
      <c r="O454" s="367" t="s">
        <v>1323</v>
      </c>
      <c r="P454" s="371">
        <v>42280</v>
      </c>
      <c r="Q454" s="372">
        <v>126.493613</v>
      </c>
      <c r="R454" s="372">
        <v>274.32389772222223</v>
      </c>
      <c r="S454" s="367">
        <v>4</v>
      </c>
      <c r="T454" s="369">
        <v>-4.0523444107168682E-2</v>
      </c>
      <c r="U454" s="369">
        <v>-0.43418933151139161</v>
      </c>
      <c r="V454" s="369">
        <v>-2.2073682430733377E-2</v>
      </c>
      <c r="W454" s="369">
        <v>-0.19775485177637891</v>
      </c>
      <c r="X454" s="369">
        <v>7.4262427671519582E-2</v>
      </c>
      <c r="Y454" s="369">
        <v>0.50836913154883334</v>
      </c>
      <c r="Z454" s="369">
        <v>0.1615863940570279</v>
      </c>
      <c r="AA454" s="369">
        <v>0.87308255913354993</v>
      </c>
      <c r="AB454" s="369">
        <v>6.5343140050061033E-2</v>
      </c>
      <c r="AC454" s="373">
        <v>-2.0460468831703889</v>
      </c>
      <c r="AD454" s="575">
        <v>26094770000134</v>
      </c>
      <c r="AE454" s="370" t="s">
        <v>1985</v>
      </c>
      <c r="AF454" s="370" t="s">
        <v>1812</v>
      </c>
      <c r="AG454" s="374" t="s">
        <v>1459</v>
      </c>
      <c r="AH454" s="374" t="s">
        <v>1813</v>
      </c>
      <c r="AI454" s="374">
        <v>10000</v>
      </c>
      <c r="AJ454" s="374">
        <v>1000</v>
      </c>
      <c r="AK454" s="374">
        <v>1000</v>
      </c>
      <c r="AL454" s="722">
        <v>1.4</v>
      </c>
      <c r="AM454" s="722">
        <v>0</v>
      </c>
      <c r="AN454" s="369" t="s">
        <v>1834</v>
      </c>
      <c r="AO454" s="367" t="s">
        <v>1326</v>
      </c>
      <c r="AP454" s="370" t="s">
        <v>1835</v>
      </c>
      <c r="AQ454" s="376" t="s">
        <v>681</v>
      </c>
      <c r="AR454" s="369">
        <v>6.6666666666666697E-3</v>
      </c>
      <c r="AS454" s="369">
        <v>6.6666666666666697E-3</v>
      </c>
      <c r="AT454" s="369" t="s">
        <v>1424</v>
      </c>
      <c r="AW454" s="198"/>
      <c r="AX454" s="198"/>
      <c r="AY454" s="184"/>
      <c r="AZ454" s="184"/>
      <c r="BA454" s="184"/>
      <c r="BB454" s="186"/>
      <c r="BC454" s="184"/>
      <c r="BD454" s="184"/>
      <c r="BE454" s="184"/>
      <c r="BF454" s="184"/>
      <c r="BG454" s="186"/>
      <c r="BH454" s="186"/>
      <c r="BI454" s="199"/>
      <c r="BJ454" s="199"/>
      <c r="BK454" s="199"/>
      <c r="BL454" s="186"/>
      <c r="BM454" s="186"/>
      <c r="BN454" s="186"/>
      <c r="BO454" s="186"/>
      <c r="BP454" s="186"/>
      <c r="BQ454" s="186"/>
      <c r="BR454" s="186"/>
      <c r="BS454" s="186"/>
      <c r="BT454" s="187"/>
      <c r="BU454" s="188"/>
      <c r="BV454" s="189"/>
      <c r="BW454" s="185"/>
      <c r="BX454"/>
      <c r="BZ454"/>
    </row>
    <row r="455" spans="2:78" ht="18.75">
      <c r="B455" s="363" t="s">
        <v>895</v>
      </c>
      <c r="C455" s="364">
        <v>18623722000168</v>
      </c>
      <c r="D455" s="365" t="s">
        <v>11</v>
      </c>
      <c r="E455" s="365" t="s">
        <v>621</v>
      </c>
      <c r="F455" s="365" t="s">
        <v>694</v>
      </c>
      <c r="G455" s="366" t="s">
        <v>740</v>
      </c>
      <c r="H455" s="366" t="s">
        <v>34</v>
      </c>
      <c r="I455" s="366" t="s">
        <v>1424</v>
      </c>
      <c r="J455" s="366" t="s">
        <v>608</v>
      </c>
      <c r="K455" s="367" t="s">
        <v>48</v>
      </c>
      <c r="L455" s="368"/>
      <c r="M455" s="368" t="s">
        <v>34</v>
      </c>
      <c r="N455" s="367">
        <v>405469</v>
      </c>
      <c r="O455" s="367" t="s">
        <v>1323</v>
      </c>
      <c r="P455" s="371">
        <v>41463</v>
      </c>
      <c r="Q455" s="372">
        <v>831.01173500000004</v>
      </c>
      <c r="R455" s="372">
        <v>859.35950481944428</v>
      </c>
      <c r="S455" s="367">
        <v>1</v>
      </c>
      <c r="T455" s="369">
        <v>0.51313590551695198</v>
      </c>
      <c r="U455" s="369">
        <v>5.4980059247107409</v>
      </c>
      <c r="V455" s="369">
        <v>0.51313590551695198</v>
      </c>
      <c r="W455" s="369">
        <v>4.597108581908298</v>
      </c>
      <c r="X455" s="369">
        <v>0.51313590551695198</v>
      </c>
      <c r="Y455" s="369">
        <v>3.5127111088804406</v>
      </c>
      <c r="Z455" s="369">
        <v>0.51313590551695198</v>
      </c>
      <c r="AA455" s="369">
        <v>2.772572605425788</v>
      </c>
      <c r="AB455" s="369">
        <v>0.9441037179736278</v>
      </c>
      <c r="AC455" s="373">
        <v>0.42528638778531691</v>
      </c>
      <c r="AD455" s="575">
        <v>0</v>
      </c>
      <c r="AE455" s="370" t="s">
        <v>1940</v>
      </c>
      <c r="AF455" s="370" t="s">
        <v>1940</v>
      </c>
      <c r="AG455" s="374" t="s">
        <v>721</v>
      </c>
      <c r="AH455" s="374" t="s">
        <v>1819</v>
      </c>
      <c r="AI455" s="374">
        <v>1000</v>
      </c>
      <c r="AJ455" s="374">
        <v>1000</v>
      </c>
      <c r="AK455" s="374">
        <v>1000</v>
      </c>
      <c r="AL455" s="722">
        <v>1.2</v>
      </c>
      <c r="AM455" s="722">
        <v>20</v>
      </c>
      <c r="AN455" s="369" t="s">
        <v>1928</v>
      </c>
      <c r="AO455" s="367" t="s">
        <v>1326</v>
      </c>
      <c r="AP455" s="370" t="s">
        <v>1835</v>
      </c>
      <c r="AQ455" s="376" t="s">
        <v>1950</v>
      </c>
      <c r="AR455" s="369">
        <v>2.8E-3</v>
      </c>
      <c r="AS455" s="369">
        <v>2.8E-3</v>
      </c>
      <c r="AT455" s="369" t="s">
        <v>1424</v>
      </c>
      <c r="AW455" s="198"/>
      <c r="AX455" s="198"/>
      <c r="AY455" s="184"/>
      <c r="AZ455" s="184"/>
      <c r="BA455" s="184"/>
      <c r="BB455" s="184"/>
      <c r="BC455" s="184"/>
      <c r="BD455" s="184"/>
      <c r="BE455" s="184"/>
      <c r="BF455" s="184"/>
      <c r="BG455" s="186"/>
      <c r="BH455" s="186"/>
      <c r="BI455" s="199"/>
      <c r="BJ455" s="199"/>
      <c r="BK455" s="199"/>
      <c r="BL455" s="218"/>
      <c r="BM455" s="186"/>
      <c r="BN455" s="186"/>
      <c r="BO455" s="186"/>
      <c r="BP455" s="186"/>
      <c r="BQ455" s="186"/>
      <c r="BR455" s="186"/>
      <c r="BS455" s="186"/>
      <c r="BT455" s="186"/>
      <c r="BU455" s="186"/>
      <c r="BV455" s="189"/>
      <c r="BW455" s="184"/>
      <c r="BX455"/>
      <c r="BZ455"/>
    </row>
    <row r="456" spans="2:78" ht="18.75">
      <c r="B456" s="363" t="s">
        <v>1684</v>
      </c>
      <c r="C456" s="364">
        <v>21940681000148</v>
      </c>
      <c r="D456" s="365" t="s">
        <v>13</v>
      </c>
      <c r="E456" s="365" t="s">
        <v>615</v>
      </c>
      <c r="F456" s="365" t="s">
        <v>619</v>
      </c>
      <c r="G456" s="366" t="s">
        <v>34</v>
      </c>
      <c r="H456" s="366" t="s">
        <v>867</v>
      </c>
      <c r="I456" s="366" t="s">
        <v>34</v>
      </c>
      <c r="J456" s="366" t="s">
        <v>611</v>
      </c>
      <c r="K456" s="367" t="s">
        <v>48</v>
      </c>
      <c r="L456" s="368"/>
      <c r="M456" s="368" t="s">
        <v>1424</v>
      </c>
      <c r="N456" s="367">
        <v>406597</v>
      </c>
      <c r="O456" s="367" t="s">
        <v>1323</v>
      </c>
      <c r="P456" s="371">
        <v>42299</v>
      </c>
      <c r="Q456" s="372">
        <v>780.34831299999996</v>
      </c>
      <c r="R456" s="372">
        <v>819.97693279435441</v>
      </c>
      <c r="S456" s="367">
        <v>1</v>
      </c>
      <c r="T456" s="369">
        <v>0.19420933812009333</v>
      </c>
      <c r="U456" s="369">
        <v>2.0808602168322636</v>
      </c>
      <c r="V456" s="369">
        <v>0.22090297782105872</v>
      </c>
      <c r="W456" s="369">
        <v>1.979037062485854</v>
      </c>
      <c r="X456" s="369">
        <v>0.33705084981456945</v>
      </c>
      <c r="Y456" s="369">
        <v>2.3073073851818338</v>
      </c>
      <c r="Z456" s="369">
        <v>0.5592655012765233</v>
      </c>
      <c r="AA456" s="369">
        <v>3.021819738840676</v>
      </c>
      <c r="AB456" s="369">
        <v>6.231663201302845E-2</v>
      </c>
      <c r="AC456" s="373">
        <v>1.7536495263888967</v>
      </c>
      <c r="AD456" s="575">
        <v>15799713000134</v>
      </c>
      <c r="AE456" s="370" t="s">
        <v>1906</v>
      </c>
      <c r="AF456" s="370" t="s">
        <v>1907</v>
      </c>
      <c r="AG456" s="374" t="s">
        <v>1462</v>
      </c>
      <c r="AH456" s="374" t="s">
        <v>1819</v>
      </c>
      <c r="AI456" s="374">
        <v>5000</v>
      </c>
      <c r="AJ456" s="374">
        <v>1000</v>
      </c>
      <c r="AK456" s="374">
        <v>5000</v>
      </c>
      <c r="AL456" s="722">
        <v>1.96</v>
      </c>
      <c r="AM456" s="722">
        <v>0</v>
      </c>
      <c r="AN456" s="369" t="s">
        <v>1820</v>
      </c>
      <c r="AO456" s="367" t="s">
        <v>1326</v>
      </c>
      <c r="AP456" s="370" t="s">
        <v>1835</v>
      </c>
      <c r="AQ456" s="376" t="s">
        <v>1815</v>
      </c>
      <c r="AR456" s="369">
        <v>0</v>
      </c>
      <c r="AS456" s="369">
        <v>0</v>
      </c>
      <c r="AT456" s="369" t="s">
        <v>1424</v>
      </c>
      <c r="AW456" s="198"/>
      <c r="AX456" s="198"/>
      <c r="AY456" s="184"/>
      <c r="AZ456" s="184"/>
      <c r="BA456" s="184"/>
      <c r="BB456" s="186"/>
      <c r="BC456" s="184"/>
      <c r="BD456" s="184"/>
      <c r="BE456" s="184"/>
      <c r="BF456" s="184"/>
      <c r="BG456" s="186"/>
      <c r="BH456" s="186"/>
      <c r="BI456" s="199"/>
      <c r="BJ456" s="199"/>
      <c r="BK456" s="199"/>
      <c r="BL456" s="186"/>
      <c r="BM456" s="186"/>
      <c r="BN456" s="186"/>
      <c r="BO456" s="186"/>
      <c r="BP456" s="186"/>
      <c r="BQ456" s="186"/>
      <c r="BR456" s="186"/>
      <c r="BS456" s="186"/>
      <c r="BT456" s="187"/>
      <c r="BU456" s="188"/>
      <c r="BV456" s="189"/>
      <c r="BW456" s="185"/>
      <c r="BX456"/>
      <c r="BZ456"/>
    </row>
    <row r="457" spans="2:78" ht="18.75">
      <c r="B457" s="363" t="s">
        <v>394</v>
      </c>
      <c r="C457" s="364">
        <v>12120451000141</v>
      </c>
      <c r="D457" s="365" t="s">
        <v>13</v>
      </c>
      <c r="E457" s="365" t="s">
        <v>615</v>
      </c>
      <c r="F457" s="365" t="s">
        <v>619</v>
      </c>
      <c r="G457" s="366" t="s">
        <v>34</v>
      </c>
      <c r="H457" s="366" t="s">
        <v>1339</v>
      </c>
      <c r="I457" s="366" t="s">
        <v>34</v>
      </c>
      <c r="J457" s="366" t="s">
        <v>1424</v>
      </c>
      <c r="K457" s="367" t="s">
        <v>48</v>
      </c>
      <c r="L457" s="368"/>
      <c r="M457" s="368" t="s">
        <v>34</v>
      </c>
      <c r="N457" s="367">
        <v>406619</v>
      </c>
      <c r="O457" s="367" t="s">
        <v>1326</v>
      </c>
      <c r="P457" s="371">
        <v>40384</v>
      </c>
      <c r="Q457" s="372">
        <v>11.977726000000001</v>
      </c>
      <c r="R457" s="372">
        <v>23.962897964285716</v>
      </c>
      <c r="S457" s="367">
        <v>1</v>
      </c>
      <c r="T457" s="369">
        <v>8.8991888360604898E-2</v>
      </c>
      <c r="U457" s="369">
        <v>0.95350554150929268</v>
      </c>
      <c r="V457" s="369">
        <v>9.7967784172543482E-2</v>
      </c>
      <c r="W457" s="369">
        <v>0.87767886933661698</v>
      </c>
      <c r="X457" s="369">
        <v>0.1224082670999822</v>
      </c>
      <c r="Y457" s="369">
        <v>0.83795515971101076</v>
      </c>
      <c r="Z457" s="369">
        <v>0.19148064115313645</v>
      </c>
      <c r="AA457" s="369">
        <v>1.0346069616697544</v>
      </c>
      <c r="AB457" s="369">
        <v>2.0871818932544726E-2</v>
      </c>
      <c r="AC457" s="373">
        <v>-0.6541672997855994</v>
      </c>
      <c r="AD457" s="575">
        <v>0</v>
      </c>
      <c r="AE457" s="370" t="s">
        <v>1959</v>
      </c>
      <c r="AF457" s="370" t="s">
        <v>1833</v>
      </c>
      <c r="AG457" s="374" t="s">
        <v>1458</v>
      </c>
      <c r="AH457" s="374" t="s">
        <v>1819</v>
      </c>
      <c r="AI457" s="374">
        <v>1000</v>
      </c>
      <c r="AJ457" s="374">
        <v>1000</v>
      </c>
      <c r="AK457" s="374">
        <v>1000</v>
      </c>
      <c r="AL457" s="722">
        <v>2</v>
      </c>
      <c r="AM457" s="722">
        <v>20</v>
      </c>
      <c r="AN457" s="369" t="s">
        <v>1820</v>
      </c>
      <c r="AO457" s="367" t="s">
        <v>1326</v>
      </c>
      <c r="AP457" s="370" t="s">
        <v>1835</v>
      </c>
      <c r="AQ457" s="376" t="s">
        <v>670</v>
      </c>
      <c r="AR457" s="369">
        <v>4.0000000000000001E-3</v>
      </c>
      <c r="AS457" s="369">
        <v>4.0000000000000001E-3</v>
      </c>
      <c r="AT457" s="369" t="s">
        <v>1424</v>
      </c>
      <c r="AW457" s="198"/>
      <c r="AX457" s="198"/>
      <c r="AY457" s="184"/>
      <c r="AZ457" s="184"/>
      <c r="BA457" s="184"/>
      <c r="BB457" s="186"/>
      <c r="BC457" s="184"/>
      <c r="BD457" s="184"/>
      <c r="BE457" s="184"/>
      <c r="BF457" s="184"/>
      <c r="BG457" s="186"/>
      <c r="BH457" s="186"/>
      <c r="BI457" s="199"/>
      <c r="BJ457" s="199"/>
      <c r="BK457" s="199"/>
      <c r="BL457" s="186"/>
      <c r="BM457" s="186"/>
      <c r="BN457" s="186"/>
      <c r="BO457" s="186"/>
      <c r="BP457" s="186"/>
      <c r="BQ457" s="186"/>
      <c r="BR457" s="186"/>
      <c r="BS457" s="186"/>
      <c r="BT457" s="187"/>
      <c r="BU457" s="188"/>
      <c r="BV457" s="189"/>
      <c r="BW457" s="185"/>
      <c r="BX457"/>
      <c r="BZ457"/>
    </row>
    <row r="458" spans="2:78" ht="18.75">
      <c r="B458" s="363" t="s">
        <v>97</v>
      </c>
      <c r="C458" s="364">
        <v>23186344000132</v>
      </c>
      <c r="D458" s="365" t="s">
        <v>14</v>
      </c>
      <c r="E458" s="365" t="s">
        <v>607</v>
      </c>
      <c r="F458" s="365" t="s">
        <v>1424</v>
      </c>
      <c r="G458" s="366" t="s">
        <v>1424</v>
      </c>
      <c r="H458" s="366" t="s">
        <v>34</v>
      </c>
      <c r="I458" s="366" t="s">
        <v>34</v>
      </c>
      <c r="J458" s="366" t="s">
        <v>608</v>
      </c>
      <c r="K458" s="367" t="s">
        <v>48</v>
      </c>
      <c r="L458" s="368"/>
      <c r="M458" s="368" t="s">
        <v>34</v>
      </c>
      <c r="N458" s="367">
        <v>407194</v>
      </c>
      <c r="O458" s="367" t="s">
        <v>1323</v>
      </c>
      <c r="P458" s="371">
        <v>42278</v>
      </c>
      <c r="Q458" s="372">
        <v>126.203918</v>
      </c>
      <c r="R458" s="372">
        <v>153.48279558565733</v>
      </c>
      <c r="S458" s="367">
        <v>27</v>
      </c>
      <c r="T458" s="369">
        <v>0.1202471586175915</v>
      </c>
      <c r="U458" s="369">
        <v>1.2883908208354942</v>
      </c>
      <c r="V458" s="369">
        <v>2.9986521508557518E-2</v>
      </c>
      <c r="W458" s="369">
        <v>0.26864480518020084</v>
      </c>
      <c r="X458" s="369">
        <v>0.15825191954908946</v>
      </c>
      <c r="Y458" s="369">
        <v>1.0833256254826156</v>
      </c>
      <c r="Z458" s="369">
        <v>4.511545593160915E-2</v>
      </c>
      <c r="AA458" s="369">
        <v>0.24376753965649273</v>
      </c>
      <c r="AB458" s="369">
        <v>0.2185296124212926</v>
      </c>
      <c r="AC458" s="373">
        <v>-0.37356458555979455</v>
      </c>
      <c r="AD458" s="575">
        <v>21360513000183</v>
      </c>
      <c r="AE458" s="370" t="s">
        <v>1989</v>
      </c>
      <c r="AF458" s="370" t="s">
        <v>1833</v>
      </c>
      <c r="AG458" s="374" t="s">
        <v>1458</v>
      </c>
      <c r="AH458" s="374" t="s">
        <v>1819</v>
      </c>
      <c r="AI458" s="374">
        <v>1000</v>
      </c>
      <c r="AJ458" s="374">
        <v>0</v>
      </c>
      <c r="AK458" s="374">
        <v>0</v>
      </c>
      <c r="AL458" s="722">
        <v>3</v>
      </c>
      <c r="AM458" s="722">
        <v>0</v>
      </c>
      <c r="AN458" s="369" t="s">
        <v>1815</v>
      </c>
      <c r="AO458" s="367" t="s">
        <v>1326</v>
      </c>
      <c r="AP458" s="370" t="s">
        <v>1816</v>
      </c>
      <c r="AQ458" s="376" t="s">
        <v>661</v>
      </c>
      <c r="AR458" s="369">
        <v>1.0500000000000001E-2</v>
      </c>
      <c r="AS458" s="369">
        <v>1.0500000000000001E-2</v>
      </c>
      <c r="AT458" s="369" t="s">
        <v>1424</v>
      </c>
      <c r="AW458" s="198"/>
      <c r="AX458" s="198"/>
      <c r="AY458" s="184"/>
      <c r="AZ458" s="184"/>
      <c r="BA458" s="184"/>
      <c r="BB458" s="186"/>
      <c r="BC458" s="184"/>
      <c r="BD458" s="184"/>
      <c r="BE458" s="184"/>
      <c r="BF458" s="184"/>
      <c r="BG458" s="186"/>
      <c r="BH458" s="186"/>
      <c r="BI458" s="199"/>
      <c r="BJ458" s="199"/>
      <c r="BK458" s="199"/>
      <c r="BL458" s="186"/>
      <c r="BM458" s="186"/>
      <c r="BN458" s="186"/>
      <c r="BO458" s="186"/>
      <c r="BP458" s="186"/>
      <c r="BQ458" s="186"/>
      <c r="BR458" s="186"/>
      <c r="BS458" s="186"/>
      <c r="BT458" s="187"/>
      <c r="BU458" s="188"/>
      <c r="BV458" s="189"/>
      <c r="BW458" s="185"/>
      <c r="BX458"/>
      <c r="BZ458"/>
    </row>
    <row r="459" spans="2:78" ht="18.75">
      <c r="B459" s="363" t="s">
        <v>645</v>
      </c>
      <c r="C459" s="364">
        <v>22672424000135</v>
      </c>
      <c r="D459" s="365" t="s">
        <v>11</v>
      </c>
      <c r="E459" s="365" t="s">
        <v>620</v>
      </c>
      <c r="F459" s="365" t="s">
        <v>687</v>
      </c>
      <c r="G459" s="366" t="s">
        <v>740</v>
      </c>
      <c r="H459" s="366" t="s">
        <v>34</v>
      </c>
      <c r="I459" s="366" t="s">
        <v>1321</v>
      </c>
      <c r="J459" s="366" t="s">
        <v>608</v>
      </c>
      <c r="K459" s="367" t="s">
        <v>48</v>
      </c>
      <c r="L459" s="368"/>
      <c r="M459" s="368" t="s">
        <v>34</v>
      </c>
      <c r="N459" s="367">
        <v>407410</v>
      </c>
      <c r="O459" s="367" t="s">
        <v>1323</v>
      </c>
      <c r="P459" s="371">
        <v>42278</v>
      </c>
      <c r="Q459" s="372">
        <v>190.995574</v>
      </c>
      <c r="R459" s="372">
        <v>166.30752024209673</v>
      </c>
      <c r="S459" s="367">
        <v>1</v>
      </c>
      <c r="T459" s="369">
        <v>0.10450943660966416</v>
      </c>
      <c r="U459" s="369">
        <v>1.1197686528859223</v>
      </c>
      <c r="V459" s="369">
        <v>0.14356035177485493</v>
      </c>
      <c r="W459" s="369">
        <v>1.2861359302095401</v>
      </c>
      <c r="X459" s="369">
        <v>0.24099070693660885</v>
      </c>
      <c r="Y459" s="369">
        <v>1.6497203261197446</v>
      </c>
      <c r="Z459" s="369">
        <v>0.3103819474460161</v>
      </c>
      <c r="AA459" s="369">
        <v>1.6770537307081925</v>
      </c>
      <c r="AB459" s="369">
        <v>1.743738106436362</v>
      </c>
      <c r="AC459" s="373">
        <v>1.8316343521830543E-2</v>
      </c>
      <c r="AD459" s="575">
        <v>0</v>
      </c>
      <c r="AE459" s="370" t="s">
        <v>2016</v>
      </c>
      <c r="AF459" s="370" t="s">
        <v>1833</v>
      </c>
      <c r="AG459" s="374" t="s">
        <v>1458</v>
      </c>
      <c r="AH459" s="374" t="s">
        <v>1894</v>
      </c>
      <c r="AI459" s="374">
        <v>50000</v>
      </c>
      <c r="AJ459" s="374">
        <v>10000</v>
      </c>
      <c r="AK459" s="374">
        <v>30000</v>
      </c>
      <c r="AL459" s="722">
        <v>2</v>
      </c>
      <c r="AM459" s="722">
        <v>20</v>
      </c>
      <c r="AN459" s="369" t="s">
        <v>1834</v>
      </c>
      <c r="AO459" s="367" t="s">
        <v>1326</v>
      </c>
      <c r="AP459" s="370" t="s">
        <v>1835</v>
      </c>
      <c r="AQ459" s="376" t="s">
        <v>681</v>
      </c>
      <c r="AR459" s="369">
        <v>6.6666666666666697E-3</v>
      </c>
      <c r="AS459" s="369">
        <v>6.6666666666666697E-3</v>
      </c>
      <c r="AT459" s="369" t="s">
        <v>1424</v>
      </c>
      <c r="AW459" s="198"/>
      <c r="AX459" s="198"/>
      <c r="AY459" s="184"/>
      <c r="AZ459" s="184"/>
      <c r="BA459" s="184"/>
      <c r="BB459" s="186"/>
      <c r="BC459" s="184"/>
      <c r="BD459" s="184"/>
      <c r="BE459" s="184"/>
      <c r="BF459" s="184"/>
      <c r="BG459" s="186"/>
      <c r="BH459" s="186"/>
      <c r="BI459" s="199"/>
      <c r="BJ459" s="199"/>
      <c r="BK459" s="199"/>
      <c r="BL459" s="186"/>
      <c r="BM459" s="186"/>
      <c r="BN459" s="186"/>
      <c r="BO459" s="186"/>
      <c r="BP459" s="186"/>
      <c r="BQ459" s="186"/>
      <c r="BR459" s="186"/>
      <c r="BS459" s="186"/>
      <c r="BT459" s="187"/>
      <c r="BU459" s="188"/>
      <c r="BV459" s="189"/>
      <c r="BW459" s="185"/>
      <c r="BX459"/>
      <c r="BZ459"/>
    </row>
    <row r="460" spans="2:78" ht="18.75">
      <c r="B460" s="363" t="s">
        <v>977</v>
      </c>
      <c r="C460" s="364">
        <v>22662135000155</v>
      </c>
      <c r="D460" s="365" t="s">
        <v>14</v>
      </c>
      <c r="E460" s="365" t="s">
        <v>607</v>
      </c>
      <c r="F460" s="365" t="s">
        <v>1424</v>
      </c>
      <c r="G460" s="366" t="s">
        <v>1424</v>
      </c>
      <c r="H460" s="366" t="s">
        <v>34</v>
      </c>
      <c r="I460" s="366" t="s">
        <v>34</v>
      </c>
      <c r="J460" s="366" t="s">
        <v>608</v>
      </c>
      <c r="K460" s="367" t="s">
        <v>48</v>
      </c>
      <c r="L460" s="368"/>
      <c r="M460" s="368" t="s">
        <v>34</v>
      </c>
      <c r="N460" s="367">
        <v>407496</v>
      </c>
      <c r="O460" s="367" t="s">
        <v>1323</v>
      </c>
      <c r="P460" s="371">
        <v>42313</v>
      </c>
      <c r="Q460" s="372">
        <v>369.86097699999999</v>
      </c>
      <c r="R460" s="372">
        <v>433.11621699603188</v>
      </c>
      <c r="S460" s="367">
        <v>2</v>
      </c>
      <c r="T460" s="369">
        <v>-5.2068817967633074E-2</v>
      </c>
      <c r="U460" s="369">
        <v>-0.55789249319890821</v>
      </c>
      <c r="V460" s="369">
        <v>-9.3637853341742572E-2</v>
      </c>
      <c r="W460" s="369">
        <v>-0.8388876602878349</v>
      </c>
      <c r="X460" s="369">
        <v>-2.4785571960903585E-2</v>
      </c>
      <c r="Y460" s="369">
        <v>-0.16967152957131221</v>
      </c>
      <c r="Z460" s="369">
        <v>9.633235183225608E-2</v>
      </c>
      <c r="AA460" s="369">
        <v>0.52050234028600517</v>
      </c>
      <c r="AB460" s="369">
        <v>0.25283707546495199</v>
      </c>
      <c r="AC460" s="373">
        <v>-0.8118243678050121</v>
      </c>
      <c r="AD460" s="575">
        <v>35939458000195</v>
      </c>
      <c r="AE460" s="370" t="s">
        <v>1965</v>
      </c>
      <c r="AF460" s="370" t="s">
        <v>1812</v>
      </c>
      <c r="AG460" s="374" t="s">
        <v>1459</v>
      </c>
      <c r="AH460" s="374" t="s">
        <v>1819</v>
      </c>
      <c r="AI460" s="374">
        <v>1000</v>
      </c>
      <c r="AJ460" s="374">
        <v>100</v>
      </c>
      <c r="AK460" s="374">
        <v>1000</v>
      </c>
      <c r="AL460" s="722">
        <v>2</v>
      </c>
      <c r="AM460" s="722">
        <v>20</v>
      </c>
      <c r="AN460" s="369" t="s">
        <v>668</v>
      </c>
      <c r="AO460" s="367" t="s">
        <v>1326</v>
      </c>
      <c r="AP460" s="370" t="s">
        <v>1816</v>
      </c>
      <c r="AQ460" s="376" t="s">
        <v>661</v>
      </c>
      <c r="AR460" s="369">
        <v>4.0000000000000001E-3</v>
      </c>
      <c r="AS460" s="369">
        <v>4.0000000000000001E-3</v>
      </c>
      <c r="AT460" s="369" t="s">
        <v>1424</v>
      </c>
      <c r="AW460" s="198"/>
      <c r="AX460" s="198"/>
      <c r="AY460" s="184"/>
      <c r="AZ460" s="184"/>
      <c r="BA460" s="184"/>
      <c r="BB460" s="186"/>
      <c r="BC460" s="184"/>
      <c r="BD460" s="184"/>
      <c r="BE460" s="184"/>
      <c r="BF460" s="184"/>
      <c r="BG460" s="186"/>
      <c r="BH460" s="186"/>
      <c r="BI460" s="199"/>
      <c r="BJ460" s="199"/>
      <c r="BK460" s="199"/>
      <c r="BL460" s="186"/>
      <c r="BM460" s="186"/>
      <c r="BN460" s="186"/>
      <c r="BO460" s="186"/>
      <c r="BP460" s="186"/>
      <c r="BQ460" s="186"/>
      <c r="BR460" s="186"/>
      <c r="BS460" s="186"/>
      <c r="BT460" s="187"/>
      <c r="BU460" s="188"/>
      <c r="BV460" s="189"/>
      <c r="BW460" s="185"/>
      <c r="BX460"/>
      <c r="BZ460"/>
    </row>
    <row r="461" spans="2:78" ht="18.75">
      <c r="B461" s="363" t="s">
        <v>146</v>
      </c>
      <c r="C461" s="364">
        <v>22710616000199</v>
      </c>
      <c r="D461" s="365" t="s">
        <v>14</v>
      </c>
      <c r="E461" s="365" t="s">
        <v>607</v>
      </c>
      <c r="F461" s="365" t="s">
        <v>1424</v>
      </c>
      <c r="G461" s="366" t="s">
        <v>1424</v>
      </c>
      <c r="H461" s="366" t="s">
        <v>34</v>
      </c>
      <c r="I461" s="366" t="s">
        <v>34</v>
      </c>
      <c r="J461" s="366" t="s">
        <v>611</v>
      </c>
      <c r="K461" s="367" t="s">
        <v>48</v>
      </c>
      <c r="L461" s="368"/>
      <c r="M461" s="368" t="s">
        <v>34</v>
      </c>
      <c r="N461" s="367">
        <v>407771</v>
      </c>
      <c r="O461" s="367" t="s">
        <v>1323</v>
      </c>
      <c r="P461" s="371">
        <v>42250</v>
      </c>
      <c r="Q461" s="372">
        <v>4.3099999999999996</v>
      </c>
      <c r="R461" s="372">
        <v>7.2177482777777779</v>
      </c>
      <c r="S461" s="367">
        <v>2</v>
      </c>
      <c r="T461" s="369">
        <v>-0.25328084663036365</v>
      </c>
      <c r="U461" s="369">
        <v>-2.7137831915827375</v>
      </c>
      <c r="V461" s="369">
        <v>-0.20096148853483087</v>
      </c>
      <c r="W461" s="369">
        <v>-1.8003842133125039</v>
      </c>
      <c r="X461" s="369">
        <v>-9.3210850944001167E-2</v>
      </c>
      <c r="Y461" s="369">
        <v>-0.63808201308644352</v>
      </c>
      <c r="Z461" s="369">
        <v>-4.3901404496059504E-2</v>
      </c>
      <c r="AA461" s="369">
        <v>-0.23720778479312624</v>
      </c>
      <c r="AB461" s="369">
        <v>0.22660509019891981</v>
      </c>
      <c r="AC461" s="373">
        <v>-1.379417090170824</v>
      </c>
      <c r="AD461" s="575">
        <v>22314799000123</v>
      </c>
      <c r="AE461" s="370" t="s">
        <v>1836</v>
      </c>
      <c r="AF461" s="370" t="s">
        <v>1833</v>
      </c>
      <c r="AG461" s="374" t="s">
        <v>1458</v>
      </c>
      <c r="AH461" s="374" t="s">
        <v>1894</v>
      </c>
      <c r="AI461" s="374">
        <v>50000</v>
      </c>
      <c r="AJ461" s="374">
        <v>5000</v>
      </c>
      <c r="AK461" s="374">
        <v>5000</v>
      </c>
      <c r="AL461" s="722">
        <v>1.5</v>
      </c>
      <c r="AM461" s="722">
        <v>0</v>
      </c>
      <c r="AN461" s="369" t="s">
        <v>1815</v>
      </c>
      <c r="AO461" s="367" t="s">
        <v>1326</v>
      </c>
      <c r="AP461" s="370" t="s">
        <v>1816</v>
      </c>
      <c r="AQ461" s="376" t="s">
        <v>689</v>
      </c>
      <c r="AR461" s="369">
        <v>5.2500000000000003E-3</v>
      </c>
      <c r="AS461" s="369">
        <v>5.2500000000000003E-3</v>
      </c>
      <c r="AT461" s="369" t="s">
        <v>1424</v>
      </c>
      <c r="AW461" s="198"/>
      <c r="AX461" s="198"/>
      <c r="AY461" s="184"/>
      <c r="AZ461" s="184"/>
      <c r="BA461" s="184"/>
      <c r="BB461" s="184"/>
      <c r="BC461" s="184"/>
      <c r="BD461" s="184"/>
      <c r="BE461" s="184"/>
      <c r="BF461" s="184"/>
      <c r="BG461" s="186"/>
      <c r="BH461" s="186"/>
      <c r="BI461" s="199"/>
      <c r="BJ461" s="199"/>
      <c r="BK461" s="199"/>
      <c r="BL461" s="218"/>
      <c r="BM461" s="186"/>
      <c r="BN461" s="186"/>
      <c r="BO461" s="186"/>
      <c r="BP461" s="186"/>
      <c r="BQ461" s="186"/>
      <c r="BR461" s="186"/>
      <c r="BS461" s="186"/>
      <c r="BT461" s="186"/>
      <c r="BU461" s="186"/>
      <c r="BV461" s="189"/>
      <c r="BW461" s="184"/>
      <c r="BX461"/>
      <c r="BZ461"/>
    </row>
    <row r="462" spans="2:78" ht="18.75">
      <c r="B462" s="363" t="s">
        <v>147</v>
      </c>
      <c r="C462" s="364">
        <v>22353918000157</v>
      </c>
      <c r="D462" s="365" t="s">
        <v>14</v>
      </c>
      <c r="E462" s="365" t="s">
        <v>607</v>
      </c>
      <c r="F462" s="365" t="s">
        <v>1424</v>
      </c>
      <c r="G462" s="366" t="s">
        <v>1424</v>
      </c>
      <c r="H462" s="366" t="s">
        <v>34</v>
      </c>
      <c r="I462" s="366" t="s">
        <v>34</v>
      </c>
      <c r="J462" s="366" t="s">
        <v>611</v>
      </c>
      <c r="K462" s="367" t="s">
        <v>49</v>
      </c>
      <c r="L462" s="368"/>
      <c r="M462" s="368" t="s">
        <v>34</v>
      </c>
      <c r="N462" s="367">
        <v>408565</v>
      </c>
      <c r="O462" s="367" t="s">
        <v>1323</v>
      </c>
      <c r="P462" s="371">
        <v>42250</v>
      </c>
      <c r="Q462" s="372">
        <v>5.8719130000000002</v>
      </c>
      <c r="R462" s="372">
        <v>10.945687603174608</v>
      </c>
      <c r="S462" s="367">
        <v>2</v>
      </c>
      <c r="T462" s="369">
        <v>-0.32809423856398334</v>
      </c>
      <c r="U462" s="369">
        <v>-3.515372921859679</v>
      </c>
      <c r="V462" s="369">
        <v>-0.28503071338227093</v>
      </c>
      <c r="W462" s="369">
        <v>-2.5535479480373144</v>
      </c>
      <c r="X462" s="369">
        <v>-0.20900100073184857</v>
      </c>
      <c r="Y462" s="369">
        <v>-1.4307323442865953</v>
      </c>
      <c r="Z462" s="369">
        <v>0.13679589298689332</v>
      </c>
      <c r="AA462" s="369">
        <v>0.73913468411087113</v>
      </c>
      <c r="AB462" s="369">
        <v>0.24285426677707342</v>
      </c>
      <c r="AC462" s="373">
        <v>-1.6332929384009365</v>
      </c>
      <c r="AD462" s="575">
        <v>22690848000122</v>
      </c>
      <c r="AE462" s="370" t="s">
        <v>1836</v>
      </c>
      <c r="AF462" s="370" t="s">
        <v>1833</v>
      </c>
      <c r="AG462" s="374" t="s">
        <v>1458</v>
      </c>
      <c r="AH462" s="374" t="s">
        <v>1894</v>
      </c>
      <c r="AI462" s="374">
        <v>50000</v>
      </c>
      <c r="AJ462" s="374">
        <v>5000</v>
      </c>
      <c r="AK462" s="374">
        <v>5000</v>
      </c>
      <c r="AL462" s="722">
        <v>1.5</v>
      </c>
      <c r="AM462" s="722">
        <v>20</v>
      </c>
      <c r="AN462" s="369" t="s">
        <v>1815</v>
      </c>
      <c r="AO462" s="367" t="s">
        <v>1326</v>
      </c>
      <c r="AP462" s="370" t="s">
        <v>1816</v>
      </c>
      <c r="AQ462" s="376" t="s">
        <v>689</v>
      </c>
      <c r="AR462" s="369">
        <v>5.2500000000000003E-3</v>
      </c>
      <c r="AS462" s="369">
        <v>5.2500000000000003E-3</v>
      </c>
      <c r="AT462" s="369" t="s">
        <v>1424</v>
      </c>
      <c r="AW462" s="198"/>
      <c r="AX462" s="198"/>
      <c r="AY462" s="184"/>
      <c r="AZ462" s="184"/>
      <c r="BA462" s="184"/>
      <c r="BB462" s="186"/>
      <c r="BC462" s="184"/>
      <c r="BD462" s="184"/>
      <c r="BE462" s="184"/>
      <c r="BF462" s="184"/>
      <c r="BG462" s="186"/>
      <c r="BH462" s="186"/>
      <c r="BI462" s="199"/>
      <c r="BJ462" s="199"/>
      <c r="BK462" s="199"/>
      <c r="BL462" s="186"/>
      <c r="BM462" s="186"/>
      <c r="BN462" s="186"/>
      <c r="BO462" s="186"/>
      <c r="BP462" s="186"/>
      <c r="BQ462" s="186"/>
      <c r="BR462" s="186"/>
      <c r="BS462" s="186"/>
      <c r="BT462" s="187"/>
      <c r="BU462" s="188"/>
      <c r="BV462" s="189"/>
      <c r="BW462" s="185"/>
      <c r="BX462"/>
      <c r="BZ462"/>
    </row>
    <row r="463" spans="2:78" ht="18.75">
      <c r="B463" s="363" t="s">
        <v>935</v>
      </c>
      <c r="C463" s="364">
        <v>20584638000124</v>
      </c>
      <c r="D463" s="365" t="s">
        <v>11</v>
      </c>
      <c r="E463" s="365" t="s">
        <v>620</v>
      </c>
      <c r="F463" s="365" t="s">
        <v>694</v>
      </c>
      <c r="G463" s="366" t="s">
        <v>740</v>
      </c>
      <c r="H463" s="366" t="s">
        <v>34</v>
      </c>
      <c r="I463" s="366" t="s">
        <v>1306</v>
      </c>
      <c r="J463" s="366" t="s">
        <v>608</v>
      </c>
      <c r="K463" s="367" t="s">
        <v>48</v>
      </c>
      <c r="L463" s="368"/>
      <c r="M463" s="368" t="s">
        <v>34</v>
      </c>
      <c r="N463" s="367">
        <v>408840</v>
      </c>
      <c r="O463" s="367" t="s">
        <v>1323</v>
      </c>
      <c r="P463" s="371">
        <v>42321</v>
      </c>
      <c r="Q463" s="372">
        <v>13.712883</v>
      </c>
      <c r="R463" s="372">
        <v>23.355469706349208</v>
      </c>
      <c r="S463" s="367">
        <v>1</v>
      </c>
      <c r="T463" s="369">
        <v>7.8308819154633724E-2</v>
      </c>
      <c r="U463" s="369">
        <v>0.83904156197281488</v>
      </c>
      <c r="V463" s="369">
        <v>9.894589895082806E-2</v>
      </c>
      <c r="W463" s="369">
        <v>0.88644165477610681</v>
      </c>
      <c r="X463" s="369">
        <v>0.15615025525260973</v>
      </c>
      <c r="Y463" s="369">
        <v>1.0689385217114531</v>
      </c>
      <c r="Z463" s="369">
        <v>0.12723397119420632</v>
      </c>
      <c r="AA463" s="369">
        <v>0.68746977013273203</v>
      </c>
      <c r="AB463" s="369">
        <v>7.6664538868969944E-3</v>
      </c>
      <c r="AC463" s="373">
        <v>-1.6533780599784704</v>
      </c>
      <c r="AD463" s="575">
        <v>0</v>
      </c>
      <c r="AE463" s="370" t="s">
        <v>1832</v>
      </c>
      <c r="AF463" s="370" t="s">
        <v>1833</v>
      </c>
      <c r="AG463" s="374" t="s">
        <v>59</v>
      </c>
      <c r="AH463" s="374" t="s">
        <v>1819</v>
      </c>
      <c r="AI463" s="374">
        <v>0</v>
      </c>
      <c r="AJ463" s="374">
        <v>0</v>
      </c>
      <c r="AK463" s="374">
        <v>0</v>
      </c>
      <c r="AL463" s="722">
        <v>0</v>
      </c>
      <c r="AM463" s="722">
        <v>0</v>
      </c>
      <c r="AN463" s="369" t="s">
        <v>1820</v>
      </c>
      <c r="AO463" s="367" t="s">
        <v>1326</v>
      </c>
      <c r="AP463" s="370" t="s">
        <v>1821</v>
      </c>
      <c r="AQ463" s="376" t="s">
        <v>677</v>
      </c>
      <c r="AR463" s="369">
        <v>2E-3</v>
      </c>
      <c r="AS463" s="369">
        <v>2E-3</v>
      </c>
      <c r="AT463" s="369" t="s">
        <v>1424</v>
      </c>
      <c r="AW463" s="198"/>
      <c r="AX463" s="198"/>
      <c r="AY463" s="184"/>
      <c r="AZ463" s="184"/>
      <c r="BA463" s="184"/>
      <c r="BB463" s="186"/>
      <c r="BC463" s="184"/>
      <c r="BD463" s="184"/>
      <c r="BE463" s="184"/>
      <c r="BF463" s="184"/>
      <c r="BG463" s="186"/>
      <c r="BH463" s="186"/>
      <c r="BI463" s="199"/>
      <c r="BJ463" s="199"/>
      <c r="BK463" s="199"/>
      <c r="BL463" s="186"/>
      <c r="BM463" s="186"/>
      <c r="BN463" s="186"/>
      <c r="BO463" s="186"/>
      <c r="BP463" s="186"/>
      <c r="BQ463" s="186"/>
      <c r="BR463" s="186"/>
      <c r="BS463" s="186"/>
      <c r="BT463" s="187"/>
      <c r="BU463" s="188"/>
      <c r="BV463" s="189"/>
      <c r="BW463" s="185"/>
      <c r="BX463"/>
      <c r="BZ463"/>
    </row>
    <row r="464" spans="2:78" ht="18.75">
      <c r="B464" s="363" t="s">
        <v>168</v>
      </c>
      <c r="C464" s="364">
        <v>23591953000177</v>
      </c>
      <c r="D464" s="365" t="s">
        <v>14</v>
      </c>
      <c r="E464" s="365" t="s">
        <v>607</v>
      </c>
      <c r="F464" s="365" t="s">
        <v>1424</v>
      </c>
      <c r="G464" s="366" t="s">
        <v>1424</v>
      </c>
      <c r="H464" s="366" t="s">
        <v>34</v>
      </c>
      <c r="I464" s="366" t="s">
        <v>34</v>
      </c>
      <c r="J464" s="366" t="s">
        <v>608</v>
      </c>
      <c r="K464" s="367" t="s">
        <v>48</v>
      </c>
      <c r="L464" s="368"/>
      <c r="M464" s="368" t="s">
        <v>34</v>
      </c>
      <c r="N464" s="367">
        <v>409804</v>
      </c>
      <c r="O464" s="367" t="s">
        <v>1323</v>
      </c>
      <c r="P464" s="371">
        <v>42355</v>
      </c>
      <c r="Q464" s="372">
        <v>110.1728</v>
      </c>
      <c r="R464" s="372">
        <v>103.28962750396822</v>
      </c>
      <c r="S464" s="367">
        <v>3</v>
      </c>
      <c r="T464" s="369">
        <v>0.21584377445433844</v>
      </c>
      <c r="U464" s="369">
        <v>2.3126628598837691</v>
      </c>
      <c r="V464" s="369">
        <v>0.12512579624150622</v>
      </c>
      <c r="W464" s="369">
        <v>1.1209834773507861</v>
      </c>
      <c r="X464" s="369">
        <v>0.16908466287563595</v>
      </c>
      <c r="Y464" s="369">
        <v>1.1574819988988843</v>
      </c>
      <c r="Z464" s="369">
        <v>0.34695450392868321</v>
      </c>
      <c r="AA464" s="369">
        <v>1.8746623313226358</v>
      </c>
      <c r="AB464" s="369">
        <v>0.17512944218104501</v>
      </c>
      <c r="AC464" s="373">
        <v>7.7110681494008834E-2</v>
      </c>
      <c r="AD464" s="575">
        <v>0</v>
      </c>
      <c r="AE464" s="370" t="s">
        <v>2017</v>
      </c>
      <c r="AF464" s="370" t="s">
        <v>1833</v>
      </c>
      <c r="AG464" s="374" t="s">
        <v>1458</v>
      </c>
      <c r="AH464" s="374" t="s">
        <v>1819</v>
      </c>
      <c r="AI464" s="374">
        <v>10000</v>
      </c>
      <c r="AJ464" s="374">
        <v>1000</v>
      </c>
      <c r="AK464" s="374">
        <v>10000</v>
      </c>
      <c r="AL464" s="722">
        <v>2</v>
      </c>
      <c r="AM464" s="722">
        <v>20</v>
      </c>
      <c r="AN464" s="369" t="s">
        <v>1815</v>
      </c>
      <c r="AO464" s="367" t="s">
        <v>1326</v>
      </c>
      <c r="AP464" s="370" t="s">
        <v>1816</v>
      </c>
      <c r="AQ464" s="376" t="s">
        <v>661</v>
      </c>
      <c r="AR464" s="369">
        <v>4.0000000000000001E-3</v>
      </c>
      <c r="AS464" s="369">
        <v>4.0000000000000001E-3</v>
      </c>
      <c r="AT464" s="369" t="s">
        <v>1424</v>
      </c>
      <c r="AW464" s="198"/>
      <c r="AX464" s="198"/>
      <c r="AY464" s="184"/>
      <c r="AZ464" s="184"/>
      <c r="BA464" s="184"/>
      <c r="BB464" s="186"/>
      <c r="BC464" s="184"/>
      <c r="BD464" s="184"/>
      <c r="BE464" s="184"/>
      <c r="BF464" s="184"/>
      <c r="BG464" s="186"/>
      <c r="BH464" s="186"/>
      <c r="BI464" s="199"/>
      <c r="BJ464" s="199"/>
      <c r="BK464" s="199"/>
      <c r="BL464" s="186"/>
      <c r="BM464" s="186"/>
      <c r="BN464" s="186"/>
      <c r="BO464" s="186"/>
      <c r="BP464" s="186"/>
      <c r="BQ464" s="186"/>
      <c r="BR464" s="186"/>
      <c r="BS464" s="186"/>
      <c r="BT464" s="187"/>
      <c r="BU464" s="188"/>
      <c r="BV464" s="189"/>
      <c r="BW464" s="185"/>
      <c r="BX464"/>
      <c r="BZ464"/>
    </row>
    <row r="465" spans="2:78" ht="18.75">
      <c r="B465" s="363" t="s">
        <v>117</v>
      </c>
      <c r="C465" s="364">
        <v>23732231000195</v>
      </c>
      <c r="D465" s="365" t="s">
        <v>14</v>
      </c>
      <c r="E465" s="365" t="s">
        <v>614</v>
      </c>
      <c r="F465" s="365" t="s">
        <v>1424</v>
      </c>
      <c r="G465" s="366" t="s">
        <v>1424</v>
      </c>
      <c r="H465" s="366" t="s">
        <v>867</v>
      </c>
      <c r="I465" s="366" t="s">
        <v>34</v>
      </c>
      <c r="J465" s="366" t="s">
        <v>608</v>
      </c>
      <c r="K465" s="367" t="s">
        <v>48</v>
      </c>
      <c r="L465" s="368"/>
      <c r="M465" s="368" t="s">
        <v>34</v>
      </c>
      <c r="N465" s="367">
        <v>410314</v>
      </c>
      <c r="O465" s="367" t="s">
        <v>1326</v>
      </c>
      <c r="P465" s="371">
        <v>42368</v>
      </c>
      <c r="Q465" s="372">
        <v>214.455927</v>
      </c>
      <c r="R465" s="372">
        <v>288.06313517857126</v>
      </c>
      <c r="S465" s="367">
        <v>2</v>
      </c>
      <c r="T465" s="369">
        <v>0.13468597793669645</v>
      </c>
      <c r="U465" s="369">
        <v>1.4430958674104202</v>
      </c>
      <c r="V465" s="369">
        <v>4.2888132671556889E-3</v>
      </c>
      <c r="W465" s="369">
        <v>3.8422842885611014E-2</v>
      </c>
      <c r="X465" s="369">
        <v>5.8603155626855807E-2</v>
      </c>
      <c r="Y465" s="369">
        <v>0.40117238644315645</v>
      </c>
      <c r="Z465" s="369">
        <v>2.6979632062759329E-2</v>
      </c>
      <c r="AA465" s="369">
        <v>0.14577617344144819</v>
      </c>
      <c r="AB465" s="369">
        <v>0.14496553934600373</v>
      </c>
      <c r="AC465" s="373">
        <v>-0.7404010140777183</v>
      </c>
      <c r="AD465" s="575">
        <v>23732220000105</v>
      </c>
      <c r="AE465" s="370" t="s">
        <v>1890</v>
      </c>
      <c r="AF465" s="370" t="s">
        <v>1858</v>
      </c>
      <c r="AG465" s="374" t="s">
        <v>721</v>
      </c>
      <c r="AH465" s="374" t="s">
        <v>1819</v>
      </c>
      <c r="AI465" s="374">
        <v>20000</v>
      </c>
      <c r="AJ465" s="374">
        <v>1000</v>
      </c>
      <c r="AK465" s="374">
        <v>20000</v>
      </c>
      <c r="AL465" s="722">
        <v>2.2000000000000002</v>
      </c>
      <c r="AM465" s="722">
        <v>20</v>
      </c>
      <c r="AN465" s="369" t="s">
        <v>1820</v>
      </c>
      <c r="AO465" s="367" t="s">
        <v>1326</v>
      </c>
      <c r="AP465" s="370" t="s">
        <v>1835</v>
      </c>
      <c r="AQ465" s="376" t="s">
        <v>670</v>
      </c>
      <c r="AR465" s="369">
        <v>4.7499999999999999E-3</v>
      </c>
      <c r="AS465" s="369">
        <v>4.7499999999999999E-3</v>
      </c>
      <c r="AT465" s="369" t="s">
        <v>1424</v>
      </c>
      <c r="AW465" s="198"/>
      <c r="AX465" s="198"/>
      <c r="AY465" s="184"/>
      <c r="AZ465" s="184"/>
      <c r="BA465" s="184"/>
      <c r="BB465" s="186"/>
      <c r="BC465" s="184"/>
      <c r="BD465" s="184"/>
      <c r="BE465" s="184"/>
      <c r="BF465" s="184"/>
      <c r="BG465" s="186"/>
      <c r="BH465" s="186"/>
      <c r="BI465" s="199"/>
      <c r="BJ465" s="199"/>
      <c r="BK465" s="199"/>
      <c r="BL465" s="186"/>
      <c r="BM465" s="186"/>
      <c r="BN465" s="186"/>
      <c r="BO465" s="186"/>
      <c r="BP465" s="186"/>
      <c r="BQ465" s="186"/>
      <c r="BR465" s="186"/>
      <c r="BS465" s="186"/>
      <c r="BT465" s="187"/>
      <c r="BU465" s="188"/>
      <c r="BV465" s="189"/>
      <c r="BW465" s="185"/>
      <c r="BX465"/>
      <c r="BZ465"/>
    </row>
    <row r="466" spans="2:78" ht="18.75">
      <c r="B466" s="363" t="s">
        <v>1732</v>
      </c>
      <c r="C466" s="364">
        <v>23339998000159</v>
      </c>
      <c r="D466" s="365" t="s">
        <v>13</v>
      </c>
      <c r="E466" s="365" t="s">
        <v>615</v>
      </c>
      <c r="F466" s="365" t="s">
        <v>619</v>
      </c>
      <c r="G466" s="366" t="s">
        <v>34</v>
      </c>
      <c r="H466" s="366" t="s">
        <v>1339</v>
      </c>
      <c r="I466" s="366" t="s">
        <v>1424</v>
      </c>
      <c r="J466" s="366" t="s">
        <v>608</v>
      </c>
      <c r="K466" s="367" t="s">
        <v>48</v>
      </c>
      <c r="L466" s="368"/>
      <c r="M466" s="368" t="s">
        <v>1424</v>
      </c>
      <c r="N466" s="367">
        <v>410349</v>
      </c>
      <c r="O466" s="367" t="s">
        <v>1323</v>
      </c>
      <c r="P466" s="371">
        <v>42361</v>
      </c>
      <c r="Q466" s="372">
        <v>23.869247000000001</v>
      </c>
      <c r="R466" s="372">
        <v>22.537654400793656</v>
      </c>
      <c r="S466" s="367">
        <v>1</v>
      </c>
      <c r="T466" s="369">
        <v>0.13427582336339072</v>
      </c>
      <c r="U466" s="369">
        <v>1.4387012572304712</v>
      </c>
      <c r="V466" s="369">
        <v>0.12508740012966846</v>
      </c>
      <c r="W466" s="369">
        <v>1.1206394922713101</v>
      </c>
      <c r="X466" s="369">
        <v>0.15721074273523095</v>
      </c>
      <c r="Y466" s="369">
        <v>1.0761981699274152</v>
      </c>
      <c r="Z466" s="369">
        <v>0.18247185543513722</v>
      </c>
      <c r="AA466" s="369">
        <v>0.98593074895236044</v>
      </c>
      <c r="AB466" s="369">
        <v>3.6265956418433803E-2</v>
      </c>
      <c r="AC466" s="373">
        <v>0.3713111649128758</v>
      </c>
      <c r="AD466" s="575">
        <v>22918586000100</v>
      </c>
      <c r="AE466" s="370" t="s">
        <v>1997</v>
      </c>
      <c r="AF466" s="370" t="s">
        <v>1818</v>
      </c>
      <c r="AG466" s="374" t="s">
        <v>59</v>
      </c>
      <c r="AH466" s="374" t="s">
        <v>1819</v>
      </c>
      <c r="AI466" s="374">
        <v>50000</v>
      </c>
      <c r="AJ466" s="374">
        <v>50000</v>
      </c>
      <c r="AK466" s="374">
        <v>50000</v>
      </c>
      <c r="AL466" s="722">
        <v>1</v>
      </c>
      <c r="AM466" s="722">
        <v>20</v>
      </c>
      <c r="AN466" s="369" t="s">
        <v>1820</v>
      </c>
      <c r="AO466" s="367" t="s">
        <v>1326</v>
      </c>
      <c r="AP466" s="370" t="s">
        <v>1835</v>
      </c>
      <c r="AQ466" s="376" t="s">
        <v>1815</v>
      </c>
      <c r="AR466" s="369">
        <v>0</v>
      </c>
      <c r="AS466" s="369">
        <v>0</v>
      </c>
      <c r="AT466" s="369" t="s">
        <v>1424</v>
      </c>
      <c r="AW466" s="198"/>
      <c r="AX466" s="198"/>
      <c r="AY466" s="184"/>
      <c r="AZ466" s="184"/>
      <c r="BA466" s="184"/>
      <c r="BB466" s="186"/>
      <c r="BC466" s="184"/>
      <c r="BD466" s="184"/>
      <c r="BE466" s="184"/>
      <c r="BF466" s="184"/>
      <c r="BG466" s="186"/>
      <c r="BH466" s="186"/>
      <c r="BI466" s="199"/>
      <c r="BJ466" s="199"/>
      <c r="BK466" s="199"/>
      <c r="BL466" s="186"/>
      <c r="BM466" s="186"/>
      <c r="BN466" s="186"/>
      <c r="BO466" s="186"/>
      <c r="BP466" s="186"/>
      <c r="BQ466" s="186"/>
      <c r="BR466" s="186"/>
      <c r="BS466" s="186"/>
      <c r="BT466" s="187"/>
      <c r="BU466" s="188"/>
      <c r="BV466" s="189"/>
      <c r="BW466" s="185"/>
      <c r="BX466"/>
      <c r="BZ466"/>
    </row>
    <row r="467" spans="2:78" ht="18.75">
      <c r="B467" s="363" t="s">
        <v>1282</v>
      </c>
      <c r="C467" s="364">
        <v>22773406000140</v>
      </c>
      <c r="D467" s="365" t="s">
        <v>13</v>
      </c>
      <c r="E467" s="365" t="s">
        <v>615</v>
      </c>
      <c r="F467" s="365" t="s">
        <v>619</v>
      </c>
      <c r="G467" s="366" t="s">
        <v>34</v>
      </c>
      <c r="H467" s="366" t="s">
        <v>1340</v>
      </c>
      <c r="I467" s="366" t="s">
        <v>34</v>
      </c>
      <c r="J467" s="366" t="s">
        <v>1424</v>
      </c>
      <c r="K467" s="367" t="s">
        <v>48</v>
      </c>
      <c r="L467" s="368"/>
      <c r="M467" s="368" t="s">
        <v>34</v>
      </c>
      <c r="N467" s="367">
        <v>410373</v>
      </c>
      <c r="O467" s="367" t="s">
        <v>1323</v>
      </c>
      <c r="P467" s="371">
        <v>42334</v>
      </c>
      <c r="Q467" s="372">
        <v>27.009160000000001</v>
      </c>
      <c r="R467" s="372">
        <v>70.366415702381019</v>
      </c>
      <c r="S467" s="367">
        <v>4</v>
      </c>
      <c r="T467" s="369">
        <v>-0.212438395262316</v>
      </c>
      <c r="U467" s="369">
        <v>-2.2761758497713815</v>
      </c>
      <c r="V467" s="369">
        <v>-0.19709026928179951</v>
      </c>
      <c r="W467" s="369">
        <v>-1.7657025333536043</v>
      </c>
      <c r="X467" s="369">
        <v>-0.16077865968303107</v>
      </c>
      <c r="Y467" s="369">
        <v>-1.100622618428001</v>
      </c>
      <c r="Z467" s="369">
        <v>-0.13158775886428076</v>
      </c>
      <c r="AA467" s="369">
        <v>-0.71099412750883106</v>
      </c>
      <c r="AB467" s="369">
        <v>0.13021680204352987</v>
      </c>
      <c r="AC467" s="373">
        <v>-2.3707517773617357</v>
      </c>
      <c r="AD467" s="575">
        <v>22282992000120</v>
      </c>
      <c r="AE467" s="370" t="s">
        <v>1825</v>
      </c>
      <c r="AF467" s="370" t="s">
        <v>1826</v>
      </c>
      <c r="AG467" s="374" t="s">
        <v>730</v>
      </c>
      <c r="AH467" s="374" t="s">
        <v>1813</v>
      </c>
      <c r="AI467" s="374">
        <v>1000</v>
      </c>
      <c r="AJ467" s="374">
        <v>100</v>
      </c>
      <c r="AK467" s="374">
        <v>500</v>
      </c>
      <c r="AL467" s="722">
        <v>1</v>
      </c>
      <c r="AM467" s="722">
        <v>0</v>
      </c>
      <c r="AN467" s="369" t="s">
        <v>1834</v>
      </c>
      <c r="AO467" s="367" t="s">
        <v>1326</v>
      </c>
      <c r="AP467" s="370" t="s">
        <v>1835</v>
      </c>
      <c r="AQ467" s="376" t="s">
        <v>681</v>
      </c>
      <c r="AR467" s="369">
        <v>5.4999999999999997E-3</v>
      </c>
      <c r="AS467" s="369">
        <v>5.4999999999999997E-3</v>
      </c>
      <c r="AT467" s="369" t="s">
        <v>1424</v>
      </c>
      <c r="AW467" s="198"/>
      <c r="AX467" s="198"/>
      <c r="AY467" s="184"/>
      <c r="AZ467" s="184"/>
      <c r="BA467" s="184"/>
      <c r="BB467" s="186"/>
      <c r="BC467" s="184"/>
      <c r="BD467" s="184"/>
      <c r="BE467" s="184"/>
      <c r="BF467" s="184"/>
      <c r="BG467" s="186"/>
      <c r="BH467" s="186"/>
      <c r="BI467" s="199"/>
      <c r="BJ467" s="199"/>
      <c r="BK467" s="199"/>
      <c r="BL467" s="218"/>
      <c r="BM467" s="186"/>
      <c r="BN467" s="186"/>
      <c r="BO467" s="186"/>
      <c r="BP467" s="186"/>
      <c r="BQ467" s="186"/>
      <c r="BR467" s="186"/>
      <c r="BS467" s="186"/>
      <c r="BT467" s="187"/>
      <c r="BU467" s="188"/>
      <c r="BV467" s="189"/>
      <c r="BW467" s="185"/>
      <c r="BX467"/>
      <c r="BZ467"/>
    </row>
    <row r="468" spans="2:78" ht="18.75">
      <c r="B468" s="363" t="s">
        <v>157</v>
      </c>
      <c r="C468" s="364">
        <v>22344837000190</v>
      </c>
      <c r="D468" s="365" t="s">
        <v>14</v>
      </c>
      <c r="E468" s="365" t="s">
        <v>607</v>
      </c>
      <c r="F468" s="365" t="s">
        <v>1424</v>
      </c>
      <c r="G468" s="366" t="s">
        <v>1424</v>
      </c>
      <c r="H468" s="366" t="s">
        <v>34</v>
      </c>
      <c r="I468" s="366" t="s">
        <v>34</v>
      </c>
      <c r="J468" s="366" t="s">
        <v>608</v>
      </c>
      <c r="K468" s="367" t="s">
        <v>48</v>
      </c>
      <c r="L468" s="368"/>
      <c r="M468" s="368" t="s">
        <v>34</v>
      </c>
      <c r="N468" s="367">
        <v>410802</v>
      </c>
      <c r="O468" s="367" t="s">
        <v>1323</v>
      </c>
      <c r="P468" s="371">
        <v>42307</v>
      </c>
      <c r="Q468" s="372">
        <v>82.523829000000006</v>
      </c>
      <c r="R468" s="372">
        <v>76.195919027777776</v>
      </c>
      <c r="S468" s="367">
        <v>2</v>
      </c>
      <c r="T468" s="369">
        <v>0.40067597186915993</v>
      </c>
      <c r="U468" s="369">
        <v>4.2930514967697961</v>
      </c>
      <c r="V468" s="369">
        <v>0.40067597186915993</v>
      </c>
      <c r="W468" s="369">
        <v>3.5895966917156454</v>
      </c>
      <c r="X468" s="369">
        <v>0.40067597186915993</v>
      </c>
      <c r="Y468" s="369">
        <v>2.7428580271114318</v>
      </c>
      <c r="Z468" s="369">
        <v>0.40067597186915993</v>
      </c>
      <c r="AA468" s="369">
        <v>2.1649298193967184</v>
      </c>
      <c r="AB468" s="369">
        <v>0.33925860741535013</v>
      </c>
      <c r="AC468" s="373">
        <v>0.85201825376242801</v>
      </c>
      <c r="AD468" s="575">
        <v>22662147000180</v>
      </c>
      <c r="AE468" s="370" t="s">
        <v>2018</v>
      </c>
      <c r="AF468" s="370" t="s">
        <v>1833</v>
      </c>
      <c r="AG468" s="374" t="s">
        <v>1458</v>
      </c>
      <c r="AH468" s="374" t="s">
        <v>1819</v>
      </c>
      <c r="AI468" s="374">
        <v>100</v>
      </c>
      <c r="AJ468" s="374">
        <v>0</v>
      </c>
      <c r="AK468" s="374">
        <v>0</v>
      </c>
      <c r="AL468" s="722">
        <v>2</v>
      </c>
      <c r="AM468" s="722">
        <v>20</v>
      </c>
      <c r="AN468" s="369" t="s">
        <v>1815</v>
      </c>
      <c r="AO468" s="367" t="s">
        <v>1326</v>
      </c>
      <c r="AP468" s="370" t="s">
        <v>1816</v>
      </c>
      <c r="AQ468" s="376" t="s">
        <v>718</v>
      </c>
      <c r="AR468" s="369">
        <v>4.6666666666666697E-3</v>
      </c>
      <c r="AS468" s="369">
        <v>4.6666666666666697E-3</v>
      </c>
      <c r="AT468" s="369" t="s">
        <v>1424</v>
      </c>
      <c r="AW468" s="198"/>
      <c r="AX468" s="198"/>
      <c r="AY468" s="184"/>
      <c r="AZ468" s="184"/>
      <c r="BA468" s="184"/>
      <c r="BB468" s="186"/>
      <c r="BC468" s="184"/>
      <c r="BD468" s="184"/>
      <c r="BE468" s="184"/>
      <c r="BF468" s="184"/>
      <c r="BG468" s="186"/>
      <c r="BH468" s="186"/>
      <c r="BI468" s="199"/>
      <c r="BJ468" s="199"/>
      <c r="BK468" s="199"/>
      <c r="BL468" s="218"/>
      <c r="BM468" s="186"/>
      <c r="BN468" s="186"/>
      <c r="BO468" s="186"/>
      <c r="BP468" s="186"/>
      <c r="BQ468" s="186"/>
      <c r="BR468" s="186"/>
      <c r="BS468" s="186"/>
      <c r="BT468" s="187"/>
      <c r="BU468" s="188"/>
      <c r="BV468" s="189"/>
      <c r="BW468" s="185"/>
      <c r="BX468"/>
      <c r="BZ468"/>
    </row>
    <row r="469" spans="2:78" ht="18.75">
      <c r="B469" s="363" t="s">
        <v>67</v>
      </c>
      <c r="C469" s="364">
        <v>23565803000199</v>
      </c>
      <c r="D469" s="365" t="s">
        <v>13</v>
      </c>
      <c r="E469" s="365" t="s">
        <v>615</v>
      </c>
      <c r="F469" s="365" t="s">
        <v>619</v>
      </c>
      <c r="G469" s="366" t="s">
        <v>34</v>
      </c>
      <c r="H469" s="366" t="s">
        <v>1339</v>
      </c>
      <c r="I469" s="366" t="s">
        <v>34</v>
      </c>
      <c r="J469" s="366" t="s">
        <v>611</v>
      </c>
      <c r="K469" s="367" t="s">
        <v>48</v>
      </c>
      <c r="L469" s="368" t="s">
        <v>717</v>
      </c>
      <c r="M469" s="368" t="s">
        <v>34</v>
      </c>
      <c r="N469" s="367">
        <v>410901</v>
      </c>
      <c r="O469" s="367" t="s">
        <v>1323</v>
      </c>
      <c r="P469" s="371">
        <v>42368</v>
      </c>
      <c r="Q469" s="372">
        <v>3638.0766480000002</v>
      </c>
      <c r="R469" s="372">
        <v>3230.0373820039667</v>
      </c>
      <c r="S469" s="367">
        <v>1</v>
      </c>
      <c r="T469" s="369">
        <v>0.22679395085265663</v>
      </c>
      <c r="U469" s="369">
        <v>2.4299887652965451</v>
      </c>
      <c r="V469" s="369">
        <v>0.28373387166686648</v>
      </c>
      <c r="W469" s="369">
        <v>2.5419297351717454</v>
      </c>
      <c r="X469" s="369">
        <v>0.36364590836252342</v>
      </c>
      <c r="Y469" s="369">
        <v>2.4893658936555454</v>
      </c>
      <c r="Z469" s="369">
        <v>0.41862376588032957</v>
      </c>
      <c r="AA469" s="369">
        <v>2.2619052239010329</v>
      </c>
      <c r="AB469" s="369">
        <v>4.2372112775867672E-2</v>
      </c>
      <c r="AC469" s="373">
        <v>4.0619269322730114</v>
      </c>
      <c r="AD469" s="575">
        <v>21470947000136</v>
      </c>
      <c r="AE469" s="370" t="s">
        <v>1975</v>
      </c>
      <c r="AF469" s="370" t="s">
        <v>1812</v>
      </c>
      <c r="AG469" s="374" t="s">
        <v>1459</v>
      </c>
      <c r="AH469" s="374" t="s">
        <v>1819</v>
      </c>
      <c r="AI469" s="374">
        <v>100000</v>
      </c>
      <c r="AJ469" s="374">
        <v>10000</v>
      </c>
      <c r="AK469" s="374">
        <v>100000</v>
      </c>
      <c r="AL469" s="722">
        <v>1.9</v>
      </c>
      <c r="AM469" s="722">
        <v>20</v>
      </c>
      <c r="AN469" s="369" t="s">
        <v>1820</v>
      </c>
      <c r="AO469" s="367" t="s">
        <v>1326</v>
      </c>
      <c r="AP469" s="370" t="s">
        <v>1835</v>
      </c>
      <c r="AQ469" s="376" t="s">
        <v>666</v>
      </c>
      <c r="AR469" s="369">
        <v>3.8E-3</v>
      </c>
      <c r="AS469" s="369">
        <v>3.8E-3</v>
      </c>
      <c r="AT469" s="369" t="s">
        <v>1424</v>
      </c>
      <c r="AW469" s="198"/>
      <c r="AX469" s="198"/>
      <c r="AY469" s="184"/>
      <c r="AZ469" s="184"/>
      <c r="BA469" s="184"/>
      <c r="BB469" s="186"/>
      <c r="BC469" s="184"/>
      <c r="BD469" s="184"/>
      <c r="BE469" s="184"/>
      <c r="BF469" s="184"/>
      <c r="BG469" s="186"/>
      <c r="BH469" s="186"/>
      <c r="BI469" s="199"/>
      <c r="BJ469" s="199"/>
      <c r="BK469" s="199"/>
      <c r="BL469" s="218"/>
      <c r="BM469" s="186"/>
      <c r="BN469" s="186"/>
      <c r="BO469" s="186"/>
      <c r="BP469" s="186"/>
      <c r="BQ469" s="186"/>
      <c r="BR469" s="186"/>
      <c r="BS469" s="186"/>
      <c r="BT469" s="187"/>
      <c r="BU469" s="188"/>
      <c r="BV469" s="189"/>
      <c r="BW469" s="185"/>
      <c r="BX469"/>
      <c r="BZ469"/>
    </row>
    <row r="470" spans="2:78" ht="18.75">
      <c r="B470" s="363" t="s">
        <v>899</v>
      </c>
      <c r="C470" s="364">
        <v>23272391000107</v>
      </c>
      <c r="D470" s="365" t="s">
        <v>11</v>
      </c>
      <c r="E470" s="365" t="s">
        <v>620</v>
      </c>
      <c r="F470" s="365" t="s">
        <v>665</v>
      </c>
      <c r="G470" s="366" t="s">
        <v>740</v>
      </c>
      <c r="H470" s="366" t="s">
        <v>34</v>
      </c>
      <c r="I470" s="366" t="s">
        <v>1306</v>
      </c>
      <c r="J470" s="366" t="s">
        <v>608</v>
      </c>
      <c r="K470" s="367" t="s">
        <v>48</v>
      </c>
      <c r="L470" s="368"/>
      <c r="M470" s="368" t="s">
        <v>34</v>
      </c>
      <c r="N470" s="367">
        <v>410942</v>
      </c>
      <c r="O470" s="367" t="s">
        <v>1323</v>
      </c>
      <c r="P470" s="371">
        <v>42342</v>
      </c>
      <c r="Q470" s="372">
        <v>710.84233200000006</v>
      </c>
      <c r="R470" s="372">
        <v>452.91896720833336</v>
      </c>
      <c r="S470" s="367">
        <v>1</v>
      </c>
      <c r="T470" s="369">
        <v>0.4366512703288945</v>
      </c>
      <c r="U470" s="369">
        <v>4.6785096218947464</v>
      </c>
      <c r="V470" s="369">
        <v>0.4366512703288945</v>
      </c>
      <c r="W470" s="369">
        <v>3.9118940626613519</v>
      </c>
      <c r="X470" s="369">
        <v>0.4366512703288945</v>
      </c>
      <c r="Y470" s="369">
        <v>2.9891296857229812</v>
      </c>
      <c r="Z470" s="369">
        <v>0.4366512703288945</v>
      </c>
      <c r="AA470" s="369">
        <v>2.3593113193250672</v>
      </c>
      <c r="AB470" s="369">
        <v>0.69926787135577206</v>
      </c>
      <c r="AC470" s="373">
        <v>0.46481446958724387</v>
      </c>
      <c r="AD470" s="575">
        <v>0</v>
      </c>
      <c r="AE470" s="370" t="s">
        <v>1941</v>
      </c>
      <c r="AF470" s="370" t="s">
        <v>1812</v>
      </c>
      <c r="AG470" s="374" t="s">
        <v>1459</v>
      </c>
      <c r="AH470" s="374" t="s">
        <v>1813</v>
      </c>
      <c r="AI470" s="374">
        <v>20000</v>
      </c>
      <c r="AJ470" s="374">
        <v>1000</v>
      </c>
      <c r="AK470" s="374">
        <v>10000</v>
      </c>
      <c r="AL470" s="722">
        <v>0.75</v>
      </c>
      <c r="AM470" s="722">
        <v>20</v>
      </c>
      <c r="AN470" s="369" t="s">
        <v>1820</v>
      </c>
      <c r="AO470" s="367" t="s">
        <v>1326</v>
      </c>
      <c r="AP470" s="370" t="s">
        <v>1835</v>
      </c>
      <c r="AQ470" s="376" t="s">
        <v>1950</v>
      </c>
      <c r="AR470" s="369">
        <v>1.75E-3</v>
      </c>
      <c r="AS470" s="369">
        <v>1.75E-3</v>
      </c>
      <c r="AT470" s="369" t="s">
        <v>1424</v>
      </c>
      <c r="AW470" s="198"/>
      <c r="AX470" s="198"/>
      <c r="AY470" s="184"/>
      <c r="AZ470" s="184"/>
      <c r="BA470" s="184"/>
      <c r="BB470" s="186"/>
      <c r="BC470" s="184"/>
      <c r="BD470" s="184"/>
      <c r="BE470" s="184"/>
      <c r="BF470" s="184"/>
      <c r="BG470" s="186"/>
      <c r="BH470" s="186"/>
      <c r="BI470" s="199"/>
      <c r="BJ470" s="199"/>
      <c r="BK470" s="199"/>
      <c r="BL470" s="186"/>
      <c r="BM470" s="186"/>
      <c r="BN470" s="186"/>
      <c r="BO470" s="186"/>
      <c r="BP470" s="186"/>
      <c r="BQ470" s="186"/>
      <c r="BR470" s="186"/>
      <c r="BS470" s="186"/>
      <c r="BT470" s="187"/>
      <c r="BU470" s="188"/>
      <c r="BV470" s="189"/>
      <c r="BW470" s="185"/>
      <c r="BX470"/>
      <c r="BZ470"/>
    </row>
    <row r="471" spans="2:78" ht="18.75">
      <c r="B471" s="363" t="s">
        <v>881</v>
      </c>
      <c r="C471" s="364">
        <v>23186354000178</v>
      </c>
      <c r="D471" s="365" t="s">
        <v>11</v>
      </c>
      <c r="E471" s="365" t="s">
        <v>621</v>
      </c>
      <c r="F471" s="365" t="s">
        <v>694</v>
      </c>
      <c r="G471" s="366" t="s">
        <v>740</v>
      </c>
      <c r="H471" s="366" t="s">
        <v>34</v>
      </c>
      <c r="I471" s="366" t="s">
        <v>1424</v>
      </c>
      <c r="J471" s="366" t="s">
        <v>608</v>
      </c>
      <c r="K471" s="367" t="s">
        <v>48</v>
      </c>
      <c r="L471" s="368"/>
      <c r="M471" s="368" t="s">
        <v>34</v>
      </c>
      <c r="N471" s="367">
        <v>411051</v>
      </c>
      <c r="O471" s="367" t="s">
        <v>1323</v>
      </c>
      <c r="P471" s="371">
        <v>42303</v>
      </c>
      <c r="Q471" s="372">
        <v>55.301741999999997</v>
      </c>
      <c r="R471" s="372">
        <v>58.541016638888905</v>
      </c>
      <c r="S471" s="367">
        <v>1</v>
      </c>
      <c r="T471" s="369">
        <v>0.40629717707528634</v>
      </c>
      <c r="U471" s="369">
        <v>4.3532800233550928</v>
      </c>
      <c r="V471" s="369">
        <v>0.40629717707528634</v>
      </c>
      <c r="W471" s="369">
        <v>3.6399562366547542</v>
      </c>
      <c r="X471" s="369">
        <v>0.40629717707528634</v>
      </c>
      <c r="Y471" s="369">
        <v>2.7813384175120301</v>
      </c>
      <c r="Z471" s="369">
        <v>0.40629717707528634</v>
      </c>
      <c r="AA471" s="369">
        <v>2.1953022790052152</v>
      </c>
      <c r="AB471" s="369">
        <v>0.77293392151900653</v>
      </c>
      <c r="AC471" s="373">
        <v>0.3812431092310134</v>
      </c>
      <c r="AD471" s="575">
        <v>0</v>
      </c>
      <c r="AE471" s="370" t="s">
        <v>2018</v>
      </c>
      <c r="AF471" s="370" t="s">
        <v>1833</v>
      </c>
      <c r="AG471" s="374" t="s">
        <v>1458</v>
      </c>
      <c r="AH471" s="374" t="s">
        <v>1819</v>
      </c>
      <c r="AI471" s="374">
        <v>100</v>
      </c>
      <c r="AJ471" s="374">
        <v>0</v>
      </c>
      <c r="AK471" s="374">
        <v>0</v>
      </c>
      <c r="AL471" s="722">
        <v>1</v>
      </c>
      <c r="AM471" s="722">
        <v>20</v>
      </c>
      <c r="AN471" s="369" t="s">
        <v>1815</v>
      </c>
      <c r="AO471" s="367" t="s">
        <v>1326</v>
      </c>
      <c r="AP471" s="370" t="s">
        <v>1821</v>
      </c>
      <c r="AQ471" s="376" t="s">
        <v>11</v>
      </c>
      <c r="AR471" s="369">
        <v>2.3333333333333301E-3</v>
      </c>
      <c r="AS471" s="369">
        <v>2.3333333333333301E-3</v>
      </c>
      <c r="AT471" s="369" t="s">
        <v>1424</v>
      </c>
      <c r="AW471" s="198"/>
      <c r="AX471" s="198"/>
      <c r="AY471" s="184"/>
      <c r="AZ471" s="184"/>
      <c r="BA471" s="184"/>
      <c r="BB471" s="186"/>
      <c r="BC471" s="184"/>
      <c r="BD471" s="184"/>
      <c r="BE471" s="184"/>
      <c r="BF471" s="184"/>
      <c r="BG471" s="186"/>
      <c r="BH471" s="186"/>
      <c r="BI471" s="199"/>
      <c r="BJ471" s="199"/>
      <c r="BK471" s="199"/>
      <c r="BL471" s="186"/>
      <c r="BM471" s="186"/>
      <c r="BN471" s="186"/>
      <c r="BO471" s="186"/>
      <c r="BP471" s="186"/>
      <c r="BQ471" s="186"/>
      <c r="BR471" s="186"/>
      <c r="BS471" s="186"/>
      <c r="BT471" s="187"/>
      <c r="BU471" s="188"/>
      <c r="BV471" s="189"/>
      <c r="BW471" s="185"/>
      <c r="BX471"/>
      <c r="BZ471"/>
    </row>
    <row r="472" spans="2:78" ht="18.75">
      <c r="B472" s="363" t="s">
        <v>925</v>
      </c>
      <c r="C472" s="364">
        <v>22652091000182</v>
      </c>
      <c r="D472" s="365" t="s">
        <v>11</v>
      </c>
      <c r="E472" s="365" t="s">
        <v>620</v>
      </c>
      <c r="F472" s="365" t="s">
        <v>674</v>
      </c>
      <c r="G472" s="366" t="s">
        <v>740</v>
      </c>
      <c r="H472" s="366" t="s">
        <v>34</v>
      </c>
      <c r="I472" s="366" t="s">
        <v>1306</v>
      </c>
      <c r="J472" s="366" t="s">
        <v>608</v>
      </c>
      <c r="K472" s="367" t="s">
        <v>48</v>
      </c>
      <c r="L472" s="368"/>
      <c r="M472" s="368" t="s">
        <v>34</v>
      </c>
      <c r="N472" s="367">
        <v>412112</v>
      </c>
      <c r="O472" s="367" t="s">
        <v>1323</v>
      </c>
      <c r="P472" s="371">
        <v>42356</v>
      </c>
      <c r="Q472" s="372">
        <v>1576.3028549999999</v>
      </c>
      <c r="R472" s="372">
        <v>1322.1427213614463</v>
      </c>
      <c r="S472" s="367">
        <v>1</v>
      </c>
      <c r="T472" s="369">
        <v>0.11296709785387171</v>
      </c>
      <c r="U472" s="369">
        <v>1.2103884499609359</v>
      </c>
      <c r="V472" s="369">
        <v>0.15029504365068558</v>
      </c>
      <c r="W472" s="369">
        <v>1.3464710373147402</v>
      </c>
      <c r="X472" s="369">
        <v>0.286041258968871</v>
      </c>
      <c r="Y472" s="369">
        <v>1.9581173275447319</v>
      </c>
      <c r="Z472" s="369">
        <v>0.39926773686503347</v>
      </c>
      <c r="AA472" s="369">
        <v>2.157320853131711</v>
      </c>
      <c r="AB472" s="369">
        <v>4.0939508405950223E-3</v>
      </c>
      <c r="AC472" s="373">
        <v>9.4465223328877279</v>
      </c>
      <c r="AD472" s="575">
        <v>0</v>
      </c>
      <c r="AE472" s="370" t="s">
        <v>1980</v>
      </c>
      <c r="AF472" s="370" t="s">
        <v>1833</v>
      </c>
      <c r="AG472" s="374" t="s">
        <v>1458</v>
      </c>
      <c r="AH472" s="374" t="s">
        <v>1813</v>
      </c>
      <c r="AI472" s="374">
        <v>1000</v>
      </c>
      <c r="AJ472" s="374">
        <v>100</v>
      </c>
      <c r="AK472" s="374">
        <v>1000</v>
      </c>
      <c r="AL472" s="722">
        <v>1</v>
      </c>
      <c r="AM472" s="722">
        <v>0</v>
      </c>
      <c r="AN472" s="369" t="s">
        <v>1814</v>
      </c>
      <c r="AO472" s="367" t="s">
        <v>1326</v>
      </c>
      <c r="AP472" s="370" t="s">
        <v>1835</v>
      </c>
      <c r="AQ472" s="376" t="s">
        <v>673</v>
      </c>
      <c r="AR472" s="369">
        <v>3.0000000000000001E-3</v>
      </c>
      <c r="AS472" s="369">
        <v>3.0000000000000001E-3</v>
      </c>
      <c r="AT472" s="369" t="s">
        <v>1424</v>
      </c>
      <c r="AW472" s="198"/>
      <c r="AX472" s="198"/>
      <c r="AY472" s="184"/>
      <c r="AZ472" s="184"/>
      <c r="BA472" s="184"/>
      <c r="BB472" s="186"/>
      <c r="BC472" s="184"/>
      <c r="BD472" s="184"/>
      <c r="BE472" s="184"/>
      <c r="BF472" s="184"/>
      <c r="BG472" s="186"/>
      <c r="BH472" s="186"/>
      <c r="BI472" s="199"/>
      <c r="BJ472" s="199"/>
      <c r="BK472" s="199"/>
      <c r="BL472" s="186"/>
      <c r="BM472" s="186"/>
      <c r="BN472" s="186"/>
      <c r="BO472" s="186"/>
      <c r="BP472" s="186"/>
      <c r="BQ472" s="186"/>
      <c r="BR472" s="186"/>
      <c r="BS472" s="186"/>
      <c r="BT472" s="187"/>
      <c r="BU472" s="188"/>
      <c r="BV472" s="189"/>
      <c r="BW472" s="185"/>
      <c r="BX472"/>
      <c r="BZ472"/>
    </row>
    <row r="473" spans="2:78" ht="18.75">
      <c r="B473" s="363" t="s">
        <v>156</v>
      </c>
      <c r="C473" s="364">
        <v>22632296000104</v>
      </c>
      <c r="D473" s="365" t="s">
        <v>13</v>
      </c>
      <c r="E473" s="365" t="s">
        <v>615</v>
      </c>
      <c r="F473" s="365" t="s">
        <v>619</v>
      </c>
      <c r="G473" s="366" t="s">
        <v>34</v>
      </c>
      <c r="H473" s="366" t="s">
        <v>867</v>
      </c>
      <c r="I473" s="366" t="s">
        <v>34</v>
      </c>
      <c r="J473" s="366" t="s">
        <v>1424</v>
      </c>
      <c r="K473" s="367" t="s">
        <v>48</v>
      </c>
      <c r="L473" s="368"/>
      <c r="M473" s="368" t="s">
        <v>1421</v>
      </c>
      <c r="N473" s="367">
        <v>412155</v>
      </c>
      <c r="O473" s="367" t="s">
        <v>1323</v>
      </c>
      <c r="P473" s="371">
        <v>42328</v>
      </c>
      <c r="Q473" s="372">
        <v>34.610261999999999</v>
      </c>
      <c r="R473" s="372">
        <v>44.318603960317432</v>
      </c>
      <c r="S473" s="367">
        <v>1</v>
      </c>
      <c r="T473" s="369">
        <v>0.11500772717525432</v>
      </c>
      <c r="U473" s="369">
        <v>1.2322528176235283</v>
      </c>
      <c r="V473" s="369">
        <v>7.8318258790145645E-2</v>
      </c>
      <c r="W473" s="369">
        <v>0.70164168153771744</v>
      </c>
      <c r="X473" s="369">
        <v>6.1328759284585921E-2</v>
      </c>
      <c r="Y473" s="369">
        <v>0.41983071485864376</v>
      </c>
      <c r="Z473" s="369">
        <v>0.11121649186726001</v>
      </c>
      <c r="AA473" s="369">
        <v>0.60092422944380808</v>
      </c>
      <c r="AB473" s="369">
        <v>5.638594899046958E-2</v>
      </c>
      <c r="AC473" s="373">
        <v>-0.5906291799885024</v>
      </c>
      <c r="AD473" s="575">
        <v>19805188000173</v>
      </c>
      <c r="AE473" s="370" t="s">
        <v>2018</v>
      </c>
      <c r="AF473" s="370" t="s">
        <v>1833</v>
      </c>
      <c r="AG473" s="374" t="s">
        <v>1458</v>
      </c>
      <c r="AH473" s="374" t="s">
        <v>1819</v>
      </c>
      <c r="AI473" s="374">
        <v>100</v>
      </c>
      <c r="AJ473" s="374">
        <v>0</v>
      </c>
      <c r="AK473" s="374">
        <v>0</v>
      </c>
      <c r="AL473" s="722">
        <v>1.5</v>
      </c>
      <c r="AM473" s="722">
        <v>20</v>
      </c>
      <c r="AN473" s="369" t="s">
        <v>1815</v>
      </c>
      <c r="AO473" s="367" t="s">
        <v>1326</v>
      </c>
      <c r="AP473" s="370" t="s">
        <v>1835</v>
      </c>
      <c r="AQ473" s="376" t="s">
        <v>670</v>
      </c>
      <c r="AR473" s="369">
        <v>3.5000000000000001E-3</v>
      </c>
      <c r="AS473" s="369">
        <v>3.5000000000000001E-3</v>
      </c>
      <c r="AT473" s="369" t="s">
        <v>1424</v>
      </c>
      <c r="AW473" s="198"/>
      <c r="AX473" s="198"/>
      <c r="AY473" s="184"/>
      <c r="AZ473" s="184"/>
      <c r="BA473" s="184"/>
      <c r="BB473" s="186"/>
      <c r="BC473" s="184"/>
      <c r="BD473" s="184"/>
      <c r="BE473" s="184"/>
      <c r="BF473" s="184"/>
      <c r="BG473" s="186"/>
      <c r="BH473" s="186"/>
      <c r="BI473" s="199"/>
      <c r="BJ473" s="199"/>
      <c r="BK473" s="199"/>
      <c r="BL473" s="218"/>
      <c r="BM473" s="186"/>
      <c r="BN473" s="186"/>
      <c r="BO473" s="186"/>
      <c r="BP473" s="186"/>
      <c r="BQ473" s="186"/>
      <c r="BR473" s="186"/>
      <c r="BS473" s="186"/>
      <c r="BT473" s="187"/>
      <c r="BU473" s="188"/>
      <c r="BV473" s="189"/>
      <c r="BW473" s="185"/>
      <c r="BX473"/>
      <c r="BZ473"/>
    </row>
    <row r="474" spans="2:78" ht="18.75">
      <c r="B474" s="363" t="s">
        <v>158</v>
      </c>
      <c r="C474" s="364">
        <v>12796232000187</v>
      </c>
      <c r="D474" s="365" t="s">
        <v>11</v>
      </c>
      <c r="E474" s="365" t="s">
        <v>620</v>
      </c>
      <c r="F474" s="365" t="s">
        <v>665</v>
      </c>
      <c r="G474" s="366" t="s">
        <v>740</v>
      </c>
      <c r="H474" s="366" t="s">
        <v>34</v>
      </c>
      <c r="I474" s="366" t="s">
        <v>1306</v>
      </c>
      <c r="J474" s="366" t="s">
        <v>608</v>
      </c>
      <c r="K474" s="367" t="s">
        <v>48</v>
      </c>
      <c r="L474" s="368"/>
      <c r="M474" s="368" t="s">
        <v>1421</v>
      </c>
      <c r="N474" s="367">
        <v>412171</v>
      </c>
      <c r="O474" s="367" t="s">
        <v>1323</v>
      </c>
      <c r="P474" s="371">
        <v>40455</v>
      </c>
      <c r="Q474" s="372">
        <v>1602.6193020000001</v>
      </c>
      <c r="R474" s="372">
        <v>873.00302942857093</v>
      </c>
      <c r="S474" s="367">
        <v>1</v>
      </c>
      <c r="T474" s="369">
        <v>0.10893551245065569</v>
      </c>
      <c r="U474" s="369">
        <v>1.1671919396513941</v>
      </c>
      <c r="V474" s="369">
        <v>0.13502877096964738</v>
      </c>
      <c r="W474" s="369">
        <v>1.2097027613059697</v>
      </c>
      <c r="X474" s="369">
        <v>0.22228355147893875</v>
      </c>
      <c r="Y474" s="369">
        <v>1.5216590618714174</v>
      </c>
      <c r="Z474" s="369">
        <v>0.18805204938226772</v>
      </c>
      <c r="AA474" s="369">
        <v>1.016081616791535</v>
      </c>
      <c r="AB474" s="369">
        <v>7.1740440967360914E-3</v>
      </c>
      <c r="AC474" s="373">
        <v>3.2627796886607627</v>
      </c>
      <c r="AD474" s="575">
        <v>0</v>
      </c>
      <c r="AE474" s="370" t="s">
        <v>1940</v>
      </c>
      <c r="AF474" s="370" t="s">
        <v>1940</v>
      </c>
      <c r="AG474" s="374" t="s">
        <v>721</v>
      </c>
      <c r="AH474" s="374" t="s">
        <v>1819</v>
      </c>
      <c r="AI474" s="374">
        <v>1000</v>
      </c>
      <c r="AJ474" s="374">
        <v>1000</v>
      </c>
      <c r="AK474" s="374">
        <v>1000</v>
      </c>
      <c r="AL474" s="722">
        <v>0.6</v>
      </c>
      <c r="AM474" s="722">
        <v>0</v>
      </c>
      <c r="AN474" s="369" t="s">
        <v>1820</v>
      </c>
      <c r="AO474" s="367" t="s">
        <v>1326</v>
      </c>
      <c r="AP474" s="370" t="s">
        <v>1821</v>
      </c>
      <c r="AQ474" s="376" t="s">
        <v>11</v>
      </c>
      <c r="AR474" s="369">
        <v>1.5E-3</v>
      </c>
      <c r="AS474" s="369">
        <v>1.5E-3</v>
      </c>
      <c r="AT474" s="369" t="s">
        <v>1424</v>
      </c>
      <c r="AW474" s="198"/>
      <c r="AX474" s="198"/>
      <c r="AY474" s="184"/>
      <c r="AZ474" s="184"/>
      <c r="BA474" s="184"/>
      <c r="BB474" s="186"/>
      <c r="BC474" s="184"/>
      <c r="BD474" s="184"/>
      <c r="BE474" s="184"/>
      <c r="BF474" s="184"/>
      <c r="BG474" s="186"/>
      <c r="BH474" s="186"/>
      <c r="BI474" s="199"/>
      <c r="BJ474" s="199"/>
      <c r="BK474" s="199"/>
      <c r="BL474" s="218"/>
      <c r="BM474" s="186"/>
      <c r="BN474" s="186"/>
      <c r="BO474" s="186"/>
      <c r="BP474" s="186"/>
      <c r="BQ474" s="186"/>
      <c r="BR474" s="186"/>
      <c r="BS474" s="186"/>
      <c r="BT474" s="187"/>
      <c r="BU474" s="188"/>
      <c r="BV474" s="189"/>
      <c r="BW474" s="185"/>
      <c r="BX474"/>
      <c r="BZ474"/>
    </row>
    <row r="475" spans="2:78" ht="18.75">
      <c r="B475" s="363" t="s">
        <v>789</v>
      </c>
      <c r="C475" s="364">
        <v>23556185000110</v>
      </c>
      <c r="D475" s="365" t="s">
        <v>11</v>
      </c>
      <c r="E475" s="365" t="s">
        <v>620</v>
      </c>
      <c r="F475" s="365" t="s">
        <v>665</v>
      </c>
      <c r="G475" s="366" t="s">
        <v>740</v>
      </c>
      <c r="H475" s="366" t="s">
        <v>34</v>
      </c>
      <c r="I475" s="366" t="s">
        <v>1424</v>
      </c>
      <c r="J475" s="366" t="s">
        <v>608</v>
      </c>
      <c r="K475" s="367" t="s">
        <v>48</v>
      </c>
      <c r="L475" s="368"/>
      <c r="M475" s="368" t="s">
        <v>34</v>
      </c>
      <c r="N475" s="367">
        <v>412449</v>
      </c>
      <c r="O475" s="367" t="s">
        <v>1323</v>
      </c>
      <c r="P475" s="371">
        <v>42351</v>
      </c>
      <c r="Q475" s="372">
        <v>2996.4558040000002</v>
      </c>
      <c r="R475" s="372">
        <v>2627.6961542500012</v>
      </c>
      <c r="S475" s="367">
        <v>1</v>
      </c>
      <c r="T475" s="369">
        <v>0.10203111008012788</v>
      </c>
      <c r="U475" s="369">
        <v>1.0932145688776493</v>
      </c>
      <c r="V475" s="369">
        <v>0.12230140819046897</v>
      </c>
      <c r="W475" s="369">
        <v>1.0956802030944621</v>
      </c>
      <c r="X475" s="369">
        <v>0.18538390018218864</v>
      </c>
      <c r="Y475" s="369">
        <v>1.2690596751780874</v>
      </c>
      <c r="Z475" s="369">
        <v>0.18318291577474599</v>
      </c>
      <c r="AA475" s="369">
        <v>0.98977274557978001</v>
      </c>
      <c r="AB475" s="369">
        <v>1.7090020389074736E-3</v>
      </c>
      <c r="AC475" s="373">
        <v>6.2492392297180732</v>
      </c>
      <c r="AD475" s="575">
        <v>23556204000109</v>
      </c>
      <c r="AE475" s="370" t="s">
        <v>1978</v>
      </c>
      <c r="AF475" s="370" t="s">
        <v>1812</v>
      </c>
      <c r="AG475" s="374" t="s">
        <v>1459</v>
      </c>
      <c r="AH475" s="374" t="s">
        <v>1819</v>
      </c>
      <c r="AI475" s="374">
        <v>5000</v>
      </c>
      <c r="AJ475" s="374">
        <v>2500</v>
      </c>
      <c r="AK475" s="374">
        <v>5000</v>
      </c>
      <c r="AL475" s="722">
        <v>0.8</v>
      </c>
      <c r="AM475" s="722">
        <v>0</v>
      </c>
      <c r="AN475" s="369" t="s">
        <v>1820</v>
      </c>
      <c r="AO475" s="367" t="s">
        <v>1326</v>
      </c>
      <c r="AP475" s="370" t="s">
        <v>1821</v>
      </c>
      <c r="AQ475" s="376" t="s">
        <v>671</v>
      </c>
      <c r="AR475" s="369">
        <v>1.08E-3</v>
      </c>
      <c r="AS475" s="369">
        <v>1.08E-3</v>
      </c>
      <c r="AT475" s="369" t="s">
        <v>1424</v>
      </c>
      <c r="AW475" s="198"/>
      <c r="AX475" s="198"/>
      <c r="AY475" s="184"/>
      <c r="AZ475" s="184"/>
      <c r="BA475" s="184"/>
      <c r="BB475" s="186"/>
      <c r="BC475" s="184"/>
      <c r="BD475" s="184"/>
      <c r="BE475" s="184"/>
      <c r="BF475" s="184"/>
      <c r="BG475" s="186"/>
      <c r="BH475" s="186"/>
      <c r="BI475" s="199"/>
      <c r="BJ475" s="199"/>
      <c r="BK475" s="199"/>
      <c r="BL475" s="186"/>
      <c r="BM475" s="186"/>
      <c r="BN475" s="186"/>
      <c r="BO475" s="186"/>
      <c r="BP475" s="186"/>
      <c r="BQ475" s="186"/>
      <c r="BR475" s="186"/>
      <c r="BS475" s="186"/>
      <c r="BT475" s="187"/>
      <c r="BU475" s="188"/>
      <c r="BV475" s="189"/>
      <c r="BW475" s="185"/>
      <c r="BX475"/>
      <c r="BZ475"/>
    </row>
    <row r="476" spans="2:78" ht="18.75">
      <c r="B476" s="363" t="s">
        <v>883</v>
      </c>
      <c r="C476" s="364">
        <v>22344843000148</v>
      </c>
      <c r="D476" s="365" t="s">
        <v>11</v>
      </c>
      <c r="E476" s="365" t="s">
        <v>620</v>
      </c>
      <c r="F476" s="365" t="s">
        <v>665</v>
      </c>
      <c r="G476" s="366" t="s">
        <v>740</v>
      </c>
      <c r="H476" s="366" t="s">
        <v>34</v>
      </c>
      <c r="I476" s="366" t="s">
        <v>1424</v>
      </c>
      <c r="J476" s="366" t="s">
        <v>608</v>
      </c>
      <c r="K476" s="367" t="s">
        <v>48</v>
      </c>
      <c r="L476" s="368"/>
      <c r="M476" s="368" t="s">
        <v>34</v>
      </c>
      <c r="N476" s="367">
        <v>412570</v>
      </c>
      <c r="O476" s="367" t="s">
        <v>1323</v>
      </c>
      <c r="P476" s="371">
        <v>42331</v>
      </c>
      <c r="Q476" s="372">
        <v>138.92327700000001</v>
      </c>
      <c r="R476" s="372">
        <v>106.04201874999994</v>
      </c>
      <c r="S476" s="367">
        <v>1</v>
      </c>
      <c r="T476" s="369">
        <v>0.10737849475842309</v>
      </c>
      <c r="U476" s="369">
        <v>1.150509239406222</v>
      </c>
      <c r="V476" s="369">
        <v>0.13256393118413645</v>
      </c>
      <c r="W476" s="369">
        <v>1.1876206267112643</v>
      </c>
      <c r="X476" s="369">
        <v>0.1759922422872775</v>
      </c>
      <c r="Y476" s="369">
        <v>1.2047683623629695</v>
      </c>
      <c r="Z476" s="369">
        <v>0.17917760947174344</v>
      </c>
      <c r="AA476" s="369">
        <v>0.96813130047206242</v>
      </c>
      <c r="AB476" s="369">
        <v>5.8401203046777178E-3</v>
      </c>
      <c r="AC476" s="373">
        <v>3.5859681798167906</v>
      </c>
      <c r="AD476" s="575">
        <v>23225888000166</v>
      </c>
      <c r="AE476" s="370" t="s">
        <v>2018</v>
      </c>
      <c r="AF476" s="370" t="s">
        <v>1833</v>
      </c>
      <c r="AG476" s="374" t="s">
        <v>1458</v>
      </c>
      <c r="AH476" s="374" t="s">
        <v>1819</v>
      </c>
      <c r="AI476" s="374">
        <v>100</v>
      </c>
      <c r="AJ476" s="374">
        <v>0</v>
      </c>
      <c r="AK476" s="374">
        <v>0</v>
      </c>
      <c r="AL476" s="722">
        <v>0.5</v>
      </c>
      <c r="AM476" s="722">
        <v>0</v>
      </c>
      <c r="AN476" s="369" t="s">
        <v>1834</v>
      </c>
      <c r="AO476" s="367" t="s">
        <v>1326</v>
      </c>
      <c r="AP476" s="370" t="s">
        <v>1821</v>
      </c>
      <c r="AQ476" s="376" t="s">
        <v>11</v>
      </c>
      <c r="AR476" s="369">
        <v>1.16666666666667E-3</v>
      </c>
      <c r="AS476" s="369">
        <v>1.16666666666667E-3</v>
      </c>
      <c r="AT476" s="369" t="s">
        <v>1424</v>
      </c>
      <c r="AW476" s="198"/>
      <c r="AX476" s="198"/>
      <c r="AY476" s="184"/>
      <c r="AZ476" s="184"/>
      <c r="BA476" s="184"/>
      <c r="BB476" s="186"/>
      <c r="BC476" s="184"/>
      <c r="BD476" s="184"/>
      <c r="BE476" s="184"/>
      <c r="BF476" s="184"/>
      <c r="BG476" s="186"/>
      <c r="BH476" s="186"/>
      <c r="BI476" s="199"/>
      <c r="BJ476" s="199"/>
      <c r="BK476" s="199"/>
      <c r="BL476" s="186"/>
      <c r="BM476" s="186"/>
      <c r="BN476" s="186"/>
      <c r="BO476" s="186"/>
      <c r="BP476" s="186"/>
      <c r="BQ476" s="186"/>
      <c r="BR476" s="186"/>
      <c r="BS476" s="186"/>
      <c r="BT476" s="187"/>
      <c r="BU476" s="188"/>
      <c r="BV476" s="189"/>
      <c r="BW476" s="185"/>
      <c r="BX476"/>
      <c r="BZ476"/>
    </row>
    <row r="477" spans="2:78" ht="18.75">
      <c r="B477" s="363" t="s">
        <v>695</v>
      </c>
      <c r="C477" s="364">
        <v>23711486000171</v>
      </c>
      <c r="D477" s="365" t="s">
        <v>14</v>
      </c>
      <c r="E477" s="365" t="s">
        <v>15</v>
      </c>
      <c r="F477" s="365" t="s">
        <v>17</v>
      </c>
      <c r="G477" s="366" t="s">
        <v>1424</v>
      </c>
      <c r="H477" s="366" t="s">
        <v>34</v>
      </c>
      <c r="I477" s="366" t="s">
        <v>34</v>
      </c>
      <c r="J477" s="366" t="s">
        <v>611</v>
      </c>
      <c r="K477" s="367" t="s">
        <v>49</v>
      </c>
      <c r="L477" s="368"/>
      <c r="M477" s="368" t="s">
        <v>1421</v>
      </c>
      <c r="N477" s="367">
        <v>412831</v>
      </c>
      <c r="O477" s="367" t="s">
        <v>1323</v>
      </c>
      <c r="P477" s="371">
        <v>42417</v>
      </c>
      <c r="Q477" s="372">
        <v>65.484899999999996</v>
      </c>
      <c r="R477" s="372">
        <v>73.095348095238094</v>
      </c>
      <c r="S477" s="367">
        <v>1</v>
      </c>
      <c r="T477" s="369">
        <v>-4.7452217901092775E-2</v>
      </c>
      <c r="U477" s="369">
        <v>-0.50842783043615003</v>
      </c>
      <c r="V477" s="369">
        <v>-3.9207045157476306E-2</v>
      </c>
      <c r="W477" s="369">
        <v>-0.35125011098788933</v>
      </c>
      <c r="X477" s="369">
        <v>-3.8809639651057992E-2</v>
      </c>
      <c r="Y477" s="369">
        <v>-0.2656743581343764</v>
      </c>
      <c r="Z477" s="369">
        <v>0.3010747530798128</v>
      </c>
      <c r="AA477" s="369">
        <v>1.626765158313104</v>
      </c>
      <c r="AB477" s="369">
        <v>0.17349930241091593</v>
      </c>
      <c r="AC477" s="373">
        <v>-0.86933197232986081</v>
      </c>
      <c r="AD477" s="575">
        <v>0</v>
      </c>
      <c r="AE477" s="370" t="s">
        <v>1918</v>
      </c>
      <c r="AF477" s="370" t="s">
        <v>1812</v>
      </c>
      <c r="AG477" s="374" t="s">
        <v>1459</v>
      </c>
      <c r="AH477" s="374" t="s">
        <v>1819</v>
      </c>
      <c r="AI477" s="374">
        <v>5000</v>
      </c>
      <c r="AJ477" s="374">
        <v>0</v>
      </c>
      <c r="AK477" s="374">
        <v>0</v>
      </c>
      <c r="AL477" s="722">
        <v>0.75</v>
      </c>
      <c r="AM477" s="722">
        <v>0</v>
      </c>
      <c r="AN477" s="369" t="s">
        <v>1815</v>
      </c>
      <c r="AO477" s="367" t="s">
        <v>1326</v>
      </c>
      <c r="AP477" s="370" t="s">
        <v>1828</v>
      </c>
      <c r="AQ477" s="376" t="s">
        <v>17</v>
      </c>
      <c r="AR477" s="369">
        <v>1.75E-3</v>
      </c>
      <c r="AS477" s="369">
        <v>1.75E-3</v>
      </c>
      <c r="AT477" s="369" t="s">
        <v>1424</v>
      </c>
      <c r="AW477" s="198"/>
      <c r="AX477" s="198"/>
      <c r="AY477" s="184"/>
      <c r="AZ477" s="184"/>
      <c r="BA477" s="184"/>
      <c r="BB477" s="186"/>
      <c r="BC477" s="184"/>
      <c r="BD477" s="184"/>
      <c r="BE477" s="184"/>
      <c r="BF477" s="184"/>
      <c r="BG477" s="186"/>
      <c r="BH477" s="186"/>
      <c r="BI477" s="199"/>
      <c r="BJ477" s="199"/>
      <c r="BK477" s="199"/>
      <c r="BL477" s="186"/>
      <c r="BM477" s="186"/>
      <c r="BN477" s="186"/>
      <c r="BO477" s="186"/>
      <c r="BP477" s="186"/>
      <c r="BQ477" s="186"/>
      <c r="BR477" s="186"/>
      <c r="BS477" s="186"/>
      <c r="BT477" s="187"/>
      <c r="BU477" s="188"/>
      <c r="BV477" s="189"/>
      <c r="BW477" s="185"/>
      <c r="BX477"/>
      <c r="BZ477"/>
    </row>
    <row r="478" spans="2:78" ht="18.75">
      <c r="B478" s="363" t="s">
        <v>1146</v>
      </c>
      <c r="C478" s="364">
        <v>22918359000185</v>
      </c>
      <c r="D478" s="365" t="s">
        <v>13</v>
      </c>
      <c r="E478" s="365" t="s">
        <v>615</v>
      </c>
      <c r="F478" s="365" t="s">
        <v>619</v>
      </c>
      <c r="G478" s="366" t="s">
        <v>34</v>
      </c>
      <c r="H478" s="366" t="s">
        <v>1339</v>
      </c>
      <c r="I478" s="366" t="s">
        <v>34</v>
      </c>
      <c r="J478" s="366" t="s">
        <v>611</v>
      </c>
      <c r="K478" s="367" t="s">
        <v>48</v>
      </c>
      <c r="L478" s="368" t="s">
        <v>1341</v>
      </c>
      <c r="M478" s="368" t="s">
        <v>34</v>
      </c>
      <c r="N478" s="367">
        <v>413259</v>
      </c>
      <c r="O478" s="367" t="s">
        <v>1323</v>
      </c>
      <c r="P478" s="371">
        <v>42424</v>
      </c>
      <c r="Q478" s="372">
        <v>1255.983072</v>
      </c>
      <c r="R478" s="372">
        <v>1315.2089256547615</v>
      </c>
      <c r="S478" s="367">
        <v>1</v>
      </c>
      <c r="T478" s="369">
        <v>0.14111935205999093</v>
      </c>
      <c r="U478" s="369">
        <v>1.512026395688538</v>
      </c>
      <c r="V478" s="369">
        <v>0.14880022114799041</v>
      </c>
      <c r="W478" s="369">
        <v>1.3330791438968617</v>
      </c>
      <c r="X478" s="369">
        <v>0.27245221525885999</v>
      </c>
      <c r="Y478" s="369">
        <v>1.8650924889278977</v>
      </c>
      <c r="Z478" s="369">
        <v>0.40391050598916123</v>
      </c>
      <c r="AA478" s="369">
        <v>2.1824066332310497</v>
      </c>
      <c r="AB478" s="369">
        <v>4.4954402806896006E-2</v>
      </c>
      <c r="AC478" s="373">
        <v>0.82703302060164319</v>
      </c>
      <c r="AD478" s="575">
        <v>22918378000101</v>
      </c>
      <c r="AE478" s="370" t="s">
        <v>1932</v>
      </c>
      <c r="AF478" s="370" t="s">
        <v>1856</v>
      </c>
      <c r="AG478" s="374" t="s">
        <v>59</v>
      </c>
      <c r="AH478" s="374" t="s">
        <v>1819</v>
      </c>
      <c r="AI478" s="374">
        <v>1000</v>
      </c>
      <c r="AJ478" s="374">
        <v>1000</v>
      </c>
      <c r="AK478" s="374">
        <v>1000</v>
      </c>
      <c r="AL478" s="722">
        <v>1.8</v>
      </c>
      <c r="AM478" s="722">
        <v>20</v>
      </c>
      <c r="AN478" s="369" t="s">
        <v>1820</v>
      </c>
      <c r="AO478" s="367" t="s">
        <v>1326</v>
      </c>
      <c r="AP478" s="370" t="s">
        <v>1835</v>
      </c>
      <c r="AQ478" s="376" t="s">
        <v>666</v>
      </c>
      <c r="AR478" s="369">
        <v>5.0004000000000003E-3</v>
      </c>
      <c r="AS478" s="369">
        <v>5.0004000000000003E-3</v>
      </c>
      <c r="AT478" s="369" t="s">
        <v>1424</v>
      </c>
      <c r="AW478" s="198"/>
      <c r="AX478" s="198"/>
      <c r="AY478" s="184"/>
      <c r="AZ478" s="184"/>
      <c r="BA478" s="184"/>
      <c r="BB478" s="186"/>
      <c r="BC478" s="184"/>
      <c r="BD478" s="184"/>
      <c r="BE478" s="184"/>
      <c r="BF478" s="184"/>
      <c r="BG478" s="186"/>
      <c r="BH478" s="186"/>
      <c r="BI478" s="199"/>
      <c r="BJ478" s="199"/>
      <c r="BK478" s="199"/>
      <c r="BL478" s="186"/>
      <c r="BM478" s="186"/>
      <c r="BN478" s="186"/>
      <c r="BO478" s="186"/>
      <c r="BP478" s="186"/>
      <c r="BQ478" s="186"/>
      <c r="BR478" s="186"/>
      <c r="BS478" s="186"/>
      <c r="BT478" s="187"/>
      <c r="BU478" s="188"/>
      <c r="BV478" s="189"/>
      <c r="BW478" s="185"/>
      <c r="BX478"/>
      <c r="BZ478"/>
    </row>
    <row r="479" spans="2:78" ht="18.75">
      <c r="B479" s="363" t="s">
        <v>1131</v>
      </c>
      <c r="C479" s="364">
        <v>23729512000199</v>
      </c>
      <c r="D479" s="365" t="s">
        <v>11</v>
      </c>
      <c r="E479" s="365" t="s">
        <v>663</v>
      </c>
      <c r="F479" s="365" t="s">
        <v>1424</v>
      </c>
      <c r="G479" s="366" t="s">
        <v>740</v>
      </c>
      <c r="H479" s="366" t="s">
        <v>34</v>
      </c>
      <c r="I479" s="366" t="s">
        <v>34</v>
      </c>
      <c r="J479" s="366" t="s">
        <v>611</v>
      </c>
      <c r="K479" s="367" t="s">
        <v>48</v>
      </c>
      <c r="L479" s="368" t="s">
        <v>1341</v>
      </c>
      <c r="M479" s="368" t="s">
        <v>34</v>
      </c>
      <c r="N479" s="367">
        <v>414069</v>
      </c>
      <c r="O479" s="367" t="s">
        <v>1323</v>
      </c>
      <c r="P479" s="371">
        <v>42405</v>
      </c>
      <c r="Q479" s="372">
        <v>356.736806</v>
      </c>
      <c r="R479" s="372">
        <v>633.12709938888918</v>
      </c>
      <c r="S479" s="367">
        <v>5</v>
      </c>
      <c r="T479" s="369">
        <v>-5.4378058645508487E-2</v>
      </c>
      <c r="U479" s="369">
        <v>-0.58263490313756061</v>
      </c>
      <c r="V479" s="369">
        <v>-4.0878475504502965E-2</v>
      </c>
      <c r="W479" s="369">
        <v>-0.36622420792744637</v>
      </c>
      <c r="X479" s="369">
        <v>3.5852373930843839E-2</v>
      </c>
      <c r="Y479" s="369">
        <v>0.24543016934224288</v>
      </c>
      <c r="Z479" s="369">
        <v>8.1011345028616288E-2</v>
      </c>
      <c r="AA479" s="369">
        <v>0.43771997542981894</v>
      </c>
      <c r="AB479" s="369">
        <v>5.8353142784694882E-2</v>
      </c>
      <c r="AC479" s="373">
        <v>-2.6133968768818656</v>
      </c>
      <c r="AD479" s="575">
        <v>23720107000100</v>
      </c>
      <c r="AE479" s="370" t="s">
        <v>2019</v>
      </c>
      <c r="AF479" s="370" t="s">
        <v>1812</v>
      </c>
      <c r="AG479" s="374" t="s">
        <v>1459</v>
      </c>
      <c r="AH479" s="374" t="s">
        <v>1813</v>
      </c>
      <c r="AI479" s="374">
        <v>25000</v>
      </c>
      <c r="AJ479" s="374">
        <v>0</v>
      </c>
      <c r="AK479" s="374">
        <v>10000</v>
      </c>
      <c r="AL479" s="722">
        <v>0.93</v>
      </c>
      <c r="AM479" s="722">
        <v>0</v>
      </c>
      <c r="AN479" s="369" t="s">
        <v>1815</v>
      </c>
      <c r="AO479" s="367" t="s">
        <v>1326</v>
      </c>
      <c r="AP479" s="370" t="s">
        <v>1835</v>
      </c>
      <c r="AQ479" s="376" t="s">
        <v>681</v>
      </c>
      <c r="AR479" s="369">
        <v>4.3499200000000002E-3</v>
      </c>
      <c r="AS479" s="369">
        <v>4.3499200000000002E-3</v>
      </c>
      <c r="AT479" s="369" t="s">
        <v>1424</v>
      </c>
      <c r="AW479" s="198"/>
      <c r="AX479" s="198"/>
      <c r="AY479" s="184"/>
      <c r="AZ479" s="184"/>
      <c r="BA479" s="184"/>
      <c r="BB479" s="186"/>
      <c r="BC479" s="184"/>
      <c r="BD479" s="184"/>
      <c r="BE479" s="184"/>
      <c r="BF479" s="184"/>
      <c r="BG479" s="186"/>
      <c r="BH479" s="186"/>
      <c r="BI479" s="199"/>
      <c r="BJ479" s="199"/>
      <c r="BK479" s="199"/>
      <c r="BL479" s="186"/>
      <c r="BM479" s="186"/>
      <c r="BN479" s="186"/>
      <c r="BO479" s="186"/>
      <c r="BP479" s="186"/>
      <c r="BQ479" s="186"/>
      <c r="BR479" s="186"/>
      <c r="BS479" s="186"/>
      <c r="BT479" s="187"/>
      <c r="BU479" s="188"/>
      <c r="BV479" s="189"/>
      <c r="BW479" s="185"/>
      <c r="BX479"/>
      <c r="BZ479"/>
    </row>
    <row r="480" spans="2:78" ht="18.75">
      <c r="B480" s="363" t="s">
        <v>105</v>
      </c>
      <c r="C480" s="364">
        <v>22100009000107</v>
      </c>
      <c r="D480" s="365" t="s">
        <v>11</v>
      </c>
      <c r="E480" s="365" t="s">
        <v>620</v>
      </c>
      <c r="F480" s="365" t="s">
        <v>665</v>
      </c>
      <c r="G480" s="366" t="s">
        <v>740</v>
      </c>
      <c r="H480" s="366" t="s">
        <v>34</v>
      </c>
      <c r="I480" s="366" t="s">
        <v>1424</v>
      </c>
      <c r="J480" s="366" t="s">
        <v>608</v>
      </c>
      <c r="K480" s="367" t="s">
        <v>48</v>
      </c>
      <c r="L480" s="368"/>
      <c r="M480" s="368" t="s">
        <v>34</v>
      </c>
      <c r="N480" s="367">
        <v>414141</v>
      </c>
      <c r="O480" s="367" t="s">
        <v>1323</v>
      </c>
      <c r="P480" s="371">
        <v>42355</v>
      </c>
      <c r="Q480" s="372">
        <v>713.51660800000002</v>
      </c>
      <c r="R480" s="372">
        <v>658.8198305714285</v>
      </c>
      <c r="S480" s="367">
        <v>1</v>
      </c>
      <c r="T480" s="369">
        <v>0.10404158248100814</v>
      </c>
      <c r="U480" s="369">
        <v>1.1147558195534744</v>
      </c>
      <c r="V480" s="369">
        <v>0.12215506356380046</v>
      </c>
      <c r="W480" s="369">
        <v>1.0943691232578325</v>
      </c>
      <c r="X480" s="369">
        <v>0.20747846943566972</v>
      </c>
      <c r="Y480" s="369">
        <v>1.4203097397870765</v>
      </c>
      <c r="Z480" s="369">
        <v>0.22096535853775179</v>
      </c>
      <c r="AA480" s="369">
        <v>1.1939185959178968</v>
      </c>
      <c r="AB480" s="369">
        <v>4.6628174095602101E-3</v>
      </c>
      <c r="AC480" s="373">
        <v>2.2590672190901331</v>
      </c>
      <c r="AD480" s="575">
        <v>23556180000198</v>
      </c>
      <c r="AE480" s="370" t="s">
        <v>1978</v>
      </c>
      <c r="AF480" s="370" t="s">
        <v>1812</v>
      </c>
      <c r="AG480" s="374" t="s">
        <v>1459</v>
      </c>
      <c r="AH480" s="374" t="s">
        <v>1819</v>
      </c>
      <c r="AI480" s="374">
        <v>10000</v>
      </c>
      <c r="AJ480" s="374">
        <v>5000</v>
      </c>
      <c r="AK480" s="374">
        <v>5000</v>
      </c>
      <c r="AL480" s="722">
        <v>0.8</v>
      </c>
      <c r="AM480" s="722">
        <v>20</v>
      </c>
      <c r="AN480" s="369" t="s">
        <v>1815</v>
      </c>
      <c r="AO480" s="367" t="s">
        <v>1326</v>
      </c>
      <c r="AP480" s="370" t="s">
        <v>1835</v>
      </c>
      <c r="AQ480" s="376" t="s">
        <v>688</v>
      </c>
      <c r="AR480" s="369">
        <v>2.32E-3</v>
      </c>
      <c r="AS480" s="369">
        <v>2.32E-3</v>
      </c>
      <c r="AT480" s="369" t="s">
        <v>1424</v>
      </c>
      <c r="AW480" s="198"/>
      <c r="AX480" s="198"/>
      <c r="AY480" s="184"/>
      <c r="AZ480" s="184"/>
      <c r="BA480" s="184"/>
      <c r="BB480" s="186"/>
      <c r="BC480" s="184"/>
      <c r="BD480" s="184"/>
      <c r="BE480" s="184"/>
      <c r="BF480" s="184"/>
      <c r="BG480" s="186"/>
      <c r="BH480" s="186"/>
      <c r="BI480" s="199"/>
      <c r="BJ480" s="199"/>
      <c r="BK480" s="199"/>
      <c r="BL480" s="186"/>
      <c r="BM480" s="186"/>
      <c r="BN480" s="186"/>
      <c r="BO480" s="186"/>
      <c r="BP480" s="186"/>
      <c r="BQ480" s="186"/>
      <c r="BR480" s="186"/>
      <c r="BS480" s="186"/>
      <c r="BT480" s="187"/>
      <c r="BU480" s="188"/>
      <c r="BV480" s="189"/>
      <c r="BW480" s="185"/>
      <c r="BX480"/>
      <c r="BZ480"/>
    </row>
    <row r="481" spans="2:78" ht="18.75">
      <c r="B481" s="363" t="s">
        <v>274</v>
      </c>
      <c r="C481" s="364">
        <v>24325422000103</v>
      </c>
      <c r="D481" s="365" t="s">
        <v>14</v>
      </c>
      <c r="E481" s="365" t="s">
        <v>607</v>
      </c>
      <c r="F481" s="365" t="s">
        <v>1424</v>
      </c>
      <c r="G481" s="366" t="s">
        <v>1424</v>
      </c>
      <c r="H481" s="366" t="s">
        <v>34</v>
      </c>
      <c r="I481" s="366" t="s">
        <v>34</v>
      </c>
      <c r="J481" s="366" t="s">
        <v>608</v>
      </c>
      <c r="K481" s="367" t="s">
        <v>48</v>
      </c>
      <c r="L481" s="368"/>
      <c r="M481" s="368" t="s">
        <v>34</v>
      </c>
      <c r="N481" s="367">
        <v>414948</v>
      </c>
      <c r="O481" s="367" t="s">
        <v>1323</v>
      </c>
      <c r="P481" s="371">
        <v>42441</v>
      </c>
      <c r="Q481" s="372">
        <v>265.31683299999997</v>
      </c>
      <c r="R481" s="372">
        <v>257.56717723809538</v>
      </c>
      <c r="S481" s="367">
        <v>1</v>
      </c>
      <c r="T481" s="369">
        <v>-2.6420077384544549E-2</v>
      </c>
      <c r="U481" s="369">
        <v>-0.28307849914576566</v>
      </c>
      <c r="V481" s="369">
        <v>-7.6021746372101018E-2</v>
      </c>
      <c r="W481" s="369">
        <v>-0.68106756689879722</v>
      </c>
      <c r="X481" s="369">
        <v>8.9487708727591153E-2</v>
      </c>
      <c r="Y481" s="369">
        <v>0.61259495813099341</v>
      </c>
      <c r="Z481" s="369">
        <v>0.4364508935866398</v>
      </c>
      <c r="AA481" s="369">
        <v>2.358228645007471</v>
      </c>
      <c r="AB481" s="369">
        <v>0.19794118558601922</v>
      </c>
      <c r="AC481" s="373">
        <v>-0.94797447747839825</v>
      </c>
      <c r="AD481" s="575">
        <v>0</v>
      </c>
      <c r="AE481" s="370" t="s">
        <v>2020</v>
      </c>
      <c r="AF481" s="370" t="s">
        <v>1812</v>
      </c>
      <c r="AG481" s="374" t="s">
        <v>1459</v>
      </c>
      <c r="AH481" s="374" t="s">
        <v>1819</v>
      </c>
      <c r="AI481" s="374">
        <v>100</v>
      </c>
      <c r="AJ481" s="374">
        <v>100</v>
      </c>
      <c r="AK481" s="374">
        <v>100</v>
      </c>
      <c r="AL481" s="722">
        <v>3</v>
      </c>
      <c r="AM481" s="722">
        <v>20</v>
      </c>
      <c r="AN481" s="369" t="s">
        <v>1869</v>
      </c>
      <c r="AO481" s="367" t="s">
        <v>1326</v>
      </c>
      <c r="AP481" s="370" t="s">
        <v>1816</v>
      </c>
      <c r="AQ481" s="376" t="s">
        <v>661</v>
      </c>
      <c r="AR481" s="369">
        <v>7.4166666666666704E-3</v>
      </c>
      <c r="AS481" s="369">
        <v>7.4166666666666704E-3</v>
      </c>
      <c r="AT481" s="369" t="s">
        <v>1424</v>
      </c>
      <c r="AW481" s="198"/>
      <c r="AX481" s="198"/>
      <c r="AY481" s="184"/>
      <c r="AZ481" s="184"/>
      <c r="BA481" s="184"/>
      <c r="BB481" s="186"/>
      <c r="BC481" s="184"/>
      <c r="BD481" s="184"/>
      <c r="BE481" s="184"/>
      <c r="BF481" s="184"/>
      <c r="BG481" s="186"/>
      <c r="BH481" s="186"/>
      <c r="BI481" s="199"/>
      <c r="BJ481" s="199"/>
      <c r="BK481" s="199"/>
      <c r="BL481" s="218"/>
      <c r="BM481" s="186"/>
      <c r="BN481" s="186"/>
      <c r="BO481" s="186"/>
      <c r="BP481" s="186"/>
      <c r="BQ481" s="186"/>
      <c r="BR481" s="186"/>
      <c r="BS481" s="186"/>
      <c r="BT481" s="187"/>
      <c r="BU481" s="188"/>
      <c r="BV481" s="189"/>
      <c r="BW481" s="185"/>
      <c r="BX481"/>
      <c r="BZ481"/>
    </row>
    <row r="482" spans="2:78" ht="18.75">
      <c r="B482" s="363" t="s">
        <v>1136</v>
      </c>
      <c r="C482" s="364">
        <v>23601467000192</v>
      </c>
      <c r="D482" s="365" t="s">
        <v>11</v>
      </c>
      <c r="E482" s="365" t="s">
        <v>620</v>
      </c>
      <c r="F482" s="365" t="s">
        <v>687</v>
      </c>
      <c r="G482" s="366" t="s">
        <v>740</v>
      </c>
      <c r="H482" s="366" t="s">
        <v>34</v>
      </c>
      <c r="I482" s="366" t="s">
        <v>1321</v>
      </c>
      <c r="J482" s="366" t="s">
        <v>608</v>
      </c>
      <c r="K482" s="367" t="s">
        <v>48</v>
      </c>
      <c r="L482" s="368"/>
      <c r="M482" s="368" t="s">
        <v>34</v>
      </c>
      <c r="N482" s="367">
        <v>414972</v>
      </c>
      <c r="O482" s="367" t="s">
        <v>1323</v>
      </c>
      <c r="P482" s="371">
        <v>42434</v>
      </c>
      <c r="Q482" s="372">
        <v>24.521743000000001</v>
      </c>
      <c r="R482" s="372">
        <v>33.437515619047637</v>
      </c>
      <c r="S482" s="367">
        <v>3</v>
      </c>
      <c r="T482" s="369">
        <v>9.8554567882665367E-2</v>
      </c>
      <c r="U482" s="369">
        <v>1.0559650811812085</v>
      </c>
      <c r="V482" s="369">
        <v>0.11276558512496893</v>
      </c>
      <c r="W482" s="369">
        <v>1.0102501765095828</v>
      </c>
      <c r="X482" s="369">
        <v>0.1911477420856873</v>
      </c>
      <c r="Y482" s="369">
        <v>1.3085164960058036</v>
      </c>
      <c r="Z482" s="369">
        <v>0.13040952331817746</v>
      </c>
      <c r="AA482" s="369">
        <v>0.70462789282764293</v>
      </c>
      <c r="AB482" s="369">
        <v>1.883413360967108E-2</v>
      </c>
      <c r="AC482" s="373">
        <v>6.0748189612566429E-2</v>
      </c>
      <c r="AD482" s="575">
        <v>23376623000169</v>
      </c>
      <c r="AE482" s="370" t="s">
        <v>1854</v>
      </c>
      <c r="AF482" s="370" t="s">
        <v>1812</v>
      </c>
      <c r="AG482" s="374" t="s">
        <v>1459</v>
      </c>
      <c r="AH482" s="374" t="s">
        <v>1813</v>
      </c>
      <c r="AI482" s="374">
        <v>50000</v>
      </c>
      <c r="AJ482" s="374">
        <v>25000</v>
      </c>
      <c r="AK482" s="374">
        <v>25000</v>
      </c>
      <c r="AL482" s="722">
        <v>1</v>
      </c>
      <c r="AM482" s="722">
        <v>20</v>
      </c>
      <c r="AN482" s="369" t="s">
        <v>1820</v>
      </c>
      <c r="AO482" s="367" t="s">
        <v>1326</v>
      </c>
      <c r="AP482" s="370" t="s">
        <v>1835</v>
      </c>
      <c r="AQ482" s="376" t="s">
        <v>670</v>
      </c>
      <c r="AR482" s="369">
        <v>2.66666666666667E-3</v>
      </c>
      <c r="AS482" s="369">
        <v>2.66666666666667E-3</v>
      </c>
      <c r="AT482" s="369" t="s">
        <v>1424</v>
      </c>
      <c r="AW482" s="198"/>
      <c r="AX482" s="198"/>
      <c r="AY482" s="184"/>
      <c r="AZ482" s="184"/>
      <c r="BA482" s="184"/>
      <c r="BB482" s="186"/>
      <c r="BC482" s="184"/>
      <c r="BD482" s="184"/>
      <c r="BE482" s="184"/>
      <c r="BF482" s="184"/>
      <c r="BG482" s="186"/>
      <c r="BH482" s="186"/>
      <c r="BI482" s="199"/>
      <c r="BJ482" s="199"/>
      <c r="BK482" s="199"/>
      <c r="BL482" s="218"/>
      <c r="BM482" s="186"/>
      <c r="BN482" s="186"/>
      <c r="BO482" s="186"/>
      <c r="BP482" s="186"/>
      <c r="BQ482" s="186"/>
      <c r="BR482" s="186"/>
      <c r="BS482" s="186"/>
      <c r="BT482" s="187"/>
      <c r="BU482" s="188"/>
      <c r="BV482" s="189"/>
      <c r="BW482" s="185"/>
      <c r="BX482"/>
      <c r="BZ482"/>
    </row>
    <row r="483" spans="2:78" ht="18.75">
      <c r="B483" s="363" t="s">
        <v>1385</v>
      </c>
      <c r="C483" s="364">
        <v>23600995000127</v>
      </c>
      <c r="D483" s="365" t="s">
        <v>11</v>
      </c>
      <c r="E483" s="365" t="s">
        <v>620</v>
      </c>
      <c r="F483" s="365" t="s">
        <v>665</v>
      </c>
      <c r="G483" s="366" t="s">
        <v>740</v>
      </c>
      <c r="H483" s="366" t="s">
        <v>34</v>
      </c>
      <c r="I483" s="366" t="s">
        <v>1424</v>
      </c>
      <c r="J483" s="366" t="s">
        <v>608</v>
      </c>
      <c r="K483" s="367" t="s">
        <v>48</v>
      </c>
      <c r="L483" s="368"/>
      <c r="M483" s="368" t="s">
        <v>34</v>
      </c>
      <c r="N483" s="367">
        <v>415359</v>
      </c>
      <c r="O483" s="367" t="s">
        <v>1323</v>
      </c>
      <c r="P483" s="371">
        <v>42458</v>
      </c>
      <c r="Q483" s="372">
        <v>61.685543000000003</v>
      </c>
      <c r="R483" s="372">
        <v>59.122671163346624</v>
      </c>
      <c r="S483" s="367">
        <v>1</v>
      </c>
      <c r="T483" s="369">
        <v>0.10027066495796477</v>
      </c>
      <c r="U483" s="369">
        <v>1.0743522409685744</v>
      </c>
      <c r="V483" s="369">
        <v>0.11687670558500285</v>
      </c>
      <c r="W483" s="369">
        <v>1.0470810958525605</v>
      </c>
      <c r="X483" s="369">
        <v>0.17073114480698859</v>
      </c>
      <c r="Y483" s="369">
        <v>1.1687531169567928</v>
      </c>
      <c r="Z483" s="369">
        <v>0.18943711887341852</v>
      </c>
      <c r="AA483" s="369">
        <v>1.0235654153066809</v>
      </c>
      <c r="AB483" s="369">
        <v>4.4538856837082605E-3</v>
      </c>
      <c r="AC483" s="373">
        <v>1.1799270014867458</v>
      </c>
      <c r="AD483" s="575">
        <v>0</v>
      </c>
      <c r="AE483" s="370" t="s">
        <v>1957</v>
      </c>
      <c r="AF483" s="370" t="s">
        <v>1833</v>
      </c>
      <c r="AG483" s="374" t="s">
        <v>1458</v>
      </c>
      <c r="AH483" s="374" t="s">
        <v>1819</v>
      </c>
      <c r="AI483" s="374">
        <v>100</v>
      </c>
      <c r="AJ483" s="374">
        <v>100</v>
      </c>
      <c r="AK483" s="374">
        <v>100</v>
      </c>
      <c r="AL483" s="722">
        <v>0.8</v>
      </c>
      <c r="AM483" s="722">
        <v>20</v>
      </c>
      <c r="AN483" s="369" t="s">
        <v>1815</v>
      </c>
      <c r="AO483" s="367" t="s">
        <v>1326</v>
      </c>
      <c r="AP483" s="370" t="s">
        <v>1821</v>
      </c>
      <c r="AQ483" s="376" t="s">
        <v>11</v>
      </c>
      <c r="AR483" s="369">
        <v>2.6664000000000002E-3</v>
      </c>
      <c r="AS483" s="369">
        <v>2.6664000000000002E-3</v>
      </c>
      <c r="AT483" s="369" t="s">
        <v>1424</v>
      </c>
      <c r="AW483" s="198"/>
      <c r="AX483" s="198"/>
      <c r="AY483" s="184"/>
      <c r="AZ483" s="184"/>
      <c r="BA483" s="184"/>
      <c r="BB483" s="186"/>
      <c r="BC483" s="184"/>
      <c r="BD483" s="184"/>
      <c r="BE483" s="184"/>
      <c r="BF483" s="184"/>
      <c r="BG483" s="186"/>
      <c r="BH483" s="186"/>
      <c r="BI483" s="199"/>
      <c r="BJ483" s="199"/>
      <c r="BK483" s="199"/>
      <c r="BL483" s="186"/>
      <c r="BM483" s="186"/>
      <c r="BN483" s="186"/>
      <c r="BO483" s="186"/>
      <c r="BP483" s="186"/>
      <c r="BQ483" s="186"/>
      <c r="BR483" s="186"/>
      <c r="BS483" s="186"/>
      <c r="BT483" s="187"/>
      <c r="BU483" s="188"/>
      <c r="BV483" s="189"/>
      <c r="BW483" s="185"/>
      <c r="BX483"/>
      <c r="BZ483"/>
    </row>
    <row r="484" spans="2:78" ht="18.75">
      <c r="B484" s="363" t="s">
        <v>962</v>
      </c>
      <c r="C484" s="364">
        <v>23686321000197</v>
      </c>
      <c r="D484" s="365" t="s">
        <v>13</v>
      </c>
      <c r="E484" s="365" t="s">
        <v>615</v>
      </c>
      <c r="F484" s="365" t="s">
        <v>619</v>
      </c>
      <c r="G484" s="366" t="s">
        <v>34</v>
      </c>
      <c r="H484" s="366" t="s">
        <v>1339</v>
      </c>
      <c r="I484" s="366" t="s">
        <v>34</v>
      </c>
      <c r="J484" s="366" t="s">
        <v>1424</v>
      </c>
      <c r="K484" s="367" t="s">
        <v>48</v>
      </c>
      <c r="L484" s="368"/>
      <c r="M484" s="368" t="s">
        <v>34</v>
      </c>
      <c r="N484" s="367">
        <v>415391</v>
      </c>
      <c r="O484" s="367" t="s">
        <v>1323</v>
      </c>
      <c r="P484" s="371">
        <v>42428</v>
      </c>
      <c r="Q484" s="372">
        <v>0.65208999999999995</v>
      </c>
      <c r="R484" s="372">
        <v>57.173211123015875</v>
      </c>
      <c r="S484" s="367">
        <v>1</v>
      </c>
      <c r="T484" s="369">
        <v>9.3879747396921065E-3</v>
      </c>
      <c r="U484" s="369">
        <v>0.10058766144587561</v>
      </c>
      <c r="V484" s="369">
        <v>-2.528042833183497E-2</v>
      </c>
      <c r="W484" s="369">
        <v>-0.22648361338408984</v>
      </c>
      <c r="X484" s="369">
        <v>-2.3121689485113173E-2</v>
      </c>
      <c r="Y484" s="369">
        <v>-0.15828129475488037</v>
      </c>
      <c r="Z484" s="369">
        <v>8.7460347896002322E-3</v>
      </c>
      <c r="AA484" s="369">
        <v>4.7256518600695359E-2</v>
      </c>
      <c r="AB484" s="369">
        <v>4.6244740666989574E-2</v>
      </c>
      <c r="AC484" s="373">
        <v>-2.9603771577600932</v>
      </c>
      <c r="AD484" s="575">
        <v>0</v>
      </c>
      <c r="AE484" s="370" t="s">
        <v>1836</v>
      </c>
      <c r="AF484" s="370" t="s">
        <v>1833</v>
      </c>
      <c r="AG484" s="374" t="s">
        <v>1458</v>
      </c>
      <c r="AH484" s="374" t="s">
        <v>1894</v>
      </c>
      <c r="AI484" s="374">
        <v>100000</v>
      </c>
      <c r="AJ484" s="374">
        <v>1000</v>
      </c>
      <c r="AK484" s="374">
        <v>100000</v>
      </c>
      <c r="AL484" s="722">
        <v>2</v>
      </c>
      <c r="AM484" s="722">
        <v>20</v>
      </c>
      <c r="AN484" s="369" t="s">
        <v>1815</v>
      </c>
      <c r="AO484" s="367" t="s">
        <v>1326</v>
      </c>
      <c r="AP484" s="370" t="s">
        <v>1835</v>
      </c>
      <c r="AQ484" s="376" t="s">
        <v>681</v>
      </c>
      <c r="AR484" s="369">
        <v>7.0000000000000001E-3</v>
      </c>
      <c r="AS484" s="369">
        <v>7.0000000000000001E-3</v>
      </c>
      <c r="AT484" s="369" t="s">
        <v>1424</v>
      </c>
      <c r="AW484" s="198"/>
      <c r="AX484" s="198"/>
      <c r="AY484" s="184"/>
      <c r="AZ484" s="184"/>
      <c r="BA484" s="184"/>
      <c r="BB484" s="186"/>
      <c r="BC484" s="184"/>
      <c r="BD484" s="184"/>
      <c r="BE484" s="184"/>
      <c r="BF484" s="184"/>
      <c r="BG484" s="186"/>
      <c r="BH484" s="186"/>
      <c r="BI484" s="199"/>
      <c r="BJ484" s="199"/>
      <c r="BK484" s="199"/>
      <c r="BL484" s="186"/>
      <c r="BM484" s="186"/>
      <c r="BN484" s="186"/>
      <c r="BO484" s="186"/>
      <c r="BP484" s="186"/>
      <c r="BQ484" s="186"/>
      <c r="BR484" s="186"/>
      <c r="BS484" s="186"/>
      <c r="BT484" s="187"/>
      <c r="BU484" s="188"/>
      <c r="BV484" s="189"/>
      <c r="BW484" s="185"/>
      <c r="BX484"/>
      <c r="BZ484"/>
    </row>
    <row r="485" spans="2:78" ht="18.75">
      <c r="B485" s="363" t="s">
        <v>1151</v>
      </c>
      <c r="C485" s="364">
        <v>23565840000105</v>
      </c>
      <c r="D485" s="365" t="s">
        <v>11</v>
      </c>
      <c r="E485" s="365" t="s">
        <v>620</v>
      </c>
      <c r="F485" s="365" t="s">
        <v>694</v>
      </c>
      <c r="G485" s="366" t="s">
        <v>740</v>
      </c>
      <c r="H485" s="366" t="s">
        <v>34</v>
      </c>
      <c r="I485" s="366" t="s">
        <v>1424</v>
      </c>
      <c r="J485" s="366" t="s">
        <v>608</v>
      </c>
      <c r="K485" s="367" t="s">
        <v>48</v>
      </c>
      <c r="L485" s="368"/>
      <c r="M485" s="368" t="s">
        <v>34</v>
      </c>
      <c r="N485" s="367">
        <v>416517</v>
      </c>
      <c r="O485" s="367" t="s">
        <v>1323</v>
      </c>
      <c r="P485" s="371">
        <v>42366</v>
      </c>
      <c r="Q485" s="372">
        <v>53.452561000000003</v>
      </c>
      <c r="R485" s="372">
        <v>55.618191698412723</v>
      </c>
      <c r="S485" s="367">
        <v>1</v>
      </c>
      <c r="T485" s="369">
        <v>9.5173054787171196E-2</v>
      </c>
      <c r="U485" s="369">
        <v>1.0197337848840138</v>
      </c>
      <c r="V485" s="369">
        <v>0.11637415325884448</v>
      </c>
      <c r="W485" s="369">
        <v>1.0425788039906938</v>
      </c>
      <c r="X485" s="369">
        <v>0.18385159533011408</v>
      </c>
      <c r="Y485" s="369">
        <v>1.2585701650537642</v>
      </c>
      <c r="Z485" s="369">
        <v>0.16126161867792255</v>
      </c>
      <c r="AA485" s="369">
        <v>0.87132773490600512</v>
      </c>
      <c r="AB485" s="369">
        <v>1.2661626129229036E-2</v>
      </c>
      <c r="AC485" s="373">
        <v>0.37536313306651525</v>
      </c>
      <c r="AD485" s="575">
        <v>26171796000139</v>
      </c>
      <c r="AE485" s="370" t="s">
        <v>2021</v>
      </c>
      <c r="AF485" s="370" t="s">
        <v>1812</v>
      </c>
      <c r="AG485" s="374" t="s">
        <v>1459</v>
      </c>
      <c r="AH485" s="374" t="s">
        <v>1819</v>
      </c>
      <c r="AI485" s="374">
        <v>1000</v>
      </c>
      <c r="AJ485" s="374">
        <v>1000</v>
      </c>
      <c r="AK485" s="374">
        <v>1000</v>
      </c>
      <c r="AL485" s="722">
        <v>1.5</v>
      </c>
      <c r="AM485" s="722">
        <v>0</v>
      </c>
      <c r="AN485" s="369" t="s">
        <v>1820</v>
      </c>
      <c r="AO485" s="367" t="s">
        <v>1326</v>
      </c>
      <c r="AP485" s="370" t="s">
        <v>1821</v>
      </c>
      <c r="AQ485" s="376" t="s">
        <v>11</v>
      </c>
      <c r="AR485" s="369">
        <v>1.6000000000000001E-3</v>
      </c>
      <c r="AS485" s="369">
        <v>1.6000000000000001E-3</v>
      </c>
      <c r="AT485" s="369" t="s">
        <v>1424</v>
      </c>
      <c r="AW485" s="198"/>
      <c r="AX485" s="198"/>
      <c r="AY485" s="184"/>
      <c r="AZ485" s="184"/>
      <c r="BA485" s="184"/>
      <c r="BB485" s="186"/>
      <c r="BC485" s="184"/>
      <c r="BD485" s="184"/>
      <c r="BE485" s="184"/>
      <c r="BF485" s="184"/>
      <c r="BG485" s="186"/>
      <c r="BH485" s="186"/>
      <c r="BI485" s="199"/>
      <c r="BJ485" s="199"/>
      <c r="BK485" s="199"/>
      <c r="BL485" s="218"/>
      <c r="BM485" s="186"/>
      <c r="BN485" s="186"/>
      <c r="BO485" s="186"/>
      <c r="BP485" s="186"/>
      <c r="BQ485" s="186"/>
      <c r="BR485" s="186"/>
      <c r="BS485" s="186"/>
      <c r="BT485" s="187"/>
      <c r="BU485" s="188"/>
      <c r="BV485" s="189"/>
      <c r="BW485" s="185"/>
      <c r="BX485"/>
      <c r="BZ485"/>
    </row>
    <row r="486" spans="2:78" ht="18.75">
      <c r="B486" s="363" t="s">
        <v>1744</v>
      </c>
      <c r="C486" s="364">
        <v>23711497000151</v>
      </c>
      <c r="D486" s="365" t="s">
        <v>13</v>
      </c>
      <c r="E486" s="365" t="s">
        <v>615</v>
      </c>
      <c r="F486" s="365" t="s">
        <v>619</v>
      </c>
      <c r="G486" s="366" t="s">
        <v>1424</v>
      </c>
      <c r="H486" s="366" t="s">
        <v>1340</v>
      </c>
      <c r="I486" s="366" t="s">
        <v>1424</v>
      </c>
      <c r="J486" s="366" t="s">
        <v>608</v>
      </c>
      <c r="K486" s="367" t="s">
        <v>48</v>
      </c>
      <c r="L486" s="368"/>
      <c r="M486" s="368" t="s">
        <v>1424</v>
      </c>
      <c r="N486" s="367">
        <v>416630</v>
      </c>
      <c r="O486" s="367" t="s">
        <v>1323</v>
      </c>
      <c r="P486" s="371">
        <v>42426</v>
      </c>
      <c r="Q486" s="372">
        <v>12.082401000000001</v>
      </c>
      <c r="R486" s="372">
        <v>16.390538733990152</v>
      </c>
      <c r="S486" s="367">
        <v>1</v>
      </c>
      <c r="T486" s="369">
        <v>0.16302864082110724</v>
      </c>
      <c r="U486" s="369">
        <v>1.7467739511016847</v>
      </c>
      <c r="V486" s="369">
        <v>8.3749995821302603E-2</v>
      </c>
      <c r="W486" s="369">
        <v>0.75030380915758221</v>
      </c>
      <c r="X486" s="369">
        <v>8.9755491401047882E-2</v>
      </c>
      <c r="Y486" s="369">
        <v>0.61442808491417866</v>
      </c>
      <c r="Z486" s="369">
        <v>0.13967998584433428</v>
      </c>
      <c r="AA486" s="369">
        <v>0.75471799598219524</v>
      </c>
      <c r="AB486" s="369">
        <v>0.25891300631805297</v>
      </c>
      <c r="AC486" s="373">
        <v>-0.10764793233183453</v>
      </c>
      <c r="AD486" s="575">
        <v>44643074000111</v>
      </c>
      <c r="AE486" s="370" t="s">
        <v>1914</v>
      </c>
      <c r="AF486" s="370" t="s">
        <v>1812</v>
      </c>
      <c r="AG486" s="374" t="s">
        <v>1459</v>
      </c>
      <c r="AH486" s="374" t="s">
        <v>1819</v>
      </c>
      <c r="AI486" s="374">
        <v>1000</v>
      </c>
      <c r="AJ486" s="374">
        <v>500</v>
      </c>
      <c r="AK486" s="374">
        <v>500</v>
      </c>
      <c r="AL486" s="722">
        <v>2</v>
      </c>
      <c r="AM486" s="722">
        <v>20</v>
      </c>
      <c r="AN486" s="369" t="s">
        <v>1820</v>
      </c>
      <c r="AO486" s="367" t="s">
        <v>1326</v>
      </c>
      <c r="AP486" s="370" t="s">
        <v>1835</v>
      </c>
      <c r="AQ486" s="376" t="s">
        <v>670</v>
      </c>
      <c r="AR486" s="369">
        <v>4.9333333333333304E-3</v>
      </c>
      <c r="AS486" s="369">
        <v>4.9333333333333304E-3</v>
      </c>
      <c r="AT486" s="369" t="s">
        <v>1424</v>
      </c>
      <c r="AW486" s="198"/>
      <c r="AX486" s="198"/>
      <c r="AY486" s="184"/>
      <c r="AZ486" s="184"/>
      <c r="BA486" s="184"/>
      <c r="BB486" s="186"/>
      <c r="BC486" s="184"/>
      <c r="BD486" s="184"/>
      <c r="BE486" s="184"/>
      <c r="BF486" s="184"/>
      <c r="BG486" s="186"/>
      <c r="BH486" s="186"/>
      <c r="BI486" s="199"/>
      <c r="BJ486" s="199"/>
      <c r="BK486" s="199"/>
      <c r="BL486" s="186"/>
      <c r="BM486" s="186"/>
      <c r="BN486" s="186"/>
      <c r="BO486" s="186"/>
      <c r="BP486" s="186"/>
      <c r="BQ486" s="186"/>
      <c r="BR486" s="186"/>
      <c r="BS486" s="186"/>
      <c r="BT486" s="187"/>
      <c r="BU486" s="188"/>
      <c r="BV486" s="189"/>
      <c r="BW486" s="185"/>
      <c r="BX486"/>
      <c r="BZ486"/>
    </row>
    <row r="487" spans="2:78" ht="18.75">
      <c r="B487" s="363" t="s">
        <v>1640</v>
      </c>
      <c r="C487" s="364">
        <v>23686459000196</v>
      </c>
      <c r="D487" s="365" t="s">
        <v>13</v>
      </c>
      <c r="E487" s="365" t="s">
        <v>615</v>
      </c>
      <c r="F487" s="365" t="s">
        <v>619</v>
      </c>
      <c r="G487" s="366" t="s">
        <v>34</v>
      </c>
      <c r="H487" s="366" t="s">
        <v>1339</v>
      </c>
      <c r="I487" s="366" t="s">
        <v>34</v>
      </c>
      <c r="J487" s="366" t="s">
        <v>1424</v>
      </c>
      <c r="K487" s="367" t="s">
        <v>48</v>
      </c>
      <c r="L487" s="368"/>
      <c r="M487" s="368" t="s">
        <v>1424</v>
      </c>
      <c r="N487" s="367">
        <v>416665</v>
      </c>
      <c r="O487" s="367" t="s">
        <v>1323</v>
      </c>
      <c r="P487" s="371">
        <v>42446</v>
      </c>
      <c r="Q487" s="372">
        <v>40.672268000000003</v>
      </c>
      <c r="R487" s="372">
        <v>45.688548915662658</v>
      </c>
      <c r="S487" s="367">
        <v>1</v>
      </c>
      <c r="T487" s="369">
        <v>0.12413593311682414</v>
      </c>
      <c r="U487" s="369">
        <v>1.3300571805791288</v>
      </c>
      <c r="V487" s="369">
        <v>0.14895897829834692</v>
      </c>
      <c r="W487" s="369">
        <v>1.3345014256949128</v>
      </c>
      <c r="X487" s="369">
        <v>0.20723442679595405</v>
      </c>
      <c r="Y487" s="369">
        <v>1.418639127221569</v>
      </c>
      <c r="Z487" s="369">
        <v>0.25638851976816968</v>
      </c>
      <c r="AA487" s="369">
        <v>1.3853167915403486</v>
      </c>
      <c r="AB487" s="369">
        <v>4.3134204713196789E-2</v>
      </c>
      <c r="AC487" s="373">
        <v>0.86561310081749099</v>
      </c>
      <c r="AD487" s="575">
        <v>18981231000199</v>
      </c>
      <c r="AE487" s="370" t="s">
        <v>1983</v>
      </c>
      <c r="AF487" s="370" t="s">
        <v>1812</v>
      </c>
      <c r="AG487" s="374" t="s">
        <v>1459</v>
      </c>
      <c r="AH487" s="374" t="s">
        <v>1819</v>
      </c>
      <c r="AI487" s="374">
        <v>500</v>
      </c>
      <c r="AJ487" s="374">
        <v>100</v>
      </c>
      <c r="AK487" s="374">
        <v>500</v>
      </c>
      <c r="AL487" s="722">
        <v>1.89</v>
      </c>
      <c r="AM487" s="722">
        <v>20</v>
      </c>
      <c r="AN487" s="369" t="s">
        <v>1820</v>
      </c>
      <c r="AO487" s="367" t="s">
        <v>1326</v>
      </c>
      <c r="AP487" s="370" t="s">
        <v>1835</v>
      </c>
      <c r="AQ487" s="376" t="s">
        <v>1815</v>
      </c>
      <c r="AR487" s="369">
        <v>3.15E-3</v>
      </c>
      <c r="AS487" s="369">
        <v>3.15E-3</v>
      </c>
      <c r="AT487" s="369" t="s">
        <v>1424</v>
      </c>
      <c r="AW487" s="198"/>
      <c r="AX487" s="198"/>
      <c r="AY487" s="184"/>
      <c r="AZ487" s="184"/>
      <c r="BA487" s="184"/>
      <c r="BB487" s="186"/>
      <c r="BC487" s="184"/>
      <c r="BD487" s="184"/>
      <c r="BE487" s="184"/>
      <c r="BF487" s="184"/>
      <c r="BG487" s="186"/>
      <c r="BH487" s="186"/>
      <c r="BI487" s="199"/>
      <c r="BJ487" s="199"/>
      <c r="BK487" s="199"/>
      <c r="BL487" s="186"/>
      <c r="BM487" s="186"/>
      <c r="BN487" s="186"/>
      <c r="BO487" s="186"/>
      <c r="BP487" s="186"/>
      <c r="BQ487" s="186"/>
      <c r="BR487" s="186"/>
      <c r="BS487" s="186"/>
      <c r="BT487" s="187"/>
      <c r="BU487" s="188"/>
      <c r="BV487" s="189"/>
      <c r="BW487" s="185"/>
      <c r="BX487"/>
      <c r="BZ487"/>
    </row>
    <row r="488" spans="2:78" ht="18.75">
      <c r="B488" s="363" t="s">
        <v>1170</v>
      </c>
      <c r="C488" s="364">
        <v>23960625000109</v>
      </c>
      <c r="D488" s="365" t="s">
        <v>14</v>
      </c>
      <c r="E488" s="365" t="s">
        <v>614</v>
      </c>
      <c r="F488" s="365" t="s">
        <v>1424</v>
      </c>
      <c r="G488" s="366" t="s">
        <v>1424</v>
      </c>
      <c r="H488" s="366" t="s">
        <v>1340</v>
      </c>
      <c r="I488" s="366" t="s">
        <v>34</v>
      </c>
      <c r="J488" s="366" t="s">
        <v>608</v>
      </c>
      <c r="K488" s="367" t="s">
        <v>48</v>
      </c>
      <c r="L488" s="368"/>
      <c r="M488" s="368" t="s">
        <v>34</v>
      </c>
      <c r="N488" s="367">
        <v>416681</v>
      </c>
      <c r="O488" s="367" t="s">
        <v>1323</v>
      </c>
      <c r="P488" s="371">
        <v>42481</v>
      </c>
      <c r="Q488" s="372">
        <v>428.45904000000002</v>
      </c>
      <c r="R488" s="372">
        <v>233.24367183665333</v>
      </c>
      <c r="S488" s="367">
        <v>2</v>
      </c>
      <c r="T488" s="369">
        <v>4.3551343770619866E-2</v>
      </c>
      <c r="U488" s="369">
        <v>0.46663182892796401</v>
      </c>
      <c r="V488" s="369">
        <v>-0.11820789131281539</v>
      </c>
      <c r="W488" s="369">
        <v>-1.0590069916389329</v>
      </c>
      <c r="X488" s="369">
        <v>-6.9745482537270087E-2</v>
      </c>
      <c r="Y488" s="369">
        <v>-0.47744803797363916</v>
      </c>
      <c r="Z488" s="369">
        <v>-0.1837876768222384</v>
      </c>
      <c r="AA488" s="369">
        <v>-0.99304038655964255</v>
      </c>
      <c r="AB488" s="369">
        <v>0.28088463594215202</v>
      </c>
      <c r="AC488" s="373">
        <v>-0.81823392065277933</v>
      </c>
      <c r="AD488" s="575">
        <v>22899381000125</v>
      </c>
      <c r="AE488" s="370" t="s">
        <v>2022</v>
      </c>
      <c r="AF488" s="370" t="s">
        <v>1812</v>
      </c>
      <c r="AG488" s="374" t="s">
        <v>1459</v>
      </c>
      <c r="AH488" s="374" t="s">
        <v>1819</v>
      </c>
      <c r="AI488" s="374">
        <v>100000</v>
      </c>
      <c r="AJ488" s="374">
        <v>10000</v>
      </c>
      <c r="AK488" s="374">
        <v>100000</v>
      </c>
      <c r="AL488" s="722">
        <v>2.5</v>
      </c>
      <c r="AM488" s="722">
        <v>20</v>
      </c>
      <c r="AN488" s="369" t="s">
        <v>1834</v>
      </c>
      <c r="AO488" s="367" t="s">
        <v>1326</v>
      </c>
      <c r="AP488" s="370" t="s">
        <v>1835</v>
      </c>
      <c r="AQ488" s="376" t="s">
        <v>670</v>
      </c>
      <c r="AR488" s="369">
        <v>4.7999999999999996E-3</v>
      </c>
      <c r="AS488" s="369">
        <v>4.7999999999999996E-3</v>
      </c>
      <c r="AT488" s="369" t="s">
        <v>1424</v>
      </c>
      <c r="AW488" s="198"/>
      <c r="AX488" s="198"/>
      <c r="AY488" s="184"/>
      <c r="AZ488" s="184"/>
      <c r="BA488" s="184"/>
      <c r="BB488" s="186"/>
      <c r="BC488" s="184"/>
      <c r="BD488" s="184"/>
      <c r="BE488" s="184"/>
      <c r="BF488" s="184"/>
      <c r="BG488" s="186"/>
      <c r="BH488" s="186"/>
      <c r="BI488" s="199"/>
      <c r="BJ488" s="199"/>
      <c r="BK488" s="199"/>
      <c r="BL488" s="186"/>
      <c r="BM488" s="186"/>
      <c r="BN488" s="186"/>
      <c r="BO488" s="186"/>
      <c r="BP488" s="186"/>
      <c r="BQ488" s="186"/>
      <c r="BR488" s="186"/>
      <c r="BS488" s="186"/>
      <c r="BT488" s="187"/>
      <c r="BU488" s="188"/>
      <c r="BV488" s="189"/>
      <c r="BW488" s="185"/>
      <c r="BX488"/>
      <c r="BZ488"/>
    </row>
    <row r="489" spans="2:78" ht="18.75">
      <c r="B489" s="363" t="s">
        <v>1110</v>
      </c>
      <c r="C489" s="364">
        <v>23915589000153</v>
      </c>
      <c r="D489" s="365" t="s">
        <v>14</v>
      </c>
      <c r="E489" s="365" t="s">
        <v>614</v>
      </c>
      <c r="F489" s="365" t="s">
        <v>1424</v>
      </c>
      <c r="G489" s="366" t="s">
        <v>1424</v>
      </c>
      <c r="H489" s="366" t="s">
        <v>1340</v>
      </c>
      <c r="I489" s="366" t="s">
        <v>34</v>
      </c>
      <c r="J489" s="366" t="s">
        <v>611</v>
      </c>
      <c r="K489" s="367" t="s">
        <v>49</v>
      </c>
      <c r="L489" s="368"/>
      <c r="M489" s="368" t="s">
        <v>34</v>
      </c>
      <c r="N489" s="367">
        <v>416691</v>
      </c>
      <c r="O489" s="367" t="s">
        <v>1323</v>
      </c>
      <c r="P489" s="371">
        <v>42445</v>
      </c>
      <c r="Q489" s="372">
        <v>66.831549999999993</v>
      </c>
      <c r="R489" s="372">
        <v>104.5636262460317</v>
      </c>
      <c r="S489" s="367">
        <v>3</v>
      </c>
      <c r="T489" s="369">
        <v>-0.38863301173945264</v>
      </c>
      <c r="U489" s="369">
        <v>-4.164016936076794</v>
      </c>
      <c r="V489" s="369">
        <v>-0.38023488789175286</v>
      </c>
      <c r="W489" s="369">
        <v>-3.40646804769418</v>
      </c>
      <c r="X489" s="369">
        <v>-0.28969316206037765</v>
      </c>
      <c r="Y489" s="369">
        <v>-1.9831167096190905</v>
      </c>
      <c r="Z489" s="369">
        <v>0.27162864063996306</v>
      </c>
      <c r="AA489" s="369">
        <v>1.4676621140527997</v>
      </c>
      <c r="AB489" s="369">
        <v>0.27464092342549273</v>
      </c>
      <c r="AC489" s="373">
        <v>-1.7909069317211521</v>
      </c>
      <c r="AD489" s="575">
        <v>23729562000176</v>
      </c>
      <c r="AE489" s="370" t="s">
        <v>2023</v>
      </c>
      <c r="AF489" s="370" t="s">
        <v>1812</v>
      </c>
      <c r="AG489" s="374" t="s">
        <v>1459</v>
      </c>
      <c r="AH489" s="374" t="s">
        <v>1894</v>
      </c>
      <c r="AI489" s="374">
        <v>50000</v>
      </c>
      <c r="AJ489" s="374">
        <v>5000</v>
      </c>
      <c r="AK489" s="374">
        <v>25000</v>
      </c>
      <c r="AL489" s="722">
        <v>1.5</v>
      </c>
      <c r="AM489" s="722">
        <v>20</v>
      </c>
      <c r="AN489" s="369" t="s">
        <v>1824</v>
      </c>
      <c r="AO489" s="367" t="s">
        <v>1326</v>
      </c>
      <c r="AP489" s="370" t="s">
        <v>1816</v>
      </c>
      <c r="AQ489" s="376" t="s">
        <v>689</v>
      </c>
      <c r="AR489" s="369">
        <v>4.0000000000000001E-3</v>
      </c>
      <c r="AS489" s="369">
        <v>4.0000000000000001E-3</v>
      </c>
      <c r="AT489" s="369" t="s">
        <v>1424</v>
      </c>
      <c r="AW489" s="198"/>
      <c r="AX489" s="198"/>
      <c r="AY489" s="184"/>
      <c r="AZ489" s="184"/>
      <c r="BA489" s="184"/>
      <c r="BB489" s="186"/>
      <c r="BC489" s="184"/>
      <c r="BD489" s="184"/>
      <c r="BE489" s="184"/>
      <c r="BF489" s="184"/>
      <c r="BG489" s="186"/>
      <c r="BH489" s="186"/>
      <c r="BI489" s="199"/>
      <c r="BJ489" s="199"/>
      <c r="BK489" s="199"/>
      <c r="BL489" s="186"/>
      <c r="BM489" s="186"/>
      <c r="BN489" s="186"/>
      <c r="BO489" s="186"/>
      <c r="BP489" s="186"/>
      <c r="BQ489" s="186"/>
      <c r="BR489" s="186"/>
      <c r="BS489" s="186"/>
      <c r="BT489" s="187"/>
      <c r="BU489" s="188"/>
      <c r="BV489" s="189"/>
      <c r="BW489" s="185"/>
      <c r="BX489"/>
      <c r="BZ489"/>
    </row>
    <row r="490" spans="2:78" ht="18.75">
      <c r="B490" s="363" t="s">
        <v>1015</v>
      </c>
      <c r="C490" s="364">
        <v>18628905000176</v>
      </c>
      <c r="D490" s="365" t="s">
        <v>14</v>
      </c>
      <c r="E490" s="365" t="s">
        <v>607</v>
      </c>
      <c r="F490" s="365" t="s">
        <v>862</v>
      </c>
      <c r="G490" s="366" t="s">
        <v>1424</v>
      </c>
      <c r="H490" s="366" t="s">
        <v>34</v>
      </c>
      <c r="I490" s="366" t="s">
        <v>34</v>
      </c>
      <c r="J490" s="366" t="s">
        <v>611</v>
      </c>
      <c r="K490" s="367" t="s">
        <v>1815</v>
      </c>
      <c r="L490" s="368"/>
      <c r="M490" s="368" t="s">
        <v>1421</v>
      </c>
      <c r="N490" s="367">
        <v>416703</v>
      </c>
      <c r="O490" s="367" t="s">
        <v>1323</v>
      </c>
      <c r="P490" s="371">
        <v>42459</v>
      </c>
      <c r="Q490" s="372">
        <v>25.181943</v>
      </c>
      <c r="R490" s="372">
        <v>29.676373956349224</v>
      </c>
      <c r="S490" s="367">
        <v>5</v>
      </c>
      <c r="T490" s="369">
        <v>-0.24145699250438524</v>
      </c>
      <c r="U490" s="369">
        <v>-2.5870962469767975</v>
      </c>
      <c r="V490" s="369">
        <v>-0.20054076792272901</v>
      </c>
      <c r="W490" s="369">
        <v>-1.7966150396575622</v>
      </c>
      <c r="X490" s="369">
        <v>-0.16096155612412311</v>
      </c>
      <c r="Y490" s="369">
        <v>-1.101874650011625</v>
      </c>
      <c r="Z490" s="369">
        <v>0.54912868106816903</v>
      </c>
      <c r="AA490" s="369">
        <v>2.9670485374617828</v>
      </c>
      <c r="AB490" s="369">
        <v>0.25213632843506562</v>
      </c>
      <c r="AC490" s="373">
        <v>-1.2380691646677264</v>
      </c>
      <c r="AD490" s="575">
        <v>23668075000140</v>
      </c>
      <c r="AE490" s="370" t="s">
        <v>1845</v>
      </c>
      <c r="AF490" s="370" t="s">
        <v>1812</v>
      </c>
      <c r="AG490" s="374" t="s">
        <v>1459</v>
      </c>
      <c r="AH490" s="374" t="s">
        <v>1894</v>
      </c>
      <c r="AI490" s="374">
        <v>100000</v>
      </c>
      <c r="AJ490" s="374">
        <v>50000</v>
      </c>
      <c r="AK490" s="374">
        <v>100000</v>
      </c>
      <c r="AL490" s="722">
        <v>1.75</v>
      </c>
      <c r="AM490" s="722">
        <v>0</v>
      </c>
      <c r="AN490" s="369" t="s">
        <v>1824</v>
      </c>
      <c r="AO490" s="367" t="s">
        <v>1326</v>
      </c>
      <c r="AP490" s="370" t="s">
        <v>1816</v>
      </c>
      <c r="AQ490" s="376" t="s">
        <v>689</v>
      </c>
      <c r="AR490" s="369">
        <v>3.5000000000000001E-3</v>
      </c>
      <c r="AS490" s="369">
        <v>3.5000000000000001E-3</v>
      </c>
      <c r="AT490" s="369" t="s">
        <v>1424</v>
      </c>
      <c r="AW490" s="198"/>
      <c r="AX490" s="198"/>
      <c r="AY490" s="184"/>
      <c r="AZ490" s="184"/>
      <c r="BA490" s="184"/>
      <c r="BB490" s="186"/>
      <c r="BC490" s="184"/>
      <c r="BD490" s="184"/>
      <c r="BE490" s="184"/>
      <c r="BF490" s="184"/>
      <c r="BG490" s="186"/>
      <c r="BH490" s="186"/>
      <c r="BI490" s="199"/>
      <c r="BJ490" s="199"/>
      <c r="BK490" s="199"/>
      <c r="BL490" s="186"/>
      <c r="BM490" s="186"/>
      <c r="BN490" s="186"/>
      <c r="BO490" s="186"/>
      <c r="BP490" s="186"/>
      <c r="BQ490" s="186"/>
      <c r="BR490" s="186"/>
      <c r="BS490" s="186"/>
      <c r="BT490" s="187"/>
      <c r="BU490" s="188"/>
      <c r="BV490" s="189"/>
      <c r="BW490" s="185"/>
      <c r="BX490"/>
      <c r="BZ490"/>
    </row>
    <row r="491" spans="2:78" ht="18.75">
      <c r="B491" s="363" t="s">
        <v>734</v>
      </c>
      <c r="C491" s="364">
        <v>24018977000102</v>
      </c>
      <c r="D491" s="365" t="s">
        <v>13</v>
      </c>
      <c r="E491" s="365" t="s">
        <v>615</v>
      </c>
      <c r="F491" s="365" t="s">
        <v>619</v>
      </c>
      <c r="G491" s="366" t="s">
        <v>34</v>
      </c>
      <c r="H491" s="366" t="s">
        <v>1340</v>
      </c>
      <c r="I491" s="366" t="s">
        <v>34</v>
      </c>
      <c r="J491" s="366" t="s">
        <v>611</v>
      </c>
      <c r="K491" s="367" t="s">
        <v>48</v>
      </c>
      <c r="L491" s="368"/>
      <c r="M491" s="368" t="s">
        <v>1421</v>
      </c>
      <c r="N491" s="367">
        <v>416762</v>
      </c>
      <c r="O491" s="367" t="s">
        <v>1323</v>
      </c>
      <c r="P491" s="371">
        <v>42491</v>
      </c>
      <c r="Q491" s="372">
        <v>69.877234999999999</v>
      </c>
      <c r="R491" s="372">
        <v>176.63311000000004</v>
      </c>
      <c r="S491" s="367">
        <v>1</v>
      </c>
      <c r="T491" s="369">
        <v>-8.3820630866621171E-2</v>
      </c>
      <c r="U491" s="369">
        <v>-0.89809798956360631</v>
      </c>
      <c r="V491" s="369">
        <v>-7.9613009227791354E-2</v>
      </c>
      <c r="W491" s="369">
        <v>-0.71324115895556495</v>
      </c>
      <c r="X491" s="369">
        <v>-1.7890682306351269E-2</v>
      </c>
      <c r="Y491" s="369">
        <v>-0.12247203481046348</v>
      </c>
      <c r="Z491" s="369">
        <v>-7.0932834952324164E-3</v>
      </c>
      <c r="AA491" s="369">
        <v>-3.8326383497930008E-2</v>
      </c>
      <c r="AB491" s="369">
        <v>0.20944715771566341</v>
      </c>
      <c r="AC491" s="373">
        <v>-0.91304392439005244</v>
      </c>
      <c r="AD491" s="575">
        <v>23884625000169</v>
      </c>
      <c r="AE491" s="370" t="s">
        <v>2024</v>
      </c>
      <c r="AF491" s="370" t="s">
        <v>1812</v>
      </c>
      <c r="AG491" s="374" t="s">
        <v>1459</v>
      </c>
      <c r="AH491" s="374" t="s">
        <v>1894</v>
      </c>
      <c r="AI491" s="374">
        <v>500000</v>
      </c>
      <c r="AJ491" s="374">
        <v>50000</v>
      </c>
      <c r="AK491" s="374">
        <v>50000</v>
      </c>
      <c r="AL491" s="722">
        <v>1.9</v>
      </c>
      <c r="AM491" s="722">
        <v>20</v>
      </c>
      <c r="AN491" s="369" t="s">
        <v>1820</v>
      </c>
      <c r="AO491" s="367" t="s">
        <v>1326</v>
      </c>
      <c r="AP491" s="370" t="s">
        <v>1835</v>
      </c>
      <c r="AQ491" s="376" t="s">
        <v>681</v>
      </c>
      <c r="AR491" s="369">
        <v>0</v>
      </c>
      <c r="AS491" s="369">
        <v>0</v>
      </c>
      <c r="AT491" s="369" t="s">
        <v>1424</v>
      </c>
      <c r="AW491" s="198"/>
      <c r="AX491" s="198"/>
      <c r="AY491" s="184"/>
      <c r="AZ491" s="184"/>
      <c r="BA491" s="184"/>
      <c r="BB491" s="184"/>
      <c r="BC491" s="184"/>
      <c r="BD491" s="184"/>
      <c r="BE491" s="184"/>
      <c r="BF491" s="184"/>
      <c r="BG491" s="186"/>
      <c r="BH491" s="186"/>
      <c r="BI491" s="199"/>
      <c r="BJ491" s="199"/>
      <c r="BK491" s="199"/>
      <c r="BL491" s="218"/>
      <c r="BM491" s="186"/>
      <c r="BN491" s="186"/>
      <c r="BO491" s="186"/>
      <c r="BP491" s="186"/>
      <c r="BQ491" s="186"/>
      <c r="BR491" s="186"/>
      <c r="BS491" s="186"/>
      <c r="BT491" s="186"/>
      <c r="BU491" s="186"/>
      <c r="BV491" s="189"/>
      <c r="BW491" s="184"/>
      <c r="BX491"/>
      <c r="BZ491"/>
    </row>
    <row r="492" spans="2:78" ht="18.75">
      <c r="B492" s="363" t="s">
        <v>735</v>
      </c>
      <c r="C492" s="364">
        <v>24029438000160</v>
      </c>
      <c r="D492" s="365" t="s">
        <v>13</v>
      </c>
      <c r="E492" s="365" t="s">
        <v>615</v>
      </c>
      <c r="F492" s="365" t="s">
        <v>619</v>
      </c>
      <c r="G492" s="366" t="s">
        <v>34</v>
      </c>
      <c r="H492" s="366" t="s">
        <v>1340</v>
      </c>
      <c r="I492" s="366" t="s">
        <v>34</v>
      </c>
      <c r="J492" s="366" t="s">
        <v>611</v>
      </c>
      <c r="K492" s="367" t="s">
        <v>48</v>
      </c>
      <c r="L492" s="368"/>
      <c r="M492" s="368" t="s">
        <v>34</v>
      </c>
      <c r="N492" s="367">
        <v>416770</v>
      </c>
      <c r="O492" s="367" t="s">
        <v>1323</v>
      </c>
      <c r="P492" s="371">
        <v>42491</v>
      </c>
      <c r="Q492" s="372">
        <v>177.52132599999999</v>
      </c>
      <c r="R492" s="372">
        <v>247.40688482539682</v>
      </c>
      <c r="S492" s="367">
        <v>1</v>
      </c>
      <c r="T492" s="369">
        <v>-6.6767721436463701E-3</v>
      </c>
      <c r="U492" s="369">
        <v>-7.1538421710578698E-2</v>
      </c>
      <c r="V492" s="369">
        <v>4.827032935919684E-3</v>
      </c>
      <c r="W492" s="369">
        <v>4.3244673187534922E-2</v>
      </c>
      <c r="X492" s="369">
        <v>3.5958430500118377E-2</v>
      </c>
      <c r="Y492" s="369">
        <v>0.24615618770317807</v>
      </c>
      <c r="Z492" s="369">
        <v>5.309870014078566E-2</v>
      </c>
      <c r="AA492" s="369">
        <v>0.28690255312721863</v>
      </c>
      <c r="AB492" s="369">
        <v>0.1050989405348217</v>
      </c>
      <c r="AC492" s="373">
        <v>-1.0161321524830889</v>
      </c>
      <c r="AD492" s="575">
        <v>23884632000160</v>
      </c>
      <c r="AE492" s="370" t="s">
        <v>2024</v>
      </c>
      <c r="AF492" s="370" t="s">
        <v>1812</v>
      </c>
      <c r="AG492" s="374" t="s">
        <v>1459</v>
      </c>
      <c r="AH492" s="374" t="s">
        <v>1819</v>
      </c>
      <c r="AI492" s="374">
        <v>5000</v>
      </c>
      <c r="AJ492" s="374">
        <v>5000</v>
      </c>
      <c r="AK492" s="374">
        <v>5000</v>
      </c>
      <c r="AL492" s="722">
        <v>1.9</v>
      </c>
      <c r="AM492" s="722">
        <v>20</v>
      </c>
      <c r="AN492" s="369" t="s">
        <v>1820</v>
      </c>
      <c r="AO492" s="367" t="s">
        <v>1326</v>
      </c>
      <c r="AP492" s="370" t="s">
        <v>1835</v>
      </c>
      <c r="AQ492" s="376" t="s">
        <v>666</v>
      </c>
      <c r="AR492" s="369">
        <v>3.8E-3</v>
      </c>
      <c r="AS492" s="369">
        <v>3.8E-3</v>
      </c>
      <c r="AT492" s="369" t="s">
        <v>1424</v>
      </c>
      <c r="AW492" s="198"/>
      <c r="AX492" s="198"/>
      <c r="AY492" s="184"/>
      <c r="AZ492" s="184"/>
      <c r="BA492" s="184"/>
      <c r="BB492" s="184"/>
      <c r="BC492" s="184"/>
      <c r="BD492" s="184"/>
      <c r="BE492" s="184"/>
      <c r="BF492" s="184"/>
      <c r="BG492" s="186"/>
      <c r="BH492" s="186"/>
      <c r="BI492" s="199"/>
      <c r="BJ492" s="199"/>
      <c r="BK492" s="199"/>
      <c r="BL492" s="218"/>
      <c r="BM492" s="186"/>
      <c r="BN492" s="186"/>
      <c r="BO492" s="186"/>
      <c r="BP492" s="186"/>
      <c r="BQ492" s="186"/>
      <c r="BR492" s="186"/>
      <c r="BS492" s="186"/>
      <c r="BT492" s="186"/>
      <c r="BU492" s="186"/>
      <c r="BV492" s="189"/>
      <c r="BW492" s="184"/>
      <c r="BX492"/>
      <c r="BZ492"/>
    </row>
    <row r="493" spans="2:78" ht="18.75">
      <c r="B493" s="363" t="s">
        <v>1577</v>
      </c>
      <c r="C493" s="364">
        <v>23695873000161</v>
      </c>
      <c r="D493" s="365" t="s">
        <v>1424</v>
      </c>
      <c r="E493" s="365" t="s">
        <v>1424</v>
      </c>
      <c r="F493" s="365" t="s">
        <v>1424</v>
      </c>
      <c r="G493" s="366" t="s">
        <v>1424</v>
      </c>
      <c r="H493" s="366" t="s">
        <v>34</v>
      </c>
      <c r="I493" s="366" t="s">
        <v>1424</v>
      </c>
      <c r="J493" s="366" t="s">
        <v>1424</v>
      </c>
      <c r="K493" s="367" t="s">
        <v>48</v>
      </c>
      <c r="L493" s="368"/>
      <c r="M493" s="368" t="s">
        <v>1424</v>
      </c>
      <c r="N493" s="367">
        <v>417017</v>
      </c>
      <c r="O493" s="367" t="s">
        <v>1323</v>
      </c>
      <c r="P493" s="371">
        <v>42501</v>
      </c>
      <c r="Q493" s="372">
        <v>16.282135</v>
      </c>
      <c r="R493" s="372">
        <v>16.474381759090917</v>
      </c>
      <c r="S493" s="367">
        <v>1</v>
      </c>
      <c r="T493" s="369">
        <v>-7.7464864426471935E-2</v>
      </c>
      <c r="U493" s="369">
        <v>-0.82999899051029646</v>
      </c>
      <c r="V493" s="369">
        <v>-0.12605076243627833</v>
      </c>
      <c r="W493" s="369">
        <v>-1.1292701125019127</v>
      </c>
      <c r="X493" s="369">
        <v>6.3622496456905653E-2</v>
      </c>
      <c r="Y493" s="369">
        <v>0.43553266819972281</v>
      </c>
      <c r="Z493" s="369">
        <v>3.9636788489641139E-2</v>
      </c>
      <c r="AA493" s="369">
        <v>0.2141652391732792</v>
      </c>
      <c r="AB493" s="369">
        <v>0.1614000071366139</v>
      </c>
      <c r="AC493" s="373">
        <v>-1.4725662796307408</v>
      </c>
      <c r="AD493" s="575">
        <v>0</v>
      </c>
      <c r="AE493" s="370" t="s">
        <v>1889</v>
      </c>
      <c r="AF493" s="370" t="s">
        <v>1833</v>
      </c>
      <c r="AG493" s="374" t="s">
        <v>1458</v>
      </c>
      <c r="AH493" s="374" t="s">
        <v>1813</v>
      </c>
      <c r="AI493" s="374">
        <v>10000</v>
      </c>
      <c r="AJ493" s="374">
        <v>5000</v>
      </c>
      <c r="AK493" s="374">
        <v>5000</v>
      </c>
      <c r="AL493" s="722">
        <v>0</v>
      </c>
      <c r="AM493" s="722">
        <v>0</v>
      </c>
      <c r="AN493" s="369" t="s">
        <v>1815</v>
      </c>
      <c r="AO493" s="367" t="s">
        <v>1326</v>
      </c>
      <c r="AP493" s="370" t="s">
        <v>1835</v>
      </c>
      <c r="AQ493" s="376" t="s">
        <v>1815</v>
      </c>
      <c r="AR493" s="369">
        <v>0</v>
      </c>
      <c r="AS493" s="369">
        <v>0</v>
      </c>
      <c r="AT493" s="369" t="s">
        <v>1424</v>
      </c>
      <c r="AW493" s="198"/>
      <c r="AX493" s="198"/>
      <c r="AY493" s="184"/>
      <c r="AZ493" s="184"/>
      <c r="BA493" s="184"/>
      <c r="BB493" s="184"/>
      <c r="BC493" s="184"/>
      <c r="BD493" s="184"/>
      <c r="BE493" s="184"/>
      <c r="BF493" s="184"/>
      <c r="BG493" s="186"/>
      <c r="BH493" s="186"/>
      <c r="BI493" s="199"/>
      <c r="BJ493" s="199"/>
      <c r="BK493" s="199"/>
      <c r="BL493" s="218"/>
      <c r="BM493" s="186"/>
      <c r="BN493" s="186"/>
      <c r="BO493" s="186"/>
      <c r="BP493" s="186"/>
      <c r="BQ493" s="186"/>
      <c r="BR493" s="186"/>
      <c r="BS493" s="186"/>
      <c r="BT493" s="186"/>
      <c r="BU493" s="186"/>
      <c r="BV493" s="189"/>
      <c r="BW493" s="184"/>
      <c r="BX493"/>
      <c r="BZ493"/>
    </row>
    <row r="494" spans="2:78" ht="18.75">
      <c r="B494" s="363" t="s">
        <v>224</v>
      </c>
      <c r="C494" s="364"/>
      <c r="D494" s="365" t="s">
        <v>11</v>
      </c>
      <c r="E494" s="365" t="s">
        <v>620</v>
      </c>
      <c r="F494" s="365" t="s">
        <v>665</v>
      </c>
      <c r="G494" s="366" t="s">
        <v>740</v>
      </c>
      <c r="H494" s="366" t="s">
        <v>34</v>
      </c>
      <c r="I494" s="366" t="s">
        <v>1306</v>
      </c>
      <c r="J494" s="366" t="s">
        <v>1424</v>
      </c>
      <c r="L494" s="368"/>
      <c r="M494" s="368" t="s">
        <v>34</v>
      </c>
      <c r="N494" s="367">
        <v>417122</v>
      </c>
      <c r="O494" s="367" t="s">
        <v>1323</v>
      </c>
      <c r="P494" s="371"/>
      <c r="S494" s="367"/>
      <c r="U494" s="369"/>
      <c r="W494" s="369"/>
      <c r="Y494" s="369"/>
      <c r="AA494" s="369"/>
      <c r="AD494" s="575">
        <v>0</v>
      </c>
      <c r="AE494" s="370"/>
      <c r="AF494" s="370"/>
      <c r="AG494" s="374" t="s">
        <v>975</v>
      </c>
      <c r="AH494" s="374"/>
      <c r="AI494" s="374">
        <v>1000</v>
      </c>
      <c r="AJ494" s="374">
        <v>1000</v>
      </c>
      <c r="AK494" s="374">
        <v>1000</v>
      </c>
      <c r="AN494" s="369"/>
      <c r="AO494" s="367" t="s">
        <v>1326</v>
      </c>
      <c r="AP494" s="370"/>
      <c r="AR494" s="369">
        <v>1.66666666666667E-3</v>
      </c>
      <c r="AS494" s="369">
        <v>1.66666666666667E-3</v>
      </c>
      <c r="AT494" s="369" t="s">
        <v>1424</v>
      </c>
      <c r="AW494" s="198"/>
      <c r="AX494" s="198"/>
      <c r="AY494" s="184"/>
      <c r="AZ494" s="184"/>
      <c r="BA494" s="184"/>
      <c r="BB494" s="186"/>
      <c r="BC494" s="184"/>
      <c r="BD494" s="184"/>
      <c r="BE494" s="184"/>
      <c r="BF494" s="184"/>
      <c r="BG494" s="186"/>
      <c r="BH494" s="186"/>
      <c r="BI494" s="199"/>
      <c r="BJ494" s="199"/>
      <c r="BK494" s="199"/>
      <c r="BL494" s="186"/>
      <c r="BM494" s="186"/>
      <c r="BN494" s="186"/>
      <c r="BO494" s="186"/>
      <c r="BP494" s="186"/>
      <c r="BQ494" s="186"/>
      <c r="BR494" s="186"/>
      <c r="BS494" s="186"/>
      <c r="BT494" s="187"/>
      <c r="BU494" s="188"/>
      <c r="BV494" s="189"/>
      <c r="BW494" s="185"/>
      <c r="BX494"/>
      <c r="BZ494"/>
    </row>
    <row r="495" spans="2:78" ht="18.75">
      <c r="B495" s="363" t="s">
        <v>155</v>
      </c>
      <c r="C495" s="364">
        <v>23695876000103</v>
      </c>
      <c r="D495" s="365" t="s">
        <v>13</v>
      </c>
      <c r="E495" s="365" t="s">
        <v>615</v>
      </c>
      <c r="F495" s="365" t="s">
        <v>619</v>
      </c>
      <c r="G495" s="366" t="s">
        <v>34</v>
      </c>
      <c r="H495" s="366" t="s">
        <v>1340</v>
      </c>
      <c r="I495" s="366" t="s">
        <v>34</v>
      </c>
      <c r="J495" s="366" t="s">
        <v>611</v>
      </c>
      <c r="K495" s="367" t="s">
        <v>48</v>
      </c>
      <c r="L495" s="368"/>
      <c r="M495" s="368" t="s">
        <v>34</v>
      </c>
      <c r="N495" s="367">
        <v>417971</v>
      </c>
      <c r="O495" s="367" t="s">
        <v>1323</v>
      </c>
      <c r="P495" s="371">
        <v>42491</v>
      </c>
      <c r="Q495" s="372">
        <v>25.429364</v>
      </c>
      <c r="R495" s="372">
        <v>43.52669569200004</v>
      </c>
      <c r="S495" s="367">
        <v>1</v>
      </c>
      <c r="T495" s="369">
        <v>-7.6438914983900652E-3</v>
      </c>
      <c r="U495" s="369">
        <v>-8.190064326848448E-2</v>
      </c>
      <c r="V495" s="369">
        <v>4.8740824305353314E-3</v>
      </c>
      <c r="W495" s="369">
        <v>4.3666182641748888E-2</v>
      </c>
      <c r="X495" s="369">
        <v>3.5941636602494276E-2</v>
      </c>
      <c r="Y495" s="369">
        <v>0.24604122379184126</v>
      </c>
      <c r="Z495" s="369">
        <v>5.3081591661398475E-2</v>
      </c>
      <c r="AA495" s="369">
        <v>0.28681011270206147</v>
      </c>
      <c r="AB495" s="369">
        <v>9.9063132418011318E-2</v>
      </c>
      <c r="AC495" s="373">
        <v>-1.0775690266313085</v>
      </c>
      <c r="AD495" s="575">
        <v>38281343000144</v>
      </c>
      <c r="AE495" s="370" t="s">
        <v>1889</v>
      </c>
      <c r="AF495" s="370" t="s">
        <v>1833</v>
      </c>
      <c r="AG495" s="374" t="s">
        <v>1458</v>
      </c>
      <c r="AH495" s="374" t="s">
        <v>1819</v>
      </c>
      <c r="AI495" s="374">
        <v>10000</v>
      </c>
      <c r="AJ495" s="374">
        <v>10000</v>
      </c>
      <c r="AK495" s="374">
        <v>10000</v>
      </c>
      <c r="AL495" s="722">
        <v>0</v>
      </c>
      <c r="AM495" s="722">
        <v>0</v>
      </c>
      <c r="AN495" s="369" t="s">
        <v>1820</v>
      </c>
      <c r="AO495" s="367" t="s">
        <v>1326</v>
      </c>
      <c r="AP495" s="370" t="s">
        <v>1835</v>
      </c>
      <c r="AQ495" s="376" t="s">
        <v>666</v>
      </c>
      <c r="AR495" s="369">
        <v>3.8E-3</v>
      </c>
      <c r="AS495" s="369">
        <v>3.8E-3</v>
      </c>
      <c r="AT495" s="369" t="s">
        <v>1424</v>
      </c>
      <c r="AW495" s="198"/>
      <c r="AX495" s="198"/>
      <c r="AY495" s="184"/>
      <c r="AZ495" s="184"/>
      <c r="BA495" s="184"/>
      <c r="BB495" s="186"/>
      <c r="BC495" s="184"/>
      <c r="BD495" s="184"/>
      <c r="BE495" s="184"/>
      <c r="BF495" s="184"/>
      <c r="BG495" s="186"/>
      <c r="BH495" s="186"/>
      <c r="BI495" s="199"/>
      <c r="BJ495" s="199"/>
      <c r="BK495" s="199"/>
      <c r="BL495" s="186"/>
      <c r="BM495" s="186"/>
      <c r="BN495" s="186"/>
      <c r="BO495" s="186"/>
      <c r="BP495" s="186"/>
      <c r="BQ495" s="186"/>
      <c r="BR495" s="186"/>
      <c r="BS495" s="186"/>
      <c r="BT495" s="187"/>
      <c r="BU495" s="188"/>
      <c r="BV495" s="189"/>
      <c r="BW495" s="185"/>
      <c r="BX495"/>
      <c r="BZ495"/>
    </row>
    <row r="496" spans="2:78" ht="18.75">
      <c r="B496" s="363" t="s">
        <v>1737</v>
      </c>
      <c r="C496" s="364">
        <v>22654439000170</v>
      </c>
      <c r="D496" s="365" t="s">
        <v>13</v>
      </c>
      <c r="E496" s="365" t="s">
        <v>616</v>
      </c>
      <c r="F496" s="365" t="s">
        <v>617</v>
      </c>
      <c r="G496" s="366" t="s">
        <v>34</v>
      </c>
      <c r="H496" s="366" t="s">
        <v>1339</v>
      </c>
      <c r="I496" s="366" t="s">
        <v>34</v>
      </c>
      <c r="J496" s="366" t="s">
        <v>608</v>
      </c>
      <c r="K496" s="367" t="s">
        <v>48</v>
      </c>
      <c r="L496" s="368"/>
      <c r="M496" s="368" t="s">
        <v>1424</v>
      </c>
      <c r="N496" s="367">
        <v>418439</v>
      </c>
      <c r="O496" s="367" t="s">
        <v>1323</v>
      </c>
      <c r="P496" s="371">
        <v>42384</v>
      </c>
      <c r="Q496" s="372">
        <v>18.680105000000001</v>
      </c>
      <c r="R496" s="372">
        <v>28.411326459677415</v>
      </c>
      <c r="S496" s="367">
        <v>1</v>
      </c>
      <c r="T496" s="369">
        <v>0.12296757647872059</v>
      </c>
      <c r="U496" s="369">
        <v>1.3175387977308324</v>
      </c>
      <c r="V496" s="369">
        <v>9.214573261938086E-2</v>
      </c>
      <c r="W496" s="369">
        <v>0.82551997171982916</v>
      </c>
      <c r="X496" s="369">
        <v>4.5529432279254989E-2</v>
      </c>
      <c r="Y496" s="369">
        <v>0.31167521280203064</v>
      </c>
      <c r="Z496" s="369">
        <v>0.12749363886382881</v>
      </c>
      <c r="AA496" s="369">
        <v>0.6888728048055538</v>
      </c>
      <c r="AB496" s="369">
        <v>4.7617920431889664E-2</v>
      </c>
      <c r="AC496" s="373">
        <v>-0.40899965410577854</v>
      </c>
      <c r="AD496" s="575">
        <v>13608337000128</v>
      </c>
      <c r="AE496" s="370" t="s">
        <v>1906</v>
      </c>
      <c r="AF496" s="370" t="s">
        <v>1907</v>
      </c>
      <c r="AG496" s="374" t="s">
        <v>1462</v>
      </c>
      <c r="AH496" s="374" t="s">
        <v>1819</v>
      </c>
      <c r="AI496" s="374">
        <v>5000</v>
      </c>
      <c r="AJ496" s="374">
        <v>5000</v>
      </c>
      <c r="AK496" s="374">
        <v>0</v>
      </c>
      <c r="AL496" s="722">
        <v>2.5</v>
      </c>
      <c r="AM496" s="722">
        <v>0</v>
      </c>
      <c r="AN496" s="369" t="s">
        <v>1820</v>
      </c>
      <c r="AO496" s="367" t="s">
        <v>1326</v>
      </c>
      <c r="AP496" s="370" t="s">
        <v>1835</v>
      </c>
      <c r="AQ496" s="376" t="s">
        <v>1815</v>
      </c>
      <c r="AR496" s="369">
        <v>0</v>
      </c>
      <c r="AS496" s="369">
        <v>0</v>
      </c>
      <c r="AT496" s="369" t="s">
        <v>1424</v>
      </c>
      <c r="AW496" s="198"/>
      <c r="AX496" s="198"/>
      <c r="AY496" s="184"/>
      <c r="AZ496" s="184"/>
      <c r="BA496" s="184"/>
      <c r="BB496" s="186"/>
      <c r="BC496" s="184"/>
      <c r="BD496" s="184"/>
      <c r="BE496" s="184"/>
      <c r="BF496" s="184"/>
      <c r="BG496" s="186"/>
      <c r="BH496" s="186"/>
      <c r="BI496" s="199"/>
      <c r="BJ496" s="199"/>
      <c r="BK496" s="199"/>
      <c r="BL496" s="186"/>
      <c r="BM496" s="186"/>
      <c r="BN496" s="186"/>
      <c r="BO496" s="186"/>
      <c r="BP496" s="186"/>
      <c r="BQ496" s="186"/>
      <c r="BR496" s="186"/>
      <c r="BS496" s="186"/>
      <c r="BT496" s="187"/>
      <c r="BU496" s="188"/>
      <c r="BV496" s="189"/>
      <c r="BW496" s="185"/>
      <c r="BX496"/>
      <c r="BZ496"/>
    </row>
    <row r="497" spans="2:78" ht="18.75">
      <c r="B497" s="363" t="s">
        <v>329</v>
      </c>
      <c r="C497" s="364">
        <v>24140265000153</v>
      </c>
      <c r="D497" s="365" t="s">
        <v>13</v>
      </c>
      <c r="E497" s="365" t="s">
        <v>616</v>
      </c>
      <c r="F497" s="365" t="s">
        <v>610</v>
      </c>
      <c r="G497" s="366" t="s">
        <v>34</v>
      </c>
      <c r="H497" s="366" t="s">
        <v>1339</v>
      </c>
      <c r="I497" s="366" t="s">
        <v>34</v>
      </c>
      <c r="J497" s="366" t="s">
        <v>1424</v>
      </c>
      <c r="K497" s="367" t="s">
        <v>48</v>
      </c>
      <c r="L497" s="368"/>
      <c r="M497" s="368" t="s">
        <v>34</v>
      </c>
      <c r="N497" s="367">
        <v>418803</v>
      </c>
      <c r="O497" s="367" t="s">
        <v>1323</v>
      </c>
      <c r="P497" s="371">
        <v>42447</v>
      </c>
      <c r="Q497" s="372">
        <v>134.726291</v>
      </c>
      <c r="R497" s="372">
        <v>186.30743972908368</v>
      </c>
      <c r="S497" s="367">
        <v>1</v>
      </c>
      <c r="T497" s="369">
        <v>4.5574672972650943E-2</v>
      </c>
      <c r="U497" s="369">
        <v>0.48831083408196918</v>
      </c>
      <c r="V497" s="369">
        <v>5.8048611925287652E-2</v>
      </c>
      <c r="W497" s="369">
        <v>0.52004891721767921</v>
      </c>
      <c r="X497" s="369">
        <v>9.6237217375740203E-2</v>
      </c>
      <c r="Y497" s="369">
        <v>0.65879923608724433</v>
      </c>
      <c r="Z497" s="369">
        <v>0.16111209676436555</v>
      </c>
      <c r="AA497" s="369">
        <v>0.87051983906986929</v>
      </c>
      <c r="AB497" s="369">
        <v>4.4245994597672048E-2</v>
      </c>
      <c r="AC497" s="373">
        <v>-1.2107951051187633</v>
      </c>
      <c r="AD497" s="575">
        <v>28078762000120</v>
      </c>
      <c r="AE497" s="370" t="s">
        <v>2025</v>
      </c>
      <c r="AF497" s="370" t="s">
        <v>1833</v>
      </c>
      <c r="AG497" s="374" t="s">
        <v>1458</v>
      </c>
      <c r="AH497" s="374" t="s">
        <v>1819</v>
      </c>
      <c r="AI497" s="374">
        <v>500</v>
      </c>
      <c r="AJ497" s="374">
        <v>100</v>
      </c>
      <c r="AK497" s="374">
        <v>500</v>
      </c>
      <c r="AL497" s="722">
        <v>1.4</v>
      </c>
      <c r="AM497" s="722">
        <v>20</v>
      </c>
      <c r="AN497" s="369" t="s">
        <v>1834</v>
      </c>
      <c r="AO497" s="367" t="s">
        <v>1326</v>
      </c>
      <c r="AP497" s="370" t="s">
        <v>1835</v>
      </c>
      <c r="AQ497" s="376" t="s">
        <v>666</v>
      </c>
      <c r="AR497" s="369">
        <v>4.6666666666666697E-3</v>
      </c>
      <c r="AS497" s="369">
        <v>4.6666666666666697E-3</v>
      </c>
      <c r="AT497" s="369" t="s">
        <v>1424</v>
      </c>
      <c r="AW497" s="198"/>
      <c r="AX497" s="198"/>
      <c r="AY497" s="184"/>
      <c r="AZ497" s="184"/>
      <c r="BA497" s="184"/>
      <c r="BB497" s="186"/>
      <c r="BC497" s="184"/>
      <c r="BD497" s="184"/>
      <c r="BE497" s="184"/>
      <c r="BF497" s="184"/>
      <c r="BG497" s="186"/>
      <c r="BH497" s="186"/>
      <c r="BI497" s="199"/>
      <c r="BJ497" s="199"/>
      <c r="BK497" s="199"/>
      <c r="BL497" s="186"/>
      <c r="BM497" s="186"/>
      <c r="BN497" s="186"/>
      <c r="BO497" s="186"/>
      <c r="BP497" s="186"/>
      <c r="BQ497" s="186"/>
      <c r="BR497" s="186"/>
      <c r="BS497" s="186"/>
      <c r="BT497" s="187"/>
      <c r="BU497" s="188"/>
      <c r="BV497" s="189"/>
      <c r="BW497" s="185"/>
      <c r="BX497"/>
      <c r="BZ497"/>
    </row>
    <row r="498" spans="2:78" ht="18.75">
      <c r="B498" s="363" t="s">
        <v>1595</v>
      </c>
      <c r="C498" s="364">
        <v>23884623000170</v>
      </c>
      <c r="D498" s="365" t="s">
        <v>13</v>
      </c>
      <c r="E498" s="365" t="s">
        <v>615</v>
      </c>
      <c r="F498" s="365" t="s">
        <v>619</v>
      </c>
      <c r="G498" s="366" t="s">
        <v>34</v>
      </c>
      <c r="H498" s="366" t="s">
        <v>1340</v>
      </c>
      <c r="I498" s="366" t="s">
        <v>34</v>
      </c>
      <c r="J498" s="366" t="s">
        <v>611</v>
      </c>
      <c r="K498" s="367" t="s">
        <v>48</v>
      </c>
      <c r="L498" s="368"/>
      <c r="M498" s="368" t="s">
        <v>1424</v>
      </c>
      <c r="N498" s="367">
        <v>418846</v>
      </c>
      <c r="O498" s="367" t="s">
        <v>1323</v>
      </c>
      <c r="P498" s="371">
        <v>42491</v>
      </c>
      <c r="Q498" s="372">
        <v>45.790387000000003</v>
      </c>
      <c r="R498" s="372">
        <v>128.38259852822574</v>
      </c>
      <c r="S498" s="367">
        <v>1</v>
      </c>
      <c r="T498" s="369">
        <v>-7.3368775643789519E-3</v>
      </c>
      <c r="U498" s="369">
        <v>-7.8611135732539722E-2</v>
      </c>
      <c r="V498" s="369">
        <v>3.9727827886979483E-3</v>
      </c>
      <c r="W498" s="369">
        <v>3.5591572633339279E-2</v>
      </c>
      <c r="X498" s="369">
        <v>3.6582983067892094E-2</v>
      </c>
      <c r="Y498" s="369">
        <v>0.25043161009968401</v>
      </c>
      <c r="Z498" s="369">
        <v>5.3060300939021587E-2</v>
      </c>
      <c r="AA498" s="369">
        <v>0.28669507480863549</v>
      </c>
      <c r="AB498" s="369">
        <v>0.10637359581566298</v>
      </c>
      <c r="AC498" s="373">
        <v>-1.0119866870262511</v>
      </c>
      <c r="AD498" s="575">
        <v>23884627000158</v>
      </c>
      <c r="AE498" s="370" t="s">
        <v>1817</v>
      </c>
      <c r="AF498" s="370" t="s">
        <v>1818</v>
      </c>
      <c r="AG498" s="374" t="s">
        <v>1594</v>
      </c>
      <c r="AH498" s="374" t="s">
        <v>1819</v>
      </c>
      <c r="AI498" s="374">
        <v>50000</v>
      </c>
      <c r="AJ498" s="374">
        <v>50000</v>
      </c>
      <c r="AK498" s="374">
        <v>50000</v>
      </c>
      <c r="AL498" s="722">
        <v>2.5</v>
      </c>
      <c r="AM498" s="722">
        <v>0</v>
      </c>
      <c r="AN498" s="369" t="s">
        <v>1820</v>
      </c>
      <c r="AO498" s="367" t="s">
        <v>1326</v>
      </c>
      <c r="AP498" s="370" t="s">
        <v>1835</v>
      </c>
      <c r="AQ498" s="376" t="s">
        <v>1815</v>
      </c>
      <c r="AR498" s="369">
        <v>0</v>
      </c>
      <c r="AS498" s="369">
        <v>0</v>
      </c>
      <c r="AT498" s="369" t="s">
        <v>1424</v>
      </c>
      <c r="AW498" s="198"/>
      <c r="AX498" s="198"/>
      <c r="AY498" s="184"/>
      <c r="AZ498" s="184"/>
      <c r="BA498" s="184"/>
      <c r="BB498" s="186"/>
      <c r="BC498" s="184"/>
      <c r="BD498" s="184"/>
      <c r="BE498" s="184"/>
      <c r="BF498" s="184"/>
      <c r="BG498" s="186"/>
      <c r="BH498" s="186"/>
      <c r="BI498" s="199"/>
      <c r="BJ498" s="199"/>
      <c r="BK498" s="199"/>
      <c r="BL498" s="186"/>
      <c r="BM498" s="186"/>
      <c r="BN498" s="186"/>
      <c r="BO498" s="186"/>
      <c r="BP498" s="186"/>
      <c r="BQ498" s="186"/>
      <c r="BR498" s="186"/>
      <c r="BS498" s="186"/>
      <c r="BT498" s="187"/>
      <c r="BU498" s="188"/>
      <c r="BV498" s="189"/>
      <c r="BW498" s="185"/>
      <c r="BX498"/>
      <c r="BZ498"/>
    </row>
    <row r="499" spans="2:78" ht="18.75">
      <c r="B499" s="363" t="s">
        <v>1726</v>
      </c>
      <c r="C499" s="364">
        <v>23508793000150</v>
      </c>
      <c r="D499" s="365" t="s">
        <v>13</v>
      </c>
      <c r="E499" s="365" t="s">
        <v>615</v>
      </c>
      <c r="F499" s="365" t="s">
        <v>619</v>
      </c>
      <c r="G499" s="366" t="s">
        <v>34</v>
      </c>
      <c r="H499" s="366" t="s">
        <v>1340</v>
      </c>
      <c r="I499" s="366" t="s">
        <v>34</v>
      </c>
      <c r="J499" s="366" t="s">
        <v>611</v>
      </c>
      <c r="K499" s="367" t="s">
        <v>48</v>
      </c>
      <c r="L499" s="368"/>
      <c r="M499" s="368" t="s">
        <v>1424</v>
      </c>
      <c r="N499" s="367">
        <v>418935</v>
      </c>
      <c r="O499" s="367" t="s">
        <v>1326</v>
      </c>
      <c r="P499" s="371">
        <v>42537</v>
      </c>
      <c r="Q499" s="372">
        <v>31.354075000000002</v>
      </c>
      <c r="R499" s="372">
        <v>38.779660048387079</v>
      </c>
      <c r="S499" s="367">
        <v>2</v>
      </c>
      <c r="T499" s="369">
        <v>8.8791690976469884E-2</v>
      </c>
      <c r="U499" s="369">
        <v>0.95136052224197598</v>
      </c>
      <c r="V499" s="369">
        <v>8.7519516482429394E-2</v>
      </c>
      <c r="W499" s="369">
        <v>0.78407438649320804</v>
      </c>
      <c r="X499" s="369">
        <v>0.1204308239238836</v>
      </c>
      <c r="Y499" s="369">
        <v>0.82441842112542385</v>
      </c>
      <c r="Z499" s="369">
        <v>0.2335176737953375</v>
      </c>
      <c r="AA499" s="369">
        <v>1.2617411845219613</v>
      </c>
      <c r="AB499" s="369">
        <v>5.9049499076877808E-2</v>
      </c>
      <c r="AC499" s="373">
        <v>-0.40816483627493616</v>
      </c>
      <c r="AD499" s="575">
        <v>21956674000134</v>
      </c>
      <c r="AE499" s="370" t="s">
        <v>1906</v>
      </c>
      <c r="AF499" s="370" t="s">
        <v>1907</v>
      </c>
      <c r="AG499" s="374" t="s">
        <v>1462</v>
      </c>
      <c r="AH499" s="374" t="s">
        <v>1894</v>
      </c>
      <c r="AI499" s="374">
        <v>500000</v>
      </c>
      <c r="AJ499" s="374">
        <v>100000</v>
      </c>
      <c r="AK499" s="374">
        <v>500000</v>
      </c>
      <c r="AL499" s="722">
        <v>0</v>
      </c>
      <c r="AM499" s="722">
        <v>0</v>
      </c>
      <c r="AN499" s="369" t="s">
        <v>1820</v>
      </c>
      <c r="AO499" s="367" t="s">
        <v>1326</v>
      </c>
      <c r="AP499" s="370" t="s">
        <v>1835</v>
      </c>
      <c r="AQ499" s="376" t="s">
        <v>1815</v>
      </c>
      <c r="AR499" s="369">
        <v>0</v>
      </c>
      <c r="AS499" s="369">
        <v>0</v>
      </c>
      <c r="AT499" s="369" t="s">
        <v>1424</v>
      </c>
      <c r="AW499" s="198"/>
      <c r="AX499" s="198"/>
      <c r="AY499" s="184"/>
      <c r="AZ499" s="184"/>
      <c r="BA499" s="184"/>
      <c r="BB499" s="186"/>
      <c r="BC499" s="184"/>
      <c r="BD499" s="184"/>
      <c r="BE499" s="184"/>
      <c r="BF499" s="184"/>
      <c r="BG499" s="186"/>
      <c r="BH499" s="186"/>
      <c r="BI499" s="199"/>
      <c r="BJ499" s="199"/>
      <c r="BK499" s="199"/>
      <c r="BL499" s="186"/>
      <c r="BM499" s="186"/>
      <c r="BN499" s="186"/>
      <c r="BO499" s="186"/>
      <c r="BP499" s="186"/>
      <c r="BQ499" s="186"/>
      <c r="BR499" s="186"/>
      <c r="BS499" s="186"/>
      <c r="BT499" s="187"/>
      <c r="BU499" s="188"/>
      <c r="BV499" s="189"/>
      <c r="BW499" s="185"/>
      <c r="BX499"/>
      <c r="BZ499"/>
    </row>
    <row r="500" spans="2:78" ht="18.75">
      <c r="B500" s="363" t="s">
        <v>1663</v>
      </c>
      <c r="C500" s="364">
        <v>23884835000157</v>
      </c>
      <c r="D500" s="365" t="s">
        <v>13</v>
      </c>
      <c r="E500" s="365" t="s">
        <v>615</v>
      </c>
      <c r="F500" s="365" t="s">
        <v>619</v>
      </c>
      <c r="G500" s="366" t="s">
        <v>34</v>
      </c>
      <c r="H500" s="366" t="s">
        <v>1340</v>
      </c>
      <c r="I500" s="366" t="s">
        <v>34</v>
      </c>
      <c r="J500" s="366" t="s">
        <v>611</v>
      </c>
      <c r="K500" s="367" t="s">
        <v>48</v>
      </c>
      <c r="L500" s="368"/>
      <c r="M500" s="368" t="s">
        <v>1424</v>
      </c>
      <c r="N500" s="367">
        <v>419753</v>
      </c>
      <c r="O500" s="367" t="s">
        <v>1323</v>
      </c>
      <c r="P500" s="371">
        <v>42552</v>
      </c>
      <c r="Q500" s="372">
        <v>8.6970559999999999</v>
      </c>
      <c r="R500" s="372">
        <v>16.541716290322576</v>
      </c>
      <c r="S500" s="367">
        <v>1</v>
      </c>
      <c r="T500" s="369">
        <v>-7.3758057935647825E-3</v>
      </c>
      <c r="U500" s="369">
        <v>-7.9028233098756132E-2</v>
      </c>
      <c r="V500" s="369">
        <v>4.2290202957295797E-3</v>
      </c>
      <c r="W500" s="369">
        <v>3.7887166509965764E-2</v>
      </c>
      <c r="X500" s="369">
        <v>3.5861865528218129E-2</v>
      </c>
      <c r="Y500" s="369">
        <v>0.24549514479841192</v>
      </c>
      <c r="Z500" s="369">
        <v>5.3168535654839699E-2</v>
      </c>
      <c r="AA500" s="369">
        <v>0.28727988792501841</v>
      </c>
      <c r="AB500" s="369">
        <v>0.1032033797363123</v>
      </c>
      <c r="AC500" s="373">
        <v>-1.0405901975683498</v>
      </c>
      <c r="AD500" s="575">
        <v>24029438000160</v>
      </c>
      <c r="AE500" s="370" t="s">
        <v>1906</v>
      </c>
      <c r="AF500" s="370" t="s">
        <v>1907</v>
      </c>
      <c r="AG500" s="374" t="s">
        <v>1462</v>
      </c>
      <c r="AH500" s="374" t="s">
        <v>1819</v>
      </c>
      <c r="AI500" s="374">
        <v>1000</v>
      </c>
      <c r="AJ500" s="374">
        <v>100</v>
      </c>
      <c r="AK500" s="374">
        <v>1000</v>
      </c>
      <c r="AL500" s="722">
        <v>1.9</v>
      </c>
      <c r="AM500" s="722">
        <v>0</v>
      </c>
      <c r="AN500" s="369" t="s">
        <v>1820</v>
      </c>
      <c r="AO500" s="367" t="s">
        <v>1326</v>
      </c>
      <c r="AP500" s="370" t="s">
        <v>1835</v>
      </c>
      <c r="AQ500" s="376" t="s">
        <v>1815</v>
      </c>
      <c r="AR500" s="369">
        <v>0</v>
      </c>
      <c r="AS500" s="369">
        <v>0</v>
      </c>
      <c r="AT500" s="369" t="s">
        <v>1424</v>
      </c>
      <c r="AW500" s="198"/>
      <c r="AX500" s="198"/>
      <c r="AY500" s="184"/>
      <c r="AZ500" s="184"/>
      <c r="BA500" s="184"/>
      <c r="BB500" s="186"/>
      <c r="BC500" s="184"/>
      <c r="BD500" s="184"/>
      <c r="BE500" s="184"/>
      <c r="BF500" s="184"/>
      <c r="BG500" s="186"/>
      <c r="BH500" s="186"/>
      <c r="BI500" s="199"/>
      <c r="BJ500" s="199"/>
      <c r="BK500" s="199"/>
      <c r="BL500" s="186"/>
      <c r="BM500" s="186"/>
      <c r="BN500" s="186"/>
      <c r="BO500" s="186"/>
      <c r="BP500" s="186"/>
      <c r="BQ500" s="186"/>
      <c r="BR500" s="186"/>
      <c r="BS500" s="186"/>
      <c r="BT500" s="187"/>
      <c r="BU500" s="188"/>
      <c r="BV500" s="189"/>
      <c r="BW500" s="185"/>
      <c r="BX500"/>
      <c r="BZ500"/>
    </row>
    <row r="501" spans="2:78" ht="18.75">
      <c r="B501" s="363" t="s">
        <v>1021</v>
      </c>
      <c r="C501" s="364">
        <v>24454718000116</v>
      </c>
      <c r="D501" s="365" t="s">
        <v>13</v>
      </c>
      <c r="E501" s="365" t="s">
        <v>615</v>
      </c>
      <c r="F501" s="365" t="s">
        <v>619</v>
      </c>
      <c r="G501" s="366" t="s">
        <v>34</v>
      </c>
      <c r="H501" s="366" t="s">
        <v>1340</v>
      </c>
      <c r="I501" s="366" t="s">
        <v>34</v>
      </c>
      <c r="J501" s="366" t="s">
        <v>611</v>
      </c>
      <c r="K501" s="367" t="s">
        <v>49</v>
      </c>
      <c r="L501" s="368"/>
      <c r="M501" s="368" t="s">
        <v>34</v>
      </c>
      <c r="N501" s="367">
        <v>419761</v>
      </c>
      <c r="O501" s="367" t="s">
        <v>1323</v>
      </c>
      <c r="P501" s="371">
        <v>42509</v>
      </c>
      <c r="Q501" s="372">
        <v>286.27678600000002</v>
      </c>
      <c r="R501" s="372">
        <v>422.79771436507963</v>
      </c>
      <c r="S501" s="367">
        <v>4</v>
      </c>
      <c r="T501" s="369">
        <v>-0.16146840399880091</v>
      </c>
      <c r="U501" s="369">
        <v>-1.7300567594166669</v>
      </c>
      <c r="V501" s="369">
        <v>-0.15203676235998187</v>
      </c>
      <c r="W501" s="369">
        <v>-1.3620748372821383</v>
      </c>
      <c r="X501" s="369">
        <v>-8.1858574142904206E-2</v>
      </c>
      <c r="Y501" s="369">
        <v>-0.56036913351290207</v>
      </c>
      <c r="Z501" s="369">
        <v>0.31928251211753844</v>
      </c>
      <c r="AA501" s="369">
        <v>1.7251452041672997</v>
      </c>
      <c r="AB501" s="369">
        <v>0.17607918060542424</v>
      </c>
      <c r="AC501" s="373">
        <v>-1.4973843418551205</v>
      </c>
      <c r="AD501" s="575">
        <v>0</v>
      </c>
      <c r="AE501" s="370" t="s">
        <v>1985</v>
      </c>
      <c r="AF501" s="370" t="s">
        <v>1812</v>
      </c>
      <c r="AG501" s="374" t="s">
        <v>1459</v>
      </c>
      <c r="AH501" s="374" t="s">
        <v>1813</v>
      </c>
      <c r="AI501" s="374">
        <v>5000</v>
      </c>
      <c r="AJ501" s="374">
        <v>1000</v>
      </c>
      <c r="AK501" s="374">
        <v>1000</v>
      </c>
      <c r="AL501" s="722">
        <v>1.4</v>
      </c>
      <c r="AM501" s="722">
        <v>0</v>
      </c>
      <c r="AN501" s="369" t="s">
        <v>1824</v>
      </c>
      <c r="AO501" s="367" t="s">
        <v>1326</v>
      </c>
      <c r="AP501" s="370" t="s">
        <v>1835</v>
      </c>
      <c r="AQ501" s="376" t="s">
        <v>681</v>
      </c>
      <c r="AR501" s="369">
        <v>7.4666666666666701E-3</v>
      </c>
      <c r="AS501" s="369">
        <v>7.4666666666666701E-3</v>
      </c>
      <c r="AT501" s="369" t="s">
        <v>1424</v>
      </c>
      <c r="AW501" s="198"/>
      <c r="AX501" s="198"/>
      <c r="AY501" s="184"/>
      <c r="AZ501" s="184"/>
      <c r="BA501" s="184"/>
      <c r="BB501" s="186"/>
      <c r="BC501" s="184"/>
      <c r="BD501" s="184"/>
      <c r="BE501" s="184"/>
      <c r="BF501" s="184"/>
      <c r="BG501" s="186"/>
      <c r="BH501" s="186"/>
      <c r="BI501" s="199"/>
      <c r="BJ501" s="199"/>
      <c r="BK501" s="199"/>
      <c r="BL501" s="186"/>
      <c r="BM501" s="186"/>
      <c r="BN501" s="186"/>
      <c r="BO501" s="186"/>
      <c r="BP501" s="186"/>
      <c r="BQ501" s="186"/>
      <c r="BR501" s="186"/>
      <c r="BS501" s="186"/>
      <c r="BT501" s="187"/>
      <c r="BU501" s="188"/>
      <c r="BV501" s="189"/>
      <c r="BW501" s="185"/>
      <c r="BX501"/>
      <c r="BZ501"/>
    </row>
    <row r="502" spans="2:78" ht="18.75">
      <c r="B502" s="363" t="s">
        <v>1274</v>
      </c>
      <c r="C502" s="364">
        <v>14491665000150</v>
      </c>
      <c r="D502" s="365" t="s">
        <v>11</v>
      </c>
      <c r="E502" s="365" t="s">
        <v>620</v>
      </c>
      <c r="F502" s="365" t="s">
        <v>665</v>
      </c>
      <c r="G502" s="366" t="s">
        <v>740</v>
      </c>
      <c r="H502" s="366" t="s">
        <v>34</v>
      </c>
      <c r="I502" s="366" t="s">
        <v>1424</v>
      </c>
      <c r="J502" s="366" t="s">
        <v>608</v>
      </c>
      <c r="K502" s="367" t="s">
        <v>48</v>
      </c>
      <c r="L502" s="368"/>
      <c r="M502" s="368" t="s">
        <v>34</v>
      </c>
      <c r="N502" s="367">
        <v>419958</v>
      </c>
      <c r="O502" s="367" t="s">
        <v>1323</v>
      </c>
      <c r="P502" s="371">
        <v>42501</v>
      </c>
      <c r="Q502" s="372">
        <v>385.48323699999997</v>
      </c>
      <c r="R502" s="372">
        <v>340.55701880555557</v>
      </c>
      <c r="S502" s="367">
        <v>1</v>
      </c>
      <c r="T502" s="369">
        <v>0.10314675336552837</v>
      </c>
      <c r="U502" s="369">
        <v>1.1051681533511744</v>
      </c>
      <c r="V502" s="369">
        <v>0.12381740982892109</v>
      </c>
      <c r="W502" s="369">
        <v>1.1092618372529492</v>
      </c>
      <c r="X502" s="369">
        <v>0.17582541620796022</v>
      </c>
      <c r="Y502" s="369">
        <v>1.2036263416706572</v>
      </c>
      <c r="Z502" s="369">
        <v>0.19512838354295048</v>
      </c>
      <c r="AA502" s="369">
        <v>1.0543164197546646</v>
      </c>
      <c r="AB502" s="369">
        <v>1.5602256159701188E-3</v>
      </c>
      <c r="AC502" s="373">
        <v>7.8167952755202332</v>
      </c>
      <c r="AD502" s="575">
        <v>0</v>
      </c>
      <c r="AE502" s="370" t="s">
        <v>1844</v>
      </c>
      <c r="AF502" s="370" t="s">
        <v>1844</v>
      </c>
      <c r="AG502" s="374" t="s">
        <v>469</v>
      </c>
      <c r="AH502" s="374" t="s">
        <v>1819</v>
      </c>
      <c r="AI502" s="374">
        <v>500</v>
      </c>
      <c r="AJ502" s="374">
        <v>100</v>
      </c>
      <c r="AK502" s="374">
        <v>500</v>
      </c>
      <c r="AL502" s="722">
        <v>0.4</v>
      </c>
      <c r="AM502" s="722">
        <v>20</v>
      </c>
      <c r="AN502" s="369" t="s">
        <v>1820</v>
      </c>
      <c r="AO502" s="367" t="s">
        <v>1326</v>
      </c>
      <c r="AP502" s="370" t="s">
        <v>1821</v>
      </c>
      <c r="AQ502" s="376" t="s">
        <v>677</v>
      </c>
      <c r="AR502" s="369">
        <v>1.06666666666667E-3</v>
      </c>
      <c r="AS502" s="369">
        <v>1.06666666666667E-3</v>
      </c>
      <c r="AT502" s="369" t="s">
        <v>1424</v>
      </c>
      <c r="AW502" s="198"/>
      <c r="AX502" s="198"/>
      <c r="AY502" s="184"/>
      <c r="AZ502" s="184"/>
      <c r="BA502" s="184"/>
      <c r="BB502" s="186"/>
      <c r="BC502" s="184"/>
      <c r="BD502" s="184"/>
      <c r="BE502" s="184"/>
      <c r="BF502" s="184"/>
      <c r="BG502" s="186"/>
      <c r="BH502" s="186"/>
      <c r="BI502" s="199"/>
      <c r="BJ502" s="199"/>
      <c r="BK502" s="199"/>
      <c r="BL502" s="186"/>
      <c r="BM502" s="186"/>
      <c r="BN502" s="186"/>
      <c r="BO502" s="186"/>
      <c r="BP502" s="186"/>
      <c r="BQ502" s="186"/>
      <c r="BR502" s="186"/>
      <c r="BS502" s="186"/>
      <c r="BT502" s="187"/>
      <c r="BU502" s="188"/>
      <c r="BV502" s="189"/>
      <c r="BW502" s="185"/>
      <c r="BX502"/>
      <c r="BZ502"/>
    </row>
    <row r="503" spans="2:78" ht="18.75">
      <c r="B503" s="363" t="s">
        <v>90</v>
      </c>
      <c r="C503" s="364"/>
      <c r="D503" s="365" t="s">
        <v>11</v>
      </c>
      <c r="E503" s="365" t="s">
        <v>620</v>
      </c>
      <c r="F503" s="365" t="s">
        <v>687</v>
      </c>
      <c r="G503" s="366" t="s">
        <v>740</v>
      </c>
      <c r="H503" s="366" t="s">
        <v>34</v>
      </c>
      <c r="I503" s="366" t="s">
        <v>1306</v>
      </c>
      <c r="J503" s="366" t="s">
        <v>608</v>
      </c>
      <c r="L503" s="368"/>
      <c r="M503" s="368" t="s">
        <v>34</v>
      </c>
      <c r="N503" s="367">
        <v>420530</v>
      </c>
      <c r="O503" s="367" t="s">
        <v>1323</v>
      </c>
      <c r="P503" s="371"/>
      <c r="S503" s="367"/>
      <c r="U503" s="369"/>
      <c r="W503" s="369"/>
      <c r="Y503" s="369"/>
      <c r="AA503" s="369"/>
      <c r="AD503" s="575">
        <v>0</v>
      </c>
      <c r="AE503" s="370"/>
      <c r="AF503" s="370"/>
      <c r="AG503" s="374" t="s">
        <v>1460</v>
      </c>
      <c r="AH503" s="374"/>
      <c r="AI503" s="374">
        <v>1000</v>
      </c>
      <c r="AJ503" s="374">
        <v>1000</v>
      </c>
      <c r="AK503" s="374">
        <v>1000</v>
      </c>
      <c r="AN503" s="369"/>
      <c r="AO503" s="367" t="s">
        <v>1326</v>
      </c>
      <c r="AP503" s="370"/>
      <c r="AR503" s="369">
        <v>1.33333333333333E-3</v>
      </c>
      <c r="AS503" s="369">
        <v>1.33333333333333E-3</v>
      </c>
      <c r="AT503" s="369" t="s">
        <v>1424</v>
      </c>
      <c r="AW503" s="198"/>
      <c r="AX503" s="198"/>
      <c r="AY503" s="184"/>
      <c r="AZ503" s="184"/>
      <c r="BA503" s="184"/>
      <c r="BB503" s="186"/>
      <c r="BC503" s="184"/>
      <c r="BD503" s="184"/>
      <c r="BE503" s="184"/>
      <c r="BF503" s="184"/>
      <c r="BG503" s="186"/>
      <c r="BH503" s="186"/>
      <c r="BI503" s="199"/>
      <c r="BJ503" s="199"/>
      <c r="BK503" s="199"/>
      <c r="BL503" s="186"/>
      <c r="BM503" s="186"/>
      <c r="BN503" s="186"/>
      <c r="BO503" s="186"/>
      <c r="BP503" s="186"/>
      <c r="BQ503" s="186"/>
      <c r="BR503" s="186"/>
      <c r="BS503" s="186"/>
      <c r="BT503" s="187"/>
      <c r="BU503" s="188"/>
      <c r="BV503" s="189"/>
      <c r="BW503" s="185"/>
      <c r="BX503"/>
      <c r="BZ503"/>
    </row>
    <row r="504" spans="2:78" ht="18.75">
      <c r="B504" s="363" t="s">
        <v>220</v>
      </c>
      <c r="C504" s="364">
        <v>24623392000103</v>
      </c>
      <c r="D504" s="365" t="s">
        <v>14</v>
      </c>
      <c r="E504" s="365" t="s">
        <v>614</v>
      </c>
      <c r="F504" s="365" t="s">
        <v>1424</v>
      </c>
      <c r="G504" s="366" t="s">
        <v>1424</v>
      </c>
      <c r="H504" s="366" t="s">
        <v>1340</v>
      </c>
      <c r="I504" s="366" t="s">
        <v>34</v>
      </c>
      <c r="J504" s="366" t="s">
        <v>608</v>
      </c>
      <c r="K504" s="367" t="s">
        <v>48</v>
      </c>
      <c r="L504" s="368"/>
      <c r="M504" s="368" t="s">
        <v>34</v>
      </c>
      <c r="N504" s="367">
        <v>420591</v>
      </c>
      <c r="O504" s="367" t="s">
        <v>1323</v>
      </c>
      <c r="P504" s="371">
        <v>42561</v>
      </c>
      <c r="Q504" s="372">
        <v>19.251984</v>
      </c>
      <c r="R504" s="372">
        <v>18.061625908730164</v>
      </c>
      <c r="S504" s="367">
        <v>2</v>
      </c>
      <c r="T504" s="369">
        <v>0.13881397664778139</v>
      </c>
      <c r="U504" s="369">
        <v>1.487325400223718</v>
      </c>
      <c r="V504" s="369">
        <v>0.1469485627634548</v>
      </c>
      <c r="W504" s="369">
        <v>1.3164904106611013</v>
      </c>
      <c r="X504" s="369">
        <v>0.3640860939633952</v>
      </c>
      <c r="Y504" s="369">
        <v>2.4923792178714641</v>
      </c>
      <c r="Z504" s="369">
        <v>0.76482328173393932</v>
      </c>
      <c r="AA504" s="369">
        <v>4.1324882085401367</v>
      </c>
      <c r="AB504" s="369">
        <v>0.23679990646167237</v>
      </c>
      <c r="AC504" s="373">
        <v>0.1491855199018523</v>
      </c>
      <c r="AD504" s="575">
        <v>0</v>
      </c>
      <c r="AE504" s="370" t="s">
        <v>1876</v>
      </c>
      <c r="AF504" s="370" t="s">
        <v>1833</v>
      </c>
      <c r="AG504" s="374" t="s">
        <v>1458</v>
      </c>
      <c r="AH504" s="374" t="s">
        <v>1819</v>
      </c>
      <c r="AI504" s="374">
        <v>5000</v>
      </c>
      <c r="AJ504" s="374">
        <v>1000</v>
      </c>
      <c r="AK504" s="374">
        <v>1000</v>
      </c>
      <c r="AL504" s="722">
        <v>2</v>
      </c>
      <c r="AM504" s="722">
        <v>20</v>
      </c>
      <c r="AN504" s="369" t="s">
        <v>1820</v>
      </c>
      <c r="AO504" s="367" t="s">
        <v>1326</v>
      </c>
      <c r="AP504" s="370" t="s">
        <v>1835</v>
      </c>
      <c r="AQ504" s="376" t="s">
        <v>670</v>
      </c>
      <c r="AR504" s="369">
        <v>4.6666666666666697E-3</v>
      </c>
      <c r="AS504" s="369">
        <v>4.6666666666666697E-3</v>
      </c>
      <c r="AT504" s="369" t="s">
        <v>1424</v>
      </c>
      <c r="AW504" s="198"/>
      <c r="AX504" s="198"/>
      <c r="AY504" s="184"/>
      <c r="AZ504" s="184"/>
      <c r="BA504" s="184"/>
      <c r="BB504" s="184"/>
      <c r="BC504" s="184"/>
      <c r="BD504" s="184"/>
      <c r="BE504" s="184"/>
      <c r="BF504" s="184"/>
      <c r="BG504" s="186"/>
      <c r="BH504" s="186"/>
      <c r="BI504" s="199"/>
      <c r="BJ504" s="199"/>
      <c r="BK504" s="199"/>
      <c r="BL504" s="218"/>
      <c r="BM504" s="186"/>
      <c r="BN504" s="186"/>
      <c r="BO504" s="186"/>
      <c r="BP504" s="186"/>
      <c r="BQ504" s="186"/>
      <c r="BR504" s="186"/>
      <c r="BS504" s="186"/>
      <c r="BT504" s="186"/>
      <c r="BU504" s="186"/>
      <c r="BV504" s="189"/>
      <c r="BW504" s="184"/>
      <c r="BX504"/>
      <c r="BZ504"/>
    </row>
    <row r="505" spans="2:78" ht="18.75">
      <c r="B505" s="363" t="s">
        <v>438</v>
      </c>
      <c r="C505" s="364">
        <v>24140275000199</v>
      </c>
      <c r="D505" s="365" t="s">
        <v>13</v>
      </c>
      <c r="E505" s="365" t="s">
        <v>615</v>
      </c>
      <c r="F505" s="365" t="s">
        <v>619</v>
      </c>
      <c r="G505" s="366" t="s">
        <v>34</v>
      </c>
      <c r="H505" s="366" t="s">
        <v>867</v>
      </c>
      <c r="I505" s="366" t="s">
        <v>34</v>
      </c>
      <c r="J505" s="366" t="s">
        <v>611</v>
      </c>
      <c r="K505" s="367" t="s">
        <v>48</v>
      </c>
      <c r="L505" s="368" t="s">
        <v>1341</v>
      </c>
      <c r="M505" s="368" t="s">
        <v>1421</v>
      </c>
      <c r="N505" s="367">
        <v>420808</v>
      </c>
      <c r="O505" s="367" t="s">
        <v>1323</v>
      </c>
      <c r="P505" s="371">
        <v>42532</v>
      </c>
      <c r="Q505" s="372">
        <v>430.94997000000001</v>
      </c>
      <c r="R505" s="372">
        <v>422.97459177822606</v>
      </c>
      <c r="S505" s="367">
        <v>2</v>
      </c>
      <c r="T505" s="369">
        <v>0.13686625997414525</v>
      </c>
      <c r="U505" s="369">
        <v>1.4664565471651483</v>
      </c>
      <c r="V505" s="369">
        <v>0.12496890098193947</v>
      </c>
      <c r="W505" s="369">
        <v>1.1195778759565738</v>
      </c>
      <c r="X505" s="369">
        <v>0.23850433999536236</v>
      </c>
      <c r="Y505" s="369">
        <v>1.6326997109545074</v>
      </c>
      <c r="Z505" s="369">
        <v>0.30679617809701365</v>
      </c>
      <c r="AA505" s="369">
        <v>1.6576791249565175</v>
      </c>
      <c r="AB505" s="369">
        <v>5.5977456755425897E-2</v>
      </c>
      <c r="AC505" s="373">
        <v>0.23844340472623352</v>
      </c>
      <c r="AD505" s="575">
        <v>0</v>
      </c>
      <c r="AE505" s="370" t="s">
        <v>2026</v>
      </c>
      <c r="AF505" s="370" t="s">
        <v>1856</v>
      </c>
      <c r="AG505" s="374" t="s">
        <v>59</v>
      </c>
      <c r="AH505" s="374" t="s">
        <v>1813</v>
      </c>
      <c r="AI505" s="374">
        <v>300000</v>
      </c>
      <c r="AJ505" s="374">
        <v>1000</v>
      </c>
      <c r="AK505" s="374">
        <v>300000</v>
      </c>
      <c r="AL505" s="722">
        <v>1</v>
      </c>
      <c r="AM505" s="722">
        <v>0</v>
      </c>
      <c r="AN505" s="369" t="s">
        <v>1820</v>
      </c>
      <c r="AO505" s="367" t="s">
        <v>1326</v>
      </c>
      <c r="AP505" s="370" t="s">
        <v>1835</v>
      </c>
      <c r="AQ505" s="376" t="s">
        <v>670</v>
      </c>
      <c r="AR505" s="369">
        <v>3.0000000000000001E-3</v>
      </c>
      <c r="AS505" s="369">
        <v>3.0000000000000001E-3</v>
      </c>
      <c r="AT505" s="369" t="s">
        <v>1424</v>
      </c>
      <c r="AW505" s="198"/>
      <c r="AX505" s="198"/>
      <c r="AY505" s="184"/>
      <c r="AZ505" s="184"/>
      <c r="BA505" s="184"/>
      <c r="BB505" s="186"/>
      <c r="BC505" s="184"/>
      <c r="BD505" s="184"/>
      <c r="BE505" s="184"/>
      <c r="BF505" s="184"/>
      <c r="BG505" s="186"/>
      <c r="BH505" s="186"/>
      <c r="BI505" s="199"/>
      <c r="BJ505" s="199"/>
      <c r="BK505" s="199"/>
      <c r="BL505" s="186"/>
      <c r="BM505" s="186"/>
      <c r="BN505" s="186"/>
      <c r="BO505" s="186"/>
      <c r="BP505" s="186"/>
      <c r="BQ505" s="186"/>
      <c r="BR505" s="186"/>
      <c r="BS505" s="186"/>
      <c r="BT505" s="187"/>
      <c r="BU505" s="188"/>
      <c r="BV505" s="189"/>
      <c r="BW505" s="185"/>
      <c r="BX505"/>
      <c r="BZ505"/>
    </row>
    <row r="506" spans="2:78" ht="18.75">
      <c r="B506" s="363" t="s">
        <v>793</v>
      </c>
      <c r="C506" s="364">
        <v>24038672000154</v>
      </c>
      <c r="D506" s="365" t="s">
        <v>13</v>
      </c>
      <c r="E506" s="365" t="s">
        <v>615</v>
      </c>
      <c r="F506" s="365" t="s">
        <v>619</v>
      </c>
      <c r="G506" s="366" t="s">
        <v>34</v>
      </c>
      <c r="H506" s="366" t="s">
        <v>1339</v>
      </c>
      <c r="I506" s="366" t="s">
        <v>34</v>
      </c>
      <c r="J506" s="366" t="s">
        <v>1424</v>
      </c>
      <c r="K506" s="367" t="s">
        <v>48</v>
      </c>
      <c r="L506" s="368"/>
      <c r="M506" s="368" t="s">
        <v>1421</v>
      </c>
      <c r="N506" s="367">
        <v>421162</v>
      </c>
      <c r="O506" s="367" t="s">
        <v>1323</v>
      </c>
      <c r="P506" s="371">
        <v>42536</v>
      </c>
      <c r="Q506" s="372">
        <v>21.948854999999998</v>
      </c>
      <c r="R506" s="372">
        <v>32.873197181451616</v>
      </c>
      <c r="S506" s="367">
        <v>2</v>
      </c>
      <c r="T506" s="369">
        <v>0.10214334744854936</v>
      </c>
      <c r="U506" s="369">
        <v>1.094417138625587</v>
      </c>
      <c r="V506" s="369">
        <v>9.9447912433780816E-2</v>
      </c>
      <c r="W506" s="369">
        <v>0.89093911922149738</v>
      </c>
      <c r="X506" s="369">
        <v>0.16542614673537281</v>
      </c>
      <c r="Y506" s="369">
        <v>1.1324373466932005</v>
      </c>
      <c r="Z506" s="369">
        <v>0.24403879864078415</v>
      </c>
      <c r="AA506" s="369">
        <v>1.3185888582300844</v>
      </c>
      <c r="AB506" s="369">
        <v>3.9271357280317221E-2</v>
      </c>
      <c r="AC506" s="373">
        <v>-0.30998503781229808</v>
      </c>
      <c r="AD506" s="575">
        <v>0</v>
      </c>
      <c r="AE506" s="370" t="s">
        <v>2027</v>
      </c>
      <c r="AF506" s="370" t="s">
        <v>1833</v>
      </c>
      <c r="AG506" s="374" t="s">
        <v>1458</v>
      </c>
      <c r="AH506" s="374" t="s">
        <v>1819</v>
      </c>
      <c r="AI506" s="374">
        <v>1000</v>
      </c>
      <c r="AJ506" s="374">
        <v>0</v>
      </c>
      <c r="AK506" s="374">
        <v>0</v>
      </c>
      <c r="AL506" s="722">
        <v>0.8</v>
      </c>
      <c r="AM506" s="722">
        <v>0</v>
      </c>
      <c r="AN506" s="369" t="s">
        <v>1834</v>
      </c>
      <c r="AO506" s="367" t="s">
        <v>1326</v>
      </c>
      <c r="AP506" s="370" t="s">
        <v>1835</v>
      </c>
      <c r="AQ506" s="376" t="s">
        <v>670</v>
      </c>
      <c r="AR506" s="369">
        <v>2.13333333333333E-3</v>
      </c>
      <c r="AS506" s="369">
        <v>2.13333333333333E-3</v>
      </c>
      <c r="AT506" s="369" t="s">
        <v>1424</v>
      </c>
      <c r="AW506" s="198"/>
      <c r="AX506" s="198"/>
      <c r="AY506" s="184"/>
      <c r="AZ506" s="184"/>
      <c r="BA506" s="184"/>
      <c r="BB506" s="186"/>
      <c r="BC506" s="184"/>
      <c r="BD506" s="184"/>
      <c r="BE506" s="184"/>
      <c r="BF506" s="184"/>
      <c r="BG506" s="186"/>
      <c r="BH506" s="186"/>
      <c r="BI506" s="199"/>
      <c r="BJ506" s="199"/>
      <c r="BK506" s="199"/>
      <c r="BL506" s="186"/>
      <c r="BM506" s="186"/>
      <c r="BN506" s="186"/>
      <c r="BO506" s="186"/>
      <c r="BP506" s="186"/>
      <c r="BQ506" s="186"/>
      <c r="BR506" s="186"/>
      <c r="BS506" s="186"/>
      <c r="BT506" s="187"/>
      <c r="BU506" s="188"/>
      <c r="BV506" s="189"/>
      <c r="BW506" s="185"/>
      <c r="BX506"/>
      <c r="BZ506"/>
    </row>
    <row r="507" spans="2:78" ht="18.75">
      <c r="B507" s="363" t="s">
        <v>1285</v>
      </c>
      <c r="C507" s="364">
        <v>23872712000104</v>
      </c>
      <c r="D507" s="365" t="s">
        <v>13</v>
      </c>
      <c r="E507" s="365" t="s">
        <v>615</v>
      </c>
      <c r="F507" s="365" t="s">
        <v>619</v>
      </c>
      <c r="G507" s="366" t="s">
        <v>34</v>
      </c>
      <c r="H507" s="366" t="s">
        <v>1340</v>
      </c>
      <c r="I507" s="366" t="s">
        <v>34</v>
      </c>
      <c r="J507" s="366" t="s">
        <v>1424</v>
      </c>
      <c r="K507" s="367" t="s">
        <v>49</v>
      </c>
      <c r="L507" s="368"/>
      <c r="M507" s="368" t="s">
        <v>34</v>
      </c>
      <c r="N507" s="367">
        <v>421693</v>
      </c>
      <c r="O507" s="367" t="s">
        <v>1326</v>
      </c>
      <c r="P507" s="371">
        <v>42589</v>
      </c>
      <c r="Q507" s="372">
        <v>66.649410000000003</v>
      </c>
      <c r="R507" s="372">
        <v>142.42768718693225</v>
      </c>
      <c r="S507" s="367">
        <v>4</v>
      </c>
      <c r="T507" s="369">
        <v>-0.3038120197917219</v>
      </c>
      <c r="U507" s="369">
        <v>-3.2552005557483676</v>
      </c>
      <c r="V507" s="369">
        <v>-0.29302462604132251</v>
      </c>
      <c r="W507" s="369">
        <v>-2.6251642276483254</v>
      </c>
      <c r="X507" s="369">
        <v>-0.26878897152737569</v>
      </c>
      <c r="Y507" s="369">
        <v>-1.8400154736347309</v>
      </c>
      <c r="Z507" s="369">
        <v>1.7144999048998244E-2</v>
      </c>
      <c r="AA507" s="369">
        <v>9.2637747957657432E-2</v>
      </c>
      <c r="AB507" s="369">
        <v>0.17915489469722234</v>
      </c>
      <c r="AC507" s="373">
        <v>-2.2586381038064736</v>
      </c>
      <c r="AD507" s="575">
        <v>0</v>
      </c>
      <c r="AE507" s="370" t="s">
        <v>1825</v>
      </c>
      <c r="AF507" s="370" t="s">
        <v>1826</v>
      </c>
      <c r="AG507" s="374" t="s">
        <v>730</v>
      </c>
      <c r="AH507" s="374" t="s">
        <v>1813</v>
      </c>
      <c r="AI507" s="374">
        <v>1000</v>
      </c>
      <c r="AJ507" s="374">
        <v>100</v>
      </c>
      <c r="AK507" s="374">
        <v>500</v>
      </c>
      <c r="AL507" s="722">
        <v>1</v>
      </c>
      <c r="AM507" s="722">
        <v>0</v>
      </c>
      <c r="AN507" s="369" t="s">
        <v>1834</v>
      </c>
      <c r="AO507" s="367" t="s">
        <v>1326</v>
      </c>
      <c r="AP507" s="370" t="s">
        <v>1835</v>
      </c>
      <c r="AQ507" s="376" t="s">
        <v>681</v>
      </c>
      <c r="AR507" s="369">
        <v>5.3333333333333297E-3</v>
      </c>
      <c r="AS507" s="369">
        <v>5.3333333333333297E-3</v>
      </c>
      <c r="AT507" s="369" t="s">
        <v>1424</v>
      </c>
      <c r="AW507" s="198"/>
      <c r="AX507" s="198"/>
      <c r="AY507" s="184"/>
      <c r="AZ507" s="184"/>
      <c r="BA507" s="184"/>
      <c r="BB507" s="186"/>
      <c r="BC507" s="184"/>
      <c r="BD507" s="184"/>
      <c r="BE507" s="184"/>
      <c r="BF507" s="184"/>
      <c r="BG507" s="186"/>
      <c r="BH507" s="186"/>
      <c r="BI507" s="199"/>
      <c r="BJ507" s="199"/>
      <c r="BK507" s="199"/>
      <c r="BL507" s="186"/>
      <c r="BM507" s="186"/>
      <c r="BN507" s="186"/>
      <c r="BO507" s="186"/>
      <c r="BP507" s="186"/>
      <c r="BQ507" s="186"/>
      <c r="BR507" s="186"/>
      <c r="BS507" s="186"/>
      <c r="BT507" s="187"/>
      <c r="BU507" s="188"/>
      <c r="BV507" s="189"/>
      <c r="BW507" s="185"/>
      <c r="BX507"/>
      <c r="BZ507"/>
    </row>
    <row r="508" spans="2:78" ht="18.75">
      <c r="B508" s="363" t="s">
        <v>430</v>
      </c>
      <c r="C508" s="364">
        <v>24572582000149</v>
      </c>
      <c r="D508" s="365" t="s">
        <v>13</v>
      </c>
      <c r="E508" s="365" t="s">
        <v>615</v>
      </c>
      <c r="F508" s="365" t="s">
        <v>619</v>
      </c>
      <c r="G508" s="366" t="s">
        <v>34</v>
      </c>
      <c r="H508" s="366" t="s">
        <v>1339</v>
      </c>
      <c r="I508" s="366" t="s">
        <v>34</v>
      </c>
      <c r="J508" s="366" t="s">
        <v>611</v>
      </c>
      <c r="K508" s="367" t="s">
        <v>48</v>
      </c>
      <c r="L508" s="368"/>
      <c r="M508" s="368" t="s">
        <v>34</v>
      </c>
      <c r="N508" s="367">
        <v>421715</v>
      </c>
      <c r="O508" s="367" t="s">
        <v>1323</v>
      </c>
      <c r="P508" s="371">
        <v>42592</v>
      </c>
      <c r="Q508" s="372">
        <v>363.34639900000002</v>
      </c>
      <c r="R508" s="372">
        <v>421.39862511111079</v>
      </c>
      <c r="S508" s="367">
        <v>1</v>
      </c>
      <c r="T508" s="369">
        <v>0.10655283030775098</v>
      </c>
      <c r="U508" s="369">
        <v>1.1416626395233993</v>
      </c>
      <c r="V508" s="369">
        <v>0.1067501706431413</v>
      </c>
      <c r="W508" s="369">
        <v>0.95635896905200657</v>
      </c>
      <c r="X508" s="369">
        <v>7.5752835116840167E-2</v>
      </c>
      <c r="Y508" s="369">
        <v>0.51857182976902783</v>
      </c>
      <c r="Z508" s="369">
        <v>0.17868254231747471</v>
      </c>
      <c r="AA508" s="369">
        <v>0.96545635682650177</v>
      </c>
      <c r="AB508" s="369">
        <v>4.2325776450772332E-2</v>
      </c>
      <c r="AC508" s="373">
        <v>-0.11509003190489689</v>
      </c>
      <c r="AD508" s="575">
        <v>24572601000137</v>
      </c>
      <c r="AE508" s="370" t="s">
        <v>1934</v>
      </c>
      <c r="AF508" s="370" t="s">
        <v>1858</v>
      </c>
      <c r="AG508" s="374" t="s">
        <v>721</v>
      </c>
      <c r="AH508" s="374" t="s">
        <v>1819</v>
      </c>
      <c r="AI508" s="374">
        <v>5000</v>
      </c>
      <c r="AJ508" s="374">
        <v>500</v>
      </c>
      <c r="AK508" s="374">
        <v>1000</v>
      </c>
      <c r="AL508" s="722">
        <v>2</v>
      </c>
      <c r="AM508" s="722">
        <v>20</v>
      </c>
      <c r="AN508" s="369" t="s">
        <v>1820</v>
      </c>
      <c r="AO508" s="367" t="s">
        <v>1326</v>
      </c>
      <c r="AP508" s="370" t="s">
        <v>1835</v>
      </c>
      <c r="AQ508" s="376" t="s">
        <v>670</v>
      </c>
      <c r="AR508" s="369">
        <v>5.1840000000000002E-3</v>
      </c>
      <c r="AS508" s="369">
        <v>5.1840000000000002E-3</v>
      </c>
      <c r="AT508" s="369" t="s">
        <v>1424</v>
      </c>
      <c r="AW508" s="198"/>
      <c r="AX508" s="198"/>
      <c r="AY508" s="184"/>
      <c r="AZ508" s="184"/>
      <c r="BA508" s="184"/>
      <c r="BB508" s="186"/>
      <c r="BC508" s="184"/>
      <c r="BD508" s="184"/>
      <c r="BE508" s="184"/>
      <c r="BF508" s="184"/>
      <c r="BG508" s="186"/>
      <c r="BH508" s="186"/>
      <c r="BI508" s="199"/>
      <c r="BJ508" s="199"/>
      <c r="BK508" s="199"/>
      <c r="BL508" s="186"/>
      <c r="BM508" s="186"/>
      <c r="BN508" s="186"/>
      <c r="BO508" s="186"/>
      <c r="BP508" s="186"/>
      <c r="BQ508" s="186"/>
      <c r="BR508" s="186"/>
      <c r="BS508" s="186"/>
      <c r="BT508" s="187"/>
      <c r="BU508" s="188"/>
      <c r="BV508" s="189"/>
      <c r="BW508" s="185"/>
      <c r="BX508"/>
      <c r="BZ508"/>
    </row>
    <row r="509" spans="2:78" ht="18.75">
      <c r="B509" s="363" t="s">
        <v>279</v>
      </c>
      <c r="C509" s="364">
        <v>23711364000185</v>
      </c>
      <c r="D509" s="365" t="s">
        <v>11</v>
      </c>
      <c r="E509" s="365" t="s">
        <v>620</v>
      </c>
      <c r="F509" s="365" t="s">
        <v>687</v>
      </c>
      <c r="G509" s="366" t="s">
        <v>740</v>
      </c>
      <c r="H509" s="366" t="s">
        <v>34</v>
      </c>
      <c r="I509" s="366" t="s">
        <v>1321</v>
      </c>
      <c r="J509" s="366" t="s">
        <v>608</v>
      </c>
      <c r="K509" s="367" t="s">
        <v>48</v>
      </c>
      <c r="L509" s="368"/>
      <c r="M509" s="368" t="s">
        <v>34</v>
      </c>
      <c r="N509" s="367">
        <v>421960</v>
      </c>
      <c r="O509" s="367" t="s">
        <v>1323</v>
      </c>
      <c r="P509" s="371">
        <v>42593</v>
      </c>
      <c r="Q509" s="372">
        <v>272.62071099999997</v>
      </c>
      <c r="R509" s="372">
        <v>222.42357996428578</v>
      </c>
      <c r="S509" s="367">
        <v>1</v>
      </c>
      <c r="T509" s="369">
        <v>0.11788638513997318</v>
      </c>
      <c r="U509" s="369">
        <v>1.2630962615826788</v>
      </c>
      <c r="V509" s="369">
        <v>0.14428138417131775</v>
      </c>
      <c r="W509" s="369">
        <v>1.2925955526642849</v>
      </c>
      <c r="X509" s="369">
        <v>0.21674988778781756</v>
      </c>
      <c r="Y509" s="369">
        <v>1.4837779436108913</v>
      </c>
      <c r="Z509" s="369">
        <v>0.27806610095431594</v>
      </c>
      <c r="AA509" s="369">
        <v>1.5024449579820498</v>
      </c>
      <c r="AB509" s="369">
        <v>1.3182764967972201E-3</v>
      </c>
      <c r="AC509" s="373">
        <v>24.774725670529307</v>
      </c>
      <c r="AD509" s="575">
        <v>0</v>
      </c>
      <c r="AE509" s="370" t="s">
        <v>1957</v>
      </c>
      <c r="AF509" s="370" t="s">
        <v>1833</v>
      </c>
      <c r="AG509" s="374" t="s">
        <v>1458</v>
      </c>
      <c r="AH509" s="374" t="s">
        <v>1813</v>
      </c>
      <c r="AI509" s="374">
        <v>100</v>
      </c>
      <c r="AJ509" s="374">
        <v>100</v>
      </c>
      <c r="AK509" s="374">
        <v>100</v>
      </c>
      <c r="AL509" s="722">
        <v>1</v>
      </c>
      <c r="AM509" s="722">
        <v>0</v>
      </c>
      <c r="AN509" s="369" t="s">
        <v>1820</v>
      </c>
      <c r="AO509" s="367" t="s">
        <v>1326</v>
      </c>
      <c r="AP509" s="370" t="s">
        <v>1835</v>
      </c>
      <c r="AQ509" s="376" t="s">
        <v>1950</v>
      </c>
      <c r="AR509" s="369">
        <v>3.0000000000000001E-3</v>
      </c>
      <c r="AS509" s="369">
        <v>3.0000000000000001E-3</v>
      </c>
      <c r="AT509" s="369" t="s">
        <v>1424</v>
      </c>
      <c r="AW509" s="198"/>
      <c r="AX509" s="198"/>
      <c r="AY509" s="184"/>
      <c r="AZ509" s="184"/>
      <c r="BA509" s="184"/>
      <c r="BB509" s="186"/>
      <c r="BC509" s="184"/>
      <c r="BD509" s="184"/>
      <c r="BE509" s="184"/>
      <c r="BF509" s="184"/>
      <c r="BG509" s="186"/>
      <c r="BH509" s="186"/>
      <c r="BI509" s="199"/>
      <c r="BJ509" s="199"/>
      <c r="BK509" s="199"/>
      <c r="BL509" s="186"/>
      <c r="BM509" s="186"/>
      <c r="BN509" s="186"/>
      <c r="BO509" s="186"/>
      <c r="BP509" s="186"/>
      <c r="BQ509" s="186"/>
      <c r="BR509" s="186"/>
      <c r="BS509" s="186"/>
      <c r="BT509" s="187"/>
      <c r="BU509" s="188"/>
      <c r="BV509" s="189"/>
      <c r="BW509" s="185"/>
      <c r="BX509"/>
      <c r="BZ509"/>
    </row>
    <row r="510" spans="2:78" ht="18.75">
      <c r="B510" s="363" t="s">
        <v>537</v>
      </c>
      <c r="C510" s="364">
        <v>25108749000188</v>
      </c>
      <c r="D510" s="365" t="s">
        <v>13</v>
      </c>
      <c r="E510" s="365" t="s">
        <v>615</v>
      </c>
      <c r="F510" s="365" t="s">
        <v>619</v>
      </c>
      <c r="G510" s="366" t="s">
        <v>34</v>
      </c>
      <c r="H510" s="366" t="s">
        <v>1340</v>
      </c>
      <c r="I510" s="366" t="s">
        <v>34</v>
      </c>
      <c r="J510" s="366" t="s">
        <v>1424</v>
      </c>
      <c r="K510" s="367" t="s">
        <v>48</v>
      </c>
      <c r="L510" s="368"/>
      <c r="M510" s="368" t="s">
        <v>1421</v>
      </c>
      <c r="N510" s="367">
        <v>422754</v>
      </c>
      <c r="O510" s="367" t="s">
        <v>1323</v>
      </c>
      <c r="P510" s="371">
        <v>42539</v>
      </c>
      <c r="Q510" s="372">
        <v>13.806359</v>
      </c>
      <c r="R510" s="372">
        <v>14.683724653225815</v>
      </c>
      <c r="S510" s="367">
        <v>2</v>
      </c>
      <c r="T510" s="369">
        <v>0.16366061374928109</v>
      </c>
      <c r="U510" s="369">
        <v>1.753545238914523</v>
      </c>
      <c r="V510" s="369">
        <v>8.3986350193371972E-2</v>
      </c>
      <c r="W510" s="369">
        <v>0.75242127297278139</v>
      </c>
      <c r="X510" s="369">
        <v>0.14618985732411915</v>
      </c>
      <c r="Y510" s="369">
        <v>1.0007538554737039</v>
      </c>
      <c r="Z510" s="369">
        <v>0.12370873388314951</v>
      </c>
      <c r="AA510" s="369">
        <v>0.6684222306969283</v>
      </c>
      <c r="AB510" s="369">
        <v>0.15109604359878623</v>
      </c>
      <c r="AC510" s="373">
        <v>-0.18289754485742366</v>
      </c>
      <c r="AD510" s="575">
        <v>0</v>
      </c>
      <c r="AE510" s="370" t="s">
        <v>2028</v>
      </c>
      <c r="AF510" s="370" t="s">
        <v>1833</v>
      </c>
      <c r="AG510" s="374" t="s">
        <v>743</v>
      </c>
      <c r="AH510" s="374" t="s">
        <v>1819</v>
      </c>
      <c r="AI510" s="374">
        <v>5000</v>
      </c>
      <c r="AJ510" s="374">
        <v>5000</v>
      </c>
      <c r="AK510" s="374">
        <v>5000</v>
      </c>
      <c r="AL510" s="722">
        <v>0.75</v>
      </c>
      <c r="AM510" s="722">
        <v>0</v>
      </c>
      <c r="AN510" s="369" t="s">
        <v>1834</v>
      </c>
      <c r="AO510" s="367" t="s">
        <v>1326</v>
      </c>
      <c r="AP510" s="370" t="s">
        <v>1835</v>
      </c>
      <c r="AQ510" s="376" t="s">
        <v>670</v>
      </c>
      <c r="AR510" s="369">
        <v>0</v>
      </c>
      <c r="AS510" s="369">
        <v>0</v>
      </c>
      <c r="AT510" s="369" t="s">
        <v>1424</v>
      </c>
      <c r="AW510" s="198"/>
      <c r="AX510" s="198"/>
      <c r="AY510" s="184"/>
      <c r="AZ510" s="184"/>
      <c r="BA510" s="184"/>
      <c r="BB510" s="186"/>
      <c r="BC510" s="184"/>
      <c r="BD510" s="184"/>
      <c r="BE510" s="184"/>
      <c r="BF510" s="184"/>
      <c r="BG510" s="186"/>
      <c r="BH510" s="186"/>
      <c r="BI510" s="199"/>
      <c r="BJ510" s="199"/>
      <c r="BK510" s="199"/>
      <c r="BL510" s="186"/>
      <c r="BM510" s="186"/>
      <c r="BN510" s="186"/>
      <c r="BO510" s="186"/>
      <c r="BP510" s="186"/>
      <c r="BQ510" s="186"/>
      <c r="BR510" s="186"/>
      <c r="BS510" s="186"/>
      <c r="BT510" s="187"/>
      <c r="BU510" s="188"/>
      <c r="BV510" s="189"/>
      <c r="BW510" s="185"/>
      <c r="BX510"/>
      <c r="BZ510"/>
    </row>
    <row r="511" spans="2:78" ht="18.75">
      <c r="B511" s="363" t="s">
        <v>261</v>
      </c>
      <c r="C511" s="364">
        <v>25213366000170</v>
      </c>
      <c r="D511" s="365" t="s">
        <v>14</v>
      </c>
      <c r="E511" s="365" t="s">
        <v>607</v>
      </c>
      <c r="F511" s="365" t="s">
        <v>1424</v>
      </c>
      <c r="G511" s="366" t="s">
        <v>1424</v>
      </c>
      <c r="H511" s="366" t="s">
        <v>34</v>
      </c>
      <c r="I511" s="366" t="s">
        <v>34</v>
      </c>
      <c r="J511" s="366" t="s">
        <v>608</v>
      </c>
      <c r="K511" s="367" t="s">
        <v>48</v>
      </c>
      <c r="L511" s="368"/>
      <c r="M511" s="368" t="s">
        <v>34</v>
      </c>
      <c r="N511" s="367">
        <v>422967</v>
      </c>
      <c r="O511" s="367" t="s">
        <v>1323</v>
      </c>
      <c r="P511" s="371">
        <v>42608</v>
      </c>
      <c r="Q511" s="372">
        <v>381.74166300000002</v>
      </c>
      <c r="R511" s="372">
        <v>473.1746421706348</v>
      </c>
      <c r="S511" s="367">
        <v>2</v>
      </c>
      <c r="T511" s="369">
        <v>0.11080948520064493</v>
      </c>
      <c r="U511" s="369">
        <v>1.1872706618211233</v>
      </c>
      <c r="V511" s="369">
        <v>-7.8980552340870425E-3</v>
      </c>
      <c r="W511" s="369">
        <v>-7.0757507137274009E-2</v>
      </c>
      <c r="X511" s="369">
        <v>-1.6869194749876359E-2</v>
      </c>
      <c r="Y511" s="369">
        <v>-0.1154793635734007</v>
      </c>
      <c r="Z511" s="369">
        <v>5.6781940853533497E-2</v>
      </c>
      <c r="AA511" s="369">
        <v>0.30680381552098079</v>
      </c>
      <c r="AB511" s="369">
        <v>0.22660114430046222</v>
      </c>
      <c r="AC511" s="373">
        <v>-0.5274443834267234</v>
      </c>
      <c r="AD511" s="575">
        <v>28408139000198</v>
      </c>
      <c r="AE511" s="370" t="s">
        <v>2029</v>
      </c>
      <c r="AF511" s="370" t="s">
        <v>1812</v>
      </c>
      <c r="AG511" s="374" t="s">
        <v>1459</v>
      </c>
      <c r="AH511" s="374" t="s">
        <v>1813</v>
      </c>
      <c r="AI511" s="374">
        <v>200000</v>
      </c>
      <c r="AJ511" s="374">
        <v>10000</v>
      </c>
      <c r="AK511" s="374">
        <v>10000</v>
      </c>
      <c r="AL511" s="722">
        <v>0.3</v>
      </c>
      <c r="AM511" s="722">
        <v>20</v>
      </c>
      <c r="AN511" s="369" t="s">
        <v>668</v>
      </c>
      <c r="AO511" s="367" t="s">
        <v>1326</v>
      </c>
      <c r="AP511" s="370" t="s">
        <v>1816</v>
      </c>
      <c r="AQ511" s="376" t="s">
        <v>718</v>
      </c>
      <c r="AR511" s="369">
        <v>4.7999999999999996E-3</v>
      </c>
      <c r="AS511" s="369">
        <v>4.7999999999999996E-3</v>
      </c>
      <c r="AT511" s="369" t="s">
        <v>1424</v>
      </c>
      <c r="AW511" s="198"/>
      <c r="AX511" s="198"/>
      <c r="AY511" s="184"/>
      <c r="AZ511" s="184"/>
      <c r="BA511" s="184"/>
      <c r="BB511" s="186"/>
      <c r="BC511" s="184"/>
      <c r="BD511" s="184"/>
      <c r="BE511" s="184"/>
      <c r="BF511" s="184"/>
      <c r="BG511" s="186"/>
      <c r="BH511" s="186"/>
      <c r="BI511" s="199"/>
      <c r="BJ511" s="199"/>
      <c r="BK511" s="199"/>
      <c r="BL511" s="186"/>
      <c r="BM511" s="186"/>
      <c r="BN511" s="186"/>
      <c r="BO511" s="186"/>
      <c r="BP511" s="186"/>
      <c r="BQ511" s="186"/>
      <c r="BR511" s="186"/>
      <c r="BS511" s="186"/>
      <c r="BT511" s="187"/>
      <c r="BU511" s="188"/>
      <c r="BV511" s="189"/>
      <c r="BW511" s="185"/>
      <c r="BX511"/>
      <c r="BZ511"/>
    </row>
    <row r="512" spans="2:78" ht="18.75">
      <c r="B512" s="363" t="s">
        <v>326</v>
      </c>
      <c r="C512" s="364">
        <v>23970201000117</v>
      </c>
      <c r="D512" s="365" t="s">
        <v>11</v>
      </c>
      <c r="E512" s="365" t="s">
        <v>620</v>
      </c>
      <c r="F512" s="365" t="s">
        <v>665</v>
      </c>
      <c r="G512" s="366" t="s">
        <v>740</v>
      </c>
      <c r="H512" s="366" t="s">
        <v>34</v>
      </c>
      <c r="I512" s="366" t="s">
        <v>1424</v>
      </c>
      <c r="J512" s="366" t="s">
        <v>608</v>
      </c>
      <c r="K512" s="367" t="s">
        <v>48</v>
      </c>
      <c r="L512" s="368"/>
      <c r="M512" s="368" t="s">
        <v>1421</v>
      </c>
      <c r="N512" s="367">
        <v>422991</v>
      </c>
      <c r="O512" s="367" t="s">
        <v>1323</v>
      </c>
      <c r="P512" s="371">
        <v>42475</v>
      </c>
      <c r="Q512" s="372">
        <v>112.765607</v>
      </c>
      <c r="R512" s="372">
        <v>108.08891678174605</v>
      </c>
      <c r="S512" s="367">
        <v>1</v>
      </c>
      <c r="T512" s="369">
        <v>9.8266116765548972E-2</v>
      </c>
      <c r="U512" s="369">
        <v>1.052874465354398</v>
      </c>
      <c r="V512" s="369">
        <v>0.11917860866278818</v>
      </c>
      <c r="W512" s="369">
        <v>1.0677035046137391</v>
      </c>
      <c r="X512" s="369">
        <v>0.1651136778939688</v>
      </c>
      <c r="Y512" s="369">
        <v>1.1302983173277283</v>
      </c>
      <c r="Z512" s="369">
        <v>0.20777756645715439</v>
      </c>
      <c r="AA512" s="369">
        <v>1.1226624030543717</v>
      </c>
      <c r="AB512" s="369">
        <v>1.2300488586795555E-3</v>
      </c>
      <c r="AC512" s="373">
        <v>6.143790959361155</v>
      </c>
      <c r="AD512" s="575">
        <v>0</v>
      </c>
      <c r="AE512" s="370" t="s">
        <v>1955</v>
      </c>
      <c r="AF512" s="370" t="s">
        <v>1830</v>
      </c>
      <c r="AG512" s="374" t="s">
        <v>743</v>
      </c>
      <c r="AH512" s="374" t="s">
        <v>1819</v>
      </c>
      <c r="AI512" s="374">
        <v>0</v>
      </c>
      <c r="AJ512" s="374">
        <v>0</v>
      </c>
      <c r="AK512" s="374">
        <v>0</v>
      </c>
      <c r="AL512" s="722">
        <v>1</v>
      </c>
      <c r="AM512" s="722">
        <v>0</v>
      </c>
      <c r="AN512" s="369" t="s">
        <v>1820</v>
      </c>
      <c r="AO512" s="367" t="s">
        <v>1326</v>
      </c>
      <c r="AP512" s="370" t="s">
        <v>1821</v>
      </c>
      <c r="AQ512" s="376" t="s">
        <v>11</v>
      </c>
      <c r="AR512" s="369">
        <v>1.6000000000000001E-3</v>
      </c>
      <c r="AS512" s="369">
        <v>1.6000000000000001E-3</v>
      </c>
      <c r="AT512" s="369" t="s">
        <v>1424</v>
      </c>
      <c r="AW512" s="198"/>
      <c r="AX512" s="198"/>
      <c r="AY512" s="184"/>
      <c r="AZ512" s="184"/>
      <c r="BA512" s="184"/>
      <c r="BB512" s="186"/>
      <c r="BC512" s="184"/>
      <c r="BD512" s="184"/>
      <c r="BE512" s="184"/>
      <c r="BF512" s="184"/>
      <c r="BG512" s="186"/>
      <c r="BH512" s="186"/>
      <c r="BI512" s="199"/>
      <c r="BJ512" s="199"/>
      <c r="BK512" s="199"/>
      <c r="BL512" s="186"/>
      <c r="BM512" s="186"/>
      <c r="BN512" s="186"/>
      <c r="BO512" s="186"/>
      <c r="BP512" s="186"/>
      <c r="BQ512" s="186"/>
      <c r="BR512" s="186"/>
      <c r="BS512" s="186"/>
      <c r="BT512" s="187"/>
      <c r="BU512" s="188"/>
      <c r="BV512" s="189"/>
      <c r="BW512" s="185"/>
      <c r="BX512"/>
      <c r="BZ512"/>
    </row>
    <row r="513" spans="2:78" ht="18.75">
      <c r="B513" s="363" t="s">
        <v>58</v>
      </c>
      <c r="C513" s="364">
        <v>23657955000111</v>
      </c>
      <c r="D513" s="365" t="s">
        <v>14</v>
      </c>
      <c r="E513" s="365" t="s">
        <v>607</v>
      </c>
      <c r="F513" s="365" t="s">
        <v>1424</v>
      </c>
      <c r="G513" s="366" t="s">
        <v>1424</v>
      </c>
      <c r="H513" s="366" t="s">
        <v>34</v>
      </c>
      <c r="I513" s="366" t="s">
        <v>34</v>
      </c>
      <c r="J513" s="366" t="s">
        <v>611</v>
      </c>
      <c r="K513" s="367" t="s">
        <v>1815</v>
      </c>
      <c r="L513" s="368"/>
      <c r="M513" s="368" t="s">
        <v>1421</v>
      </c>
      <c r="N513" s="367">
        <v>423084</v>
      </c>
      <c r="O513" s="367" t="s">
        <v>1326</v>
      </c>
      <c r="P513" s="371">
        <v>42613</v>
      </c>
      <c r="Q513" s="372">
        <v>9.3160539999999994</v>
      </c>
      <c r="R513" s="372">
        <v>9.0377037380952387</v>
      </c>
      <c r="S513" s="367">
        <v>2</v>
      </c>
      <c r="T513" s="369">
        <v>0.10023508933786829</v>
      </c>
      <c r="U513" s="369">
        <v>1.0739710652060468</v>
      </c>
      <c r="V513" s="369">
        <v>8.8921931354636996E-2</v>
      </c>
      <c r="W513" s="369">
        <v>0.79663841363515275</v>
      </c>
      <c r="X513" s="369">
        <v>0.56677949952826467</v>
      </c>
      <c r="Y513" s="369">
        <v>3.8799324367545336</v>
      </c>
      <c r="Z513" s="369">
        <v>0.38664278220655679</v>
      </c>
      <c r="AA513" s="369">
        <v>2.0891057797866264</v>
      </c>
      <c r="AB513" s="369">
        <v>0.19717143075953908</v>
      </c>
      <c r="AC513" s="373">
        <v>-0.11512577741704613</v>
      </c>
      <c r="AD513" s="575">
        <v>0</v>
      </c>
      <c r="AE513" s="370" t="s">
        <v>2014</v>
      </c>
      <c r="AF513" s="370" t="s">
        <v>1856</v>
      </c>
      <c r="AG513" s="374" t="s">
        <v>59</v>
      </c>
      <c r="AH513" s="374" t="s">
        <v>1819</v>
      </c>
      <c r="AI513" s="374">
        <v>5000</v>
      </c>
      <c r="AJ513" s="374">
        <v>1000</v>
      </c>
      <c r="AK513" s="374">
        <v>1000</v>
      </c>
      <c r="AL513" s="722">
        <v>2</v>
      </c>
      <c r="AM513" s="722">
        <v>20</v>
      </c>
      <c r="AN513" s="369" t="s">
        <v>668</v>
      </c>
      <c r="AO513" s="367" t="s">
        <v>1326</v>
      </c>
      <c r="AP513" s="370" t="s">
        <v>1816</v>
      </c>
      <c r="AQ513" s="376" t="s">
        <v>696</v>
      </c>
      <c r="AR513" s="369">
        <v>3.0000000000000001E-3</v>
      </c>
      <c r="AS513" s="369">
        <v>3.0000000000000001E-3</v>
      </c>
      <c r="AT513" s="369" t="s">
        <v>1424</v>
      </c>
      <c r="AV513" s="576"/>
      <c r="AW513" s="198"/>
      <c r="AX513" s="198"/>
      <c r="AY513" s="184"/>
      <c r="AZ513" s="184"/>
      <c r="BA513" s="184"/>
      <c r="BB513" s="186"/>
      <c r="BC513" s="184"/>
      <c r="BD513" s="184"/>
      <c r="BE513" s="184"/>
      <c r="BF513" s="184"/>
      <c r="BG513" s="186"/>
      <c r="BH513" s="186"/>
      <c r="BI513" s="199"/>
      <c r="BJ513" s="199"/>
      <c r="BK513" s="199"/>
      <c r="BL513" s="186"/>
      <c r="BM513" s="186"/>
      <c r="BN513" s="186"/>
      <c r="BO513" s="186"/>
      <c r="BP513" s="186"/>
      <c r="BQ513" s="186"/>
      <c r="BR513" s="186"/>
      <c r="BS513" s="186"/>
      <c r="BT513" s="187"/>
      <c r="BU513" s="188"/>
      <c r="BV513" s="189"/>
      <c r="BW513" s="185"/>
      <c r="BX513"/>
      <c r="BZ513"/>
    </row>
    <row r="514" spans="2:78" ht="18.75">
      <c r="B514" s="363" t="s">
        <v>788</v>
      </c>
      <c r="C514" s="364">
        <v>25213405000139</v>
      </c>
      <c r="D514" s="365" t="s">
        <v>11</v>
      </c>
      <c r="E514" s="365" t="s">
        <v>621</v>
      </c>
      <c r="F514" s="365" t="s">
        <v>694</v>
      </c>
      <c r="G514" s="366" t="s">
        <v>740</v>
      </c>
      <c r="H514" s="366" t="s">
        <v>34</v>
      </c>
      <c r="I514" s="366" t="s">
        <v>1424</v>
      </c>
      <c r="J514" s="366" t="s">
        <v>608</v>
      </c>
      <c r="K514" s="367" t="s">
        <v>48</v>
      </c>
      <c r="L514" s="368"/>
      <c r="M514" s="368" t="s">
        <v>34</v>
      </c>
      <c r="N514" s="367">
        <v>423394</v>
      </c>
      <c r="O514" s="367" t="s">
        <v>1323</v>
      </c>
      <c r="P514" s="371">
        <v>42621</v>
      </c>
      <c r="Q514" s="372">
        <v>192.57693699999999</v>
      </c>
      <c r="R514" s="372">
        <v>179.66722384920629</v>
      </c>
      <c r="S514" s="367">
        <v>1</v>
      </c>
      <c r="T514" s="369">
        <v>6.7320213774495929E-2</v>
      </c>
      <c r="U514" s="369">
        <v>0.72130390839068803</v>
      </c>
      <c r="V514" s="369">
        <v>8.4279977015344176E-2</v>
      </c>
      <c r="W514" s="369">
        <v>0.75505183218458904</v>
      </c>
      <c r="X514" s="369">
        <v>0.19999683063098739</v>
      </c>
      <c r="Y514" s="369">
        <v>1.3690936088181038</v>
      </c>
      <c r="Z514" s="369">
        <v>0.21866651552872485</v>
      </c>
      <c r="AA514" s="369">
        <v>1.1814975022417846</v>
      </c>
      <c r="AB514" s="369">
        <v>2.593707580740897E-2</v>
      </c>
      <c r="AC514" s="373">
        <v>-1.0541461494323852</v>
      </c>
      <c r="AD514" s="575">
        <v>24658649000162</v>
      </c>
      <c r="AE514" s="370" t="s">
        <v>1861</v>
      </c>
      <c r="AF514" s="370" t="s">
        <v>1812</v>
      </c>
      <c r="AG514" s="374" t="s">
        <v>1459</v>
      </c>
      <c r="AH514" s="374" t="s">
        <v>1819</v>
      </c>
      <c r="AI514" s="374">
        <v>5000</v>
      </c>
      <c r="AJ514" s="374">
        <v>2500</v>
      </c>
      <c r="AK514" s="374">
        <v>5000</v>
      </c>
      <c r="AL514" s="722">
        <v>1.1000000000000001</v>
      </c>
      <c r="AM514" s="722">
        <v>20</v>
      </c>
      <c r="AN514" s="369" t="s">
        <v>1928</v>
      </c>
      <c r="AO514" s="367" t="s">
        <v>1326</v>
      </c>
      <c r="AP514" s="370" t="s">
        <v>1835</v>
      </c>
      <c r="AQ514" s="376" t="s">
        <v>673</v>
      </c>
      <c r="AR514" s="369">
        <v>2.7499999999999998E-3</v>
      </c>
      <c r="AS514" s="369">
        <v>2.7499999999999998E-3</v>
      </c>
      <c r="AT514" s="369" t="s">
        <v>1424</v>
      </c>
      <c r="AW514" s="198"/>
      <c r="AX514" s="198"/>
      <c r="AY514" s="184"/>
      <c r="AZ514" s="184"/>
      <c r="BA514" s="184"/>
      <c r="BB514" s="186"/>
      <c r="BC514" s="184"/>
      <c r="BD514" s="184"/>
      <c r="BE514" s="184"/>
      <c r="BF514" s="184"/>
      <c r="BG514" s="186"/>
      <c r="BH514" s="186"/>
      <c r="BI514" s="199"/>
      <c r="BJ514" s="199"/>
      <c r="BK514" s="199"/>
      <c r="BL514" s="186"/>
      <c r="BM514" s="186"/>
      <c r="BN514" s="186"/>
      <c r="BO514" s="186"/>
      <c r="BP514" s="186"/>
      <c r="BQ514" s="186"/>
      <c r="BR514" s="186"/>
      <c r="BS514" s="186"/>
      <c r="BT514" s="187"/>
      <c r="BU514" s="188"/>
      <c r="BV514" s="189"/>
      <c r="BW514" s="185"/>
      <c r="BX514"/>
      <c r="BZ514"/>
    </row>
    <row r="515" spans="2:78" ht="18.75">
      <c r="B515" s="363" t="s">
        <v>1626</v>
      </c>
      <c r="C515" s="364">
        <v>25247292000192</v>
      </c>
      <c r="D515" s="365" t="s">
        <v>11</v>
      </c>
      <c r="E515" s="365" t="s">
        <v>1424</v>
      </c>
      <c r="F515" s="365" t="s">
        <v>1424</v>
      </c>
      <c r="G515" s="366" t="s">
        <v>1424</v>
      </c>
      <c r="H515" s="366" t="s">
        <v>34</v>
      </c>
      <c r="I515" s="366" t="s">
        <v>1424</v>
      </c>
      <c r="J515" s="366" t="s">
        <v>1424</v>
      </c>
      <c r="K515" s="367" t="s">
        <v>48</v>
      </c>
      <c r="L515" s="368"/>
      <c r="M515" s="368" t="s">
        <v>1424</v>
      </c>
      <c r="N515" s="367">
        <v>423637</v>
      </c>
      <c r="O515" s="367" t="s">
        <v>1323</v>
      </c>
      <c r="P515" s="371">
        <v>42624</v>
      </c>
      <c r="Q515" s="372">
        <v>4.6226120000000002</v>
      </c>
      <c r="R515" s="372">
        <v>8.147257386454184</v>
      </c>
      <c r="S515" s="367">
        <v>1</v>
      </c>
      <c r="T515" s="369">
        <v>4.3887133717961602E-2</v>
      </c>
      <c r="U515" s="369">
        <v>0.47022965769046948</v>
      </c>
      <c r="V515" s="369">
        <v>5.8073094883459131E-2</v>
      </c>
      <c r="W515" s="369">
        <v>0.52026825641400232</v>
      </c>
      <c r="X515" s="369">
        <v>1.4253146346330459E-2</v>
      </c>
      <c r="Y515" s="369">
        <v>9.7571004034134268E-2</v>
      </c>
      <c r="Z515" s="369">
        <v>8.0613517899196685E-2</v>
      </c>
      <c r="AA515" s="369">
        <v>0.43557043845751769</v>
      </c>
      <c r="AB515" s="369">
        <v>7.1064332844924777E-2</v>
      </c>
      <c r="AC515" s="373">
        <v>-0.75351936165577282</v>
      </c>
      <c r="AD515" s="575">
        <v>31552347000170</v>
      </c>
      <c r="AE515" s="370" t="s">
        <v>1817</v>
      </c>
      <c r="AF515" s="370" t="s">
        <v>1818</v>
      </c>
      <c r="AG515" s="374" t="s">
        <v>59</v>
      </c>
      <c r="AH515" s="374" t="s">
        <v>1813</v>
      </c>
      <c r="AI515" s="374">
        <v>100000</v>
      </c>
      <c r="AJ515" s="374">
        <v>50000</v>
      </c>
      <c r="AK515" s="374">
        <v>100000</v>
      </c>
      <c r="AL515" s="722">
        <v>0.5</v>
      </c>
      <c r="AM515" s="722">
        <v>20</v>
      </c>
      <c r="AN515" s="369" t="s">
        <v>1824</v>
      </c>
      <c r="AO515" s="367" t="s">
        <v>1326</v>
      </c>
      <c r="AP515" s="370" t="s">
        <v>1821</v>
      </c>
      <c r="AQ515" s="376" t="s">
        <v>1815</v>
      </c>
      <c r="AR515" s="369">
        <v>0</v>
      </c>
      <c r="AS515" s="369">
        <v>0</v>
      </c>
      <c r="AT515" s="369" t="s">
        <v>1424</v>
      </c>
      <c r="AW515" s="198"/>
      <c r="AX515" s="198"/>
      <c r="AY515" s="184"/>
      <c r="AZ515" s="184"/>
      <c r="BA515" s="184"/>
      <c r="BB515" s="186"/>
      <c r="BC515" s="184"/>
      <c r="BD515" s="184"/>
      <c r="BE515" s="184"/>
      <c r="BF515" s="184"/>
      <c r="BG515" s="186"/>
      <c r="BH515" s="186"/>
      <c r="BI515" s="199"/>
      <c r="BJ515" s="199"/>
      <c r="BK515" s="199"/>
      <c r="BL515" s="186"/>
      <c r="BM515" s="186"/>
      <c r="BN515" s="186"/>
      <c r="BO515" s="186"/>
      <c r="BP515" s="186"/>
      <c r="BQ515" s="186"/>
      <c r="BR515" s="186"/>
      <c r="BS515" s="186"/>
      <c r="BT515" s="187"/>
      <c r="BU515" s="188"/>
      <c r="BV515" s="189"/>
      <c r="BW515" s="185"/>
      <c r="BX515"/>
      <c r="BZ515"/>
    </row>
    <row r="516" spans="2:78" ht="18.75">
      <c r="B516" s="363" t="s">
        <v>1529</v>
      </c>
      <c r="C516" s="364">
        <v>22175345000119</v>
      </c>
      <c r="D516" s="365" t="s">
        <v>11</v>
      </c>
      <c r="E516" s="365" t="s">
        <v>620</v>
      </c>
      <c r="F516" s="365" t="s">
        <v>687</v>
      </c>
      <c r="G516" s="366" t="s">
        <v>740</v>
      </c>
      <c r="H516" s="366" t="s">
        <v>34</v>
      </c>
      <c r="I516" s="366" t="s">
        <v>1321</v>
      </c>
      <c r="J516" s="366" t="s">
        <v>608</v>
      </c>
      <c r="K516" s="367" t="s">
        <v>48</v>
      </c>
      <c r="L516" s="368"/>
      <c r="M516" s="368" t="s">
        <v>1424</v>
      </c>
      <c r="N516" s="367">
        <v>424390</v>
      </c>
      <c r="O516" s="367" t="s">
        <v>1436</v>
      </c>
      <c r="P516" s="371">
        <v>42248</v>
      </c>
      <c r="Q516" s="372">
        <v>18.772704999999998</v>
      </c>
      <c r="R516" s="372">
        <v>82326.528241515873</v>
      </c>
      <c r="S516" s="367">
        <v>1</v>
      </c>
      <c r="T516" s="369">
        <v>0.12376615287333914</v>
      </c>
      <c r="U516" s="369">
        <v>1.3260951620423957</v>
      </c>
      <c r="V516" s="369">
        <v>0.15133471497514783</v>
      </c>
      <c r="W516" s="369">
        <v>1.3557852987348886</v>
      </c>
      <c r="X516" s="369">
        <v>0.22849385847303427</v>
      </c>
      <c r="Y516" s="369">
        <v>1.5641721936425024</v>
      </c>
      <c r="Z516" s="369">
        <v>0.31299128536605925</v>
      </c>
      <c r="AA516" s="369">
        <v>1.6911524884790445</v>
      </c>
      <c r="AB516" s="369">
        <v>0.11731564686414518</v>
      </c>
      <c r="AC516" s="373">
        <v>0.3385163908773115</v>
      </c>
      <c r="AD516" s="575">
        <v>12167116000107</v>
      </c>
      <c r="AE516" s="370" t="s">
        <v>2030</v>
      </c>
      <c r="AF516" s="370" t="s">
        <v>1833</v>
      </c>
      <c r="AG516" s="374" t="s">
        <v>1458</v>
      </c>
      <c r="AH516" s="374" t="s">
        <v>1813</v>
      </c>
      <c r="AI516" s="374">
        <v>5000</v>
      </c>
      <c r="AJ516" s="374">
        <v>0</v>
      </c>
      <c r="AK516" s="374">
        <v>0</v>
      </c>
      <c r="AL516" s="722">
        <v>1.25</v>
      </c>
      <c r="AM516" s="722">
        <v>0</v>
      </c>
      <c r="AN516" s="369" t="s">
        <v>1815</v>
      </c>
      <c r="AO516" s="367" t="s">
        <v>1326</v>
      </c>
      <c r="AP516" s="370" t="s">
        <v>2031</v>
      </c>
      <c r="AQ516" s="376" t="s">
        <v>1424</v>
      </c>
      <c r="AR516" s="369">
        <v>7.0000000000000001E-3</v>
      </c>
      <c r="AS516" s="369">
        <v>7.0000000000000001E-3</v>
      </c>
      <c r="AT516" s="369" t="s">
        <v>1424</v>
      </c>
      <c r="AW516" s="198"/>
      <c r="AX516" s="198"/>
      <c r="AY516" s="184"/>
      <c r="AZ516" s="184"/>
      <c r="BA516" s="184"/>
      <c r="BB516" s="186"/>
      <c r="BC516" s="184"/>
      <c r="BD516" s="184"/>
      <c r="BE516" s="184"/>
      <c r="BF516" s="184"/>
      <c r="BG516" s="186"/>
      <c r="BH516" s="186"/>
      <c r="BI516" s="199"/>
      <c r="BJ516" s="199"/>
      <c r="BK516" s="199"/>
      <c r="BL516" s="186"/>
      <c r="BM516" s="186"/>
      <c r="BN516" s="186"/>
      <c r="BO516" s="186"/>
      <c r="BP516" s="186"/>
      <c r="BQ516" s="186"/>
      <c r="BR516" s="186"/>
      <c r="BS516" s="186"/>
      <c r="BT516" s="187"/>
      <c r="BU516" s="188"/>
      <c r="BV516" s="189"/>
      <c r="BW516" s="185"/>
      <c r="BX516"/>
      <c r="BZ516"/>
    </row>
    <row r="517" spans="2:78" ht="18.75">
      <c r="B517" s="363" t="s">
        <v>419</v>
      </c>
      <c r="C517" s="364">
        <v>23729525000168</v>
      </c>
      <c r="D517" s="365" t="s">
        <v>11</v>
      </c>
      <c r="E517" s="365" t="s">
        <v>620</v>
      </c>
      <c r="F517" s="365" t="s">
        <v>687</v>
      </c>
      <c r="G517" s="366" t="s">
        <v>740</v>
      </c>
      <c r="H517" s="366" t="s">
        <v>34</v>
      </c>
      <c r="I517" s="366" t="s">
        <v>1321</v>
      </c>
      <c r="J517" s="366" t="s">
        <v>608</v>
      </c>
      <c r="K517" s="367" t="s">
        <v>48</v>
      </c>
      <c r="L517" s="368"/>
      <c r="M517" s="368" t="s">
        <v>34</v>
      </c>
      <c r="N517" s="367">
        <v>424854</v>
      </c>
      <c r="O517" s="367" t="s">
        <v>1323</v>
      </c>
      <c r="P517" s="371">
        <v>42554</v>
      </c>
      <c r="Q517" s="372">
        <v>111.98858199999999</v>
      </c>
      <c r="R517" s="372">
        <v>41.5545161733871</v>
      </c>
      <c r="S517" s="367">
        <v>1</v>
      </c>
      <c r="T517" s="369">
        <v>0.11403326115167745</v>
      </c>
      <c r="U517" s="369">
        <v>1.2218118800211255</v>
      </c>
      <c r="V517" s="369">
        <v>0.14062115310612811</v>
      </c>
      <c r="W517" s="369">
        <v>1.2598040846328302</v>
      </c>
      <c r="X517" s="369">
        <v>0.20190809643836616</v>
      </c>
      <c r="Y517" s="369">
        <v>1.3821773251619038</v>
      </c>
      <c r="Z517" s="369">
        <v>0.25262403265977951</v>
      </c>
      <c r="AA517" s="369">
        <v>1.3649765391472011</v>
      </c>
      <c r="AB517" s="369">
        <v>2.7321935724058354E-3</v>
      </c>
      <c r="AC517" s="373">
        <v>10.614075003233454</v>
      </c>
      <c r="AD517" s="575">
        <v>22128298000152</v>
      </c>
      <c r="AE517" s="370" t="s">
        <v>1909</v>
      </c>
      <c r="AF517" s="370" t="s">
        <v>1812</v>
      </c>
      <c r="AG517" s="374" t="s">
        <v>1459</v>
      </c>
      <c r="AH517" s="374" t="s">
        <v>1813</v>
      </c>
      <c r="AI517" s="374">
        <v>1000</v>
      </c>
      <c r="AJ517" s="374">
        <v>1000</v>
      </c>
      <c r="AK517" s="374">
        <v>1000</v>
      </c>
      <c r="AL517" s="722">
        <v>0.8</v>
      </c>
      <c r="AM517" s="722">
        <v>20</v>
      </c>
      <c r="AN517" s="369" t="s">
        <v>1820</v>
      </c>
      <c r="AO517" s="367" t="s">
        <v>1326</v>
      </c>
      <c r="AP517" s="370" t="s">
        <v>1835</v>
      </c>
      <c r="AQ517" s="376" t="s">
        <v>688</v>
      </c>
      <c r="AR517" s="369">
        <v>2.3999999999999998E-3</v>
      </c>
      <c r="AS517" s="369">
        <v>2.3999999999999998E-3</v>
      </c>
      <c r="AT517" s="369" t="s">
        <v>1424</v>
      </c>
      <c r="AW517" s="198"/>
      <c r="AX517" s="198"/>
      <c r="AY517" s="184"/>
      <c r="AZ517" s="184"/>
      <c r="BA517" s="184"/>
      <c r="BB517" s="186"/>
      <c r="BC517" s="184"/>
      <c r="BD517" s="184"/>
      <c r="BE517" s="184"/>
      <c r="BF517" s="184"/>
      <c r="BG517" s="186"/>
      <c r="BH517" s="186"/>
      <c r="BI517" s="199"/>
      <c r="BJ517" s="199"/>
      <c r="BK517" s="199"/>
      <c r="BL517" s="186"/>
      <c r="BM517" s="186"/>
      <c r="BN517" s="186"/>
      <c r="BO517" s="186"/>
      <c r="BP517" s="186"/>
      <c r="BQ517" s="186"/>
      <c r="BR517" s="186"/>
      <c r="BS517" s="186"/>
      <c r="BT517" s="187"/>
      <c r="BU517" s="188"/>
      <c r="BV517" s="189"/>
      <c r="BW517" s="185"/>
      <c r="BX517"/>
      <c r="BZ517"/>
    </row>
    <row r="518" spans="2:78" ht="18.75">
      <c r="B518" s="363" t="s">
        <v>24</v>
      </c>
      <c r="C518" s="364">
        <v>24592505000150</v>
      </c>
      <c r="D518" s="365" t="s">
        <v>13</v>
      </c>
      <c r="E518" s="365" t="s">
        <v>615</v>
      </c>
      <c r="F518" s="365" t="s">
        <v>619</v>
      </c>
      <c r="G518" s="366" t="s">
        <v>34</v>
      </c>
      <c r="H518" s="366" t="s">
        <v>1340</v>
      </c>
      <c r="I518" s="366" t="s">
        <v>34</v>
      </c>
      <c r="J518" s="366" t="s">
        <v>611</v>
      </c>
      <c r="K518" s="367" t="s">
        <v>48</v>
      </c>
      <c r="L518" s="368" t="s">
        <v>1341</v>
      </c>
      <c r="M518" s="368" t="s">
        <v>34</v>
      </c>
      <c r="N518" s="367">
        <v>425257</v>
      </c>
      <c r="O518" s="367" t="s">
        <v>1323</v>
      </c>
      <c r="P518" s="371">
        <v>42652</v>
      </c>
      <c r="Q518" s="372">
        <v>363.61900600000001</v>
      </c>
      <c r="R518" s="372">
        <v>563.23671051587326</v>
      </c>
      <c r="S518" s="367">
        <v>1</v>
      </c>
      <c r="T518" s="369">
        <v>0.14703371676255106</v>
      </c>
      <c r="U518" s="369">
        <v>1.5753959861342048</v>
      </c>
      <c r="V518" s="369">
        <v>0.1337760575481497</v>
      </c>
      <c r="W518" s="369">
        <v>1.1984798872900946</v>
      </c>
      <c r="X518" s="369">
        <v>0.14496210056329906</v>
      </c>
      <c r="Y518" s="369">
        <v>0.99234915261356993</v>
      </c>
      <c r="Z518" s="369">
        <v>0.28720336893222265</v>
      </c>
      <c r="AA518" s="369">
        <v>1.5518153852150773</v>
      </c>
      <c r="AB518" s="369">
        <v>7.0957813887788851E-2</v>
      </c>
      <c r="AC518" s="373">
        <v>0.31222230123837103</v>
      </c>
      <c r="AD518" s="575">
        <v>20216114000180</v>
      </c>
      <c r="AE518" s="370" t="s">
        <v>1997</v>
      </c>
      <c r="AF518" s="370" t="s">
        <v>1812</v>
      </c>
      <c r="AG518" s="374" t="s">
        <v>1459</v>
      </c>
      <c r="AH518" s="374" t="s">
        <v>1813</v>
      </c>
      <c r="AI518" s="374">
        <v>500</v>
      </c>
      <c r="AJ518" s="374">
        <v>100</v>
      </c>
      <c r="AK518" s="374">
        <v>500</v>
      </c>
      <c r="AL518" s="722">
        <v>1.95</v>
      </c>
      <c r="AM518" s="722">
        <v>20</v>
      </c>
      <c r="AN518" s="369" t="s">
        <v>1820</v>
      </c>
      <c r="AO518" s="367" t="s">
        <v>1326</v>
      </c>
      <c r="AP518" s="370" t="s">
        <v>1835</v>
      </c>
      <c r="AQ518" s="376" t="s">
        <v>666</v>
      </c>
      <c r="AR518" s="369">
        <v>4.875E-3</v>
      </c>
      <c r="AS518" s="369">
        <v>4.875E-3</v>
      </c>
      <c r="AT518" s="369" t="s">
        <v>1424</v>
      </c>
      <c r="AW518" s="198"/>
      <c r="AX518" s="198"/>
      <c r="AY518" s="184"/>
      <c r="AZ518" s="184"/>
      <c r="BA518" s="184"/>
      <c r="BB518" s="186"/>
      <c r="BC518" s="184"/>
      <c r="BD518" s="184"/>
      <c r="BE518" s="184"/>
      <c r="BF518" s="184"/>
      <c r="BG518" s="186"/>
      <c r="BH518" s="186"/>
      <c r="BI518" s="199"/>
      <c r="BJ518" s="199"/>
      <c r="BK518" s="199"/>
      <c r="BL518" s="186"/>
      <c r="BM518" s="186"/>
      <c r="BN518" s="186"/>
      <c r="BO518" s="186"/>
      <c r="BP518" s="186"/>
      <c r="BQ518" s="186"/>
      <c r="BR518" s="186"/>
      <c r="BS518" s="186"/>
      <c r="BT518" s="187"/>
      <c r="BU518" s="188"/>
      <c r="BV518" s="189"/>
      <c r="BW518" s="185"/>
      <c r="BX518"/>
      <c r="BZ518"/>
    </row>
    <row r="519" spans="2:78" ht="18.75">
      <c r="B519" s="363" t="s">
        <v>243</v>
      </c>
      <c r="C519" s="364">
        <v>19488866000111</v>
      </c>
      <c r="D519" s="365" t="s">
        <v>11</v>
      </c>
      <c r="E519" s="365" t="s">
        <v>620</v>
      </c>
      <c r="F519" s="365" t="s">
        <v>665</v>
      </c>
      <c r="G519" s="366" t="s">
        <v>740</v>
      </c>
      <c r="H519" s="366" t="s">
        <v>34</v>
      </c>
      <c r="I519" s="366" t="s">
        <v>1424</v>
      </c>
      <c r="J519" s="366" t="s">
        <v>608</v>
      </c>
      <c r="K519" s="367" t="s">
        <v>48</v>
      </c>
      <c r="L519" s="368" t="s">
        <v>1341</v>
      </c>
      <c r="M519" s="368" t="s">
        <v>34</v>
      </c>
      <c r="N519" s="367">
        <v>425338</v>
      </c>
      <c r="O519" s="367" t="s">
        <v>1323</v>
      </c>
      <c r="P519" s="371">
        <v>42553</v>
      </c>
      <c r="Q519" s="372">
        <v>604.63731199999995</v>
      </c>
      <c r="R519" s="372">
        <v>444.54461429365062</v>
      </c>
      <c r="S519" s="367">
        <v>1</v>
      </c>
      <c r="T519" s="369">
        <v>0.10691056960165612</v>
      </c>
      <c r="U519" s="369">
        <v>1.1454956450415201</v>
      </c>
      <c r="V519" s="369">
        <v>0.12640202626526453</v>
      </c>
      <c r="W519" s="369">
        <v>1.1324170331234966</v>
      </c>
      <c r="X519" s="369">
        <v>0.21452172273606407</v>
      </c>
      <c r="Y519" s="369">
        <v>1.4685248692390473</v>
      </c>
      <c r="Z519" s="369">
        <v>0.20709729288547574</v>
      </c>
      <c r="AA519" s="369">
        <v>1.1189867532922853</v>
      </c>
      <c r="AB519" s="369">
        <v>2.6484350933807699E-3</v>
      </c>
      <c r="AC519" s="373">
        <v>5.5808732851129337</v>
      </c>
      <c r="AD519" s="575">
        <v>18990334000115</v>
      </c>
      <c r="AE519" s="370" t="s">
        <v>2006</v>
      </c>
      <c r="AF519" s="370" t="s">
        <v>1812</v>
      </c>
      <c r="AG519" s="374" t="s">
        <v>1459</v>
      </c>
      <c r="AH519" s="374" t="s">
        <v>1819</v>
      </c>
      <c r="AI519" s="374">
        <v>100000</v>
      </c>
      <c r="AJ519" s="374">
        <v>50000</v>
      </c>
      <c r="AK519" s="374">
        <v>100000</v>
      </c>
      <c r="AL519" s="722">
        <v>0.85</v>
      </c>
      <c r="AM519" s="722">
        <v>20</v>
      </c>
      <c r="AN519" s="369" t="s">
        <v>1820</v>
      </c>
      <c r="AO519" s="367" t="s">
        <v>1326</v>
      </c>
      <c r="AP519" s="370" t="s">
        <v>1835</v>
      </c>
      <c r="AQ519" s="376" t="s">
        <v>673</v>
      </c>
      <c r="AR519" s="369">
        <v>1E-3</v>
      </c>
      <c r="AS519" s="369">
        <v>1E-3</v>
      </c>
      <c r="AT519" s="369" t="s">
        <v>1424</v>
      </c>
      <c r="AW519" s="198"/>
      <c r="AX519" s="198"/>
      <c r="AY519" s="184"/>
      <c r="AZ519" s="184"/>
      <c r="BA519" s="184"/>
      <c r="BB519" s="186"/>
      <c r="BC519" s="184"/>
      <c r="BD519" s="184"/>
      <c r="BE519" s="184"/>
      <c r="BF519" s="184"/>
      <c r="BG519" s="186"/>
      <c r="BH519" s="186"/>
      <c r="BI519" s="199"/>
      <c r="BJ519" s="199"/>
      <c r="BK519" s="199"/>
      <c r="BL519" s="186"/>
      <c r="BM519" s="186"/>
      <c r="BN519" s="186"/>
      <c r="BO519" s="186"/>
      <c r="BP519" s="186"/>
      <c r="BQ519" s="186"/>
      <c r="BR519" s="186"/>
      <c r="BS519" s="186"/>
      <c r="BT519" s="187"/>
      <c r="BU519" s="188"/>
      <c r="BV519" s="189"/>
      <c r="BW519" s="185"/>
      <c r="BX519"/>
      <c r="BZ519"/>
    </row>
    <row r="520" spans="2:78" ht="18.75">
      <c r="B520" s="363" t="s">
        <v>829</v>
      </c>
      <c r="C520" s="364">
        <v>24623412000146</v>
      </c>
      <c r="D520" s="365" t="s">
        <v>11</v>
      </c>
      <c r="E520" s="365" t="s">
        <v>620</v>
      </c>
      <c r="F520" s="365" t="s">
        <v>694</v>
      </c>
      <c r="G520" s="366" t="s">
        <v>740</v>
      </c>
      <c r="H520" s="366" t="s">
        <v>34</v>
      </c>
      <c r="I520" s="366" t="s">
        <v>1424</v>
      </c>
      <c r="J520" s="366" t="s">
        <v>608</v>
      </c>
      <c r="K520" s="367" t="s">
        <v>48</v>
      </c>
      <c r="L520" s="368"/>
      <c r="M520" s="368" t="s">
        <v>34</v>
      </c>
      <c r="N520" s="367">
        <v>425524</v>
      </c>
      <c r="O520" s="367" t="s">
        <v>1323</v>
      </c>
      <c r="P520" s="371">
        <v>42592</v>
      </c>
      <c r="Q520" s="372">
        <v>100.500204</v>
      </c>
      <c r="R520" s="372">
        <v>105.88552691269834</v>
      </c>
      <c r="S520" s="367">
        <v>1</v>
      </c>
      <c r="T520" s="369">
        <v>7.0356438312522585E-2</v>
      </c>
      <c r="U520" s="369">
        <v>0.75383560285865814</v>
      </c>
      <c r="V520" s="369">
        <v>9.1904894506621204E-2</v>
      </c>
      <c r="W520" s="369">
        <v>0.82336233873582931</v>
      </c>
      <c r="X520" s="369">
        <v>0.17288444583020435</v>
      </c>
      <c r="Y520" s="369">
        <v>1.183493703892321</v>
      </c>
      <c r="Z520" s="369">
        <v>0.19269451003564009</v>
      </c>
      <c r="AA520" s="369">
        <v>1.0411657301636836</v>
      </c>
      <c r="AB520" s="369">
        <v>2.1211151775884046E-2</v>
      </c>
      <c r="AC520" s="373">
        <v>-0.92953703348894445</v>
      </c>
      <c r="AD520" s="575">
        <v>24601713000179</v>
      </c>
      <c r="AE520" s="370" t="s">
        <v>1919</v>
      </c>
      <c r="AF520" s="370" t="s">
        <v>1812</v>
      </c>
      <c r="AG520" s="374" t="s">
        <v>1459</v>
      </c>
      <c r="AH520" s="374" t="s">
        <v>1819</v>
      </c>
      <c r="AI520" s="374">
        <v>100</v>
      </c>
      <c r="AJ520" s="374">
        <v>100</v>
      </c>
      <c r="AK520" s="374">
        <v>100</v>
      </c>
      <c r="AL520" s="722">
        <v>1</v>
      </c>
      <c r="AM520" s="722">
        <v>20</v>
      </c>
      <c r="AN520" s="369" t="s">
        <v>1814</v>
      </c>
      <c r="AO520" s="367" t="s">
        <v>1326</v>
      </c>
      <c r="AP520" s="370" t="s">
        <v>1835</v>
      </c>
      <c r="AQ520" s="376" t="s">
        <v>673</v>
      </c>
      <c r="AR520" s="369">
        <v>2E-3</v>
      </c>
      <c r="AS520" s="369">
        <v>2E-3</v>
      </c>
      <c r="AT520" s="369" t="s">
        <v>1424</v>
      </c>
      <c r="AW520" s="198"/>
      <c r="AX520" s="198"/>
      <c r="AY520" s="184"/>
      <c r="AZ520" s="184"/>
      <c r="BA520" s="184"/>
      <c r="BB520" s="186"/>
      <c r="BC520" s="184"/>
      <c r="BD520" s="184"/>
      <c r="BE520" s="184"/>
      <c r="BF520" s="184"/>
      <c r="BG520" s="186"/>
      <c r="BH520" s="186"/>
      <c r="BI520" s="199"/>
      <c r="BJ520" s="199"/>
      <c r="BK520" s="199"/>
      <c r="BL520" s="186"/>
      <c r="BM520" s="186"/>
      <c r="BN520" s="186"/>
      <c r="BO520" s="186"/>
      <c r="BP520" s="186"/>
      <c r="BQ520" s="186"/>
      <c r="BR520" s="186"/>
      <c r="BS520" s="186"/>
      <c r="BT520" s="187"/>
      <c r="BU520" s="188"/>
      <c r="BV520" s="189"/>
      <c r="BW520" s="185"/>
      <c r="BX520"/>
      <c r="BZ520"/>
    </row>
    <row r="521" spans="2:78" ht="18.75">
      <c r="B521" s="363" t="s">
        <v>36</v>
      </c>
      <c r="C521" s="364">
        <v>23957096000186</v>
      </c>
      <c r="D521" s="365" t="s">
        <v>11</v>
      </c>
      <c r="E521" s="365" t="s">
        <v>620</v>
      </c>
      <c r="F521" s="365" t="s">
        <v>687</v>
      </c>
      <c r="G521" s="366" t="s">
        <v>740</v>
      </c>
      <c r="H521" s="366" t="s">
        <v>34</v>
      </c>
      <c r="I521" s="366" t="s">
        <v>1321</v>
      </c>
      <c r="J521" s="366" t="s">
        <v>608</v>
      </c>
      <c r="K521" s="367" t="s">
        <v>48</v>
      </c>
      <c r="L521" s="368"/>
      <c r="M521" s="368" t="s">
        <v>34</v>
      </c>
      <c r="N521" s="367">
        <v>425559</v>
      </c>
      <c r="O521" s="367" t="s">
        <v>1323</v>
      </c>
      <c r="P521" s="371">
        <v>42641</v>
      </c>
      <c r="Q521" s="372">
        <v>293.912485</v>
      </c>
      <c r="R521" s="372">
        <v>267.65937351405648</v>
      </c>
      <c r="S521" s="367">
        <v>1</v>
      </c>
      <c r="T521" s="369">
        <v>7.4844884400107059E-2</v>
      </c>
      <c r="U521" s="369">
        <v>0.80192715700048567</v>
      </c>
      <c r="V521" s="369">
        <v>9.5038400066595363E-2</v>
      </c>
      <c r="W521" s="369">
        <v>0.85143495097430122</v>
      </c>
      <c r="X521" s="369">
        <v>0.15776666061714706</v>
      </c>
      <c r="Y521" s="369">
        <v>1.0800037483296216</v>
      </c>
      <c r="Z521" s="369">
        <v>0.22993610387295682</v>
      </c>
      <c r="AA521" s="369">
        <v>1.2423892690850447</v>
      </c>
      <c r="AB521" s="369">
        <v>8.9235022302670188E-3</v>
      </c>
      <c r="AC521" s="373">
        <v>-1.8583561824434751</v>
      </c>
      <c r="AD521" s="575">
        <v>0</v>
      </c>
      <c r="AE521" s="370" t="s">
        <v>2032</v>
      </c>
      <c r="AF521" s="370" t="s">
        <v>1875</v>
      </c>
      <c r="AG521" s="374" t="s">
        <v>738</v>
      </c>
      <c r="AH521" s="374" t="s">
        <v>1813</v>
      </c>
      <c r="AI521" s="374">
        <v>5000</v>
      </c>
      <c r="AJ521" s="374">
        <v>5000</v>
      </c>
      <c r="AK521" s="374">
        <v>5000</v>
      </c>
      <c r="AL521" s="722">
        <v>2</v>
      </c>
      <c r="AM521" s="722">
        <v>20</v>
      </c>
      <c r="AN521" s="369" t="s">
        <v>1824</v>
      </c>
      <c r="AO521" s="367" t="s">
        <v>1326</v>
      </c>
      <c r="AP521" s="370" t="s">
        <v>1835</v>
      </c>
      <c r="AQ521" s="376" t="s">
        <v>688</v>
      </c>
      <c r="AR521" s="369">
        <v>3.3333333333333301E-3</v>
      </c>
      <c r="AS521" s="369">
        <v>3.3333333333333301E-3</v>
      </c>
      <c r="AT521" s="369" t="s">
        <v>1424</v>
      </c>
      <c r="AW521" s="198"/>
      <c r="AX521" s="198"/>
      <c r="AY521" s="184"/>
      <c r="AZ521" s="184"/>
      <c r="BA521" s="184"/>
      <c r="BB521" s="186"/>
      <c r="BC521" s="184"/>
      <c r="BD521" s="184"/>
      <c r="BE521" s="184"/>
      <c r="BF521" s="184"/>
      <c r="BG521" s="186"/>
      <c r="BH521" s="186"/>
      <c r="BI521" s="199"/>
      <c r="BJ521" s="199"/>
      <c r="BK521" s="199"/>
      <c r="BL521" s="218"/>
      <c r="BM521" s="186"/>
      <c r="BN521" s="186"/>
      <c r="BO521" s="186"/>
      <c r="BP521" s="186"/>
      <c r="BQ521" s="186"/>
      <c r="BR521" s="186"/>
      <c r="BS521" s="186"/>
      <c r="BT521" s="187"/>
      <c r="BU521" s="188"/>
      <c r="BV521" s="189"/>
      <c r="BW521" s="185"/>
      <c r="BX521"/>
      <c r="BZ521"/>
    </row>
    <row r="522" spans="2:78" ht="18.75">
      <c r="B522" s="363" t="s">
        <v>1112</v>
      </c>
      <c r="C522" s="364">
        <v>24552346000160</v>
      </c>
      <c r="D522" s="365" t="s">
        <v>11</v>
      </c>
      <c r="E522" s="365" t="s">
        <v>621</v>
      </c>
      <c r="F522" s="365" t="s">
        <v>694</v>
      </c>
      <c r="G522" s="366" t="s">
        <v>740</v>
      </c>
      <c r="H522" s="366" t="s">
        <v>34</v>
      </c>
      <c r="I522" s="366" t="s">
        <v>1424</v>
      </c>
      <c r="J522" s="366" t="s">
        <v>608</v>
      </c>
      <c r="K522" s="367" t="s">
        <v>48</v>
      </c>
      <c r="L522" s="368"/>
      <c r="M522" s="368" t="s">
        <v>34</v>
      </c>
      <c r="N522" s="367">
        <v>426911</v>
      </c>
      <c r="O522" s="367" t="s">
        <v>1323</v>
      </c>
      <c r="P522" s="371">
        <v>42641</v>
      </c>
      <c r="Q522" s="372">
        <v>40.061272000000002</v>
      </c>
      <c r="R522" s="372">
        <v>50.541384138888915</v>
      </c>
      <c r="S522" s="367">
        <v>1</v>
      </c>
      <c r="T522" s="369">
        <v>5.6557466953830904E-2</v>
      </c>
      <c r="U522" s="369">
        <v>0.60598622130238278</v>
      </c>
      <c r="V522" s="369">
        <v>7.5921506950846984E-2</v>
      </c>
      <c r="W522" s="369">
        <v>0.68016953676927783</v>
      </c>
      <c r="X522" s="369">
        <v>0.16225816350727396</v>
      </c>
      <c r="Y522" s="369">
        <v>1.1107506750757099</v>
      </c>
      <c r="Z522" s="369">
        <v>0.18293405756414005</v>
      </c>
      <c r="AA522" s="369">
        <v>0.9884281165059946</v>
      </c>
      <c r="AB522" s="369">
        <v>3.5166195880337314E-2</v>
      </c>
      <c r="AC522" s="373">
        <v>-1.015177722830531</v>
      </c>
      <c r="AD522" s="575">
        <v>0</v>
      </c>
      <c r="AE522" s="370" t="s">
        <v>1945</v>
      </c>
      <c r="AF522" s="370" t="s">
        <v>1833</v>
      </c>
      <c r="AG522" s="374" t="s">
        <v>1458</v>
      </c>
      <c r="AH522" s="374" t="s">
        <v>1819</v>
      </c>
      <c r="AI522" s="374">
        <v>0</v>
      </c>
      <c r="AJ522" s="374">
        <v>0</v>
      </c>
      <c r="AK522" s="374">
        <v>0</v>
      </c>
      <c r="AL522" s="722">
        <v>0.9</v>
      </c>
      <c r="AM522" s="722">
        <v>20</v>
      </c>
      <c r="AN522" s="369" t="s">
        <v>1834</v>
      </c>
      <c r="AO522" s="367" t="s">
        <v>1326</v>
      </c>
      <c r="AP522" s="370" t="s">
        <v>1821</v>
      </c>
      <c r="AQ522" s="376" t="s">
        <v>11</v>
      </c>
      <c r="AR522" s="369">
        <v>1.8E-3</v>
      </c>
      <c r="AS522" s="369">
        <v>1.8E-3</v>
      </c>
      <c r="AT522" s="369" t="s">
        <v>1424</v>
      </c>
      <c r="AW522" s="198"/>
      <c r="AX522" s="198"/>
      <c r="AY522" s="184"/>
      <c r="AZ522" s="184"/>
      <c r="BA522" s="184"/>
      <c r="BB522" s="186"/>
      <c r="BC522" s="184"/>
      <c r="BD522" s="184"/>
      <c r="BE522" s="184"/>
      <c r="BF522" s="184"/>
      <c r="BG522" s="186"/>
      <c r="BH522" s="186"/>
      <c r="BI522" s="199"/>
      <c r="BJ522" s="199"/>
      <c r="BK522" s="199"/>
      <c r="BL522" s="218"/>
      <c r="BM522" s="186"/>
      <c r="BN522" s="186"/>
      <c r="BO522" s="186"/>
      <c r="BP522" s="186"/>
      <c r="BQ522" s="186"/>
      <c r="BR522" s="186"/>
      <c r="BS522" s="186"/>
      <c r="BT522" s="187"/>
      <c r="BU522" s="188"/>
      <c r="BV522" s="189"/>
      <c r="BW522" s="185"/>
      <c r="BX522"/>
      <c r="BZ522"/>
    </row>
    <row r="523" spans="2:78" ht="18.75">
      <c r="B523" s="363" t="s">
        <v>400</v>
      </c>
      <c r="C523" s="364">
        <v>24769058000162</v>
      </c>
      <c r="D523" s="365" t="s">
        <v>11</v>
      </c>
      <c r="E523" s="365" t="s">
        <v>620</v>
      </c>
      <c r="F523" s="365" t="s">
        <v>665</v>
      </c>
      <c r="G523" s="366" t="s">
        <v>740</v>
      </c>
      <c r="H523" s="366" t="s">
        <v>34</v>
      </c>
      <c r="I523" s="366" t="s">
        <v>1424</v>
      </c>
      <c r="J523" s="366" t="s">
        <v>608</v>
      </c>
      <c r="K523" s="367" t="s">
        <v>48</v>
      </c>
      <c r="L523" s="368"/>
      <c r="M523" s="368" t="s">
        <v>1421</v>
      </c>
      <c r="N523" s="367">
        <v>427128</v>
      </c>
      <c r="O523" s="367" t="s">
        <v>1323</v>
      </c>
      <c r="P523" s="371">
        <v>42473</v>
      </c>
      <c r="Q523" s="372">
        <v>34.615081000000004</v>
      </c>
      <c r="R523" s="372">
        <v>48.067705346613536</v>
      </c>
      <c r="S523" s="367">
        <v>1</v>
      </c>
      <c r="T523" s="369">
        <v>9.8013224535165921E-2</v>
      </c>
      <c r="U523" s="369">
        <v>1.0501648460001285</v>
      </c>
      <c r="V523" s="369">
        <v>0.11841471296383155</v>
      </c>
      <c r="W523" s="369">
        <v>1.0608598761800232</v>
      </c>
      <c r="X523" s="369">
        <v>0.16318449735513907</v>
      </c>
      <c r="Y523" s="369">
        <v>1.1170919643188582</v>
      </c>
      <c r="Z523" s="369">
        <v>0.19974620558230027</v>
      </c>
      <c r="AA523" s="369">
        <v>1.0792674059269034</v>
      </c>
      <c r="AB523" s="369">
        <v>2.3297278433104477E-3</v>
      </c>
      <c r="AC523" s="373">
        <v>2.9159059836441568</v>
      </c>
      <c r="AD523" s="575">
        <v>0</v>
      </c>
      <c r="AE523" s="370" t="s">
        <v>2033</v>
      </c>
      <c r="AF523" s="370" t="s">
        <v>2034</v>
      </c>
      <c r="AG523" s="374" t="s">
        <v>1458</v>
      </c>
      <c r="AH523" s="374" t="s">
        <v>1819</v>
      </c>
      <c r="AI523" s="374">
        <v>100</v>
      </c>
      <c r="AJ523" s="374">
        <v>0</v>
      </c>
      <c r="AK523" s="374">
        <v>100</v>
      </c>
      <c r="AL523" s="722">
        <v>0.35</v>
      </c>
      <c r="AM523" s="722">
        <v>0</v>
      </c>
      <c r="AN523" s="369" t="s">
        <v>1820</v>
      </c>
      <c r="AO523" s="367" t="s">
        <v>1326</v>
      </c>
      <c r="AP523" s="370" t="s">
        <v>1821</v>
      </c>
      <c r="AQ523" s="376" t="s">
        <v>11</v>
      </c>
      <c r="AR523" s="369">
        <v>8.1666666666666704E-4</v>
      </c>
      <c r="AS523" s="369">
        <v>8.1666666666666704E-4</v>
      </c>
      <c r="AT523" s="369" t="s">
        <v>1424</v>
      </c>
      <c r="AW523" s="198"/>
      <c r="AX523" s="198"/>
      <c r="AY523" s="184"/>
      <c r="AZ523" s="184"/>
      <c r="BA523" s="184"/>
      <c r="BB523" s="186"/>
      <c r="BC523" s="184"/>
      <c r="BD523" s="184"/>
      <c r="BE523" s="184"/>
      <c r="BF523" s="184"/>
      <c r="BG523" s="186"/>
      <c r="BH523" s="186"/>
      <c r="BI523" s="199"/>
      <c r="BJ523" s="199"/>
      <c r="BK523" s="199"/>
      <c r="BL523" s="218"/>
      <c r="BM523" s="186"/>
      <c r="BN523" s="186"/>
      <c r="BO523" s="186"/>
      <c r="BP523" s="186"/>
      <c r="BQ523" s="186"/>
      <c r="BR523" s="186"/>
      <c r="BS523" s="186"/>
      <c r="BT523" s="187"/>
      <c r="BU523" s="188"/>
      <c r="BV523" s="189"/>
      <c r="BW523" s="185"/>
      <c r="BX523"/>
      <c r="BZ523"/>
    </row>
    <row r="524" spans="2:78" ht="18.75">
      <c r="B524" s="363" t="s">
        <v>489</v>
      </c>
      <c r="C524" s="364">
        <v>25274966000148</v>
      </c>
      <c r="D524" s="365" t="s">
        <v>11</v>
      </c>
      <c r="E524" s="365" t="s">
        <v>620</v>
      </c>
      <c r="F524" s="365" t="s">
        <v>687</v>
      </c>
      <c r="G524" s="366" t="s">
        <v>1424</v>
      </c>
      <c r="H524" s="366" t="s">
        <v>34</v>
      </c>
      <c r="I524" s="366" t="s">
        <v>1321</v>
      </c>
      <c r="J524" s="366" t="s">
        <v>608</v>
      </c>
      <c r="K524" s="367" t="s">
        <v>48</v>
      </c>
      <c r="L524" s="368"/>
      <c r="M524" s="368" t="s">
        <v>34</v>
      </c>
      <c r="N524" s="367">
        <v>427616</v>
      </c>
      <c r="O524" s="367" t="s">
        <v>1323</v>
      </c>
      <c r="P524" s="371">
        <v>42683</v>
      </c>
      <c r="Q524" s="372">
        <v>2.6331920000000002</v>
      </c>
      <c r="R524" s="372">
        <v>4.0462281290322597</v>
      </c>
      <c r="S524" s="367">
        <v>1</v>
      </c>
      <c r="T524" s="369">
        <v>9.9797724440840563E-2</v>
      </c>
      <c r="U524" s="369">
        <v>1.0692849094152208</v>
      </c>
      <c r="V524" s="369">
        <v>0.13780120991480671</v>
      </c>
      <c r="W524" s="369">
        <v>1.2345406312164153</v>
      </c>
      <c r="X524" s="369">
        <v>8.4497867115362224E-2</v>
      </c>
      <c r="Y524" s="369">
        <v>0.5784366155274443</v>
      </c>
      <c r="Z524" s="369">
        <v>4.3579689861379833E-2</v>
      </c>
      <c r="AA524" s="369">
        <v>0.23546949836006362</v>
      </c>
      <c r="AB524" s="369">
        <v>1.6012120440764794E-2</v>
      </c>
      <c r="AC524" s="373">
        <v>1.6349967142950155</v>
      </c>
      <c r="AD524" s="575">
        <v>0</v>
      </c>
      <c r="AE524" s="370" t="s">
        <v>2035</v>
      </c>
      <c r="AF524" s="370" t="s">
        <v>2036</v>
      </c>
      <c r="AG524" s="374" t="s">
        <v>1182</v>
      </c>
      <c r="AH524" s="374" t="s">
        <v>1819</v>
      </c>
      <c r="AI524" s="374">
        <v>1000</v>
      </c>
      <c r="AJ524" s="374">
        <v>1000</v>
      </c>
      <c r="AK524" s="374">
        <v>1000</v>
      </c>
      <c r="AL524" s="722">
        <v>0.6</v>
      </c>
      <c r="AM524" s="722">
        <v>20</v>
      </c>
      <c r="AN524" s="369" t="s">
        <v>1820</v>
      </c>
      <c r="AO524" s="367" t="s">
        <v>1326</v>
      </c>
      <c r="AP524" s="370" t="s">
        <v>1821</v>
      </c>
      <c r="AQ524" s="376" t="s">
        <v>1376</v>
      </c>
      <c r="AR524" s="369">
        <v>8.8000000000000003E-4</v>
      </c>
      <c r="AS524" s="369">
        <v>8.8000000000000003E-4</v>
      </c>
      <c r="AT524" s="369" t="s">
        <v>1424</v>
      </c>
      <c r="AW524" s="198"/>
      <c r="AX524" s="198"/>
      <c r="AY524" s="184"/>
      <c r="AZ524" s="184"/>
      <c r="BA524" s="184"/>
      <c r="BB524" s="186"/>
      <c r="BC524" s="184"/>
      <c r="BD524" s="184"/>
      <c r="BE524" s="184"/>
      <c r="BF524" s="184"/>
      <c r="BG524" s="186"/>
      <c r="BH524" s="186"/>
      <c r="BI524" s="199"/>
      <c r="BJ524" s="199"/>
      <c r="BK524" s="199"/>
      <c r="BL524" s="186"/>
      <c r="BM524" s="186"/>
      <c r="BN524" s="186"/>
      <c r="BO524" s="186"/>
      <c r="BP524" s="186"/>
      <c r="BQ524" s="186"/>
      <c r="BR524" s="186"/>
      <c r="BS524" s="186"/>
      <c r="BT524" s="187"/>
      <c r="BU524" s="188"/>
      <c r="BV524" s="189"/>
      <c r="BW524" s="185"/>
      <c r="BX524"/>
      <c r="BZ524"/>
    </row>
    <row r="525" spans="2:78" ht="18.75">
      <c r="B525" s="363" t="s">
        <v>341</v>
      </c>
      <c r="C525" s="364">
        <v>24011864000177</v>
      </c>
      <c r="D525" s="365" t="s">
        <v>11</v>
      </c>
      <c r="E525" s="365" t="s">
        <v>621</v>
      </c>
      <c r="F525" s="365" t="s">
        <v>674</v>
      </c>
      <c r="G525" s="366" t="s">
        <v>740</v>
      </c>
      <c r="H525" s="366" t="s">
        <v>34</v>
      </c>
      <c r="I525" s="366" t="s">
        <v>1424</v>
      </c>
      <c r="J525" s="366" t="s">
        <v>608</v>
      </c>
      <c r="K525" s="367" t="s">
        <v>48</v>
      </c>
      <c r="L525" s="368"/>
      <c r="M525" s="368" t="s">
        <v>34</v>
      </c>
      <c r="N525" s="367">
        <v>427950</v>
      </c>
      <c r="O525" s="367" t="s">
        <v>1323</v>
      </c>
      <c r="P525" s="371">
        <v>42432</v>
      </c>
      <c r="Q525" s="372">
        <v>185.94823199999999</v>
      </c>
      <c r="R525" s="372">
        <v>152.54734875396815</v>
      </c>
      <c r="S525" s="367">
        <v>1</v>
      </c>
      <c r="T525" s="369">
        <v>7.2669486080453982E-2</v>
      </c>
      <c r="U525" s="369">
        <v>0.77861880394729377</v>
      </c>
      <c r="V525" s="369">
        <v>8.9737289320586999E-2</v>
      </c>
      <c r="W525" s="369">
        <v>0.8039430848972815</v>
      </c>
      <c r="X525" s="369">
        <v>0.15918776450083372</v>
      </c>
      <c r="Y525" s="369">
        <v>1.0897320237152044</v>
      </c>
      <c r="Z525" s="369">
        <v>0.23952797259332193</v>
      </c>
      <c r="AA525" s="369">
        <v>1.2942159921090999</v>
      </c>
      <c r="AB525" s="369">
        <v>2.8051991872580898E-2</v>
      </c>
      <c r="AC525" s="373">
        <v>-0.78012842667559867</v>
      </c>
      <c r="AD525" s="575">
        <v>21624772000174</v>
      </c>
      <c r="AE525" s="370" t="s">
        <v>1860</v>
      </c>
      <c r="AF525" s="370" t="s">
        <v>1856</v>
      </c>
      <c r="AG525" s="374" t="s">
        <v>59</v>
      </c>
      <c r="AH525" s="374" t="s">
        <v>1819</v>
      </c>
      <c r="AI525" s="374">
        <v>20000</v>
      </c>
      <c r="AJ525" s="374">
        <v>100</v>
      </c>
      <c r="AK525" s="374">
        <v>1000</v>
      </c>
      <c r="AL525" s="722">
        <v>0</v>
      </c>
      <c r="AM525" s="722">
        <v>0</v>
      </c>
      <c r="AN525" s="369" t="s">
        <v>1928</v>
      </c>
      <c r="AO525" s="367" t="s">
        <v>1326</v>
      </c>
      <c r="AP525" s="370" t="s">
        <v>1821</v>
      </c>
      <c r="AQ525" s="376" t="s">
        <v>1376</v>
      </c>
      <c r="AR525" s="369">
        <v>1.33333333333333E-3</v>
      </c>
      <c r="AS525" s="369">
        <v>1.33333333333333E-3</v>
      </c>
      <c r="AT525" s="369" t="s">
        <v>1424</v>
      </c>
      <c r="AW525" s="198"/>
      <c r="AX525" s="198"/>
      <c r="AY525" s="184"/>
      <c r="AZ525" s="184"/>
      <c r="BA525" s="184"/>
      <c r="BB525" s="186"/>
      <c r="BC525" s="184"/>
      <c r="BD525" s="184"/>
      <c r="BE525" s="184"/>
      <c r="BF525" s="184"/>
      <c r="BG525" s="186"/>
      <c r="BH525" s="186"/>
      <c r="BI525" s="199"/>
      <c r="BJ525" s="199"/>
      <c r="BK525" s="199"/>
      <c r="BL525" s="186"/>
      <c r="BM525" s="186"/>
      <c r="BN525" s="186"/>
      <c r="BO525" s="186"/>
      <c r="BP525" s="186"/>
      <c r="BQ525" s="186"/>
      <c r="BR525" s="186"/>
      <c r="BS525" s="186"/>
      <c r="BT525" s="187"/>
      <c r="BU525" s="188"/>
      <c r="BV525" s="189"/>
      <c r="BW525" s="185"/>
      <c r="BX525"/>
      <c r="BZ525"/>
    </row>
    <row r="526" spans="2:78" ht="18.75">
      <c r="B526" s="363" t="s">
        <v>292</v>
      </c>
      <c r="C526" s="364">
        <v>24140256000162</v>
      </c>
      <c r="D526" s="365" t="s">
        <v>13</v>
      </c>
      <c r="E526" s="365" t="s">
        <v>616</v>
      </c>
      <c r="F526" s="365" t="s">
        <v>617</v>
      </c>
      <c r="G526" s="366" t="s">
        <v>34</v>
      </c>
      <c r="H526" s="366" t="s">
        <v>867</v>
      </c>
      <c r="I526" s="366" t="s">
        <v>34</v>
      </c>
      <c r="J526" s="366" t="s">
        <v>608</v>
      </c>
      <c r="K526" s="367" t="s">
        <v>48</v>
      </c>
      <c r="L526" s="368"/>
      <c r="M526" s="368" t="s">
        <v>34</v>
      </c>
      <c r="N526" s="367">
        <v>427977</v>
      </c>
      <c r="O526" s="367" t="s">
        <v>1323</v>
      </c>
      <c r="P526" s="371">
        <v>42502</v>
      </c>
      <c r="Q526" s="372">
        <v>782.14187000000004</v>
      </c>
      <c r="R526" s="372">
        <v>553.85335821031742</v>
      </c>
      <c r="S526" s="367">
        <v>1</v>
      </c>
      <c r="T526" s="369">
        <v>0.1511334741081114</v>
      </c>
      <c r="U526" s="369">
        <v>1.6193229262165969</v>
      </c>
      <c r="V526" s="369">
        <v>0.2081407549656511</v>
      </c>
      <c r="W526" s="369">
        <v>1.8647021980141991</v>
      </c>
      <c r="X526" s="369">
        <v>0.25827992475768169</v>
      </c>
      <c r="Y526" s="369">
        <v>1.7680749897692365</v>
      </c>
      <c r="Z526" s="369">
        <v>0.43337476243141526</v>
      </c>
      <c r="AA526" s="369">
        <v>2.3416077130477784</v>
      </c>
      <c r="AB526" s="369">
        <v>5.4797686882829065E-2</v>
      </c>
      <c r="AC526" s="373">
        <v>1.7613756136599874</v>
      </c>
      <c r="AD526" s="575">
        <v>24119428000116</v>
      </c>
      <c r="AE526" s="370" t="s">
        <v>2011</v>
      </c>
      <c r="AF526" s="370" t="s">
        <v>1856</v>
      </c>
      <c r="AG526" s="374" t="s">
        <v>59</v>
      </c>
      <c r="AH526" s="374" t="s">
        <v>1819</v>
      </c>
      <c r="AI526" s="374">
        <v>1000</v>
      </c>
      <c r="AJ526" s="374">
        <v>500</v>
      </c>
      <c r="AK526" s="374">
        <v>1000</v>
      </c>
      <c r="AL526" s="722">
        <v>2</v>
      </c>
      <c r="AM526" s="722">
        <v>20</v>
      </c>
      <c r="AN526" s="369" t="s">
        <v>1820</v>
      </c>
      <c r="AO526" s="367" t="s">
        <v>1326</v>
      </c>
      <c r="AP526" s="370" t="s">
        <v>1835</v>
      </c>
      <c r="AQ526" s="376" t="s">
        <v>676</v>
      </c>
      <c r="AR526" s="369">
        <v>4.9333333333333304E-3</v>
      </c>
      <c r="AS526" s="369">
        <v>4.9333333333333304E-3</v>
      </c>
      <c r="AT526" s="369" t="s">
        <v>1424</v>
      </c>
      <c r="AW526" s="198"/>
      <c r="AX526" s="198"/>
      <c r="AY526" s="184"/>
      <c r="AZ526" s="184"/>
      <c r="BA526" s="184"/>
      <c r="BB526" s="186"/>
      <c r="BC526" s="184"/>
      <c r="BD526" s="184"/>
      <c r="BE526" s="184"/>
      <c r="BF526" s="184"/>
      <c r="BG526" s="186"/>
      <c r="BH526" s="186"/>
      <c r="BI526" s="199"/>
      <c r="BJ526" s="199"/>
      <c r="BK526" s="199"/>
      <c r="BL526" s="186"/>
      <c r="BM526" s="186"/>
      <c r="BN526" s="186"/>
      <c r="BO526" s="186"/>
      <c r="BP526" s="186"/>
      <c r="BQ526" s="186"/>
      <c r="BR526" s="186"/>
      <c r="BS526" s="186"/>
      <c r="BT526" s="187"/>
      <c r="BU526" s="188"/>
      <c r="BV526" s="189"/>
      <c r="BW526" s="185"/>
      <c r="BX526"/>
      <c r="BZ526"/>
    </row>
    <row r="527" spans="2:78" ht="18.75">
      <c r="B527" s="363" t="s">
        <v>375</v>
      </c>
      <c r="C527" s="364">
        <v>25423215000146</v>
      </c>
      <c r="D527" s="365" t="s">
        <v>13</v>
      </c>
      <c r="E527" s="365" t="s">
        <v>616</v>
      </c>
      <c r="F527" s="365" t="s">
        <v>617</v>
      </c>
      <c r="G527" s="366" t="s">
        <v>34</v>
      </c>
      <c r="H527" s="366" t="s">
        <v>1340</v>
      </c>
      <c r="I527" s="366" t="s">
        <v>34</v>
      </c>
      <c r="J527" s="366" t="s">
        <v>608</v>
      </c>
      <c r="K527" s="367" t="s">
        <v>48</v>
      </c>
      <c r="L527" s="368" t="s">
        <v>1341</v>
      </c>
      <c r="M527" s="368" t="s">
        <v>1421</v>
      </c>
      <c r="N527" s="367">
        <v>428035</v>
      </c>
      <c r="O527" s="367" t="s">
        <v>1323</v>
      </c>
      <c r="P527" s="371">
        <v>42679</v>
      </c>
      <c r="Q527" s="372">
        <v>260.82753600000001</v>
      </c>
      <c r="R527" s="372">
        <v>270.92375689641449</v>
      </c>
      <c r="S527" s="367">
        <v>2</v>
      </c>
      <c r="T527" s="369">
        <v>0.17529599745816515</v>
      </c>
      <c r="U527" s="369">
        <v>1.8782128130989493</v>
      </c>
      <c r="V527" s="369">
        <v>0.15437964311086372</v>
      </c>
      <c r="W527" s="369">
        <v>1.38306435894778</v>
      </c>
      <c r="X527" s="369">
        <v>0.34080548164544067</v>
      </c>
      <c r="Y527" s="369">
        <v>2.3330100047028171</v>
      </c>
      <c r="Z527" s="369">
        <v>0.49734654271673051</v>
      </c>
      <c r="AA527" s="369">
        <v>2.6872596224784724</v>
      </c>
      <c r="AB527" s="369">
        <v>0.10229218937971403</v>
      </c>
      <c r="AC527" s="373">
        <v>0.41800060947843054</v>
      </c>
      <c r="AD527" s="575">
        <v>25423226000126</v>
      </c>
      <c r="AE527" s="370" t="s">
        <v>1982</v>
      </c>
      <c r="AF527" s="370" t="s">
        <v>1858</v>
      </c>
      <c r="AG527" s="374" t="s">
        <v>721</v>
      </c>
      <c r="AH527" s="374" t="s">
        <v>1813</v>
      </c>
      <c r="AI527" s="374">
        <v>100000</v>
      </c>
      <c r="AJ527" s="374">
        <v>50000</v>
      </c>
      <c r="AK527" s="374">
        <v>100000</v>
      </c>
      <c r="AL527" s="722">
        <v>1.85</v>
      </c>
      <c r="AM527" s="722">
        <v>20</v>
      </c>
      <c r="AN527" s="369" t="s">
        <v>1820</v>
      </c>
      <c r="AO527" s="367" t="s">
        <v>1326</v>
      </c>
      <c r="AP527" s="370" t="s">
        <v>1835</v>
      </c>
      <c r="AQ527" s="376" t="s">
        <v>670</v>
      </c>
      <c r="AR527" s="369">
        <v>3.7000000000000002E-3</v>
      </c>
      <c r="AS527" s="369">
        <v>3.7000000000000002E-3</v>
      </c>
      <c r="AT527" s="369" t="s">
        <v>1424</v>
      </c>
      <c r="AW527" s="198"/>
      <c r="AX527" s="198"/>
      <c r="AY527" s="184"/>
      <c r="AZ527" s="184"/>
      <c r="BA527" s="184"/>
      <c r="BB527" s="186"/>
      <c r="BC527" s="184"/>
      <c r="BD527" s="184"/>
      <c r="BE527" s="184"/>
      <c r="BF527" s="184"/>
      <c r="BG527" s="186"/>
      <c r="BH527" s="186"/>
      <c r="BI527" s="199"/>
      <c r="BJ527" s="199"/>
      <c r="BK527" s="199"/>
      <c r="BL527" s="186"/>
      <c r="BM527" s="186"/>
      <c r="BN527" s="186"/>
      <c r="BO527" s="186"/>
      <c r="BP527" s="186"/>
      <c r="BQ527" s="186"/>
      <c r="BR527" s="186"/>
      <c r="BS527" s="186"/>
      <c r="BT527" s="187"/>
      <c r="BU527" s="188"/>
      <c r="BV527" s="189"/>
      <c r="BW527" s="185"/>
      <c r="BX527"/>
      <c r="BZ527"/>
    </row>
    <row r="528" spans="2:78" ht="18.75">
      <c r="B528" s="363" t="s">
        <v>1545</v>
      </c>
      <c r="C528" s="364">
        <v>26387057000189</v>
      </c>
      <c r="D528" s="365" t="s">
        <v>11</v>
      </c>
      <c r="E528" s="365" t="s">
        <v>620</v>
      </c>
      <c r="F528" s="365" t="s">
        <v>665</v>
      </c>
      <c r="G528" s="366" t="s">
        <v>740</v>
      </c>
      <c r="H528" s="366" t="s">
        <v>34</v>
      </c>
      <c r="I528" s="366" t="s">
        <v>1424</v>
      </c>
      <c r="J528" s="366" t="s">
        <v>608</v>
      </c>
      <c r="K528" s="367" t="s">
        <v>48</v>
      </c>
      <c r="L528" s="368"/>
      <c r="M528" s="368" t="s">
        <v>1424</v>
      </c>
      <c r="N528" s="367">
        <v>428515</v>
      </c>
      <c r="O528" s="367" t="s">
        <v>1323</v>
      </c>
      <c r="P528" s="371">
        <v>42693</v>
      </c>
      <c r="Q528" s="372">
        <v>2.010408</v>
      </c>
      <c r="R528" s="372">
        <v>2.0906464233128816</v>
      </c>
      <c r="S528" s="367">
        <v>1</v>
      </c>
      <c r="T528" s="369">
        <v>3.5338403682830366E-2</v>
      </c>
      <c r="U528" s="369">
        <v>0.37863410205583953</v>
      </c>
      <c r="V528" s="369">
        <v>4.9860129216462434E-2</v>
      </c>
      <c r="W528" s="369">
        <v>0.4466895133466427</v>
      </c>
      <c r="X528" s="369">
        <v>8.9499270933998787E-2</v>
      </c>
      <c r="Y528" s="369">
        <v>0.61267410809975331</v>
      </c>
      <c r="Z528" s="369">
        <v>0.11862588296949439</v>
      </c>
      <c r="AA528" s="369">
        <v>0.64095860351912204</v>
      </c>
      <c r="AB528" s="369">
        <v>6.0406145714039317E-3</v>
      </c>
      <c r="AC528" s="373">
        <v>-10.224343178784125</v>
      </c>
      <c r="AD528" s="575">
        <v>19782311000188</v>
      </c>
      <c r="AE528" s="370" t="s">
        <v>1861</v>
      </c>
      <c r="AF528" s="370" t="s">
        <v>1812</v>
      </c>
      <c r="AG528" s="374" t="s">
        <v>1459</v>
      </c>
      <c r="AH528" s="374" t="s">
        <v>1819</v>
      </c>
      <c r="AI528" s="374">
        <v>1000</v>
      </c>
      <c r="AJ528" s="374">
        <v>500</v>
      </c>
      <c r="AK528" s="374">
        <v>500</v>
      </c>
      <c r="AL528" s="722">
        <v>1</v>
      </c>
      <c r="AM528" s="722">
        <v>0</v>
      </c>
      <c r="AN528" s="369" t="s">
        <v>1834</v>
      </c>
      <c r="AO528" s="367" t="s">
        <v>1326</v>
      </c>
      <c r="AP528" s="370" t="s">
        <v>1821</v>
      </c>
      <c r="AQ528" s="376" t="s">
        <v>670</v>
      </c>
      <c r="AR528" s="369">
        <v>1.6000000000000001E-3</v>
      </c>
      <c r="AS528" s="369">
        <v>1.6000000000000001E-3</v>
      </c>
      <c r="AT528" s="369" t="s">
        <v>1424</v>
      </c>
      <c r="AW528" s="198"/>
      <c r="AX528" s="198"/>
      <c r="AY528" s="184"/>
      <c r="AZ528" s="184"/>
      <c r="BA528" s="184"/>
      <c r="BB528" s="186"/>
      <c r="BC528" s="184"/>
      <c r="BD528" s="184"/>
      <c r="BE528" s="184"/>
      <c r="BF528" s="184"/>
      <c r="BG528" s="186"/>
      <c r="BH528" s="186"/>
      <c r="BI528" s="199"/>
      <c r="BJ528" s="199"/>
      <c r="BK528" s="199"/>
      <c r="BL528" s="186"/>
      <c r="BM528" s="186"/>
      <c r="BN528" s="186"/>
      <c r="BO528" s="186"/>
      <c r="BP528" s="186"/>
      <c r="BQ528" s="186"/>
      <c r="BR528" s="186"/>
      <c r="BS528" s="186"/>
      <c r="BT528" s="187"/>
      <c r="BU528" s="188"/>
      <c r="BV528" s="189"/>
      <c r="BW528" s="185"/>
      <c r="BX528"/>
      <c r="BZ528"/>
    </row>
    <row r="529" spans="2:78" ht="18.75">
      <c r="B529" s="363" t="s">
        <v>726</v>
      </c>
      <c r="C529" s="364">
        <v>25306476000186</v>
      </c>
      <c r="D529" s="365" t="s">
        <v>14</v>
      </c>
      <c r="E529" s="365" t="s">
        <v>15</v>
      </c>
      <c r="F529" s="365" t="s">
        <v>610</v>
      </c>
      <c r="G529" s="366" t="s">
        <v>1424</v>
      </c>
      <c r="H529" s="366" t="s">
        <v>34</v>
      </c>
      <c r="I529" s="366" t="s">
        <v>34</v>
      </c>
      <c r="J529" s="366" t="s">
        <v>611</v>
      </c>
      <c r="K529" s="367" t="s">
        <v>48</v>
      </c>
      <c r="L529" s="368"/>
      <c r="M529" s="368" t="s">
        <v>1421</v>
      </c>
      <c r="N529" s="367">
        <v>428582</v>
      </c>
      <c r="O529" s="367" t="s">
        <v>1323</v>
      </c>
      <c r="P529" s="371">
        <v>42652</v>
      </c>
      <c r="Q529" s="372">
        <v>10.496822999999999</v>
      </c>
      <c r="R529" s="372">
        <v>22.139379940476172</v>
      </c>
      <c r="S529" s="367">
        <v>5</v>
      </c>
      <c r="T529" s="369">
        <v>-0.24588929219991518</v>
      </c>
      <c r="U529" s="369">
        <v>-2.6345862193683556</v>
      </c>
      <c r="V529" s="369">
        <v>-0.17676445962990506</v>
      </c>
      <c r="W529" s="369">
        <v>-1.5836066149422361</v>
      </c>
      <c r="X529" s="369">
        <v>-8.6641652167020689E-2</v>
      </c>
      <c r="Y529" s="369">
        <v>-0.59311206015146845</v>
      </c>
      <c r="Z529" s="369">
        <v>0.18776282875638128</v>
      </c>
      <c r="AA529" s="369">
        <v>1.0145189017765939</v>
      </c>
      <c r="AB529" s="369">
        <v>0.17305967696637461</v>
      </c>
      <c r="AC529" s="373">
        <v>-1.6663957213510716</v>
      </c>
      <c r="AD529" s="575">
        <v>23966345000108</v>
      </c>
      <c r="AE529" s="370" t="s">
        <v>2037</v>
      </c>
      <c r="AF529" s="370" t="s">
        <v>1812</v>
      </c>
      <c r="AG529" s="374" t="s">
        <v>1459</v>
      </c>
      <c r="AH529" s="374" t="s">
        <v>1813</v>
      </c>
      <c r="AI529" s="374">
        <v>5000</v>
      </c>
      <c r="AJ529" s="374">
        <v>1000</v>
      </c>
      <c r="AK529" s="374">
        <v>1000</v>
      </c>
      <c r="AL529" s="722">
        <v>0.55000000000000004</v>
      </c>
      <c r="AM529" s="722">
        <v>0</v>
      </c>
      <c r="AN529" s="369" t="s">
        <v>1834</v>
      </c>
      <c r="AO529" s="367" t="s">
        <v>1326</v>
      </c>
      <c r="AP529" s="370" t="s">
        <v>1816</v>
      </c>
      <c r="AQ529" s="376" t="s">
        <v>689</v>
      </c>
      <c r="AR529" s="369">
        <v>3.6666666666666701E-3</v>
      </c>
      <c r="AS529" s="369">
        <v>3.6666666666666701E-3</v>
      </c>
      <c r="AT529" s="369" t="s">
        <v>1424</v>
      </c>
      <c r="AW529" s="198"/>
      <c r="AX529" s="198"/>
      <c r="AY529" s="184"/>
      <c r="AZ529" s="184"/>
      <c r="BA529" s="184"/>
      <c r="BB529" s="186"/>
      <c r="BC529" s="184"/>
      <c r="BD529" s="184"/>
      <c r="BE529" s="184"/>
      <c r="BF529" s="184"/>
      <c r="BG529" s="186"/>
      <c r="BH529" s="186"/>
      <c r="BI529" s="199"/>
      <c r="BJ529" s="199"/>
      <c r="BK529" s="199"/>
      <c r="BL529" s="186"/>
      <c r="BM529" s="186"/>
      <c r="BN529" s="186"/>
      <c r="BO529" s="186"/>
      <c r="BP529" s="186"/>
      <c r="BQ529" s="186"/>
      <c r="BR529" s="186"/>
      <c r="BS529" s="186"/>
      <c r="BT529" s="187"/>
      <c r="BU529" s="188"/>
      <c r="BV529" s="189"/>
      <c r="BW529" s="185"/>
      <c r="BX529"/>
      <c r="BZ529"/>
    </row>
    <row r="530" spans="2:78" ht="18.75">
      <c r="B530" s="363" t="s">
        <v>929</v>
      </c>
      <c r="C530" s="364">
        <v>23799268000130</v>
      </c>
      <c r="D530" s="365" t="s">
        <v>13</v>
      </c>
      <c r="E530" s="365" t="s">
        <v>616</v>
      </c>
      <c r="F530" s="365" t="s">
        <v>619</v>
      </c>
      <c r="G530" s="366" t="s">
        <v>34</v>
      </c>
      <c r="H530" s="366" t="s">
        <v>1340</v>
      </c>
      <c r="I530" s="366" t="s">
        <v>34</v>
      </c>
      <c r="J530" s="366" t="s">
        <v>611</v>
      </c>
      <c r="K530" s="367" t="s">
        <v>48</v>
      </c>
      <c r="L530" s="368"/>
      <c r="M530" s="368" t="s">
        <v>34</v>
      </c>
      <c r="N530" s="367">
        <v>429661</v>
      </c>
      <c r="O530" s="367" t="s">
        <v>1323</v>
      </c>
      <c r="P530" s="371">
        <v>42609</v>
      </c>
      <c r="Q530" s="372">
        <v>139.02616699999999</v>
      </c>
      <c r="R530" s="372">
        <v>106.37420962800006</v>
      </c>
      <c r="S530" s="367">
        <v>2</v>
      </c>
      <c r="T530" s="369">
        <v>0.23209465124889617</v>
      </c>
      <c r="U530" s="369">
        <v>2.4867832360601558</v>
      </c>
      <c r="V530" s="369">
        <v>0.21717709849673472</v>
      </c>
      <c r="W530" s="369">
        <v>1.9456574614233462</v>
      </c>
      <c r="X530" s="369">
        <v>1.7029126327785233</v>
      </c>
      <c r="Y530" s="369">
        <v>11.657418742872089</v>
      </c>
      <c r="Z530" s="369">
        <v>2.0007443007671548</v>
      </c>
      <c r="AA530" s="369">
        <v>10.810408663919794</v>
      </c>
      <c r="AB530" s="369">
        <v>0.28523148567044587</v>
      </c>
      <c r="AC530" s="373">
        <v>0.37007012968208092</v>
      </c>
      <c r="AD530" s="575">
        <v>0</v>
      </c>
      <c r="AE530" s="370" t="s">
        <v>2038</v>
      </c>
      <c r="AF530" s="370" t="s">
        <v>1856</v>
      </c>
      <c r="AG530" s="374" t="s">
        <v>59</v>
      </c>
      <c r="AH530" s="374" t="s">
        <v>1819</v>
      </c>
      <c r="AI530" s="374">
        <v>5000</v>
      </c>
      <c r="AJ530" s="374">
        <v>0</v>
      </c>
      <c r="AK530" s="374">
        <v>5000</v>
      </c>
      <c r="AL530" s="722">
        <v>2</v>
      </c>
      <c r="AM530" s="722">
        <v>20</v>
      </c>
      <c r="AN530" s="369" t="s">
        <v>1820</v>
      </c>
      <c r="AO530" s="367" t="s">
        <v>1326</v>
      </c>
      <c r="AP530" s="370" t="s">
        <v>1835</v>
      </c>
      <c r="AQ530" s="376" t="s">
        <v>670</v>
      </c>
      <c r="AR530" s="369">
        <v>4.0000000000000001E-3</v>
      </c>
      <c r="AS530" s="369">
        <v>4.0000000000000001E-3</v>
      </c>
      <c r="AT530" s="369" t="s">
        <v>1424</v>
      </c>
      <c r="AW530" s="198"/>
      <c r="AX530" s="198"/>
      <c r="AY530" s="184"/>
      <c r="AZ530" s="184"/>
      <c r="BA530" s="184"/>
      <c r="BB530" s="186"/>
      <c r="BC530" s="184"/>
      <c r="BD530" s="184"/>
      <c r="BE530" s="184"/>
      <c r="BF530" s="184"/>
      <c r="BG530" s="186"/>
      <c r="BH530" s="186"/>
      <c r="BI530" s="199"/>
      <c r="BJ530" s="199"/>
      <c r="BK530" s="199"/>
      <c r="BL530" s="186"/>
      <c r="BM530" s="186"/>
      <c r="BN530" s="186"/>
      <c r="BO530" s="186"/>
      <c r="BP530" s="186"/>
      <c r="BQ530" s="186"/>
      <c r="BR530" s="186"/>
      <c r="BS530" s="186"/>
      <c r="BT530" s="187"/>
      <c r="BU530" s="188"/>
      <c r="BV530" s="189"/>
      <c r="BW530" s="185"/>
      <c r="BX530"/>
      <c r="BZ530"/>
    </row>
    <row r="531" spans="2:78" ht="18.75">
      <c r="B531" s="363" t="s">
        <v>991</v>
      </c>
      <c r="C531" s="364">
        <v>24874367000100</v>
      </c>
      <c r="D531" s="365" t="s">
        <v>14</v>
      </c>
      <c r="E531" s="365" t="s">
        <v>607</v>
      </c>
      <c r="F531" s="365" t="s">
        <v>1424</v>
      </c>
      <c r="G531" s="366" t="s">
        <v>1424</v>
      </c>
      <c r="H531" s="366" t="s">
        <v>34</v>
      </c>
      <c r="I531" s="366" t="s">
        <v>34</v>
      </c>
      <c r="J531" s="366" t="s">
        <v>608</v>
      </c>
      <c r="K531" s="367" t="s">
        <v>48</v>
      </c>
      <c r="L531" s="368"/>
      <c r="M531" s="368" t="s">
        <v>34</v>
      </c>
      <c r="N531" s="367">
        <v>430595</v>
      </c>
      <c r="O531" s="367" t="s">
        <v>1323</v>
      </c>
      <c r="P531" s="371">
        <v>42510</v>
      </c>
      <c r="Q531" s="372">
        <v>50.820484</v>
      </c>
      <c r="R531" s="372">
        <v>101.65154570517922</v>
      </c>
      <c r="S531" s="367">
        <v>4</v>
      </c>
      <c r="T531" s="369">
        <v>-0.41662177580628024</v>
      </c>
      <c r="U531" s="369">
        <v>-4.4639031631178003</v>
      </c>
      <c r="V531" s="369">
        <v>-0.59698742612087741</v>
      </c>
      <c r="W531" s="369">
        <v>-5.3483219365575394</v>
      </c>
      <c r="X531" s="369">
        <v>-0.53174055370648854</v>
      </c>
      <c r="Y531" s="369">
        <v>-3.6400706517804031</v>
      </c>
      <c r="Z531" s="369">
        <v>-0.1676683910149559</v>
      </c>
      <c r="AA531" s="369">
        <v>-0.90594476575470995</v>
      </c>
      <c r="AB531" s="369">
        <v>0.5236491915615179</v>
      </c>
      <c r="AC531" s="373">
        <v>-1.3532129584943526</v>
      </c>
      <c r="AD531" s="575">
        <v>0</v>
      </c>
      <c r="AE531" s="370" t="s">
        <v>2039</v>
      </c>
      <c r="AF531" s="370" t="s">
        <v>2040</v>
      </c>
      <c r="AG531" s="374" t="s">
        <v>1460</v>
      </c>
      <c r="AH531" s="374" t="s">
        <v>1819</v>
      </c>
      <c r="AI531" s="374">
        <v>10000</v>
      </c>
      <c r="AJ531" s="374">
        <v>0</v>
      </c>
      <c r="AK531" s="374">
        <v>5000</v>
      </c>
      <c r="AL531" s="722">
        <v>2.5</v>
      </c>
      <c r="AM531" s="722">
        <v>20</v>
      </c>
      <c r="AN531" s="369" t="s">
        <v>668</v>
      </c>
      <c r="AO531" s="367" t="s">
        <v>1326</v>
      </c>
      <c r="AP531" s="370" t="s">
        <v>1816</v>
      </c>
      <c r="AQ531" s="376" t="s">
        <v>672</v>
      </c>
      <c r="AR531" s="369">
        <v>6.7200000000000003E-3</v>
      </c>
      <c r="AS531" s="369">
        <v>6.7200000000000003E-3</v>
      </c>
      <c r="AT531" s="369" t="s">
        <v>1424</v>
      </c>
      <c r="AW531" s="198"/>
      <c r="AX531" s="198"/>
      <c r="AY531" s="184"/>
      <c r="AZ531" s="184"/>
      <c r="BA531" s="184"/>
      <c r="BB531" s="186"/>
      <c r="BC531" s="184"/>
      <c r="BD531" s="184"/>
      <c r="BE531" s="184"/>
      <c r="BF531" s="184"/>
      <c r="BG531" s="186"/>
      <c r="BH531" s="186"/>
      <c r="BI531" s="199"/>
      <c r="BJ531" s="199"/>
      <c r="BK531" s="199"/>
      <c r="BL531" s="186"/>
      <c r="BM531" s="186"/>
      <c r="BN531" s="186"/>
      <c r="BO531" s="186"/>
      <c r="BP531" s="186"/>
      <c r="BQ531" s="186"/>
      <c r="BR531" s="186"/>
      <c r="BS531" s="186"/>
      <c r="BT531" s="187"/>
      <c r="BU531" s="188"/>
      <c r="BV531" s="189"/>
      <c r="BW531" s="185"/>
      <c r="BX531"/>
      <c r="BZ531"/>
    </row>
    <row r="532" spans="2:78" ht="18.75">
      <c r="B532" s="363" t="s">
        <v>68</v>
      </c>
      <c r="C532" s="364">
        <v>18214066000140</v>
      </c>
      <c r="D532" s="365" t="s">
        <v>14</v>
      </c>
      <c r="E532" s="365" t="s">
        <v>607</v>
      </c>
      <c r="F532" s="365" t="s">
        <v>1424</v>
      </c>
      <c r="G532" s="366" t="s">
        <v>1424</v>
      </c>
      <c r="H532" s="366" t="s">
        <v>34</v>
      </c>
      <c r="I532" s="366" t="s">
        <v>34</v>
      </c>
      <c r="J532" s="366" t="s">
        <v>608</v>
      </c>
      <c r="K532" s="367" t="s">
        <v>48</v>
      </c>
      <c r="L532" s="368"/>
      <c r="M532" s="368" t="s">
        <v>1421</v>
      </c>
      <c r="N532" s="367">
        <v>431011</v>
      </c>
      <c r="O532" s="367" t="s">
        <v>1323</v>
      </c>
      <c r="P532" s="371">
        <v>42677</v>
      </c>
      <c r="Q532" s="372">
        <v>25.037596000000001</v>
      </c>
      <c r="R532" s="372">
        <v>27.376919800796816</v>
      </c>
      <c r="S532" s="367">
        <v>2</v>
      </c>
      <c r="T532" s="369">
        <v>-2.4194053712446872E-2</v>
      </c>
      <c r="U532" s="369">
        <v>-0.25922771964241037</v>
      </c>
      <c r="V532" s="369">
        <v>-4.8250640410404388E-3</v>
      </c>
      <c r="W532" s="369">
        <v>-4.3227034149905828E-2</v>
      </c>
      <c r="X532" s="369">
        <v>0.1088289463690888</v>
      </c>
      <c r="Y532" s="369">
        <v>0.74499688049177593</v>
      </c>
      <c r="Z532" s="369">
        <v>-7.93402073000401E-2</v>
      </c>
      <c r="AA532" s="369">
        <v>-0.42869049486467314</v>
      </c>
      <c r="AB532" s="369">
        <v>0.19292571809134509</v>
      </c>
      <c r="AC532" s="373">
        <v>-0.60358209780598759</v>
      </c>
      <c r="AD532" s="575">
        <v>0</v>
      </c>
      <c r="AE532" s="370" t="s">
        <v>2004</v>
      </c>
      <c r="AF532" s="370" t="s">
        <v>1833</v>
      </c>
      <c r="AG532" s="374" t="s">
        <v>1458</v>
      </c>
      <c r="AH532" s="374" t="s">
        <v>1819</v>
      </c>
      <c r="AI532" s="374">
        <v>1000</v>
      </c>
      <c r="AJ532" s="374">
        <v>1000</v>
      </c>
      <c r="AK532" s="374">
        <v>1000</v>
      </c>
      <c r="AL532" s="722">
        <v>2</v>
      </c>
      <c r="AM532" s="722">
        <v>20</v>
      </c>
      <c r="AN532" s="369" t="s">
        <v>1815</v>
      </c>
      <c r="AO532" s="367" t="s">
        <v>1326</v>
      </c>
      <c r="AP532" s="370" t="s">
        <v>1816</v>
      </c>
      <c r="AQ532" s="376" t="s">
        <v>661</v>
      </c>
      <c r="AR532" s="369">
        <v>0</v>
      </c>
      <c r="AS532" s="369">
        <v>0</v>
      </c>
      <c r="AT532" s="369" t="s">
        <v>1424</v>
      </c>
      <c r="AW532" s="198"/>
      <c r="AX532" s="198"/>
      <c r="AY532" s="184"/>
      <c r="AZ532" s="184"/>
      <c r="BA532" s="184"/>
      <c r="BB532" s="186"/>
      <c r="BC532" s="184"/>
      <c r="BD532" s="184"/>
      <c r="BE532" s="184"/>
      <c r="BF532" s="184"/>
      <c r="BG532" s="186"/>
      <c r="BH532" s="186"/>
      <c r="BI532" s="199"/>
      <c r="BJ532" s="199"/>
      <c r="BK532" s="199"/>
      <c r="BL532" s="186"/>
      <c r="BM532" s="186"/>
      <c r="BN532" s="186"/>
      <c r="BO532" s="186"/>
      <c r="BP532" s="186"/>
      <c r="BQ532" s="186"/>
      <c r="BR532" s="186"/>
      <c r="BS532" s="186"/>
      <c r="BT532" s="187"/>
      <c r="BU532" s="188"/>
      <c r="BV532" s="189"/>
      <c r="BW532" s="185"/>
      <c r="BX532"/>
      <c r="BZ532"/>
    </row>
    <row r="533" spans="2:78" ht="18.75">
      <c r="B533" s="363" t="s">
        <v>304</v>
      </c>
      <c r="C533" s="364">
        <v>26680221000141</v>
      </c>
      <c r="D533" s="365" t="s">
        <v>14</v>
      </c>
      <c r="E533" s="365" t="s">
        <v>614</v>
      </c>
      <c r="F533" s="365" t="s">
        <v>1424</v>
      </c>
      <c r="G533" s="366" t="s">
        <v>1424</v>
      </c>
      <c r="H533" s="366" t="s">
        <v>867</v>
      </c>
      <c r="I533" s="366" t="s">
        <v>34</v>
      </c>
      <c r="J533" s="366" t="s">
        <v>608</v>
      </c>
      <c r="K533" s="367" t="s">
        <v>48</v>
      </c>
      <c r="L533" s="368"/>
      <c r="M533" s="368" t="s">
        <v>1421</v>
      </c>
      <c r="N533" s="367">
        <v>431214</v>
      </c>
      <c r="O533" s="367" t="s">
        <v>1326</v>
      </c>
      <c r="P533" s="371">
        <v>42722</v>
      </c>
      <c r="Q533" s="372">
        <v>442.62226500000003</v>
      </c>
      <c r="R533" s="372">
        <v>502.65905662948194</v>
      </c>
      <c r="S533" s="367">
        <v>2</v>
      </c>
      <c r="T533" s="369">
        <v>0.22321555767602619</v>
      </c>
      <c r="U533" s="369">
        <v>2.3916479930478398</v>
      </c>
      <c r="V533" s="369">
        <v>0.16923718590770043</v>
      </c>
      <c r="W533" s="369">
        <v>1.516170884457037</v>
      </c>
      <c r="X533" s="369">
        <v>0.38116109686632416</v>
      </c>
      <c r="Y533" s="369">
        <v>2.6092674569060308</v>
      </c>
      <c r="Z533" s="369">
        <v>0.38397182661691676</v>
      </c>
      <c r="AA533" s="369">
        <v>2.0746740898219875</v>
      </c>
      <c r="AB533" s="369">
        <v>0.12822746455150155</v>
      </c>
      <c r="AC533" s="373">
        <v>0.44932449147272424</v>
      </c>
      <c r="AD533" s="575">
        <v>32812459000186</v>
      </c>
      <c r="AE533" s="370" t="s">
        <v>1924</v>
      </c>
      <c r="AF533" s="370" t="s">
        <v>1858</v>
      </c>
      <c r="AG533" s="374" t="s">
        <v>721</v>
      </c>
      <c r="AH533" s="374" t="s">
        <v>1813</v>
      </c>
      <c r="AI533" s="374">
        <v>50000</v>
      </c>
      <c r="AJ533" s="374">
        <v>10000</v>
      </c>
      <c r="AK533" s="374">
        <v>10000</v>
      </c>
      <c r="AL533" s="722">
        <v>2</v>
      </c>
      <c r="AM533" s="722">
        <v>20</v>
      </c>
      <c r="AN533" s="369" t="s">
        <v>1820</v>
      </c>
      <c r="AO533" s="367" t="s">
        <v>1326</v>
      </c>
      <c r="AP533" s="370" t="s">
        <v>1835</v>
      </c>
      <c r="AQ533" s="376" t="s">
        <v>670</v>
      </c>
      <c r="AR533" s="369">
        <v>3.3333333333333301E-3</v>
      </c>
      <c r="AS533" s="369">
        <v>3.3333333333333301E-3</v>
      </c>
      <c r="AT533" s="369" t="s">
        <v>1424</v>
      </c>
      <c r="AW533" s="198"/>
      <c r="AX533" s="198"/>
      <c r="AY533" s="184"/>
      <c r="AZ533" s="184"/>
      <c r="BA533" s="184"/>
      <c r="BB533" s="186"/>
      <c r="BC533" s="184"/>
      <c r="BD533" s="184"/>
      <c r="BE533" s="184"/>
      <c r="BF533" s="184"/>
      <c r="BG533" s="186"/>
      <c r="BH533" s="186"/>
      <c r="BI533" s="199"/>
      <c r="BJ533" s="199"/>
      <c r="BK533" s="199"/>
      <c r="BL533" s="186"/>
      <c r="BM533" s="186"/>
      <c r="BN533" s="186"/>
      <c r="BO533" s="186"/>
      <c r="BP533" s="186"/>
      <c r="BQ533" s="186"/>
      <c r="BR533" s="186"/>
      <c r="BS533" s="186"/>
      <c r="BT533" s="187"/>
      <c r="BU533" s="188"/>
      <c r="BV533" s="189"/>
      <c r="BW533" s="185"/>
      <c r="BX533"/>
      <c r="BZ533"/>
    </row>
    <row r="534" spans="2:78" ht="18.75">
      <c r="B534" s="363" t="s">
        <v>918</v>
      </c>
      <c r="C534" s="364">
        <v>26142614000100</v>
      </c>
      <c r="D534" s="365" t="s">
        <v>11</v>
      </c>
      <c r="E534" s="365" t="s">
        <v>621</v>
      </c>
      <c r="F534" s="365" t="s">
        <v>694</v>
      </c>
      <c r="G534" s="366" t="s">
        <v>740</v>
      </c>
      <c r="H534" s="366" t="s">
        <v>34</v>
      </c>
      <c r="I534" s="366" t="s">
        <v>1424</v>
      </c>
      <c r="J534" s="366" t="s">
        <v>608</v>
      </c>
      <c r="K534" s="367" t="s">
        <v>48</v>
      </c>
      <c r="L534" s="368"/>
      <c r="M534" s="368" t="s">
        <v>34</v>
      </c>
      <c r="N534" s="367">
        <v>431923</v>
      </c>
      <c r="O534" s="367" t="s">
        <v>1323</v>
      </c>
      <c r="P534" s="371">
        <v>42612</v>
      </c>
      <c r="Q534" s="372">
        <v>80.791155000000003</v>
      </c>
      <c r="R534" s="372">
        <v>91.886618415322602</v>
      </c>
      <c r="S534" s="367">
        <v>1</v>
      </c>
      <c r="T534" s="369">
        <v>5.7238932669026577E-2</v>
      </c>
      <c r="U534" s="369">
        <v>0.61328780066829847</v>
      </c>
      <c r="V534" s="369">
        <v>7.8672467642133093E-2</v>
      </c>
      <c r="W534" s="369">
        <v>0.70481498618421057</v>
      </c>
      <c r="X534" s="369">
        <v>0.16508966700290451</v>
      </c>
      <c r="Y534" s="369">
        <v>1.1301339489355171</v>
      </c>
      <c r="Z534" s="369">
        <v>0.19965202464747644</v>
      </c>
      <c r="AA534" s="369">
        <v>1.0787585281090806</v>
      </c>
      <c r="AB534" s="369">
        <v>2.8140057618491896E-2</v>
      </c>
      <c r="AC534" s="373">
        <v>-1.1708923417937533</v>
      </c>
      <c r="AD534" s="575">
        <v>0</v>
      </c>
      <c r="AE534" s="370" t="s">
        <v>1829</v>
      </c>
      <c r="AF534" s="370" t="s">
        <v>1830</v>
      </c>
      <c r="AG534" s="374" t="s">
        <v>743</v>
      </c>
      <c r="AH534" s="374" t="s">
        <v>1819</v>
      </c>
      <c r="AI534" s="374">
        <v>100</v>
      </c>
      <c r="AJ534" s="374">
        <v>0</v>
      </c>
      <c r="AK534" s="374">
        <v>100</v>
      </c>
      <c r="AL534" s="722">
        <v>0.75</v>
      </c>
      <c r="AM534" s="722">
        <v>0</v>
      </c>
      <c r="AN534" s="369" t="s">
        <v>1824</v>
      </c>
      <c r="AO534" s="367" t="s">
        <v>1326</v>
      </c>
      <c r="AP534" s="370" t="s">
        <v>1835</v>
      </c>
      <c r="AQ534" s="376" t="s">
        <v>1950</v>
      </c>
      <c r="AR534" s="369">
        <v>1E-3</v>
      </c>
      <c r="AS534" s="369">
        <v>1E-3</v>
      </c>
      <c r="AT534" s="369" t="s">
        <v>1424</v>
      </c>
      <c r="AW534" s="198"/>
      <c r="AX534" s="198"/>
      <c r="AY534" s="184"/>
      <c r="AZ534" s="184"/>
      <c r="BA534" s="184"/>
      <c r="BB534" s="186"/>
      <c r="BC534" s="184"/>
      <c r="BD534" s="184"/>
      <c r="BE534" s="184"/>
      <c r="BF534" s="184"/>
      <c r="BG534" s="186"/>
      <c r="BH534" s="186"/>
      <c r="BI534" s="199"/>
      <c r="BJ534" s="199"/>
      <c r="BK534" s="199"/>
      <c r="BL534" s="186"/>
      <c r="BM534" s="186"/>
      <c r="BN534" s="186"/>
      <c r="BO534" s="186"/>
      <c r="BP534" s="186"/>
      <c r="BQ534" s="186"/>
      <c r="BR534" s="186"/>
      <c r="BS534" s="186"/>
      <c r="BT534" s="187"/>
      <c r="BU534" s="188"/>
      <c r="BV534" s="189"/>
      <c r="BW534" s="185"/>
      <c r="BX534"/>
      <c r="BZ534"/>
    </row>
    <row r="535" spans="2:78" ht="18.75">
      <c r="B535" s="363" t="s">
        <v>415</v>
      </c>
      <c r="C535" s="364">
        <v>26343648000154</v>
      </c>
      <c r="D535" s="365" t="s">
        <v>13</v>
      </c>
      <c r="E535" s="365" t="s">
        <v>615</v>
      </c>
      <c r="F535" s="365" t="s">
        <v>619</v>
      </c>
      <c r="G535" s="366" t="s">
        <v>34</v>
      </c>
      <c r="H535" s="366" t="s">
        <v>867</v>
      </c>
      <c r="I535" s="366" t="s">
        <v>34</v>
      </c>
      <c r="J535" s="366" t="s">
        <v>1424</v>
      </c>
      <c r="K535" s="367" t="s">
        <v>48</v>
      </c>
      <c r="L535" s="368"/>
      <c r="M535" s="368" t="s">
        <v>1421</v>
      </c>
      <c r="N535" s="367">
        <v>431931</v>
      </c>
      <c r="O535" s="367" t="s">
        <v>1323</v>
      </c>
      <c r="P535" s="371">
        <v>42644</v>
      </c>
      <c r="Q535" s="372">
        <v>19.305976000000001</v>
      </c>
      <c r="R535" s="372">
        <v>20.710469619047625</v>
      </c>
      <c r="S535" s="367">
        <v>2</v>
      </c>
      <c r="T535" s="369">
        <v>7.5719693859348958E-2</v>
      </c>
      <c r="U535" s="369">
        <v>0.81130032215652648</v>
      </c>
      <c r="V535" s="369">
        <v>6.3525933930117517E-2</v>
      </c>
      <c r="W535" s="369">
        <v>0.56911943386552799</v>
      </c>
      <c r="X535" s="369">
        <v>0.11153518412188723</v>
      </c>
      <c r="Y535" s="369">
        <v>0.76352263812307986</v>
      </c>
      <c r="Z535" s="369">
        <v>0.15914600193743667</v>
      </c>
      <c r="AA535" s="369">
        <v>0.85989664821885925</v>
      </c>
      <c r="AB535" s="369">
        <v>6.7814475610547528E-2</v>
      </c>
      <c r="AC535" s="373">
        <v>-0.70922190641642535</v>
      </c>
      <c r="AD535" s="575">
        <v>0</v>
      </c>
      <c r="AE535" s="370" t="s">
        <v>2000</v>
      </c>
      <c r="AF535" s="370" t="s">
        <v>1833</v>
      </c>
      <c r="AG535" s="374" t="s">
        <v>1458</v>
      </c>
      <c r="AH535" s="374" t="s">
        <v>1813</v>
      </c>
      <c r="AI535" s="374">
        <v>25000</v>
      </c>
      <c r="AJ535" s="374">
        <v>5000</v>
      </c>
      <c r="AK535" s="374">
        <v>25000</v>
      </c>
      <c r="AL535" s="722">
        <v>0.78</v>
      </c>
      <c r="AM535" s="722">
        <v>0</v>
      </c>
      <c r="AN535" s="369" t="s">
        <v>1834</v>
      </c>
      <c r="AO535" s="367" t="s">
        <v>1326</v>
      </c>
      <c r="AP535" s="370" t="s">
        <v>1835</v>
      </c>
      <c r="AQ535" s="376" t="s">
        <v>670</v>
      </c>
      <c r="AR535" s="369">
        <v>1.25E-3</v>
      </c>
      <c r="AS535" s="369">
        <v>1.25E-3</v>
      </c>
      <c r="AT535" s="369" t="s">
        <v>1424</v>
      </c>
      <c r="AW535" s="198"/>
      <c r="AX535" s="198"/>
      <c r="AY535" s="184"/>
      <c r="AZ535" s="184"/>
      <c r="BA535" s="184"/>
      <c r="BB535" s="186"/>
      <c r="BC535" s="184"/>
      <c r="BD535" s="184"/>
      <c r="BE535" s="184"/>
      <c r="BF535" s="184"/>
      <c r="BG535" s="186"/>
      <c r="BH535" s="186"/>
      <c r="BI535" s="199"/>
      <c r="BJ535" s="199"/>
      <c r="BK535" s="199"/>
      <c r="BL535" s="186"/>
      <c r="BM535" s="186"/>
      <c r="BN535" s="186"/>
      <c r="BO535" s="186"/>
      <c r="BP535" s="186"/>
      <c r="BQ535" s="186"/>
      <c r="BR535" s="186"/>
      <c r="BS535" s="186"/>
      <c r="BT535" s="187"/>
      <c r="BU535" s="188"/>
      <c r="BV535" s="189"/>
      <c r="BW535" s="185"/>
      <c r="BX535"/>
      <c r="BZ535"/>
    </row>
    <row r="536" spans="2:78" ht="18.75">
      <c r="B536" s="363" t="s">
        <v>1549</v>
      </c>
      <c r="C536" s="364">
        <v>25108905000100</v>
      </c>
      <c r="D536" s="365" t="s">
        <v>11</v>
      </c>
      <c r="E536" s="365" t="s">
        <v>621</v>
      </c>
      <c r="F536" s="365" t="s">
        <v>694</v>
      </c>
      <c r="G536" s="366" t="s">
        <v>740</v>
      </c>
      <c r="H536" s="366" t="s">
        <v>34</v>
      </c>
      <c r="I536" s="366" t="s">
        <v>1424</v>
      </c>
      <c r="J536" s="366" t="s">
        <v>608</v>
      </c>
      <c r="K536" s="367" t="s">
        <v>48</v>
      </c>
      <c r="L536" s="368"/>
      <c r="M536" s="368" t="s">
        <v>1424</v>
      </c>
      <c r="N536" s="367">
        <v>432016</v>
      </c>
      <c r="O536" s="367" t="s">
        <v>1323</v>
      </c>
      <c r="P536" s="371">
        <v>42735</v>
      </c>
      <c r="Q536" s="372">
        <v>499.48973100000001</v>
      </c>
      <c r="R536" s="372">
        <v>531.87550028571422</v>
      </c>
      <c r="S536" s="367">
        <v>0</v>
      </c>
      <c r="T536" s="369">
        <v>6.4644616879913075E-2</v>
      </c>
      <c r="U536" s="369">
        <v>0.69263616672537931</v>
      </c>
      <c r="V536" s="369">
        <v>8.7125555022082191E-2</v>
      </c>
      <c r="W536" s="369">
        <v>0.78054494411579589</v>
      </c>
      <c r="X536" s="369">
        <v>0.17944082077477419</v>
      </c>
      <c r="Y536" s="369">
        <v>1.2283758703011867</v>
      </c>
      <c r="Z536" s="369">
        <v>0.21958794546748472</v>
      </c>
      <c r="AA536" s="369">
        <v>1.1864761665265438</v>
      </c>
      <c r="AB536" s="369">
        <v>3.6348050270218306E-2</v>
      </c>
      <c r="AC536" s="373">
        <v>-0.6739258474958334</v>
      </c>
      <c r="AD536" s="575">
        <v>0</v>
      </c>
      <c r="AE536" s="370" t="s">
        <v>1841</v>
      </c>
      <c r="AF536" s="370" t="s">
        <v>1826</v>
      </c>
      <c r="AG536" s="374" t="s">
        <v>730</v>
      </c>
      <c r="AH536" s="374" t="s">
        <v>1819</v>
      </c>
      <c r="AI536" s="374">
        <v>1000</v>
      </c>
      <c r="AJ536" s="374">
        <v>1000</v>
      </c>
      <c r="AK536" s="374">
        <v>1000</v>
      </c>
      <c r="AL536" s="722">
        <v>0.2</v>
      </c>
      <c r="AM536" s="722">
        <v>0</v>
      </c>
      <c r="AN536" s="369" t="s">
        <v>1815</v>
      </c>
      <c r="AO536" s="367" t="s">
        <v>1326</v>
      </c>
      <c r="AP536" s="370" t="s">
        <v>1821</v>
      </c>
      <c r="AQ536" s="376" t="s">
        <v>1815</v>
      </c>
      <c r="AR536" s="369">
        <v>3.3E-3</v>
      </c>
      <c r="AS536" s="369">
        <v>3.3E-3</v>
      </c>
      <c r="AT536" s="369" t="s">
        <v>1424</v>
      </c>
      <c r="AW536" s="198"/>
      <c r="AX536" s="198"/>
      <c r="AY536" s="184"/>
      <c r="AZ536" s="184"/>
      <c r="BA536" s="184"/>
      <c r="BB536" s="186"/>
      <c r="BC536" s="184"/>
      <c r="BD536" s="184"/>
      <c r="BE536" s="184"/>
      <c r="BF536" s="184"/>
      <c r="BG536" s="186"/>
      <c r="BH536" s="186"/>
      <c r="BI536" s="199"/>
      <c r="BJ536" s="199"/>
      <c r="BK536" s="199"/>
      <c r="BL536" s="186"/>
      <c r="BM536" s="186"/>
      <c r="BN536" s="186"/>
      <c r="BO536" s="186"/>
      <c r="BP536" s="186"/>
      <c r="BQ536" s="186"/>
      <c r="BR536" s="186"/>
      <c r="BS536" s="186"/>
      <c r="BT536" s="187"/>
      <c r="BU536" s="188"/>
      <c r="BV536" s="189"/>
      <c r="BW536" s="185"/>
      <c r="BX536"/>
      <c r="BZ536"/>
    </row>
    <row r="537" spans="2:78" ht="18.75">
      <c r="B537" s="363" t="s">
        <v>314</v>
      </c>
      <c r="C537" s="364">
        <v>26396708000105</v>
      </c>
      <c r="D537" s="365" t="s">
        <v>13</v>
      </c>
      <c r="E537" s="365" t="s">
        <v>616</v>
      </c>
      <c r="F537" s="365" t="s">
        <v>618</v>
      </c>
      <c r="G537" s="366" t="s">
        <v>34</v>
      </c>
      <c r="H537" s="366" t="s">
        <v>867</v>
      </c>
      <c r="I537" s="366" t="s">
        <v>34</v>
      </c>
      <c r="J537" s="366" t="s">
        <v>611</v>
      </c>
      <c r="K537" s="367" t="s">
        <v>1815</v>
      </c>
      <c r="L537" s="368" t="s">
        <v>1341</v>
      </c>
      <c r="M537" s="368" t="s">
        <v>1421</v>
      </c>
      <c r="N537" s="367">
        <v>432091</v>
      </c>
      <c r="O537" s="367" t="s">
        <v>1323</v>
      </c>
      <c r="P537" s="371">
        <v>42693</v>
      </c>
      <c r="Q537" s="372">
        <v>315.796221</v>
      </c>
      <c r="R537" s="372">
        <v>338.21073803174619</v>
      </c>
      <c r="S537" s="367">
        <v>1</v>
      </c>
      <c r="T537" s="369">
        <v>0.13960995229128481</v>
      </c>
      <c r="U537" s="369">
        <v>1.4958538987303629</v>
      </c>
      <c r="V537" s="369">
        <v>0.15926328604185458</v>
      </c>
      <c r="W537" s="369">
        <v>1.4268161926971963</v>
      </c>
      <c r="X537" s="369">
        <v>0.23598982951063463</v>
      </c>
      <c r="Y537" s="369">
        <v>1.6154864370086879</v>
      </c>
      <c r="Z537" s="369">
        <v>0.18610121803422408</v>
      </c>
      <c r="AA537" s="369">
        <v>1.0055408974709048</v>
      </c>
      <c r="AB537" s="369">
        <v>6.8478215423771124E-2</v>
      </c>
      <c r="AC537" s="373">
        <v>0.69572257603045329</v>
      </c>
      <c r="AD537" s="575">
        <v>23648930000151</v>
      </c>
      <c r="AE537" s="370" t="s">
        <v>2041</v>
      </c>
      <c r="AF537" s="370" t="s">
        <v>1833</v>
      </c>
      <c r="AG537" s="374" t="s">
        <v>1458</v>
      </c>
      <c r="AH537" s="374" t="s">
        <v>1894</v>
      </c>
      <c r="AI537" s="374">
        <v>10000</v>
      </c>
      <c r="AJ537" s="374">
        <v>10000</v>
      </c>
      <c r="AK537" s="374">
        <v>10000</v>
      </c>
      <c r="AL537" s="722">
        <v>2</v>
      </c>
      <c r="AM537" s="722">
        <v>20</v>
      </c>
      <c r="AN537" s="369" t="s">
        <v>1815</v>
      </c>
      <c r="AO537" s="367" t="s">
        <v>1326</v>
      </c>
      <c r="AP537" s="370" t="s">
        <v>1835</v>
      </c>
      <c r="AQ537" s="376" t="s">
        <v>670</v>
      </c>
      <c r="AR537" s="369">
        <v>0</v>
      </c>
      <c r="AS537" s="369">
        <v>0</v>
      </c>
      <c r="AT537" s="369" t="s">
        <v>1424</v>
      </c>
      <c r="AW537" s="198"/>
      <c r="AX537" s="198"/>
      <c r="AY537" s="184"/>
      <c r="AZ537" s="184"/>
      <c r="BA537" s="184"/>
      <c r="BB537" s="186"/>
      <c r="BC537" s="184"/>
      <c r="BD537" s="184"/>
      <c r="BE537" s="184"/>
      <c r="BF537" s="184"/>
      <c r="BG537" s="186"/>
      <c r="BH537" s="186"/>
      <c r="BI537" s="199"/>
      <c r="BJ537" s="199"/>
      <c r="BK537" s="199"/>
      <c r="BL537" s="186"/>
      <c r="BM537" s="186"/>
      <c r="BN537" s="186"/>
      <c r="BO537" s="186"/>
      <c r="BP537" s="186"/>
      <c r="BQ537" s="186"/>
      <c r="BR537" s="186"/>
      <c r="BS537" s="186"/>
      <c r="BT537" s="187"/>
      <c r="BU537" s="188"/>
      <c r="BV537" s="189"/>
      <c r="BW537" s="185"/>
      <c r="BX537"/>
      <c r="BZ537"/>
    </row>
    <row r="538" spans="2:78" ht="18.75">
      <c r="B538" s="363" t="s">
        <v>745</v>
      </c>
      <c r="C538" s="364">
        <v>26648868000196</v>
      </c>
      <c r="D538" s="365" t="s">
        <v>14</v>
      </c>
      <c r="E538" s="365" t="s">
        <v>607</v>
      </c>
      <c r="F538" s="365" t="s">
        <v>1319</v>
      </c>
      <c r="G538" s="366" t="s">
        <v>1424</v>
      </c>
      <c r="H538" s="366" t="s">
        <v>34</v>
      </c>
      <c r="I538" s="366" t="s">
        <v>34</v>
      </c>
      <c r="J538" s="366" t="s">
        <v>608</v>
      </c>
      <c r="K538" s="367" t="s">
        <v>48</v>
      </c>
      <c r="L538" s="368"/>
      <c r="M538" s="368" t="s">
        <v>34</v>
      </c>
      <c r="N538" s="367">
        <v>432105</v>
      </c>
      <c r="O538" s="367" t="s">
        <v>1323</v>
      </c>
      <c r="P538" s="371">
        <v>42740</v>
      </c>
      <c r="Q538" s="372">
        <v>294.120744</v>
      </c>
      <c r="R538" s="372">
        <v>299.04764062948198</v>
      </c>
      <c r="S538" s="367">
        <v>31</v>
      </c>
      <c r="T538" s="369">
        <v>0.22094143315557702</v>
      </c>
      <c r="U538" s="369">
        <v>2.3672818359488477</v>
      </c>
      <c r="V538" s="369">
        <v>0.15805203043066141</v>
      </c>
      <c r="W538" s="369">
        <v>1.4159647330639222</v>
      </c>
      <c r="X538" s="369">
        <v>0.21184205221538099</v>
      </c>
      <c r="Y538" s="369">
        <v>1.4501809796282434</v>
      </c>
      <c r="Z538" s="369">
        <v>-0.37497544672114869</v>
      </c>
      <c r="AA538" s="369">
        <v>-2.0260649081630251</v>
      </c>
      <c r="AB538" s="369">
        <v>0.45385826092458936</v>
      </c>
      <c r="AC538" s="373">
        <v>0.10230194935928652</v>
      </c>
      <c r="AD538" s="575">
        <v>12055107000116</v>
      </c>
      <c r="AE538" s="370" t="s">
        <v>1931</v>
      </c>
      <c r="AF538" s="370" t="s">
        <v>1833</v>
      </c>
      <c r="AG538" s="374" t="s">
        <v>1458</v>
      </c>
      <c r="AH538" s="374" t="s">
        <v>1819</v>
      </c>
      <c r="AI538" s="374">
        <v>1000</v>
      </c>
      <c r="AJ538" s="374">
        <v>500</v>
      </c>
      <c r="AK538" s="374">
        <v>1000</v>
      </c>
      <c r="AL538" s="722">
        <v>1.85</v>
      </c>
      <c r="AM538" s="722">
        <v>20</v>
      </c>
      <c r="AN538" s="369" t="s">
        <v>1815</v>
      </c>
      <c r="AO538" s="367" t="s">
        <v>1326</v>
      </c>
      <c r="AP538" s="370" t="s">
        <v>1816</v>
      </c>
      <c r="AQ538" s="376" t="s">
        <v>661</v>
      </c>
      <c r="AR538" s="369">
        <v>4.6249999999999998E-3</v>
      </c>
      <c r="AS538" s="369">
        <v>4.6249999999999998E-3</v>
      </c>
      <c r="AT538" s="369" t="s">
        <v>1424</v>
      </c>
      <c r="AW538" s="198"/>
      <c r="AX538" s="198"/>
      <c r="AY538" s="184"/>
      <c r="AZ538" s="184"/>
      <c r="BA538" s="184"/>
      <c r="BB538" s="186"/>
      <c r="BC538" s="184"/>
      <c r="BD538" s="184"/>
      <c r="BE538" s="184"/>
      <c r="BF538" s="184"/>
      <c r="BG538" s="186"/>
      <c r="BH538" s="186"/>
      <c r="BI538" s="199"/>
      <c r="BJ538" s="199"/>
      <c r="BK538" s="199"/>
      <c r="BL538" s="186"/>
      <c r="BM538" s="186"/>
      <c r="BN538" s="186"/>
      <c r="BO538" s="186"/>
      <c r="BP538" s="186"/>
      <c r="BQ538" s="186"/>
      <c r="BR538" s="186"/>
      <c r="BS538" s="186"/>
      <c r="BT538" s="187"/>
      <c r="BU538" s="188"/>
      <c r="BV538" s="189"/>
      <c r="BW538" s="185"/>
      <c r="BX538"/>
      <c r="BZ538"/>
    </row>
    <row r="539" spans="2:78" ht="18.75">
      <c r="B539" s="363" t="s">
        <v>351</v>
      </c>
      <c r="C539" s="364">
        <v>26362460000153</v>
      </c>
      <c r="D539" s="365" t="s">
        <v>14</v>
      </c>
      <c r="E539" s="365" t="s">
        <v>614</v>
      </c>
      <c r="F539" s="365" t="s">
        <v>1424</v>
      </c>
      <c r="G539" s="366" t="s">
        <v>1424</v>
      </c>
      <c r="H539" s="366" t="s">
        <v>1340</v>
      </c>
      <c r="I539" s="366" t="s">
        <v>34</v>
      </c>
      <c r="J539" s="366" t="s">
        <v>608</v>
      </c>
      <c r="K539" s="367" t="s">
        <v>48</v>
      </c>
      <c r="L539" s="368"/>
      <c r="M539" s="368" t="s">
        <v>34</v>
      </c>
      <c r="N539" s="367">
        <v>432369</v>
      </c>
      <c r="O539" s="367" t="s">
        <v>1323</v>
      </c>
      <c r="P539" s="371">
        <v>42732</v>
      </c>
      <c r="Q539" s="372">
        <v>121.979197</v>
      </c>
      <c r="R539" s="372">
        <v>122.7766907888447</v>
      </c>
      <c r="S539" s="367">
        <v>2</v>
      </c>
      <c r="T539" s="369">
        <v>0.22109155274328063</v>
      </c>
      <c r="U539" s="369">
        <v>2.3688902955669251</v>
      </c>
      <c r="V539" s="369">
        <v>0.11968688123343507</v>
      </c>
      <c r="W539" s="369">
        <v>1.0722570432988083</v>
      </c>
      <c r="X539" s="369">
        <v>0.18701238304004653</v>
      </c>
      <c r="Y539" s="369">
        <v>1.2802075792010104</v>
      </c>
      <c r="Z539" s="369">
        <v>0.36063637989411834</v>
      </c>
      <c r="AA539" s="369">
        <v>1.9485881550366924</v>
      </c>
      <c r="AB539" s="369">
        <v>0.22353794506522703</v>
      </c>
      <c r="AC539" s="373">
        <v>3.6080834624391885E-2</v>
      </c>
      <c r="AD539" s="575">
        <v>34719644000156</v>
      </c>
      <c r="AE539" s="370" t="s">
        <v>1999</v>
      </c>
      <c r="AF539" s="370" t="s">
        <v>1833</v>
      </c>
      <c r="AG539" s="374" t="s">
        <v>1458</v>
      </c>
      <c r="AH539" s="374" t="s">
        <v>1813</v>
      </c>
      <c r="AI539" s="374">
        <v>10000</v>
      </c>
      <c r="AJ539" s="374">
        <v>1000</v>
      </c>
      <c r="AK539" s="374">
        <v>10000</v>
      </c>
      <c r="AL539" s="722">
        <v>2</v>
      </c>
      <c r="AM539" s="722">
        <v>20</v>
      </c>
      <c r="AN539" s="369" t="s">
        <v>1834</v>
      </c>
      <c r="AO539" s="367" t="s">
        <v>1326</v>
      </c>
      <c r="AP539" s="370" t="s">
        <v>1816</v>
      </c>
      <c r="AQ539" s="376" t="s">
        <v>661</v>
      </c>
      <c r="AR539" s="369">
        <v>4.6666666666666697E-3</v>
      </c>
      <c r="AS539" s="369">
        <v>4.6666666666666697E-3</v>
      </c>
      <c r="AT539" s="369" t="s">
        <v>1424</v>
      </c>
      <c r="AW539" s="198"/>
      <c r="AX539" s="198"/>
      <c r="AY539" s="184"/>
      <c r="AZ539" s="184"/>
      <c r="BA539" s="184"/>
      <c r="BB539" s="186"/>
      <c r="BC539" s="184"/>
      <c r="BD539" s="184"/>
      <c r="BE539" s="184"/>
      <c r="BF539" s="184"/>
      <c r="BG539" s="186"/>
      <c r="BH539" s="186"/>
      <c r="BI539" s="199"/>
      <c r="BJ539" s="199"/>
      <c r="BK539" s="199"/>
      <c r="BL539" s="186"/>
      <c r="BM539" s="186"/>
      <c r="BN539" s="186"/>
      <c r="BO539" s="186"/>
      <c r="BP539" s="186"/>
      <c r="BQ539" s="186"/>
      <c r="BR539" s="186"/>
      <c r="BS539" s="186"/>
      <c r="BT539" s="187"/>
      <c r="BU539" s="188"/>
      <c r="BV539" s="189"/>
      <c r="BW539" s="185"/>
      <c r="BX539"/>
      <c r="BZ539"/>
    </row>
    <row r="540" spans="2:78" ht="18.75">
      <c r="B540" s="363" t="s">
        <v>228</v>
      </c>
      <c r="C540" s="364">
        <v>26243348000101</v>
      </c>
      <c r="D540" s="365" t="s">
        <v>14</v>
      </c>
      <c r="E540" s="365" t="s">
        <v>607</v>
      </c>
      <c r="F540" s="365" t="s">
        <v>1424</v>
      </c>
      <c r="G540" s="366" t="s">
        <v>1424</v>
      </c>
      <c r="H540" s="366" t="s">
        <v>34</v>
      </c>
      <c r="I540" s="366" t="s">
        <v>34</v>
      </c>
      <c r="J540" s="366" t="s">
        <v>608</v>
      </c>
      <c r="K540" s="367" t="s">
        <v>48</v>
      </c>
      <c r="L540" s="368"/>
      <c r="M540" s="368" t="s">
        <v>34</v>
      </c>
      <c r="N540" s="367">
        <v>432814</v>
      </c>
      <c r="O540" s="367" t="s">
        <v>1323</v>
      </c>
      <c r="P540" s="371">
        <v>42756</v>
      </c>
      <c r="Q540" s="372">
        <v>138.69878800000001</v>
      </c>
      <c r="R540" s="372">
        <v>78.15791692857141</v>
      </c>
      <c r="S540" s="367">
        <v>2</v>
      </c>
      <c r="T540" s="369">
        <v>0.19810421692110847</v>
      </c>
      <c r="U540" s="369">
        <v>2.122591981251357</v>
      </c>
      <c r="V540" s="369">
        <v>0.11847108970324505</v>
      </c>
      <c r="W540" s="369">
        <v>1.0613649470390127</v>
      </c>
      <c r="X540" s="369">
        <v>0.23189419797807176</v>
      </c>
      <c r="Y540" s="369">
        <v>1.5874494779348127</v>
      </c>
      <c r="Z540" s="369">
        <v>0.24909554834467373</v>
      </c>
      <c r="AA540" s="369">
        <v>1.3459114555201235</v>
      </c>
      <c r="AB540" s="369">
        <v>0.20318394863795164</v>
      </c>
      <c r="AC540" s="373">
        <v>3.3711541408175102E-2</v>
      </c>
      <c r="AD540" s="575">
        <v>13396819000161</v>
      </c>
      <c r="AE540" s="370" t="s">
        <v>1938</v>
      </c>
      <c r="AF540" s="370" t="s">
        <v>1858</v>
      </c>
      <c r="AG540" s="374" t="s">
        <v>721</v>
      </c>
      <c r="AH540" s="374" t="s">
        <v>1819</v>
      </c>
      <c r="AI540" s="374">
        <v>20000</v>
      </c>
      <c r="AJ540" s="374">
        <v>10000</v>
      </c>
      <c r="AK540" s="374">
        <v>20000</v>
      </c>
      <c r="AL540" s="722">
        <v>1.96</v>
      </c>
      <c r="AM540" s="722">
        <v>20</v>
      </c>
      <c r="AN540" s="369" t="s">
        <v>1869</v>
      </c>
      <c r="AO540" s="367" t="s">
        <v>1326</v>
      </c>
      <c r="AP540" s="370" t="s">
        <v>1816</v>
      </c>
      <c r="AQ540" s="376" t="s">
        <v>661</v>
      </c>
      <c r="AR540" s="369">
        <v>4.8937499999999997E-3</v>
      </c>
      <c r="AS540" s="369">
        <v>4.8937499999999997E-3</v>
      </c>
      <c r="AT540" s="369" t="s">
        <v>1424</v>
      </c>
      <c r="AW540" s="198"/>
      <c r="AX540" s="198"/>
      <c r="AY540" s="184"/>
      <c r="AZ540" s="184"/>
      <c r="BA540" s="184"/>
      <c r="BB540" s="186"/>
      <c r="BC540" s="184"/>
      <c r="BD540" s="184"/>
      <c r="BE540" s="184"/>
      <c r="BF540" s="184"/>
      <c r="BG540" s="186"/>
      <c r="BH540" s="186"/>
      <c r="BI540" s="199"/>
      <c r="BJ540" s="199"/>
      <c r="BK540" s="199"/>
      <c r="BL540" s="186"/>
      <c r="BM540" s="186"/>
      <c r="BN540" s="186"/>
      <c r="BO540" s="186"/>
      <c r="BP540" s="186"/>
      <c r="BQ540" s="186"/>
      <c r="BR540" s="186"/>
      <c r="BS540" s="186"/>
      <c r="BT540" s="187"/>
      <c r="BU540" s="188"/>
      <c r="BV540" s="189"/>
      <c r="BW540" s="185"/>
      <c r="BX540"/>
      <c r="BZ540"/>
    </row>
    <row r="541" spans="2:78" ht="18.75">
      <c r="B541" s="363" t="s">
        <v>1615</v>
      </c>
      <c r="C541" s="364">
        <v>25682084000111</v>
      </c>
      <c r="D541" s="365" t="s">
        <v>13</v>
      </c>
      <c r="E541" s="365" t="s">
        <v>615</v>
      </c>
      <c r="F541" s="365" t="s">
        <v>619</v>
      </c>
      <c r="G541" s="366" t="s">
        <v>34</v>
      </c>
      <c r="H541" s="366" t="s">
        <v>1340</v>
      </c>
      <c r="I541" s="366" t="s">
        <v>34</v>
      </c>
      <c r="J541" s="366" t="s">
        <v>611</v>
      </c>
      <c r="K541" s="367" t="s">
        <v>48</v>
      </c>
      <c r="L541" s="368"/>
      <c r="M541" s="368" t="s">
        <v>1424</v>
      </c>
      <c r="N541" s="367">
        <v>433004</v>
      </c>
      <c r="O541" s="367" t="s">
        <v>1323</v>
      </c>
      <c r="P541" s="371">
        <v>42726</v>
      </c>
      <c r="Q541" s="372">
        <v>1215.5535379999999</v>
      </c>
      <c r="R541" s="372">
        <v>1471.672728798387</v>
      </c>
      <c r="S541" s="367">
        <v>1</v>
      </c>
      <c r="T541" s="369">
        <v>0.12355553583097589</v>
      </c>
      <c r="U541" s="369">
        <v>1.3238385011182461</v>
      </c>
      <c r="V541" s="369">
        <v>8.9627398467919672E-2</v>
      </c>
      <c r="W541" s="369">
        <v>0.8029585890231109</v>
      </c>
      <c r="X541" s="369">
        <v>0.15306221008714149</v>
      </c>
      <c r="Y541" s="369">
        <v>1.0477990722189512</v>
      </c>
      <c r="Z541" s="369">
        <v>0.17296716095517506</v>
      </c>
      <c r="AA541" s="369">
        <v>0.93457504522015644</v>
      </c>
      <c r="AB541" s="369">
        <v>8.22023571508331E-2</v>
      </c>
      <c r="AC541" s="373">
        <v>-0.26755981093077014</v>
      </c>
      <c r="AD541" s="575">
        <v>30756847000161</v>
      </c>
      <c r="AE541" s="370" t="s">
        <v>1817</v>
      </c>
      <c r="AF541" s="370" t="s">
        <v>1818</v>
      </c>
      <c r="AG541" s="374" t="s">
        <v>1594</v>
      </c>
      <c r="AH541" s="374" t="s">
        <v>1819</v>
      </c>
      <c r="AI541" s="374">
        <v>200000</v>
      </c>
      <c r="AJ541" s="374">
        <v>50000</v>
      </c>
      <c r="AK541" s="374">
        <v>200000</v>
      </c>
      <c r="AL541" s="722">
        <v>2.5</v>
      </c>
      <c r="AM541" s="722">
        <v>0</v>
      </c>
      <c r="AN541" s="369" t="s">
        <v>1820</v>
      </c>
      <c r="AO541" s="367" t="s">
        <v>1326</v>
      </c>
      <c r="AP541" s="370" t="s">
        <v>1835</v>
      </c>
      <c r="AQ541" s="376" t="s">
        <v>1815</v>
      </c>
      <c r="AR541" s="369">
        <v>0</v>
      </c>
      <c r="AS541" s="369">
        <v>0</v>
      </c>
      <c r="AT541" s="369" t="s">
        <v>1424</v>
      </c>
      <c r="AW541" s="198"/>
      <c r="AX541" s="198"/>
      <c r="AY541" s="184"/>
      <c r="AZ541" s="184"/>
      <c r="BA541" s="184"/>
      <c r="BB541" s="186"/>
      <c r="BC541" s="184"/>
      <c r="BD541" s="184"/>
      <c r="BE541" s="184"/>
      <c r="BF541" s="184"/>
      <c r="BG541" s="186"/>
      <c r="BH541" s="186"/>
      <c r="BI541" s="199"/>
      <c r="BJ541" s="199"/>
      <c r="BK541" s="199"/>
      <c r="BL541" s="186"/>
      <c r="BM541" s="186"/>
      <c r="BN541" s="186"/>
      <c r="BO541" s="186"/>
      <c r="BP541" s="186"/>
      <c r="BQ541" s="186"/>
      <c r="BR541" s="186"/>
      <c r="BS541" s="186"/>
      <c r="BT541" s="187"/>
      <c r="BU541" s="188"/>
      <c r="BV541" s="189"/>
      <c r="BW541" s="185"/>
      <c r="BX541"/>
      <c r="BZ541"/>
    </row>
    <row r="542" spans="2:78" ht="18.75">
      <c r="B542" s="363" t="s">
        <v>1698</v>
      </c>
      <c r="C542" s="364">
        <v>26380695000178</v>
      </c>
      <c r="D542" s="365" t="s">
        <v>13</v>
      </c>
      <c r="E542" s="365" t="s">
        <v>616</v>
      </c>
      <c r="F542" s="365" t="s">
        <v>617</v>
      </c>
      <c r="G542" s="366" t="s">
        <v>34</v>
      </c>
      <c r="H542" s="366" t="s">
        <v>867</v>
      </c>
      <c r="I542" s="366" t="s">
        <v>34</v>
      </c>
      <c r="J542" s="366" t="s">
        <v>608</v>
      </c>
      <c r="K542" s="367" t="s">
        <v>48</v>
      </c>
      <c r="L542" s="368"/>
      <c r="M542" s="368" t="s">
        <v>1424</v>
      </c>
      <c r="N542" s="367">
        <v>433411</v>
      </c>
      <c r="O542" s="367" t="s">
        <v>1323</v>
      </c>
      <c r="P542" s="371">
        <v>42728</v>
      </c>
      <c r="Q542" s="372">
        <v>384.43262299999998</v>
      </c>
      <c r="R542" s="372">
        <v>341.06007499193538</v>
      </c>
      <c r="S542" s="367">
        <v>2</v>
      </c>
      <c r="T542" s="369">
        <v>0.10016172138769397</v>
      </c>
      <c r="U542" s="369">
        <v>1.0731849626932322</v>
      </c>
      <c r="V542" s="369">
        <v>0.1065226706467377</v>
      </c>
      <c r="W542" s="369">
        <v>0.95432083027706072</v>
      </c>
      <c r="X542" s="369">
        <v>0.21487799396629903</v>
      </c>
      <c r="Y542" s="369">
        <v>1.4709637512092342</v>
      </c>
      <c r="Z542" s="369">
        <v>0.27283554635261775</v>
      </c>
      <c r="AA542" s="369">
        <v>1.4741832591924429</v>
      </c>
      <c r="AB542" s="369">
        <v>6.0612527070094166E-2</v>
      </c>
      <c r="AC542" s="373">
        <v>-8.4120811406297805E-2</v>
      </c>
      <c r="AD542" s="575">
        <v>30658543000161</v>
      </c>
      <c r="AE542" s="370" t="s">
        <v>1906</v>
      </c>
      <c r="AF542" s="370" t="s">
        <v>1907</v>
      </c>
      <c r="AG542" s="374" t="s">
        <v>1462</v>
      </c>
      <c r="AH542" s="374" t="s">
        <v>1819</v>
      </c>
      <c r="AI542" s="374">
        <v>1000</v>
      </c>
      <c r="AJ542" s="374">
        <v>100</v>
      </c>
      <c r="AK542" s="374">
        <v>1000</v>
      </c>
      <c r="AL542" s="722">
        <v>2</v>
      </c>
      <c r="AM542" s="722">
        <v>0</v>
      </c>
      <c r="AN542" s="369" t="s">
        <v>1820</v>
      </c>
      <c r="AO542" s="367" t="s">
        <v>1326</v>
      </c>
      <c r="AP542" s="370" t="s">
        <v>1835</v>
      </c>
      <c r="AQ542" s="376" t="s">
        <v>1815</v>
      </c>
      <c r="AR542" s="369">
        <v>0</v>
      </c>
      <c r="AS542" s="369">
        <v>0</v>
      </c>
      <c r="AT542" s="369" t="s">
        <v>1424</v>
      </c>
      <c r="AW542" s="198"/>
      <c r="AX542" s="198"/>
      <c r="AY542" s="184"/>
      <c r="AZ542" s="184"/>
      <c r="BA542" s="184"/>
      <c r="BB542" s="186"/>
      <c r="BC542" s="184"/>
      <c r="BD542" s="184"/>
      <c r="BE542" s="184"/>
      <c r="BF542" s="184"/>
      <c r="BG542" s="186"/>
      <c r="BH542" s="186"/>
      <c r="BI542" s="199"/>
      <c r="BJ542" s="199"/>
      <c r="BK542" s="199"/>
      <c r="BL542" s="186"/>
      <c r="BM542" s="186"/>
      <c r="BN542" s="186"/>
      <c r="BO542" s="186"/>
      <c r="BP542" s="186"/>
      <c r="BQ542" s="186"/>
      <c r="BR542" s="186"/>
      <c r="BS542" s="186"/>
      <c r="BT542" s="187"/>
      <c r="BU542" s="188"/>
      <c r="BV542" s="189"/>
      <c r="BW542" s="185"/>
      <c r="BX542"/>
      <c r="BZ542"/>
    </row>
    <row r="543" spans="2:78" ht="18.75">
      <c r="B543" s="363" t="s">
        <v>1697</v>
      </c>
      <c r="C543" s="364">
        <v>25079957000104</v>
      </c>
      <c r="D543" s="365" t="s">
        <v>13</v>
      </c>
      <c r="E543" s="365" t="s">
        <v>616</v>
      </c>
      <c r="F543" s="365" t="s">
        <v>617</v>
      </c>
      <c r="G543" s="366" t="s">
        <v>34</v>
      </c>
      <c r="H543" s="366" t="s">
        <v>867</v>
      </c>
      <c r="I543" s="366" t="s">
        <v>34</v>
      </c>
      <c r="J543" s="366" t="s">
        <v>608</v>
      </c>
      <c r="K543" s="367" t="s">
        <v>48</v>
      </c>
      <c r="L543" s="368"/>
      <c r="M543" s="368" t="s">
        <v>1424</v>
      </c>
      <c r="N543" s="367">
        <v>433421</v>
      </c>
      <c r="O543" s="367" t="s">
        <v>1323</v>
      </c>
      <c r="P543" s="371">
        <v>42735</v>
      </c>
      <c r="Q543" s="372">
        <v>13.990328999999999</v>
      </c>
      <c r="R543" s="372">
        <v>31.853642604838718</v>
      </c>
      <c r="S543" s="367">
        <v>2</v>
      </c>
      <c r="T543" s="369">
        <v>0.12058964059562283</v>
      </c>
      <c r="U543" s="369">
        <v>1.2920603515077356</v>
      </c>
      <c r="V543" s="369">
        <v>0.11400450312956645</v>
      </c>
      <c r="W543" s="369">
        <v>1.0213494594285557</v>
      </c>
      <c r="X543" s="369">
        <v>0.22774837664423075</v>
      </c>
      <c r="Y543" s="369">
        <v>1.5590689407355196</v>
      </c>
      <c r="Z543" s="369">
        <v>0.28990312942034269</v>
      </c>
      <c r="AA543" s="369">
        <v>1.5664027136208563</v>
      </c>
      <c r="AB543" s="369">
        <v>7.8620394939801178E-2</v>
      </c>
      <c r="AC543" s="373">
        <v>3.0310933010841701E-2</v>
      </c>
      <c r="AD543" s="575">
        <v>31006911000150</v>
      </c>
      <c r="AE543" s="370" t="s">
        <v>1906</v>
      </c>
      <c r="AF543" s="370" t="s">
        <v>1907</v>
      </c>
      <c r="AG543" s="374" t="s">
        <v>1462</v>
      </c>
      <c r="AH543" s="374" t="s">
        <v>1819</v>
      </c>
      <c r="AI543" s="374">
        <v>1000</v>
      </c>
      <c r="AJ543" s="374">
        <v>100</v>
      </c>
      <c r="AK543" s="374">
        <v>1000</v>
      </c>
      <c r="AL543" s="722">
        <v>2</v>
      </c>
      <c r="AM543" s="722">
        <v>0</v>
      </c>
      <c r="AN543" s="369" t="s">
        <v>1820</v>
      </c>
      <c r="AO543" s="367" t="s">
        <v>1326</v>
      </c>
      <c r="AP543" s="370" t="s">
        <v>1835</v>
      </c>
      <c r="AQ543" s="376" t="s">
        <v>1815</v>
      </c>
      <c r="AR543" s="369">
        <v>0</v>
      </c>
      <c r="AS543" s="369">
        <v>0</v>
      </c>
      <c r="AT543" s="369" t="s">
        <v>1424</v>
      </c>
      <c r="AW543" s="198"/>
      <c r="AX543" s="198"/>
      <c r="AY543" s="184"/>
      <c r="AZ543" s="184"/>
      <c r="BA543" s="184"/>
      <c r="BB543" s="186"/>
      <c r="BC543" s="184"/>
      <c r="BD543" s="184"/>
      <c r="BE543" s="184"/>
      <c r="BF543" s="184"/>
      <c r="BG543" s="186"/>
      <c r="BH543" s="186"/>
      <c r="BI543" s="199"/>
      <c r="BJ543" s="199"/>
      <c r="BK543" s="199"/>
      <c r="BL543" s="186"/>
      <c r="BM543" s="186"/>
      <c r="BN543" s="186"/>
      <c r="BO543" s="186"/>
      <c r="BP543" s="186"/>
      <c r="BQ543" s="186"/>
      <c r="BR543" s="186"/>
      <c r="BS543" s="186"/>
      <c r="BT543" s="187"/>
      <c r="BU543" s="188"/>
      <c r="BV543" s="189"/>
      <c r="BW543" s="185"/>
      <c r="BX543"/>
      <c r="BZ543"/>
    </row>
    <row r="544" spans="2:78" ht="18.75">
      <c r="B544" s="363" t="s">
        <v>1176</v>
      </c>
      <c r="C544" s="364">
        <v>25079578000106</v>
      </c>
      <c r="D544" s="365" t="s">
        <v>13</v>
      </c>
      <c r="E544" s="365" t="s">
        <v>616</v>
      </c>
      <c r="F544" s="365" t="s">
        <v>617</v>
      </c>
      <c r="G544" s="366" t="s">
        <v>34</v>
      </c>
      <c r="H544" s="366" t="s">
        <v>1339</v>
      </c>
      <c r="I544" s="366" t="s">
        <v>34</v>
      </c>
      <c r="J544" s="366" t="s">
        <v>608</v>
      </c>
      <c r="K544" s="367" t="s">
        <v>48</v>
      </c>
      <c r="L544" s="368"/>
      <c r="M544" s="368" t="s">
        <v>1421</v>
      </c>
      <c r="N544" s="367">
        <v>433454</v>
      </c>
      <c r="O544" s="367" t="s">
        <v>1323</v>
      </c>
      <c r="P544" s="371">
        <v>42735</v>
      </c>
      <c r="Q544" s="372">
        <v>280.81804199999999</v>
      </c>
      <c r="R544" s="372">
        <v>448.82820624206352</v>
      </c>
      <c r="S544" s="367">
        <v>1</v>
      </c>
      <c r="T544" s="369">
        <v>0.11145330119654639</v>
      </c>
      <c r="U544" s="369">
        <v>1.194168842443124</v>
      </c>
      <c r="V544" s="369">
        <v>9.4088344715884231E-2</v>
      </c>
      <c r="W544" s="369">
        <v>0.84292354579083029</v>
      </c>
      <c r="X544" s="369">
        <v>0.12307830519939578</v>
      </c>
      <c r="Y544" s="369">
        <v>0.84254195679513222</v>
      </c>
      <c r="Z544" s="369">
        <v>0.18831254210155723</v>
      </c>
      <c r="AA544" s="369">
        <v>1.0174891093673808</v>
      </c>
      <c r="AB544" s="369">
        <v>2.1711773916305594E-2</v>
      </c>
      <c r="AC544" s="373">
        <v>-0.80753884767603368</v>
      </c>
      <c r="AD544" s="575">
        <v>0</v>
      </c>
      <c r="AE544" s="370" t="s">
        <v>1906</v>
      </c>
      <c r="AF544" s="370" t="s">
        <v>1907</v>
      </c>
      <c r="AG544" s="374" t="s">
        <v>1462</v>
      </c>
      <c r="AH544" s="374" t="s">
        <v>1819</v>
      </c>
      <c r="AI544" s="374">
        <v>1000</v>
      </c>
      <c r="AJ544" s="374">
        <v>100</v>
      </c>
      <c r="AK544" s="374">
        <v>100</v>
      </c>
      <c r="AL544" s="722">
        <v>1</v>
      </c>
      <c r="AM544" s="722">
        <v>0</v>
      </c>
      <c r="AN544" s="369" t="s">
        <v>1820</v>
      </c>
      <c r="AO544" s="367" t="s">
        <v>1326</v>
      </c>
      <c r="AP544" s="370" t="s">
        <v>1835</v>
      </c>
      <c r="AQ544" s="376" t="s">
        <v>676</v>
      </c>
      <c r="AR544" s="369">
        <v>0</v>
      </c>
      <c r="AS544" s="369">
        <v>0</v>
      </c>
      <c r="AT544" s="369" t="s">
        <v>1424</v>
      </c>
      <c r="AW544" s="198"/>
      <c r="AX544" s="198"/>
      <c r="AY544" s="184"/>
      <c r="AZ544" s="184"/>
      <c r="BA544" s="184"/>
      <c r="BB544" s="186"/>
      <c r="BC544" s="184"/>
      <c r="BD544" s="184"/>
      <c r="BE544" s="184"/>
      <c r="BF544" s="184"/>
      <c r="BG544" s="186"/>
      <c r="BH544" s="186"/>
      <c r="BI544" s="199"/>
      <c r="BJ544" s="199"/>
      <c r="BK544" s="199"/>
      <c r="BL544" s="186"/>
      <c r="BM544" s="186"/>
      <c r="BN544" s="186"/>
      <c r="BO544" s="186"/>
      <c r="BP544" s="186"/>
      <c r="BQ544" s="186"/>
      <c r="BR544" s="186"/>
      <c r="BS544" s="186"/>
      <c r="BT544" s="187"/>
      <c r="BU544" s="188"/>
      <c r="BV544" s="189"/>
      <c r="BW544" s="185"/>
      <c r="BX544"/>
      <c r="BZ544"/>
    </row>
    <row r="545" spans="2:78" ht="18.75">
      <c r="B545" s="363" t="s">
        <v>266</v>
      </c>
      <c r="C545" s="364">
        <v>26725138000141</v>
      </c>
      <c r="D545" s="365" t="s">
        <v>13</v>
      </c>
      <c r="E545" s="365" t="s">
        <v>615</v>
      </c>
      <c r="F545" s="365" t="s">
        <v>619</v>
      </c>
      <c r="G545" s="366" t="s">
        <v>34</v>
      </c>
      <c r="H545" s="366" t="s">
        <v>1340</v>
      </c>
      <c r="I545" s="366" t="s">
        <v>34</v>
      </c>
      <c r="J545" s="366" t="s">
        <v>1424</v>
      </c>
      <c r="K545" s="367" t="s">
        <v>48</v>
      </c>
      <c r="L545" s="368"/>
      <c r="M545" s="368" t="s">
        <v>34</v>
      </c>
      <c r="N545" s="367">
        <v>433543</v>
      </c>
      <c r="O545" s="367" t="s">
        <v>1323</v>
      </c>
      <c r="P545" s="371">
        <v>42753</v>
      </c>
      <c r="Q545" s="372">
        <v>17.042256999999999</v>
      </c>
      <c r="R545" s="372">
        <v>38.353343860557786</v>
      </c>
      <c r="S545" s="367">
        <v>1</v>
      </c>
      <c r="T545" s="369">
        <v>0.11192601614190756</v>
      </c>
      <c r="U545" s="369">
        <v>1.1992337571028702</v>
      </c>
      <c r="V545" s="369">
        <v>8.2511796757632538E-2</v>
      </c>
      <c r="W545" s="369">
        <v>0.739210967123903</v>
      </c>
      <c r="X545" s="369">
        <v>0.13765719948281974</v>
      </c>
      <c r="Y545" s="369">
        <v>0.94234289326046228</v>
      </c>
      <c r="Z545" s="369">
        <v>0.31312637448233183</v>
      </c>
      <c r="AA545" s="369">
        <v>1.6918824011182529</v>
      </c>
      <c r="AB545" s="369">
        <v>9.0565759904177576E-2</v>
      </c>
      <c r="AC545" s="373">
        <v>-0.32142002538737513</v>
      </c>
      <c r="AD545" s="575">
        <v>26725144000107</v>
      </c>
      <c r="AE545" s="370" t="s">
        <v>2042</v>
      </c>
      <c r="AF545" s="370" t="s">
        <v>1858</v>
      </c>
      <c r="AG545" s="374" t="s">
        <v>721</v>
      </c>
      <c r="AH545" s="374" t="s">
        <v>1819</v>
      </c>
      <c r="AI545" s="374">
        <v>5000</v>
      </c>
      <c r="AJ545" s="374">
        <v>1000</v>
      </c>
      <c r="AK545" s="374">
        <v>4000</v>
      </c>
      <c r="AL545" s="722">
        <v>1.5</v>
      </c>
      <c r="AM545" s="722">
        <v>20</v>
      </c>
      <c r="AN545" s="369" t="s">
        <v>1820</v>
      </c>
      <c r="AO545" s="367" t="s">
        <v>1326</v>
      </c>
      <c r="AP545" s="370" t="s">
        <v>1835</v>
      </c>
      <c r="AQ545" s="376" t="s">
        <v>670</v>
      </c>
      <c r="AR545" s="369">
        <v>5.0000000000000001E-3</v>
      </c>
      <c r="AS545" s="369">
        <v>5.0000000000000001E-3</v>
      </c>
      <c r="AT545" s="369" t="s">
        <v>1424</v>
      </c>
      <c r="AW545" s="198"/>
      <c r="AX545" s="198"/>
      <c r="AY545" s="184"/>
      <c r="AZ545" s="184"/>
      <c r="BA545" s="184"/>
      <c r="BB545" s="186"/>
      <c r="BC545" s="184"/>
      <c r="BD545" s="184"/>
      <c r="BE545" s="184"/>
      <c r="BF545" s="184"/>
      <c r="BG545" s="186"/>
      <c r="BH545" s="186"/>
      <c r="BI545" s="199"/>
      <c r="BJ545" s="199"/>
      <c r="BK545" s="199"/>
      <c r="BL545" s="186"/>
      <c r="BM545" s="186"/>
      <c r="BN545" s="186"/>
      <c r="BO545" s="186"/>
      <c r="BP545" s="186"/>
      <c r="BQ545" s="186"/>
      <c r="BR545" s="186"/>
      <c r="BS545" s="186"/>
      <c r="BT545" s="187"/>
      <c r="BU545" s="188"/>
      <c r="BV545" s="189"/>
      <c r="BW545" s="185"/>
      <c r="BX545"/>
      <c r="BZ545"/>
    </row>
    <row r="546" spans="2:78" ht="18.75">
      <c r="B546" s="363" t="s">
        <v>837</v>
      </c>
      <c r="C546" s="364">
        <v>26623189000162</v>
      </c>
      <c r="D546" s="365" t="s">
        <v>13</v>
      </c>
      <c r="E546" s="365" t="s">
        <v>615</v>
      </c>
      <c r="F546" s="365" t="s">
        <v>619</v>
      </c>
      <c r="G546" s="366" t="s">
        <v>34</v>
      </c>
      <c r="H546" s="366" t="s">
        <v>1339</v>
      </c>
      <c r="I546" s="366" t="s">
        <v>34</v>
      </c>
      <c r="J546" s="366" t="s">
        <v>1424</v>
      </c>
      <c r="K546" s="367" t="s">
        <v>48</v>
      </c>
      <c r="L546" s="368"/>
      <c r="M546" s="368" t="s">
        <v>34</v>
      </c>
      <c r="N546" s="367">
        <v>433772</v>
      </c>
      <c r="O546" s="367" t="s">
        <v>1323</v>
      </c>
      <c r="P546" s="371">
        <v>42763</v>
      </c>
      <c r="Q546" s="372">
        <v>306.90053899999998</v>
      </c>
      <c r="R546" s="372">
        <v>329.8167082983868</v>
      </c>
      <c r="S546" s="367">
        <v>1</v>
      </c>
      <c r="T546" s="369">
        <v>0.14706612882208181</v>
      </c>
      <c r="U546" s="369">
        <v>1.5757432658576001</v>
      </c>
      <c r="V546" s="369">
        <v>0.12808124176477076</v>
      </c>
      <c r="W546" s="369">
        <v>1.147460876091134</v>
      </c>
      <c r="X546" s="369">
        <v>0.18872983873976379</v>
      </c>
      <c r="Y546" s="369">
        <v>1.2919645536215181</v>
      </c>
      <c r="Z546" s="369">
        <v>0.2698451662985879</v>
      </c>
      <c r="AA546" s="369">
        <v>1.4580256570280374</v>
      </c>
      <c r="AB546" s="369">
        <v>4.837811310231234E-2</v>
      </c>
      <c r="AC546" s="373">
        <v>0.34023228902500974</v>
      </c>
      <c r="AD546" s="575">
        <v>0</v>
      </c>
      <c r="AE546" s="370" t="s">
        <v>1889</v>
      </c>
      <c r="AF546" s="370" t="s">
        <v>1833</v>
      </c>
      <c r="AG546" s="374" t="s">
        <v>1458</v>
      </c>
      <c r="AH546" s="374" t="s">
        <v>1813</v>
      </c>
      <c r="AI546" s="374">
        <v>5000</v>
      </c>
      <c r="AJ546" s="374">
        <v>1000</v>
      </c>
      <c r="AK546" s="374">
        <v>5000</v>
      </c>
      <c r="AL546" s="722">
        <v>0.5</v>
      </c>
      <c r="AM546" s="722">
        <v>10</v>
      </c>
      <c r="AN546" s="369" t="s">
        <v>1815</v>
      </c>
      <c r="AO546" s="367" t="s">
        <v>1326</v>
      </c>
      <c r="AP546" s="370" t="s">
        <v>1835</v>
      </c>
      <c r="AQ546" s="376" t="s">
        <v>670</v>
      </c>
      <c r="AR546" s="369">
        <v>4.0000000000000001E-3</v>
      </c>
      <c r="AS546" s="369">
        <v>4.0000000000000001E-3</v>
      </c>
      <c r="AT546" s="369" t="s">
        <v>1424</v>
      </c>
      <c r="AW546" s="198"/>
      <c r="AX546" s="198"/>
      <c r="AY546" s="184"/>
      <c r="AZ546" s="184"/>
      <c r="BA546" s="184"/>
      <c r="BB546" s="186"/>
      <c r="BC546" s="184"/>
      <c r="BD546" s="184"/>
      <c r="BE546" s="184"/>
      <c r="BF546" s="184"/>
      <c r="BG546" s="186"/>
      <c r="BH546" s="186"/>
      <c r="BI546" s="199"/>
      <c r="BJ546" s="199"/>
      <c r="BK546" s="199"/>
      <c r="BL546" s="186"/>
      <c r="BM546" s="186"/>
      <c r="BN546" s="186"/>
      <c r="BO546" s="186"/>
      <c r="BP546" s="186"/>
      <c r="BQ546" s="186"/>
      <c r="BR546" s="186"/>
      <c r="BS546" s="186"/>
      <c r="BT546" s="187"/>
      <c r="BU546" s="188"/>
      <c r="BV546" s="189"/>
      <c r="BW546" s="185"/>
      <c r="BX546"/>
      <c r="BZ546"/>
    </row>
    <row r="547" spans="2:78" ht="18.75">
      <c r="B547" s="363" t="s">
        <v>312</v>
      </c>
      <c r="C547" s="364">
        <v>26587503000107</v>
      </c>
      <c r="D547" s="365" t="s">
        <v>14</v>
      </c>
      <c r="E547" s="365" t="s">
        <v>607</v>
      </c>
      <c r="F547" s="365" t="s">
        <v>1424</v>
      </c>
      <c r="G547" s="366" t="s">
        <v>1424</v>
      </c>
      <c r="H547" s="366" t="s">
        <v>34</v>
      </c>
      <c r="I547" s="366" t="s">
        <v>34</v>
      </c>
      <c r="J547" s="366" t="s">
        <v>608</v>
      </c>
      <c r="K547" s="367" t="s">
        <v>48</v>
      </c>
      <c r="L547" s="368"/>
      <c r="M547" s="368" t="s">
        <v>34</v>
      </c>
      <c r="N547" s="367">
        <v>433977</v>
      </c>
      <c r="O547" s="367" t="s">
        <v>1323</v>
      </c>
      <c r="P547" s="371">
        <v>42755</v>
      </c>
      <c r="Q547" s="372">
        <v>18.111758999999999</v>
      </c>
      <c r="R547" s="372">
        <v>7.325970539682535</v>
      </c>
      <c r="S547" s="367">
        <v>2</v>
      </c>
      <c r="T547" s="369">
        <v>0.11638625281619186</v>
      </c>
      <c r="U547" s="369">
        <v>1.2470230608666022</v>
      </c>
      <c r="V547" s="369">
        <v>4.6144303608451676E-2</v>
      </c>
      <c r="W547" s="369">
        <v>0.41339998203962608</v>
      </c>
      <c r="X547" s="369">
        <v>0.20180408902213465</v>
      </c>
      <c r="Y547" s="369">
        <v>1.3814653344349359</v>
      </c>
      <c r="Z547" s="369">
        <v>0.14311748932055135</v>
      </c>
      <c r="AA547" s="369">
        <v>0.77329149252910667</v>
      </c>
      <c r="AB547" s="369">
        <v>0.2102042344620163</v>
      </c>
      <c r="AC547" s="373">
        <v>-0.31149297331895659</v>
      </c>
      <c r="AD547" s="575">
        <v>0</v>
      </c>
      <c r="AE547" s="370" t="s">
        <v>2043</v>
      </c>
      <c r="AF547" s="370" t="s">
        <v>1812</v>
      </c>
      <c r="AG547" s="374" t="s">
        <v>1459</v>
      </c>
      <c r="AH547" s="374" t="s">
        <v>1819</v>
      </c>
      <c r="AI547" s="374">
        <v>10000</v>
      </c>
      <c r="AJ547" s="374">
        <v>5000</v>
      </c>
      <c r="AK547" s="374">
        <v>10000</v>
      </c>
      <c r="AL547" s="722">
        <v>2</v>
      </c>
      <c r="AM547" s="722">
        <v>20</v>
      </c>
      <c r="AN547" s="369" t="s">
        <v>668</v>
      </c>
      <c r="AO547" s="367" t="s">
        <v>1326</v>
      </c>
      <c r="AP547" s="370" t="s">
        <v>1816</v>
      </c>
      <c r="AQ547" s="376" t="s">
        <v>672</v>
      </c>
      <c r="AR547" s="369">
        <v>5.0000000000000001E-3</v>
      </c>
      <c r="AS547" s="369">
        <v>5.0000000000000001E-3</v>
      </c>
      <c r="AT547" s="369" t="s">
        <v>1424</v>
      </c>
      <c r="AW547" s="198"/>
      <c r="AX547" s="198"/>
      <c r="AY547" s="184"/>
      <c r="AZ547" s="184"/>
      <c r="BA547" s="184"/>
      <c r="BB547" s="186"/>
      <c r="BC547" s="184"/>
      <c r="BD547" s="184"/>
      <c r="BE547" s="184"/>
      <c r="BF547" s="184"/>
      <c r="BG547" s="186"/>
      <c r="BH547" s="186"/>
      <c r="BI547" s="199"/>
      <c r="BJ547" s="199"/>
      <c r="BK547" s="199"/>
      <c r="BL547" s="186"/>
      <c r="BM547" s="186"/>
      <c r="BN547" s="186"/>
      <c r="BO547" s="186"/>
      <c r="BP547" s="186"/>
      <c r="BQ547" s="186"/>
      <c r="BR547" s="186"/>
      <c r="BS547" s="186"/>
      <c r="BT547" s="187"/>
      <c r="BU547" s="188"/>
      <c r="BV547" s="189"/>
      <c r="BW547" s="185"/>
      <c r="BX547"/>
      <c r="BZ547"/>
    </row>
    <row r="548" spans="2:78" ht="18.75">
      <c r="B548" s="363" t="s">
        <v>202</v>
      </c>
      <c r="C548" s="364">
        <v>26846429000198</v>
      </c>
      <c r="D548" s="365" t="s">
        <v>14</v>
      </c>
      <c r="E548" s="365" t="s">
        <v>607</v>
      </c>
      <c r="F548" s="365" t="s">
        <v>1424</v>
      </c>
      <c r="G548" s="366" t="s">
        <v>1424</v>
      </c>
      <c r="H548" s="366" t="s">
        <v>34</v>
      </c>
      <c r="I548" s="366" t="s">
        <v>34</v>
      </c>
      <c r="J548" s="366" t="s">
        <v>608</v>
      </c>
      <c r="K548" s="367" t="s">
        <v>48</v>
      </c>
      <c r="L548" s="368"/>
      <c r="M548" s="368" t="s">
        <v>34</v>
      </c>
      <c r="N548" s="367">
        <v>434213</v>
      </c>
      <c r="O548" s="367" t="s">
        <v>1323</v>
      </c>
      <c r="P548" s="371">
        <v>42706</v>
      </c>
      <c r="Q548" s="372">
        <v>26.924796000000001</v>
      </c>
      <c r="R548" s="372">
        <v>33.585936884920628</v>
      </c>
      <c r="S548" s="367">
        <v>2</v>
      </c>
      <c r="T548" s="369">
        <v>-0.31846529834485648</v>
      </c>
      <c r="U548" s="369">
        <v>-3.4122034304944018</v>
      </c>
      <c r="V548" s="369">
        <v>-0.33841317328541476</v>
      </c>
      <c r="W548" s="369">
        <v>-3.0317935003474537</v>
      </c>
      <c r="X548" s="369">
        <v>-0.23200351430902932</v>
      </c>
      <c r="Y548" s="369">
        <v>-1.588197811243802</v>
      </c>
      <c r="Z548" s="369">
        <v>3.3253525182529442E-2</v>
      </c>
      <c r="AA548" s="369">
        <v>0.17967523216297687</v>
      </c>
      <c r="AB548" s="369">
        <v>0.26045617099535751</v>
      </c>
      <c r="AC548" s="373">
        <v>-1.7278708243725835</v>
      </c>
      <c r="AD548" s="575">
        <v>0</v>
      </c>
      <c r="AE548" s="370" t="s">
        <v>2044</v>
      </c>
      <c r="AF548" s="370" t="s">
        <v>1956</v>
      </c>
      <c r="AG548" s="374" t="s">
        <v>1460</v>
      </c>
      <c r="AH548" s="374" t="s">
        <v>1813</v>
      </c>
      <c r="AI548" s="374">
        <v>10000</v>
      </c>
      <c r="AJ548" s="374">
        <v>5000</v>
      </c>
      <c r="AK548" s="374">
        <v>5000</v>
      </c>
      <c r="AL548" s="722">
        <v>2</v>
      </c>
      <c r="AM548" s="722">
        <v>20</v>
      </c>
      <c r="AN548" s="369" t="s">
        <v>1815</v>
      </c>
      <c r="AO548" s="367" t="s">
        <v>1326</v>
      </c>
      <c r="AP548" s="370" t="s">
        <v>1816</v>
      </c>
      <c r="AQ548" s="376" t="s">
        <v>689</v>
      </c>
      <c r="AR548" s="369">
        <v>4.0000000000000001E-3</v>
      </c>
      <c r="AS548" s="369">
        <v>4.0000000000000001E-3</v>
      </c>
      <c r="AT548" s="369" t="s">
        <v>1424</v>
      </c>
      <c r="AW548" s="198"/>
      <c r="AX548" s="198"/>
      <c r="AY548" s="184"/>
      <c r="AZ548" s="184"/>
      <c r="BA548" s="184"/>
      <c r="BB548" s="186"/>
      <c r="BC548" s="184"/>
      <c r="BD548" s="184"/>
      <c r="BE548" s="184"/>
      <c r="BF548" s="184"/>
      <c r="BG548" s="186"/>
      <c r="BH548" s="186"/>
      <c r="BI548" s="199"/>
      <c r="BJ548" s="199"/>
      <c r="BK548" s="199"/>
      <c r="BL548" s="218"/>
      <c r="BM548" s="186"/>
      <c r="BN548" s="186"/>
      <c r="BO548" s="186"/>
      <c r="BP548" s="186"/>
      <c r="BQ548" s="186"/>
      <c r="BR548" s="186"/>
      <c r="BS548" s="186"/>
      <c r="BT548" s="187"/>
      <c r="BU548" s="188"/>
      <c r="BV548" s="189"/>
      <c r="BW548" s="185"/>
      <c r="BX548"/>
      <c r="BZ548"/>
    </row>
    <row r="549" spans="2:78" ht="18.75">
      <c r="B549" s="363" t="s">
        <v>1673</v>
      </c>
      <c r="C549" s="364">
        <v>26570686000140</v>
      </c>
      <c r="D549" s="365" t="s">
        <v>13</v>
      </c>
      <c r="E549" s="365" t="s">
        <v>615</v>
      </c>
      <c r="F549" s="365" t="s">
        <v>619</v>
      </c>
      <c r="G549" s="366" t="s">
        <v>34</v>
      </c>
      <c r="H549" s="366" t="s">
        <v>1340</v>
      </c>
      <c r="I549" s="366" t="s">
        <v>34</v>
      </c>
      <c r="J549" s="366" t="s">
        <v>611</v>
      </c>
      <c r="K549" s="367" t="s">
        <v>48</v>
      </c>
      <c r="L549" s="368"/>
      <c r="M549" s="368" t="s">
        <v>1424</v>
      </c>
      <c r="N549" s="367">
        <v>434922</v>
      </c>
      <c r="O549" s="367" t="s">
        <v>1323</v>
      </c>
      <c r="P549" s="371">
        <v>42778</v>
      </c>
      <c r="Q549" s="372">
        <v>11.982571999999999</v>
      </c>
      <c r="R549" s="372">
        <v>9.2673495362903235</v>
      </c>
      <c r="S549" s="367">
        <v>1</v>
      </c>
      <c r="T549" s="369">
        <v>0.13510790398550743</v>
      </c>
      <c r="U549" s="369">
        <v>1.4476166033230933</v>
      </c>
      <c r="V549" s="369">
        <v>0.1524208975061847</v>
      </c>
      <c r="W549" s="369">
        <v>1.3655162471664117</v>
      </c>
      <c r="X549" s="369">
        <v>0.27377697452566019</v>
      </c>
      <c r="Y549" s="369">
        <v>1.8741612298658239</v>
      </c>
      <c r="Z549" s="369">
        <v>0.29539476126650177</v>
      </c>
      <c r="AA549" s="369">
        <v>1.5960750632889338</v>
      </c>
      <c r="AB549" s="369">
        <v>7.9176852264113362E-2</v>
      </c>
      <c r="AC549" s="373">
        <v>0.51529519972362803</v>
      </c>
      <c r="AD549" s="575">
        <v>26101893000155</v>
      </c>
      <c r="AE549" s="370" t="s">
        <v>1906</v>
      </c>
      <c r="AF549" s="370" t="s">
        <v>1907</v>
      </c>
      <c r="AG549" s="374" t="s">
        <v>1462</v>
      </c>
      <c r="AH549" s="374" t="s">
        <v>1813</v>
      </c>
      <c r="AI549" s="374">
        <v>1000</v>
      </c>
      <c r="AJ549" s="374">
        <v>100</v>
      </c>
      <c r="AK549" s="374">
        <v>1000</v>
      </c>
      <c r="AL549" s="722">
        <v>2.2000000000000002</v>
      </c>
      <c r="AM549" s="722">
        <v>0</v>
      </c>
      <c r="AN549" s="369" t="s">
        <v>1820</v>
      </c>
      <c r="AO549" s="367" t="s">
        <v>1326</v>
      </c>
      <c r="AP549" s="370" t="s">
        <v>1835</v>
      </c>
      <c r="AQ549" s="376" t="s">
        <v>1815</v>
      </c>
      <c r="AR549" s="369">
        <v>0</v>
      </c>
      <c r="AS549" s="369">
        <v>0</v>
      </c>
      <c r="AT549" s="369" t="s">
        <v>1424</v>
      </c>
      <c r="AW549" s="198"/>
      <c r="AX549" s="198"/>
      <c r="AY549" s="184"/>
      <c r="AZ549" s="184"/>
      <c r="BA549" s="184"/>
      <c r="BB549" s="186"/>
      <c r="BC549" s="184"/>
      <c r="BD549" s="184"/>
      <c r="BE549" s="184"/>
      <c r="BF549" s="184"/>
      <c r="BG549" s="186"/>
      <c r="BH549" s="186"/>
      <c r="BI549" s="199"/>
      <c r="BJ549" s="199"/>
      <c r="BK549" s="199"/>
      <c r="BL549" s="186"/>
      <c r="BM549" s="186"/>
      <c r="BN549" s="186"/>
      <c r="BO549" s="186"/>
      <c r="BP549" s="186"/>
      <c r="BQ549" s="186"/>
      <c r="BR549" s="186"/>
      <c r="BS549" s="186"/>
      <c r="BT549" s="187"/>
      <c r="BU549" s="188"/>
      <c r="BV549" s="189"/>
      <c r="BW549" s="185"/>
      <c r="BX549"/>
      <c r="BZ549"/>
    </row>
    <row r="550" spans="2:78" ht="18.75">
      <c r="B550" s="363" t="s">
        <v>1706</v>
      </c>
      <c r="C550" s="364">
        <v>26135690000180</v>
      </c>
      <c r="D550" s="365" t="s">
        <v>11</v>
      </c>
      <c r="E550" s="365" t="s">
        <v>663</v>
      </c>
      <c r="F550" s="365" t="s">
        <v>1424</v>
      </c>
      <c r="G550" s="366" t="s">
        <v>1424</v>
      </c>
      <c r="H550" s="366" t="s">
        <v>34</v>
      </c>
      <c r="I550" s="366" t="s">
        <v>34</v>
      </c>
      <c r="J550" s="366" t="s">
        <v>611</v>
      </c>
      <c r="K550" s="367" t="s">
        <v>48</v>
      </c>
      <c r="L550" s="368"/>
      <c r="M550" s="368" t="s">
        <v>1424</v>
      </c>
      <c r="N550" s="367">
        <v>434930</v>
      </c>
      <c r="O550" s="367" t="s">
        <v>1323</v>
      </c>
      <c r="P550" s="371">
        <v>42783</v>
      </c>
      <c r="Q550" s="372">
        <v>56.830406000000004</v>
      </c>
      <c r="R550" s="372">
        <v>110.9236907016128</v>
      </c>
      <c r="S550" s="367">
        <v>5</v>
      </c>
      <c r="T550" s="369">
        <v>-5.3662080472974161E-2</v>
      </c>
      <c r="U550" s="369">
        <v>-0.57496353928982602</v>
      </c>
      <c r="V550" s="369">
        <v>-4.0417884338017518E-2</v>
      </c>
      <c r="W550" s="369">
        <v>-0.36209783988062599</v>
      </c>
      <c r="X550" s="369">
        <v>3.6003230657520868E-2</v>
      </c>
      <c r="Y550" s="369">
        <v>0.24646287060900354</v>
      </c>
      <c r="Z550" s="369">
        <v>8.0598203028728221E-2</v>
      </c>
      <c r="AA550" s="369">
        <v>0.43548768924846804</v>
      </c>
      <c r="AB550" s="369">
        <v>5.7337394901315307E-2</v>
      </c>
      <c r="AC550" s="373">
        <v>-2.6516609309675836</v>
      </c>
      <c r="AD550" s="575">
        <v>23720107000100</v>
      </c>
      <c r="AE550" s="370" t="s">
        <v>1906</v>
      </c>
      <c r="AF550" s="370" t="s">
        <v>1907</v>
      </c>
      <c r="AG550" s="374" t="s">
        <v>1462</v>
      </c>
      <c r="AH550" s="374" t="s">
        <v>1813</v>
      </c>
      <c r="AI550" s="374">
        <v>5000</v>
      </c>
      <c r="AJ550" s="374">
        <v>1000</v>
      </c>
      <c r="AK550" s="374">
        <v>1000</v>
      </c>
      <c r="AL550" s="722">
        <v>0.93</v>
      </c>
      <c r="AM550" s="722">
        <v>0</v>
      </c>
      <c r="AN550" s="369" t="s">
        <v>1820</v>
      </c>
      <c r="AO550" s="367" t="s">
        <v>1326</v>
      </c>
      <c r="AP550" s="370" t="s">
        <v>1835</v>
      </c>
      <c r="AQ550" s="376" t="s">
        <v>1815</v>
      </c>
      <c r="AR550" s="369">
        <v>0</v>
      </c>
      <c r="AS550" s="369">
        <v>0</v>
      </c>
      <c r="AT550" s="369" t="s">
        <v>1424</v>
      </c>
      <c r="AW550" s="198"/>
      <c r="AX550" s="198"/>
      <c r="AY550" s="184"/>
      <c r="AZ550" s="184"/>
      <c r="BA550" s="184"/>
      <c r="BB550" s="186"/>
      <c r="BC550" s="184"/>
      <c r="BD550" s="184"/>
      <c r="BE550" s="184"/>
      <c r="BF550" s="184"/>
      <c r="BG550" s="186"/>
      <c r="BH550" s="186"/>
      <c r="BI550" s="199"/>
      <c r="BJ550" s="199"/>
      <c r="BK550" s="199"/>
      <c r="BL550" s="186"/>
      <c r="BM550" s="186"/>
      <c r="BN550" s="186"/>
      <c r="BO550" s="186"/>
      <c r="BP550" s="186"/>
      <c r="BQ550" s="186"/>
      <c r="BR550" s="186"/>
      <c r="BS550" s="186"/>
      <c r="BT550" s="187"/>
      <c r="BU550" s="188"/>
      <c r="BV550" s="189"/>
      <c r="BW550" s="185"/>
      <c r="BX550"/>
      <c r="BZ550"/>
    </row>
    <row r="551" spans="2:78" ht="18.75">
      <c r="B551" s="363" t="s">
        <v>77</v>
      </c>
      <c r="C551" s="364">
        <v>26673556000132</v>
      </c>
      <c r="D551" s="365" t="s">
        <v>14</v>
      </c>
      <c r="E551" s="365" t="s">
        <v>607</v>
      </c>
      <c r="F551" s="365" t="s">
        <v>1319</v>
      </c>
      <c r="G551" s="366" t="s">
        <v>1424</v>
      </c>
      <c r="H551" s="366" t="s">
        <v>34</v>
      </c>
      <c r="I551" s="366" t="s">
        <v>34</v>
      </c>
      <c r="J551" s="366" t="s">
        <v>608</v>
      </c>
      <c r="K551" s="367" t="s">
        <v>48</v>
      </c>
      <c r="L551" s="368"/>
      <c r="M551" s="368" t="s">
        <v>34</v>
      </c>
      <c r="N551" s="367">
        <v>435325</v>
      </c>
      <c r="O551" s="367" t="s">
        <v>1323</v>
      </c>
      <c r="P551" s="371">
        <v>42789</v>
      </c>
      <c r="Q551" s="372">
        <v>1320.433612</v>
      </c>
      <c r="R551" s="372">
        <v>1446.4598245799996</v>
      </c>
      <c r="S551" s="367">
        <v>4</v>
      </c>
      <c r="T551" s="369">
        <v>0.10885303142968694</v>
      </c>
      <c r="U551" s="369">
        <v>1.1663081949414902</v>
      </c>
      <c r="V551" s="369">
        <v>0.12102493329085395</v>
      </c>
      <c r="W551" s="369">
        <v>1.0842444535152176</v>
      </c>
      <c r="X551" s="369">
        <v>0.26905115691325077</v>
      </c>
      <c r="Y551" s="369">
        <v>1.8418102837574444</v>
      </c>
      <c r="Z551" s="369">
        <v>0.2441879231406423</v>
      </c>
      <c r="AA551" s="369">
        <v>1.3193946067630933</v>
      </c>
      <c r="AB551" s="369">
        <v>0.22376001366905993</v>
      </c>
      <c r="AC551" s="373">
        <v>4.2024879831753376E-2</v>
      </c>
      <c r="AD551" s="575">
        <v>0</v>
      </c>
      <c r="AE551" s="370" t="s">
        <v>1931</v>
      </c>
      <c r="AF551" s="370" t="s">
        <v>1833</v>
      </c>
      <c r="AG551" s="374" t="s">
        <v>1458</v>
      </c>
      <c r="AH551" s="374" t="s">
        <v>1819</v>
      </c>
      <c r="AI551" s="374">
        <v>1000</v>
      </c>
      <c r="AJ551" s="374">
        <v>500</v>
      </c>
      <c r="AK551" s="374">
        <v>1000</v>
      </c>
      <c r="AL551" s="722">
        <v>2</v>
      </c>
      <c r="AM551" s="722">
        <v>20</v>
      </c>
      <c r="AN551" s="369" t="s">
        <v>1815</v>
      </c>
      <c r="AO551" s="367" t="s">
        <v>1326</v>
      </c>
      <c r="AP551" s="370" t="s">
        <v>1816</v>
      </c>
      <c r="AQ551" s="376" t="s">
        <v>661</v>
      </c>
      <c r="AR551" s="369">
        <v>4.0000000000000001E-3</v>
      </c>
      <c r="AS551" s="369">
        <v>4.0000000000000001E-3</v>
      </c>
      <c r="AT551" s="369" t="s">
        <v>1424</v>
      </c>
      <c r="AW551" s="198"/>
      <c r="AX551" s="198"/>
      <c r="AY551" s="184"/>
      <c r="AZ551" s="184"/>
      <c r="BA551" s="184"/>
      <c r="BB551" s="186"/>
      <c r="BC551" s="184"/>
      <c r="BD551" s="184"/>
      <c r="BE551" s="184"/>
      <c r="BF551" s="184"/>
      <c r="BG551" s="186"/>
      <c r="BH551" s="186"/>
      <c r="BI551" s="199"/>
      <c r="BJ551" s="199"/>
      <c r="BK551" s="199"/>
      <c r="BL551" s="218"/>
      <c r="BM551" s="186"/>
      <c r="BN551" s="186"/>
      <c r="BO551" s="186"/>
      <c r="BP551" s="186"/>
      <c r="BQ551" s="186"/>
      <c r="BR551" s="186"/>
      <c r="BS551" s="186"/>
      <c r="BT551" s="187"/>
      <c r="BU551" s="188"/>
      <c r="BV551" s="189"/>
      <c r="BW551" s="185"/>
      <c r="BX551"/>
      <c r="BZ551"/>
    </row>
    <row r="552" spans="2:78" ht="18.75">
      <c r="B552" s="363" t="s">
        <v>1207</v>
      </c>
      <c r="C552" s="364">
        <v>17797426000110</v>
      </c>
      <c r="D552" s="365" t="s">
        <v>14</v>
      </c>
      <c r="E552" s="365" t="s">
        <v>607</v>
      </c>
      <c r="F552" s="365" t="s">
        <v>1424</v>
      </c>
      <c r="G552" s="366" t="s">
        <v>1424</v>
      </c>
      <c r="H552" s="366" t="s">
        <v>34</v>
      </c>
      <c r="I552" s="366" t="s">
        <v>34</v>
      </c>
      <c r="J552" s="366" t="s">
        <v>608</v>
      </c>
      <c r="K552" s="367" t="s">
        <v>48</v>
      </c>
      <c r="L552" s="368"/>
      <c r="M552" s="368" t="s">
        <v>1421</v>
      </c>
      <c r="N552" s="367">
        <v>435430</v>
      </c>
      <c r="O552" s="367" t="s">
        <v>1323</v>
      </c>
      <c r="P552" s="371">
        <v>42768</v>
      </c>
      <c r="Q552" s="372">
        <v>14.642371000000001</v>
      </c>
      <c r="R552" s="372">
        <v>14.713527480158731</v>
      </c>
      <c r="S552" s="367">
        <v>2</v>
      </c>
      <c r="T552" s="369">
        <v>6.3644919135286804E-2</v>
      </c>
      <c r="U552" s="369">
        <v>0.68192488329387213</v>
      </c>
      <c r="V552" s="369">
        <v>2.9230418763497523E-2</v>
      </c>
      <c r="W552" s="369">
        <v>0.26187099266630554</v>
      </c>
      <c r="X552" s="369">
        <v>9.2867399144222151E-2</v>
      </c>
      <c r="Y552" s="369">
        <v>0.63573088750844808</v>
      </c>
      <c r="Z552" s="369">
        <v>0.12185791410199354</v>
      </c>
      <c r="AA552" s="369">
        <v>0.65842189322757216</v>
      </c>
      <c r="AB552" s="369">
        <v>0.1842162952213994</v>
      </c>
      <c r="AC552" s="373">
        <v>-0.44725156774400149</v>
      </c>
      <c r="AD552" s="575">
        <v>0</v>
      </c>
      <c r="AE552" s="370" t="s">
        <v>1848</v>
      </c>
      <c r="AF552" s="370" t="s">
        <v>1849</v>
      </c>
      <c r="AG552" s="374" t="s">
        <v>721</v>
      </c>
      <c r="AH552" s="374" t="s">
        <v>1819</v>
      </c>
      <c r="AI552" s="374">
        <v>100</v>
      </c>
      <c r="AJ552" s="374">
        <v>100</v>
      </c>
      <c r="AK552" s="374">
        <v>100</v>
      </c>
      <c r="AL552" s="722">
        <v>1.2</v>
      </c>
      <c r="AM552" s="722">
        <v>0</v>
      </c>
      <c r="AN552" s="369" t="s">
        <v>1824</v>
      </c>
      <c r="AO552" s="367" t="s">
        <v>1326</v>
      </c>
      <c r="AP552" s="370" t="s">
        <v>1816</v>
      </c>
      <c r="AQ552" s="376" t="s">
        <v>661</v>
      </c>
      <c r="AR552" s="369">
        <v>0</v>
      </c>
      <c r="AS552" s="369">
        <v>0</v>
      </c>
      <c r="AT552" s="369" t="s">
        <v>1424</v>
      </c>
      <c r="AW552" s="198"/>
      <c r="AX552" s="198"/>
      <c r="AY552" s="184"/>
      <c r="AZ552" s="184"/>
      <c r="BA552" s="184"/>
      <c r="BB552" s="186"/>
      <c r="BC552" s="184"/>
      <c r="BD552" s="184"/>
      <c r="BE552" s="184"/>
      <c r="BF552" s="184"/>
      <c r="BG552" s="186"/>
      <c r="BH552" s="186"/>
      <c r="BI552" s="199"/>
      <c r="BJ552" s="199"/>
      <c r="BK552" s="199"/>
      <c r="BL552" s="186"/>
      <c r="BM552" s="186"/>
      <c r="BN552" s="186"/>
      <c r="BO552" s="186"/>
      <c r="BP552" s="186"/>
      <c r="BQ552" s="186"/>
      <c r="BR552" s="186"/>
      <c r="BS552" s="186"/>
      <c r="BT552" s="187"/>
      <c r="BU552" s="188"/>
      <c r="BV552" s="189"/>
      <c r="BW552" s="185"/>
      <c r="BX552"/>
      <c r="BZ552"/>
    </row>
    <row r="553" spans="2:78" ht="18.75">
      <c r="B553" s="363" t="s">
        <v>960</v>
      </c>
      <c r="C553" s="364">
        <v>26434293000109</v>
      </c>
      <c r="D553" s="365" t="s">
        <v>11</v>
      </c>
      <c r="E553" s="365" t="s">
        <v>620</v>
      </c>
      <c r="F553" s="365" t="s">
        <v>665</v>
      </c>
      <c r="G553" s="366" t="s">
        <v>740</v>
      </c>
      <c r="H553" s="366" t="s">
        <v>34</v>
      </c>
      <c r="I553" s="366" t="s">
        <v>1306</v>
      </c>
      <c r="J553" s="366" t="s">
        <v>608</v>
      </c>
      <c r="K553" s="367" t="s">
        <v>48</v>
      </c>
      <c r="L553" s="368"/>
      <c r="M553" s="368" t="s">
        <v>34</v>
      </c>
      <c r="N553" s="367">
        <v>436070</v>
      </c>
      <c r="O553" s="367" t="s">
        <v>1323</v>
      </c>
      <c r="P553" s="371">
        <v>42761</v>
      </c>
      <c r="Q553" s="372">
        <v>42.409604999999999</v>
      </c>
      <c r="R553" s="372">
        <v>55.598234861111095</v>
      </c>
      <c r="S553" s="367">
        <v>1</v>
      </c>
      <c r="T553" s="369">
        <v>9.5734392621107833E-2</v>
      </c>
      <c r="U553" s="369">
        <v>1.0257482514289709</v>
      </c>
      <c r="V553" s="369">
        <v>0.1092857051739986</v>
      </c>
      <c r="W553" s="369">
        <v>0.9790744474003521</v>
      </c>
      <c r="X553" s="369">
        <v>0.16410949780873918</v>
      </c>
      <c r="Y553" s="369">
        <v>1.1234241257095274</v>
      </c>
      <c r="Z553" s="369">
        <v>0.13139176997231328</v>
      </c>
      <c r="AA553" s="369">
        <v>0.70993516159552317</v>
      </c>
      <c r="AB553" s="369">
        <v>3.837786532027064E-3</v>
      </c>
      <c r="AC553" s="373">
        <v>-0.60861655846916207</v>
      </c>
      <c r="AD553" s="575">
        <v>25682025000143</v>
      </c>
      <c r="AE553" s="370" t="s">
        <v>1997</v>
      </c>
      <c r="AF553" s="370" t="s">
        <v>1812</v>
      </c>
      <c r="AG553" s="374" t="s">
        <v>1459</v>
      </c>
      <c r="AH553" s="374" t="s">
        <v>1819</v>
      </c>
      <c r="AI553" s="374">
        <v>1000</v>
      </c>
      <c r="AJ553" s="374">
        <v>500</v>
      </c>
      <c r="AK553" s="374">
        <v>1000</v>
      </c>
      <c r="AL553" s="722">
        <v>0.45</v>
      </c>
      <c r="AM553" s="722">
        <v>0</v>
      </c>
      <c r="AN553" s="369" t="s">
        <v>1820</v>
      </c>
      <c r="AO553" s="367" t="s">
        <v>1326</v>
      </c>
      <c r="AP553" s="370" t="s">
        <v>1821</v>
      </c>
      <c r="AQ553" s="376" t="s">
        <v>671</v>
      </c>
      <c r="AR553" s="369">
        <v>1.3500000000000001E-3</v>
      </c>
      <c r="AS553" s="369">
        <v>1.3500000000000001E-3</v>
      </c>
      <c r="AT553" s="369" t="s">
        <v>1424</v>
      </c>
      <c r="AW553" s="198"/>
      <c r="AX553" s="198"/>
      <c r="AY553" s="184"/>
      <c r="AZ553" s="184"/>
      <c r="BA553" s="184"/>
      <c r="BB553" s="186"/>
      <c r="BC553" s="184"/>
      <c r="BD553" s="184"/>
      <c r="BE553" s="184"/>
      <c r="BF553" s="184"/>
      <c r="BG553" s="186"/>
      <c r="BH553" s="186"/>
      <c r="BI553" s="199"/>
      <c r="BJ553" s="199"/>
      <c r="BK553" s="199"/>
      <c r="BL553" s="218"/>
      <c r="BM553" s="186"/>
      <c r="BN553" s="186"/>
      <c r="BO553" s="186"/>
      <c r="BP553" s="186"/>
      <c r="BQ553" s="186"/>
      <c r="BR553" s="186"/>
      <c r="BS553" s="186"/>
      <c r="BT553" s="187"/>
      <c r="BU553" s="188"/>
      <c r="BV553" s="189"/>
      <c r="BW553" s="185"/>
      <c r="BX553"/>
      <c r="BZ553"/>
    </row>
    <row r="554" spans="2:78" ht="18.75">
      <c r="B554" s="363" t="s">
        <v>1748</v>
      </c>
      <c r="C554" s="364">
        <v>27036105000157</v>
      </c>
      <c r="D554" s="365" t="s">
        <v>11</v>
      </c>
      <c r="E554" s="365" t="s">
        <v>620</v>
      </c>
      <c r="F554" s="365" t="s">
        <v>674</v>
      </c>
      <c r="G554" s="366" t="s">
        <v>740</v>
      </c>
      <c r="H554" s="366" t="s">
        <v>34</v>
      </c>
      <c r="I554" s="366" t="s">
        <v>1306</v>
      </c>
      <c r="J554" s="366" t="s">
        <v>608</v>
      </c>
      <c r="K554" s="367" t="s">
        <v>48</v>
      </c>
      <c r="L554" s="368"/>
      <c r="M554" s="368" t="s">
        <v>1424</v>
      </c>
      <c r="N554" s="367">
        <v>436410</v>
      </c>
      <c r="O554" s="367" t="s">
        <v>1326</v>
      </c>
      <c r="P554" s="371">
        <v>42783</v>
      </c>
      <c r="Q554" s="372">
        <v>4.7407250000000003</v>
      </c>
      <c r="R554" s="372">
        <v>6.7158085079365106</v>
      </c>
      <c r="S554" s="367">
        <v>0</v>
      </c>
      <c r="T554" s="369">
        <v>9.1908768960762055E-2</v>
      </c>
      <c r="U554" s="369">
        <v>0.98475852273496156</v>
      </c>
      <c r="V554" s="369">
        <v>0.10975694242602141</v>
      </c>
      <c r="W554" s="369">
        <v>0.98329619215081243</v>
      </c>
      <c r="X554" s="369">
        <v>0.14610712159241679</v>
      </c>
      <c r="Y554" s="369">
        <v>1.0001874816909935</v>
      </c>
      <c r="Z554" s="369">
        <v>0.16933880178485494</v>
      </c>
      <c r="AA554" s="369">
        <v>0.91497031842143384</v>
      </c>
      <c r="AB554" s="369">
        <v>1.3293455099874529E-3</v>
      </c>
      <c r="AC554" s="373">
        <v>-1.4025722923278283</v>
      </c>
      <c r="AD554" s="575">
        <v>0</v>
      </c>
      <c r="AE554" s="370" t="s">
        <v>1836</v>
      </c>
      <c r="AF554" s="370" t="s">
        <v>1833</v>
      </c>
      <c r="AG554" s="374" t="s">
        <v>1458</v>
      </c>
      <c r="AH554" s="374" t="s">
        <v>1819</v>
      </c>
      <c r="AI554" s="374">
        <v>0</v>
      </c>
      <c r="AJ554" s="374">
        <v>0</v>
      </c>
      <c r="AK554" s="374">
        <v>0</v>
      </c>
      <c r="AL554" s="722">
        <v>0</v>
      </c>
      <c r="AM554" s="722">
        <v>0</v>
      </c>
      <c r="AN554" s="369" t="s">
        <v>1834</v>
      </c>
      <c r="AO554" s="367" t="s">
        <v>1326</v>
      </c>
      <c r="AP554" s="370" t="s">
        <v>1821</v>
      </c>
      <c r="AQ554" s="376" t="s">
        <v>1815</v>
      </c>
      <c r="AR554" s="369">
        <v>0</v>
      </c>
      <c r="AS554" s="369">
        <v>0</v>
      </c>
      <c r="AT554" s="369" t="s">
        <v>1424</v>
      </c>
      <c r="AW554" s="198"/>
      <c r="AX554" s="198"/>
      <c r="AY554" s="184"/>
      <c r="AZ554" s="184"/>
      <c r="BA554" s="184"/>
      <c r="BB554" s="186"/>
      <c r="BC554" s="184"/>
      <c r="BD554" s="184"/>
      <c r="BE554" s="184"/>
      <c r="BF554" s="184"/>
      <c r="BG554" s="186"/>
      <c r="BH554" s="186"/>
      <c r="BI554" s="199"/>
      <c r="BJ554" s="199"/>
      <c r="BK554" s="199"/>
      <c r="BL554" s="186"/>
      <c r="BM554" s="186"/>
      <c r="BN554" s="186"/>
      <c r="BO554" s="186"/>
      <c r="BP554" s="186"/>
      <c r="BQ554" s="186"/>
      <c r="BR554" s="186"/>
      <c r="BS554" s="186"/>
      <c r="BT554" s="187"/>
      <c r="BU554" s="188"/>
      <c r="BV554" s="189"/>
      <c r="BW554" s="185"/>
      <c r="BX554"/>
      <c r="BZ554"/>
    </row>
    <row r="555" spans="2:78" ht="18.75">
      <c r="B555" s="363" t="s">
        <v>308</v>
      </c>
      <c r="C555" s="364">
        <v>26218614000138</v>
      </c>
      <c r="D555" s="365" t="s">
        <v>14</v>
      </c>
      <c r="E555" s="365" t="s">
        <v>607</v>
      </c>
      <c r="F555" s="365" t="s">
        <v>1424</v>
      </c>
      <c r="G555" s="366" t="s">
        <v>1424</v>
      </c>
      <c r="H555" s="366" t="s">
        <v>34</v>
      </c>
      <c r="I555" s="366" t="s">
        <v>34</v>
      </c>
      <c r="J555" s="366" t="s">
        <v>608</v>
      </c>
      <c r="K555" s="367" t="s">
        <v>48</v>
      </c>
      <c r="L555" s="368"/>
      <c r="M555" s="368" t="s">
        <v>34</v>
      </c>
      <c r="N555" s="367">
        <v>436607</v>
      </c>
      <c r="O555" s="367" t="s">
        <v>1323</v>
      </c>
      <c r="P555" s="371">
        <v>42778</v>
      </c>
      <c r="Q555" s="372">
        <v>87.601286000000002</v>
      </c>
      <c r="R555" s="372">
        <v>113.38136604382471</v>
      </c>
      <c r="S555" s="367">
        <v>2</v>
      </c>
      <c r="T555" s="369">
        <v>1.8164303036400486E-2</v>
      </c>
      <c r="U555" s="369">
        <v>0.19462182365071692</v>
      </c>
      <c r="V555" s="369">
        <v>-0.13455997489164062</v>
      </c>
      <c r="W555" s="369">
        <v>-1.2055028866719804</v>
      </c>
      <c r="X555" s="369">
        <v>-9.4129573978296799E-2</v>
      </c>
      <c r="Y555" s="369">
        <v>-0.64437120192288522</v>
      </c>
      <c r="Z555" s="369">
        <v>-7.5336448484306207E-2</v>
      </c>
      <c r="AA555" s="369">
        <v>-0.40705741113015542</v>
      </c>
      <c r="AB555" s="369">
        <v>0.27088838105523655</v>
      </c>
      <c r="AC555" s="373">
        <v>-0.90879283761787577</v>
      </c>
      <c r="AD555" s="575">
        <v>39150853000145</v>
      </c>
      <c r="AE555" s="370" t="s">
        <v>1953</v>
      </c>
      <c r="AF555" s="370" t="s">
        <v>1856</v>
      </c>
      <c r="AG555" s="374" t="s">
        <v>59</v>
      </c>
      <c r="AH555" s="374" t="s">
        <v>1819</v>
      </c>
      <c r="AI555" s="374">
        <v>25000</v>
      </c>
      <c r="AJ555" s="374">
        <v>1000</v>
      </c>
      <c r="AK555" s="374">
        <v>1000</v>
      </c>
      <c r="AL555" s="722">
        <v>0</v>
      </c>
      <c r="AM555" s="722">
        <v>0</v>
      </c>
      <c r="AN555" s="369" t="s">
        <v>668</v>
      </c>
      <c r="AO555" s="367" t="s">
        <v>1326</v>
      </c>
      <c r="AP555" s="370" t="s">
        <v>1816</v>
      </c>
      <c r="AQ555" s="376" t="s">
        <v>667</v>
      </c>
      <c r="AR555" s="369">
        <v>5.3333333333333297E-3</v>
      </c>
      <c r="AS555" s="369">
        <v>5.3333333333333297E-3</v>
      </c>
      <c r="AT555" s="369" t="s">
        <v>1424</v>
      </c>
      <c r="AW555" s="198"/>
      <c r="AX555" s="198"/>
      <c r="AY555" s="184"/>
      <c r="AZ555" s="184"/>
      <c r="BA555" s="184"/>
      <c r="BB555" s="186"/>
      <c r="BC555" s="184"/>
      <c r="BD555" s="184"/>
      <c r="BE555" s="184"/>
      <c r="BF555" s="184"/>
      <c r="BG555" s="186"/>
      <c r="BH555" s="186"/>
      <c r="BI555" s="199"/>
      <c r="BJ555" s="199"/>
      <c r="BK555" s="199"/>
      <c r="BL555" s="186"/>
      <c r="BM555" s="186"/>
      <c r="BN555" s="186"/>
      <c r="BO555" s="186"/>
      <c r="BP555" s="186"/>
      <c r="BQ555" s="186"/>
      <c r="BR555" s="186"/>
      <c r="BS555" s="186"/>
      <c r="BT555" s="187"/>
      <c r="BU555" s="188"/>
      <c r="BV555" s="189"/>
      <c r="BW555" s="185"/>
      <c r="BX555"/>
      <c r="BZ555"/>
    </row>
    <row r="556" spans="2:78" ht="18.75">
      <c r="B556" s="363" t="s">
        <v>427</v>
      </c>
      <c r="C556" s="364">
        <v>23243536000133</v>
      </c>
      <c r="D556" s="365" t="s">
        <v>14</v>
      </c>
      <c r="E556" s="365" t="s">
        <v>614</v>
      </c>
      <c r="F556" s="365" t="s">
        <v>1424</v>
      </c>
      <c r="G556" s="366" t="s">
        <v>1424</v>
      </c>
      <c r="H556" s="366" t="s">
        <v>1340</v>
      </c>
      <c r="I556" s="366" t="s">
        <v>34</v>
      </c>
      <c r="J556" s="366" t="s">
        <v>608</v>
      </c>
      <c r="K556" s="367" t="s">
        <v>48</v>
      </c>
      <c r="L556" s="368"/>
      <c r="M556" s="368" t="s">
        <v>34</v>
      </c>
      <c r="N556" s="367">
        <v>436615</v>
      </c>
      <c r="O556" s="367" t="s">
        <v>1323</v>
      </c>
      <c r="P556" s="371">
        <v>42789</v>
      </c>
      <c r="Q556" s="372">
        <v>190.82167699999999</v>
      </c>
      <c r="R556" s="372">
        <v>248.88752936904731</v>
      </c>
      <c r="S556" s="367">
        <v>2</v>
      </c>
      <c r="T556" s="369">
        <v>-6.9523651121016661E-2</v>
      </c>
      <c r="U556" s="369">
        <v>-0.74491268621280371</v>
      </c>
      <c r="V556" s="369">
        <v>-0.19294585935804986</v>
      </c>
      <c r="W556" s="369">
        <v>-1.7285733786353794</v>
      </c>
      <c r="X556" s="369">
        <v>-0.12442545465927968</v>
      </c>
      <c r="Y556" s="369">
        <v>-0.8517639715132197</v>
      </c>
      <c r="Z556" s="369">
        <v>-0.10614203442627546</v>
      </c>
      <c r="AA556" s="369">
        <v>-0.57350595382324143</v>
      </c>
      <c r="AB556" s="369">
        <v>0.25756732632311857</v>
      </c>
      <c r="AC556" s="373">
        <v>-1.1824764783295143</v>
      </c>
      <c r="AD556" s="575">
        <v>16929553000163</v>
      </c>
      <c r="AE556" s="370" t="s">
        <v>1838</v>
      </c>
      <c r="AF556" s="370" t="s">
        <v>1812</v>
      </c>
      <c r="AG556" s="374" t="s">
        <v>1459</v>
      </c>
      <c r="AH556" s="374" t="s">
        <v>1819</v>
      </c>
      <c r="AI556" s="374">
        <v>10000</v>
      </c>
      <c r="AJ556" s="374">
        <v>5000</v>
      </c>
      <c r="AK556" s="374">
        <v>10000</v>
      </c>
      <c r="AL556" s="722">
        <v>2</v>
      </c>
      <c r="AM556" s="722">
        <v>20</v>
      </c>
      <c r="AN556" s="369" t="s">
        <v>668</v>
      </c>
      <c r="AO556" s="367" t="s">
        <v>1326</v>
      </c>
      <c r="AP556" s="370" t="s">
        <v>1816</v>
      </c>
      <c r="AQ556" s="376" t="s">
        <v>661</v>
      </c>
      <c r="AR556" s="369">
        <v>5.0000000000000001E-3</v>
      </c>
      <c r="AS556" s="369">
        <v>5.0000000000000001E-3</v>
      </c>
      <c r="AT556" s="369" t="s">
        <v>1424</v>
      </c>
      <c r="AW556" s="198"/>
      <c r="AX556" s="198"/>
      <c r="AY556" s="184"/>
      <c r="AZ556" s="184"/>
      <c r="BA556" s="184"/>
      <c r="BB556" s="186"/>
      <c r="BC556" s="184"/>
      <c r="BD556" s="184"/>
      <c r="BE556" s="184"/>
      <c r="BF556" s="184"/>
      <c r="BG556" s="186"/>
      <c r="BH556" s="186"/>
      <c r="BI556" s="199"/>
      <c r="BJ556" s="199"/>
      <c r="BK556" s="199"/>
      <c r="BL556" s="186"/>
      <c r="BM556" s="186"/>
      <c r="BN556" s="186"/>
      <c r="BO556" s="186"/>
      <c r="BP556" s="186"/>
      <c r="BQ556" s="186"/>
      <c r="BR556" s="186"/>
      <c r="BS556" s="186"/>
      <c r="BT556" s="187"/>
      <c r="BU556" s="188"/>
      <c r="BV556" s="189"/>
      <c r="BW556" s="185"/>
      <c r="BX556"/>
      <c r="BZ556"/>
    </row>
    <row r="557" spans="2:78" ht="18.75">
      <c r="B557" s="363" t="s">
        <v>1040</v>
      </c>
      <c r="C557" s="364">
        <v>26768800000140</v>
      </c>
      <c r="D557" s="365" t="s">
        <v>14</v>
      </c>
      <c r="E557" s="365" t="s">
        <v>607</v>
      </c>
      <c r="F557" s="365" t="s">
        <v>1424</v>
      </c>
      <c r="G557" s="366" t="s">
        <v>1424</v>
      </c>
      <c r="H557" s="366" t="s">
        <v>34</v>
      </c>
      <c r="I557" s="366" t="s">
        <v>34</v>
      </c>
      <c r="J557" s="366" t="s">
        <v>608</v>
      </c>
      <c r="K557" s="367" t="s">
        <v>48</v>
      </c>
      <c r="L557" s="368"/>
      <c r="M557" s="368" t="s">
        <v>34</v>
      </c>
      <c r="N557" s="367">
        <v>436747</v>
      </c>
      <c r="O557" s="367" t="s">
        <v>1323</v>
      </c>
      <c r="P557" s="371">
        <v>42809</v>
      </c>
      <c r="Q557" s="372">
        <v>490.95678199999998</v>
      </c>
      <c r="R557" s="372">
        <v>605.84785846031741</v>
      </c>
      <c r="S557" s="367">
        <v>3</v>
      </c>
      <c r="T557" s="369">
        <v>4.0253038129631769E-2</v>
      </c>
      <c r="U557" s="369">
        <v>0.4312920607287567</v>
      </c>
      <c r="V557" s="369">
        <v>-8.2172858360066159E-2</v>
      </c>
      <c r="W557" s="369">
        <v>-0.73617446821700827</v>
      </c>
      <c r="X557" s="369">
        <v>-8.2324925833298201E-2</v>
      </c>
      <c r="Y557" s="369">
        <v>-0.56356157969700182</v>
      </c>
      <c r="Z557" s="369">
        <v>-0.12846447583353915</v>
      </c>
      <c r="AA557" s="369">
        <v>-0.69411842484035091</v>
      </c>
      <c r="AB557" s="369">
        <v>0.25062319015754891</v>
      </c>
      <c r="AC557" s="373">
        <v>-0.77324968947806361</v>
      </c>
      <c r="AD557" s="575">
        <v>10346018000101</v>
      </c>
      <c r="AE557" s="370" t="s">
        <v>1902</v>
      </c>
      <c r="AF557" s="370" t="s">
        <v>1812</v>
      </c>
      <c r="AG557" s="374" t="s">
        <v>1459</v>
      </c>
      <c r="AH557" s="374" t="s">
        <v>1819</v>
      </c>
      <c r="AI557" s="374">
        <v>1000</v>
      </c>
      <c r="AJ557" s="374">
        <v>1000</v>
      </c>
      <c r="AK557" s="374">
        <v>100</v>
      </c>
      <c r="AL557" s="722">
        <v>2</v>
      </c>
      <c r="AM557" s="722">
        <v>20</v>
      </c>
      <c r="AN557" s="369" t="s">
        <v>1834</v>
      </c>
      <c r="AO557" s="367" t="s">
        <v>1326</v>
      </c>
      <c r="AP557" s="370" t="s">
        <v>1816</v>
      </c>
      <c r="AQ557" s="376" t="s">
        <v>661</v>
      </c>
      <c r="AR557" s="369">
        <v>5.0000000000000001E-3</v>
      </c>
      <c r="AS557" s="369">
        <v>5.0000000000000001E-3</v>
      </c>
      <c r="AT557" s="369" t="s">
        <v>1424</v>
      </c>
      <c r="AW557" s="198"/>
      <c r="AX557" s="198"/>
      <c r="AY557" s="184"/>
      <c r="AZ557" s="184"/>
      <c r="BA557" s="184"/>
      <c r="BB557" s="186"/>
      <c r="BC557" s="184"/>
      <c r="BD557" s="184"/>
      <c r="BE557" s="184"/>
      <c r="BF557" s="184"/>
      <c r="BG557" s="186"/>
      <c r="BH557" s="186"/>
      <c r="BI557" s="199"/>
      <c r="BJ557" s="199"/>
      <c r="BK557" s="199"/>
      <c r="BL557" s="186"/>
      <c r="BM557" s="186"/>
      <c r="BN557" s="186"/>
      <c r="BO557" s="186"/>
      <c r="BP557" s="186"/>
      <c r="BQ557" s="186"/>
      <c r="BR557" s="186"/>
      <c r="BS557" s="186"/>
      <c r="BT557" s="187"/>
      <c r="BU557" s="188"/>
      <c r="BV557" s="189"/>
      <c r="BW557" s="185"/>
      <c r="BX557"/>
      <c r="BZ557"/>
    </row>
    <row r="558" spans="2:78" ht="18.75">
      <c r="B558" s="363" t="s">
        <v>1687</v>
      </c>
      <c r="C558" s="364">
        <v>27146944000128</v>
      </c>
      <c r="D558" s="365" t="s">
        <v>13</v>
      </c>
      <c r="E558" s="365" t="s">
        <v>615</v>
      </c>
      <c r="F558" s="365" t="s">
        <v>619</v>
      </c>
      <c r="G558" s="366" t="s">
        <v>34</v>
      </c>
      <c r="H558" s="366" t="s">
        <v>1339</v>
      </c>
      <c r="I558" s="366" t="s">
        <v>34</v>
      </c>
      <c r="J558" s="366" t="s">
        <v>611</v>
      </c>
      <c r="K558" s="367" t="s">
        <v>48</v>
      </c>
      <c r="L558" s="368"/>
      <c r="M558" s="368" t="s">
        <v>1424</v>
      </c>
      <c r="N558" s="367">
        <v>437190</v>
      </c>
      <c r="O558" s="367" t="s">
        <v>1323</v>
      </c>
      <c r="P558" s="371">
        <v>42824</v>
      </c>
      <c r="Q558" s="372">
        <v>344.19090999999997</v>
      </c>
      <c r="R558" s="372">
        <v>267.65047774596775</v>
      </c>
      <c r="S558" s="367">
        <v>1</v>
      </c>
      <c r="T558" s="369">
        <v>0.13163642925691565</v>
      </c>
      <c r="U558" s="369">
        <v>1.4104214111331157</v>
      </c>
      <c r="V558" s="369">
        <v>0.13671795905113271</v>
      </c>
      <c r="W558" s="369">
        <v>1.224835947158615</v>
      </c>
      <c r="X558" s="369">
        <v>0.29282133671906041</v>
      </c>
      <c r="Y558" s="369">
        <v>2.0045308686282972</v>
      </c>
      <c r="Z558" s="369">
        <v>0.26723046898000802</v>
      </c>
      <c r="AA558" s="369">
        <v>1.4438979413896795</v>
      </c>
      <c r="AB558" s="369">
        <v>3.8737459009757169E-2</v>
      </c>
      <c r="AC558" s="373">
        <v>0.64786163283325315</v>
      </c>
      <c r="AD558" s="575">
        <v>13396543000111</v>
      </c>
      <c r="AE558" s="370" t="s">
        <v>1906</v>
      </c>
      <c r="AF558" s="370" t="s">
        <v>1907</v>
      </c>
      <c r="AG558" s="374" t="s">
        <v>1462</v>
      </c>
      <c r="AH558" s="374" t="s">
        <v>1819</v>
      </c>
      <c r="AI558" s="374">
        <v>1000</v>
      </c>
      <c r="AJ558" s="374">
        <v>100</v>
      </c>
      <c r="AK558" s="374">
        <v>1000</v>
      </c>
      <c r="AL558" s="722">
        <v>2.2000000000000002</v>
      </c>
      <c r="AM558" s="722">
        <v>0</v>
      </c>
      <c r="AN558" s="369" t="s">
        <v>1820</v>
      </c>
      <c r="AO558" s="367" t="s">
        <v>1326</v>
      </c>
      <c r="AP558" s="370" t="s">
        <v>1835</v>
      </c>
      <c r="AQ558" s="376" t="s">
        <v>1815</v>
      </c>
      <c r="AR558" s="369">
        <v>0</v>
      </c>
      <c r="AS558" s="369">
        <v>0</v>
      </c>
      <c r="AT558" s="369" t="s">
        <v>1424</v>
      </c>
      <c r="AW558" s="198"/>
      <c r="AX558" s="198"/>
      <c r="AY558" s="184"/>
      <c r="AZ558" s="184"/>
      <c r="BA558" s="184"/>
      <c r="BB558" s="186"/>
      <c r="BC558" s="184"/>
      <c r="BD558" s="184"/>
      <c r="BE558" s="184"/>
      <c r="BF558" s="184"/>
      <c r="BG558" s="186"/>
      <c r="BH558" s="186"/>
      <c r="BI558" s="199"/>
      <c r="BJ558" s="199"/>
      <c r="BK558" s="199"/>
      <c r="BL558" s="186"/>
      <c r="BM558" s="186"/>
      <c r="BN558" s="186"/>
      <c r="BO558" s="186"/>
      <c r="BP558" s="186"/>
      <c r="BQ558" s="186"/>
      <c r="BR558" s="186"/>
      <c r="BS558" s="186"/>
      <c r="BT558" s="187"/>
      <c r="BU558" s="188"/>
      <c r="BV558" s="189"/>
      <c r="BW558" s="185"/>
      <c r="BX558"/>
      <c r="BZ558"/>
    </row>
    <row r="559" spans="2:78" ht="18.75">
      <c r="B559" s="363" t="s">
        <v>109</v>
      </c>
      <c r="C559" s="364">
        <v>26323079000185</v>
      </c>
      <c r="D559" s="365" t="s">
        <v>13</v>
      </c>
      <c r="E559" s="365" t="s">
        <v>615</v>
      </c>
      <c r="F559" s="365" t="s">
        <v>619</v>
      </c>
      <c r="G559" s="366" t="s">
        <v>34</v>
      </c>
      <c r="H559" s="366" t="s">
        <v>867</v>
      </c>
      <c r="I559" s="366" t="s">
        <v>34</v>
      </c>
      <c r="J559" s="366" t="s">
        <v>1424</v>
      </c>
      <c r="K559" s="367" t="s">
        <v>48</v>
      </c>
      <c r="L559" s="368"/>
      <c r="M559" s="368" t="s">
        <v>34</v>
      </c>
      <c r="N559" s="367">
        <v>437468</v>
      </c>
      <c r="O559" s="367" t="s">
        <v>1323</v>
      </c>
      <c r="P559" s="371">
        <v>42792</v>
      </c>
      <c r="Q559" s="372">
        <v>308.57814300000001</v>
      </c>
      <c r="R559" s="372">
        <v>288.0742589246031</v>
      </c>
      <c r="S559" s="367">
        <v>1</v>
      </c>
      <c r="T559" s="369">
        <v>0.17159519532077439</v>
      </c>
      <c r="U559" s="369">
        <v>1.8385604873528911</v>
      </c>
      <c r="V559" s="369">
        <v>0.16571895883304966</v>
      </c>
      <c r="W559" s="369">
        <v>1.4846516091459765</v>
      </c>
      <c r="X559" s="369">
        <v>0.158041188823691</v>
      </c>
      <c r="Y559" s="369">
        <v>1.0818830521757568</v>
      </c>
      <c r="Z559" s="369">
        <v>0.22483037612063628</v>
      </c>
      <c r="AA559" s="369">
        <v>1.2148020339205421</v>
      </c>
      <c r="AB559" s="369">
        <v>6.106451334512842E-2</v>
      </c>
      <c r="AC559" s="373">
        <v>0.88590754702387564</v>
      </c>
      <c r="AD559" s="575">
        <v>0</v>
      </c>
      <c r="AE559" s="370" t="s">
        <v>1978</v>
      </c>
      <c r="AF559" s="370" t="s">
        <v>1812</v>
      </c>
      <c r="AG559" s="374" t="s">
        <v>1459</v>
      </c>
      <c r="AH559" s="374" t="s">
        <v>1819</v>
      </c>
      <c r="AI559" s="374">
        <v>1000</v>
      </c>
      <c r="AJ559" s="374">
        <v>500</v>
      </c>
      <c r="AK559" s="374">
        <v>500</v>
      </c>
      <c r="AL559" s="722">
        <v>2.5</v>
      </c>
      <c r="AM559" s="722">
        <v>20</v>
      </c>
      <c r="AN559" s="369" t="s">
        <v>1820</v>
      </c>
      <c r="AO559" s="367" t="s">
        <v>1326</v>
      </c>
      <c r="AP559" s="370" t="s">
        <v>1835</v>
      </c>
      <c r="AQ559" s="376" t="s">
        <v>666</v>
      </c>
      <c r="AR559" s="369">
        <v>5.4000000000000003E-3</v>
      </c>
      <c r="AS559" s="369">
        <v>5.4000000000000003E-3</v>
      </c>
      <c r="AT559" s="369" t="s">
        <v>1424</v>
      </c>
      <c r="AW559" s="198"/>
      <c r="AX559" s="198"/>
      <c r="AY559" s="184"/>
      <c r="AZ559" s="184"/>
      <c r="BA559" s="184"/>
      <c r="BB559" s="186"/>
      <c r="BC559" s="184"/>
      <c r="BD559" s="184"/>
      <c r="BE559" s="184"/>
      <c r="BF559" s="184"/>
      <c r="BG559" s="186"/>
      <c r="BH559" s="186"/>
      <c r="BI559" s="199"/>
      <c r="BJ559" s="199"/>
      <c r="BK559" s="199"/>
      <c r="BL559" s="186"/>
      <c r="BM559" s="186"/>
      <c r="BN559" s="186"/>
      <c r="BO559" s="186"/>
      <c r="BP559" s="186"/>
      <c r="BQ559" s="186"/>
      <c r="BR559" s="186"/>
      <c r="BS559" s="186"/>
      <c r="BT559" s="187"/>
      <c r="BU559" s="188"/>
      <c r="BV559" s="189"/>
      <c r="BW559" s="185"/>
      <c r="BX559"/>
      <c r="BZ559"/>
    </row>
    <row r="560" spans="2:78" ht="18.75">
      <c r="B560" s="363" t="s">
        <v>979</v>
      </c>
      <c r="C560" s="364">
        <v>26822047000124</v>
      </c>
      <c r="D560" s="365" t="s">
        <v>13</v>
      </c>
      <c r="E560" s="365" t="s">
        <v>615</v>
      </c>
      <c r="F560" s="365" t="s">
        <v>619</v>
      </c>
      <c r="G560" s="366" t="s">
        <v>34</v>
      </c>
      <c r="H560" s="366" t="s">
        <v>867</v>
      </c>
      <c r="I560" s="366" t="s">
        <v>34</v>
      </c>
      <c r="J560" s="366" t="s">
        <v>611</v>
      </c>
      <c r="K560" s="367" t="s">
        <v>48</v>
      </c>
      <c r="L560" s="368"/>
      <c r="M560" s="368" t="s">
        <v>34</v>
      </c>
      <c r="N560" s="367">
        <v>438091</v>
      </c>
      <c r="O560" s="367" t="s">
        <v>1326</v>
      </c>
      <c r="P560" s="371">
        <v>42838</v>
      </c>
      <c r="Q560" s="372">
        <v>465.24429199999997</v>
      </c>
      <c r="R560" s="372">
        <v>7081753.4429467814</v>
      </c>
      <c r="S560" s="367">
        <v>1</v>
      </c>
      <c r="T560" s="369">
        <v>0.19393083599613026</v>
      </c>
      <c r="U560" s="369">
        <v>2.0778761997110085</v>
      </c>
      <c r="V560" s="369">
        <v>0.22024513578289473</v>
      </c>
      <c r="W560" s="369">
        <v>1.9731435530925929</v>
      </c>
      <c r="X560" s="369">
        <v>0.33600469982440107</v>
      </c>
      <c r="Y560" s="369">
        <v>2.3001458853676326</v>
      </c>
      <c r="Z560" s="369">
        <v>0.5570547841163298</v>
      </c>
      <c r="AA560" s="369">
        <v>3.0098748061809308</v>
      </c>
      <c r="AB560" s="369">
        <v>6.2493962130042095E-2</v>
      </c>
      <c r="AC560" s="373">
        <v>1.7381469581269666</v>
      </c>
      <c r="AD560" s="575">
        <v>0</v>
      </c>
      <c r="AE560" s="370" t="s">
        <v>1889</v>
      </c>
      <c r="AF560" s="370" t="s">
        <v>1833</v>
      </c>
      <c r="AG560" s="374" t="s">
        <v>1458</v>
      </c>
      <c r="AH560" s="374" t="s">
        <v>1819</v>
      </c>
      <c r="AI560" s="374">
        <v>5000</v>
      </c>
      <c r="AJ560" s="374">
        <v>1000</v>
      </c>
      <c r="AK560" s="374">
        <v>5000</v>
      </c>
      <c r="AL560" s="722">
        <v>0</v>
      </c>
      <c r="AM560" s="722">
        <v>0</v>
      </c>
      <c r="AN560" s="369" t="s">
        <v>1815</v>
      </c>
      <c r="AO560" s="367" t="s">
        <v>1326</v>
      </c>
      <c r="AP560" s="370" t="s">
        <v>1835</v>
      </c>
      <c r="AQ560" s="376" t="s">
        <v>666</v>
      </c>
      <c r="AR560" s="369">
        <v>4.8999999999999998E-3</v>
      </c>
      <c r="AS560" s="369">
        <v>4.8999999999999998E-3</v>
      </c>
      <c r="AT560" s="369" t="s">
        <v>1424</v>
      </c>
      <c r="AW560" s="198"/>
      <c r="AX560" s="198"/>
      <c r="AY560" s="184"/>
      <c r="AZ560" s="184"/>
      <c r="BA560" s="184"/>
      <c r="BB560" s="186"/>
      <c r="BC560" s="184"/>
      <c r="BD560" s="184"/>
      <c r="BE560" s="184"/>
      <c r="BF560" s="184"/>
      <c r="BG560" s="186"/>
      <c r="BH560" s="186"/>
      <c r="BI560" s="199"/>
      <c r="BJ560" s="199"/>
      <c r="BK560" s="199"/>
      <c r="BL560" s="186"/>
      <c r="BM560" s="186"/>
      <c r="BN560" s="186"/>
      <c r="BO560" s="186"/>
      <c r="BP560" s="186"/>
      <c r="BQ560" s="186"/>
      <c r="BR560" s="186"/>
      <c r="BS560" s="186"/>
      <c r="BT560" s="187"/>
      <c r="BU560" s="188"/>
      <c r="BV560" s="189"/>
      <c r="BW560" s="185"/>
      <c r="BX560"/>
      <c r="BZ560"/>
    </row>
    <row r="561" spans="2:78" ht="18.75">
      <c r="B561" s="363" t="s">
        <v>330</v>
      </c>
      <c r="C561" s="364">
        <v>26344639000188</v>
      </c>
      <c r="D561" s="365" t="s">
        <v>13</v>
      </c>
      <c r="E561" s="365" t="s">
        <v>616</v>
      </c>
      <c r="F561" s="365" t="s">
        <v>610</v>
      </c>
      <c r="G561" s="366" t="s">
        <v>34</v>
      </c>
      <c r="H561" s="366" t="s">
        <v>1339</v>
      </c>
      <c r="I561" s="366" t="s">
        <v>34</v>
      </c>
      <c r="J561" s="366" t="s">
        <v>1424</v>
      </c>
      <c r="K561" s="367" t="s">
        <v>48</v>
      </c>
      <c r="L561" s="368"/>
      <c r="M561" s="368" t="s">
        <v>1421</v>
      </c>
      <c r="N561" s="367">
        <v>438448</v>
      </c>
      <c r="O561" s="367" t="s">
        <v>1326</v>
      </c>
      <c r="P561" s="371">
        <v>42834</v>
      </c>
      <c r="Q561" s="372">
        <v>13.029279000000001</v>
      </c>
      <c r="R561" s="372">
        <v>29.52807368525896</v>
      </c>
      <c r="S561" s="367">
        <v>1</v>
      </c>
      <c r="T561" s="369">
        <v>4.8843377838047042E-2</v>
      </c>
      <c r="U561" s="369">
        <v>0.52333344412126004</v>
      </c>
      <c r="V561" s="369">
        <v>6.2422334942656477E-2</v>
      </c>
      <c r="W561" s="369">
        <v>0.55923245398028421</v>
      </c>
      <c r="X561" s="369">
        <v>0.10562606092451521</v>
      </c>
      <c r="Y561" s="369">
        <v>0.72307128308051971</v>
      </c>
      <c r="Z561" s="369">
        <v>0.17621032893497102</v>
      </c>
      <c r="AA561" s="369">
        <v>0.95209850946988106</v>
      </c>
      <c r="AB561" s="369">
        <v>4.4666822317106683E-2</v>
      </c>
      <c r="AC561" s="373">
        <v>-1.1014687884739287</v>
      </c>
      <c r="AD561" s="575">
        <v>28078762000120</v>
      </c>
      <c r="AE561" s="370" t="s">
        <v>2025</v>
      </c>
      <c r="AF561" s="370" t="s">
        <v>1833</v>
      </c>
      <c r="AG561" s="374" t="s">
        <v>1458</v>
      </c>
      <c r="AH561" s="374" t="s">
        <v>1819</v>
      </c>
      <c r="AI561" s="374">
        <v>50000</v>
      </c>
      <c r="AJ561" s="374">
        <v>10000</v>
      </c>
      <c r="AK561" s="374">
        <v>50000</v>
      </c>
      <c r="AL561" s="722">
        <v>0.9</v>
      </c>
      <c r="AM561" s="722">
        <v>20</v>
      </c>
      <c r="AN561" s="369" t="s">
        <v>1834</v>
      </c>
      <c r="AO561" s="367" t="s">
        <v>1326</v>
      </c>
      <c r="AP561" s="370" t="s">
        <v>1835</v>
      </c>
      <c r="AQ561" s="376" t="s">
        <v>666</v>
      </c>
      <c r="AR561" s="369">
        <v>0</v>
      </c>
      <c r="AS561" s="369">
        <v>0</v>
      </c>
      <c r="AT561" s="369" t="s">
        <v>1424</v>
      </c>
      <c r="AW561" s="198"/>
      <c r="AX561" s="198"/>
      <c r="AY561" s="184"/>
      <c r="AZ561" s="184"/>
      <c r="BA561" s="184"/>
      <c r="BB561" s="186"/>
      <c r="BC561" s="184"/>
      <c r="BD561" s="184"/>
      <c r="BE561" s="184"/>
      <c r="BF561" s="184"/>
      <c r="BG561" s="186"/>
      <c r="BH561" s="186"/>
      <c r="BI561" s="199"/>
      <c r="BJ561" s="199"/>
      <c r="BK561" s="199"/>
      <c r="BL561" s="186"/>
      <c r="BM561" s="186"/>
      <c r="BN561" s="186"/>
      <c r="BO561" s="186"/>
      <c r="BP561" s="186"/>
      <c r="BQ561" s="186"/>
      <c r="BR561" s="186"/>
      <c r="BS561" s="186"/>
      <c r="BT561" s="187"/>
      <c r="BU561" s="188"/>
      <c r="BV561" s="189"/>
      <c r="BW561" s="185"/>
      <c r="BX561"/>
      <c r="BZ561"/>
    </row>
    <row r="562" spans="2:78" ht="18.75">
      <c r="B562" s="363" t="s">
        <v>1197</v>
      </c>
      <c r="C562" s="364">
        <v>26773148000152</v>
      </c>
      <c r="D562" s="365" t="s">
        <v>11</v>
      </c>
      <c r="E562" s="365" t="s">
        <v>620</v>
      </c>
      <c r="F562" s="365" t="s">
        <v>665</v>
      </c>
      <c r="G562" s="366" t="s">
        <v>740</v>
      </c>
      <c r="H562" s="366" t="s">
        <v>34</v>
      </c>
      <c r="I562" s="366" t="s">
        <v>1424</v>
      </c>
      <c r="J562" s="366" t="s">
        <v>608</v>
      </c>
      <c r="K562" s="367" t="s">
        <v>48</v>
      </c>
      <c r="L562" s="368"/>
      <c r="M562" s="368" t="s">
        <v>34</v>
      </c>
      <c r="N562" s="367">
        <v>439282</v>
      </c>
      <c r="O562" s="367" t="s">
        <v>1323</v>
      </c>
      <c r="P562" s="371">
        <v>42851</v>
      </c>
      <c r="Q562" s="372">
        <v>314.13352700000002</v>
      </c>
      <c r="R562" s="372">
        <v>164.04790736904758</v>
      </c>
      <c r="S562" s="367">
        <v>1</v>
      </c>
      <c r="T562" s="369">
        <v>0.10989789775645775</v>
      </c>
      <c r="U562" s="369">
        <v>1.1775034381379865</v>
      </c>
      <c r="V562" s="369">
        <v>0.13201444734839152</v>
      </c>
      <c r="W562" s="369">
        <v>1.1826978824055856</v>
      </c>
      <c r="X562" s="369">
        <v>0.20905617480310834</v>
      </c>
      <c r="Y562" s="369">
        <v>1.4311100426135932</v>
      </c>
      <c r="Z562" s="369">
        <v>0.25254301194932993</v>
      </c>
      <c r="AA562" s="369">
        <v>1.3645387685685892</v>
      </c>
      <c r="AB562" s="369">
        <v>2.5108480191804888E-3</v>
      </c>
      <c r="AC562" s="373">
        <v>8.1219578354994724</v>
      </c>
      <c r="AD562" s="575">
        <v>24444154000130</v>
      </c>
      <c r="AE562" s="370" t="s">
        <v>1873</v>
      </c>
      <c r="AF562" s="370" t="s">
        <v>1812</v>
      </c>
      <c r="AG562" s="374" t="s">
        <v>1459</v>
      </c>
      <c r="AH562" s="374" t="s">
        <v>1813</v>
      </c>
      <c r="AI562" s="374">
        <v>1000</v>
      </c>
      <c r="AJ562" s="374">
        <v>100</v>
      </c>
      <c r="AK562" s="374">
        <v>100</v>
      </c>
      <c r="AL562" s="722">
        <v>0.8</v>
      </c>
      <c r="AM562" s="722">
        <v>20</v>
      </c>
      <c r="AN562" s="369" t="s">
        <v>1820</v>
      </c>
      <c r="AO562" s="367" t="s">
        <v>1326</v>
      </c>
      <c r="AP562" s="370" t="s">
        <v>1821</v>
      </c>
      <c r="AQ562" s="376" t="s">
        <v>11</v>
      </c>
      <c r="AR562" s="369">
        <v>1.5983333333333301E-3</v>
      </c>
      <c r="AS562" s="369">
        <v>1.5983333333333301E-3</v>
      </c>
      <c r="AT562" s="369" t="s">
        <v>1424</v>
      </c>
      <c r="AW562" s="198"/>
      <c r="AX562" s="198"/>
      <c r="AY562" s="184"/>
      <c r="AZ562" s="184"/>
      <c r="BA562" s="184"/>
      <c r="BB562" s="186"/>
      <c r="BC562" s="184"/>
      <c r="BD562" s="184"/>
      <c r="BE562" s="184"/>
      <c r="BF562" s="184"/>
      <c r="BG562" s="186"/>
      <c r="BH562" s="186"/>
      <c r="BI562" s="199"/>
      <c r="BJ562" s="199"/>
      <c r="BK562" s="199"/>
      <c r="BL562" s="186"/>
      <c r="BM562" s="186"/>
      <c r="BN562" s="186"/>
      <c r="BO562" s="186"/>
      <c r="BP562" s="186"/>
      <c r="BQ562" s="186"/>
      <c r="BR562" s="186"/>
      <c r="BS562" s="186"/>
      <c r="BT562" s="187"/>
      <c r="BU562" s="188"/>
      <c r="BV562" s="189"/>
      <c r="BW562" s="185"/>
      <c r="BX562"/>
      <c r="BZ562"/>
    </row>
    <row r="563" spans="2:78" ht="18.75">
      <c r="B563" s="363" t="s">
        <v>1157</v>
      </c>
      <c r="C563" s="364">
        <v>13504068000150</v>
      </c>
      <c r="D563" s="365" t="s">
        <v>14</v>
      </c>
      <c r="E563" s="365" t="s">
        <v>607</v>
      </c>
      <c r="F563" s="365" t="s">
        <v>1424</v>
      </c>
      <c r="G563" s="366" t="s">
        <v>1424</v>
      </c>
      <c r="H563" s="366" t="s">
        <v>34</v>
      </c>
      <c r="I563" s="366" t="s">
        <v>34</v>
      </c>
      <c r="J563" s="366" t="s">
        <v>608</v>
      </c>
      <c r="K563" s="367" t="s">
        <v>48</v>
      </c>
      <c r="L563" s="368"/>
      <c r="M563" s="368" t="s">
        <v>34</v>
      </c>
      <c r="N563" s="367">
        <v>439924</v>
      </c>
      <c r="O563" s="367" t="s">
        <v>1323</v>
      </c>
      <c r="P563" s="371">
        <v>42811</v>
      </c>
      <c r="Q563" s="372">
        <v>72.501874000000001</v>
      </c>
      <c r="R563" s="372">
        <v>70.170056896825386</v>
      </c>
      <c r="S563" s="367">
        <v>2</v>
      </c>
      <c r="T563" s="369">
        <v>-5.48359124374449E-2</v>
      </c>
      <c r="U563" s="369">
        <v>-0.58754058764268546</v>
      </c>
      <c r="V563" s="369">
        <v>-0.15605688539494444</v>
      </c>
      <c r="W563" s="369">
        <v>-1.3980905241706545</v>
      </c>
      <c r="X563" s="369">
        <v>-5.7038495482994778E-2</v>
      </c>
      <c r="Y563" s="369">
        <v>-0.39046138569292438</v>
      </c>
      <c r="Z563" s="369">
        <v>3.3705261994909641E-3</v>
      </c>
      <c r="AA563" s="369">
        <v>1.8211605358553141E-2</v>
      </c>
      <c r="AB563" s="369">
        <v>0.25709316242922159</v>
      </c>
      <c r="AC563" s="373">
        <v>-1.0411725013258459</v>
      </c>
      <c r="AD563" s="575">
        <v>36327079000107</v>
      </c>
      <c r="AE563" s="370" t="s">
        <v>2045</v>
      </c>
      <c r="AF563" s="370" t="s">
        <v>1812</v>
      </c>
      <c r="AG563" s="374" t="s">
        <v>1459</v>
      </c>
      <c r="AH563" s="374" t="s">
        <v>1894</v>
      </c>
      <c r="AI563" s="374">
        <v>500</v>
      </c>
      <c r="AJ563" s="374">
        <v>100</v>
      </c>
      <c r="AK563" s="374">
        <v>500</v>
      </c>
      <c r="AL563" s="722">
        <v>1.9</v>
      </c>
      <c r="AM563" s="722">
        <v>15</v>
      </c>
      <c r="AN563" s="369" t="s">
        <v>1834</v>
      </c>
      <c r="AO563" s="367" t="s">
        <v>1326</v>
      </c>
      <c r="AP563" s="370" t="s">
        <v>1816</v>
      </c>
      <c r="AQ563" s="376" t="s">
        <v>661</v>
      </c>
      <c r="AR563" s="369">
        <v>4.7999999999999996E-3</v>
      </c>
      <c r="AS563" s="369">
        <v>4.7999999999999996E-3</v>
      </c>
      <c r="AT563" s="369" t="s">
        <v>1424</v>
      </c>
      <c r="AW563" s="198"/>
      <c r="AX563" s="198"/>
      <c r="AY563" s="184"/>
      <c r="AZ563" s="184"/>
      <c r="BA563" s="184"/>
      <c r="BB563" s="186"/>
      <c r="BC563" s="184"/>
      <c r="BD563" s="184"/>
      <c r="BE563" s="184"/>
      <c r="BF563" s="184"/>
      <c r="BG563" s="186"/>
      <c r="BH563" s="186"/>
      <c r="BI563" s="199"/>
      <c r="BJ563" s="199"/>
      <c r="BK563" s="199"/>
      <c r="BL563" s="186"/>
      <c r="BM563" s="186"/>
      <c r="BN563" s="186"/>
      <c r="BO563" s="186"/>
      <c r="BP563" s="186"/>
      <c r="BQ563" s="186"/>
      <c r="BR563" s="186"/>
      <c r="BS563" s="186"/>
      <c r="BT563" s="187"/>
      <c r="BU563" s="188"/>
      <c r="BV563" s="189"/>
      <c r="BW563" s="185"/>
      <c r="BX563"/>
      <c r="BZ563"/>
    </row>
    <row r="564" spans="2:78" ht="18.75">
      <c r="B564" s="363" t="s">
        <v>1158</v>
      </c>
      <c r="C564" s="364">
        <v>27250923000158</v>
      </c>
      <c r="D564" s="365" t="s">
        <v>14</v>
      </c>
      <c r="E564" s="365" t="s">
        <v>607</v>
      </c>
      <c r="F564" s="365" t="s">
        <v>1424</v>
      </c>
      <c r="G564" s="366" t="s">
        <v>1424</v>
      </c>
      <c r="H564" s="366" t="s">
        <v>34</v>
      </c>
      <c r="I564" s="366" t="s">
        <v>34</v>
      </c>
      <c r="J564" s="366" t="s">
        <v>608</v>
      </c>
      <c r="K564" s="367" t="s">
        <v>48</v>
      </c>
      <c r="L564" s="368"/>
      <c r="M564" s="368" t="s">
        <v>34</v>
      </c>
      <c r="N564" s="367">
        <v>440582</v>
      </c>
      <c r="O564" s="367" t="s">
        <v>1323</v>
      </c>
      <c r="P564" s="371">
        <v>42880</v>
      </c>
      <c r="Q564" s="372">
        <v>52.154414000000003</v>
      </c>
      <c r="R564" s="372">
        <v>63.600855817460314</v>
      </c>
      <c r="S564" s="367">
        <v>2</v>
      </c>
      <c r="T564" s="369">
        <v>-5.121963397974616E-2</v>
      </c>
      <c r="U564" s="369">
        <v>-0.54879389271826517</v>
      </c>
      <c r="V564" s="369">
        <v>-0.15099279168093116</v>
      </c>
      <c r="W564" s="369">
        <v>-1.3527220585809681</v>
      </c>
      <c r="X564" s="369">
        <v>-4.4322551581195246E-2</v>
      </c>
      <c r="Y564" s="369">
        <v>-0.30341341862706078</v>
      </c>
      <c r="Z564" s="369">
        <v>0.11331224222765268</v>
      </c>
      <c r="AA564" s="369">
        <v>0.61224797423454158</v>
      </c>
      <c r="AB564" s="369">
        <v>0.25756776005927395</v>
      </c>
      <c r="AC564" s="373">
        <v>-1.0195928140453452</v>
      </c>
      <c r="AD564" s="575">
        <v>0</v>
      </c>
      <c r="AE564" s="370" t="s">
        <v>1872</v>
      </c>
      <c r="AF564" s="370" t="s">
        <v>1858</v>
      </c>
      <c r="AG564" s="374" t="s">
        <v>721</v>
      </c>
      <c r="AH564" s="374" t="s">
        <v>1819</v>
      </c>
      <c r="AI564" s="374">
        <v>5000</v>
      </c>
      <c r="AJ564" s="374">
        <v>1000</v>
      </c>
      <c r="AK564" s="374">
        <v>5000</v>
      </c>
      <c r="AL564" s="722">
        <v>2</v>
      </c>
      <c r="AM564" s="722">
        <v>20</v>
      </c>
      <c r="AN564" s="369" t="s">
        <v>668</v>
      </c>
      <c r="AO564" s="367" t="s">
        <v>1326</v>
      </c>
      <c r="AP564" s="370" t="s">
        <v>1816</v>
      </c>
      <c r="AQ564" s="376" t="s">
        <v>661</v>
      </c>
      <c r="AR564" s="369">
        <v>6.0000000000000001E-3</v>
      </c>
      <c r="AS564" s="369">
        <v>6.0000000000000001E-3</v>
      </c>
      <c r="AT564" s="369" t="s">
        <v>1424</v>
      </c>
      <c r="AW564" s="198"/>
      <c r="AX564" s="198"/>
      <c r="AY564" s="184"/>
      <c r="AZ564" s="184"/>
      <c r="BA564" s="184"/>
      <c r="BB564" s="186"/>
      <c r="BC564" s="184"/>
      <c r="BD564" s="184"/>
      <c r="BE564" s="184"/>
      <c r="BF564" s="184"/>
      <c r="BG564" s="186"/>
      <c r="BH564" s="186"/>
      <c r="BI564" s="199"/>
      <c r="BJ564" s="199"/>
      <c r="BK564" s="199"/>
      <c r="BL564" s="186"/>
      <c r="BM564" s="186"/>
      <c r="BN564" s="186"/>
      <c r="BO564" s="186"/>
      <c r="BP564" s="186"/>
      <c r="BQ564" s="186"/>
      <c r="BR564" s="186"/>
      <c r="BS564" s="186"/>
      <c r="BT564" s="187"/>
      <c r="BU564" s="188"/>
      <c r="BV564" s="189"/>
      <c r="BW564" s="185"/>
      <c r="BX564"/>
      <c r="BZ564"/>
    </row>
    <row r="565" spans="2:78" ht="18.75">
      <c r="B565" s="363" t="s">
        <v>1208</v>
      </c>
      <c r="C565" s="364">
        <v>22759995000101</v>
      </c>
      <c r="D565" s="365" t="s">
        <v>11</v>
      </c>
      <c r="E565" s="365" t="s">
        <v>621</v>
      </c>
      <c r="F565" s="365" t="s">
        <v>694</v>
      </c>
      <c r="G565" s="366" t="s">
        <v>740</v>
      </c>
      <c r="H565" s="366" t="s">
        <v>34</v>
      </c>
      <c r="I565" s="366" t="s">
        <v>1424</v>
      </c>
      <c r="J565" s="366" t="s">
        <v>608</v>
      </c>
      <c r="K565" s="367" t="s">
        <v>48</v>
      </c>
      <c r="L565" s="368"/>
      <c r="M565" s="368" t="s">
        <v>34</v>
      </c>
      <c r="N565" s="367">
        <v>440779</v>
      </c>
      <c r="O565" s="367" t="s">
        <v>1323</v>
      </c>
      <c r="P565" s="371">
        <v>42867</v>
      </c>
      <c r="Q565" s="372">
        <v>64.686850000000007</v>
      </c>
      <c r="R565" s="372">
        <v>65.868187531746017</v>
      </c>
      <c r="S565" s="367">
        <v>1</v>
      </c>
      <c r="T565" s="369">
        <v>5.9137012889268981E-2</v>
      </c>
      <c r="U565" s="369">
        <v>0.63362482285729493</v>
      </c>
      <c r="V565" s="369">
        <v>8.2633660709929613E-2</v>
      </c>
      <c r="W565" s="369">
        <v>0.74030272822443588</v>
      </c>
      <c r="X565" s="369">
        <v>0.1745354736341278</v>
      </c>
      <c r="Y565" s="369">
        <v>1.1947959410687854</v>
      </c>
      <c r="Z565" s="369">
        <v>0.21767187216383643</v>
      </c>
      <c r="AA565" s="369">
        <v>1.1761232516465552</v>
      </c>
      <c r="AB565" s="369">
        <v>3.3448322697140376E-2</v>
      </c>
      <c r="AC565" s="373">
        <v>-0.86664390193200569</v>
      </c>
      <c r="AD565" s="575">
        <v>0</v>
      </c>
      <c r="AE565" s="370" t="s">
        <v>1848</v>
      </c>
      <c r="AF565" s="370" t="s">
        <v>1849</v>
      </c>
      <c r="AG565" s="374" t="s">
        <v>721</v>
      </c>
      <c r="AH565" s="374" t="s">
        <v>1819</v>
      </c>
      <c r="AI565" s="374">
        <v>1000</v>
      </c>
      <c r="AJ565" s="374">
        <v>1000</v>
      </c>
      <c r="AK565" s="374">
        <v>1000</v>
      </c>
      <c r="AL565" s="722">
        <v>0.8</v>
      </c>
      <c r="AM565" s="722">
        <v>0</v>
      </c>
      <c r="AN565" s="369" t="s">
        <v>1928</v>
      </c>
      <c r="AO565" s="367" t="s">
        <v>1326</v>
      </c>
      <c r="AP565" s="370" t="s">
        <v>1821</v>
      </c>
      <c r="AQ565" s="376" t="s">
        <v>677</v>
      </c>
      <c r="AR565" s="369">
        <v>3.3600000000000001E-3</v>
      </c>
      <c r="AS565" s="369">
        <v>3.3600000000000001E-3</v>
      </c>
      <c r="AT565" s="369" t="s">
        <v>1424</v>
      </c>
      <c r="AW565" s="198"/>
      <c r="AX565" s="198"/>
      <c r="AY565" s="184"/>
      <c r="AZ565" s="184"/>
      <c r="BA565" s="184"/>
      <c r="BB565" s="186"/>
      <c r="BC565" s="184"/>
      <c r="BD565" s="184"/>
      <c r="BE565" s="184"/>
      <c r="BF565" s="184"/>
      <c r="BG565" s="186"/>
      <c r="BH565" s="186"/>
      <c r="BI565" s="199"/>
      <c r="BJ565" s="199"/>
      <c r="BK565" s="199"/>
      <c r="BL565" s="186"/>
      <c r="BM565" s="186"/>
      <c r="BN565" s="186"/>
      <c r="BO565" s="186"/>
      <c r="BP565" s="186"/>
      <c r="BQ565" s="186"/>
      <c r="BR565" s="186"/>
      <c r="BS565" s="186"/>
      <c r="BT565" s="187"/>
      <c r="BU565" s="188"/>
      <c r="BV565" s="189"/>
      <c r="BW565" s="185"/>
      <c r="BX565"/>
      <c r="BZ565"/>
    </row>
    <row r="566" spans="2:78" ht="18.75">
      <c r="B566" s="363" t="s">
        <v>732</v>
      </c>
      <c r="C566" s="364">
        <v>26623196000164</v>
      </c>
      <c r="D566" s="365" t="s">
        <v>14</v>
      </c>
      <c r="E566" s="365" t="s">
        <v>607</v>
      </c>
      <c r="F566" s="365" t="s">
        <v>1424</v>
      </c>
      <c r="G566" s="366" t="s">
        <v>1424</v>
      </c>
      <c r="H566" s="366" t="s">
        <v>34</v>
      </c>
      <c r="I566" s="366" t="s">
        <v>34</v>
      </c>
      <c r="J566" s="366" t="s">
        <v>608</v>
      </c>
      <c r="K566" s="367" t="s">
        <v>48</v>
      </c>
      <c r="L566" s="368"/>
      <c r="M566" s="368" t="s">
        <v>34</v>
      </c>
      <c r="N566" s="367">
        <v>440906</v>
      </c>
      <c r="O566" s="367" t="s">
        <v>1323</v>
      </c>
      <c r="P566" s="371">
        <v>42763</v>
      </c>
      <c r="Q566" s="372">
        <v>157.76726500000001</v>
      </c>
      <c r="R566" s="372">
        <v>196.01319200000009</v>
      </c>
      <c r="S566" s="367">
        <v>2</v>
      </c>
      <c r="T566" s="369">
        <v>-3.2300226844102387E-2</v>
      </c>
      <c r="U566" s="369">
        <v>-0.34608148961914548</v>
      </c>
      <c r="V566" s="369">
        <v>-0.15442360436841285</v>
      </c>
      <c r="W566" s="369">
        <v>-1.3834582013434842</v>
      </c>
      <c r="X566" s="369">
        <v>-9.959919560412378E-2</v>
      </c>
      <c r="Y566" s="369">
        <v>-0.68181391532462821</v>
      </c>
      <c r="Z566" s="369">
        <v>-9.2901111888255006E-3</v>
      </c>
      <c r="AA566" s="369">
        <v>-5.0196268681584701E-2</v>
      </c>
      <c r="AB566" s="369">
        <v>0.23246757921432193</v>
      </c>
      <c r="AC566" s="373">
        <v>-1.1444393703106213</v>
      </c>
      <c r="AD566" s="575">
        <v>16565058000112</v>
      </c>
      <c r="AE566" s="370" t="s">
        <v>1889</v>
      </c>
      <c r="AF566" s="370" t="s">
        <v>1833</v>
      </c>
      <c r="AG566" s="374" t="s">
        <v>1458</v>
      </c>
      <c r="AH566" s="374" t="s">
        <v>1813</v>
      </c>
      <c r="AI566" s="374">
        <v>5000</v>
      </c>
      <c r="AJ566" s="374">
        <v>1000</v>
      </c>
      <c r="AK566" s="374">
        <v>5000</v>
      </c>
      <c r="AL566" s="722">
        <v>0.75</v>
      </c>
      <c r="AM566" s="722">
        <v>10</v>
      </c>
      <c r="AN566" s="369" t="s">
        <v>1815</v>
      </c>
      <c r="AO566" s="367" t="s">
        <v>1326</v>
      </c>
      <c r="AP566" s="370" t="s">
        <v>1816</v>
      </c>
      <c r="AQ566" s="376" t="s">
        <v>661</v>
      </c>
      <c r="AR566" s="369">
        <v>6.0000000000000001E-3</v>
      </c>
      <c r="AS566" s="369">
        <v>6.0000000000000001E-3</v>
      </c>
      <c r="AT566" s="369" t="s">
        <v>1424</v>
      </c>
      <c r="AW566" s="198"/>
      <c r="AX566" s="198"/>
      <c r="AY566" s="184"/>
      <c r="AZ566" s="184"/>
      <c r="BA566" s="184"/>
      <c r="BB566" s="186"/>
      <c r="BC566" s="184"/>
      <c r="BD566" s="184"/>
      <c r="BE566" s="184"/>
      <c r="BF566" s="184"/>
      <c r="BG566" s="186"/>
      <c r="BH566" s="186"/>
      <c r="BI566" s="199"/>
      <c r="BJ566" s="199"/>
      <c r="BK566" s="199"/>
      <c r="BL566" s="186"/>
      <c r="BM566" s="186"/>
      <c r="BN566" s="186"/>
      <c r="BO566" s="186"/>
      <c r="BP566" s="186"/>
      <c r="BQ566" s="186"/>
      <c r="BR566" s="186"/>
      <c r="BS566" s="186"/>
      <c r="BT566" s="187"/>
      <c r="BU566" s="188"/>
      <c r="BV566" s="189"/>
      <c r="BW566" s="185"/>
      <c r="BX566"/>
      <c r="BZ566"/>
    </row>
    <row r="567" spans="2:78" ht="18.75">
      <c r="B567" s="363" t="s">
        <v>71</v>
      </c>
      <c r="C567" s="364"/>
      <c r="D567" s="365" t="s">
        <v>13</v>
      </c>
      <c r="E567" s="365" t="s">
        <v>616</v>
      </c>
      <c r="F567" s="365" t="s">
        <v>617</v>
      </c>
      <c r="G567" s="366" t="s">
        <v>34</v>
      </c>
      <c r="H567" s="366" t="s">
        <v>1339</v>
      </c>
      <c r="I567" s="366" t="s">
        <v>34</v>
      </c>
      <c r="J567" s="366" t="s">
        <v>608</v>
      </c>
      <c r="L567" s="368"/>
      <c r="M567" s="368" t="s">
        <v>34</v>
      </c>
      <c r="N567" s="367">
        <v>440922</v>
      </c>
      <c r="O567" s="367" t="s">
        <v>1323</v>
      </c>
      <c r="P567" s="371"/>
      <c r="S567" s="367"/>
      <c r="U567" s="369"/>
      <c r="W567" s="369"/>
      <c r="Y567" s="369"/>
      <c r="AA567" s="369"/>
      <c r="AD567" s="575">
        <v>13608337000128</v>
      </c>
      <c r="AE567" s="370"/>
      <c r="AF567" s="370"/>
      <c r="AG567" s="374" t="s">
        <v>1458</v>
      </c>
      <c r="AH567" s="374"/>
      <c r="AI567" s="374">
        <v>5000</v>
      </c>
      <c r="AJ567" s="374">
        <v>5000</v>
      </c>
      <c r="AK567" s="374">
        <v>5000</v>
      </c>
      <c r="AN567" s="369"/>
      <c r="AO567" s="367" t="s">
        <v>1326</v>
      </c>
      <c r="AP567" s="370"/>
      <c r="AR567" s="369">
        <v>4.0000000000000001E-3</v>
      </c>
      <c r="AS567" s="369">
        <v>4.0000000000000001E-3</v>
      </c>
      <c r="AT567" s="369" t="s">
        <v>1424</v>
      </c>
      <c r="AW567" s="198"/>
      <c r="AX567" s="198"/>
      <c r="AY567" s="184"/>
      <c r="AZ567" s="184"/>
      <c r="BA567" s="184"/>
      <c r="BB567" s="186"/>
      <c r="BC567" s="184"/>
      <c r="BD567" s="184"/>
      <c r="BE567" s="184"/>
      <c r="BF567" s="184"/>
      <c r="BG567" s="186"/>
      <c r="BH567" s="186"/>
      <c r="BI567" s="199"/>
      <c r="BJ567" s="199"/>
      <c r="BK567" s="199"/>
      <c r="BL567" s="218"/>
      <c r="BM567" s="186"/>
      <c r="BN567" s="186"/>
      <c r="BO567" s="186"/>
      <c r="BP567" s="186"/>
      <c r="BQ567" s="186"/>
      <c r="BR567" s="186"/>
      <c r="BS567" s="186"/>
      <c r="BT567" s="187"/>
      <c r="BU567" s="188"/>
      <c r="BV567" s="189"/>
      <c r="BW567" s="185"/>
      <c r="BX567"/>
      <c r="BZ567"/>
    </row>
    <row r="568" spans="2:78" ht="18.75">
      <c r="B568" s="363" t="s">
        <v>412</v>
      </c>
      <c r="C568" s="364">
        <v>26262377000102</v>
      </c>
      <c r="D568" s="365" t="s">
        <v>13</v>
      </c>
      <c r="E568" s="365" t="s">
        <v>616</v>
      </c>
      <c r="F568" s="365" t="s">
        <v>617</v>
      </c>
      <c r="G568" s="366" t="s">
        <v>34</v>
      </c>
      <c r="H568" s="366" t="s">
        <v>1340</v>
      </c>
      <c r="I568" s="366" t="s">
        <v>34</v>
      </c>
      <c r="J568" s="366" t="s">
        <v>608</v>
      </c>
      <c r="K568" s="367" t="s">
        <v>48</v>
      </c>
      <c r="L568" s="368"/>
      <c r="M568" s="368" t="s">
        <v>34</v>
      </c>
      <c r="N568" s="367">
        <v>441309</v>
      </c>
      <c r="O568" s="367" t="s">
        <v>1326</v>
      </c>
      <c r="P568" s="371">
        <v>42890</v>
      </c>
      <c r="Q568" s="372">
        <v>95.899156000000005</v>
      </c>
      <c r="R568" s="372">
        <v>146.00205315079361</v>
      </c>
      <c r="S568" s="367">
        <v>2</v>
      </c>
      <c r="T568" s="369">
        <v>9.3678089063136127E-2</v>
      </c>
      <c r="U568" s="369">
        <v>1.0037159418143424</v>
      </c>
      <c r="V568" s="369">
        <v>1.6446588014283448E-2</v>
      </c>
      <c r="W568" s="369">
        <v>0.14734254627417578</v>
      </c>
      <c r="X568" s="369">
        <v>3.8122075411984424E-2</v>
      </c>
      <c r="Y568" s="369">
        <v>0.26096758452002666</v>
      </c>
      <c r="Z568" s="369">
        <v>0.18599052530485927</v>
      </c>
      <c r="AA568" s="369">
        <v>1.0049428032316261</v>
      </c>
      <c r="AB568" s="369">
        <v>8.3092847261002883E-2</v>
      </c>
      <c r="AC568" s="373">
        <v>-1.1454037348368036</v>
      </c>
      <c r="AD568" s="575">
        <v>26855094000174</v>
      </c>
      <c r="AE568" s="370" t="s">
        <v>2046</v>
      </c>
      <c r="AF568" s="370" t="s">
        <v>1856</v>
      </c>
      <c r="AG568" s="374" t="s">
        <v>59</v>
      </c>
      <c r="AH568" s="374" t="s">
        <v>1819</v>
      </c>
      <c r="AI568" s="374">
        <v>5000</v>
      </c>
      <c r="AJ568" s="374">
        <v>1000</v>
      </c>
      <c r="AK568" s="374">
        <v>5000</v>
      </c>
      <c r="AL568" s="722">
        <v>2.5</v>
      </c>
      <c r="AM568" s="722">
        <v>20</v>
      </c>
      <c r="AN568" s="369" t="s">
        <v>1820</v>
      </c>
      <c r="AO568" s="367" t="s">
        <v>1326</v>
      </c>
      <c r="AP568" s="370" t="s">
        <v>1835</v>
      </c>
      <c r="AQ568" s="376" t="s">
        <v>676</v>
      </c>
      <c r="AR568" s="369">
        <v>3.8E-3</v>
      </c>
      <c r="AS568" s="369">
        <v>3.8E-3</v>
      </c>
      <c r="AT568" s="369" t="s">
        <v>1424</v>
      </c>
      <c r="AW568"/>
      <c r="AX568" s="198"/>
      <c r="AY568" s="184"/>
      <c r="AZ568" s="184"/>
      <c r="BA568" s="184"/>
      <c r="BB568" s="186"/>
      <c r="BC568" s="184"/>
      <c r="BD568" s="184"/>
      <c r="BE568" s="184"/>
      <c r="BF568" s="184"/>
      <c r="BG568" s="186"/>
      <c r="BH568" s="186"/>
      <c r="BI568" s="199"/>
      <c r="BJ568" s="199"/>
      <c r="BK568" s="199"/>
      <c r="BL568" s="186"/>
      <c r="BM568" s="186"/>
      <c r="BN568" s="186"/>
      <c r="BO568" s="186"/>
      <c r="BP568" s="186"/>
      <c r="BQ568" s="186"/>
      <c r="BR568" s="186"/>
      <c r="BS568" s="186"/>
      <c r="BT568" s="187"/>
      <c r="BU568" s="188"/>
      <c r="BV568" s="189"/>
      <c r="BW568" s="185"/>
      <c r="BX568"/>
      <c r="BZ568"/>
    </row>
    <row r="569" spans="2:78" ht="18.75">
      <c r="B569" s="363" t="s">
        <v>29</v>
      </c>
      <c r="C569" s="364">
        <v>26269603000187</v>
      </c>
      <c r="D569" s="365" t="s">
        <v>14</v>
      </c>
      <c r="E569" s="365" t="s">
        <v>607</v>
      </c>
      <c r="F569" s="365" t="s">
        <v>1319</v>
      </c>
      <c r="G569" s="366" t="s">
        <v>1424</v>
      </c>
      <c r="H569" s="366" t="s">
        <v>34</v>
      </c>
      <c r="I569" s="366" t="s">
        <v>34</v>
      </c>
      <c r="J569" s="366" t="s">
        <v>608</v>
      </c>
      <c r="K569" s="367" t="s">
        <v>48</v>
      </c>
      <c r="L569" s="368" t="s">
        <v>1341</v>
      </c>
      <c r="M569" s="368" t="s">
        <v>1421</v>
      </c>
      <c r="N569" s="367">
        <v>441449</v>
      </c>
      <c r="O569" s="367" t="s">
        <v>1323</v>
      </c>
      <c r="P569" s="371">
        <v>42890</v>
      </c>
      <c r="Q569" s="372">
        <v>561.644903</v>
      </c>
      <c r="R569" s="372">
        <v>806.9164403611112</v>
      </c>
      <c r="S569" s="367">
        <v>2</v>
      </c>
      <c r="T569" s="369">
        <v>2.7652448459881684E-2</v>
      </c>
      <c r="U569" s="369">
        <v>0.29628276608713228</v>
      </c>
      <c r="V569" s="369">
        <v>-0.15724578686908341</v>
      </c>
      <c r="W569" s="369">
        <v>-1.4087417164007159</v>
      </c>
      <c r="X569" s="369">
        <v>-7.4133370400431886E-2</v>
      </c>
      <c r="Y569" s="369">
        <v>-0.50748566012351015</v>
      </c>
      <c r="Z569" s="369">
        <v>0.21577832596075042</v>
      </c>
      <c r="AA569" s="369">
        <v>1.165892055050606</v>
      </c>
      <c r="AB569" s="369">
        <v>0.24827193789237495</v>
      </c>
      <c r="AC569" s="373">
        <v>-1.0829545810001961</v>
      </c>
      <c r="AD569" s="575">
        <v>26859564000178</v>
      </c>
      <c r="AE569" s="370" t="s">
        <v>2046</v>
      </c>
      <c r="AF569" s="370" t="s">
        <v>1856</v>
      </c>
      <c r="AG569" s="374" t="s">
        <v>59</v>
      </c>
      <c r="AH569" s="374" t="s">
        <v>1813</v>
      </c>
      <c r="AI569" s="374">
        <v>5000</v>
      </c>
      <c r="AJ569" s="374">
        <v>1000</v>
      </c>
      <c r="AK569" s="374">
        <v>5000</v>
      </c>
      <c r="AL569" s="722">
        <v>0</v>
      </c>
      <c r="AM569" s="722">
        <v>0</v>
      </c>
      <c r="AN569" s="369" t="s">
        <v>1814</v>
      </c>
      <c r="AO569" s="367" t="s">
        <v>1326</v>
      </c>
      <c r="AP569" s="370" t="s">
        <v>1816</v>
      </c>
      <c r="AQ569" s="376" t="s">
        <v>661</v>
      </c>
      <c r="AR569" s="369">
        <v>3.1666666666666701E-3</v>
      </c>
      <c r="AS569" s="369">
        <v>3.1666666666666701E-3</v>
      </c>
      <c r="AT569" s="369" t="s">
        <v>1424</v>
      </c>
      <c r="AW569" s="198"/>
      <c r="AX569" s="198"/>
      <c r="AY569" s="184"/>
      <c r="AZ569" s="184"/>
      <c r="BA569" s="184"/>
      <c r="BB569" s="186"/>
      <c r="BC569" s="184"/>
      <c r="BD569" s="184"/>
      <c r="BE569" s="184"/>
      <c r="BF569" s="184"/>
      <c r="BG569" s="186"/>
      <c r="BH569" s="186"/>
      <c r="BI569" s="199"/>
      <c r="BJ569" s="199"/>
      <c r="BK569" s="199"/>
      <c r="BL569" s="218"/>
      <c r="BM569" s="186"/>
      <c r="BN569" s="186"/>
      <c r="BO569" s="186"/>
      <c r="BP569" s="186"/>
      <c r="BQ569" s="186"/>
      <c r="BR569" s="186"/>
      <c r="BS569" s="186"/>
      <c r="BT569" s="187"/>
      <c r="BU569" s="188"/>
      <c r="BV569" s="189"/>
      <c r="BW569" s="185"/>
      <c r="BX569"/>
      <c r="BZ569"/>
    </row>
    <row r="570" spans="2:78" ht="18.75">
      <c r="B570" s="363" t="s">
        <v>413</v>
      </c>
      <c r="C570" s="364">
        <v>26277600000195</v>
      </c>
      <c r="D570" s="365" t="s">
        <v>13</v>
      </c>
      <c r="E570" s="365" t="s">
        <v>615</v>
      </c>
      <c r="F570" s="365" t="s">
        <v>619</v>
      </c>
      <c r="G570" s="366" t="s">
        <v>34</v>
      </c>
      <c r="H570" s="366" t="s">
        <v>1339</v>
      </c>
      <c r="I570" s="366" t="s">
        <v>34</v>
      </c>
      <c r="J570" s="366" t="s">
        <v>1424</v>
      </c>
      <c r="K570" s="367" t="s">
        <v>48</v>
      </c>
      <c r="L570" s="368"/>
      <c r="M570" s="368" t="s">
        <v>34</v>
      </c>
      <c r="N570" s="367">
        <v>441465</v>
      </c>
      <c r="O570" s="367" t="s">
        <v>1323</v>
      </c>
      <c r="P570" s="371">
        <v>42890</v>
      </c>
      <c r="Q570" s="372">
        <v>295.716542</v>
      </c>
      <c r="R570" s="372">
        <v>358.01948357936482</v>
      </c>
      <c r="S570" s="367">
        <v>1</v>
      </c>
      <c r="T570" s="369">
        <v>0.14938385503453255</v>
      </c>
      <c r="U570" s="369">
        <v>1.6005765942427459</v>
      </c>
      <c r="V570" s="369">
        <v>0.13165374828676124</v>
      </c>
      <c r="W570" s="369">
        <v>1.179466432932105</v>
      </c>
      <c r="X570" s="369">
        <v>0.21963966300646676</v>
      </c>
      <c r="Y570" s="369">
        <v>1.5035601210098595</v>
      </c>
      <c r="Z570" s="369">
        <v>0.24888176688928798</v>
      </c>
      <c r="AA570" s="369">
        <v>1.3447563529432467</v>
      </c>
      <c r="AB570" s="369">
        <v>4.4124803052876742E-2</v>
      </c>
      <c r="AC570" s="373">
        <v>0.45399188881354124</v>
      </c>
      <c r="AD570" s="575">
        <v>26859555000187</v>
      </c>
      <c r="AE570" s="370" t="s">
        <v>2046</v>
      </c>
      <c r="AF570" s="370" t="s">
        <v>1856</v>
      </c>
      <c r="AG570" s="374" t="s">
        <v>59</v>
      </c>
      <c r="AH570" s="374" t="s">
        <v>1819</v>
      </c>
      <c r="AI570" s="374">
        <v>500</v>
      </c>
      <c r="AJ570" s="374">
        <v>100</v>
      </c>
      <c r="AK570" s="374">
        <v>500</v>
      </c>
      <c r="AL570" s="722">
        <v>2.5</v>
      </c>
      <c r="AM570" s="722">
        <v>20</v>
      </c>
      <c r="AN570" s="369" t="s">
        <v>1820</v>
      </c>
      <c r="AO570" s="367" t="s">
        <v>1326</v>
      </c>
      <c r="AP570" s="370" t="s">
        <v>1835</v>
      </c>
      <c r="AQ570" s="376" t="s">
        <v>666</v>
      </c>
      <c r="AR570" s="369">
        <v>3.8E-3</v>
      </c>
      <c r="AS570" s="369">
        <v>3.8E-3</v>
      </c>
      <c r="AT570" s="369" t="s">
        <v>1424</v>
      </c>
      <c r="AW570"/>
      <c r="AX570" s="198"/>
      <c r="AY570" s="184"/>
      <c r="AZ570" s="184"/>
      <c r="BA570" s="184"/>
      <c r="BB570" s="186"/>
      <c r="BC570" s="184"/>
      <c r="BD570" s="184"/>
      <c r="BE570" s="184"/>
      <c r="BF570" s="184"/>
      <c r="BG570" s="186"/>
      <c r="BH570" s="186"/>
      <c r="BI570" s="199"/>
      <c r="BJ570" s="199"/>
      <c r="BK570" s="199"/>
      <c r="BL570" s="186"/>
      <c r="BM570" s="186"/>
      <c r="BN570" s="186"/>
      <c r="BO570" s="186"/>
      <c r="BP570" s="186"/>
      <c r="BQ570" s="186"/>
      <c r="BR570" s="186"/>
      <c r="BS570" s="186"/>
      <c r="BT570" s="187"/>
      <c r="BU570" s="188"/>
      <c r="BV570" s="189"/>
      <c r="BW570" s="185"/>
      <c r="BX570"/>
      <c r="BZ570"/>
    </row>
    <row r="571" spans="2:78" ht="18.75">
      <c r="B571" s="363" t="s">
        <v>1236</v>
      </c>
      <c r="C571" s="364">
        <v>26831831000107</v>
      </c>
      <c r="D571" s="365" t="s">
        <v>13</v>
      </c>
      <c r="E571" s="365" t="s">
        <v>616</v>
      </c>
      <c r="F571" s="365" t="s">
        <v>617</v>
      </c>
      <c r="G571" s="366" t="s">
        <v>34</v>
      </c>
      <c r="H571" s="366" t="s">
        <v>1340</v>
      </c>
      <c r="I571" s="366" t="s">
        <v>34</v>
      </c>
      <c r="J571" s="366" t="s">
        <v>608</v>
      </c>
      <c r="K571" s="367" t="s">
        <v>48</v>
      </c>
      <c r="L571" s="368" t="s">
        <v>1341</v>
      </c>
      <c r="M571" s="368" t="s">
        <v>34</v>
      </c>
      <c r="N571" s="367">
        <v>441910</v>
      </c>
      <c r="O571" s="367" t="s">
        <v>1323</v>
      </c>
      <c r="P571" s="371">
        <v>42890</v>
      </c>
      <c r="Q571" s="372">
        <v>64.976431000000005</v>
      </c>
      <c r="R571" s="372">
        <v>73.196447015872963</v>
      </c>
      <c r="S571" s="367">
        <v>2</v>
      </c>
      <c r="T571" s="369">
        <v>9.3433707487887485E-2</v>
      </c>
      <c r="U571" s="369">
        <v>1.001097510061348</v>
      </c>
      <c r="V571" s="369">
        <v>1.5728860101497988E-2</v>
      </c>
      <c r="W571" s="369">
        <v>0.14091252819930114</v>
      </c>
      <c r="X571" s="369">
        <v>3.5721790888798788E-2</v>
      </c>
      <c r="Y571" s="369">
        <v>0.24453625313507171</v>
      </c>
      <c r="Z571" s="369">
        <v>0.18117112499929044</v>
      </c>
      <c r="AA571" s="369">
        <v>0.97890265067527904</v>
      </c>
      <c r="AB571" s="369">
        <v>8.2686704298478381E-2</v>
      </c>
      <c r="AC571" s="373">
        <v>-1.1597098507834331</v>
      </c>
      <c r="AD571" s="575">
        <v>39773766000144</v>
      </c>
      <c r="AE571" s="370" t="s">
        <v>1889</v>
      </c>
      <c r="AF571" s="370" t="s">
        <v>1833</v>
      </c>
      <c r="AG571" s="374" t="s">
        <v>1458</v>
      </c>
      <c r="AH571" s="374" t="s">
        <v>1819</v>
      </c>
      <c r="AI571" s="374">
        <v>20000</v>
      </c>
      <c r="AJ571" s="374">
        <v>5000</v>
      </c>
      <c r="AK571" s="374">
        <v>5000</v>
      </c>
      <c r="AL571" s="722">
        <v>0</v>
      </c>
      <c r="AM571" s="722">
        <v>0</v>
      </c>
      <c r="AN571" s="369" t="s">
        <v>1815</v>
      </c>
      <c r="AO571" s="367" t="s">
        <v>1326</v>
      </c>
      <c r="AP571" s="370" t="s">
        <v>1835</v>
      </c>
      <c r="AQ571" s="376" t="s">
        <v>676</v>
      </c>
      <c r="AR571" s="369">
        <v>3.8E-3</v>
      </c>
      <c r="AS571" s="369">
        <v>3.8E-3</v>
      </c>
      <c r="AT571" s="369" t="s">
        <v>1424</v>
      </c>
      <c r="AW571"/>
      <c r="AX571" s="198"/>
      <c r="AY571" s="184"/>
      <c r="AZ571" s="184"/>
      <c r="BA571" s="184"/>
      <c r="BB571" s="186"/>
      <c r="BC571" s="184"/>
      <c r="BD571" s="184"/>
      <c r="BE571" s="184"/>
      <c r="BF571" s="184"/>
      <c r="BG571" s="186"/>
      <c r="BH571" s="186"/>
      <c r="BI571" s="199"/>
      <c r="BJ571" s="199"/>
      <c r="BK571" s="199"/>
      <c r="BL571" s="186"/>
      <c r="BM571" s="186"/>
      <c r="BN571" s="186"/>
      <c r="BO571" s="186"/>
      <c r="BP571" s="186"/>
      <c r="BQ571" s="186"/>
      <c r="BR571" s="186"/>
      <c r="BS571" s="186"/>
      <c r="BT571" s="187"/>
      <c r="BU571" s="188"/>
      <c r="BV571" s="189"/>
      <c r="BW571" s="185"/>
      <c r="BX571"/>
      <c r="BZ571"/>
    </row>
    <row r="572" spans="2:78" ht="18.75">
      <c r="B572" s="363" t="s">
        <v>209</v>
      </c>
      <c r="C572" s="364">
        <v>27324405000131</v>
      </c>
      <c r="D572" s="365" t="s">
        <v>13</v>
      </c>
      <c r="E572" s="365" t="s">
        <v>615</v>
      </c>
      <c r="F572" s="365" t="s">
        <v>619</v>
      </c>
      <c r="G572" s="366" t="s">
        <v>34</v>
      </c>
      <c r="H572" s="366" t="s">
        <v>1339</v>
      </c>
      <c r="I572" s="366" t="s">
        <v>34</v>
      </c>
      <c r="J572" s="366" t="s">
        <v>611</v>
      </c>
      <c r="K572" s="367" t="s">
        <v>48</v>
      </c>
      <c r="L572" s="368"/>
      <c r="M572" s="368" t="s">
        <v>1421</v>
      </c>
      <c r="N572" s="367">
        <v>441996</v>
      </c>
      <c r="O572" s="367" t="s">
        <v>1323</v>
      </c>
      <c r="P572" s="371">
        <v>42868</v>
      </c>
      <c r="Q572" s="372">
        <v>54.052461999999998</v>
      </c>
      <c r="R572" s="372">
        <v>71.054246511904793</v>
      </c>
      <c r="S572" s="367">
        <v>3</v>
      </c>
      <c r="T572" s="369">
        <v>3.8601927235018652E-2</v>
      </c>
      <c r="U572" s="369">
        <v>0.41360119680101803</v>
      </c>
      <c r="V572" s="369">
        <v>4.9048522729250976E-2</v>
      </c>
      <c r="W572" s="369">
        <v>0.43941845102693727</v>
      </c>
      <c r="X572" s="369">
        <v>0.10268755179067668</v>
      </c>
      <c r="Y572" s="369">
        <v>0.70295549393576595</v>
      </c>
      <c r="Z572" s="369">
        <v>0.16822600233590124</v>
      </c>
      <c r="AA572" s="369">
        <v>0.90895764763708542</v>
      </c>
      <c r="AB572" s="369">
        <v>4.1412505299282157E-2</v>
      </c>
      <c r="AC572" s="373">
        <v>-1.5109668546687485</v>
      </c>
      <c r="AD572" s="575">
        <v>0</v>
      </c>
      <c r="AE572" s="370" t="s">
        <v>2047</v>
      </c>
      <c r="AF572" s="370" t="s">
        <v>1812</v>
      </c>
      <c r="AG572" s="374" t="s">
        <v>1459</v>
      </c>
      <c r="AH572" s="374" t="s">
        <v>1819</v>
      </c>
      <c r="AI572" s="374">
        <v>25000</v>
      </c>
      <c r="AJ572" s="374">
        <v>10000</v>
      </c>
      <c r="AK572" s="374">
        <v>20000</v>
      </c>
      <c r="AL572" s="722">
        <v>0.55000000000000004</v>
      </c>
      <c r="AM572" s="722">
        <v>10</v>
      </c>
      <c r="AN572" s="369" t="s">
        <v>1820</v>
      </c>
      <c r="AO572" s="367" t="s">
        <v>1326</v>
      </c>
      <c r="AP572" s="370" t="s">
        <v>1835</v>
      </c>
      <c r="AQ572" s="376" t="s">
        <v>670</v>
      </c>
      <c r="AR572" s="369">
        <v>1.2833333333333299E-3</v>
      </c>
      <c r="AS572" s="369">
        <v>1.2833333333333299E-3</v>
      </c>
      <c r="AT572" s="369" t="s">
        <v>1424</v>
      </c>
      <c r="AW572"/>
      <c r="AX572" s="198"/>
      <c r="AY572" s="184"/>
      <c r="AZ572" s="184"/>
      <c r="BA572" s="184"/>
      <c r="BB572" s="186"/>
      <c r="BC572" s="184"/>
      <c r="BD572" s="184"/>
      <c r="BE572" s="184"/>
      <c r="BF572" s="184"/>
      <c r="BG572" s="186"/>
      <c r="BH572" s="186"/>
      <c r="BI572" s="199"/>
      <c r="BJ572" s="199"/>
      <c r="BK572" s="199"/>
      <c r="BL572" s="186"/>
      <c r="BM572" s="186"/>
      <c r="BN572" s="186"/>
      <c r="BO572" s="186"/>
      <c r="BP572" s="186"/>
      <c r="BQ572" s="186"/>
      <c r="BR572" s="186"/>
      <c r="BS572" s="186"/>
      <c r="BT572" s="187"/>
      <c r="BU572" s="188"/>
      <c r="BV572" s="189"/>
      <c r="BW572" s="185"/>
      <c r="BX572"/>
      <c r="BZ572"/>
    </row>
    <row r="573" spans="2:78" ht="18.75">
      <c r="B573" s="363" t="s">
        <v>1237</v>
      </c>
      <c r="C573" s="364"/>
      <c r="D573" s="365" t="s">
        <v>13</v>
      </c>
      <c r="E573" s="365" t="s">
        <v>615</v>
      </c>
      <c r="F573" s="365" t="s">
        <v>619</v>
      </c>
      <c r="G573" s="366" t="s">
        <v>34</v>
      </c>
      <c r="H573" s="366" t="s">
        <v>1339</v>
      </c>
      <c r="I573" s="366" t="s">
        <v>34</v>
      </c>
      <c r="J573" s="366" t="s">
        <v>1424</v>
      </c>
      <c r="L573" s="368"/>
      <c r="M573" s="368" t="s">
        <v>34</v>
      </c>
      <c r="N573" s="367">
        <v>442011</v>
      </c>
      <c r="O573" s="367" t="s">
        <v>1323</v>
      </c>
      <c r="P573" s="371"/>
      <c r="S573" s="367"/>
      <c r="U573" s="369"/>
      <c r="W573" s="369"/>
      <c r="Y573" s="369"/>
      <c r="AA573" s="369"/>
      <c r="AD573" s="575">
        <v>26277600000195</v>
      </c>
      <c r="AE573" s="370"/>
      <c r="AF573" s="370"/>
      <c r="AG573" s="374" t="s">
        <v>1458</v>
      </c>
      <c r="AH573" s="374"/>
      <c r="AI573" s="374">
        <v>5000</v>
      </c>
      <c r="AJ573" s="374">
        <v>5000</v>
      </c>
      <c r="AK573" s="374">
        <v>5000</v>
      </c>
      <c r="AN573" s="369"/>
      <c r="AO573" s="367" t="s">
        <v>1326</v>
      </c>
      <c r="AP573" s="370"/>
      <c r="AR573" s="369">
        <v>3.8E-3</v>
      </c>
      <c r="AS573" s="369">
        <v>3.8E-3</v>
      </c>
      <c r="AT573" s="369" t="s">
        <v>1424</v>
      </c>
      <c r="AW573"/>
      <c r="AX573" s="198"/>
      <c r="AY573" s="184"/>
      <c r="AZ573" s="184"/>
      <c r="BA573" s="184"/>
      <c r="BB573" s="186"/>
      <c r="BC573" s="184"/>
      <c r="BD573" s="184"/>
      <c r="BE573" s="184"/>
      <c r="BF573" s="184"/>
      <c r="BG573" s="186"/>
      <c r="BH573" s="186"/>
      <c r="BI573" s="199"/>
      <c r="BJ573" s="199"/>
      <c r="BK573" s="199"/>
      <c r="BL573" s="186"/>
      <c r="BM573" s="186"/>
      <c r="BN573" s="186"/>
      <c r="BO573" s="186"/>
      <c r="BP573" s="186"/>
      <c r="BQ573" s="186"/>
      <c r="BR573" s="186"/>
      <c r="BS573" s="186"/>
      <c r="BT573" s="187"/>
      <c r="BU573" s="188"/>
      <c r="BV573" s="189"/>
      <c r="BW573" s="185"/>
      <c r="BX573"/>
      <c r="BZ573"/>
    </row>
    <row r="574" spans="2:78" ht="18.75">
      <c r="B574" s="363" t="s">
        <v>1720</v>
      </c>
      <c r="C574" s="364">
        <v>27566556000104</v>
      </c>
      <c r="D574" s="365" t="s">
        <v>13</v>
      </c>
      <c r="E574" s="365" t="s">
        <v>616</v>
      </c>
      <c r="F574" s="365" t="s">
        <v>617</v>
      </c>
      <c r="G574" s="366" t="s">
        <v>34</v>
      </c>
      <c r="H574" s="366" t="s">
        <v>1340</v>
      </c>
      <c r="I574" s="366" t="s">
        <v>34</v>
      </c>
      <c r="J574" s="366" t="s">
        <v>608</v>
      </c>
      <c r="K574" s="367" t="s">
        <v>48</v>
      </c>
      <c r="L574" s="368"/>
      <c r="M574" s="368" t="s">
        <v>1424</v>
      </c>
      <c r="N574" s="367">
        <v>442410</v>
      </c>
      <c r="O574" s="367" t="s">
        <v>1323</v>
      </c>
      <c r="P574" s="371">
        <v>42890</v>
      </c>
      <c r="Q574" s="372">
        <v>10.562854</v>
      </c>
      <c r="R574" s="372">
        <v>16.147199571428558</v>
      </c>
      <c r="S574" s="367">
        <v>2</v>
      </c>
      <c r="T574" s="369">
        <v>8.9842769619852936E-2</v>
      </c>
      <c r="U574" s="369">
        <v>0.96262232744119525</v>
      </c>
      <c r="V574" s="369">
        <v>1.316297950861034E-2</v>
      </c>
      <c r="W574" s="369">
        <v>0.11792518397548891</v>
      </c>
      <c r="X574" s="369">
        <v>3.4612219055367044E-2</v>
      </c>
      <c r="Y574" s="369">
        <v>0.23694059423946209</v>
      </c>
      <c r="Z574" s="369">
        <v>0.18195843900916975</v>
      </c>
      <c r="AA574" s="369">
        <v>0.98315666064065099</v>
      </c>
      <c r="AB574" s="369">
        <v>8.0932891652877745E-2</v>
      </c>
      <c r="AC574" s="373">
        <v>-1.2165445233186472</v>
      </c>
      <c r="AD574" s="575">
        <v>26269634000138</v>
      </c>
      <c r="AE574" s="370" t="s">
        <v>1906</v>
      </c>
      <c r="AF574" s="370" t="s">
        <v>1907</v>
      </c>
      <c r="AG574" s="374" t="s">
        <v>1462</v>
      </c>
      <c r="AH574" s="374" t="s">
        <v>1819</v>
      </c>
      <c r="AI574" s="374">
        <v>1000</v>
      </c>
      <c r="AJ574" s="374">
        <v>100</v>
      </c>
      <c r="AK574" s="374">
        <v>1000</v>
      </c>
      <c r="AL574" s="722">
        <v>2.5</v>
      </c>
      <c r="AM574" s="722">
        <v>0</v>
      </c>
      <c r="AN574" s="369" t="s">
        <v>1820</v>
      </c>
      <c r="AO574" s="367" t="s">
        <v>1326</v>
      </c>
      <c r="AP574" s="370" t="s">
        <v>1835</v>
      </c>
      <c r="AQ574" s="376" t="s">
        <v>1815</v>
      </c>
      <c r="AR574" s="369">
        <v>0</v>
      </c>
      <c r="AS574" s="369">
        <v>0</v>
      </c>
      <c r="AT574" s="369" t="s">
        <v>1424</v>
      </c>
      <c r="AW574"/>
      <c r="AX574" s="198"/>
      <c r="AY574" s="184"/>
      <c r="AZ574" s="184"/>
      <c r="BA574" s="184"/>
      <c r="BB574" s="186"/>
      <c r="BC574" s="184"/>
      <c r="BD574" s="184"/>
      <c r="BE574" s="184"/>
      <c r="BF574" s="184"/>
      <c r="BG574" s="186"/>
      <c r="BH574" s="186"/>
      <c r="BI574" s="199"/>
      <c r="BJ574" s="199"/>
      <c r="BK574" s="199"/>
      <c r="BL574" s="186"/>
      <c r="BM574" s="186"/>
      <c r="BN574" s="186"/>
      <c r="BO574" s="186"/>
      <c r="BP574" s="186"/>
      <c r="BQ574" s="186"/>
      <c r="BR574" s="186"/>
      <c r="BS574" s="186"/>
      <c r="BT574" s="187"/>
      <c r="BU574" s="188"/>
      <c r="BV574" s="189"/>
      <c r="BW574" s="185"/>
      <c r="BX574"/>
      <c r="BZ574"/>
    </row>
    <row r="575" spans="2:78" ht="18.75">
      <c r="B575" s="363" t="s">
        <v>1721</v>
      </c>
      <c r="C575" s="364">
        <v>27566566000131</v>
      </c>
      <c r="D575" s="365" t="s">
        <v>13</v>
      </c>
      <c r="E575" s="365" t="s">
        <v>615</v>
      </c>
      <c r="F575" s="365" t="s">
        <v>619</v>
      </c>
      <c r="G575" s="366" t="s">
        <v>34</v>
      </c>
      <c r="H575" s="366" t="s">
        <v>1339</v>
      </c>
      <c r="I575" s="366" t="s">
        <v>34</v>
      </c>
      <c r="J575" s="366" t="s">
        <v>1424</v>
      </c>
      <c r="K575" s="367" t="s">
        <v>48</v>
      </c>
      <c r="L575" s="368"/>
      <c r="M575" s="368" t="s">
        <v>1424</v>
      </c>
      <c r="N575" s="367">
        <v>442429</v>
      </c>
      <c r="O575" s="367" t="s">
        <v>1323</v>
      </c>
      <c r="P575" s="371">
        <v>42897</v>
      </c>
      <c r="Q575" s="372">
        <v>38.45617</v>
      </c>
      <c r="R575" s="372">
        <v>44.872386730158716</v>
      </c>
      <c r="S575" s="367">
        <v>1</v>
      </c>
      <c r="T575" s="369">
        <v>0.14816588374732187</v>
      </c>
      <c r="U575" s="369">
        <v>1.5875266141473836</v>
      </c>
      <c r="V575" s="369">
        <v>0.13068269596928173</v>
      </c>
      <c r="W575" s="369">
        <v>1.1707669190330146</v>
      </c>
      <c r="X575" s="369">
        <v>0.21696772770459027</v>
      </c>
      <c r="Y575" s="369">
        <v>1.4852691834313327</v>
      </c>
      <c r="Z575" s="369">
        <v>0.24498602363110278</v>
      </c>
      <c r="AA575" s="369">
        <v>1.3237068981705682</v>
      </c>
      <c r="AB575" s="369">
        <v>4.371748019355904E-2</v>
      </c>
      <c r="AC575" s="373">
        <v>0.43600981299992286</v>
      </c>
      <c r="AD575" s="575">
        <v>26277587000174</v>
      </c>
      <c r="AE575" s="370" t="s">
        <v>1906</v>
      </c>
      <c r="AF575" s="370" t="s">
        <v>1907</v>
      </c>
      <c r="AG575" s="374" t="s">
        <v>1462</v>
      </c>
      <c r="AH575" s="374" t="s">
        <v>1819</v>
      </c>
      <c r="AI575" s="374">
        <v>1000</v>
      </c>
      <c r="AJ575" s="374">
        <v>100</v>
      </c>
      <c r="AK575" s="374">
        <v>1000</v>
      </c>
      <c r="AL575" s="722">
        <v>2.5</v>
      </c>
      <c r="AM575" s="722">
        <v>0</v>
      </c>
      <c r="AN575" s="369" t="s">
        <v>1820</v>
      </c>
      <c r="AO575" s="367" t="s">
        <v>1326</v>
      </c>
      <c r="AP575" s="370" t="s">
        <v>1835</v>
      </c>
      <c r="AQ575" s="376" t="s">
        <v>1815</v>
      </c>
      <c r="AR575" s="369">
        <v>0</v>
      </c>
      <c r="AS575" s="369">
        <v>0</v>
      </c>
      <c r="AT575" s="369" t="s">
        <v>1424</v>
      </c>
      <c r="AW575"/>
      <c r="AX575" s="198"/>
      <c r="AY575" s="184"/>
      <c r="AZ575" s="184"/>
      <c r="BA575" s="184"/>
      <c r="BB575" s="186"/>
      <c r="BC575" s="184"/>
      <c r="BD575" s="184"/>
      <c r="BE575" s="184"/>
      <c r="BF575" s="184"/>
      <c r="BG575" s="186"/>
      <c r="BH575" s="186"/>
      <c r="BI575" s="199"/>
      <c r="BJ575" s="199"/>
      <c r="BK575" s="199"/>
      <c r="BL575" s="186"/>
      <c r="BM575" s="186"/>
      <c r="BN575" s="186"/>
      <c r="BO575" s="186"/>
      <c r="BP575" s="186"/>
      <c r="BQ575" s="186"/>
      <c r="BR575" s="186"/>
      <c r="BS575" s="186"/>
      <c r="BT575" s="187"/>
      <c r="BU575" s="188"/>
      <c r="BV575" s="189"/>
      <c r="BW575" s="185"/>
      <c r="BX575"/>
      <c r="BZ575"/>
    </row>
    <row r="576" spans="2:78" ht="18.75">
      <c r="B576" s="363" t="s">
        <v>1750</v>
      </c>
      <c r="C576" s="364">
        <v>26859438000113</v>
      </c>
      <c r="D576" s="365" t="s">
        <v>13</v>
      </c>
      <c r="E576" s="365" t="s">
        <v>615</v>
      </c>
      <c r="F576" s="365" t="s">
        <v>619</v>
      </c>
      <c r="G576" s="366" t="s">
        <v>34</v>
      </c>
      <c r="H576" s="366" t="s">
        <v>1339</v>
      </c>
      <c r="I576" s="366" t="s">
        <v>34</v>
      </c>
      <c r="J576" s="366" t="s">
        <v>1424</v>
      </c>
      <c r="K576" s="367" t="s">
        <v>48</v>
      </c>
      <c r="L576" s="368"/>
      <c r="M576" s="368" t="s">
        <v>1424</v>
      </c>
      <c r="N576" s="367">
        <v>442720</v>
      </c>
      <c r="O576" s="367" t="s">
        <v>1323</v>
      </c>
      <c r="P576" s="371">
        <v>42890</v>
      </c>
      <c r="Q576" s="372">
        <v>166.881809</v>
      </c>
      <c r="R576" s="372">
        <v>181.58933536904766</v>
      </c>
      <c r="S576" s="367">
        <v>1</v>
      </c>
      <c r="T576" s="369">
        <v>0.14895012197521762</v>
      </c>
      <c r="U576" s="369">
        <v>1.5959293518568247</v>
      </c>
      <c r="V576" s="369">
        <v>0.13187348608275062</v>
      </c>
      <c r="W576" s="369">
        <v>1.1814350313031245</v>
      </c>
      <c r="X576" s="369">
        <v>0.21948468470456595</v>
      </c>
      <c r="Y576" s="369">
        <v>1.5024992051845012</v>
      </c>
      <c r="Z576" s="369">
        <v>0.2497851269043716</v>
      </c>
      <c r="AA576" s="369">
        <v>1.3496373819332852</v>
      </c>
      <c r="AB576" s="369">
        <v>4.3885789557508603E-2</v>
      </c>
      <c r="AC576" s="373">
        <v>0.46147148499975893</v>
      </c>
      <c r="AD576" s="575">
        <v>26859555000187</v>
      </c>
      <c r="AE576" s="370" t="s">
        <v>2046</v>
      </c>
      <c r="AF576" s="370" t="s">
        <v>1818</v>
      </c>
      <c r="AG576" s="374" t="s">
        <v>59</v>
      </c>
      <c r="AH576" s="374" t="s">
        <v>1819</v>
      </c>
      <c r="AI576" s="374">
        <v>50000</v>
      </c>
      <c r="AJ576" s="374">
        <v>50000</v>
      </c>
      <c r="AK576" s="374">
        <v>50000</v>
      </c>
      <c r="AL576" s="722">
        <v>2.5</v>
      </c>
      <c r="AM576" s="722">
        <v>20</v>
      </c>
      <c r="AN576" s="369" t="s">
        <v>1820</v>
      </c>
      <c r="AO576" s="367" t="s">
        <v>1326</v>
      </c>
      <c r="AP576" s="370" t="s">
        <v>1835</v>
      </c>
      <c r="AQ576" s="376" t="s">
        <v>1815</v>
      </c>
      <c r="AR576" s="369">
        <v>0</v>
      </c>
      <c r="AS576" s="369">
        <v>0</v>
      </c>
      <c r="AT576" s="369" t="s">
        <v>1424</v>
      </c>
      <c r="AW576"/>
      <c r="AX576" s="198"/>
      <c r="AY576" s="184"/>
      <c r="AZ576" s="184"/>
      <c r="BA576" s="184"/>
      <c r="BB576" s="186"/>
      <c r="BC576" s="184"/>
      <c r="BD576" s="184"/>
      <c r="BE576" s="184"/>
      <c r="BF576" s="184"/>
      <c r="BG576" s="186"/>
      <c r="BH576" s="186"/>
      <c r="BI576" s="199"/>
      <c r="BJ576" s="199"/>
      <c r="BK576" s="199"/>
      <c r="BL576" s="186"/>
      <c r="BM576" s="186"/>
      <c r="BN576" s="186"/>
      <c r="BO576" s="186"/>
      <c r="BP576" s="186"/>
      <c r="BQ576" s="186"/>
      <c r="BR576" s="186"/>
      <c r="BS576" s="186"/>
      <c r="BT576" s="187"/>
      <c r="BU576" s="188"/>
      <c r="BV576" s="189"/>
      <c r="BW576" s="185"/>
      <c r="BX576"/>
      <c r="BZ576"/>
    </row>
    <row r="577" spans="2:78" ht="18.75">
      <c r="B577" s="363" t="s">
        <v>1195</v>
      </c>
      <c r="C577" s="364">
        <v>26759909000111</v>
      </c>
      <c r="D577" s="365" t="s">
        <v>11</v>
      </c>
      <c r="E577" s="365" t="s">
        <v>620</v>
      </c>
      <c r="F577" s="365" t="s">
        <v>694</v>
      </c>
      <c r="G577" s="366" t="s">
        <v>740</v>
      </c>
      <c r="H577" s="366" t="s">
        <v>34</v>
      </c>
      <c r="I577" s="366" t="s">
        <v>1424</v>
      </c>
      <c r="J577" s="366" t="s">
        <v>608</v>
      </c>
      <c r="K577" s="367" t="s">
        <v>48</v>
      </c>
      <c r="L577" s="368"/>
      <c r="M577" s="368" t="s">
        <v>34</v>
      </c>
      <c r="N577" s="367">
        <v>442976</v>
      </c>
      <c r="O577" s="367" t="s">
        <v>1326</v>
      </c>
      <c r="P577" s="371">
        <v>42906</v>
      </c>
      <c r="Q577" s="372">
        <v>613.961772</v>
      </c>
      <c r="R577" s="372">
        <v>540.74992561904742</v>
      </c>
      <c r="S577" s="367">
        <v>1</v>
      </c>
      <c r="T577" s="369">
        <v>9.3563481131983206E-2</v>
      </c>
      <c r="U577" s="369">
        <v>1.0024879726199771</v>
      </c>
      <c r="V577" s="369">
        <v>0.11572545372722165</v>
      </c>
      <c r="W577" s="369">
        <v>1.0367672009595263</v>
      </c>
      <c r="X577" s="369">
        <v>0.2039911014702096</v>
      </c>
      <c r="Y577" s="369">
        <v>1.3964366955091005</v>
      </c>
      <c r="Z577" s="369">
        <v>0.2209845324670543</v>
      </c>
      <c r="AA577" s="369">
        <v>1.1940221963686759</v>
      </c>
      <c r="AB577" s="369">
        <v>1.3574727254074322E-2</v>
      </c>
      <c r="AC577" s="373">
        <v>0.30232711458196371</v>
      </c>
      <c r="AD577" s="575">
        <v>30676315000114</v>
      </c>
      <c r="AE577" s="370" t="s">
        <v>1873</v>
      </c>
      <c r="AF577" s="370" t="s">
        <v>1812</v>
      </c>
      <c r="AG577" s="374" t="s">
        <v>1459</v>
      </c>
      <c r="AH577" s="374" t="s">
        <v>1819</v>
      </c>
      <c r="AI577" s="374">
        <v>1000</v>
      </c>
      <c r="AJ577" s="374">
        <v>100</v>
      </c>
      <c r="AK577" s="374">
        <v>100</v>
      </c>
      <c r="AL577" s="722">
        <v>1</v>
      </c>
      <c r="AM577" s="722">
        <v>0</v>
      </c>
      <c r="AN577" s="369" t="s">
        <v>1820</v>
      </c>
      <c r="AO577" s="367" t="s">
        <v>1326</v>
      </c>
      <c r="AP577" s="370" t="s">
        <v>1821</v>
      </c>
      <c r="AQ577" s="376" t="s">
        <v>11</v>
      </c>
      <c r="AR577" s="369">
        <v>2.3999999999999998E-3</v>
      </c>
      <c r="AS577" s="369">
        <v>2.3999999999999998E-3</v>
      </c>
      <c r="AT577" s="369" t="s">
        <v>1424</v>
      </c>
      <c r="AW577"/>
      <c r="AX577" s="198"/>
      <c r="AY577" s="184"/>
      <c r="AZ577" s="184"/>
      <c r="BA577" s="184"/>
      <c r="BB577" s="186"/>
      <c r="BC577" s="184"/>
      <c r="BD577" s="184"/>
      <c r="BE577" s="184"/>
      <c r="BF577" s="184"/>
      <c r="BG577" s="186"/>
      <c r="BH577" s="186"/>
      <c r="BI577" s="199"/>
      <c r="BJ577" s="199"/>
      <c r="BK577" s="199"/>
      <c r="BL577" s="186"/>
      <c r="BM577" s="186"/>
      <c r="BN577" s="186"/>
      <c r="BO577" s="186"/>
      <c r="BP577" s="186"/>
      <c r="BQ577" s="186"/>
      <c r="BR577" s="186"/>
      <c r="BS577" s="186"/>
      <c r="BT577" s="187"/>
      <c r="BU577" s="188"/>
      <c r="BV577" s="189"/>
      <c r="BW577" s="185"/>
      <c r="BX577"/>
      <c r="BZ577"/>
    </row>
    <row r="578" spans="2:78" ht="18.75">
      <c r="B578" s="363" t="s">
        <v>1059</v>
      </c>
      <c r="C578" s="364">
        <v>26374829000148</v>
      </c>
      <c r="D578" s="365" t="s">
        <v>11</v>
      </c>
      <c r="E578" s="365" t="s">
        <v>620</v>
      </c>
      <c r="F578" s="365" t="s">
        <v>665</v>
      </c>
      <c r="G578" s="366" t="s">
        <v>740</v>
      </c>
      <c r="H578" s="366" t="s">
        <v>34</v>
      </c>
      <c r="I578" s="366" t="s">
        <v>1306</v>
      </c>
      <c r="J578" s="366" t="s">
        <v>608</v>
      </c>
      <c r="K578" s="367" t="s">
        <v>48</v>
      </c>
      <c r="L578" s="368"/>
      <c r="M578" s="368" t="s">
        <v>1421</v>
      </c>
      <c r="N578" s="367">
        <v>442984</v>
      </c>
      <c r="O578" s="367" t="s">
        <v>1323</v>
      </c>
      <c r="P578" s="371">
        <v>42834</v>
      </c>
      <c r="Q578" s="372">
        <v>129.95781500000001</v>
      </c>
      <c r="R578" s="372">
        <v>124.08767680952386</v>
      </c>
      <c r="S578" s="367">
        <v>0</v>
      </c>
      <c r="T578" s="369">
        <v>9.164424987392894E-2</v>
      </c>
      <c r="U578" s="369">
        <v>0.9819243271720095</v>
      </c>
      <c r="V578" s="369">
        <v>0.10956508663342124</v>
      </c>
      <c r="W578" s="369">
        <v>0.98157738451882159</v>
      </c>
      <c r="X578" s="369">
        <v>0.14484612747399939</v>
      </c>
      <c r="Y578" s="369">
        <v>0.99155524995594213</v>
      </c>
      <c r="Z578" s="369">
        <v>0.16830347300312054</v>
      </c>
      <c r="AA578" s="369">
        <v>0.90937623664507916</v>
      </c>
      <c r="AB578" s="369">
        <v>1.5319368244016262E-3</v>
      </c>
      <c r="AC578" s="373">
        <v>-1.3423262233037523</v>
      </c>
      <c r="AD578" s="575">
        <v>0</v>
      </c>
      <c r="AE578" s="370" t="s">
        <v>2048</v>
      </c>
      <c r="AF578" s="370" t="s">
        <v>1833</v>
      </c>
      <c r="AG578" s="374" t="s">
        <v>1458</v>
      </c>
      <c r="AH578" s="374" t="s">
        <v>1813</v>
      </c>
      <c r="AI578" s="374">
        <v>0</v>
      </c>
      <c r="AJ578" s="374">
        <v>0</v>
      </c>
      <c r="AK578" s="374">
        <v>0</v>
      </c>
      <c r="AL578" s="722">
        <v>0.3</v>
      </c>
      <c r="AM578" s="722">
        <v>0</v>
      </c>
      <c r="AN578" s="369" t="s">
        <v>1820</v>
      </c>
      <c r="AO578" s="367" t="s">
        <v>1326</v>
      </c>
      <c r="AP578" s="370" t="s">
        <v>1821</v>
      </c>
      <c r="AQ578" s="376" t="s">
        <v>682</v>
      </c>
      <c r="AR578" s="369">
        <v>8.0009999999999999E-4</v>
      </c>
      <c r="AS578" s="369">
        <v>8.0009999999999999E-4</v>
      </c>
      <c r="AT578" s="369" t="s">
        <v>1424</v>
      </c>
      <c r="AW578"/>
      <c r="AX578" s="198"/>
      <c r="AY578" s="184"/>
      <c r="AZ578" s="184"/>
      <c r="BA578" s="184"/>
      <c r="BB578" s="186"/>
      <c r="BC578" s="184"/>
      <c r="BD578" s="184"/>
      <c r="BE578" s="184"/>
      <c r="BF578" s="184"/>
      <c r="BG578" s="186"/>
      <c r="BH578" s="186"/>
      <c r="BI578" s="199"/>
      <c r="BJ578" s="199"/>
      <c r="BK578" s="199"/>
      <c r="BL578" s="186"/>
      <c r="BM578" s="186"/>
      <c r="BN578" s="186"/>
      <c r="BO578" s="186"/>
      <c r="BP578" s="186"/>
      <c r="BQ578" s="186"/>
      <c r="BR578" s="186"/>
      <c r="BS578" s="186"/>
      <c r="BT578" s="187"/>
      <c r="BU578" s="188"/>
      <c r="BV578" s="189"/>
      <c r="BW578" s="185"/>
      <c r="BX578"/>
      <c r="BZ578"/>
    </row>
    <row r="579" spans="2:78" ht="18.75">
      <c r="B579" s="363" t="s">
        <v>1613</v>
      </c>
      <c r="C579" s="364">
        <v>26859392000132</v>
      </c>
      <c r="D579" s="365" t="s">
        <v>14</v>
      </c>
      <c r="E579" s="365" t="s">
        <v>607</v>
      </c>
      <c r="F579" s="365" t="s">
        <v>1424</v>
      </c>
      <c r="G579" s="366" t="s">
        <v>1424</v>
      </c>
      <c r="H579" s="366" t="s">
        <v>34</v>
      </c>
      <c r="I579" s="366" t="s">
        <v>34</v>
      </c>
      <c r="J579" s="366" t="s">
        <v>608</v>
      </c>
      <c r="K579" s="367" t="s">
        <v>48</v>
      </c>
      <c r="L579" s="368"/>
      <c r="M579" s="368" t="s">
        <v>1424</v>
      </c>
      <c r="N579" s="367">
        <v>443093</v>
      </c>
      <c r="O579" s="367" t="s">
        <v>1323</v>
      </c>
      <c r="P579" s="371">
        <v>42890</v>
      </c>
      <c r="Q579" s="372">
        <v>138.98882399999999</v>
      </c>
      <c r="R579" s="372">
        <v>183.15192421825401</v>
      </c>
      <c r="S579" s="367">
        <v>2</v>
      </c>
      <c r="T579" s="369">
        <v>2.7619716407086159E-2</v>
      </c>
      <c r="U579" s="369">
        <v>0.2959320577888766</v>
      </c>
      <c r="V579" s="369">
        <v>-0.15711476277820779</v>
      </c>
      <c r="W579" s="369">
        <v>-1.4075678909752776</v>
      </c>
      <c r="X579" s="369">
        <v>-7.182432955824003E-2</v>
      </c>
      <c r="Y579" s="369">
        <v>-0.49167894433920994</v>
      </c>
      <c r="Z579" s="369">
        <v>0.21867418196492583</v>
      </c>
      <c r="AA579" s="369">
        <v>1.1815389254802748</v>
      </c>
      <c r="AB579" s="369">
        <v>0.24685333307311841</v>
      </c>
      <c r="AC579" s="373">
        <v>-1.0886472750354472</v>
      </c>
      <c r="AD579" s="575">
        <v>26859548000185</v>
      </c>
      <c r="AE579" s="370" t="s">
        <v>1817</v>
      </c>
      <c r="AF579" s="370" t="s">
        <v>1818</v>
      </c>
      <c r="AG579" s="374" t="s">
        <v>1594</v>
      </c>
      <c r="AH579" s="374" t="s">
        <v>1813</v>
      </c>
      <c r="AI579" s="374">
        <v>100000</v>
      </c>
      <c r="AJ579" s="374">
        <v>50000</v>
      </c>
      <c r="AK579" s="374">
        <v>100000</v>
      </c>
      <c r="AL579" s="722">
        <v>0</v>
      </c>
      <c r="AM579" s="722">
        <v>0</v>
      </c>
      <c r="AN579" s="369" t="s">
        <v>1824</v>
      </c>
      <c r="AO579" s="367" t="s">
        <v>1326</v>
      </c>
      <c r="AP579" s="370" t="s">
        <v>1816</v>
      </c>
      <c r="AQ579" s="376" t="s">
        <v>1815</v>
      </c>
      <c r="AR579" s="369">
        <v>0</v>
      </c>
      <c r="AS579" s="369">
        <v>0</v>
      </c>
      <c r="AT579" s="369" t="s">
        <v>1424</v>
      </c>
      <c r="AW579"/>
      <c r="AX579" s="198"/>
      <c r="AY579" s="184"/>
      <c r="AZ579" s="184"/>
      <c r="BA579" s="184"/>
      <c r="BB579" s="186"/>
      <c r="BC579" s="184"/>
      <c r="BD579" s="184"/>
      <c r="BE579" s="184"/>
      <c r="BF579" s="184"/>
      <c r="BG579" s="186"/>
      <c r="BH579" s="186"/>
      <c r="BI579" s="199"/>
      <c r="BJ579" s="199"/>
      <c r="BK579" s="199"/>
      <c r="BL579" s="186"/>
      <c r="BM579" s="186"/>
      <c r="BN579" s="186"/>
      <c r="BO579" s="186"/>
      <c r="BP579" s="186"/>
      <c r="BQ579" s="186"/>
      <c r="BR579" s="186"/>
      <c r="BS579" s="186"/>
      <c r="BT579" s="187"/>
      <c r="BU579" s="188"/>
      <c r="BV579" s="189"/>
      <c r="BW579" s="185"/>
      <c r="BX579"/>
      <c r="BZ579"/>
    </row>
    <row r="580" spans="2:78" ht="18.75">
      <c r="B580" s="363" t="s">
        <v>75</v>
      </c>
      <c r="C580" s="364">
        <v>23951048000180</v>
      </c>
      <c r="D580" s="365" t="s">
        <v>13</v>
      </c>
      <c r="E580" s="365" t="s">
        <v>615</v>
      </c>
      <c r="F580" s="365" t="s">
        <v>619</v>
      </c>
      <c r="G580" s="366" t="s">
        <v>34</v>
      </c>
      <c r="H580" s="366" t="s">
        <v>1340</v>
      </c>
      <c r="I580" s="366" t="s">
        <v>34</v>
      </c>
      <c r="J580" s="366" t="s">
        <v>611</v>
      </c>
      <c r="K580" s="367" t="s">
        <v>48</v>
      </c>
      <c r="L580" s="368"/>
      <c r="M580" s="368" t="s">
        <v>34</v>
      </c>
      <c r="N580" s="367">
        <v>443123</v>
      </c>
      <c r="O580" s="367" t="s">
        <v>1323</v>
      </c>
      <c r="P580" s="371">
        <v>42918</v>
      </c>
      <c r="Q580" s="372">
        <v>157.73971499999999</v>
      </c>
      <c r="R580" s="372">
        <v>296.28312826984126</v>
      </c>
      <c r="S580" s="367">
        <v>1</v>
      </c>
      <c r="T580" s="369">
        <v>-2.8678604098165694E-3</v>
      </c>
      <c r="U580" s="369">
        <v>-3.0727753320107465E-2</v>
      </c>
      <c r="V580" s="369">
        <v>9.3214921364126457E-3</v>
      </c>
      <c r="W580" s="369">
        <v>8.3509867533675494E-2</v>
      </c>
      <c r="X580" s="369">
        <v>7.4851527686027097E-2</v>
      </c>
      <c r="Y580" s="369">
        <v>0.512401860778953</v>
      </c>
      <c r="Z580" s="369">
        <v>8.6828532979702056E-2</v>
      </c>
      <c r="AA580" s="369">
        <v>0.46915136773814875</v>
      </c>
      <c r="AB580" s="369">
        <v>0.10213643937262466</v>
      </c>
      <c r="AC580" s="373">
        <v>-1.001600937894715</v>
      </c>
      <c r="AD580" s="575">
        <v>26744792000100</v>
      </c>
      <c r="AE580" s="370" t="s">
        <v>2024</v>
      </c>
      <c r="AF580" s="370" t="s">
        <v>1812</v>
      </c>
      <c r="AG580" s="374" t="s">
        <v>1459</v>
      </c>
      <c r="AH580" s="374" t="s">
        <v>1819</v>
      </c>
      <c r="AI580" s="374">
        <v>5000</v>
      </c>
      <c r="AJ580" s="374">
        <v>5000</v>
      </c>
      <c r="AK580" s="374">
        <v>5000</v>
      </c>
      <c r="AL580" s="722">
        <v>1.9</v>
      </c>
      <c r="AM580" s="722">
        <v>20</v>
      </c>
      <c r="AN580" s="369" t="s">
        <v>1820</v>
      </c>
      <c r="AO580" s="367" t="s">
        <v>1326</v>
      </c>
      <c r="AP580" s="370" t="s">
        <v>1835</v>
      </c>
      <c r="AQ580" s="376" t="s">
        <v>666</v>
      </c>
      <c r="AR580" s="369">
        <v>3.8E-3</v>
      </c>
      <c r="AS580" s="369">
        <v>3.8E-3</v>
      </c>
      <c r="AT580" s="369" t="s">
        <v>1424</v>
      </c>
      <c r="AW580"/>
      <c r="AX580" s="198"/>
      <c r="AY580" s="184"/>
      <c r="AZ580" s="184"/>
      <c r="BA580" s="184"/>
      <c r="BB580" s="186"/>
      <c r="BC580" s="184"/>
      <c r="BD580" s="184"/>
      <c r="BE580" s="184"/>
      <c r="BF580" s="184"/>
      <c r="BG580" s="186"/>
      <c r="BH580" s="186"/>
      <c r="BI580" s="199"/>
      <c r="BJ580" s="199"/>
      <c r="BK580" s="199"/>
      <c r="BL580" s="186"/>
      <c r="BM580" s="186"/>
      <c r="BN580" s="186"/>
      <c r="BO580" s="186"/>
      <c r="BP580" s="186"/>
      <c r="BQ580" s="186"/>
      <c r="BR580" s="186"/>
      <c r="BS580" s="186"/>
      <c r="BT580" s="187"/>
      <c r="BU580" s="188"/>
      <c r="BV580" s="189"/>
      <c r="BW580" s="185"/>
      <c r="BX580"/>
      <c r="BZ580"/>
    </row>
    <row r="581" spans="2:78" ht="18.75">
      <c r="B581" s="363" t="s">
        <v>1689</v>
      </c>
      <c r="C581" s="364">
        <v>27782855000178</v>
      </c>
      <c r="D581" s="365" t="s">
        <v>13</v>
      </c>
      <c r="E581" s="365" t="s">
        <v>615</v>
      </c>
      <c r="F581" s="365" t="s">
        <v>619</v>
      </c>
      <c r="G581" s="366" t="s">
        <v>34</v>
      </c>
      <c r="H581" s="366" t="s">
        <v>1340</v>
      </c>
      <c r="I581" s="366" t="s">
        <v>34</v>
      </c>
      <c r="J581" s="366" t="s">
        <v>611</v>
      </c>
      <c r="K581" s="367" t="s">
        <v>48</v>
      </c>
      <c r="L581" s="368"/>
      <c r="M581" s="368" t="s">
        <v>1424</v>
      </c>
      <c r="N581" s="367">
        <v>443298</v>
      </c>
      <c r="O581" s="367" t="s">
        <v>1323</v>
      </c>
      <c r="P581" s="371">
        <v>42915</v>
      </c>
      <c r="Q581" s="372">
        <v>454.17000999999999</v>
      </c>
      <c r="R581" s="372">
        <v>561.59184467857142</v>
      </c>
      <c r="S581" s="367">
        <v>1</v>
      </c>
      <c r="T581" s="369">
        <v>0.16189150667359686</v>
      </c>
      <c r="U581" s="369">
        <v>1.7345901023142869</v>
      </c>
      <c r="V581" s="369">
        <v>0.16059252116511691</v>
      </c>
      <c r="W581" s="369">
        <v>1.4387246133062883</v>
      </c>
      <c r="X581" s="369">
        <v>0.41766607503493169</v>
      </c>
      <c r="Y581" s="369">
        <v>2.8591650784983464</v>
      </c>
      <c r="Z581" s="369">
        <v>0.33378924768999374</v>
      </c>
      <c r="AA581" s="369">
        <v>1.8035279039743326</v>
      </c>
      <c r="AB581" s="369">
        <v>6.4415167997997125E-2</v>
      </c>
      <c r="AC581" s="373">
        <v>0.76024136988014002</v>
      </c>
      <c r="AD581" s="575">
        <v>0</v>
      </c>
      <c r="AE581" s="370" t="s">
        <v>1906</v>
      </c>
      <c r="AF581" s="370" t="s">
        <v>1907</v>
      </c>
      <c r="AG581" s="374" t="s">
        <v>1462</v>
      </c>
      <c r="AH581" s="374" t="s">
        <v>1813</v>
      </c>
      <c r="AI581" s="374">
        <v>100000</v>
      </c>
      <c r="AJ581" s="374">
        <v>50000</v>
      </c>
      <c r="AK581" s="374">
        <v>100000</v>
      </c>
      <c r="AL581" s="722">
        <v>2.2000000000000002</v>
      </c>
      <c r="AM581" s="722">
        <v>0</v>
      </c>
      <c r="AN581" s="369" t="s">
        <v>1820</v>
      </c>
      <c r="AO581" s="367" t="s">
        <v>1326</v>
      </c>
      <c r="AP581" s="370" t="s">
        <v>1835</v>
      </c>
      <c r="AQ581" s="376" t="s">
        <v>1815</v>
      </c>
      <c r="AR581" s="369">
        <v>0</v>
      </c>
      <c r="AS581" s="369">
        <v>0</v>
      </c>
      <c r="AT581" s="369" t="s">
        <v>1424</v>
      </c>
      <c r="AW581"/>
      <c r="AX581" s="198"/>
      <c r="AY581" s="184"/>
      <c r="AZ581" s="184"/>
      <c r="BA581" s="184"/>
      <c r="BB581" s="186"/>
      <c r="BC581" s="184"/>
      <c r="BD581" s="184"/>
      <c r="BE581" s="184"/>
      <c r="BF581" s="184"/>
      <c r="BG581" s="186"/>
      <c r="BH581" s="186"/>
      <c r="BI581" s="199"/>
      <c r="BJ581" s="199"/>
      <c r="BK581" s="199"/>
      <c r="BL581" s="186"/>
      <c r="BM581" s="186"/>
      <c r="BN581" s="186"/>
      <c r="BO581" s="186"/>
      <c r="BP581" s="186"/>
      <c r="BQ581" s="186"/>
      <c r="BR581" s="186"/>
      <c r="BS581" s="186"/>
      <c r="BT581" s="187"/>
      <c r="BU581" s="188"/>
      <c r="BV581" s="189"/>
      <c r="BW581" s="185"/>
      <c r="BX581"/>
      <c r="BZ581"/>
    </row>
    <row r="582" spans="2:78" ht="18.75">
      <c r="B582" s="363" t="s">
        <v>528</v>
      </c>
      <c r="C582" s="364">
        <v>27500387000100</v>
      </c>
      <c r="D582" s="365" t="s">
        <v>13</v>
      </c>
      <c r="E582" s="365" t="s">
        <v>616</v>
      </c>
      <c r="F582" s="365" t="s">
        <v>619</v>
      </c>
      <c r="G582" s="366" t="s">
        <v>34</v>
      </c>
      <c r="H582" s="366" t="s">
        <v>1340</v>
      </c>
      <c r="I582" s="366" t="s">
        <v>34</v>
      </c>
      <c r="J582" s="366" t="s">
        <v>611</v>
      </c>
      <c r="K582" s="367" t="s">
        <v>48</v>
      </c>
      <c r="L582" s="368"/>
      <c r="M582" s="368" t="s">
        <v>1421</v>
      </c>
      <c r="N582" s="367">
        <v>443311</v>
      </c>
      <c r="O582" s="367" t="s">
        <v>1323</v>
      </c>
      <c r="P582" s="371">
        <v>42824</v>
      </c>
      <c r="Q582" s="372">
        <v>36.031807999999998</v>
      </c>
      <c r="R582" s="372">
        <v>28.394328452380954</v>
      </c>
      <c r="S582" s="367">
        <v>1</v>
      </c>
      <c r="T582" s="369">
        <v>9.6792707054636162E-2</v>
      </c>
      <c r="U582" s="369">
        <v>1.0370875846605516</v>
      </c>
      <c r="V582" s="369">
        <v>8.6621643701323192E-2</v>
      </c>
      <c r="W582" s="369">
        <v>0.77603047722256968</v>
      </c>
      <c r="X582" s="369">
        <v>0.22615758936006669</v>
      </c>
      <c r="Y582" s="369">
        <v>1.5481790846469667</v>
      </c>
      <c r="Z582" s="369">
        <v>0.25699946258542283</v>
      </c>
      <c r="AA582" s="369">
        <v>1.388617833818595</v>
      </c>
      <c r="AB582" s="369">
        <v>7.6933425719888079E-2</v>
      </c>
      <c r="AC582" s="373">
        <v>-0.3249537073126112</v>
      </c>
      <c r="AD582" s="575">
        <v>0</v>
      </c>
      <c r="AE582" s="370" t="s">
        <v>2049</v>
      </c>
      <c r="AF582" s="370" t="s">
        <v>2050</v>
      </c>
      <c r="AG582" s="374" t="s">
        <v>978</v>
      </c>
      <c r="AH582" s="374" t="s">
        <v>1819</v>
      </c>
      <c r="AI582" s="374">
        <v>5000</v>
      </c>
      <c r="AJ582" s="374">
        <v>5000</v>
      </c>
      <c r="AK582" s="374">
        <v>5000</v>
      </c>
      <c r="AL582" s="722">
        <v>0.63</v>
      </c>
      <c r="AM582" s="722">
        <v>10</v>
      </c>
      <c r="AN582" s="369" t="s">
        <v>1820</v>
      </c>
      <c r="AO582" s="367" t="s">
        <v>1326</v>
      </c>
      <c r="AP582" s="370" t="s">
        <v>1835</v>
      </c>
      <c r="AQ582" s="376" t="s">
        <v>670</v>
      </c>
      <c r="AR582" s="369">
        <v>2.2200000000000002E-3</v>
      </c>
      <c r="AS582" s="369">
        <v>2.2200000000000002E-3</v>
      </c>
      <c r="AT582" s="369" t="s">
        <v>1424</v>
      </c>
      <c r="AW582"/>
      <c r="AX582" s="198"/>
      <c r="AY582" s="184"/>
      <c r="AZ582" s="184"/>
      <c r="BA582" s="184"/>
      <c r="BB582" s="186"/>
      <c r="BC582" s="184"/>
      <c r="BD582" s="184"/>
      <c r="BE582" s="184"/>
      <c r="BF582" s="184"/>
      <c r="BG582" s="186"/>
      <c r="BH582" s="186"/>
      <c r="BI582" s="199"/>
      <c r="BJ582" s="199"/>
      <c r="BK582" s="199"/>
      <c r="BL582" s="186"/>
      <c r="BM582" s="186"/>
      <c r="BN582" s="186"/>
      <c r="BO582" s="186"/>
      <c r="BP582" s="186"/>
      <c r="BQ582" s="186"/>
      <c r="BR582" s="186"/>
      <c r="BS582" s="186"/>
      <c r="BT582" s="187"/>
      <c r="BU582" s="188"/>
      <c r="BV582" s="189"/>
      <c r="BW582" s="185"/>
      <c r="BX582"/>
      <c r="BZ582"/>
    </row>
    <row r="583" spans="2:78" ht="18.75">
      <c r="B583" s="363" t="s">
        <v>188</v>
      </c>
      <c r="C583" s="364">
        <v>27011904000179</v>
      </c>
      <c r="D583" s="365" t="s">
        <v>13</v>
      </c>
      <c r="E583" s="365" t="s">
        <v>615</v>
      </c>
      <c r="F583" s="365" t="s">
        <v>619</v>
      </c>
      <c r="G583" s="366" t="s">
        <v>34</v>
      </c>
      <c r="H583" s="366" t="s">
        <v>1339</v>
      </c>
      <c r="I583" s="366" t="s">
        <v>34</v>
      </c>
      <c r="J583" s="366" t="s">
        <v>1424</v>
      </c>
      <c r="K583" s="367" t="s">
        <v>48</v>
      </c>
      <c r="L583" s="368"/>
      <c r="M583" s="368" t="s">
        <v>1421</v>
      </c>
      <c r="N583" s="367">
        <v>443328</v>
      </c>
      <c r="O583" s="367" t="s">
        <v>1323</v>
      </c>
      <c r="P583" s="371">
        <v>42743</v>
      </c>
      <c r="Q583" s="372">
        <v>58.780987000000003</v>
      </c>
      <c r="R583" s="372">
        <v>65.091530499999962</v>
      </c>
      <c r="S583" s="367">
        <v>4</v>
      </c>
      <c r="T583" s="369">
        <v>9.0368404907793298E-2</v>
      </c>
      <c r="U583" s="369">
        <v>0.96825425827328493</v>
      </c>
      <c r="V583" s="369">
        <v>0.11081640449329444</v>
      </c>
      <c r="W583" s="369">
        <v>0.99278775590478607</v>
      </c>
      <c r="X583" s="369">
        <v>0.18499422239646601</v>
      </c>
      <c r="Y583" s="369">
        <v>1.2663921060758767</v>
      </c>
      <c r="Z583" s="369">
        <v>0.47967181171847573</v>
      </c>
      <c r="AA583" s="369">
        <v>2.5917596302792085</v>
      </c>
      <c r="AB583" s="369">
        <v>3.3676736818937243E-2</v>
      </c>
      <c r="AC583" s="373">
        <v>-2.3904961941356571E-2</v>
      </c>
      <c r="AD583" s="575">
        <v>0</v>
      </c>
      <c r="AE583" s="370" t="s">
        <v>1942</v>
      </c>
      <c r="AF583" s="370" t="s">
        <v>1943</v>
      </c>
      <c r="AG583" s="374" t="s">
        <v>1460</v>
      </c>
      <c r="AH583" s="374" t="s">
        <v>1813</v>
      </c>
      <c r="AI583" s="374">
        <v>50000</v>
      </c>
      <c r="AJ583" s="374">
        <v>1000</v>
      </c>
      <c r="AK583" s="374">
        <v>50000</v>
      </c>
      <c r="AL583" s="722">
        <v>0</v>
      </c>
      <c r="AM583" s="722">
        <v>0</v>
      </c>
      <c r="AN583" s="369" t="s">
        <v>1824</v>
      </c>
      <c r="AO583" s="367" t="s">
        <v>1326</v>
      </c>
      <c r="AP583" s="370" t="s">
        <v>1835</v>
      </c>
      <c r="AQ583" s="376" t="s">
        <v>670</v>
      </c>
      <c r="AR583" s="369">
        <v>3.0000000000000001E-3</v>
      </c>
      <c r="AS583" s="369">
        <v>3.0000000000000001E-3</v>
      </c>
      <c r="AT583" s="369" t="s">
        <v>1424</v>
      </c>
      <c r="AW583"/>
      <c r="AX583" s="198"/>
      <c r="AY583" s="184"/>
      <c r="AZ583" s="184"/>
      <c r="BA583" s="184"/>
      <c r="BB583" s="186"/>
      <c r="BC583" s="184"/>
      <c r="BD583" s="184"/>
      <c r="BE583" s="184"/>
      <c r="BF583" s="184"/>
      <c r="BG583" s="186"/>
      <c r="BH583" s="186"/>
      <c r="BI583" s="199"/>
      <c r="BJ583" s="199"/>
      <c r="BK583" s="199"/>
      <c r="BL583" s="186"/>
      <c r="BM583" s="186"/>
      <c r="BN583" s="186"/>
      <c r="BO583" s="186"/>
      <c r="BP583" s="186"/>
      <c r="BQ583" s="186"/>
      <c r="BR583" s="186"/>
      <c r="BS583" s="186"/>
      <c r="BT583" s="187"/>
      <c r="BU583" s="188"/>
      <c r="BV583" s="189"/>
      <c r="BW583" s="185"/>
      <c r="BX583"/>
      <c r="BZ583"/>
    </row>
    <row r="584" spans="2:78" ht="18.75">
      <c r="B584" s="363" t="s">
        <v>1731</v>
      </c>
      <c r="C584" s="364">
        <v>27599239000186</v>
      </c>
      <c r="D584" s="365" t="s">
        <v>11</v>
      </c>
      <c r="E584" s="365" t="s">
        <v>621</v>
      </c>
      <c r="F584" s="365" t="s">
        <v>694</v>
      </c>
      <c r="G584" s="366" t="s">
        <v>740</v>
      </c>
      <c r="H584" s="366" t="s">
        <v>34</v>
      </c>
      <c r="I584" s="366" t="s">
        <v>1424</v>
      </c>
      <c r="J584" s="366" t="s">
        <v>608</v>
      </c>
      <c r="K584" s="367" t="s">
        <v>48</v>
      </c>
      <c r="L584" s="368"/>
      <c r="M584" s="368" t="s">
        <v>1424</v>
      </c>
      <c r="N584" s="367">
        <v>443387</v>
      </c>
      <c r="O584" s="367" t="s">
        <v>1323</v>
      </c>
      <c r="P584" s="371">
        <v>42890</v>
      </c>
      <c r="Q584" s="372">
        <v>10.860533999999999</v>
      </c>
      <c r="R584" s="372">
        <v>14.178853908730151</v>
      </c>
      <c r="S584" s="367">
        <v>1</v>
      </c>
      <c r="T584" s="369">
        <v>6.9987662916322524E-2</v>
      </c>
      <c r="U584" s="369">
        <v>0.7498843507802192</v>
      </c>
      <c r="V584" s="369">
        <v>9.1353800183141765E-2</v>
      </c>
      <c r="W584" s="369">
        <v>0.81842516630905082</v>
      </c>
      <c r="X584" s="369">
        <v>0.17255730712346162</v>
      </c>
      <c r="Y584" s="369">
        <v>1.1812542508410631</v>
      </c>
      <c r="Z584" s="369">
        <v>0.19282517854335546</v>
      </c>
      <c r="AA584" s="369">
        <v>1.041871757399331</v>
      </c>
      <c r="AB584" s="369">
        <v>2.1296889366178781E-2</v>
      </c>
      <c r="AC584" s="373">
        <v>-0.9516716302384115</v>
      </c>
      <c r="AD584" s="575">
        <v>24601713000179</v>
      </c>
      <c r="AE584" s="370" t="s">
        <v>1919</v>
      </c>
      <c r="AF584" s="370" t="s">
        <v>1812</v>
      </c>
      <c r="AG584" s="374" t="s">
        <v>1459</v>
      </c>
      <c r="AH584" s="374" t="s">
        <v>1819</v>
      </c>
      <c r="AI584" s="374">
        <v>100</v>
      </c>
      <c r="AJ584" s="374">
        <v>100</v>
      </c>
      <c r="AK584" s="374">
        <v>100</v>
      </c>
      <c r="AL584" s="722">
        <v>1.1000000000000001</v>
      </c>
      <c r="AM584" s="722">
        <v>20</v>
      </c>
      <c r="AN584" s="369" t="s">
        <v>1814</v>
      </c>
      <c r="AO584" s="367" t="s">
        <v>1326</v>
      </c>
      <c r="AP584" s="370" t="s">
        <v>1835</v>
      </c>
      <c r="AQ584" s="376" t="s">
        <v>1815</v>
      </c>
      <c r="AR584" s="369">
        <v>0</v>
      </c>
      <c r="AS584" s="369">
        <v>0</v>
      </c>
      <c r="AT584" s="369" t="s">
        <v>1424</v>
      </c>
      <c r="AW584"/>
      <c r="AX584" s="198"/>
      <c r="AY584" s="184"/>
      <c r="AZ584" s="184"/>
      <c r="BA584" s="184"/>
      <c r="BB584" s="186"/>
      <c r="BC584" s="184"/>
      <c r="BD584" s="184"/>
      <c r="BE584" s="184"/>
      <c r="BF584" s="184"/>
      <c r="BG584" s="186"/>
      <c r="BH584" s="186"/>
      <c r="BI584" s="199"/>
      <c r="BJ584" s="199"/>
      <c r="BK584" s="199"/>
      <c r="BL584" s="186"/>
      <c r="BM584" s="186"/>
      <c r="BN584" s="186"/>
      <c r="BO584" s="186"/>
      <c r="BP584" s="186"/>
      <c r="BQ584" s="186"/>
      <c r="BR584" s="186"/>
      <c r="BS584" s="186"/>
      <c r="BT584" s="187"/>
      <c r="BU584" s="188"/>
      <c r="BV584" s="189"/>
      <c r="BW584" s="185"/>
      <c r="BX584"/>
      <c r="BZ584"/>
    </row>
    <row r="585" spans="2:78" ht="18.75">
      <c r="B585" s="363" t="s">
        <v>39</v>
      </c>
      <c r="C585" s="364">
        <v>26324209000102</v>
      </c>
      <c r="D585" s="365" t="s">
        <v>13</v>
      </c>
      <c r="E585" s="365" t="s">
        <v>616</v>
      </c>
      <c r="F585" s="365" t="s">
        <v>617</v>
      </c>
      <c r="G585" s="366" t="s">
        <v>34</v>
      </c>
      <c r="H585" s="366" t="s">
        <v>1340</v>
      </c>
      <c r="I585" s="366" t="s">
        <v>34</v>
      </c>
      <c r="J585" s="366" t="s">
        <v>608</v>
      </c>
      <c r="K585" s="367" t="s">
        <v>48</v>
      </c>
      <c r="L585" s="368"/>
      <c r="M585" s="368" t="s">
        <v>34</v>
      </c>
      <c r="N585" s="367">
        <v>443808</v>
      </c>
      <c r="O585" s="367" t="s">
        <v>1323</v>
      </c>
      <c r="P585" s="371">
        <v>42875</v>
      </c>
      <c r="Q585" s="372">
        <v>403.25743299999999</v>
      </c>
      <c r="R585" s="372">
        <v>386.84746430158725</v>
      </c>
      <c r="S585" s="367">
        <v>1</v>
      </c>
      <c r="T585" s="369">
        <v>0.1964900410320749</v>
      </c>
      <c r="U585" s="369">
        <v>2.1052968582517471</v>
      </c>
      <c r="V585" s="369">
        <v>0.13548608651065686</v>
      </c>
      <c r="W585" s="369">
        <v>1.2137997835092722</v>
      </c>
      <c r="X585" s="369">
        <v>0.22911499227587706</v>
      </c>
      <c r="Y585" s="369">
        <v>1.5684242126220531</v>
      </c>
      <c r="Z585" s="369">
        <v>0.40663983278751004</v>
      </c>
      <c r="AA585" s="369">
        <v>2.1971537141330044</v>
      </c>
      <c r="AB585" s="369">
        <v>9.3627201119895309E-2</v>
      </c>
      <c r="AC585" s="373">
        <v>0.25489003857796111</v>
      </c>
      <c r="AD585" s="575">
        <v>36182250000137</v>
      </c>
      <c r="AE585" s="370" t="s">
        <v>1885</v>
      </c>
      <c r="AF585" s="370" t="s">
        <v>1856</v>
      </c>
      <c r="AG585" s="374" t="s">
        <v>59</v>
      </c>
      <c r="AH585" s="374" t="s">
        <v>1813</v>
      </c>
      <c r="AI585" s="374">
        <v>25000</v>
      </c>
      <c r="AJ585" s="374">
        <v>0</v>
      </c>
      <c r="AK585" s="374">
        <v>0</v>
      </c>
      <c r="AL585" s="722">
        <v>0</v>
      </c>
      <c r="AM585" s="722">
        <v>0</v>
      </c>
      <c r="AN585" s="369" t="s">
        <v>1820</v>
      </c>
      <c r="AO585" s="367" t="s">
        <v>1326</v>
      </c>
      <c r="AP585" s="370" t="s">
        <v>1835</v>
      </c>
      <c r="AQ585" s="376" t="s">
        <v>666</v>
      </c>
      <c r="AR585" s="369">
        <v>5.3333333333333297E-3</v>
      </c>
      <c r="AS585" s="369">
        <v>5.3333333333333297E-3</v>
      </c>
      <c r="AT585" s="369" t="s">
        <v>1424</v>
      </c>
      <c r="AW585"/>
      <c r="AX585" s="198"/>
      <c r="AY585" s="184"/>
      <c r="AZ585" s="184"/>
      <c r="BA585" s="184"/>
      <c r="BB585" s="186"/>
      <c r="BC585" s="184"/>
      <c r="BD585" s="184"/>
      <c r="BE585" s="184"/>
      <c r="BF585" s="184"/>
      <c r="BG585" s="186"/>
      <c r="BH585" s="186"/>
      <c r="BI585" s="199"/>
      <c r="BJ585" s="199"/>
      <c r="BK585" s="199"/>
      <c r="BL585" s="186"/>
      <c r="BM585" s="186"/>
      <c r="BN585" s="186"/>
      <c r="BO585" s="186"/>
      <c r="BP585" s="186"/>
      <c r="BQ585" s="186"/>
      <c r="BR585" s="186"/>
      <c r="BS585" s="186"/>
      <c r="BT585" s="187"/>
      <c r="BU585" s="188"/>
      <c r="BV585" s="189"/>
      <c r="BW585" s="185"/>
      <c r="BX585"/>
      <c r="BZ585"/>
    </row>
    <row r="586" spans="2:78" ht="18.75">
      <c r="B586" s="363" t="s">
        <v>1539</v>
      </c>
      <c r="C586" s="364">
        <v>26744850000198</v>
      </c>
      <c r="D586" s="365" t="s">
        <v>13</v>
      </c>
      <c r="E586" s="365" t="s">
        <v>615</v>
      </c>
      <c r="F586" s="365" t="s">
        <v>619</v>
      </c>
      <c r="G586" s="366" t="s">
        <v>34</v>
      </c>
      <c r="H586" s="366" t="s">
        <v>1340</v>
      </c>
      <c r="I586" s="366" t="s">
        <v>34</v>
      </c>
      <c r="J586" s="366" t="s">
        <v>611</v>
      </c>
      <c r="K586" s="367" t="s">
        <v>48</v>
      </c>
      <c r="L586" s="368"/>
      <c r="M586" s="368" t="s">
        <v>1424</v>
      </c>
      <c r="N586" s="367">
        <v>443921</v>
      </c>
      <c r="O586" s="367" t="s">
        <v>1323</v>
      </c>
      <c r="P586" s="371">
        <v>42918</v>
      </c>
      <c r="Q586" s="372">
        <v>18.736954000000001</v>
      </c>
      <c r="R586" s="372">
        <v>32.909924222222244</v>
      </c>
      <c r="S586" s="367">
        <v>1</v>
      </c>
      <c r="T586" s="369">
        <v>-3.5185016412200287E-3</v>
      </c>
      <c r="U586" s="369">
        <v>-3.7699063077730993E-2</v>
      </c>
      <c r="V586" s="369">
        <v>8.8654869211011178E-3</v>
      </c>
      <c r="W586" s="369">
        <v>7.942458434424117E-2</v>
      </c>
      <c r="X586" s="369">
        <v>7.5516804043002095E-2</v>
      </c>
      <c r="Y586" s="369">
        <v>0.51695606099081948</v>
      </c>
      <c r="Z586" s="369">
        <v>8.7735406720025333E-2</v>
      </c>
      <c r="AA586" s="369">
        <v>0.47405138206567327</v>
      </c>
      <c r="AB586" s="369">
        <v>0.10243345737601628</v>
      </c>
      <c r="AC586" s="373">
        <v>-1.0031483981543157</v>
      </c>
      <c r="AD586" s="575">
        <v>26744792000100</v>
      </c>
      <c r="AE586" s="370" t="s">
        <v>2024</v>
      </c>
      <c r="AF586" s="370" t="s">
        <v>1818</v>
      </c>
      <c r="AG586" s="374" t="s">
        <v>59</v>
      </c>
      <c r="AH586" s="374" t="s">
        <v>1819</v>
      </c>
      <c r="AI586" s="374">
        <v>50000</v>
      </c>
      <c r="AJ586" s="374">
        <v>50000</v>
      </c>
      <c r="AK586" s="374">
        <v>50000</v>
      </c>
      <c r="AL586" s="722">
        <v>2.5</v>
      </c>
      <c r="AM586" s="722">
        <v>20</v>
      </c>
      <c r="AN586" s="369" t="s">
        <v>1820</v>
      </c>
      <c r="AO586" s="367" t="s">
        <v>1326</v>
      </c>
      <c r="AP586" s="370" t="s">
        <v>1835</v>
      </c>
      <c r="AQ586" s="376" t="s">
        <v>1815</v>
      </c>
      <c r="AR586" s="369">
        <v>0</v>
      </c>
      <c r="AS586" s="369">
        <v>0</v>
      </c>
      <c r="AT586" s="369" t="s">
        <v>1424</v>
      </c>
      <c r="AW586"/>
      <c r="AX586" s="198"/>
      <c r="AY586" s="184"/>
      <c r="AZ586" s="184"/>
      <c r="BA586" s="184"/>
      <c r="BB586" s="186"/>
      <c r="BC586" s="184"/>
      <c r="BD586" s="184"/>
      <c r="BE586" s="184"/>
      <c r="BF586" s="184"/>
      <c r="BG586" s="186"/>
      <c r="BH586" s="186"/>
      <c r="BI586" s="199"/>
      <c r="BJ586" s="199"/>
      <c r="BK586" s="199"/>
      <c r="BL586" s="186"/>
      <c r="BM586" s="186"/>
      <c r="BN586" s="186"/>
      <c r="BO586" s="186"/>
      <c r="BP586" s="186"/>
      <c r="BQ586" s="186"/>
      <c r="BR586" s="186"/>
      <c r="BS586" s="186"/>
      <c r="BT586" s="187"/>
      <c r="BU586" s="188"/>
      <c r="BV586" s="189"/>
      <c r="BW586" s="185"/>
      <c r="BX586"/>
      <c r="BZ586"/>
    </row>
    <row r="587" spans="2:78" ht="18.75">
      <c r="B587" s="363" t="s">
        <v>736</v>
      </c>
      <c r="C587" s="364">
        <v>27739651000154</v>
      </c>
      <c r="D587" s="365" t="s">
        <v>13</v>
      </c>
      <c r="E587" s="365" t="s">
        <v>615</v>
      </c>
      <c r="F587" s="365" t="s">
        <v>619</v>
      </c>
      <c r="G587" s="366" t="s">
        <v>34</v>
      </c>
      <c r="H587" s="366" t="s">
        <v>1340</v>
      </c>
      <c r="I587" s="366" t="s">
        <v>34</v>
      </c>
      <c r="J587" s="366" t="s">
        <v>611</v>
      </c>
      <c r="K587" s="367" t="s">
        <v>48</v>
      </c>
      <c r="L587" s="368"/>
      <c r="M587" s="368" t="s">
        <v>34</v>
      </c>
      <c r="N587" s="367">
        <v>443999</v>
      </c>
      <c r="O587" s="367" t="s">
        <v>1323</v>
      </c>
      <c r="P587" s="371">
        <v>42909</v>
      </c>
      <c r="Q587" s="372">
        <v>15.23122</v>
      </c>
      <c r="R587" s="372">
        <v>22.280952293650792</v>
      </c>
      <c r="S587" s="367">
        <v>1</v>
      </c>
      <c r="T587" s="369">
        <v>-3.3994610336308684E-3</v>
      </c>
      <c r="U587" s="369">
        <v>-3.6423599874377453E-2</v>
      </c>
      <c r="V587" s="369">
        <v>9.7956635371478917E-3</v>
      </c>
      <c r="W587" s="369">
        <v>8.7757898887902114E-2</v>
      </c>
      <c r="X587" s="369">
        <v>7.3655427269636364E-2</v>
      </c>
      <c r="Y587" s="369">
        <v>0.5042138638471082</v>
      </c>
      <c r="Z587" s="369">
        <v>8.6200797228083825E-2</v>
      </c>
      <c r="AA587" s="369">
        <v>0.46575958998556743</v>
      </c>
      <c r="AB587" s="369">
        <v>9.5347995935717522E-2</v>
      </c>
      <c r="AC587" s="373">
        <v>-1.0679383564260967</v>
      </c>
      <c r="AD587" s="575">
        <v>38281201000187</v>
      </c>
      <c r="AE587" s="370" t="s">
        <v>1889</v>
      </c>
      <c r="AF587" s="370" t="s">
        <v>1833</v>
      </c>
      <c r="AG587" s="374" t="s">
        <v>1458</v>
      </c>
      <c r="AH587" s="374" t="s">
        <v>1819</v>
      </c>
      <c r="AI587" s="374">
        <v>5000</v>
      </c>
      <c r="AJ587" s="374">
        <v>5000</v>
      </c>
      <c r="AK587" s="374">
        <v>5000</v>
      </c>
      <c r="AL587" s="722">
        <v>0</v>
      </c>
      <c r="AM587" s="722">
        <v>0</v>
      </c>
      <c r="AN587" s="369" t="s">
        <v>1815</v>
      </c>
      <c r="AO587" s="367" t="s">
        <v>1326</v>
      </c>
      <c r="AP587" s="370" t="s">
        <v>1835</v>
      </c>
      <c r="AQ587" s="376" t="s">
        <v>670</v>
      </c>
      <c r="AR587" s="369">
        <v>3.8E-3</v>
      </c>
      <c r="AS587" s="369">
        <v>3.8E-3</v>
      </c>
      <c r="AT587" s="369" t="s">
        <v>1424</v>
      </c>
      <c r="AW587"/>
      <c r="AX587" s="198"/>
      <c r="AY587" s="184"/>
      <c r="AZ587" s="184"/>
      <c r="BA587" s="184"/>
      <c r="BB587" s="186"/>
      <c r="BC587" s="184"/>
      <c r="BD587" s="184"/>
      <c r="BE587" s="184"/>
      <c r="BF587" s="184"/>
      <c r="BG587" s="186"/>
      <c r="BH587" s="186"/>
      <c r="BI587" s="199"/>
      <c r="BJ587" s="199"/>
      <c r="BK587" s="199"/>
      <c r="BL587" s="186"/>
      <c r="BM587" s="186"/>
      <c r="BN587" s="186"/>
      <c r="BO587" s="186"/>
      <c r="BP587" s="186"/>
      <c r="BQ587" s="186"/>
      <c r="BR587" s="186"/>
      <c r="BS587" s="186"/>
      <c r="BT587" s="187"/>
      <c r="BU587" s="188"/>
      <c r="BV587" s="189"/>
      <c r="BW587" s="185"/>
      <c r="BX587"/>
      <c r="BZ587"/>
    </row>
    <row r="588" spans="2:78" ht="18.75">
      <c r="B588" s="363" t="s">
        <v>1133</v>
      </c>
      <c r="C588" s="364"/>
      <c r="D588" s="365" t="s">
        <v>11</v>
      </c>
      <c r="E588" s="365" t="s">
        <v>663</v>
      </c>
      <c r="F588" s="365" t="s">
        <v>1424</v>
      </c>
      <c r="G588" s="366" t="s">
        <v>1424</v>
      </c>
      <c r="H588" s="366" t="s">
        <v>34</v>
      </c>
      <c r="I588" s="366" t="s">
        <v>34</v>
      </c>
      <c r="J588" s="366" t="s">
        <v>611</v>
      </c>
      <c r="L588" s="368"/>
      <c r="M588" s="368" t="s">
        <v>34</v>
      </c>
      <c r="N588" s="367">
        <v>444278</v>
      </c>
      <c r="O588" s="367" t="s">
        <v>1323</v>
      </c>
      <c r="P588" s="371"/>
      <c r="S588" s="367"/>
      <c r="U588" s="369"/>
      <c r="W588" s="369"/>
      <c r="Y588" s="369"/>
      <c r="AA588" s="369"/>
      <c r="AD588" s="575">
        <v>23729512000199</v>
      </c>
      <c r="AE588" s="370"/>
      <c r="AF588" s="370"/>
      <c r="AG588" s="374" t="s">
        <v>1458</v>
      </c>
      <c r="AH588" s="374"/>
      <c r="AI588" s="374">
        <v>5000</v>
      </c>
      <c r="AJ588" s="374">
        <v>1000</v>
      </c>
      <c r="AK588" s="374">
        <v>1000</v>
      </c>
      <c r="AN588" s="369"/>
      <c r="AO588" s="367" t="s">
        <v>1326</v>
      </c>
      <c r="AP588" s="370"/>
      <c r="AR588" s="369">
        <v>4.3499200000000002E-3</v>
      </c>
      <c r="AS588" s="369">
        <v>4.3499200000000002E-3</v>
      </c>
      <c r="AT588" s="369" t="s">
        <v>1424</v>
      </c>
      <c r="AW588"/>
      <c r="AX588" s="198"/>
      <c r="AY588" s="184"/>
      <c r="AZ588" s="184"/>
      <c r="BA588" s="184"/>
      <c r="BB588" s="186"/>
      <c r="BC588" s="184"/>
      <c r="BD588" s="184"/>
      <c r="BE588" s="184"/>
      <c r="BF588" s="184"/>
      <c r="BG588" s="186"/>
      <c r="BH588" s="186"/>
      <c r="BI588" s="199"/>
      <c r="BJ588" s="199"/>
      <c r="BK588" s="199"/>
      <c r="BL588" s="186"/>
      <c r="BM588" s="186"/>
      <c r="BN588" s="186"/>
      <c r="BO588" s="186"/>
      <c r="BP588" s="186"/>
      <c r="BQ588" s="186"/>
      <c r="BR588" s="186"/>
      <c r="BS588" s="186"/>
      <c r="BT588" s="187"/>
      <c r="BU588" s="188"/>
      <c r="BV588" s="189"/>
      <c r="BW588" s="185"/>
      <c r="BX588"/>
      <c r="BZ588"/>
    </row>
    <row r="589" spans="2:78" ht="18.75">
      <c r="B589" s="363" t="s">
        <v>1665</v>
      </c>
      <c r="C589" s="364">
        <v>27249950000100</v>
      </c>
      <c r="D589" s="365" t="s">
        <v>13</v>
      </c>
      <c r="E589" s="365" t="s">
        <v>615</v>
      </c>
      <c r="F589" s="365" t="s">
        <v>619</v>
      </c>
      <c r="G589" s="366" t="s">
        <v>34</v>
      </c>
      <c r="H589" s="366" t="s">
        <v>1340</v>
      </c>
      <c r="I589" s="366" t="s">
        <v>34</v>
      </c>
      <c r="J589" s="366" t="s">
        <v>611</v>
      </c>
      <c r="K589" s="367" t="s">
        <v>48</v>
      </c>
      <c r="L589" s="368"/>
      <c r="M589" s="368" t="s">
        <v>1424</v>
      </c>
      <c r="N589" s="367">
        <v>444391</v>
      </c>
      <c r="O589" s="367" t="s">
        <v>1323</v>
      </c>
      <c r="P589" s="371">
        <v>42918</v>
      </c>
      <c r="Q589" s="372">
        <v>36.030023999999997</v>
      </c>
      <c r="R589" s="372">
        <v>63.589430182539715</v>
      </c>
      <c r="S589" s="367">
        <v>1</v>
      </c>
      <c r="T589" s="369">
        <v>-2.3536866123913258E-3</v>
      </c>
      <c r="U589" s="369">
        <v>-2.5218626879760137E-2</v>
      </c>
      <c r="V589" s="369">
        <v>9.7669259667512165E-3</v>
      </c>
      <c r="W589" s="369">
        <v>8.7500443250763144E-2</v>
      </c>
      <c r="X589" s="369">
        <v>7.498002665214254E-2</v>
      </c>
      <c r="Y589" s="369">
        <v>0.51328151028486446</v>
      </c>
      <c r="Z589" s="369">
        <v>8.6414883223707939E-2</v>
      </c>
      <c r="AA589" s="369">
        <v>0.4669163380522901</v>
      </c>
      <c r="AB589" s="369">
        <v>0.10040266192483344</v>
      </c>
      <c r="AC589" s="373">
        <v>-1.0144603508098471</v>
      </c>
      <c r="AD589" s="575">
        <v>23951048000180</v>
      </c>
      <c r="AE589" s="370" t="s">
        <v>1906</v>
      </c>
      <c r="AF589" s="370" t="s">
        <v>1907</v>
      </c>
      <c r="AG589" s="374" t="s">
        <v>1462</v>
      </c>
      <c r="AH589" s="374" t="s">
        <v>1819</v>
      </c>
      <c r="AI589" s="374">
        <v>1000</v>
      </c>
      <c r="AJ589" s="374">
        <v>100</v>
      </c>
      <c r="AK589" s="374">
        <v>1000</v>
      </c>
      <c r="AL589" s="722">
        <v>2.5</v>
      </c>
      <c r="AM589" s="722">
        <v>0</v>
      </c>
      <c r="AN589" s="369" t="s">
        <v>1820</v>
      </c>
      <c r="AO589" s="367" t="s">
        <v>1326</v>
      </c>
      <c r="AP589" s="370" t="s">
        <v>1835</v>
      </c>
      <c r="AQ589" s="376" t="s">
        <v>1815</v>
      </c>
      <c r="AR589" s="369">
        <v>0</v>
      </c>
      <c r="AS589" s="369">
        <v>0</v>
      </c>
      <c r="AT589" s="369" t="s">
        <v>1424</v>
      </c>
      <c r="AW589"/>
      <c r="AX589" s="198"/>
      <c r="AY589" s="184"/>
      <c r="AZ589" s="184"/>
      <c r="BA589" s="184"/>
      <c r="BB589" s="186"/>
      <c r="BC589" s="184"/>
      <c r="BD589" s="184"/>
      <c r="BE589" s="184"/>
      <c r="BF589" s="184"/>
      <c r="BG589" s="186"/>
      <c r="BH589" s="186"/>
      <c r="BI589" s="199"/>
      <c r="BJ589" s="199"/>
      <c r="BK589" s="199"/>
      <c r="BL589" s="186"/>
      <c r="BM589" s="186"/>
      <c r="BN589" s="186"/>
      <c r="BO589" s="186"/>
      <c r="BP589" s="186"/>
      <c r="BQ589" s="186"/>
      <c r="BR589" s="186"/>
      <c r="BS589" s="186"/>
      <c r="BT589" s="187"/>
      <c r="BU589" s="188"/>
      <c r="BV589" s="189"/>
      <c r="BW589" s="185"/>
      <c r="BX589"/>
      <c r="BZ589"/>
    </row>
    <row r="590" spans="2:78" ht="18.75">
      <c r="B590" s="363" t="s">
        <v>1018</v>
      </c>
      <c r="C590" s="364">
        <v>26525450000191</v>
      </c>
      <c r="D590" s="365" t="s">
        <v>11</v>
      </c>
      <c r="E590" s="365" t="s">
        <v>620</v>
      </c>
      <c r="F590" s="365" t="s">
        <v>665</v>
      </c>
      <c r="G590" s="366" t="s">
        <v>740</v>
      </c>
      <c r="H590" s="366" t="s">
        <v>34</v>
      </c>
      <c r="I590" s="366" t="s">
        <v>1424</v>
      </c>
      <c r="J590" s="366" t="s">
        <v>611</v>
      </c>
      <c r="K590" s="367" t="s">
        <v>48</v>
      </c>
      <c r="L590" s="368" t="s">
        <v>1341</v>
      </c>
      <c r="M590" s="368" t="s">
        <v>34</v>
      </c>
      <c r="N590" s="367">
        <v>444456</v>
      </c>
      <c r="O590" s="367" t="s">
        <v>1323</v>
      </c>
      <c r="P590" s="371">
        <v>42756</v>
      </c>
      <c r="Q590" s="372">
        <v>124.735972</v>
      </c>
      <c r="R590" s="372">
        <v>137.20490545238096</v>
      </c>
      <c r="S590" s="367">
        <v>1</v>
      </c>
      <c r="T590" s="369">
        <v>9.1198563830745316E-2</v>
      </c>
      <c r="U590" s="369">
        <v>0.97714901427801926</v>
      </c>
      <c r="V590" s="369">
        <v>0.10422534714044485</v>
      </c>
      <c r="W590" s="369">
        <v>0.93373944921864704</v>
      </c>
      <c r="X590" s="369">
        <v>0.21337083940437562</v>
      </c>
      <c r="Y590" s="369">
        <v>1.4606464093207638</v>
      </c>
      <c r="Z590" s="369">
        <v>0.14015711792137564</v>
      </c>
      <c r="AA590" s="369">
        <v>0.75729603293449554</v>
      </c>
      <c r="AB590" s="369">
        <v>1.2871509229175432E-2</v>
      </c>
      <c r="AC590" s="373">
        <v>-0.5746100424689029</v>
      </c>
      <c r="AD590" s="575">
        <v>0</v>
      </c>
      <c r="AE590" s="370" t="s">
        <v>2006</v>
      </c>
      <c r="AF590" s="370" t="s">
        <v>1812</v>
      </c>
      <c r="AG590" s="374" t="s">
        <v>1459</v>
      </c>
      <c r="AH590" s="374" t="s">
        <v>1894</v>
      </c>
      <c r="AI590" s="374">
        <v>100000</v>
      </c>
      <c r="AJ590" s="374">
        <v>50000</v>
      </c>
      <c r="AK590" s="374">
        <v>100000</v>
      </c>
      <c r="AL590" s="722">
        <v>1</v>
      </c>
      <c r="AM590" s="722">
        <v>20</v>
      </c>
      <c r="AN590" s="369" t="s">
        <v>1820</v>
      </c>
      <c r="AO590" s="367" t="s">
        <v>1326</v>
      </c>
      <c r="AP590" s="370" t="s">
        <v>1835</v>
      </c>
      <c r="AQ590" s="376" t="s">
        <v>681</v>
      </c>
      <c r="AR590" s="369">
        <v>2.0002666666666699E-3</v>
      </c>
      <c r="AS590" s="369">
        <v>2.0002666666666699E-3</v>
      </c>
      <c r="AT590" s="369" t="s">
        <v>1424</v>
      </c>
      <c r="AW590"/>
      <c r="AX590" s="198"/>
      <c r="AY590" s="184"/>
      <c r="AZ590" s="184"/>
      <c r="BA590" s="184"/>
      <c r="BB590" s="186"/>
      <c r="BC590" s="184"/>
      <c r="BD590" s="184"/>
      <c r="BE590" s="184"/>
      <c r="BF590" s="184"/>
      <c r="BG590" s="186"/>
      <c r="BH590" s="186"/>
      <c r="BI590" s="199"/>
      <c r="BJ590" s="199"/>
      <c r="BK590" s="199"/>
      <c r="BL590" s="186"/>
      <c r="BM590" s="186"/>
      <c r="BN590" s="186"/>
      <c r="BO590" s="186"/>
      <c r="BP590" s="186"/>
      <c r="BQ590" s="186"/>
      <c r="BR590" s="186"/>
      <c r="BS590" s="186"/>
      <c r="BT590" s="187"/>
      <c r="BU590" s="188"/>
      <c r="BV590" s="189"/>
      <c r="BW590" s="185"/>
      <c r="BX590"/>
      <c r="BZ590"/>
    </row>
    <row r="591" spans="2:78" ht="18.75">
      <c r="B591" s="363" t="s">
        <v>411</v>
      </c>
      <c r="C591" s="364">
        <v>26210505000174</v>
      </c>
      <c r="D591" s="365" t="s">
        <v>14</v>
      </c>
      <c r="E591" s="365" t="s">
        <v>614</v>
      </c>
      <c r="F591" s="365" t="s">
        <v>1424</v>
      </c>
      <c r="G591" s="366" t="s">
        <v>1424</v>
      </c>
      <c r="H591" s="366" t="s">
        <v>1340</v>
      </c>
      <c r="I591" s="366" t="s">
        <v>34</v>
      </c>
      <c r="J591" s="366" t="s">
        <v>608</v>
      </c>
      <c r="K591" s="367" t="s">
        <v>48</v>
      </c>
      <c r="L591" s="368" t="s">
        <v>1341</v>
      </c>
      <c r="M591" s="368" t="s">
        <v>34</v>
      </c>
      <c r="N591" s="367">
        <v>444571</v>
      </c>
      <c r="O591" s="367" t="s">
        <v>1326</v>
      </c>
      <c r="P591" s="371">
        <v>42895</v>
      </c>
      <c r="Q591" s="372">
        <v>286.19827400000003</v>
      </c>
      <c r="R591" s="372">
        <v>312.99674772222227</v>
      </c>
      <c r="S591" s="367">
        <v>2</v>
      </c>
      <c r="T591" s="369">
        <v>0.26342067509032252</v>
      </c>
      <c r="U591" s="369">
        <v>2.8224266062201151</v>
      </c>
      <c r="V591" s="369">
        <v>3.7602707044692707E-4</v>
      </c>
      <c r="W591" s="369">
        <v>3.3687708343853109E-3</v>
      </c>
      <c r="X591" s="369">
        <v>0.10765905759730687</v>
      </c>
      <c r="Y591" s="369">
        <v>0.73698831737894366</v>
      </c>
      <c r="Z591" s="369">
        <v>0.53478309049453188</v>
      </c>
      <c r="AA591" s="369">
        <v>2.889536535269984</v>
      </c>
      <c r="AB591" s="369">
        <v>0.22468011872480909</v>
      </c>
      <c r="AC591" s="373">
        <v>-0.49512800316376909</v>
      </c>
      <c r="AD591" s="575">
        <v>26859401000195</v>
      </c>
      <c r="AE591" s="370" t="s">
        <v>2046</v>
      </c>
      <c r="AF591" s="370" t="s">
        <v>1856</v>
      </c>
      <c r="AG591" s="374" t="s">
        <v>59</v>
      </c>
      <c r="AH591" s="374" t="s">
        <v>1813</v>
      </c>
      <c r="AI591" s="374">
        <v>5000</v>
      </c>
      <c r="AJ591" s="374">
        <v>1000</v>
      </c>
      <c r="AK591" s="374">
        <v>5000</v>
      </c>
      <c r="AL591" s="722">
        <v>0</v>
      </c>
      <c r="AM591" s="722">
        <v>0</v>
      </c>
      <c r="AN591" s="369" t="s">
        <v>1814</v>
      </c>
      <c r="AO591" s="367" t="s">
        <v>1326</v>
      </c>
      <c r="AP591" s="370" t="s">
        <v>1835</v>
      </c>
      <c r="AQ591" s="376" t="s">
        <v>670</v>
      </c>
      <c r="AR591" s="369">
        <v>4.7499999999999999E-3</v>
      </c>
      <c r="AS591" s="369">
        <v>4.7499999999999999E-3</v>
      </c>
      <c r="AT591" s="369" t="s">
        <v>1424</v>
      </c>
      <c r="AW591"/>
      <c r="AX591" s="198"/>
      <c r="AY591" s="184"/>
      <c r="AZ591" s="184"/>
      <c r="BA591" s="184"/>
      <c r="BB591" s="186"/>
      <c r="BC591" s="184"/>
      <c r="BD591" s="184"/>
      <c r="BE591" s="184"/>
      <c r="BF591" s="184"/>
      <c r="BG591" s="186"/>
      <c r="BH591" s="186"/>
      <c r="BI591" s="199"/>
      <c r="BJ591" s="199"/>
      <c r="BK591" s="199"/>
      <c r="BL591" s="186"/>
      <c r="BM591" s="186"/>
      <c r="BN591" s="186"/>
      <c r="BO591" s="186"/>
      <c r="BP591" s="186"/>
      <c r="BQ591" s="186"/>
      <c r="BR591" s="186"/>
      <c r="BS591" s="186"/>
      <c r="BT591" s="187"/>
      <c r="BU591" s="188"/>
      <c r="BV591" s="189"/>
      <c r="BW591" s="185"/>
      <c r="BX591"/>
      <c r="BZ591"/>
    </row>
    <row r="592" spans="2:78" ht="18.75">
      <c r="B592" s="363" t="s">
        <v>1221</v>
      </c>
      <c r="C592" s="364">
        <v>27528774000146</v>
      </c>
      <c r="D592" s="365" t="s">
        <v>13</v>
      </c>
      <c r="E592" s="365" t="s">
        <v>616</v>
      </c>
      <c r="F592" s="365" t="s">
        <v>619</v>
      </c>
      <c r="G592" s="366" t="s">
        <v>34</v>
      </c>
      <c r="H592" s="366" t="s">
        <v>1340</v>
      </c>
      <c r="I592" s="366" t="s">
        <v>34</v>
      </c>
      <c r="J592" s="366" t="s">
        <v>611</v>
      </c>
      <c r="K592" s="367" t="s">
        <v>48</v>
      </c>
      <c r="L592" s="368"/>
      <c r="M592" s="368" t="s">
        <v>34</v>
      </c>
      <c r="N592" s="367">
        <v>444790</v>
      </c>
      <c r="O592" s="367" t="s">
        <v>1323</v>
      </c>
      <c r="P592" s="371">
        <v>42900</v>
      </c>
      <c r="Q592" s="372">
        <v>0.65875799999999995</v>
      </c>
      <c r="R592" s="372">
        <v>1.4841609841269832</v>
      </c>
      <c r="S592" s="367">
        <v>4</v>
      </c>
      <c r="T592" s="369">
        <v>-0.19245711302162405</v>
      </c>
      <c r="U592" s="369">
        <v>-2.062085962547513</v>
      </c>
      <c r="V592" s="369">
        <v>-0.19679210635472344</v>
      </c>
      <c r="W592" s="369">
        <v>-1.7630313358479699</v>
      </c>
      <c r="X592" s="369">
        <v>-0.21514150679688593</v>
      </c>
      <c r="Y592" s="369">
        <v>-1.4727676484563048</v>
      </c>
      <c r="Z592" s="369">
        <v>-0.26447109508893119</v>
      </c>
      <c r="AA592" s="369">
        <v>-1.4289885102306588</v>
      </c>
      <c r="AB592" s="369">
        <v>9.6779568843479186E-2</v>
      </c>
      <c r="AC592" s="373">
        <v>-3.1867630290725764</v>
      </c>
      <c r="AD592" s="575">
        <v>18851134000181</v>
      </c>
      <c r="AE592" s="370" t="s">
        <v>1842</v>
      </c>
      <c r="AF592" s="370" t="s">
        <v>1812</v>
      </c>
      <c r="AG592" s="374" t="s">
        <v>1459</v>
      </c>
      <c r="AH592" s="374" t="s">
        <v>1813</v>
      </c>
      <c r="AI592" s="374">
        <v>5000</v>
      </c>
      <c r="AJ592" s="374">
        <v>0</v>
      </c>
      <c r="AK592" s="374">
        <v>0</v>
      </c>
      <c r="AL592" s="722">
        <v>0.93</v>
      </c>
      <c r="AM592" s="722">
        <v>0</v>
      </c>
      <c r="AN592" s="369" t="s">
        <v>1815</v>
      </c>
      <c r="AO592" s="367" t="s">
        <v>1326</v>
      </c>
      <c r="AP592" s="370" t="s">
        <v>1835</v>
      </c>
      <c r="AQ592" s="376" t="s">
        <v>681</v>
      </c>
      <c r="AR592" s="369">
        <v>4.6499999999999996E-3</v>
      </c>
      <c r="AS592" s="369">
        <v>4.6499999999999996E-3</v>
      </c>
      <c r="AT592" s="369" t="s">
        <v>1424</v>
      </c>
      <c r="AW592" s="198"/>
      <c r="AX592" s="198"/>
      <c r="AY592" s="184"/>
      <c r="AZ592" s="184"/>
      <c r="BA592" s="184"/>
      <c r="BB592" s="186"/>
      <c r="BC592" s="184"/>
      <c r="BD592" s="184"/>
      <c r="BE592" s="184"/>
      <c r="BF592" s="184"/>
      <c r="BG592" s="186"/>
      <c r="BH592" s="186"/>
      <c r="BI592" s="199"/>
      <c r="BJ592" s="199"/>
      <c r="BK592" s="199"/>
      <c r="BL592" s="218"/>
      <c r="BM592" s="186"/>
      <c r="BN592" s="186"/>
      <c r="BO592" s="186"/>
      <c r="BP592" s="186"/>
      <c r="BQ592" s="186"/>
      <c r="BR592" s="186"/>
      <c r="BS592" s="186"/>
      <c r="BT592" s="187"/>
      <c r="BU592" s="188"/>
      <c r="BV592" s="189"/>
      <c r="BW592" s="185"/>
      <c r="BX592"/>
      <c r="BZ592"/>
    </row>
    <row r="593" spans="2:78" ht="18.75">
      <c r="B593" s="363" t="s">
        <v>1718</v>
      </c>
      <c r="C593" s="364">
        <v>28021609000166</v>
      </c>
      <c r="D593" s="365" t="s">
        <v>14</v>
      </c>
      <c r="E593" s="365" t="s">
        <v>614</v>
      </c>
      <c r="F593" s="365" t="s">
        <v>1424</v>
      </c>
      <c r="G593" s="366" t="s">
        <v>1424</v>
      </c>
      <c r="H593" s="366" t="s">
        <v>1340</v>
      </c>
      <c r="I593" s="366" t="s">
        <v>34</v>
      </c>
      <c r="J593" s="366" t="s">
        <v>608</v>
      </c>
      <c r="K593" s="367" t="s">
        <v>48</v>
      </c>
      <c r="L593" s="368"/>
      <c r="M593" s="368" t="s">
        <v>1424</v>
      </c>
      <c r="N593" s="367">
        <v>445940</v>
      </c>
      <c r="O593" s="367" t="s">
        <v>1323</v>
      </c>
      <c r="P593" s="371">
        <v>42949</v>
      </c>
      <c r="Q593" s="372">
        <v>94.229414750000004</v>
      </c>
      <c r="R593" s="372">
        <v>145.89498303984129</v>
      </c>
      <c r="S593" s="367">
        <v>2</v>
      </c>
      <c r="T593" s="369">
        <v>0.25816134175734851</v>
      </c>
      <c r="U593" s="369">
        <v>2.7660753637640076</v>
      </c>
      <c r="V593" s="369">
        <v>-1.9769888050932272E-3</v>
      </c>
      <c r="W593" s="369">
        <v>-1.7711549912054359E-2</v>
      </c>
      <c r="X593" s="369">
        <v>0.10511653427589462</v>
      </c>
      <c r="Y593" s="369">
        <v>0.71958327941592126</v>
      </c>
      <c r="Z593" s="369">
        <v>0.5324497415901206</v>
      </c>
      <c r="AA593" s="369">
        <v>2.8769289995631353</v>
      </c>
      <c r="AB593" s="369">
        <v>0.22182630424763902</v>
      </c>
      <c r="AC593" s="373">
        <v>-0.51210533753263177</v>
      </c>
      <c r="AD593" s="575">
        <v>26491334000107</v>
      </c>
      <c r="AE593" s="370" t="s">
        <v>1906</v>
      </c>
      <c r="AF593" s="370" t="s">
        <v>1907</v>
      </c>
      <c r="AG593" s="374" t="s">
        <v>1462</v>
      </c>
      <c r="AH593" s="374" t="s">
        <v>1813</v>
      </c>
      <c r="AI593" s="374">
        <v>1000</v>
      </c>
      <c r="AJ593" s="374">
        <v>100</v>
      </c>
      <c r="AK593" s="374">
        <v>1000</v>
      </c>
      <c r="AL593" s="722">
        <v>0</v>
      </c>
      <c r="AM593" s="722">
        <v>0</v>
      </c>
      <c r="AN593" s="369" t="s">
        <v>1820</v>
      </c>
      <c r="AO593" s="367" t="s">
        <v>1326</v>
      </c>
      <c r="AP593" s="370" t="s">
        <v>1835</v>
      </c>
      <c r="AQ593" s="376" t="s">
        <v>1815</v>
      </c>
      <c r="AR593" s="369">
        <v>0</v>
      </c>
      <c r="AS593" s="369">
        <v>0</v>
      </c>
      <c r="AT593" s="369" t="s">
        <v>1424</v>
      </c>
      <c r="AW593"/>
      <c r="AX593" s="198"/>
      <c r="AY593" s="184"/>
      <c r="AZ593" s="184"/>
      <c r="BA593" s="184"/>
      <c r="BB593" s="186"/>
      <c r="BC593" s="184"/>
      <c r="BD593" s="184"/>
      <c r="BE593" s="184"/>
      <c r="BF593" s="184"/>
      <c r="BG593" s="186"/>
      <c r="BH593" s="186"/>
      <c r="BI593" s="199"/>
      <c r="BJ593" s="199"/>
      <c r="BK593" s="199"/>
      <c r="BL593" s="186"/>
      <c r="BM593" s="186"/>
      <c r="BN593" s="186"/>
      <c r="BO593" s="186"/>
      <c r="BP593" s="186"/>
      <c r="BQ593" s="186"/>
      <c r="BR593" s="186"/>
      <c r="BS593" s="186"/>
      <c r="BT593" s="187"/>
      <c r="BU593" s="188"/>
      <c r="BV593" s="189"/>
      <c r="BW593" s="185"/>
      <c r="BX593"/>
      <c r="BZ593"/>
    </row>
    <row r="594" spans="2:78" ht="18.75">
      <c r="B594" s="363" t="s">
        <v>1234</v>
      </c>
      <c r="C594" s="364">
        <v>26277595000110</v>
      </c>
      <c r="D594" s="365" t="s">
        <v>14</v>
      </c>
      <c r="E594" s="365" t="s">
        <v>607</v>
      </c>
      <c r="F594" s="365" t="s">
        <v>1424</v>
      </c>
      <c r="G594" s="366" t="s">
        <v>1424</v>
      </c>
      <c r="H594" s="366" t="s">
        <v>34</v>
      </c>
      <c r="I594" s="366" t="s">
        <v>34</v>
      </c>
      <c r="J594" s="366" t="s">
        <v>608</v>
      </c>
      <c r="K594" s="367" t="s">
        <v>48</v>
      </c>
      <c r="L594" s="368"/>
      <c r="M594" s="368" t="s">
        <v>34</v>
      </c>
      <c r="N594" s="367">
        <v>446246</v>
      </c>
      <c r="O594" s="367" t="s">
        <v>1323</v>
      </c>
      <c r="P594" s="371">
        <v>42959</v>
      </c>
      <c r="Q594" s="372">
        <v>1020.73259763</v>
      </c>
      <c r="R594" s="372">
        <v>996.68366134841301</v>
      </c>
      <c r="S594" s="367">
        <v>2</v>
      </c>
      <c r="T594" s="369">
        <v>0.10559928878075708</v>
      </c>
      <c r="U594" s="369">
        <v>1.1314458978989976</v>
      </c>
      <c r="V594" s="369">
        <v>-7.6847898333479714E-2</v>
      </c>
      <c r="W594" s="369">
        <v>-0.68846893996737679</v>
      </c>
      <c r="X594" s="369">
        <v>8.7552203230689685E-2</v>
      </c>
      <c r="Y594" s="369">
        <v>0.59934530713762646</v>
      </c>
      <c r="Z594" s="369">
        <v>0.2486735995642344</v>
      </c>
      <c r="AA594" s="369">
        <v>1.3436315845990654</v>
      </c>
      <c r="AB594" s="369">
        <v>0.23858509981011236</v>
      </c>
      <c r="AC594" s="373">
        <v>-0.78994599448473901</v>
      </c>
      <c r="AD594" s="575">
        <v>26855139000100</v>
      </c>
      <c r="AE594" s="370" t="s">
        <v>2046</v>
      </c>
      <c r="AF594" s="370" t="s">
        <v>1856</v>
      </c>
      <c r="AG594" s="374" t="s">
        <v>59</v>
      </c>
      <c r="AH594" s="374" t="s">
        <v>1819</v>
      </c>
      <c r="AI594" s="374">
        <v>10000</v>
      </c>
      <c r="AJ594" s="374">
        <v>5000</v>
      </c>
      <c r="AK594" s="374">
        <v>10000</v>
      </c>
      <c r="AL594" s="722">
        <v>3.5</v>
      </c>
      <c r="AM594" s="722">
        <v>0</v>
      </c>
      <c r="AN594" s="369" t="s">
        <v>668</v>
      </c>
      <c r="AO594" s="367" t="s">
        <v>1326</v>
      </c>
      <c r="AP594" s="370" t="s">
        <v>1816</v>
      </c>
      <c r="AQ594" s="376" t="s">
        <v>661</v>
      </c>
      <c r="AR594" s="369">
        <v>5.7999999999999996E-3</v>
      </c>
      <c r="AS594" s="369">
        <v>5.7999999999999996E-3</v>
      </c>
      <c r="AT594" s="369" t="s">
        <v>1424</v>
      </c>
      <c r="AW594"/>
      <c r="AX594" s="198"/>
      <c r="AY594" s="184"/>
      <c r="AZ594" s="184"/>
      <c r="BA594" s="184"/>
      <c r="BB594" s="186"/>
      <c r="BC594" s="184"/>
      <c r="BD594" s="184"/>
      <c r="BE594" s="184"/>
      <c r="BF594" s="184"/>
      <c r="BG594" s="186"/>
      <c r="BH594" s="186"/>
      <c r="BI594" s="199"/>
      <c r="BJ594" s="199"/>
      <c r="BK594" s="199"/>
      <c r="BL594" s="186"/>
      <c r="BM594" s="186"/>
      <c r="BN594" s="186"/>
      <c r="BO594" s="186"/>
      <c r="BP594" s="186"/>
      <c r="BQ594" s="186"/>
      <c r="BR594" s="186"/>
      <c r="BS594" s="186"/>
      <c r="BT594" s="187"/>
      <c r="BU594" s="188"/>
      <c r="BV594" s="189"/>
      <c r="BW594" s="185"/>
      <c r="BX594"/>
      <c r="BZ594"/>
    </row>
    <row r="595" spans="2:78" ht="18.75">
      <c r="B595" s="363" t="s">
        <v>1181</v>
      </c>
      <c r="C595" s="364">
        <v>27880333000109</v>
      </c>
      <c r="D595" s="365" t="s">
        <v>13</v>
      </c>
      <c r="E595" s="365" t="s">
        <v>615</v>
      </c>
      <c r="F595" s="365" t="s">
        <v>619</v>
      </c>
      <c r="G595" s="366" t="s">
        <v>34</v>
      </c>
      <c r="H595" s="366" t="s">
        <v>1339</v>
      </c>
      <c r="I595" s="366" t="s">
        <v>34</v>
      </c>
      <c r="J595" s="366" t="s">
        <v>1424</v>
      </c>
      <c r="K595" s="367" t="s">
        <v>48</v>
      </c>
      <c r="L595" s="368"/>
      <c r="M595" s="368" t="s">
        <v>1421</v>
      </c>
      <c r="N595" s="367">
        <v>446270</v>
      </c>
      <c r="O595" s="367" t="s">
        <v>1323</v>
      </c>
      <c r="P595" s="371">
        <v>42932</v>
      </c>
      <c r="Q595" s="372">
        <v>16.58397897</v>
      </c>
      <c r="R595" s="372">
        <v>16.039357537738098</v>
      </c>
      <c r="S595" s="367">
        <v>2</v>
      </c>
      <c r="T595" s="369">
        <v>0.10308032625032748</v>
      </c>
      <c r="U595" s="369">
        <v>1.1044564185670571</v>
      </c>
      <c r="V595" s="369">
        <v>9.5729489359714703E-2</v>
      </c>
      <c r="W595" s="369">
        <v>0.85762631760077657</v>
      </c>
      <c r="X595" s="369">
        <v>0.13925810166322772</v>
      </c>
      <c r="Y595" s="369">
        <v>0.95330199164529406</v>
      </c>
      <c r="Z595" s="369">
        <v>0.14713341930745738</v>
      </c>
      <c r="AA595" s="369">
        <v>0.7949903394569714</v>
      </c>
      <c r="AB595" s="369">
        <v>3.4811473954481059E-2</v>
      </c>
      <c r="AC595" s="373">
        <v>-0.45651489122022204</v>
      </c>
      <c r="AD595" s="575">
        <v>0</v>
      </c>
      <c r="AE595" s="370" t="s">
        <v>2051</v>
      </c>
      <c r="AF595" s="370" t="s">
        <v>1833</v>
      </c>
      <c r="AG595" s="374" t="s">
        <v>1458</v>
      </c>
      <c r="AH595" s="374" t="s">
        <v>1819</v>
      </c>
      <c r="AI595" s="374">
        <v>1000</v>
      </c>
      <c r="AJ595" s="374">
        <v>100</v>
      </c>
      <c r="AK595" s="374">
        <v>500</v>
      </c>
      <c r="AL595" s="722">
        <v>1</v>
      </c>
      <c r="AM595" s="722">
        <v>20</v>
      </c>
      <c r="AN595" s="369" t="s">
        <v>1834</v>
      </c>
      <c r="AO595" s="367" t="s">
        <v>1326</v>
      </c>
      <c r="AP595" s="370" t="s">
        <v>1835</v>
      </c>
      <c r="AQ595" s="376" t="s">
        <v>670</v>
      </c>
      <c r="AR595" s="369">
        <v>3.3333333333333301E-3</v>
      </c>
      <c r="AS595" s="369">
        <v>3.3333333333333301E-3</v>
      </c>
      <c r="AT595" s="369" t="s">
        <v>1424</v>
      </c>
      <c r="AW595"/>
      <c r="AX595" s="198"/>
      <c r="AY595" s="184"/>
      <c r="AZ595" s="184"/>
      <c r="BA595" s="184"/>
      <c r="BB595" s="186"/>
      <c r="BC595" s="184"/>
      <c r="BD595" s="184"/>
      <c r="BE595" s="184"/>
      <c r="BF595" s="184"/>
      <c r="BG595" s="186"/>
      <c r="BH595" s="186"/>
      <c r="BI595" s="199"/>
      <c r="BJ595" s="199"/>
      <c r="BK595" s="199"/>
      <c r="BL595" s="186"/>
      <c r="BM595" s="186"/>
      <c r="BN595" s="186"/>
      <c r="BO595" s="186"/>
      <c r="BP595" s="186"/>
      <c r="BQ595" s="186"/>
      <c r="BR595" s="186"/>
      <c r="BS595" s="186"/>
      <c r="BT595" s="187"/>
      <c r="BU595" s="188"/>
      <c r="BV595" s="189"/>
      <c r="BW595" s="185"/>
      <c r="BX595"/>
      <c r="BZ595"/>
    </row>
    <row r="596" spans="2:78" ht="18.75">
      <c r="B596" s="363" t="s">
        <v>81</v>
      </c>
      <c r="C596" s="364">
        <v>27707783000102</v>
      </c>
      <c r="D596" s="365" t="s">
        <v>13</v>
      </c>
      <c r="E596" s="365" t="s">
        <v>615</v>
      </c>
      <c r="F596" s="365" t="s">
        <v>619</v>
      </c>
      <c r="G596" s="366" t="s">
        <v>34</v>
      </c>
      <c r="H596" s="366" t="s">
        <v>1340</v>
      </c>
      <c r="I596" s="366" t="s">
        <v>34</v>
      </c>
      <c r="J596" s="366" t="s">
        <v>1424</v>
      </c>
      <c r="K596" s="367" t="s">
        <v>48</v>
      </c>
      <c r="L596" s="368"/>
      <c r="M596" s="368" t="s">
        <v>34</v>
      </c>
      <c r="N596" s="367">
        <v>446394</v>
      </c>
      <c r="O596" s="367" t="s">
        <v>1323</v>
      </c>
      <c r="P596" s="371">
        <v>42953</v>
      </c>
      <c r="Q596" s="372">
        <v>39.226616800000002</v>
      </c>
      <c r="R596" s="372">
        <v>41.290152544206364</v>
      </c>
      <c r="S596" s="367">
        <v>4</v>
      </c>
      <c r="T596" s="369">
        <v>-0.12251794294467866</v>
      </c>
      <c r="U596" s="369">
        <v>-1.3127211893593802</v>
      </c>
      <c r="V596" s="369">
        <v>-0.13763890164078363</v>
      </c>
      <c r="W596" s="369">
        <v>-1.2330865354273581</v>
      </c>
      <c r="X596" s="369">
        <v>-0.1705249916812368</v>
      </c>
      <c r="Y596" s="369">
        <v>-1.1673418799586155</v>
      </c>
      <c r="Z596" s="369">
        <v>2.9746065933372368E-2</v>
      </c>
      <c r="AA596" s="369">
        <v>0.16072375103623091</v>
      </c>
      <c r="AB596" s="369">
        <v>0.24716707638167371</v>
      </c>
      <c r="AC596" s="373">
        <v>-1.0084690521691397</v>
      </c>
      <c r="AD596" s="575">
        <v>0</v>
      </c>
      <c r="AE596" s="370" t="s">
        <v>2052</v>
      </c>
      <c r="AF596" s="370" t="s">
        <v>1833</v>
      </c>
      <c r="AG596" s="374" t="s">
        <v>1458</v>
      </c>
      <c r="AH596" s="374" t="s">
        <v>1819</v>
      </c>
      <c r="AI596" s="374">
        <v>5000</v>
      </c>
      <c r="AJ596" s="374">
        <v>1000</v>
      </c>
      <c r="AK596" s="374">
        <v>1000</v>
      </c>
      <c r="AL596" s="722">
        <v>1.6</v>
      </c>
      <c r="AM596" s="722">
        <v>20</v>
      </c>
      <c r="AN596" s="369" t="s">
        <v>1815</v>
      </c>
      <c r="AO596" s="367" t="s">
        <v>1326</v>
      </c>
      <c r="AP596" s="370" t="s">
        <v>1835</v>
      </c>
      <c r="AQ596" s="376" t="s">
        <v>670</v>
      </c>
      <c r="AR596" s="369">
        <v>5.3333333333333297E-3</v>
      </c>
      <c r="AS596" s="369">
        <v>5.3333333333333297E-3</v>
      </c>
      <c r="AT596" s="369" t="s">
        <v>1424</v>
      </c>
      <c r="AW596"/>
      <c r="AX596" s="198"/>
      <c r="AY596" s="184"/>
      <c r="AZ596" s="184"/>
      <c r="BA596" s="184"/>
      <c r="BB596" s="186"/>
      <c r="BC596" s="184"/>
      <c r="BD596" s="184"/>
      <c r="BE596" s="184"/>
      <c r="BF596" s="184"/>
      <c r="BG596" s="186"/>
      <c r="BH596" s="186"/>
      <c r="BI596" s="199"/>
      <c r="BJ596" s="199"/>
      <c r="BK596" s="199"/>
      <c r="BL596" s="186"/>
      <c r="BM596" s="186"/>
      <c r="BN596" s="186"/>
      <c r="BO596" s="186"/>
      <c r="BP596" s="186"/>
      <c r="BQ596" s="186"/>
      <c r="BR596" s="186"/>
      <c r="BS596" s="186"/>
      <c r="BT596" s="187"/>
      <c r="BU596" s="188"/>
      <c r="BV596" s="189"/>
      <c r="BW596" s="185"/>
      <c r="BX596"/>
      <c r="BZ596"/>
    </row>
    <row r="597" spans="2:78" ht="18.75">
      <c r="B597" s="363" t="s">
        <v>1043</v>
      </c>
      <c r="C597" s="364">
        <v>26370141000190</v>
      </c>
      <c r="D597" s="365" t="s">
        <v>11</v>
      </c>
      <c r="E597" s="365" t="s">
        <v>663</v>
      </c>
      <c r="F597" s="365" t="s">
        <v>1424</v>
      </c>
      <c r="G597" s="366" t="s">
        <v>1424</v>
      </c>
      <c r="H597" s="366" t="s">
        <v>34</v>
      </c>
      <c r="I597" s="366" t="s">
        <v>34</v>
      </c>
      <c r="J597" s="366" t="s">
        <v>611</v>
      </c>
      <c r="K597" s="367" t="s">
        <v>48</v>
      </c>
      <c r="L597" s="368"/>
      <c r="M597" s="368" t="s">
        <v>34</v>
      </c>
      <c r="N597" s="367">
        <v>446467</v>
      </c>
      <c r="O597" s="367" t="s">
        <v>1323</v>
      </c>
      <c r="P597" s="371">
        <v>42960</v>
      </c>
      <c r="Q597" s="372">
        <v>11.0161315</v>
      </c>
      <c r="R597" s="372">
        <v>11.844969340277789</v>
      </c>
      <c r="S597" s="367">
        <v>4</v>
      </c>
      <c r="T597" s="369">
        <v>-0.10704797980583158</v>
      </c>
      <c r="U597" s="369">
        <v>-1.1469679296907715</v>
      </c>
      <c r="V597" s="369">
        <v>-9.7473733719915523E-2</v>
      </c>
      <c r="W597" s="369">
        <v>-0.87325274450057855</v>
      </c>
      <c r="X597" s="369">
        <v>-2.637535547987957E-2</v>
      </c>
      <c r="Y597" s="369">
        <v>-0.18055451430845704</v>
      </c>
      <c r="Z597" s="369">
        <v>-8.4205675303720806E-2</v>
      </c>
      <c r="AA597" s="369">
        <v>-0.45497956010946561</v>
      </c>
      <c r="AB597" s="369">
        <v>5.452377890744152E-2</v>
      </c>
      <c r="AC597" s="373">
        <v>-3.8349355733418911</v>
      </c>
      <c r="AD597" s="575">
        <v>0</v>
      </c>
      <c r="AE597" s="370" t="s">
        <v>1825</v>
      </c>
      <c r="AF597" s="370" t="s">
        <v>1826</v>
      </c>
      <c r="AG597" s="374" t="s">
        <v>730</v>
      </c>
      <c r="AH597" s="374" t="s">
        <v>1813</v>
      </c>
      <c r="AI597" s="374">
        <v>25000</v>
      </c>
      <c r="AJ597" s="374">
        <v>1000</v>
      </c>
      <c r="AK597" s="374">
        <v>1000</v>
      </c>
      <c r="AL597" s="722">
        <v>1</v>
      </c>
      <c r="AM597" s="722">
        <v>0</v>
      </c>
      <c r="AN597" s="369" t="s">
        <v>1834</v>
      </c>
      <c r="AO597" s="367" t="s">
        <v>1326</v>
      </c>
      <c r="AP597" s="370" t="s">
        <v>1835</v>
      </c>
      <c r="AQ597" s="376" t="s">
        <v>681</v>
      </c>
      <c r="AR597" s="369">
        <v>5.3333333333333297E-3</v>
      </c>
      <c r="AS597" s="369">
        <v>5.3333333333333297E-3</v>
      </c>
      <c r="AT597" s="369" t="s">
        <v>1424</v>
      </c>
      <c r="AW597"/>
      <c r="AX597" s="198"/>
      <c r="AY597" s="184"/>
      <c r="AZ597" s="184"/>
      <c r="BA597" s="184"/>
      <c r="BB597" s="186"/>
      <c r="BC597" s="184"/>
      <c r="BD597" s="184"/>
      <c r="BE597" s="184"/>
      <c r="BF597" s="184"/>
      <c r="BG597" s="186"/>
      <c r="BH597" s="186"/>
      <c r="BI597" s="199"/>
      <c r="BJ597" s="199"/>
      <c r="BK597" s="199"/>
      <c r="BL597" s="186"/>
      <c r="BM597" s="186"/>
      <c r="BN597" s="186"/>
      <c r="BO597" s="186"/>
      <c r="BP597" s="186"/>
      <c r="BQ597" s="186"/>
      <c r="BR597" s="186"/>
      <c r="BS597" s="186"/>
      <c r="BT597" s="187"/>
      <c r="BU597" s="188"/>
      <c r="BV597" s="189"/>
      <c r="BW597" s="185"/>
      <c r="BX597"/>
      <c r="BZ597"/>
    </row>
    <row r="598" spans="2:78" ht="18.75">
      <c r="B598" s="363" t="s">
        <v>280</v>
      </c>
      <c r="C598" s="364">
        <v>26841302000186</v>
      </c>
      <c r="D598" s="365" t="s">
        <v>11</v>
      </c>
      <c r="E598" s="365" t="s">
        <v>620</v>
      </c>
      <c r="F598" s="365" t="s">
        <v>687</v>
      </c>
      <c r="G598" s="366" t="s">
        <v>740</v>
      </c>
      <c r="H598" s="366" t="s">
        <v>34</v>
      </c>
      <c r="I598" s="366" t="s">
        <v>1321</v>
      </c>
      <c r="J598" s="366" t="s">
        <v>608</v>
      </c>
      <c r="K598" s="367" t="s">
        <v>48</v>
      </c>
      <c r="L598" s="368"/>
      <c r="M598" s="368" t="s">
        <v>34</v>
      </c>
      <c r="N598" s="367">
        <v>446701</v>
      </c>
      <c r="O598" s="367" t="s">
        <v>1323</v>
      </c>
      <c r="P598" s="371">
        <v>42929</v>
      </c>
      <c r="Q598" s="372">
        <v>290.10585200000003</v>
      </c>
      <c r="R598" s="372">
        <v>153.39233600396827</v>
      </c>
      <c r="S598" s="367">
        <v>0</v>
      </c>
      <c r="T598" s="369">
        <v>0.12217631035446908</v>
      </c>
      <c r="U598" s="369">
        <v>1.3090607594716017</v>
      </c>
      <c r="V598" s="369">
        <v>0.14975075284039852</v>
      </c>
      <c r="W598" s="369">
        <v>1.3415948165550495</v>
      </c>
      <c r="X598" s="369">
        <v>0.22206388449209502</v>
      </c>
      <c r="Y598" s="369">
        <v>1.5201553147029885</v>
      </c>
      <c r="Z598" s="369">
        <v>0.28275195111687834</v>
      </c>
      <c r="AA598" s="369">
        <v>1.527763513269585</v>
      </c>
      <c r="AB598" s="369">
        <v>1.3201517035736474E-3</v>
      </c>
      <c r="AC598" s="373">
        <v>28.882519434639487</v>
      </c>
      <c r="AD598" s="575">
        <v>0</v>
      </c>
      <c r="AE598" s="370" t="s">
        <v>2048</v>
      </c>
      <c r="AF598" s="370" t="s">
        <v>1833</v>
      </c>
      <c r="AG598" s="374" t="s">
        <v>1458</v>
      </c>
      <c r="AH598" s="374" t="s">
        <v>1813</v>
      </c>
      <c r="AI598" s="374">
        <v>10000</v>
      </c>
      <c r="AJ598" s="374">
        <v>1000</v>
      </c>
      <c r="AK598" s="374">
        <v>10000</v>
      </c>
      <c r="AL598" s="722">
        <v>0.97</v>
      </c>
      <c r="AM598" s="722">
        <v>0</v>
      </c>
      <c r="AN598" s="369" t="s">
        <v>1815</v>
      </c>
      <c r="AO598" s="367" t="s">
        <v>1326</v>
      </c>
      <c r="AP598" s="370" t="s">
        <v>1835</v>
      </c>
      <c r="AQ598" s="376" t="s">
        <v>670</v>
      </c>
      <c r="AR598" s="369">
        <v>3.2333333333333298E-3</v>
      </c>
      <c r="AS598" s="369">
        <v>3.2333333333333298E-3</v>
      </c>
      <c r="AT598" s="369" t="s">
        <v>1424</v>
      </c>
      <c r="AW598"/>
      <c r="AX598" s="198"/>
      <c r="AY598" s="184"/>
      <c r="AZ598" s="184"/>
      <c r="BA598" s="184"/>
      <c r="BB598" s="186"/>
      <c r="BC598" s="184"/>
      <c r="BD598" s="184"/>
      <c r="BE598" s="184"/>
      <c r="BF598" s="184"/>
      <c r="BG598" s="186"/>
      <c r="BH598" s="186"/>
      <c r="BI598" s="199"/>
      <c r="BJ598" s="199"/>
      <c r="BK598" s="199"/>
      <c r="BL598" s="186"/>
      <c r="BM598" s="186"/>
      <c r="BN598" s="186"/>
      <c r="BO598" s="186"/>
      <c r="BP598" s="186"/>
      <c r="BQ598" s="186"/>
      <c r="BR598" s="186"/>
      <c r="BS598" s="186"/>
      <c r="BT598" s="187"/>
      <c r="BU598" s="188"/>
      <c r="BV598" s="189"/>
      <c r="BW598" s="185"/>
      <c r="BX598"/>
      <c r="BZ598"/>
    </row>
    <row r="599" spans="2:78" ht="18.75">
      <c r="B599" s="363" t="s">
        <v>1047</v>
      </c>
      <c r="C599" s="364">
        <v>26370126000141</v>
      </c>
      <c r="D599" s="365" t="s">
        <v>14</v>
      </c>
      <c r="E599" s="365" t="s">
        <v>607</v>
      </c>
      <c r="F599" s="365" t="s">
        <v>1424</v>
      </c>
      <c r="G599" s="366" t="s">
        <v>1424</v>
      </c>
      <c r="H599" s="366" t="s">
        <v>34</v>
      </c>
      <c r="I599" s="366" t="s">
        <v>34</v>
      </c>
      <c r="J599" s="366" t="s">
        <v>611</v>
      </c>
      <c r="K599" s="367" t="s">
        <v>1815</v>
      </c>
      <c r="L599" s="368"/>
      <c r="M599" s="368" t="s">
        <v>34</v>
      </c>
      <c r="N599" s="367">
        <v>446742</v>
      </c>
      <c r="O599" s="367" t="s">
        <v>1323</v>
      </c>
      <c r="P599" s="371">
        <v>42960</v>
      </c>
      <c r="Q599" s="372">
        <v>42.801677849999997</v>
      </c>
      <c r="R599" s="372">
        <v>37.245930308690461</v>
      </c>
      <c r="S599" s="367">
        <v>4</v>
      </c>
      <c r="T599" s="369">
        <v>7.7946003519050899E-2</v>
      </c>
      <c r="U599" s="369">
        <v>0.83515416588034608</v>
      </c>
      <c r="V599" s="369">
        <v>0.18705537141121065</v>
      </c>
      <c r="W599" s="369">
        <v>1.6758013695030982</v>
      </c>
      <c r="X599" s="369">
        <v>0.38418818113392006</v>
      </c>
      <c r="Y599" s="369">
        <v>2.6299895939071218</v>
      </c>
      <c r="Z599" s="369">
        <v>0.32847536789988085</v>
      </c>
      <c r="AA599" s="369">
        <v>1.7748159830656798</v>
      </c>
      <c r="AB599" s="369">
        <v>0.13872177740115277</v>
      </c>
      <c r="AC599" s="373">
        <v>0.543778541618683</v>
      </c>
      <c r="AD599" s="575">
        <v>0</v>
      </c>
      <c r="AE599" s="370" t="s">
        <v>1825</v>
      </c>
      <c r="AF599" s="370" t="s">
        <v>1826</v>
      </c>
      <c r="AG599" s="374" t="s">
        <v>730</v>
      </c>
      <c r="AH599" s="374" t="s">
        <v>1813</v>
      </c>
      <c r="AI599" s="374">
        <v>25000</v>
      </c>
      <c r="AJ599" s="374">
        <v>1000</v>
      </c>
      <c r="AK599" s="374">
        <v>1000</v>
      </c>
      <c r="AL599" s="722">
        <v>1</v>
      </c>
      <c r="AM599" s="722">
        <v>0</v>
      </c>
      <c r="AN599" s="369" t="s">
        <v>1834</v>
      </c>
      <c r="AO599" s="367" t="s">
        <v>1326</v>
      </c>
      <c r="AP599" s="370" t="s">
        <v>1816</v>
      </c>
      <c r="AQ599" s="376" t="s">
        <v>689</v>
      </c>
      <c r="AR599" s="369">
        <v>5.3333333333333297E-3</v>
      </c>
      <c r="AS599" s="369">
        <v>5.3333333333333297E-3</v>
      </c>
      <c r="AT599" s="369" t="s">
        <v>1424</v>
      </c>
      <c r="AW599"/>
      <c r="AX599" s="198"/>
      <c r="AY599" s="184"/>
      <c r="AZ599" s="184"/>
      <c r="BA599" s="184"/>
      <c r="BB599" s="186"/>
      <c r="BC599" s="184"/>
      <c r="BD599" s="184"/>
      <c r="BE599" s="184"/>
      <c r="BF599" s="184"/>
      <c r="BG599" s="186"/>
      <c r="BH599" s="186"/>
      <c r="BI599" s="199"/>
      <c r="BJ599" s="199"/>
      <c r="BK599" s="199"/>
      <c r="BL599" s="186"/>
      <c r="BM599" s="186"/>
      <c r="BN599" s="186"/>
      <c r="BO599" s="186"/>
      <c r="BP599" s="186"/>
      <c r="BQ599" s="186"/>
      <c r="BR599" s="186"/>
      <c r="BS599" s="186"/>
      <c r="BT599" s="187"/>
      <c r="BU599" s="188"/>
      <c r="BV599" s="189"/>
      <c r="BW599" s="185"/>
      <c r="BX599"/>
      <c r="BZ599"/>
    </row>
    <row r="600" spans="2:78" ht="18.75">
      <c r="B600" s="363" t="s">
        <v>1735</v>
      </c>
      <c r="C600" s="364">
        <v>27249854000162</v>
      </c>
      <c r="D600" s="365" t="s">
        <v>13</v>
      </c>
      <c r="E600" s="365" t="s">
        <v>1424</v>
      </c>
      <c r="F600" s="365" t="s">
        <v>1424</v>
      </c>
      <c r="G600" s="366" t="s">
        <v>1424</v>
      </c>
      <c r="H600" s="366" t="s">
        <v>1340</v>
      </c>
      <c r="I600" s="366" t="s">
        <v>1424</v>
      </c>
      <c r="J600" s="366" t="s">
        <v>1424</v>
      </c>
      <c r="K600" s="367" t="s">
        <v>48</v>
      </c>
      <c r="L600" s="368"/>
      <c r="M600" s="368" t="s">
        <v>1424</v>
      </c>
      <c r="N600" s="367">
        <v>446750</v>
      </c>
      <c r="O600" s="367" t="s">
        <v>1323</v>
      </c>
      <c r="P600" s="371">
        <v>42868</v>
      </c>
      <c r="Q600" s="372">
        <v>22362338.440000001</v>
      </c>
      <c r="R600" s="372">
        <v>4918252.9650129685</v>
      </c>
      <c r="S600" s="367">
        <v>1</v>
      </c>
      <c r="T600" s="369">
        <v>3.3146929650319512E-2</v>
      </c>
      <c r="U600" s="369">
        <v>0.35515350542431734</v>
      </c>
      <c r="V600" s="369">
        <v>-2.7158906656882809E-2</v>
      </c>
      <c r="W600" s="369">
        <v>-0.24331262249485625</v>
      </c>
      <c r="X600" s="369">
        <v>-5.7036528643362727E-2</v>
      </c>
      <c r="Y600" s="369">
        <v>-0.39044792154171098</v>
      </c>
      <c r="Z600" s="369">
        <v>-1.4061807541316806E-3</v>
      </c>
      <c r="AA600" s="369">
        <v>-7.5978667547240549E-3</v>
      </c>
      <c r="AB600" s="369">
        <v>9.2949322459335695E-2</v>
      </c>
      <c r="AC600" s="373">
        <v>-1.4930754586496087</v>
      </c>
      <c r="AD600" s="575">
        <v>0</v>
      </c>
      <c r="AE600" s="370" t="s">
        <v>1990</v>
      </c>
      <c r="AF600" s="370" t="s">
        <v>1833</v>
      </c>
      <c r="AG600" s="374" t="s">
        <v>1458</v>
      </c>
      <c r="AH600" s="374" t="s">
        <v>1894</v>
      </c>
      <c r="AI600" s="374">
        <v>0</v>
      </c>
      <c r="AJ600" s="374">
        <v>0</v>
      </c>
      <c r="AK600" s="374">
        <v>0</v>
      </c>
      <c r="AL600" s="722">
        <v>0.55000000000000004</v>
      </c>
      <c r="AM600" s="722">
        <v>15</v>
      </c>
      <c r="AN600" s="369" t="s">
        <v>1834</v>
      </c>
      <c r="AO600" s="367" t="s">
        <v>1326</v>
      </c>
      <c r="AP600" s="370" t="s">
        <v>1835</v>
      </c>
      <c r="AQ600" s="376" t="s">
        <v>1815</v>
      </c>
      <c r="AR600" s="369">
        <v>0</v>
      </c>
      <c r="AS600" s="369">
        <v>0</v>
      </c>
      <c r="AT600" s="369" t="s">
        <v>1424</v>
      </c>
      <c r="AW600"/>
      <c r="AX600" s="198"/>
      <c r="AY600" s="184"/>
      <c r="AZ600" s="184"/>
      <c r="BA600" s="184"/>
      <c r="BB600" s="186"/>
      <c r="BC600" s="184"/>
      <c r="BD600" s="184"/>
      <c r="BE600" s="184"/>
      <c r="BF600" s="184"/>
      <c r="BG600" s="186"/>
      <c r="BH600" s="186"/>
      <c r="BI600" s="199"/>
      <c r="BJ600" s="199"/>
      <c r="BK600" s="199"/>
      <c r="BL600" s="186"/>
      <c r="BM600" s="186"/>
      <c r="BN600" s="186"/>
      <c r="BO600" s="186"/>
      <c r="BP600" s="186"/>
      <c r="BQ600" s="186"/>
      <c r="BR600" s="186"/>
      <c r="BS600" s="186"/>
      <c r="BT600" s="187"/>
      <c r="BU600" s="188"/>
      <c r="BV600" s="189"/>
      <c r="BW600" s="185"/>
      <c r="BX600"/>
      <c r="BZ600"/>
    </row>
    <row r="601" spans="2:78" ht="18.75">
      <c r="B601" s="363" t="s">
        <v>1703</v>
      </c>
      <c r="C601" s="364">
        <v>28144844000125</v>
      </c>
      <c r="D601" s="365" t="s">
        <v>14</v>
      </c>
      <c r="E601" s="365" t="s">
        <v>614</v>
      </c>
      <c r="F601" s="365" t="s">
        <v>1424</v>
      </c>
      <c r="G601" s="366" t="s">
        <v>1424</v>
      </c>
      <c r="H601" s="366" t="s">
        <v>867</v>
      </c>
      <c r="I601" s="366" t="s">
        <v>34</v>
      </c>
      <c r="J601" s="366" t="s">
        <v>608</v>
      </c>
      <c r="K601" s="367" t="s">
        <v>48</v>
      </c>
      <c r="L601" s="368"/>
      <c r="M601" s="368" t="s">
        <v>1424</v>
      </c>
      <c r="N601" s="367">
        <v>446981</v>
      </c>
      <c r="O601" s="367" t="s">
        <v>1323</v>
      </c>
      <c r="P601" s="371">
        <v>42967</v>
      </c>
      <c r="Q601" s="372">
        <v>43.294595190000003</v>
      </c>
      <c r="R601" s="372">
        <v>69.182016229682546</v>
      </c>
      <c r="S601" s="367">
        <v>2</v>
      </c>
      <c r="T601" s="369">
        <v>9.6277154208331606E-2</v>
      </c>
      <c r="U601" s="369">
        <v>1.0315636823707122</v>
      </c>
      <c r="V601" s="369">
        <v>5.1439373632651275E-2</v>
      </c>
      <c r="W601" s="369">
        <v>0.46083773018459429</v>
      </c>
      <c r="X601" s="369">
        <v>0.14777271062880093</v>
      </c>
      <c r="Y601" s="369">
        <v>1.011589398898564</v>
      </c>
      <c r="Z601" s="369">
        <v>0.16015332931673587</v>
      </c>
      <c r="AA601" s="369">
        <v>0.86533943299870564</v>
      </c>
      <c r="AB601" s="369">
        <v>0.16835957383044342</v>
      </c>
      <c r="AC601" s="373">
        <v>-0.35746153665855018</v>
      </c>
      <c r="AD601" s="575">
        <v>32346274000123</v>
      </c>
      <c r="AE601" s="370" t="s">
        <v>1906</v>
      </c>
      <c r="AF601" s="370" t="s">
        <v>1907</v>
      </c>
      <c r="AG601" s="374" t="s">
        <v>1462</v>
      </c>
      <c r="AH601" s="374" t="s">
        <v>1819</v>
      </c>
      <c r="AI601" s="374">
        <v>50000</v>
      </c>
      <c r="AJ601" s="374">
        <v>10000</v>
      </c>
      <c r="AK601" s="374">
        <v>50000</v>
      </c>
      <c r="AL601" s="722">
        <v>2.5</v>
      </c>
      <c r="AM601" s="722">
        <v>0</v>
      </c>
      <c r="AN601" s="369" t="s">
        <v>1820</v>
      </c>
      <c r="AO601" s="367" t="s">
        <v>1326</v>
      </c>
      <c r="AP601" s="370" t="s">
        <v>1835</v>
      </c>
      <c r="AQ601" s="376" t="s">
        <v>1815</v>
      </c>
      <c r="AR601" s="369">
        <v>0</v>
      </c>
      <c r="AS601" s="369">
        <v>0</v>
      </c>
      <c r="AT601" s="369" t="s">
        <v>1424</v>
      </c>
      <c r="AW601"/>
      <c r="AX601" s="198"/>
      <c r="AY601" s="184"/>
      <c r="AZ601" s="184"/>
      <c r="BA601" s="184"/>
      <c r="BB601" s="186"/>
      <c r="BC601" s="184"/>
      <c r="BD601" s="184"/>
      <c r="BE601" s="184"/>
      <c r="BF601" s="184"/>
      <c r="BG601" s="186"/>
      <c r="BH601" s="186"/>
      <c r="BI601" s="199"/>
      <c r="BJ601" s="199"/>
      <c r="BK601" s="199"/>
      <c r="BL601" s="186"/>
      <c r="BM601" s="186"/>
      <c r="BN601" s="186"/>
      <c r="BO601" s="186"/>
      <c r="BP601" s="186"/>
      <c r="BQ601" s="186"/>
      <c r="BR601" s="186"/>
      <c r="BS601" s="186"/>
      <c r="BT601" s="187"/>
      <c r="BU601" s="188"/>
      <c r="BV601" s="189"/>
      <c r="BW601" s="185"/>
      <c r="BX601"/>
      <c r="BZ601"/>
    </row>
    <row r="602" spans="2:78" ht="18.75">
      <c r="B602" s="363" t="s">
        <v>1152</v>
      </c>
      <c r="C602" s="364">
        <v>27717045000138</v>
      </c>
      <c r="D602" s="365" t="s">
        <v>11</v>
      </c>
      <c r="E602" s="365" t="s">
        <v>620</v>
      </c>
      <c r="F602" s="365" t="s">
        <v>694</v>
      </c>
      <c r="G602" s="366" t="s">
        <v>740</v>
      </c>
      <c r="H602" s="366" t="s">
        <v>34</v>
      </c>
      <c r="I602" s="366" t="s">
        <v>1424</v>
      </c>
      <c r="J602" s="366" t="s">
        <v>608</v>
      </c>
      <c r="K602" s="367" t="s">
        <v>48</v>
      </c>
      <c r="L602" s="368"/>
      <c r="M602" s="368" t="s">
        <v>1421</v>
      </c>
      <c r="N602" s="367">
        <v>447137</v>
      </c>
      <c r="O602" s="367" t="s">
        <v>1323</v>
      </c>
      <c r="P602" s="371">
        <v>42894</v>
      </c>
      <c r="Q602" s="372">
        <v>60.353022000000003</v>
      </c>
      <c r="R602" s="372">
        <v>51.143477694444428</v>
      </c>
      <c r="S602" s="367">
        <v>1</v>
      </c>
      <c r="T602" s="369">
        <v>9.4284569952110431E-2</v>
      </c>
      <c r="U602" s="369">
        <v>1.0102140946135416</v>
      </c>
      <c r="V602" s="369">
        <v>0.11606993442864622</v>
      </c>
      <c r="W602" s="369">
        <v>1.0398533525458693</v>
      </c>
      <c r="X602" s="369">
        <v>0.18366673734519434</v>
      </c>
      <c r="Y602" s="369">
        <v>1.257304705571761</v>
      </c>
      <c r="Z602" s="369">
        <v>0.15642480057080088</v>
      </c>
      <c r="AA602" s="369">
        <v>0.84519347059697614</v>
      </c>
      <c r="AB602" s="369">
        <v>1.1284690919442866E-2</v>
      </c>
      <c r="AC602" s="373">
        <v>0.39420564153170656</v>
      </c>
      <c r="AD602" s="575">
        <v>26751126000191</v>
      </c>
      <c r="AE602" s="370" t="s">
        <v>2021</v>
      </c>
      <c r="AF602" s="370" t="s">
        <v>1812</v>
      </c>
      <c r="AG602" s="374" t="s">
        <v>1459</v>
      </c>
      <c r="AH602" s="374" t="s">
        <v>1819</v>
      </c>
      <c r="AI602" s="374">
        <v>100</v>
      </c>
      <c r="AJ602" s="374">
        <v>100</v>
      </c>
      <c r="AK602" s="374">
        <v>100</v>
      </c>
      <c r="AL602" s="722">
        <v>0.3</v>
      </c>
      <c r="AM602" s="722">
        <v>0</v>
      </c>
      <c r="AN602" s="369" t="s">
        <v>1820</v>
      </c>
      <c r="AO602" s="367" t="s">
        <v>1326</v>
      </c>
      <c r="AP602" s="370" t="s">
        <v>1821</v>
      </c>
      <c r="AQ602" s="376" t="s">
        <v>11</v>
      </c>
      <c r="AR602" s="369">
        <v>4.0000000000000002E-4</v>
      </c>
      <c r="AS602" s="369">
        <v>4.0000000000000002E-4</v>
      </c>
      <c r="AT602" s="369" t="s">
        <v>1424</v>
      </c>
      <c r="AW602" s="198"/>
      <c r="AX602" s="198"/>
      <c r="AY602" s="184"/>
      <c r="AZ602" s="184"/>
      <c r="BA602" s="184"/>
      <c r="BB602" s="186"/>
      <c r="BC602" s="184"/>
      <c r="BD602" s="184"/>
      <c r="BE602" s="184"/>
      <c r="BF602" s="184"/>
      <c r="BG602" s="186"/>
      <c r="BH602" s="186"/>
      <c r="BI602" s="199"/>
      <c r="BJ602" s="199"/>
      <c r="BK602" s="199"/>
      <c r="BL602" s="218"/>
      <c r="BM602" s="186"/>
      <c r="BN602" s="186"/>
      <c r="BO602" s="186"/>
      <c r="BP602" s="186"/>
      <c r="BQ602" s="186"/>
      <c r="BR602" s="186"/>
      <c r="BS602" s="186"/>
      <c r="BT602" s="187"/>
      <c r="BU602" s="188"/>
      <c r="BV602" s="189"/>
      <c r="BW602" s="185"/>
      <c r="BX602"/>
      <c r="BZ602"/>
    </row>
    <row r="603" spans="2:78" ht="18.75">
      <c r="B603" s="363" t="s">
        <v>1147</v>
      </c>
      <c r="C603" s="364">
        <v>27928186000108</v>
      </c>
      <c r="D603" s="365" t="s">
        <v>13</v>
      </c>
      <c r="E603" s="365" t="s">
        <v>615</v>
      </c>
      <c r="F603" s="365" t="s">
        <v>619</v>
      </c>
      <c r="G603" s="366" t="s">
        <v>34</v>
      </c>
      <c r="H603" s="366" t="s">
        <v>1339</v>
      </c>
      <c r="I603" s="366" t="s">
        <v>34</v>
      </c>
      <c r="J603" s="366" t="s">
        <v>608</v>
      </c>
      <c r="K603" s="367" t="s">
        <v>48</v>
      </c>
      <c r="L603" s="368" t="s">
        <v>717</v>
      </c>
      <c r="M603" s="368" t="s">
        <v>34</v>
      </c>
      <c r="N603" s="367">
        <v>447511</v>
      </c>
      <c r="O603" s="367" t="s">
        <v>1323</v>
      </c>
      <c r="P603" s="371">
        <v>42965</v>
      </c>
      <c r="Q603" s="372">
        <v>357.65962589999998</v>
      </c>
      <c r="R603" s="372">
        <v>195.65886394444451</v>
      </c>
      <c r="S603" s="367">
        <v>1</v>
      </c>
      <c r="T603" s="369">
        <v>0.15215561853202009</v>
      </c>
      <c r="U603" s="369">
        <v>1.6302747150860553</v>
      </c>
      <c r="V603" s="369">
        <v>0.15809922852173486</v>
      </c>
      <c r="W603" s="369">
        <v>1.4163875737717946</v>
      </c>
      <c r="X603" s="369">
        <v>0.24944787355027831</v>
      </c>
      <c r="Y603" s="369">
        <v>1.7076145073572884</v>
      </c>
      <c r="Z603" s="369">
        <v>0.45229511172910186</v>
      </c>
      <c r="AA603" s="369">
        <v>2.4438380219851443</v>
      </c>
      <c r="AB603" s="369">
        <v>2.766008587006593E-2</v>
      </c>
      <c r="AC603" s="373">
        <v>1.6803195454564168</v>
      </c>
      <c r="AD603" s="575">
        <v>0</v>
      </c>
      <c r="AE603" s="370" t="s">
        <v>1932</v>
      </c>
      <c r="AF603" s="370" t="s">
        <v>1856</v>
      </c>
      <c r="AG603" s="374" t="s">
        <v>59</v>
      </c>
      <c r="AH603" s="374" t="s">
        <v>1819</v>
      </c>
      <c r="AI603" s="374">
        <v>1000</v>
      </c>
      <c r="AJ603" s="374">
        <v>1000</v>
      </c>
      <c r="AK603" s="374">
        <v>1000</v>
      </c>
      <c r="AL603" s="722">
        <v>1.8</v>
      </c>
      <c r="AM603" s="722">
        <v>0</v>
      </c>
      <c r="AN603" s="369" t="s">
        <v>1820</v>
      </c>
      <c r="AO603" s="367" t="s">
        <v>1326</v>
      </c>
      <c r="AP603" s="370" t="s">
        <v>1835</v>
      </c>
      <c r="AQ603" s="376" t="s">
        <v>673</v>
      </c>
      <c r="AR603" s="369">
        <v>5.0004000000000003E-3</v>
      </c>
      <c r="AS603" s="369">
        <v>5.0004000000000003E-3</v>
      </c>
      <c r="AT603" s="369" t="s">
        <v>1424</v>
      </c>
      <c r="AW603"/>
      <c r="AX603" s="198"/>
      <c r="AY603" s="184"/>
      <c r="AZ603" s="184"/>
      <c r="BA603" s="184"/>
      <c r="BB603" s="186"/>
      <c r="BC603" s="184"/>
      <c r="BD603" s="184"/>
      <c r="BE603" s="184"/>
      <c r="BF603" s="184"/>
      <c r="BG603" s="186"/>
      <c r="BH603" s="186"/>
      <c r="BI603" s="199"/>
      <c r="BJ603" s="199"/>
      <c r="BK603" s="199"/>
      <c r="BL603" s="186"/>
      <c r="BM603" s="186"/>
      <c r="BN603" s="186"/>
      <c r="BO603" s="186"/>
      <c r="BP603" s="186"/>
      <c r="BQ603" s="186"/>
      <c r="BR603" s="186"/>
      <c r="BS603" s="186"/>
      <c r="BT603" s="187"/>
      <c r="BU603" s="188"/>
      <c r="BV603" s="189"/>
      <c r="BW603" s="185"/>
      <c r="BX603"/>
      <c r="BZ603"/>
    </row>
    <row r="604" spans="2:78" ht="18.75">
      <c r="B604" s="363" t="s">
        <v>1602</v>
      </c>
      <c r="C604" s="364">
        <v>28075830000105</v>
      </c>
      <c r="D604" s="365" t="s">
        <v>14</v>
      </c>
      <c r="E604" s="365" t="s">
        <v>614</v>
      </c>
      <c r="F604" s="365" t="s">
        <v>1424</v>
      </c>
      <c r="G604" s="366" t="s">
        <v>1424</v>
      </c>
      <c r="H604" s="366" t="s">
        <v>867</v>
      </c>
      <c r="I604" s="366" t="s">
        <v>34</v>
      </c>
      <c r="J604" s="366" t="s">
        <v>608</v>
      </c>
      <c r="K604" s="367" t="s">
        <v>48</v>
      </c>
      <c r="L604" s="368"/>
      <c r="M604" s="368" t="s">
        <v>1424</v>
      </c>
      <c r="N604" s="367">
        <v>447951</v>
      </c>
      <c r="O604" s="367" t="s">
        <v>1323</v>
      </c>
      <c r="P604" s="371">
        <v>42971</v>
      </c>
      <c r="Q604" s="372">
        <v>554.72013805999995</v>
      </c>
      <c r="R604" s="372">
        <v>580.00270351845268</v>
      </c>
      <c r="S604" s="367">
        <v>2</v>
      </c>
      <c r="T604" s="369">
        <v>0.14910924708437223</v>
      </c>
      <c r="U604" s="369">
        <v>1.5976343013321901</v>
      </c>
      <c r="V604" s="369">
        <v>8.6905484726318427E-4</v>
      </c>
      <c r="W604" s="369">
        <v>7.7857336692854088E-3</v>
      </c>
      <c r="X604" s="369">
        <v>5.8520506665582506E-2</v>
      </c>
      <c r="Y604" s="369">
        <v>0.40060660665405817</v>
      </c>
      <c r="Z604" s="369">
        <v>0.12408577891071748</v>
      </c>
      <c r="AA604" s="369">
        <v>0.67045947795093563</v>
      </c>
      <c r="AB604" s="369">
        <v>0.17453801701690866</v>
      </c>
      <c r="AC604" s="373">
        <v>-0.63454594392044517</v>
      </c>
      <c r="AD604" s="575">
        <v>28069955000114</v>
      </c>
      <c r="AE604" s="370" t="s">
        <v>1817</v>
      </c>
      <c r="AF604" s="370" t="s">
        <v>1818</v>
      </c>
      <c r="AG604" s="374" t="s">
        <v>1594</v>
      </c>
      <c r="AH604" s="374" t="s">
        <v>1813</v>
      </c>
      <c r="AI604" s="374">
        <v>100000</v>
      </c>
      <c r="AJ604" s="374">
        <v>50000</v>
      </c>
      <c r="AK604" s="374">
        <v>100000</v>
      </c>
      <c r="AL604" s="722">
        <v>0</v>
      </c>
      <c r="AM604" s="722">
        <v>0</v>
      </c>
      <c r="AN604" s="369" t="s">
        <v>1814</v>
      </c>
      <c r="AO604" s="367" t="s">
        <v>1326</v>
      </c>
      <c r="AP604" s="370" t="s">
        <v>1835</v>
      </c>
      <c r="AQ604" s="376" t="s">
        <v>1815</v>
      </c>
      <c r="AR604" s="369">
        <v>0</v>
      </c>
      <c r="AS604" s="369">
        <v>0</v>
      </c>
      <c r="AT604" s="369" t="s">
        <v>1424</v>
      </c>
      <c r="AW604"/>
      <c r="AX604" s="198"/>
      <c r="AY604" s="184"/>
      <c r="AZ604" s="184"/>
      <c r="BA604" s="184"/>
      <c r="BB604" s="186"/>
      <c r="BC604" s="184"/>
      <c r="BD604" s="184"/>
      <c r="BE604" s="184"/>
      <c r="BF604" s="184"/>
      <c r="BG604" s="186"/>
      <c r="BH604" s="186"/>
      <c r="BI604" s="199"/>
      <c r="BJ604" s="199"/>
      <c r="BK604" s="199"/>
      <c r="BL604" s="186"/>
      <c r="BM604" s="186"/>
      <c r="BN604" s="186"/>
      <c r="BO604" s="186"/>
      <c r="BP604" s="186"/>
      <c r="BQ604" s="186"/>
      <c r="BR604" s="186"/>
      <c r="BS604" s="186"/>
      <c r="BT604" s="187"/>
      <c r="BU604" s="188"/>
      <c r="BV604" s="189"/>
      <c r="BW604" s="185"/>
      <c r="BX604"/>
      <c r="BZ604"/>
    </row>
    <row r="605" spans="2:78" ht="18.75">
      <c r="B605" s="363" t="s">
        <v>932</v>
      </c>
      <c r="C605" s="364">
        <v>27751295000194</v>
      </c>
      <c r="D605" s="365" t="s">
        <v>13</v>
      </c>
      <c r="E605" s="365" t="s">
        <v>615</v>
      </c>
      <c r="F605" s="365" t="s">
        <v>619</v>
      </c>
      <c r="G605" s="366" t="s">
        <v>34</v>
      </c>
      <c r="H605" s="366" t="s">
        <v>1340</v>
      </c>
      <c r="I605" s="366" t="s">
        <v>34</v>
      </c>
      <c r="J605" s="366" t="s">
        <v>702</v>
      </c>
      <c r="K605" s="367" t="s">
        <v>48</v>
      </c>
      <c r="L605" s="368"/>
      <c r="M605" s="368" t="s">
        <v>34</v>
      </c>
      <c r="N605" s="367">
        <v>448168</v>
      </c>
      <c r="O605" s="367" t="s">
        <v>1323</v>
      </c>
      <c r="P605" s="371">
        <v>42957</v>
      </c>
      <c r="Q605" s="372">
        <v>4.5673399400000001</v>
      </c>
      <c r="R605" s="372">
        <v>4.8742381522222207</v>
      </c>
      <c r="S605" s="367">
        <v>3</v>
      </c>
      <c r="T605" s="369">
        <v>0.31028123690625486</v>
      </c>
      <c r="U605" s="369">
        <v>3.3245151245429834</v>
      </c>
      <c r="V605" s="369">
        <v>0.32277876384310655</v>
      </c>
      <c r="W605" s="369">
        <v>2.891727141615656</v>
      </c>
      <c r="X605" s="369">
        <v>0.62465022614830579</v>
      </c>
      <c r="Y605" s="369">
        <v>4.2760909243824976</v>
      </c>
      <c r="Z605" s="369">
        <v>0.11705353915337824</v>
      </c>
      <c r="AA605" s="369">
        <v>0.63246292558272343</v>
      </c>
      <c r="AB605" s="369">
        <v>0.24856908558363119</v>
      </c>
      <c r="AC605" s="373">
        <v>0.84949147132297897</v>
      </c>
      <c r="AD605" s="575">
        <v>19628666000117</v>
      </c>
      <c r="AE605" s="370" t="s">
        <v>1889</v>
      </c>
      <c r="AF605" s="370" t="s">
        <v>1833</v>
      </c>
      <c r="AG605" s="374" t="s">
        <v>1458</v>
      </c>
      <c r="AH605" s="374" t="s">
        <v>1819</v>
      </c>
      <c r="AI605" s="374">
        <v>5000</v>
      </c>
      <c r="AJ605" s="374">
        <v>5000</v>
      </c>
      <c r="AK605" s="374">
        <v>5000</v>
      </c>
      <c r="AL605" s="722">
        <v>0</v>
      </c>
      <c r="AM605" s="722">
        <v>0</v>
      </c>
      <c r="AN605" s="369" t="s">
        <v>1815</v>
      </c>
      <c r="AO605" s="367" t="s">
        <v>1326</v>
      </c>
      <c r="AP605" s="370" t="s">
        <v>1835</v>
      </c>
      <c r="AQ605" s="376" t="s">
        <v>670</v>
      </c>
      <c r="AR605" s="369">
        <v>4.1999999999999997E-3</v>
      </c>
      <c r="AS605" s="369">
        <v>4.1999999999999997E-3</v>
      </c>
      <c r="AT605" s="369" t="s">
        <v>1424</v>
      </c>
      <c r="AW605"/>
      <c r="AX605" s="198"/>
      <c r="AY605" s="184"/>
      <c r="AZ605" s="184"/>
      <c r="BA605" s="184"/>
      <c r="BB605" s="186"/>
      <c r="BC605" s="184"/>
      <c r="BD605" s="184"/>
      <c r="BE605" s="184"/>
      <c r="BF605" s="184"/>
      <c r="BG605" s="186"/>
      <c r="BH605" s="186"/>
      <c r="BI605" s="199"/>
      <c r="BJ605" s="199"/>
      <c r="BK605" s="199"/>
      <c r="BL605" s="186"/>
      <c r="BM605" s="186"/>
      <c r="BN605" s="186"/>
      <c r="BO605" s="186"/>
      <c r="BP605" s="186"/>
      <c r="BQ605" s="186"/>
      <c r="BR605" s="186"/>
      <c r="BS605" s="186"/>
      <c r="BT605" s="187"/>
      <c r="BU605" s="188"/>
      <c r="BV605" s="189"/>
      <c r="BW605" s="185"/>
      <c r="BX605"/>
      <c r="BZ605"/>
    </row>
    <row r="606" spans="2:78" ht="18.75">
      <c r="B606" s="363" t="s">
        <v>1578</v>
      </c>
      <c r="C606" s="364">
        <v>26822061000128</v>
      </c>
      <c r="D606" s="365" t="s">
        <v>14</v>
      </c>
      <c r="E606" s="365" t="s">
        <v>614</v>
      </c>
      <c r="F606" s="365" t="s">
        <v>1424</v>
      </c>
      <c r="G606" s="366" t="s">
        <v>1424</v>
      </c>
      <c r="H606" s="366" t="s">
        <v>867</v>
      </c>
      <c r="I606" s="366" t="s">
        <v>34</v>
      </c>
      <c r="J606" s="366" t="s">
        <v>608</v>
      </c>
      <c r="K606" s="367" t="s">
        <v>48</v>
      </c>
      <c r="L606" s="368"/>
      <c r="M606" s="368" t="s">
        <v>1424</v>
      </c>
      <c r="N606" s="367">
        <v>448370</v>
      </c>
      <c r="O606" s="367" t="s">
        <v>1323</v>
      </c>
      <c r="P606" s="371">
        <v>42823</v>
      </c>
      <c r="Q606" s="372">
        <v>42.113494000000003</v>
      </c>
      <c r="R606" s="372">
        <v>43.332142170634938</v>
      </c>
      <c r="S606" s="367">
        <v>3</v>
      </c>
      <c r="T606" s="369">
        <v>9.6502128527116371E-2</v>
      </c>
      <c r="U606" s="369">
        <v>1.0339741746482702</v>
      </c>
      <c r="V606" s="369">
        <v>5.1773508651033584E-2</v>
      </c>
      <c r="W606" s="369">
        <v>0.46383119632876113</v>
      </c>
      <c r="X606" s="369">
        <v>0.15171951846727283</v>
      </c>
      <c r="Y606" s="369">
        <v>1.0386075739858238</v>
      </c>
      <c r="Z606" s="369">
        <v>0.15797405866212699</v>
      </c>
      <c r="AA606" s="369">
        <v>0.85356441189452115</v>
      </c>
      <c r="AB606" s="369">
        <v>0.16895580159822363</v>
      </c>
      <c r="AC606" s="373">
        <v>-0.35422244390603908</v>
      </c>
      <c r="AD606" s="575">
        <v>19496576000110</v>
      </c>
      <c r="AE606" s="370" t="s">
        <v>1889</v>
      </c>
      <c r="AF606" s="370" t="s">
        <v>1833</v>
      </c>
      <c r="AG606" s="374" t="s">
        <v>1458</v>
      </c>
      <c r="AH606" s="374" t="s">
        <v>1819</v>
      </c>
      <c r="AI606" s="374">
        <v>5000</v>
      </c>
      <c r="AJ606" s="374">
        <v>5000</v>
      </c>
      <c r="AK606" s="374">
        <v>5000</v>
      </c>
      <c r="AL606" s="722">
        <v>0</v>
      </c>
      <c r="AM606" s="722">
        <v>0</v>
      </c>
      <c r="AN606" s="369" t="s">
        <v>1815</v>
      </c>
      <c r="AO606" s="367" t="s">
        <v>1326</v>
      </c>
      <c r="AP606" s="370" t="s">
        <v>1835</v>
      </c>
      <c r="AQ606" s="376" t="s">
        <v>1815</v>
      </c>
      <c r="AR606" s="369">
        <v>3.3333333333333301E-3</v>
      </c>
      <c r="AS606" s="369">
        <v>3.3333333333333301E-3</v>
      </c>
      <c r="AT606" s="369" t="s">
        <v>1424</v>
      </c>
      <c r="AW606"/>
      <c r="AX606" s="198"/>
      <c r="AY606" s="184"/>
      <c r="AZ606" s="184"/>
      <c r="BA606" s="184"/>
      <c r="BB606" s="186"/>
      <c r="BC606" s="184"/>
      <c r="BD606" s="184"/>
      <c r="BE606" s="184"/>
      <c r="BF606" s="184"/>
      <c r="BG606" s="186"/>
      <c r="BH606" s="186"/>
      <c r="BI606" s="199"/>
      <c r="BJ606" s="199"/>
      <c r="BK606" s="199"/>
      <c r="BL606" s="186"/>
      <c r="BM606" s="186"/>
      <c r="BN606" s="186"/>
      <c r="BO606" s="186"/>
      <c r="BP606" s="186"/>
      <c r="BQ606" s="186"/>
      <c r="BR606" s="186"/>
      <c r="BS606" s="186"/>
      <c r="BT606" s="187"/>
      <c r="BU606" s="188"/>
      <c r="BV606" s="189"/>
      <c r="BW606" s="185"/>
      <c r="BX606"/>
      <c r="BZ606"/>
    </row>
    <row r="607" spans="2:78" ht="18.75">
      <c r="B607" s="363" t="s">
        <v>1625</v>
      </c>
      <c r="C607" s="364">
        <v>28069930000110</v>
      </c>
      <c r="D607" s="365" t="s">
        <v>13</v>
      </c>
      <c r="E607" s="365" t="s">
        <v>615</v>
      </c>
      <c r="F607" s="365" t="s">
        <v>619</v>
      </c>
      <c r="G607" s="366" t="s">
        <v>34</v>
      </c>
      <c r="H607" s="366" t="s">
        <v>1339</v>
      </c>
      <c r="I607" s="366" t="s">
        <v>34</v>
      </c>
      <c r="J607" s="366" t="s">
        <v>1424</v>
      </c>
      <c r="K607" s="367" t="s">
        <v>48</v>
      </c>
      <c r="L607" s="368"/>
      <c r="M607" s="368" t="s">
        <v>1424</v>
      </c>
      <c r="N607" s="367">
        <v>448842</v>
      </c>
      <c r="O607" s="367" t="s">
        <v>1323</v>
      </c>
      <c r="P607" s="371">
        <v>42999</v>
      </c>
      <c r="Q607" s="372">
        <v>777.38656488000004</v>
      </c>
      <c r="R607" s="372">
        <v>1102.1911603287699</v>
      </c>
      <c r="S607" s="367">
        <v>1</v>
      </c>
      <c r="T607" s="369">
        <v>8.4054793193541144E-2</v>
      </c>
      <c r="U607" s="369">
        <v>0.90060692695603661</v>
      </c>
      <c r="V607" s="369">
        <v>7.5191470884141243E-2</v>
      </c>
      <c r="W607" s="369">
        <v>0.67362925176627353</v>
      </c>
      <c r="X607" s="369">
        <v>0.13318672357779548</v>
      </c>
      <c r="Y607" s="369">
        <v>0.91173990834998175</v>
      </c>
      <c r="Z607" s="369">
        <v>0.20158181287830446</v>
      </c>
      <c r="AA607" s="369">
        <v>1.0891855473948906</v>
      </c>
      <c r="AB607" s="369">
        <v>4.6760982217035146E-2</v>
      </c>
      <c r="AC607" s="373">
        <v>-0.77906778245234209</v>
      </c>
      <c r="AD607" s="575">
        <v>26860879000135</v>
      </c>
      <c r="AE607" s="370" t="s">
        <v>1817</v>
      </c>
      <c r="AF607" s="370" t="s">
        <v>1818</v>
      </c>
      <c r="AG607" s="374" t="s">
        <v>59</v>
      </c>
      <c r="AH607" s="374" t="s">
        <v>1894</v>
      </c>
      <c r="AI607" s="374">
        <v>50000</v>
      </c>
      <c r="AJ607" s="374">
        <v>50000</v>
      </c>
      <c r="AK607" s="374">
        <v>50000</v>
      </c>
      <c r="AL607" s="722">
        <v>1</v>
      </c>
      <c r="AM607" s="722">
        <v>10</v>
      </c>
      <c r="AN607" s="369" t="s">
        <v>1820</v>
      </c>
      <c r="AO607" s="367" t="s">
        <v>1326</v>
      </c>
      <c r="AP607" s="370" t="s">
        <v>1835</v>
      </c>
      <c r="AQ607" s="376" t="s">
        <v>1815</v>
      </c>
      <c r="AR607" s="369">
        <v>0</v>
      </c>
      <c r="AS607" s="369">
        <v>0</v>
      </c>
      <c r="AT607" s="369" t="s">
        <v>1424</v>
      </c>
      <c r="AW607"/>
      <c r="AX607" s="198"/>
      <c r="AY607" s="184"/>
      <c r="AZ607" s="184"/>
      <c r="BA607" s="184"/>
      <c r="BB607" s="186"/>
      <c r="BC607" s="184"/>
      <c r="BD607" s="184"/>
      <c r="BE607" s="184"/>
      <c r="BF607" s="184"/>
      <c r="BG607" s="186"/>
      <c r="BH607" s="186"/>
      <c r="BI607" s="199"/>
      <c r="BJ607" s="199"/>
      <c r="BK607" s="199"/>
      <c r="BL607" s="186"/>
      <c r="BM607" s="186"/>
      <c r="BN607" s="186"/>
      <c r="BO607" s="186"/>
      <c r="BP607" s="186"/>
      <c r="BQ607" s="186"/>
      <c r="BR607" s="186"/>
      <c r="BS607" s="186"/>
      <c r="BT607" s="187"/>
      <c r="BU607" s="188"/>
      <c r="BV607" s="189"/>
      <c r="BW607" s="185"/>
      <c r="BX607"/>
      <c r="BZ607"/>
    </row>
    <row r="608" spans="2:78" ht="18.75">
      <c r="B608" s="363" t="s">
        <v>915</v>
      </c>
      <c r="C608" s="364">
        <v>27717327000135</v>
      </c>
      <c r="D608" s="365" t="s">
        <v>14</v>
      </c>
      <c r="E608" s="365" t="s">
        <v>607</v>
      </c>
      <c r="F608" s="365" t="s">
        <v>1319</v>
      </c>
      <c r="G608" s="366" t="s">
        <v>1424</v>
      </c>
      <c r="H608" s="366" t="s">
        <v>34</v>
      </c>
      <c r="I608" s="366" t="s">
        <v>34</v>
      </c>
      <c r="J608" s="366" t="s">
        <v>608</v>
      </c>
      <c r="K608" s="367" t="s">
        <v>48</v>
      </c>
      <c r="L608" s="368" t="s">
        <v>1341</v>
      </c>
      <c r="M608" s="368" t="s">
        <v>34</v>
      </c>
      <c r="N608" s="367">
        <v>449792</v>
      </c>
      <c r="O608" s="367" t="s">
        <v>1323</v>
      </c>
      <c r="P608" s="371">
        <v>42960</v>
      </c>
      <c r="Q608" s="372">
        <v>74.428174530000007</v>
      </c>
      <c r="R608" s="372">
        <v>130.80663933722218</v>
      </c>
      <c r="S608" s="367">
        <v>2</v>
      </c>
      <c r="T608" s="369">
        <v>-5.3595455403055214E-2</v>
      </c>
      <c r="U608" s="369">
        <v>-0.5742496835155364</v>
      </c>
      <c r="V608" s="369">
        <v>-0.20450836668751404</v>
      </c>
      <c r="W608" s="369">
        <v>-1.8321601693884215</v>
      </c>
      <c r="X608" s="369">
        <v>-0.22163475980690006</v>
      </c>
      <c r="Y608" s="369">
        <v>-1.5172177088317709</v>
      </c>
      <c r="Z608" s="369">
        <v>-7.7589489780542475E-2</v>
      </c>
      <c r="AA608" s="369">
        <v>-0.41923102928798928</v>
      </c>
      <c r="AB608" s="369">
        <v>0.26132213843954094</v>
      </c>
      <c r="AC608" s="373">
        <v>-1.2097322262113415</v>
      </c>
      <c r="AD608" s="575">
        <v>34473526000100</v>
      </c>
      <c r="AE608" s="370" t="s">
        <v>1889</v>
      </c>
      <c r="AF608" s="370" t="s">
        <v>1833</v>
      </c>
      <c r="AG608" s="374" t="s">
        <v>1458</v>
      </c>
      <c r="AH608" s="374" t="s">
        <v>1819</v>
      </c>
      <c r="AI608" s="374">
        <v>5000</v>
      </c>
      <c r="AJ608" s="374">
        <v>1000</v>
      </c>
      <c r="AK608" s="374">
        <v>5000</v>
      </c>
      <c r="AL608" s="722">
        <v>0</v>
      </c>
      <c r="AM608" s="722">
        <v>0</v>
      </c>
      <c r="AN608" s="369" t="s">
        <v>1815</v>
      </c>
      <c r="AO608" s="367" t="s">
        <v>1326</v>
      </c>
      <c r="AP608" s="370" t="s">
        <v>1816</v>
      </c>
      <c r="AQ608" s="376" t="s">
        <v>667</v>
      </c>
      <c r="AR608" s="369">
        <v>5.3333333333333297E-3</v>
      </c>
      <c r="AS608" s="369">
        <v>5.3333333333333297E-3</v>
      </c>
      <c r="AT608" s="369" t="s">
        <v>1424</v>
      </c>
      <c r="AW608"/>
      <c r="AX608" s="198"/>
      <c r="AY608" s="184"/>
      <c r="AZ608" s="184"/>
      <c r="BA608" s="184"/>
      <c r="BB608" s="186"/>
      <c r="BC608" s="184"/>
      <c r="BD608" s="184"/>
      <c r="BE608" s="184"/>
      <c r="BF608" s="184"/>
      <c r="BG608" s="186"/>
      <c r="BH608" s="186"/>
      <c r="BI608" s="199"/>
      <c r="BJ608" s="199"/>
      <c r="BK608" s="199"/>
      <c r="BL608" s="186"/>
      <c r="BM608" s="186"/>
      <c r="BN608" s="186"/>
      <c r="BO608" s="186"/>
      <c r="BP608" s="186"/>
      <c r="BQ608" s="186"/>
      <c r="BR608" s="186"/>
      <c r="BS608" s="186"/>
      <c r="BT608" s="187"/>
      <c r="BU608" s="188"/>
      <c r="BV608" s="189"/>
      <c r="BW608" s="185"/>
      <c r="BX608"/>
      <c r="BZ608"/>
    </row>
    <row r="609" spans="2:78" ht="18.75">
      <c r="B609" s="363" t="s">
        <v>647</v>
      </c>
      <c r="C609" s="364">
        <v>28470590000135</v>
      </c>
      <c r="D609" s="365" t="s">
        <v>14</v>
      </c>
      <c r="E609" s="365" t="s">
        <v>614</v>
      </c>
      <c r="F609" s="365" t="s">
        <v>691</v>
      </c>
      <c r="G609" s="366" t="s">
        <v>1424</v>
      </c>
      <c r="H609" s="366" t="s">
        <v>867</v>
      </c>
      <c r="I609" s="366" t="s">
        <v>34</v>
      </c>
      <c r="J609" s="366" t="s">
        <v>608</v>
      </c>
      <c r="K609" s="367" t="s">
        <v>48</v>
      </c>
      <c r="L609" s="368" t="s">
        <v>717</v>
      </c>
      <c r="M609" s="368" t="s">
        <v>34</v>
      </c>
      <c r="N609" s="367">
        <v>449822</v>
      </c>
      <c r="O609" s="367" t="s">
        <v>1323</v>
      </c>
      <c r="P609" s="371">
        <v>43005</v>
      </c>
      <c r="Q609" s="372">
        <v>51.51352378</v>
      </c>
      <c r="R609" s="372">
        <v>74.857403861745965</v>
      </c>
      <c r="S609" s="367">
        <v>1</v>
      </c>
      <c r="T609" s="369">
        <v>1.8349044526408953E-3</v>
      </c>
      <c r="U609" s="369">
        <v>1.9660124040110624E-2</v>
      </c>
      <c r="V609" s="369">
        <v>-1.4650318885251701E-2</v>
      </c>
      <c r="W609" s="369">
        <v>-0.13125003717530512</v>
      </c>
      <c r="X609" s="369">
        <v>0.16248894136789893</v>
      </c>
      <c r="Y609" s="369">
        <v>1.1123304825808666</v>
      </c>
      <c r="Z609" s="369">
        <v>0.50450827873409776</v>
      </c>
      <c r="AA609" s="369">
        <v>2.7259558682012104</v>
      </c>
      <c r="AB609" s="369">
        <v>0.14861291404072971</v>
      </c>
      <c r="AC609" s="373">
        <v>-0.84966885486079058</v>
      </c>
      <c r="AD609" s="575">
        <v>0</v>
      </c>
      <c r="AE609" s="370" t="s">
        <v>1911</v>
      </c>
      <c r="AF609" s="370" t="s">
        <v>1833</v>
      </c>
      <c r="AG609" s="374" t="s">
        <v>1458</v>
      </c>
      <c r="AH609" s="374" t="s">
        <v>1819</v>
      </c>
      <c r="AI609" s="374">
        <v>1000</v>
      </c>
      <c r="AJ609" s="374">
        <v>300</v>
      </c>
      <c r="AK609" s="374">
        <v>1000</v>
      </c>
      <c r="AL609" s="722">
        <v>1.1499999999999999</v>
      </c>
      <c r="AM609" s="722">
        <v>25</v>
      </c>
      <c r="AN609" s="369" t="s">
        <v>1815</v>
      </c>
      <c r="AO609" s="367" t="s">
        <v>1326</v>
      </c>
      <c r="AP609" s="370" t="s">
        <v>1835</v>
      </c>
      <c r="AQ609" s="376" t="s">
        <v>670</v>
      </c>
      <c r="AR609" s="369">
        <v>4.0000000000000001E-3</v>
      </c>
      <c r="AS609" s="369">
        <v>4.0000000000000001E-3</v>
      </c>
      <c r="AT609" s="369" t="s">
        <v>1424</v>
      </c>
      <c r="AW609"/>
      <c r="AX609" s="198"/>
      <c r="AY609" s="184"/>
      <c r="AZ609" s="184"/>
      <c r="BA609" s="184"/>
      <c r="BB609" s="186"/>
      <c r="BC609" s="184"/>
      <c r="BD609" s="184"/>
      <c r="BE609" s="184"/>
      <c r="BF609" s="184"/>
      <c r="BG609" s="186"/>
      <c r="BH609" s="186"/>
      <c r="BI609" s="199"/>
      <c r="BJ609" s="199"/>
      <c r="BK609" s="199"/>
      <c r="BL609" s="186"/>
      <c r="BM609" s="186"/>
      <c r="BN609" s="186"/>
      <c r="BO609" s="186"/>
      <c r="BP609" s="186"/>
      <c r="BQ609" s="186"/>
      <c r="BR609" s="186"/>
      <c r="BS609" s="186"/>
      <c r="BT609" s="187"/>
      <c r="BU609" s="188"/>
      <c r="BV609" s="189"/>
      <c r="BW609" s="185"/>
      <c r="BX609"/>
      <c r="BZ609"/>
    </row>
    <row r="610" spans="2:78" ht="18.75">
      <c r="B610" s="363" t="s">
        <v>288</v>
      </c>
      <c r="C610" s="364">
        <v>28386218000145</v>
      </c>
      <c r="D610" s="365" t="s">
        <v>14</v>
      </c>
      <c r="E610" s="365" t="s">
        <v>614</v>
      </c>
      <c r="F610" s="365" t="s">
        <v>1424</v>
      </c>
      <c r="G610" s="366" t="s">
        <v>1424</v>
      </c>
      <c r="H610" s="366" t="s">
        <v>867</v>
      </c>
      <c r="I610" s="366" t="s">
        <v>34</v>
      </c>
      <c r="J610" s="366" t="s">
        <v>608</v>
      </c>
      <c r="K610" s="367" t="s">
        <v>48</v>
      </c>
      <c r="L610" s="368"/>
      <c r="M610" s="368" t="s">
        <v>34</v>
      </c>
      <c r="N610" s="367">
        <v>450308</v>
      </c>
      <c r="O610" s="367" t="s">
        <v>1323</v>
      </c>
      <c r="P610" s="371">
        <v>42993</v>
      </c>
      <c r="Q610" s="372">
        <v>32.419154939999999</v>
      </c>
      <c r="R610" s="372">
        <v>31.582360585039687</v>
      </c>
      <c r="S610" s="367">
        <v>2</v>
      </c>
      <c r="T610" s="369">
        <v>0.14610233192409017</v>
      </c>
      <c r="U610" s="369">
        <v>1.5654166428355032</v>
      </c>
      <c r="V610" s="369">
        <v>-1.9395769333713231E-3</v>
      </c>
      <c r="W610" s="369">
        <v>-1.7376382494009912E-2</v>
      </c>
      <c r="X610" s="369">
        <v>5.5638447879103881E-2</v>
      </c>
      <c r="Y610" s="369">
        <v>0.38087725268201283</v>
      </c>
      <c r="Z610" s="369">
        <v>0.12425974795390249</v>
      </c>
      <c r="AA610" s="369">
        <v>0.67139946635973924</v>
      </c>
      <c r="AB610" s="369">
        <v>0.17314777073180115</v>
      </c>
      <c r="AC610" s="373">
        <v>-0.65586188062757644</v>
      </c>
      <c r="AD610" s="575">
        <v>28069937000132</v>
      </c>
      <c r="AE610" s="370" t="s">
        <v>2053</v>
      </c>
      <c r="AF610" s="370" t="s">
        <v>1812</v>
      </c>
      <c r="AG610" s="374" t="s">
        <v>1459</v>
      </c>
      <c r="AH610" s="374" t="s">
        <v>1813</v>
      </c>
      <c r="AI610" s="374">
        <v>5000</v>
      </c>
      <c r="AJ610" s="374">
        <v>1000</v>
      </c>
      <c r="AK610" s="374">
        <v>1000</v>
      </c>
      <c r="AL610" s="722">
        <v>1.9</v>
      </c>
      <c r="AM610" s="722">
        <v>20</v>
      </c>
      <c r="AN610" s="369" t="s">
        <v>1814</v>
      </c>
      <c r="AO610" s="367" t="s">
        <v>1326</v>
      </c>
      <c r="AP610" s="370" t="s">
        <v>1835</v>
      </c>
      <c r="AQ610" s="376" t="s">
        <v>670</v>
      </c>
      <c r="AR610" s="369">
        <v>3.8E-3</v>
      </c>
      <c r="AS610" s="369">
        <v>3.8E-3</v>
      </c>
      <c r="AT610" s="369" t="s">
        <v>1424</v>
      </c>
      <c r="AW610"/>
      <c r="AX610" s="198"/>
      <c r="AY610" s="184"/>
      <c r="AZ610" s="184"/>
      <c r="BA610" s="184"/>
      <c r="BB610" s="186"/>
      <c r="BC610" s="184"/>
      <c r="BD610" s="184"/>
      <c r="BE610" s="184"/>
      <c r="BF610" s="184"/>
      <c r="BG610" s="186"/>
      <c r="BH610" s="186"/>
      <c r="BI610" s="199"/>
      <c r="BJ610" s="199"/>
      <c r="BK610" s="199"/>
      <c r="BL610" s="186"/>
      <c r="BM610" s="186"/>
      <c r="BN610" s="186"/>
      <c r="BO610" s="186"/>
      <c r="BP610" s="186"/>
      <c r="BQ610" s="186"/>
      <c r="BR610" s="186"/>
      <c r="BS610" s="186"/>
      <c r="BT610" s="187"/>
      <c r="BU610" s="188"/>
      <c r="BV610" s="189"/>
      <c r="BW610" s="185"/>
      <c r="BX610"/>
      <c r="BZ610"/>
    </row>
    <row r="611" spans="2:78" ht="18.75">
      <c r="B611" s="363" t="s">
        <v>1164</v>
      </c>
      <c r="C611" s="364">
        <v>27783868000161</v>
      </c>
      <c r="D611" s="365" t="s">
        <v>14</v>
      </c>
      <c r="E611" s="365" t="s">
        <v>607</v>
      </c>
      <c r="F611" s="365" t="s">
        <v>1424</v>
      </c>
      <c r="G611" s="366" t="s">
        <v>1424</v>
      </c>
      <c r="H611" s="366" t="s">
        <v>34</v>
      </c>
      <c r="I611" s="366" t="s">
        <v>34</v>
      </c>
      <c r="J611" s="366" t="s">
        <v>608</v>
      </c>
      <c r="K611" s="367" t="s">
        <v>48</v>
      </c>
      <c r="L611" s="368"/>
      <c r="M611" s="368" t="s">
        <v>34</v>
      </c>
      <c r="N611" s="367">
        <v>450456</v>
      </c>
      <c r="O611" s="367" t="s">
        <v>1323</v>
      </c>
      <c r="P611" s="371">
        <v>43009</v>
      </c>
      <c r="Q611" s="372">
        <v>94.304102400000005</v>
      </c>
      <c r="R611" s="372">
        <v>79.089339862301529</v>
      </c>
      <c r="S611" s="367">
        <v>2</v>
      </c>
      <c r="T611" s="369">
        <v>0.18789630614917585</v>
      </c>
      <c r="U611" s="369">
        <v>2.0132190971877022</v>
      </c>
      <c r="V611" s="369">
        <v>7.368995619547225E-2</v>
      </c>
      <c r="W611" s="369">
        <v>0.66017740404537073</v>
      </c>
      <c r="X611" s="369">
        <v>0.289004701550722</v>
      </c>
      <c r="Y611" s="369">
        <v>1.9784038005158842</v>
      </c>
      <c r="Z611" s="369">
        <v>0.17669628681830263</v>
      </c>
      <c r="AA611" s="369">
        <v>0.95472423396163841</v>
      </c>
      <c r="AB611" s="369">
        <v>0.21974369247579573</v>
      </c>
      <c r="AC611" s="373">
        <v>-0.17261696562219203</v>
      </c>
      <c r="AD611" s="575">
        <v>28589709000193</v>
      </c>
      <c r="AE611" s="370" t="s">
        <v>1986</v>
      </c>
      <c r="AF611" s="370" t="s">
        <v>1833</v>
      </c>
      <c r="AG611" s="374" t="s">
        <v>1458</v>
      </c>
      <c r="AH611" s="374" t="s">
        <v>1819</v>
      </c>
      <c r="AI611" s="374">
        <v>500</v>
      </c>
      <c r="AJ611" s="374">
        <v>500</v>
      </c>
      <c r="AK611" s="374">
        <v>500</v>
      </c>
      <c r="AL611" s="722">
        <v>1.7</v>
      </c>
      <c r="AM611" s="722">
        <v>20</v>
      </c>
      <c r="AN611" s="369" t="s">
        <v>1869</v>
      </c>
      <c r="AO611" s="367" t="s">
        <v>1326</v>
      </c>
      <c r="AP611" s="370" t="s">
        <v>1816</v>
      </c>
      <c r="AQ611" s="376" t="s">
        <v>672</v>
      </c>
      <c r="AR611" s="369">
        <v>4.5333333333333302E-3</v>
      </c>
      <c r="AS611" s="369">
        <v>4.5333333333333302E-3</v>
      </c>
      <c r="AT611" s="369" t="s">
        <v>1424</v>
      </c>
      <c r="AW611"/>
      <c r="AX611" s="198"/>
      <c r="AY611" s="184"/>
      <c r="AZ611" s="184"/>
      <c r="BA611" s="184"/>
      <c r="BB611" s="186"/>
      <c r="BC611" s="184"/>
      <c r="BD611" s="184"/>
      <c r="BE611" s="184"/>
      <c r="BF611" s="184"/>
      <c r="BG611" s="186"/>
      <c r="BH611" s="186"/>
      <c r="BI611" s="199"/>
      <c r="BJ611" s="199"/>
      <c r="BK611" s="199"/>
      <c r="BL611" s="186"/>
      <c r="BM611" s="186"/>
      <c r="BN611" s="186"/>
      <c r="BO611" s="186"/>
      <c r="BP611" s="186"/>
      <c r="BQ611" s="186"/>
      <c r="BR611" s="186"/>
      <c r="BS611" s="186"/>
      <c r="BT611" s="187"/>
      <c r="BU611" s="188"/>
      <c r="BV611" s="189"/>
      <c r="BW611" s="185"/>
      <c r="BX611"/>
      <c r="BZ611"/>
    </row>
    <row r="612" spans="2:78" ht="18.75">
      <c r="B612" s="363" t="s">
        <v>893</v>
      </c>
      <c r="C612" s="364"/>
      <c r="D612" s="365" t="s">
        <v>11</v>
      </c>
      <c r="E612" s="365" t="s">
        <v>620</v>
      </c>
      <c r="F612" s="365" t="s">
        <v>665</v>
      </c>
      <c r="G612" s="366" t="s">
        <v>740</v>
      </c>
      <c r="H612" s="366" t="s">
        <v>34</v>
      </c>
      <c r="I612" s="366" t="s">
        <v>1424</v>
      </c>
      <c r="J612" s="366" t="s">
        <v>608</v>
      </c>
      <c r="L612" s="368"/>
      <c r="M612" s="368" t="s">
        <v>34</v>
      </c>
      <c r="N612" s="367">
        <v>450944</v>
      </c>
      <c r="O612" s="367" t="s">
        <v>1323</v>
      </c>
      <c r="P612" s="371"/>
      <c r="S612" s="367"/>
      <c r="U612" s="369"/>
      <c r="W612" s="369"/>
      <c r="Y612" s="369"/>
      <c r="AA612" s="369"/>
      <c r="AD612" s="575">
        <v>18652141000154</v>
      </c>
      <c r="AE612" s="370"/>
      <c r="AF612" s="370"/>
      <c r="AG612" s="374" t="s">
        <v>721</v>
      </c>
      <c r="AH612" s="374"/>
      <c r="AI612" s="374">
        <v>1000</v>
      </c>
      <c r="AJ612" s="374">
        <v>1000</v>
      </c>
      <c r="AK612" s="374">
        <v>1000</v>
      </c>
      <c r="AN612" s="369"/>
      <c r="AO612" s="367" t="s">
        <v>1326</v>
      </c>
      <c r="AP612" s="370"/>
      <c r="AR612" s="369">
        <v>1.8666666666666699E-3</v>
      </c>
      <c r="AS612" s="369">
        <v>1.8666666666666699E-3</v>
      </c>
      <c r="AT612" s="369" t="s">
        <v>1424</v>
      </c>
      <c r="AW612" s="198"/>
      <c r="AX612" s="198"/>
      <c r="AY612" s="184"/>
      <c r="AZ612" s="184"/>
      <c r="BA612" s="184"/>
      <c r="BB612" s="186"/>
      <c r="BC612" s="184"/>
      <c r="BD612" s="184"/>
      <c r="BE612" s="184"/>
      <c r="BF612" s="184"/>
      <c r="BG612" s="186"/>
      <c r="BH612" s="186"/>
      <c r="BI612" s="199"/>
      <c r="BJ612" s="199"/>
      <c r="BK612" s="199"/>
      <c r="BL612" s="218"/>
      <c r="BM612" s="186"/>
      <c r="BN612" s="186"/>
      <c r="BO612" s="186"/>
      <c r="BP612" s="186"/>
      <c r="BQ612" s="186"/>
      <c r="BR612" s="186"/>
      <c r="BS612" s="186"/>
      <c r="BT612" s="187"/>
      <c r="BU612" s="188"/>
      <c r="BV612" s="189"/>
      <c r="BW612" s="185"/>
      <c r="BX612"/>
      <c r="BZ612"/>
    </row>
    <row r="613" spans="2:78" ht="18.75">
      <c r="B613" s="363" t="s">
        <v>1119</v>
      </c>
      <c r="C613" s="364">
        <v>28235674000194</v>
      </c>
      <c r="D613" s="365" t="s">
        <v>14</v>
      </c>
      <c r="E613" s="365" t="s">
        <v>614</v>
      </c>
      <c r="F613" s="365" t="s">
        <v>1424</v>
      </c>
      <c r="G613" s="366" t="s">
        <v>1424</v>
      </c>
      <c r="H613" s="366" t="s">
        <v>1340</v>
      </c>
      <c r="I613" s="366" t="s">
        <v>34</v>
      </c>
      <c r="J613" s="366" t="s">
        <v>608</v>
      </c>
      <c r="K613" s="367" t="s">
        <v>48</v>
      </c>
      <c r="L613" s="368"/>
      <c r="M613" s="368" t="s">
        <v>34</v>
      </c>
      <c r="N613" s="367">
        <v>451533</v>
      </c>
      <c r="O613" s="367" t="s">
        <v>1323</v>
      </c>
      <c r="P613" s="371">
        <v>43009</v>
      </c>
      <c r="Q613" s="372">
        <v>12.521603020000001</v>
      </c>
      <c r="R613" s="372">
        <v>13.780561546785707</v>
      </c>
      <c r="S613" s="367">
        <v>3</v>
      </c>
      <c r="T613" s="369">
        <v>0.18217386961536697</v>
      </c>
      <c r="U613" s="369">
        <v>1.9519059253195856</v>
      </c>
      <c r="V613" s="369">
        <v>1.5534798794711868E-2</v>
      </c>
      <c r="W613" s="369">
        <v>0.13917396169235585</v>
      </c>
      <c r="X613" s="369">
        <v>9.0897268545265586E-2</v>
      </c>
      <c r="Y613" s="369">
        <v>0.62224420772928113</v>
      </c>
      <c r="Z613" s="369">
        <v>0.17516988001209643</v>
      </c>
      <c r="AA613" s="369">
        <v>0.94647676258003777</v>
      </c>
      <c r="AB613" s="369">
        <v>0.20810930840063124</v>
      </c>
      <c r="AC613" s="373">
        <v>-0.46171239311204637</v>
      </c>
      <c r="AD613" s="575">
        <v>17002861000101</v>
      </c>
      <c r="AE613" s="370" t="s">
        <v>1889</v>
      </c>
      <c r="AF613" s="370" t="s">
        <v>1833</v>
      </c>
      <c r="AG613" s="374" t="s">
        <v>1458</v>
      </c>
      <c r="AH613" s="374" t="s">
        <v>1819</v>
      </c>
      <c r="AI613" s="374">
        <v>5000</v>
      </c>
      <c r="AJ613" s="374">
        <v>5000</v>
      </c>
      <c r="AK613" s="374">
        <v>5000</v>
      </c>
      <c r="AL613" s="722">
        <v>0</v>
      </c>
      <c r="AM613" s="722">
        <v>0</v>
      </c>
      <c r="AN613" s="369" t="s">
        <v>1815</v>
      </c>
      <c r="AO613" s="367" t="s">
        <v>1326</v>
      </c>
      <c r="AP613" s="370" t="s">
        <v>1835</v>
      </c>
      <c r="AQ613" s="376" t="s">
        <v>670</v>
      </c>
      <c r="AR613" s="369">
        <v>4.8250000000000003E-3</v>
      </c>
      <c r="AS613" s="369">
        <v>4.8250000000000003E-3</v>
      </c>
      <c r="AT613" s="369" t="s">
        <v>1424</v>
      </c>
      <c r="AW613" s="198"/>
      <c r="AX613" s="198"/>
      <c r="AY613" s="184"/>
      <c r="AZ613" s="184"/>
      <c r="BA613" s="184"/>
      <c r="BB613" s="186"/>
      <c r="BC613" s="184"/>
      <c r="BD613" s="184"/>
      <c r="BE613" s="184"/>
      <c r="BF613" s="184"/>
      <c r="BG613" s="186"/>
      <c r="BH613" s="186"/>
      <c r="BI613" s="199"/>
      <c r="BJ613" s="199"/>
      <c r="BK613" s="199"/>
      <c r="BL613" s="218"/>
      <c r="BM613" s="186"/>
      <c r="BN613" s="186"/>
      <c r="BO613" s="186"/>
      <c r="BP613" s="186"/>
      <c r="BQ613" s="186"/>
      <c r="BR613" s="186"/>
      <c r="BS613" s="186"/>
      <c r="BT613" s="187"/>
      <c r="BU613" s="188"/>
      <c r="BV613" s="189"/>
      <c r="BW613" s="185"/>
      <c r="BX613"/>
      <c r="BZ613"/>
    </row>
    <row r="614" spans="2:78" ht="18.75">
      <c r="B614" s="363" t="s">
        <v>1134</v>
      </c>
      <c r="C614" s="364">
        <v>27347332000101</v>
      </c>
      <c r="D614" s="365" t="s">
        <v>14</v>
      </c>
      <c r="E614" s="365" t="s">
        <v>614</v>
      </c>
      <c r="F614" s="365" t="s">
        <v>1424</v>
      </c>
      <c r="G614" s="366" t="s">
        <v>1424</v>
      </c>
      <c r="H614" s="366" t="s">
        <v>1340</v>
      </c>
      <c r="I614" s="366" t="s">
        <v>34</v>
      </c>
      <c r="J614" s="366" t="s">
        <v>608</v>
      </c>
      <c r="K614" s="367" t="s">
        <v>48</v>
      </c>
      <c r="L614" s="368"/>
      <c r="M614" s="368" t="s">
        <v>34</v>
      </c>
      <c r="N614" s="367">
        <v>451584</v>
      </c>
      <c r="O614" s="367" t="s">
        <v>1323</v>
      </c>
      <c r="P614" s="371">
        <v>43014</v>
      </c>
      <c r="Q614" s="372">
        <v>53.240036670000002</v>
      </c>
      <c r="R614" s="372">
        <v>67.114392853015858</v>
      </c>
      <c r="S614" s="367">
        <v>2</v>
      </c>
      <c r="T614" s="369">
        <v>2.541963461706187E-2</v>
      </c>
      <c r="U614" s="369">
        <v>0.2723592331505077</v>
      </c>
      <c r="V614" s="369">
        <v>-5.1082572345968247E-2</v>
      </c>
      <c r="W614" s="369">
        <v>-0.45764120029960403</v>
      </c>
      <c r="X614" s="369">
        <v>6.2533469949662024E-2</v>
      </c>
      <c r="Y614" s="369">
        <v>0.42807765390676256</v>
      </c>
      <c r="Z614" s="369">
        <v>0.15529435567277394</v>
      </c>
      <c r="AA614" s="369">
        <v>0.83908545803633627</v>
      </c>
      <c r="AB614" s="369">
        <v>0.24488522524400805</v>
      </c>
      <c r="AC614" s="373">
        <v>-0.66440928720426984</v>
      </c>
      <c r="AD614" s="575">
        <v>32772397000126</v>
      </c>
      <c r="AE614" s="370" t="s">
        <v>1854</v>
      </c>
      <c r="AF614" s="370" t="s">
        <v>1812</v>
      </c>
      <c r="AG614" s="374" t="s">
        <v>1459</v>
      </c>
      <c r="AH614" s="374" t="s">
        <v>1819</v>
      </c>
      <c r="AI614" s="374">
        <v>50000</v>
      </c>
      <c r="AJ614" s="374">
        <v>25000</v>
      </c>
      <c r="AK614" s="374">
        <v>25000</v>
      </c>
      <c r="AL614" s="722">
        <v>1.8</v>
      </c>
      <c r="AM614" s="722">
        <v>20</v>
      </c>
      <c r="AN614" s="369" t="s">
        <v>1814</v>
      </c>
      <c r="AO614" s="367" t="s">
        <v>1326</v>
      </c>
      <c r="AP614" s="370" t="s">
        <v>1835</v>
      </c>
      <c r="AQ614" s="376" t="s">
        <v>670</v>
      </c>
      <c r="AR614" s="369">
        <v>4.7999999999999996E-3</v>
      </c>
      <c r="AS614" s="369">
        <v>4.7999999999999996E-3</v>
      </c>
      <c r="AT614" s="369" t="s">
        <v>1424</v>
      </c>
      <c r="AW614" s="198"/>
      <c r="AX614" s="198"/>
      <c r="AY614" s="184"/>
      <c r="AZ614" s="184"/>
      <c r="BA614" s="184"/>
      <c r="BB614" s="186"/>
      <c r="BC614" s="184"/>
      <c r="BD614" s="184"/>
      <c r="BE614" s="184"/>
      <c r="BF614" s="184"/>
      <c r="BG614" s="186"/>
      <c r="BH614" s="186"/>
      <c r="BI614" s="199"/>
      <c r="BJ614" s="199"/>
      <c r="BK614" s="199"/>
      <c r="BL614" s="218"/>
      <c r="BM614" s="186"/>
      <c r="BN614" s="186"/>
      <c r="BO614" s="186"/>
      <c r="BP614" s="186"/>
      <c r="BQ614" s="186"/>
      <c r="BR614" s="186"/>
      <c r="BS614" s="186"/>
      <c r="BT614" s="187"/>
      <c r="BU614" s="188"/>
      <c r="BV614" s="189"/>
      <c r="BW614" s="185"/>
      <c r="BX614"/>
      <c r="BZ614"/>
    </row>
    <row r="615" spans="2:78" ht="18.75">
      <c r="B615" s="363" t="s">
        <v>989</v>
      </c>
      <c r="C615" s="364">
        <v>27826059000190</v>
      </c>
      <c r="D615" s="365" t="s">
        <v>11</v>
      </c>
      <c r="E615" s="365" t="s">
        <v>620</v>
      </c>
      <c r="F615" s="365" t="s">
        <v>665</v>
      </c>
      <c r="G615" s="366" t="s">
        <v>740</v>
      </c>
      <c r="H615" s="366" t="s">
        <v>34</v>
      </c>
      <c r="I615" s="366" t="s">
        <v>1424</v>
      </c>
      <c r="J615" s="366" t="s">
        <v>608</v>
      </c>
      <c r="K615" s="367" t="s">
        <v>48</v>
      </c>
      <c r="L615" s="368"/>
      <c r="M615" s="368" t="s">
        <v>34</v>
      </c>
      <c r="N615" s="367">
        <v>451703</v>
      </c>
      <c r="O615" s="367" t="s">
        <v>1323</v>
      </c>
      <c r="P615" s="371">
        <v>43027</v>
      </c>
      <c r="Q615" s="372">
        <v>335.29497463000001</v>
      </c>
      <c r="R615" s="372">
        <v>213.40201382138883</v>
      </c>
      <c r="S615" s="367">
        <v>1</v>
      </c>
      <c r="T615" s="369">
        <v>0.10642376209737181</v>
      </c>
      <c r="U615" s="369">
        <v>1.1402797353498129</v>
      </c>
      <c r="V615" s="369">
        <v>0.1325242208246491</v>
      </c>
      <c r="W615" s="369">
        <v>1.1872648674817361</v>
      </c>
      <c r="X615" s="369">
        <v>0.1874252983756568</v>
      </c>
      <c r="Y615" s="369">
        <v>1.2830342227292275</v>
      </c>
      <c r="Z615" s="369">
        <v>0.17306359841319985</v>
      </c>
      <c r="AA615" s="369">
        <v>0.93509611546954208</v>
      </c>
      <c r="AB615" s="369">
        <v>3.541280407129557E-3</v>
      </c>
      <c r="AC615" s="373">
        <v>5.9026038088669655</v>
      </c>
      <c r="AD615" s="575">
        <v>0</v>
      </c>
      <c r="AE615" s="370" t="s">
        <v>1901</v>
      </c>
      <c r="AF615" s="370" t="s">
        <v>1833</v>
      </c>
      <c r="AG615" s="374" t="s">
        <v>1458</v>
      </c>
      <c r="AH615" s="374" t="s">
        <v>1819</v>
      </c>
      <c r="AI615" s="374">
        <v>500</v>
      </c>
      <c r="AJ615" s="374">
        <v>100</v>
      </c>
      <c r="AK615" s="374">
        <v>500</v>
      </c>
      <c r="AL615" s="722">
        <v>0.6</v>
      </c>
      <c r="AM615" s="722">
        <v>20</v>
      </c>
      <c r="AN615" s="369" t="s">
        <v>1820</v>
      </c>
      <c r="AO615" s="367" t="s">
        <v>1326</v>
      </c>
      <c r="AP615" s="370" t="s">
        <v>1821</v>
      </c>
      <c r="AQ615" s="376" t="s">
        <v>11</v>
      </c>
      <c r="AR615" s="369">
        <v>1.8E-3</v>
      </c>
      <c r="AS615" s="369">
        <v>1.8E-3</v>
      </c>
      <c r="AT615" s="369" t="s">
        <v>1424</v>
      </c>
      <c r="AW615" s="198"/>
      <c r="AX615" s="198"/>
      <c r="AY615" s="184"/>
      <c r="AZ615" s="184"/>
      <c r="BA615" s="184"/>
      <c r="BB615" s="186"/>
      <c r="BC615" s="184"/>
      <c r="BD615" s="184"/>
      <c r="BE615" s="184"/>
      <c r="BF615" s="184"/>
      <c r="BG615" s="186"/>
      <c r="BH615" s="186"/>
      <c r="BI615" s="199"/>
      <c r="BJ615" s="199"/>
      <c r="BK615" s="199"/>
      <c r="BL615" s="218"/>
      <c r="BM615" s="186"/>
      <c r="BN615" s="186"/>
      <c r="BO615" s="186"/>
      <c r="BP615" s="186"/>
      <c r="BQ615" s="186"/>
      <c r="BR615" s="186"/>
      <c r="BS615" s="186"/>
      <c r="BT615" s="187"/>
      <c r="BU615" s="188"/>
      <c r="BV615" s="189"/>
      <c r="BW615" s="185"/>
      <c r="BX615"/>
      <c r="BZ615"/>
    </row>
    <row r="616" spans="2:78" ht="18.75">
      <c r="B616" s="363" t="s">
        <v>533</v>
      </c>
      <c r="C616" s="364">
        <v>28428129000114</v>
      </c>
      <c r="D616" s="365" t="s">
        <v>13</v>
      </c>
      <c r="E616" s="365" t="s">
        <v>615</v>
      </c>
      <c r="F616" s="365" t="s">
        <v>619</v>
      </c>
      <c r="G616" s="366" t="s">
        <v>34</v>
      </c>
      <c r="H616" s="366" t="s">
        <v>867</v>
      </c>
      <c r="I616" s="366" t="s">
        <v>34</v>
      </c>
      <c r="J616" s="366" t="s">
        <v>1424</v>
      </c>
      <c r="K616" s="367" t="s">
        <v>48</v>
      </c>
      <c r="L616" s="368"/>
      <c r="M616" s="368" t="s">
        <v>1421</v>
      </c>
      <c r="N616" s="367">
        <v>452319</v>
      </c>
      <c r="O616" s="367" t="s">
        <v>1323</v>
      </c>
      <c r="P616" s="371">
        <v>43041</v>
      </c>
      <c r="Q616" s="372">
        <v>204.34811445</v>
      </c>
      <c r="R616" s="372">
        <v>241.29887345456314</v>
      </c>
      <c r="S616" s="367">
        <v>1</v>
      </c>
      <c r="T616" s="369">
        <v>0.13787849740953328</v>
      </c>
      <c r="U616" s="369">
        <v>1.4773021873886105</v>
      </c>
      <c r="V616" s="369">
        <v>0.1337423650339653</v>
      </c>
      <c r="W616" s="369">
        <v>1.1981780410453906</v>
      </c>
      <c r="X616" s="369">
        <v>0.19021709329839109</v>
      </c>
      <c r="Y616" s="369">
        <v>1.3021456685145796</v>
      </c>
      <c r="Z616" s="369">
        <v>0.22362947918917597</v>
      </c>
      <c r="AA616" s="369">
        <v>1.2083133553885801</v>
      </c>
      <c r="AB616" s="369">
        <v>6.7706327587134435E-2</v>
      </c>
      <c r="AC616" s="373">
        <v>0.32671864236376791</v>
      </c>
      <c r="AD616" s="575">
        <v>0</v>
      </c>
      <c r="AE616" s="370" t="s">
        <v>1822</v>
      </c>
      <c r="AF616" s="370" t="s">
        <v>1823</v>
      </c>
      <c r="AG616" s="374" t="s">
        <v>721</v>
      </c>
      <c r="AH616" s="374" t="s">
        <v>1819</v>
      </c>
      <c r="AI616" s="374">
        <v>500</v>
      </c>
      <c r="AJ616" s="374">
        <v>500</v>
      </c>
      <c r="AK616" s="374">
        <v>500</v>
      </c>
      <c r="AL616" s="722">
        <v>1</v>
      </c>
      <c r="AM616" s="722">
        <v>0</v>
      </c>
      <c r="AN616" s="369" t="s">
        <v>1820</v>
      </c>
      <c r="AO616" s="367" t="s">
        <v>1326</v>
      </c>
      <c r="AP616" s="370" t="s">
        <v>1835</v>
      </c>
      <c r="AQ616" s="376" t="s">
        <v>670</v>
      </c>
      <c r="AR616" s="369">
        <v>2.66666666666667E-3</v>
      </c>
      <c r="AS616" s="369">
        <v>2.66666666666667E-3</v>
      </c>
      <c r="AT616" s="369" t="s">
        <v>1424</v>
      </c>
      <c r="AW616"/>
      <c r="AX616" s="198"/>
      <c r="AY616" s="184"/>
      <c r="AZ616" s="184"/>
      <c r="BA616" s="184"/>
      <c r="BB616" s="186"/>
      <c r="BC616" s="184"/>
      <c r="BD616" s="184"/>
      <c r="BE616" s="184"/>
      <c r="BF616" s="184"/>
      <c r="BG616" s="186"/>
      <c r="BH616" s="186"/>
      <c r="BI616" s="199"/>
      <c r="BJ616" s="199"/>
      <c r="BK616" s="199"/>
      <c r="BL616" s="186"/>
      <c r="BM616" s="186"/>
      <c r="BN616" s="186"/>
      <c r="BO616" s="186"/>
      <c r="BP616" s="186"/>
      <c r="BQ616" s="186"/>
      <c r="BR616" s="186"/>
      <c r="BS616" s="186"/>
      <c r="BT616" s="187"/>
      <c r="BU616" s="188"/>
      <c r="BV616" s="189"/>
      <c r="BW616" s="185"/>
      <c r="BX616"/>
      <c r="BZ616"/>
    </row>
    <row r="617" spans="2:78" ht="18.75">
      <c r="B617" s="363" t="s">
        <v>262</v>
      </c>
      <c r="C617" s="364">
        <v>28626275000154</v>
      </c>
      <c r="D617" s="365" t="s">
        <v>14</v>
      </c>
      <c r="E617" s="365" t="s">
        <v>607</v>
      </c>
      <c r="F617" s="365" t="s">
        <v>1424</v>
      </c>
      <c r="G617" s="366" t="s">
        <v>1424</v>
      </c>
      <c r="H617" s="366" t="s">
        <v>34</v>
      </c>
      <c r="I617" s="366" t="s">
        <v>34</v>
      </c>
      <c r="J617" s="366" t="s">
        <v>608</v>
      </c>
      <c r="K617" s="367" t="s">
        <v>48</v>
      </c>
      <c r="L617" s="368"/>
      <c r="M617" s="368" t="s">
        <v>34</v>
      </c>
      <c r="N617" s="367">
        <v>452556</v>
      </c>
      <c r="O617" s="367" t="s">
        <v>1323</v>
      </c>
      <c r="P617" s="371">
        <v>43016</v>
      </c>
      <c r="Q617" s="372">
        <v>4.7840320600000004</v>
      </c>
      <c r="R617" s="372">
        <v>7.8748783528968227</v>
      </c>
      <c r="S617" s="367">
        <v>2</v>
      </c>
      <c r="T617" s="369">
        <v>0.10672536734586746</v>
      </c>
      <c r="U617" s="369">
        <v>1.1435112914060634</v>
      </c>
      <c r="V617" s="369">
        <v>-1.1936227533134502E-2</v>
      </c>
      <c r="W617" s="369">
        <v>-0.10693489470962381</v>
      </c>
      <c r="X617" s="369">
        <v>-3.1424403164337478E-2</v>
      </c>
      <c r="Y617" s="369">
        <v>-0.21511815661018724</v>
      </c>
      <c r="Z617" s="369">
        <v>4.6389963888278096E-2</v>
      </c>
      <c r="AA617" s="369">
        <v>0.2506539528037029</v>
      </c>
      <c r="AB617" s="369">
        <v>0.22638861260019383</v>
      </c>
      <c r="AC617" s="373">
        <v>-0.54577689098081839</v>
      </c>
      <c r="AD617" s="575">
        <v>28408139000198</v>
      </c>
      <c r="AE617" s="370" t="s">
        <v>2029</v>
      </c>
      <c r="AF617" s="370" t="s">
        <v>1812</v>
      </c>
      <c r="AG617" s="374" t="s">
        <v>1459</v>
      </c>
      <c r="AH617" s="374" t="s">
        <v>1813</v>
      </c>
      <c r="AI617" s="374">
        <v>1000</v>
      </c>
      <c r="AJ617" s="374">
        <v>1000</v>
      </c>
      <c r="AK617" s="374">
        <v>1000</v>
      </c>
      <c r="AL617" s="722">
        <v>1.8</v>
      </c>
      <c r="AM617" s="722">
        <v>20</v>
      </c>
      <c r="AN617" s="369" t="s">
        <v>1820</v>
      </c>
      <c r="AO617" s="367" t="s">
        <v>1326</v>
      </c>
      <c r="AP617" s="370" t="s">
        <v>1816</v>
      </c>
      <c r="AQ617" s="376" t="s">
        <v>661</v>
      </c>
      <c r="AR617" s="369">
        <v>4.7999999999999996E-3</v>
      </c>
      <c r="AS617" s="369">
        <v>4.7999999999999996E-3</v>
      </c>
      <c r="AT617" s="369" t="s">
        <v>1424</v>
      </c>
      <c r="AW617"/>
      <c r="AX617" s="198"/>
      <c r="AY617" s="184"/>
      <c r="AZ617" s="184"/>
      <c r="BA617" s="184"/>
      <c r="BB617" s="186"/>
      <c r="BC617" s="184"/>
      <c r="BD617" s="184"/>
      <c r="BE617" s="184"/>
      <c r="BF617" s="184"/>
      <c r="BG617" s="186"/>
      <c r="BH617" s="186"/>
      <c r="BI617" s="199"/>
      <c r="BJ617" s="199"/>
      <c r="BK617" s="199"/>
      <c r="BL617" s="186"/>
      <c r="BM617" s="186"/>
      <c r="BN617" s="186"/>
      <c r="BO617" s="186"/>
      <c r="BP617" s="186"/>
      <c r="BQ617" s="186"/>
      <c r="BR617" s="186"/>
      <c r="BS617" s="186"/>
      <c r="BT617" s="187"/>
      <c r="BU617" s="188"/>
      <c r="BV617" s="189"/>
      <c r="BW617" s="185"/>
      <c r="BX617"/>
      <c r="BZ617"/>
    </row>
    <row r="618" spans="2:78" ht="18.75">
      <c r="B618" s="363" t="s">
        <v>1039</v>
      </c>
      <c r="C618" s="364">
        <v>28903657000188</v>
      </c>
      <c r="D618" s="365" t="s">
        <v>11</v>
      </c>
      <c r="E618" s="365" t="s">
        <v>620</v>
      </c>
      <c r="F618" s="365" t="s">
        <v>687</v>
      </c>
      <c r="G618" s="366" t="s">
        <v>740</v>
      </c>
      <c r="H618" s="366" t="s">
        <v>34</v>
      </c>
      <c r="I618" s="366" t="s">
        <v>1321</v>
      </c>
      <c r="J618" s="366" t="s">
        <v>608</v>
      </c>
      <c r="K618" s="367" t="s">
        <v>48</v>
      </c>
      <c r="L618" s="368"/>
      <c r="M618" s="368" t="s">
        <v>34</v>
      </c>
      <c r="N618" s="367">
        <v>452599</v>
      </c>
      <c r="O618" s="367" t="s">
        <v>1323</v>
      </c>
      <c r="P618" s="371">
        <v>43038</v>
      </c>
      <c r="Q618" s="372">
        <v>203.12833809</v>
      </c>
      <c r="R618" s="372">
        <v>160.55133585027767</v>
      </c>
      <c r="S618" s="367">
        <v>2</v>
      </c>
      <c r="T618" s="369">
        <v>0.11513582859545113</v>
      </c>
      <c r="U618" s="369">
        <v>1.2336253631024818</v>
      </c>
      <c r="V618" s="369">
        <v>0.14179145192206333</v>
      </c>
      <c r="W618" s="369">
        <v>1.2702886184031048</v>
      </c>
      <c r="X618" s="369">
        <v>0.21843048358700501</v>
      </c>
      <c r="Y618" s="369">
        <v>1.4952825907616227</v>
      </c>
      <c r="Z618" s="369">
        <v>0.29616703506247499</v>
      </c>
      <c r="AA618" s="369">
        <v>1.6002478080678173</v>
      </c>
      <c r="AB618" s="369">
        <v>1.1081784433346507E-3</v>
      </c>
      <c r="AC618" s="373">
        <v>27.22486301575918</v>
      </c>
      <c r="AD618" s="575">
        <v>0</v>
      </c>
      <c r="AE618" s="370" t="s">
        <v>2054</v>
      </c>
      <c r="AF618" s="370" t="s">
        <v>1956</v>
      </c>
      <c r="AG618" s="374" t="s">
        <v>721</v>
      </c>
      <c r="AH618" s="374" t="s">
        <v>1813</v>
      </c>
      <c r="AI618" s="374">
        <v>10000</v>
      </c>
      <c r="AJ618" s="374">
        <v>0</v>
      </c>
      <c r="AK618" s="374">
        <v>0</v>
      </c>
      <c r="AL618" s="722">
        <v>2</v>
      </c>
      <c r="AM618" s="722">
        <v>20</v>
      </c>
      <c r="AN618" s="369" t="s">
        <v>1820</v>
      </c>
      <c r="AO618" s="367" t="s">
        <v>1326</v>
      </c>
      <c r="AP618" s="370" t="s">
        <v>1835</v>
      </c>
      <c r="AQ618" s="376" t="s">
        <v>1950</v>
      </c>
      <c r="AR618" s="369">
        <v>6.6666666666666697E-3</v>
      </c>
      <c r="AS618" s="369">
        <v>6.6666666666666697E-3</v>
      </c>
      <c r="AT618" s="369" t="s">
        <v>1424</v>
      </c>
      <c r="AW618" s="198"/>
      <c r="AX618" s="198"/>
      <c r="AY618" s="184"/>
      <c r="AZ618" s="184"/>
      <c r="BA618" s="184"/>
      <c r="BB618" s="184"/>
      <c r="BC618" s="184"/>
      <c r="BD618" s="184"/>
      <c r="BE618" s="184"/>
      <c r="BF618" s="184"/>
      <c r="BG618" s="186"/>
      <c r="BH618" s="186"/>
      <c r="BI618" s="199"/>
      <c r="BJ618" s="199"/>
      <c r="BK618" s="199"/>
      <c r="BL618" s="218"/>
      <c r="BM618" s="186"/>
      <c r="BN618" s="186"/>
      <c r="BO618" s="186"/>
      <c r="BP618" s="186"/>
      <c r="BQ618" s="186"/>
      <c r="BR618" s="186"/>
      <c r="BS618" s="186"/>
      <c r="BT618" s="186"/>
      <c r="BU618" s="186"/>
      <c r="BV618" s="189"/>
      <c r="BW618" s="184"/>
      <c r="BX618"/>
      <c r="BZ618"/>
    </row>
    <row r="619" spans="2:78" ht="18.75">
      <c r="B619" s="363" t="s">
        <v>1032</v>
      </c>
      <c r="C619" s="364">
        <v>28747685000153</v>
      </c>
      <c r="D619" s="365" t="s">
        <v>14</v>
      </c>
      <c r="E619" s="365" t="s">
        <v>607</v>
      </c>
      <c r="F619" s="365" t="s">
        <v>1424</v>
      </c>
      <c r="G619" s="366" t="s">
        <v>1424</v>
      </c>
      <c r="H619" s="366" t="s">
        <v>34</v>
      </c>
      <c r="I619" s="366" t="s">
        <v>34</v>
      </c>
      <c r="J619" s="366" t="s">
        <v>608</v>
      </c>
      <c r="K619" s="367" t="s">
        <v>48</v>
      </c>
      <c r="L619" s="368"/>
      <c r="M619" s="368" t="s">
        <v>34</v>
      </c>
      <c r="N619" s="367">
        <v>452637</v>
      </c>
      <c r="O619" s="367" t="s">
        <v>1323</v>
      </c>
      <c r="P619" s="371">
        <v>43047</v>
      </c>
      <c r="Q619" s="372">
        <v>198.3837513</v>
      </c>
      <c r="R619" s="372">
        <v>264.33180387190481</v>
      </c>
      <c r="S619" s="367">
        <v>2</v>
      </c>
      <c r="T619" s="369">
        <v>-6.840426295664781E-2</v>
      </c>
      <c r="U619" s="369">
        <v>-0.73291897715135956</v>
      </c>
      <c r="V619" s="369">
        <v>-0.10535603570603991</v>
      </c>
      <c r="W619" s="369">
        <v>-0.9438691206224169</v>
      </c>
      <c r="X619" s="369">
        <v>0.10038329321188222</v>
      </c>
      <c r="Y619" s="369">
        <v>0.68718151550151485</v>
      </c>
      <c r="Z619" s="369">
        <v>-1.4479659145677726E-2</v>
      </c>
      <c r="AA619" s="369">
        <v>-7.8236400633014694E-2</v>
      </c>
      <c r="AB619" s="369">
        <v>0.23318757791905104</v>
      </c>
      <c r="AC619" s="373">
        <v>-0.93048473356767702</v>
      </c>
      <c r="AD619" s="575">
        <v>28747676000162</v>
      </c>
      <c r="AE619" s="370" t="s">
        <v>1922</v>
      </c>
      <c r="AF619" s="370" t="s">
        <v>1858</v>
      </c>
      <c r="AG619" s="374" t="s">
        <v>721</v>
      </c>
      <c r="AH619" s="374" t="s">
        <v>1813</v>
      </c>
      <c r="AI619" s="374">
        <v>50000</v>
      </c>
      <c r="AJ619" s="374">
        <v>10000</v>
      </c>
      <c r="AK619" s="374">
        <v>20000</v>
      </c>
      <c r="AL619" s="722">
        <v>2</v>
      </c>
      <c r="AM619" s="722">
        <v>20</v>
      </c>
      <c r="AN619" s="369" t="s">
        <v>668</v>
      </c>
      <c r="AO619" s="367" t="s">
        <v>1326</v>
      </c>
      <c r="AP619" s="370" t="s">
        <v>1816</v>
      </c>
      <c r="AQ619" s="376" t="s">
        <v>661</v>
      </c>
      <c r="AR619" s="369">
        <v>4.0000000000000001E-3</v>
      </c>
      <c r="AS619" s="369">
        <v>4.0000000000000001E-3</v>
      </c>
      <c r="AT619" s="369" t="s">
        <v>1424</v>
      </c>
      <c r="AW619" s="198"/>
      <c r="AX619" s="198"/>
      <c r="AY619" s="184"/>
      <c r="AZ619" s="184"/>
      <c r="BA619" s="184"/>
      <c r="BB619" s="184"/>
      <c r="BC619" s="184"/>
      <c r="BD619" s="184"/>
      <c r="BE619" s="184"/>
      <c r="BF619" s="184"/>
      <c r="BG619" s="186"/>
      <c r="BH619" s="186"/>
      <c r="BI619" s="199"/>
      <c r="BJ619" s="199"/>
      <c r="BK619" s="199"/>
      <c r="BL619" s="218"/>
      <c r="BM619" s="186"/>
      <c r="BN619" s="186"/>
      <c r="BO619" s="186"/>
      <c r="BP619" s="186"/>
      <c r="BQ619" s="186"/>
      <c r="BR619" s="186"/>
      <c r="BS619" s="186"/>
      <c r="BT619" s="186"/>
      <c r="BU619" s="186"/>
      <c r="BV619" s="189"/>
      <c r="BW619" s="184"/>
      <c r="BX619"/>
      <c r="BZ619"/>
    </row>
    <row r="620" spans="2:78" ht="18.75">
      <c r="B620" s="363" t="s">
        <v>958</v>
      </c>
      <c r="C620" s="364">
        <v>28568701000140</v>
      </c>
      <c r="D620" s="365" t="s">
        <v>14</v>
      </c>
      <c r="E620" s="365" t="s">
        <v>614</v>
      </c>
      <c r="F620" s="365" t="s">
        <v>1424</v>
      </c>
      <c r="G620" s="366" t="s">
        <v>1424</v>
      </c>
      <c r="H620" s="366" t="s">
        <v>867</v>
      </c>
      <c r="I620" s="366" t="s">
        <v>34</v>
      </c>
      <c r="J620" s="366" t="s">
        <v>608</v>
      </c>
      <c r="K620" s="367" t="s">
        <v>48</v>
      </c>
      <c r="L620" s="368"/>
      <c r="M620" s="368" t="s">
        <v>1421</v>
      </c>
      <c r="N620" s="367">
        <v>452653</v>
      </c>
      <c r="O620" s="367" t="s">
        <v>1323</v>
      </c>
      <c r="P620" s="371">
        <v>43029</v>
      </c>
      <c r="Q620" s="372">
        <v>20.738282009999999</v>
      </c>
      <c r="R620" s="372">
        <v>26.956409147420615</v>
      </c>
      <c r="S620" s="367">
        <v>1</v>
      </c>
      <c r="T620" s="369">
        <v>2.9601799455561517E-2</v>
      </c>
      <c r="U620" s="369">
        <v>0.31716913012511799</v>
      </c>
      <c r="V620" s="369">
        <v>1.6377339855930595E-2</v>
      </c>
      <c r="W620" s="369">
        <v>0.14672216227917054</v>
      </c>
      <c r="X620" s="369">
        <v>7.8987528424863562E-2</v>
      </c>
      <c r="Y620" s="369">
        <v>0.54071517034362271</v>
      </c>
      <c r="Z620" s="369">
        <v>0.12053724893751561</v>
      </c>
      <c r="AA620" s="369">
        <v>0.65128608375370034</v>
      </c>
      <c r="AB620" s="369">
        <v>0.11857664278927078</v>
      </c>
      <c r="AC620" s="373">
        <v>-0.80322822023721208</v>
      </c>
      <c r="AD620" s="575">
        <v>0</v>
      </c>
      <c r="AE620" s="370" t="s">
        <v>1911</v>
      </c>
      <c r="AF620" s="370" t="s">
        <v>1830</v>
      </c>
      <c r="AG620" s="374" t="s">
        <v>743</v>
      </c>
      <c r="AH620" s="374" t="s">
        <v>1819</v>
      </c>
      <c r="AI620" s="374">
        <v>1000</v>
      </c>
      <c r="AJ620" s="374">
        <v>300</v>
      </c>
      <c r="AK620" s="374">
        <v>0</v>
      </c>
      <c r="AL620" s="722">
        <v>1.3</v>
      </c>
      <c r="AM620" s="722">
        <v>20</v>
      </c>
      <c r="AN620" s="369" t="s">
        <v>1814</v>
      </c>
      <c r="AO620" s="367" t="s">
        <v>1326</v>
      </c>
      <c r="AP620" s="370" t="s">
        <v>1835</v>
      </c>
      <c r="AQ620" s="376" t="s">
        <v>670</v>
      </c>
      <c r="AR620" s="369">
        <v>3.46666666666667E-3</v>
      </c>
      <c r="AS620" s="369">
        <v>3.46666666666667E-3</v>
      </c>
      <c r="AT620" s="369" t="s">
        <v>1424</v>
      </c>
      <c r="AW620" s="198"/>
      <c r="AX620" s="198"/>
      <c r="AY620" s="184"/>
      <c r="AZ620" s="184"/>
      <c r="BA620" s="184"/>
      <c r="BB620" s="184"/>
      <c r="BC620" s="184"/>
      <c r="BD620" s="184"/>
      <c r="BE620" s="184"/>
      <c r="BF620" s="184"/>
      <c r="BG620" s="186"/>
      <c r="BH620" s="186"/>
      <c r="BI620" s="199"/>
      <c r="BJ620" s="199"/>
      <c r="BK620" s="199"/>
      <c r="BL620" s="218"/>
      <c r="BM620" s="186"/>
      <c r="BN620" s="186"/>
      <c r="BO620" s="186"/>
      <c r="BP620" s="186"/>
      <c r="BQ620" s="186"/>
      <c r="BR620" s="186"/>
      <c r="BS620" s="186"/>
      <c r="BT620" s="186"/>
      <c r="BU620" s="186"/>
      <c r="BV620" s="189"/>
      <c r="BW620" s="184"/>
      <c r="BX620"/>
      <c r="BZ620"/>
    </row>
    <row r="621" spans="2:78" ht="18.75">
      <c r="B621" s="363" t="s">
        <v>1598</v>
      </c>
      <c r="C621" s="364">
        <v>28076506000101</v>
      </c>
      <c r="D621" s="365" t="s">
        <v>14</v>
      </c>
      <c r="E621" s="365" t="s">
        <v>1424</v>
      </c>
      <c r="F621" s="365" t="s">
        <v>1424</v>
      </c>
      <c r="G621" s="366" t="s">
        <v>1424</v>
      </c>
      <c r="H621" s="366" t="s">
        <v>34</v>
      </c>
      <c r="I621" s="366" t="s">
        <v>1424</v>
      </c>
      <c r="J621" s="366" t="s">
        <v>1424</v>
      </c>
      <c r="K621" s="367" t="s">
        <v>48</v>
      </c>
      <c r="L621" s="368"/>
      <c r="M621" s="368" t="s">
        <v>1424</v>
      </c>
      <c r="N621" s="367">
        <v>452688</v>
      </c>
      <c r="O621" s="367" t="s">
        <v>1326</v>
      </c>
      <c r="P621" s="371">
        <v>43033</v>
      </c>
      <c r="Q621" s="372">
        <v>10.73405827</v>
      </c>
      <c r="R621" s="372">
        <v>19.567936110198399</v>
      </c>
      <c r="S621" s="367">
        <v>2</v>
      </c>
      <c r="T621" s="369">
        <v>-4.1325574592580572E-2</v>
      </c>
      <c r="U621" s="369">
        <v>-0.44278377620678422</v>
      </c>
      <c r="V621" s="369">
        <v>-0.22511593551988718</v>
      </c>
      <c r="W621" s="369">
        <v>-2.0167803265690591</v>
      </c>
      <c r="X621" s="369">
        <v>-0.19897608025140823</v>
      </c>
      <c r="Y621" s="369">
        <v>-1.3621059839818932</v>
      </c>
      <c r="Z621" s="369">
        <v>-0.32402280346138623</v>
      </c>
      <c r="AA621" s="369">
        <v>-1.7507579156933988</v>
      </c>
      <c r="AB621" s="369">
        <v>0.31689471997404345</v>
      </c>
      <c r="AC621" s="373">
        <v>-1.0626159411956413</v>
      </c>
      <c r="AD621" s="575">
        <v>12004203000135</v>
      </c>
      <c r="AE621" s="370" t="s">
        <v>1817</v>
      </c>
      <c r="AF621" s="370" t="s">
        <v>1818</v>
      </c>
      <c r="AG621" s="374" t="s">
        <v>1594</v>
      </c>
      <c r="AH621" s="374" t="s">
        <v>1813</v>
      </c>
      <c r="AI621" s="374">
        <v>100000</v>
      </c>
      <c r="AJ621" s="374">
        <v>50000</v>
      </c>
      <c r="AK621" s="374">
        <v>100000</v>
      </c>
      <c r="AL621" s="722">
        <v>0</v>
      </c>
      <c r="AM621" s="722">
        <v>0</v>
      </c>
      <c r="AN621" s="369" t="s">
        <v>668</v>
      </c>
      <c r="AO621" s="367" t="s">
        <v>1326</v>
      </c>
      <c r="AP621" s="370" t="s">
        <v>1816</v>
      </c>
      <c r="AQ621" s="376" t="s">
        <v>1815</v>
      </c>
      <c r="AR621" s="369">
        <v>0</v>
      </c>
      <c r="AS621" s="369">
        <v>0</v>
      </c>
      <c r="AT621" s="369" t="s">
        <v>1424</v>
      </c>
      <c r="AW621" s="198"/>
      <c r="AX621" s="198"/>
      <c r="AY621" s="184"/>
      <c r="AZ621" s="184"/>
      <c r="BA621" s="184"/>
      <c r="BB621" s="184"/>
      <c r="BC621" s="184"/>
      <c r="BD621" s="184"/>
      <c r="BE621" s="184"/>
      <c r="BF621" s="184"/>
      <c r="BG621" s="186"/>
      <c r="BH621" s="186"/>
      <c r="BI621" s="199"/>
      <c r="BJ621" s="199"/>
      <c r="BK621" s="199"/>
      <c r="BL621" s="218"/>
      <c r="BM621" s="186"/>
      <c r="BN621" s="186"/>
      <c r="BO621" s="186"/>
      <c r="BP621" s="186"/>
      <c r="BQ621" s="186"/>
      <c r="BR621" s="186"/>
      <c r="BS621" s="186"/>
      <c r="BT621" s="186"/>
      <c r="BU621" s="186"/>
      <c r="BV621" s="189"/>
      <c r="BW621" s="184"/>
      <c r="BX621"/>
      <c r="BZ621"/>
    </row>
    <row r="622" spans="2:78" ht="18.75">
      <c r="B622" s="363" t="s">
        <v>996</v>
      </c>
      <c r="C622" s="364">
        <v>28259415000101</v>
      </c>
      <c r="D622" s="365" t="s">
        <v>11</v>
      </c>
      <c r="E622" s="365" t="s">
        <v>620</v>
      </c>
      <c r="F622" s="365" t="s">
        <v>665</v>
      </c>
      <c r="G622" s="366" t="s">
        <v>740</v>
      </c>
      <c r="H622" s="366" t="s">
        <v>34</v>
      </c>
      <c r="I622" s="366" t="s">
        <v>1424</v>
      </c>
      <c r="J622" s="366" t="s">
        <v>608</v>
      </c>
      <c r="K622" s="367" t="s">
        <v>48</v>
      </c>
      <c r="L622" s="368"/>
      <c r="M622" s="368" t="s">
        <v>34</v>
      </c>
      <c r="N622" s="367">
        <v>452734</v>
      </c>
      <c r="O622" s="367" t="s">
        <v>1323</v>
      </c>
      <c r="P622" s="371">
        <v>43034</v>
      </c>
      <c r="Q622" s="372">
        <v>148.62092269999999</v>
      </c>
      <c r="R622" s="372">
        <v>129.59350749932545</v>
      </c>
      <c r="S622" s="367">
        <v>1</v>
      </c>
      <c r="T622" s="369">
        <v>8.4086643739543998E-2</v>
      </c>
      <c r="U622" s="369">
        <v>0.90094819033041018</v>
      </c>
      <c r="V622" s="369">
        <v>0.11214206592452469</v>
      </c>
      <c r="W622" s="369">
        <v>1.0046641603362279</v>
      </c>
      <c r="X622" s="369">
        <v>0.20323357670561526</v>
      </c>
      <c r="Y622" s="369">
        <v>1.3912510017635773</v>
      </c>
      <c r="Z622" s="369">
        <v>0.18423340536383903</v>
      </c>
      <c r="AA622" s="369">
        <v>0.99544874413238604</v>
      </c>
      <c r="AB622" s="369">
        <v>1.249551750484699E-2</v>
      </c>
      <c r="AC622" s="373">
        <v>4.1664566438527069E-2</v>
      </c>
      <c r="AD622" s="575">
        <v>0</v>
      </c>
      <c r="AE622" s="370" t="s">
        <v>2045</v>
      </c>
      <c r="AF622" s="370" t="s">
        <v>1812</v>
      </c>
      <c r="AG622" s="374" t="s">
        <v>1459</v>
      </c>
      <c r="AH622" s="374" t="s">
        <v>1813</v>
      </c>
      <c r="AI622" s="374">
        <v>500</v>
      </c>
      <c r="AJ622" s="374">
        <v>100</v>
      </c>
      <c r="AK622" s="374">
        <v>500</v>
      </c>
      <c r="AL622" s="722">
        <v>0.9</v>
      </c>
      <c r="AM622" s="722">
        <v>20</v>
      </c>
      <c r="AN622" s="369" t="s">
        <v>1820</v>
      </c>
      <c r="AO622" s="367" t="s">
        <v>1326</v>
      </c>
      <c r="AP622" s="370" t="s">
        <v>1821</v>
      </c>
      <c r="AQ622" s="376" t="s">
        <v>11</v>
      </c>
      <c r="AR622" s="369">
        <v>2.4499999999999999E-3</v>
      </c>
      <c r="AS622" s="369">
        <v>2.4499999999999999E-3</v>
      </c>
      <c r="AT622" s="369" t="s">
        <v>1424</v>
      </c>
      <c r="AW622"/>
      <c r="AX622" s="198"/>
      <c r="AY622" s="184"/>
      <c r="AZ622" s="184"/>
      <c r="BA622" s="184"/>
      <c r="BB622" s="186"/>
      <c r="BC622" s="184"/>
      <c r="BD622" s="184"/>
      <c r="BE622" s="184"/>
      <c r="BF622" s="184"/>
      <c r="BG622" s="186"/>
      <c r="BH622" s="186"/>
      <c r="BI622" s="199"/>
      <c r="BJ622" s="199"/>
      <c r="BK622" s="199"/>
      <c r="BL622" s="186"/>
      <c r="BM622" s="186"/>
      <c r="BN622" s="186"/>
      <c r="BO622" s="186"/>
      <c r="BP622" s="186"/>
      <c r="BQ622" s="186"/>
      <c r="BR622" s="186"/>
      <c r="BS622" s="186"/>
      <c r="BT622" s="187"/>
      <c r="BU622" s="188"/>
      <c r="BV622" s="189"/>
      <c r="BW622" s="185"/>
      <c r="BX622"/>
      <c r="BZ622"/>
    </row>
    <row r="623" spans="2:78" ht="18.75">
      <c r="B623" s="363" t="s">
        <v>254</v>
      </c>
      <c r="C623" s="364">
        <v>28558421000151</v>
      </c>
      <c r="D623" s="365" t="s">
        <v>13</v>
      </c>
      <c r="E623" s="365" t="s">
        <v>616</v>
      </c>
      <c r="F623" s="365" t="s">
        <v>619</v>
      </c>
      <c r="G623" s="366" t="s">
        <v>34</v>
      </c>
      <c r="H623" s="366" t="s">
        <v>867</v>
      </c>
      <c r="I623" s="366" t="s">
        <v>34</v>
      </c>
      <c r="J623" s="366" t="s">
        <v>611</v>
      </c>
      <c r="K623" s="367" t="s">
        <v>48</v>
      </c>
      <c r="L623" s="368" t="s">
        <v>717</v>
      </c>
      <c r="M623" s="368" t="s">
        <v>34</v>
      </c>
      <c r="N623" s="367">
        <v>452750</v>
      </c>
      <c r="O623" s="367" t="s">
        <v>1323</v>
      </c>
      <c r="P623" s="371">
        <v>43048</v>
      </c>
      <c r="Q623" s="372">
        <v>51.669063780000002</v>
      </c>
      <c r="R623" s="372">
        <v>32.632405910158738</v>
      </c>
      <c r="S623" s="367">
        <v>1</v>
      </c>
      <c r="T623" s="369">
        <v>0.25668843199181324</v>
      </c>
      <c r="U623" s="369">
        <v>2.7502938397458845</v>
      </c>
      <c r="V623" s="369">
        <v>0.25799376028599719</v>
      </c>
      <c r="W623" s="369">
        <v>2.3113278894305873</v>
      </c>
      <c r="X623" s="369">
        <v>0.42528393264618569</v>
      </c>
      <c r="Y623" s="369">
        <v>2.9113137057318337</v>
      </c>
      <c r="Z623" s="369">
        <v>0.45643758231528331</v>
      </c>
      <c r="AA623" s="369">
        <v>2.4662205922604752</v>
      </c>
      <c r="AB623" s="369">
        <v>0.18375872362321055</v>
      </c>
      <c r="AC623" s="373">
        <v>0.79654620904348017</v>
      </c>
      <c r="AD623" s="575">
        <v>0</v>
      </c>
      <c r="AE623" s="370" t="s">
        <v>1922</v>
      </c>
      <c r="AF623" s="370" t="s">
        <v>1858</v>
      </c>
      <c r="AG623" s="374" t="s">
        <v>721</v>
      </c>
      <c r="AH623" s="374" t="s">
        <v>1813</v>
      </c>
      <c r="AI623" s="374">
        <v>50000</v>
      </c>
      <c r="AJ623" s="374">
        <v>10000</v>
      </c>
      <c r="AK623" s="374">
        <v>20000</v>
      </c>
      <c r="AL623" s="722">
        <v>2</v>
      </c>
      <c r="AM623" s="722">
        <v>20</v>
      </c>
      <c r="AN623" s="369" t="s">
        <v>1820</v>
      </c>
      <c r="AO623" s="367" t="s">
        <v>1326</v>
      </c>
      <c r="AP623" s="370" t="s">
        <v>1835</v>
      </c>
      <c r="AQ623" s="376" t="s">
        <v>666</v>
      </c>
      <c r="AR623" s="369">
        <v>4.0000000000000001E-3</v>
      </c>
      <c r="AS623" s="369">
        <v>4.0000000000000001E-3</v>
      </c>
      <c r="AT623" s="369" t="s">
        <v>1424</v>
      </c>
      <c r="AW623"/>
      <c r="AX623" s="198"/>
      <c r="AY623" s="184"/>
      <c r="AZ623" s="184"/>
      <c r="BA623" s="184"/>
      <c r="BB623" s="186"/>
      <c r="BC623" s="184"/>
      <c r="BD623" s="184"/>
      <c r="BE623" s="184"/>
      <c r="BF623" s="184"/>
      <c r="BG623" s="186"/>
      <c r="BH623" s="186"/>
      <c r="BI623" s="199"/>
      <c r="BJ623" s="199"/>
      <c r="BK623" s="199"/>
      <c r="BL623" s="186"/>
      <c r="BM623" s="186"/>
      <c r="BN623" s="186"/>
      <c r="BO623" s="186"/>
      <c r="BP623" s="186"/>
      <c r="BQ623" s="186"/>
      <c r="BR623" s="186"/>
      <c r="BS623" s="186"/>
      <c r="BT623" s="187"/>
      <c r="BU623" s="188"/>
      <c r="BV623" s="189"/>
      <c r="BW623" s="185"/>
      <c r="BX623"/>
      <c r="BZ623"/>
    </row>
    <row r="624" spans="2:78" ht="18.75">
      <c r="B624" s="363" t="s">
        <v>35</v>
      </c>
      <c r="C624" s="364">
        <v>27717359000130</v>
      </c>
      <c r="D624" s="365" t="s">
        <v>11</v>
      </c>
      <c r="E624" s="365" t="s">
        <v>620</v>
      </c>
      <c r="F624" s="365" t="s">
        <v>665</v>
      </c>
      <c r="G624" s="366" t="s">
        <v>740</v>
      </c>
      <c r="H624" s="366" t="s">
        <v>34</v>
      </c>
      <c r="I624" s="366" t="s">
        <v>1306</v>
      </c>
      <c r="J624" s="366" t="s">
        <v>608</v>
      </c>
      <c r="K624" s="367" t="s">
        <v>48</v>
      </c>
      <c r="L624" s="368"/>
      <c r="M624" s="368" t="s">
        <v>34</v>
      </c>
      <c r="N624" s="367">
        <v>453420</v>
      </c>
      <c r="O624" s="367" t="s">
        <v>1323</v>
      </c>
      <c r="P624" s="371">
        <v>43061</v>
      </c>
      <c r="Q624" s="372">
        <v>5392.8535589599996</v>
      </c>
      <c r="R624" s="372">
        <v>54513314.732793182</v>
      </c>
      <c r="S624" s="367">
        <v>0</v>
      </c>
      <c r="T624" s="369">
        <v>9.696424291860839E-2</v>
      </c>
      <c r="U624" s="369">
        <v>1.038925509440868</v>
      </c>
      <c r="V624" s="369">
        <v>0.11667226931644814</v>
      </c>
      <c r="W624" s="369">
        <v>1.0452495815996663</v>
      </c>
      <c r="X624" s="369">
        <v>0.15754138687707253</v>
      </c>
      <c r="Y624" s="369">
        <v>1.0784616197028953</v>
      </c>
      <c r="Z624" s="369">
        <v>0.16900520774799266</v>
      </c>
      <c r="AA624" s="369">
        <v>0.91316784527934103</v>
      </c>
      <c r="AB624" s="369">
        <v>1.4276810821883226E-3</v>
      </c>
      <c r="AC624" s="373">
        <v>3.5377814935014174</v>
      </c>
      <c r="AD624" s="575">
        <v>0</v>
      </c>
      <c r="AE624" s="370" t="s">
        <v>1836</v>
      </c>
      <c r="AF624" s="370" t="s">
        <v>1833</v>
      </c>
      <c r="AG624" s="374" t="s">
        <v>1458</v>
      </c>
      <c r="AH624" s="374" t="s">
        <v>1819</v>
      </c>
      <c r="AI624" s="374">
        <v>500</v>
      </c>
      <c r="AJ624" s="374">
        <v>100</v>
      </c>
      <c r="AK624" s="374">
        <v>100</v>
      </c>
      <c r="AL624" s="722">
        <v>0.3</v>
      </c>
      <c r="AM624" s="722">
        <v>0</v>
      </c>
      <c r="AN624" s="369" t="s">
        <v>1820</v>
      </c>
      <c r="AO624" s="367" t="s">
        <v>1326</v>
      </c>
      <c r="AP624" s="370" t="s">
        <v>1821</v>
      </c>
      <c r="AQ624" s="376" t="s">
        <v>671</v>
      </c>
      <c r="AR624" s="369">
        <v>1.0499999999999999E-3</v>
      </c>
      <c r="AS624" s="369">
        <v>1.0499999999999999E-3</v>
      </c>
      <c r="AT624" s="369" t="s">
        <v>1424</v>
      </c>
      <c r="AW624"/>
      <c r="AX624" s="198"/>
      <c r="AY624" s="184"/>
      <c r="AZ624" s="184"/>
      <c r="BA624" s="184"/>
      <c r="BB624" s="186"/>
      <c r="BC624" s="184"/>
      <c r="BD624" s="184"/>
      <c r="BE624" s="184"/>
      <c r="BF624" s="184"/>
      <c r="BG624" s="186"/>
      <c r="BH624" s="186"/>
      <c r="BI624" s="199"/>
      <c r="BJ624" s="199"/>
      <c r="BK624" s="199"/>
      <c r="BL624" s="186"/>
      <c r="BM624" s="186"/>
      <c r="BN624" s="186"/>
      <c r="BO624" s="186"/>
      <c r="BP624" s="186"/>
      <c r="BQ624" s="186"/>
      <c r="BR624" s="186"/>
      <c r="BS624" s="186"/>
      <c r="BT624" s="187"/>
      <c r="BU624" s="188"/>
      <c r="BV624" s="189"/>
      <c r="BW624" s="185"/>
      <c r="BX624"/>
      <c r="BZ624"/>
    </row>
    <row r="625" spans="2:78" ht="18.75">
      <c r="B625" s="363" t="s">
        <v>1086</v>
      </c>
      <c r="C625" s="364"/>
      <c r="D625" s="365" t="s">
        <v>11</v>
      </c>
      <c r="E625" s="365" t="s">
        <v>621</v>
      </c>
      <c r="F625" s="365" t="s">
        <v>694</v>
      </c>
      <c r="G625" s="366" t="s">
        <v>740</v>
      </c>
      <c r="H625" s="366" t="s">
        <v>34</v>
      </c>
      <c r="I625" s="366" t="s">
        <v>1424</v>
      </c>
      <c r="J625" s="366" t="s">
        <v>608</v>
      </c>
      <c r="L625" s="368"/>
      <c r="M625" s="368" t="s">
        <v>1421</v>
      </c>
      <c r="N625" s="367">
        <v>453552</v>
      </c>
      <c r="O625" s="367" t="s">
        <v>1323</v>
      </c>
      <c r="P625" s="371"/>
      <c r="S625" s="367"/>
      <c r="U625" s="369"/>
      <c r="W625" s="369"/>
      <c r="Y625" s="369"/>
      <c r="AA625" s="369"/>
      <c r="AD625" s="575">
        <v>36729801000130</v>
      </c>
      <c r="AE625" s="370"/>
      <c r="AF625" s="370"/>
      <c r="AG625" s="374" t="s">
        <v>1458</v>
      </c>
      <c r="AH625" s="374"/>
      <c r="AI625" s="374">
        <v>1000</v>
      </c>
      <c r="AJ625" s="374">
        <v>1000</v>
      </c>
      <c r="AK625" s="374">
        <v>1000</v>
      </c>
      <c r="AN625" s="369"/>
      <c r="AO625" s="367" t="s">
        <v>1326</v>
      </c>
      <c r="AP625" s="370"/>
      <c r="AR625" s="369">
        <v>0</v>
      </c>
      <c r="AS625" s="369">
        <v>0</v>
      </c>
      <c r="AT625" s="369" t="s">
        <v>1424</v>
      </c>
      <c r="AW625"/>
      <c r="AX625" s="198"/>
      <c r="AY625" s="184"/>
      <c r="AZ625" s="184"/>
      <c r="BA625" s="184"/>
      <c r="BB625" s="186"/>
      <c r="BC625" s="184"/>
      <c r="BD625" s="184"/>
      <c r="BE625" s="184"/>
      <c r="BF625" s="184"/>
      <c r="BG625" s="186"/>
      <c r="BH625" s="186"/>
      <c r="BI625" s="199"/>
      <c r="BJ625" s="199"/>
      <c r="BK625" s="199"/>
      <c r="BL625" s="186"/>
      <c r="BM625" s="186"/>
      <c r="BN625" s="186"/>
      <c r="BO625" s="186"/>
      <c r="BP625" s="186"/>
      <c r="BQ625" s="186"/>
      <c r="BR625" s="186"/>
      <c r="BS625" s="186"/>
      <c r="BT625" s="187"/>
      <c r="BU625" s="188"/>
      <c r="BV625" s="189"/>
      <c r="BW625" s="185"/>
      <c r="BX625"/>
      <c r="BZ625"/>
    </row>
    <row r="626" spans="2:78" ht="18.75">
      <c r="B626" s="363" t="s">
        <v>1045</v>
      </c>
      <c r="C626" s="364">
        <v>26369994000101</v>
      </c>
      <c r="D626" s="365" t="s">
        <v>14</v>
      </c>
      <c r="E626" s="365" t="s">
        <v>607</v>
      </c>
      <c r="F626" s="365" t="s">
        <v>1424</v>
      </c>
      <c r="G626" s="366" t="s">
        <v>1424</v>
      </c>
      <c r="H626" s="366" t="s">
        <v>34</v>
      </c>
      <c r="I626" s="366" t="s">
        <v>34</v>
      </c>
      <c r="J626" s="366" t="s">
        <v>611</v>
      </c>
      <c r="K626" s="367" t="s">
        <v>1815</v>
      </c>
      <c r="L626" s="368"/>
      <c r="M626" s="368" t="s">
        <v>34</v>
      </c>
      <c r="N626" s="367">
        <v>453722</v>
      </c>
      <c r="O626" s="367" t="s">
        <v>1323</v>
      </c>
      <c r="P626" s="371">
        <v>43065</v>
      </c>
      <c r="Q626" s="372">
        <v>10.84015628</v>
      </c>
      <c r="R626" s="372">
        <v>16.463510719246024</v>
      </c>
      <c r="S626" s="367">
        <v>4</v>
      </c>
      <c r="T626" s="369">
        <v>-0.3224210689520961</v>
      </c>
      <c r="U626" s="369">
        <v>-3.4545876215080655</v>
      </c>
      <c r="V626" s="369">
        <v>-0.2307951827197261</v>
      </c>
      <c r="W626" s="369">
        <v>-2.067659861133798</v>
      </c>
      <c r="X626" s="369">
        <v>-0.17932394489261405</v>
      </c>
      <c r="Y626" s="369">
        <v>-1.2275757875059465</v>
      </c>
      <c r="Z626" s="369">
        <v>-0.2141693343596921</v>
      </c>
      <c r="AA626" s="369">
        <v>-1.1571983620396673</v>
      </c>
      <c r="AB626" s="369">
        <v>0.27061327141497771</v>
      </c>
      <c r="AC626" s="373">
        <v>-1.265335681929288</v>
      </c>
      <c r="AD626" s="575">
        <v>0</v>
      </c>
      <c r="AE626" s="370" t="s">
        <v>1825</v>
      </c>
      <c r="AF626" s="370" t="s">
        <v>1826</v>
      </c>
      <c r="AG626" s="374" t="s">
        <v>730</v>
      </c>
      <c r="AH626" s="374" t="s">
        <v>1813</v>
      </c>
      <c r="AI626" s="374">
        <v>25000</v>
      </c>
      <c r="AJ626" s="374">
        <v>1000</v>
      </c>
      <c r="AK626" s="374">
        <v>1000</v>
      </c>
      <c r="AL626" s="722">
        <v>1</v>
      </c>
      <c r="AM626" s="722">
        <v>0</v>
      </c>
      <c r="AN626" s="369" t="s">
        <v>1834</v>
      </c>
      <c r="AO626" s="367" t="s">
        <v>1326</v>
      </c>
      <c r="AP626" s="370" t="s">
        <v>1816</v>
      </c>
      <c r="AQ626" s="376" t="s">
        <v>689</v>
      </c>
      <c r="AR626" s="369">
        <v>5.3333333333333297E-3</v>
      </c>
      <c r="AS626" s="369">
        <v>5.3333333333333297E-3</v>
      </c>
      <c r="AT626" s="369" t="s">
        <v>1424</v>
      </c>
      <c r="AW626"/>
      <c r="AX626" s="198"/>
      <c r="AY626" s="184"/>
      <c r="AZ626" s="184"/>
      <c r="BA626" s="184"/>
      <c r="BB626" s="186"/>
      <c r="BC626" s="184"/>
      <c r="BD626" s="184"/>
      <c r="BE626" s="184"/>
      <c r="BF626" s="184"/>
      <c r="BG626" s="186"/>
      <c r="BH626" s="186"/>
      <c r="BI626" s="199"/>
      <c r="BJ626" s="199"/>
      <c r="BK626" s="199"/>
      <c r="BL626" s="186"/>
      <c r="BM626" s="186"/>
      <c r="BN626" s="186"/>
      <c r="BO626" s="186"/>
      <c r="BP626" s="186"/>
      <c r="BQ626" s="186"/>
      <c r="BR626" s="186"/>
      <c r="BS626" s="186"/>
      <c r="BT626" s="187"/>
      <c r="BU626" s="188"/>
      <c r="BV626" s="189"/>
      <c r="BW626" s="185"/>
      <c r="BX626"/>
      <c r="BZ626"/>
    </row>
    <row r="627" spans="2:78" ht="18.75">
      <c r="B627" s="363" t="s">
        <v>374</v>
      </c>
      <c r="C627" s="364"/>
      <c r="D627" s="365" t="s">
        <v>11</v>
      </c>
      <c r="E627" s="365" t="s">
        <v>620</v>
      </c>
      <c r="F627" s="365" t="s">
        <v>665</v>
      </c>
      <c r="G627" s="366" t="s">
        <v>740</v>
      </c>
      <c r="H627" s="366" t="s">
        <v>34</v>
      </c>
      <c r="I627" s="366" t="s">
        <v>1424</v>
      </c>
      <c r="J627" s="366" t="s">
        <v>608</v>
      </c>
      <c r="L627" s="368"/>
      <c r="M627" s="368" t="s">
        <v>1421</v>
      </c>
      <c r="N627" s="367">
        <v>453791</v>
      </c>
      <c r="O627" s="367" t="s">
        <v>1323</v>
      </c>
      <c r="P627" s="371"/>
      <c r="S627" s="367"/>
      <c r="U627" s="369"/>
      <c r="W627" s="369"/>
      <c r="Y627" s="369"/>
      <c r="AA627" s="369"/>
      <c r="AD627" s="575">
        <v>0</v>
      </c>
      <c r="AE627" s="370"/>
      <c r="AF627" s="370"/>
      <c r="AG627" s="374" t="s">
        <v>1458</v>
      </c>
      <c r="AH627" s="374"/>
      <c r="AI627" s="374">
        <v>25000</v>
      </c>
      <c r="AJ627" s="374">
        <v>1000</v>
      </c>
      <c r="AK627" s="374">
        <v>1000</v>
      </c>
      <c r="AN627" s="369"/>
      <c r="AO627" s="367" t="s">
        <v>1326</v>
      </c>
      <c r="AP627" s="370"/>
      <c r="AR627" s="369">
        <v>1.6000000000000001E-3</v>
      </c>
      <c r="AS627" s="369">
        <v>1.6000000000000001E-3</v>
      </c>
      <c r="AT627" s="369" t="s">
        <v>1424</v>
      </c>
      <c r="AW627"/>
      <c r="AX627" s="198"/>
      <c r="AY627" s="184"/>
      <c r="AZ627" s="184"/>
      <c r="BA627" s="184"/>
      <c r="BB627" s="186"/>
      <c r="BC627" s="184"/>
      <c r="BD627" s="184"/>
      <c r="BE627" s="184"/>
      <c r="BF627" s="184"/>
      <c r="BG627" s="186"/>
      <c r="BH627" s="186"/>
      <c r="BI627" s="199"/>
      <c r="BJ627" s="199"/>
      <c r="BK627" s="199"/>
      <c r="BL627" s="186"/>
      <c r="BM627" s="186"/>
      <c r="BN627" s="186"/>
      <c r="BO627" s="186"/>
      <c r="BP627" s="186"/>
      <c r="BQ627" s="186"/>
      <c r="BR627" s="186"/>
      <c r="BS627" s="186"/>
      <c r="BT627" s="187"/>
      <c r="BU627" s="188"/>
      <c r="BV627" s="189"/>
      <c r="BW627" s="185"/>
      <c r="BX627"/>
      <c r="BZ627"/>
    </row>
    <row r="628" spans="2:78" ht="18.75">
      <c r="B628" s="363" t="s">
        <v>1241</v>
      </c>
      <c r="C628" s="364"/>
      <c r="D628" s="365" t="s">
        <v>11</v>
      </c>
      <c r="E628" s="365" t="s">
        <v>621</v>
      </c>
      <c r="F628" s="365" t="s">
        <v>694</v>
      </c>
      <c r="G628" s="366" t="s">
        <v>740</v>
      </c>
      <c r="H628" s="366" t="s">
        <v>34</v>
      </c>
      <c r="I628" s="366" t="s">
        <v>1424</v>
      </c>
      <c r="J628" s="366" t="s">
        <v>608</v>
      </c>
      <c r="L628" s="368"/>
      <c r="M628" s="368" t="s">
        <v>34</v>
      </c>
      <c r="N628" s="367">
        <v>453919</v>
      </c>
      <c r="O628" s="367" t="s">
        <v>1323</v>
      </c>
      <c r="P628" s="371"/>
      <c r="S628" s="367"/>
      <c r="U628" s="369"/>
      <c r="W628" s="369"/>
      <c r="Y628" s="369"/>
      <c r="AA628" s="369"/>
      <c r="AD628" s="575">
        <v>0</v>
      </c>
      <c r="AE628" s="370"/>
      <c r="AF628" s="370"/>
      <c r="AG628" s="374" t="s">
        <v>738</v>
      </c>
      <c r="AH628" s="374"/>
      <c r="AI628" s="374">
        <v>100</v>
      </c>
      <c r="AJ628" s="374">
        <v>100</v>
      </c>
      <c r="AK628" s="374">
        <v>100</v>
      </c>
      <c r="AN628" s="369"/>
      <c r="AO628" s="367" t="s">
        <v>1326</v>
      </c>
      <c r="AP628" s="370"/>
      <c r="AR628" s="369">
        <v>2.9333333333333299E-3</v>
      </c>
      <c r="AS628" s="369">
        <v>2.9333333333333299E-3</v>
      </c>
      <c r="AT628" s="369" t="s">
        <v>1424</v>
      </c>
      <c r="AW628"/>
      <c r="AX628" s="198"/>
      <c r="AY628" s="184"/>
      <c r="AZ628" s="184"/>
      <c r="BA628" s="184"/>
      <c r="BB628" s="186"/>
      <c r="BC628" s="184"/>
      <c r="BD628" s="184"/>
      <c r="BE628" s="184"/>
      <c r="BF628" s="184"/>
      <c r="BG628" s="186"/>
      <c r="BH628" s="186"/>
      <c r="BI628" s="199"/>
      <c r="BJ628" s="199"/>
      <c r="BK628" s="199"/>
      <c r="BL628" s="186"/>
      <c r="BM628" s="186"/>
      <c r="BN628" s="186"/>
      <c r="BO628" s="186"/>
      <c r="BP628" s="186"/>
      <c r="BQ628" s="186"/>
      <c r="BR628" s="186"/>
      <c r="BS628" s="186"/>
      <c r="BT628" s="187"/>
      <c r="BU628" s="188"/>
      <c r="BV628" s="189"/>
      <c r="BW628" s="185"/>
      <c r="BX628"/>
      <c r="BZ628"/>
    </row>
    <row r="629" spans="2:78" ht="18.75">
      <c r="B629" s="363" t="s">
        <v>1044</v>
      </c>
      <c r="C629" s="364">
        <v>28320600000156</v>
      </c>
      <c r="D629" s="365" t="s">
        <v>14</v>
      </c>
      <c r="E629" s="365" t="s">
        <v>607</v>
      </c>
      <c r="F629" s="365" t="s">
        <v>1424</v>
      </c>
      <c r="G629" s="366" t="s">
        <v>868</v>
      </c>
      <c r="H629" s="366" t="s">
        <v>34</v>
      </c>
      <c r="I629" s="366" t="s">
        <v>34</v>
      </c>
      <c r="J629" s="366" t="s">
        <v>692</v>
      </c>
      <c r="K629" s="367" t="s">
        <v>1815</v>
      </c>
      <c r="L629" s="368"/>
      <c r="M629" s="368" t="s">
        <v>34</v>
      </c>
      <c r="N629" s="367">
        <v>453935</v>
      </c>
      <c r="O629" s="367" t="s">
        <v>1323</v>
      </c>
      <c r="P629" s="371">
        <v>43065</v>
      </c>
      <c r="Q629" s="372">
        <v>131.96851371</v>
      </c>
      <c r="R629" s="372">
        <v>268.89177752480163</v>
      </c>
      <c r="S629" s="367">
        <v>4</v>
      </c>
      <c r="T629" s="369">
        <v>-0.32277406581502388</v>
      </c>
      <c r="U629" s="369">
        <v>-3.4583698141453674</v>
      </c>
      <c r="V629" s="369">
        <v>-0.25694357527581235</v>
      </c>
      <c r="W629" s="369">
        <v>-2.3019194374571312</v>
      </c>
      <c r="X629" s="369">
        <v>-0.12770533474370271</v>
      </c>
      <c r="Y629" s="369">
        <v>-0.87421664162357104</v>
      </c>
      <c r="Z629" s="369">
        <v>0.15248896749132612</v>
      </c>
      <c r="AA629" s="369">
        <v>0.82392740276123033</v>
      </c>
      <c r="AB629" s="369">
        <v>0.28733663880453725</v>
      </c>
      <c r="AC629" s="373">
        <v>-1.2826941333151443</v>
      </c>
      <c r="AD629" s="575">
        <v>0</v>
      </c>
      <c r="AE629" s="370" t="s">
        <v>1825</v>
      </c>
      <c r="AF629" s="370" t="s">
        <v>1826</v>
      </c>
      <c r="AG629" s="374" t="s">
        <v>730</v>
      </c>
      <c r="AH629" s="374" t="s">
        <v>1813</v>
      </c>
      <c r="AI629" s="374">
        <v>25000</v>
      </c>
      <c r="AJ629" s="374">
        <v>1000</v>
      </c>
      <c r="AK629" s="374">
        <v>1000</v>
      </c>
      <c r="AL629" s="722">
        <v>1</v>
      </c>
      <c r="AM629" s="722">
        <v>0</v>
      </c>
      <c r="AN629" s="369" t="s">
        <v>1824</v>
      </c>
      <c r="AO629" s="367" t="s">
        <v>1326</v>
      </c>
      <c r="AP629" s="370" t="s">
        <v>1816</v>
      </c>
      <c r="AQ629" s="376" t="s">
        <v>689</v>
      </c>
      <c r="AR629" s="369">
        <v>5.3333333333333297E-3</v>
      </c>
      <c r="AS629" s="369">
        <v>5.3333333333333297E-3</v>
      </c>
      <c r="AT629" s="369" t="s">
        <v>1424</v>
      </c>
      <c r="AW629"/>
      <c r="AX629" s="198"/>
      <c r="AY629" s="184"/>
      <c r="AZ629" s="184"/>
      <c r="BA629" s="184"/>
      <c r="BB629" s="186"/>
      <c r="BC629" s="184"/>
      <c r="BD629" s="184"/>
      <c r="BE629" s="184"/>
      <c r="BF629" s="184"/>
      <c r="BG629" s="186"/>
      <c r="BH629" s="186"/>
      <c r="BI629" s="199"/>
      <c r="BJ629" s="199"/>
      <c r="BK629" s="199"/>
      <c r="BL629" s="186"/>
      <c r="BM629" s="186"/>
      <c r="BN629" s="186"/>
      <c r="BO629" s="186"/>
      <c r="BP629" s="186"/>
      <c r="BQ629" s="186"/>
      <c r="BR629" s="186"/>
      <c r="BS629" s="186"/>
      <c r="BT629" s="187"/>
      <c r="BU629" s="188"/>
      <c r="BV629" s="189"/>
      <c r="BW629" s="185"/>
      <c r="BX629"/>
      <c r="BZ629"/>
    </row>
    <row r="630" spans="2:78" ht="18.75">
      <c r="B630" s="363" t="s">
        <v>1048</v>
      </c>
      <c r="C630" s="364">
        <v>28320626000102</v>
      </c>
      <c r="D630" s="365" t="s">
        <v>14</v>
      </c>
      <c r="E630" s="365" t="s">
        <v>607</v>
      </c>
      <c r="F630" s="365" t="s">
        <v>1424</v>
      </c>
      <c r="G630" s="366" t="s">
        <v>868</v>
      </c>
      <c r="H630" s="366" t="s">
        <v>34</v>
      </c>
      <c r="I630" s="366" t="s">
        <v>34</v>
      </c>
      <c r="J630" s="366" t="s">
        <v>692</v>
      </c>
      <c r="K630" s="367" t="s">
        <v>1815</v>
      </c>
      <c r="L630" s="368"/>
      <c r="M630" s="368" t="s">
        <v>34</v>
      </c>
      <c r="N630" s="367">
        <v>453951</v>
      </c>
      <c r="O630" s="367" t="s">
        <v>1323</v>
      </c>
      <c r="P630" s="371">
        <v>43065</v>
      </c>
      <c r="Q630" s="372">
        <v>45.655994509999999</v>
      </c>
      <c r="R630" s="372">
        <v>76.450584343690551</v>
      </c>
      <c r="S630" s="367">
        <v>4</v>
      </c>
      <c r="T630" s="369">
        <v>-0.20329370851265571</v>
      </c>
      <c r="U630" s="369">
        <v>-2.1781949028356871</v>
      </c>
      <c r="V630" s="369">
        <v>-0.16168204729671876</v>
      </c>
      <c r="W630" s="369">
        <v>-1.4484855165600847</v>
      </c>
      <c r="X630" s="369">
        <v>0.28283205858698701</v>
      </c>
      <c r="Y630" s="369">
        <v>1.9361485007468675</v>
      </c>
      <c r="Z630" s="369">
        <v>0.35220007832562894</v>
      </c>
      <c r="AA630" s="369">
        <v>1.9030051849727672</v>
      </c>
      <c r="AB630" s="369">
        <v>0.26744225399246041</v>
      </c>
      <c r="AC630" s="373">
        <v>-1.0219159045439536</v>
      </c>
      <c r="AD630" s="575">
        <v>0</v>
      </c>
      <c r="AE630" s="370" t="s">
        <v>1825</v>
      </c>
      <c r="AF630" s="370" t="s">
        <v>1826</v>
      </c>
      <c r="AG630" s="374" t="s">
        <v>730</v>
      </c>
      <c r="AH630" s="374" t="s">
        <v>1813</v>
      </c>
      <c r="AI630" s="374">
        <v>25000</v>
      </c>
      <c r="AJ630" s="374">
        <v>1000</v>
      </c>
      <c r="AK630" s="374">
        <v>1000</v>
      </c>
      <c r="AL630" s="722">
        <v>1</v>
      </c>
      <c r="AM630" s="722">
        <v>0</v>
      </c>
      <c r="AN630" s="369" t="s">
        <v>1834</v>
      </c>
      <c r="AO630" s="367" t="s">
        <v>1326</v>
      </c>
      <c r="AP630" s="370" t="s">
        <v>1816</v>
      </c>
      <c r="AQ630" s="376" t="s">
        <v>689</v>
      </c>
      <c r="AR630" s="369">
        <v>5.3333333333333297E-3</v>
      </c>
      <c r="AS630" s="369">
        <v>5.3333333333333297E-3</v>
      </c>
      <c r="AT630" s="369" t="s">
        <v>1424</v>
      </c>
      <c r="AW630"/>
      <c r="AX630" s="198"/>
      <c r="AY630" s="184"/>
      <c r="AZ630" s="184"/>
      <c r="BA630" s="184"/>
      <c r="BB630" s="186"/>
      <c r="BC630" s="184"/>
      <c r="BD630" s="184"/>
      <c r="BE630" s="184"/>
      <c r="BF630" s="184"/>
      <c r="BG630" s="186"/>
      <c r="BH630" s="186"/>
      <c r="BI630" s="199"/>
      <c r="BJ630" s="199"/>
      <c r="BK630" s="199"/>
      <c r="BL630" s="186"/>
      <c r="BM630" s="186"/>
      <c r="BN630" s="186"/>
      <c r="BO630" s="186"/>
      <c r="BP630" s="186"/>
      <c r="BQ630" s="186"/>
      <c r="BR630" s="186"/>
      <c r="BS630" s="186"/>
      <c r="BT630" s="187"/>
      <c r="BU630" s="188"/>
      <c r="BV630" s="189"/>
      <c r="BW630" s="185"/>
      <c r="BX630"/>
      <c r="BZ630"/>
    </row>
    <row r="631" spans="2:78" ht="18.75">
      <c r="B631" s="363" t="s">
        <v>1116</v>
      </c>
      <c r="C631" s="364">
        <v>28788359000194</v>
      </c>
      <c r="D631" s="365" t="s">
        <v>14</v>
      </c>
      <c r="E631" s="365" t="s">
        <v>607</v>
      </c>
      <c r="F631" s="365" t="s">
        <v>1424</v>
      </c>
      <c r="G631" s="366" t="s">
        <v>1424</v>
      </c>
      <c r="H631" s="366" t="s">
        <v>34</v>
      </c>
      <c r="I631" s="366" t="s">
        <v>34</v>
      </c>
      <c r="J631" s="366" t="s">
        <v>608</v>
      </c>
      <c r="K631" s="367" t="s">
        <v>48</v>
      </c>
      <c r="L631" s="368"/>
      <c r="M631" s="368" t="s">
        <v>34</v>
      </c>
      <c r="N631" s="367">
        <v>454109</v>
      </c>
      <c r="O631" s="367" t="s">
        <v>1323</v>
      </c>
      <c r="P631" s="371">
        <v>43071</v>
      </c>
      <c r="Q631" s="372">
        <v>9.0837184499999992</v>
      </c>
      <c r="R631" s="372">
        <v>10.807980085634922</v>
      </c>
      <c r="S631" s="367">
        <v>2</v>
      </c>
      <c r="T631" s="369">
        <v>-1.5859624683930096E-2</v>
      </c>
      <c r="U631" s="369">
        <v>-0.16992829684777488</v>
      </c>
      <c r="V631" s="369">
        <v>-0.14531180379613584</v>
      </c>
      <c r="W631" s="369">
        <v>-1.3018269294775013</v>
      </c>
      <c r="X631" s="369">
        <v>-0.18704689074814984</v>
      </c>
      <c r="Y631" s="369">
        <v>-1.2804438043575299</v>
      </c>
      <c r="Z631" s="369">
        <v>-0.21995854618771893</v>
      </c>
      <c r="AA631" s="369">
        <v>-1.1884785939408509</v>
      </c>
      <c r="AB631" s="369">
        <v>0.2816597219796485</v>
      </c>
      <c r="AC631" s="373">
        <v>-0.91221154233746249</v>
      </c>
      <c r="AD631" s="575">
        <v>28788379000165</v>
      </c>
      <c r="AE631" s="370" t="s">
        <v>2003</v>
      </c>
      <c r="AF631" s="370" t="s">
        <v>1858</v>
      </c>
      <c r="AG631" s="374" t="s">
        <v>721</v>
      </c>
      <c r="AH631" s="374" t="s">
        <v>1819</v>
      </c>
      <c r="AI631" s="374">
        <v>1000</v>
      </c>
      <c r="AJ631" s="374">
        <v>1000</v>
      </c>
      <c r="AK631" s="374">
        <v>1000</v>
      </c>
      <c r="AL631" s="722">
        <v>2.5</v>
      </c>
      <c r="AM631" s="722">
        <v>20</v>
      </c>
      <c r="AN631" s="369" t="s">
        <v>668</v>
      </c>
      <c r="AO631" s="367" t="s">
        <v>1326</v>
      </c>
      <c r="AP631" s="370" t="s">
        <v>1816</v>
      </c>
      <c r="AQ631" s="376" t="s">
        <v>661</v>
      </c>
      <c r="AR631" s="369">
        <v>3.9399999999999999E-3</v>
      </c>
      <c r="AS631" s="369">
        <v>3.9399999999999999E-3</v>
      </c>
      <c r="AT631" s="369" t="s">
        <v>1424</v>
      </c>
      <c r="AW631"/>
      <c r="AX631" s="198"/>
      <c r="AY631" s="184"/>
      <c r="AZ631" s="184"/>
      <c r="BA631" s="184"/>
      <c r="BB631" s="186"/>
      <c r="BC631" s="184"/>
      <c r="BD631" s="184"/>
      <c r="BE631" s="184"/>
      <c r="BF631" s="184"/>
      <c r="BG631" s="186"/>
      <c r="BH631" s="186"/>
      <c r="BI631" s="199"/>
      <c r="BJ631" s="199"/>
      <c r="BK631" s="199"/>
      <c r="BL631" s="186"/>
      <c r="BM631" s="186"/>
      <c r="BN631" s="186"/>
      <c r="BO631" s="186"/>
      <c r="BP631" s="186"/>
      <c r="BQ631" s="186"/>
      <c r="BR631" s="186"/>
      <c r="BS631" s="186"/>
      <c r="BT631" s="187"/>
      <c r="BU631" s="188"/>
      <c r="BV631" s="189"/>
      <c r="BW631" s="185"/>
      <c r="BX631"/>
      <c r="BZ631"/>
    </row>
    <row r="632" spans="2:78" ht="18.75">
      <c r="B632" s="363" t="s">
        <v>965</v>
      </c>
      <c r="C632" s="364">
        <v>28075532000107</v>
      </c>
      <c r="D632" s="365" t="s">
        <v>14</v>
      </c>
      <c r="E632" s="365" t="s">
        <v>607</v>
      </c>
      <c r="F632" s="365" t="s">
        <v>1424</v>
      </c>
      <c r="G632" s="366" t="s">
        <v>1424</v>
      </c>
      <c r="H632" s="366" t="s">
        <v>34</v>
      </c>
      <c r="I632" s="366" t="s">
        <v>34</v>
      </c>
      <c r="J632" s="366" t="s">
        <v>611</v>
      </c>
      <c r="K632" s="367" t="s">
        <v>1815</v>
      </c>
      <c r="L632" s="368"/>
      <c r="M632" s="368" t="s">
        <v>34</v>
      </c>
      <c r="N632" s="367">
        <v>454117</v>
      </c>
      <c r="O632" s="367" t="s">
        <v>1323</v>
      </c>
      <c r="P632" s="371">
        <v>43013</v>
      </c>
      <c r="Q632" s="372">
        <v>107.31031004</v>
      </c>
      <c r="R632" s="372">
        <v>166.39014415700004</v>
      </c>
      <c r="S632" s="367">
        <v>4</v>
      </c>
      <c r="T632" s="369">
        <v>-0.29710159109828094</v>
      </c>
      <c r="U632" s="369">
        <v>-3.183301520196141</v>
      </c>
      <c r="V632" s="369">
        <v>-0.27058639941079232</v>
      </c>
      <c r="W632" s="369">
        <v>-2.4241434783750981</v>
      </c>
      <c r="X632" s="369">
        <v>-9.1843569724323504E-2</v>
      </c>
      <c r="Y632" s="369">
        <v>-0.62872218486610731</v>
      </c>
      <c r="Z632" s="369">
        <v>0.14076951670394999</v>
      </c>
      <c r="AA632" s="369">
        <v>0.76060494207514751</v>
      </c>
      <c r="AB632" s="369">
        <v>0.22305042433688652</v>
      </c>
      <c r="AC632" s="373">
        <v>-1.7135490602733889</v>
      </c>
      <c r="AD632" s="575">
        <v>28075437000103</v>
      </c>
      <c r="AE632" s="370" t="s">
        <v>2055</v>
      </c>
      <c r="AF632" s="370" t="s">
        <v>1812</v>
      </c>
      <c r="AG632" s="374" t="s">
        <v>1459</v>
      </c>
      <c r="AH632" s="374" t="s">
        <v>1813</v>
      </c>
      <c r="AI632" s="374">
        <v>1000</v>
      </c>
      <c r="AJ632" s="374">
        <v>1000</v>
      </c>
      <c r="AK632" s="374">
        <v>1000</v>
      </c>
      <c r="AL632" s="722">
        <v>2</v>
      </c>
      <c r="AM632" s="722">
        <v>20</v>
      </c>
      <c r="AN632" s="369" t="s">
        <v>1824</v>
      </c>
      <c r="AO632" s="367" t="s">
        <v>1326</v>
      </c>
      <c r="AP632" s="370" t="s">
        <v>1816</v>
      </c>
      <c r="AQ632" s="376" t="s">
        <v>689</v>
      </c>
      <c r="AR632" s="369">
        <v>6.0000000000000001E-3</v>
      </c>
      <c r="AS632" s="369">
        <v>6.0000000000000001E-3</v>
      </c>
      <c r="AT632" s="369" t="s">
        <v>1424</v>
      </c>
      <c r="AW632"/>
      <c r="AX632" s="198"/>
      <c r="AY632" s="184"/>
      <c r="AZ632" s="184"/>
      <c r="BA632" s="184"/>
      <c r="BB632" s="186"/>
      <c r="BC632" s="184"/>
      <c r="BD632" s="184"/>
      <c r="BE632" s="184"/>
      <c r="BF632" s="184"/>
      <c r="BG632" s="186"/>
      <c r="BH632" s="186"/>
      <c r="BI632" s="199"/>
      <c r="BJ632" s="199"/>
      <c r="BK632" s="199"/>
      <c r="BL632" s="186"/>
      <c r="BM632" s="186"/>
      <c r="BN632" s="186"/>
      <c r="BO632" s="186"/>
      <c r="BP632" s="186"/>
      <c r="BQ632" s="186"/>
      <c r="BR632" s="186"/>
      <c r="BS632" s="186"/>
      <c r="BT632" s="187"/>
      <c r="BU632" s="188"/>
      <c r="BV632" s="189"/>
      <c r="BW632" s="185"/>
      <c r="BX632"/>
      <c r="BZ632"/>
    </row>
    <row r="633" spans="2:78" ht="18.75">
      <c r="B633" s="363" t="s">
        <v>1023</v>
      </c>
      <c r="C633" s="364">
        <v>26112046000196</v>
      </c>
      <c r="D633" s="365" t="s">
        <v>11</v>
      </c>
      <c r="E633" s="365" t="s">
        <v>663</v>
      </c>
      <c r="F633" s="365" t="s">
        <v>1424</v>
      </c>
      <c r="G633" s="366" t="s">
        <v>1424</v>
      </c>
      <c r="H633" s="366" t="s">
        <v>34</v>
      </c>
      <c r="I633" s="366" t="s">
        <v>34</v>
      </c>
      <c r="J633" s="366" t="s">
        <v>611</v>
      </c>
      <c r="K633" s="367" t="s">
        <v>1815</v>
      </c>
      <c r="L633" s="368"/>
      <c r="M633" s="368" t="s">
        <v>34</v>
      </c>
      <c r="N633" s="367">
        <v>454281</v>
      </c>
      <c r="O633" s="367" t="s">
        <v>1323</v>
      </c>
      <c r="P633" s="371">
        <v>43050</v>
      </c>
      <c r="Q633" s="372">
        <v>64.263045890000001</v>
      </c>
      <c r="R633" s="372">
        <v>141.20397609222212</v>
      </c>
      <c r="S633" s="367">
        <v>4</v>
      </c>
      <c r="T633" s="369">
        <v>-0.10689976680161639</v>
      </c>
      <c r="U633" s="369">
        <v>-1.1453798982033367</v>
      </c>
      <c r="V633" s="369">
        <v>-6.9250389092813114E-2</v>
      </c>
      <c r="W633" s="369">
        <v>-0.62040397987418339</v>
      </c>
      <c r="X633" s="369">
        <v>6.2057603172467335E-2</v>
      </c>
      <c r="Y633" s="369">
        <v>0.4248200714678278</v>
      </c>
      <c r="Z633" s="369">
        <v>4.9644631627880242E-2</v>
      </c>
      <c r="AA633" s="369">
        <v>0.26823955248122511</v>
      </c>
      <c r="AB633" s="369">
        <v>8.3882999314257439E-2</v>
      </c>
      <c r="AC633" s="373">
        <v>-2.1562394785200638</v>
      </c>
      <c r="AD633" s="575">
        <v>26112022000137</v>
      </c>
      <c r="AE633" s="370" t="s">
        <v>1985</v>
      </c>
      <c r="AF633" s="370" t="s">
        <v>1812</v>
      </c>
      <c r="AG633" s="374" t="s">
        <v>1459</v>
      </c>
      <c r="AH633" s="374" t="s">
        <v>1813</v>
      </c>
      <c r="AI633" s="374">
        <v>10000</v>
      </c>
      <c r="AJ633" s="374">
        <v>1000</v>
      </c>
      <c r="AK633" s="374">
        <v>1000</v>
      </c>
      <c r="AL633" s="722">
        <v>1.05</v>
      </c>
      <c r="AM633" s="722">
        <v>0</v>
      </c>
      <c r="AN633" s="369" t="s">
        <v>1834</v>
      </c>
      <c r="AO633" s="367" t="s">
        <v>1326</v>
      </c>
      <c r="AP633" s="370" t="s">
        <v>1835</v>
      </c>
      <c r="AQ633" s="376" t="s">
        <v>681</v>
      </c>
      <c r="AR633" s="369">
        <v>4.7999999999999996E-3</v>
      </c>
      <c r="AS633" s="369">
        <v>4.7999999999999996E-3</v>
      </c>
      <c r="AT633" s="369" t="s">
        <v>1424</v>
      </c>
      <c r="AW633"/>
      <c r="AX633" s="198"/>
      <c r="AY633" s="184"/>
      <c r="AZ633" s="184"/>
      <c r="BA633" s="184"/>
      <c r="BB633" s="186"/>
      <c r="BC633" s="184"/>
      <c r="BD633" s="184"/>
      <c r="BE633" s="184"/>
      <c r="BF633" s="184"/>
      <c r="BG633" s="186"/>
      <c r="BH633" s="186"/>
      <c r="BI633" s="199"/>
      <c r="BJ633" s="199"/>
      <c r="BK633" s="199"/>
      <c r="BL633" s="186"/>
      <c r="BM633" s="186"/>
      <c r="BN633" s="186"/>
      <c r="BO633" s="186"/>
      <c r="BP633" s="186"/>
      <c r="BQ633" s="186"/>
      <c r="BR633" s="186"/>
      <c r="BS633" s="186"/>
      <c r="BT633" s="187"/>
      <c r="BU633" s="188"/>
      <c r="BV633" s="189"/>
      <c r="BW633" s="185"/>
      <c r="BX633"/>
      <c r="BZ633"/>
    </row>
    <row r="634" spans="2:78" ht="18.75">
      <c r="B634" s="363" t="s">
        <v>791</v>
      </c>
      <c r="C634" s="364">
        <v>28235629000130</v>
      </c>
      <c r="D634" s="365" t="s">
        <v>13</v>
      </c>
      <c r="E634" s="365" t="s">
        <v>615</v>
      </c>
      <c r="F634" s="365" t="s">
        <v>619</v>
      </c>
      <c r="G634" s="366" t="s">
        <v>34</v>
      </c>
      <c r="H634" s="366" t="s">
        <v>1339</v>
      </c>
      <c r="I634" s="366" t="s">
        <v>34</v>
      </c>
      <c r="J634" s="366" t="s">
        <v>611</v>
      </c>
      <c r="K634" s="367" t="s">
        <v>48</v>
      </c>
      <c r="L634" s="368"/>
      <c r="M634" s="368" t="s">
        <v>1421</v>
      </c>
      <c r="N634" s="367">
        <v>455156</v>
      </c>
      <c r="O634" s="367" t="s">
        <v>1323</v>
      </c>
      <c r="P634" s="371">
        <v>43089</v>
      </c>
      <c r="Q634" s="372">
        <v>7.5733086099999998</v>
      </c>
      <c r="R634" s="372">
        <v>7.3830751056349238</v>
      </c>
      <c r="S634" s="367">
        <v>1</v>
      </c>
      <c r="T634" s="369">
        <v>0.18470582013223225</v>
      </c>
      <c r="U634" s="369">
        <v>1.9790345647173209</v>
      </c>
      <c r="V634" s="369">
        <v>0.19182257813712278</v>
      </c>
      <c r="W634" s="369">
        <v>1.7185100685354593</v>
      </c>
      <c r="X634" s="369">
        <v>0.2500930886592756</v>
      </c>
      <c r="Y634" s="369">
        <v>1.7120313767609388</v>
      </c>
      <c r="Z634" s="369">
        <v>0.2280819844258275</v>
      </c>
      <c r="AA634" s="369">
        <v>1.2323711028818454</v>
      </c>
      <c r="AB634" s="369">
        <v>3.5254022189612391E-2</v>
      </c>
      <c r="AC634" s="373">
        <v>2.2749498511263164</v>
      </c>
      <c r="AD634" s="575">
        <v>17087932000116</v>
      </c>
      <c r="AE634" s="370" t="s">
        <v>1889</v>
      </c>
      <c r="AF634" s="370" t="s">
        <v>1833</v>
      </c>
      <c r="AG634" s="374" t="s">
        <v>1458</v>
      </c>
      <c r="AH634" s="374" t="s">
        <v>1819</v>
      </c>
      <c r="AI634" s="374">
        <v>10000</v>
      </c>
      <c r="AJ634" s="374">
        <v>10000</v>
      </c>
      <c r="AK634" s="374">
        <v>10000</v>
      </c>
      <c r="AL634" s="722">
        <v>0</v>
      </c>
      <c r="AM634" s="722">
        <v>0</v>
      </c>
      <c r="AN634" s="369" t="s">
        <v>1815</v>
      </c>
      <c r="AO634" s="367" t="s">
        <v>1326</v>
      </c>
      <c r="AP634" s="370" t="s">
        <v>1835</v>
      </c>
      <c r="AQ634" s="376" t="s">
        <v>666</v>
      </c>
      <c r="AR634" s="369">
        <v>3.6099999999999999E-3</v>
      </c>
      <c r="AS634" s="369">
        <v>3.6099999999999999E-3</v>
      </c>
      <c r="AT634" s="369" t="s">
        <v>1424</v>
      </c>
      <c r="AW634"/>
      <c r="AX634" s="198"/>
      <c r="AY634" s="184"/>
      <c r="AZ634" s="184"/>
      <c r="BA634" s="184"/>
      <c r="BB634" s="186"/>
      <c r="BC634" s="184"/>
      <c r="BD634" s="184"/>
      <c r="BE634" s="184"/>
      <c r="BF634" s="184"/>
      <c r="BG634" s="186"/>
      <c r="BH634" s="186"/>
      <c r="BI634" s="199"/>
      <c r="BJ634" s="199"/>
      <c r="BK634" s="199"/>
      <c r="BL634" s="186"/>
      <c r="BM634" s="186"/>
      <c r="BN634" s="186"/>
      <c r="BO634" s="186"/>
      <c r="BP634" s="186"/>
      <c r="BQ634" s="186"/>
      <c r="BR634" s="186"/>
      <c r="BS634" s="186"/>
      <c r="BT634" s="187"/>
      <c r="BU634" s="188"/>
      <c r="BV634" s="189"/>
      <c r="BW634" s="185"/>
      <c r="BX634"/>
      <c r="BZ634"/>
    </row>
    <row r="635" spans="2:78" ht="18.75">
      <c r="B635" s="363" t="s">
        <v>1584</v>
      </c>
      <c r="C635" s="364">
        <v>28345351000153</v>
      </c>
      <c r="D635" s="365" t="s">
        <v>13</v>
      </c>
      <c r="E635" s="365" t="s">
        <v>615</v>
      </c>
      <c r="F635" s="365" t="s">
        <v>619</v>
      </c>
      <c r="G635" s="366" t="s">
        <v>34</v>
      </c>
      <c r="H635" s="366" t="s">
        <v>1340</v>
      </c>
      <c r="I635" s="366" t="s">
        <v>34</v>
      </c>
      <c r="J635" s="366" t="s">
        <v>1424</v>
      </c>
      <c r="K635" s="367" t="s">
        <v>48</v>
      </c>
      <c r="L635" s="368"/>
      <c r="M635" s="368" t="s">
        <v>1424</v>
      </c>
      <c r="N635" s="367">
        <v>455210</v>
      </c>
      <c r="O635" s="367" t="s">
        <v>1323</v>
      </c>
      <c r="P635" s="371">
        <v>43090</v>
      </c>
      <c r="Q635" s="372">
        <v>2.5140288599999998</v>
      </c>
      <c r="R635" s="372">
        <v>39.539534593809499</v>
      </c>
      <c r="S635" s="367">
        <v>1</v>
      </c>
      <c r="T635" s="369">
        <v>-1.6004268416280332E-2</v>
      </c>
      <c r="U635" s="369">
        <v>-0.17147808529345518</v>
      </c>
      <c r="V635" s="369">
        <v>-1.9422942266810073E-2</v>
      </c>
      <c r="W635" s="369">
        <v>-0.17400726322339224</v>
      </c>
      <c r="X635" s="369">
        <v>-7.2368119458920965E-4</v>
      </c>
      <c r="Y635" s="369">
        <v>-4.9540149971777879E-3</v>
      </c>
      <c r="Z635" s="369">
        <v>-5.8363865070111931E-2</v>
      </c>
      <c r="AA635" s="369">
        <v>-0.31535125821518556</v>
      </c>
      <c r="AB635" s="369">
        <v>7.9157213511491076E-2</v>
      </c>
      <c r="AC635" s="373">
        <v>-1.655495210844516</v>
      </c>
      <c r="AD635" s="575">
        <v>28629342000194</v>
      </c>
      <c r="AE635" s="370" t="s">
        <v>1935</v>
      </c>
      <c r="AF635" s="370" t="s">
        <v>1818</v>
      </c>
      <c r="AG635" s="374" t="s">
        <v>59</v>
      </c>
      <c r="AH635" s="374" t="s">
        <v>1819</v>
      </c>
      <c r="AI635" s="374">
        <v>50000</v>
      </c>
      <c r="AJ635" s="374">
        <v>50000</v>
      </c>
      <c r="AK635" s="374">
        <v>50000</v>
      </c>
      <c r="AL635" s="722">
        <v>1.9</v>
      </c>
      <c r="AM635" s="722">
        <v>15</v>
      </c>
      <c r="AN635" s="369" t="s">
        <v>1820</v>
      </c>
      <c r="AO635" s="367" t="s">
        <v>1326</v>
      </c>
      <c r="AP635" s="370" t="s">
        <v>1835</v>
      </c>
      <c r="AQ635" s="376" t="s">
        <v>1815</v>
      </c>
      <c r="AR635" s="369">
        <v>0</v>
      </c>
      <c r="AS635" s="369">
        <v>0</v>
      </c>
      <c r="AT635" s="369" t="s">
        <v>1424</v>
      </c>
      <c r="AW635" s="198"/>
      <c r="AX635" s="198"/>
      <c r="AY635" s="184"/>
      <c r="AZ635" s="184"/>
      <c r="BA635" s="184"/>
      <c r="BB635" s="186"/>
      <c r="BC635" s="184"/>
      <c r="BD635" s="184"/>
      <c r="BE635" s="184"/>
      <c r="BF635" s="184"/>
      <c r="BG635" s="186"/>
      <c r="BH635" s="186"/>
      <c r="BI635" s="199"/>
      <c r="BJ635" s="199"/>
      <c r="BK635" s="199"/>
      <c r="BL635" s="218"/>
      <c r="BM635" s="186"/>
      <c r="BN635" s="186"/>
      <c r="BO635" s="186"/>
      <c r="BP635" s="186"/>
      <c r="BQ635" s="186"/>
      <c r="BR635" s="186"/>
      <c r="BS635" s="186"/>
      <c r="BT635" s="187"/>
      <c r="BU635" s="188"/>
      <c r="BV635" s="189"/>
      <c r="BW635" s="185"/>
      <c r="BX635"/>
      <c r="BZ635"/>
    </row>
    <row r="636" spans="2:78" ht="18.75">
      <c r="B636" s="363" t="s">
        <v>1582</v>
      </c>
      <c r="C636" s="364">
        <v>28345337000150</v>
      </c>
      <c r="D636" s="365" t="s">
        <v>14</v>
      </c>
      <c r="E636" s="365" t="s">
        <v>614</v>
      </c>
      <c r="F636" s="365" t="s">
        <v>1424</v>
      </c>
      <c r="G636" s="366" t="s">
        <v>1424</v>
      </c>
      <c r="H636" s="366" t="s">
        <v>1340</v>
      </c>
      <c r="I636" s="366" t="s">
        <v>34</v>
      </c>
      <c r="J636" s="366" t="s">
        <v>608</v>
      </c>
      <c r="K636" s="367" t="s">
        <v>48</v>
      </c>
      <c r="L636" s="368"/>
      <c r="M636" s="368" t="s">
        <v>1424</v>
      </c>
      <c r="N636" s="367">
        <v>455431</v>
      </c>
      <c r="O636" s="367" t="s">
        <v>1323</v>
      </c>
      <c r="P636" s="371">
        <v>43092</v>
      </c>
      <c r="Q636" s="372">
        <v>3.3410201399999999</v>
      </c>
      <c r="R636" s="372">
        <v>4.9708872328571445</v>
      </c>
      <c r="S636" s="367">
        <v>2</v>
      </c>
      <c r="T636" s="369">
        <v>-2.8317918675028864E-2</v>
      </c>
      <c r="U636" s="369">
        <v>-0.30341296131662371</v>
      </c>
      <c r="V636" s="369">
        <v>-0.16139022214106868</v>
      </c>
      <c r="W636" s="369">
        <v>-1.4458710982100298</v>
      </c>
      <c r="X636" s="369">
        <v>-0.12514822573186479</v>
      </c>
      <c r="Y636" s="369">
        <v>-0.85671175620057149</v>
      </c>
      <c r="Z636" s="369">
        <v>-0.26471158669850559</v>
      </c>
      <c r="AA636" s="369">
        <v>-1.4302879329398706</v>
      </c>
      <c r="AB636" s="369">
        <v>0.20583259452508987</v>
      </c>
      <c r="AC636" s="373">
        <v>-1.3263772357154555</v>
      </c>
      <c r="AD636" s="575">
        <v>28345356000186</v>
      </c>
      <c r="AE636" s="370" t="s">
        <v>1935</v>
      </c>
      <c r="AF636" s="370" t="s">
        <v>1818</v>
      </c>
      <c r="AG636" s="374" t="s">
        <v>59</v>
      </c>
      <c r="AH636" s="374" t="s">
        <v>1813</v>
      </c>
      <c r="AI636" s="374">
        <v>100000</v>
      </c>
      <c r="AJ636" s="374">
        <v>50000</v>
      </c>
      <c r="AK636" s="374">
        <v>100000</v>
      </c>
      <c r="AL636" s="722">
        <v>1.9</v>
      </c>
      <c r="AM636" s="722">
        <v>20</v>
      </c>
      <c r="AN636" s="369" t="s">
        <v>1814</v>
      </c>
      <c r="AO636" s="367" t="s">
        <v>1326</v>
      </c>
      <c r="AP636" s="370" t="s">
        <v>1835</v>
      </c>
      <c r="AQ636" s="376" t="s">
        <v>1815</v>
      </c>
      <c r="AR636" s="369">
        <v>0</v>
      </c>
      <c r="AS636" s="369">
        <v>0</v>
      </c>
      <c r="AT636" s="369" t="s">
        <v>1424</v>
      </c>
      <c r="AW636" s="198"/>
      <c r="AX636" s="198"/>
      <c r="AY636" s="184"/>
      <c r="AZ636" s="184"/>
      <c r="BA636" s="184"/>
      <c r="BB636" s="186"/>
      <c r="BC636" s="184"/>
      <c r="BD636" s="184"/>
      <c r="BE636" s="184"/>
      <c r="BF636" s="184"/>
      <c r="BG636" s="186"/>
      <c r="BH636" s="186"/>
      <c r="BI636" s="199"/>
      <c r="BJ636" s="199"/>
      <c r="BK636" s="199"/>
      <c r="BL636" s="218"/>
      <c r="BM636" s="186"/>
      <c r="BN636" s="186"/>
      <c r="BO636" s="186"/>
      <c r="BP636" s="186"/>
      <c r="BQ636" s="186"/>
      <c r="BR636" s="186"/>
      <c r="BS636" s="186"/>
      <c r="BT636" s="187"/>
      <c r="BU636" s="188"/>
      <c r="BV636" s="189"/>
      <c r="BW636" s="185"/>
      <c r="BX636"/>
      <c r="BZ636"/>
    </row>
    <row r="637" spans="2:78" ht="18.75">
      <c r="B637" s="363" t="s">
        <v>757</v>
      </c>
      <c r="C637" s="364">
        <v>27826024000150</v>
      </c>
      <c r="D637" s="365" t="s">
        <v>14</v>
      </c>
      <c r="E637" s="365" t="s">
        <v>614</v>
      </c>
      <c r="F637" s="365" t="s">
        <v>691</v>
      </c>
      <c r="G637" s="366" t="s">
        <v>1424</v>
      </c>
      <c r="H637" s="366" t="s">
        <v>867</v>
      </c>
      <c r="I637" s="366" t="s">
        <v>34</v>
      </c>
      <c r="J637" s="366" t="s">
        <v>608</v>
      </c>
      <c r="K637" s="367" t="s">
        <v>48</v>
      </c>
      <c r="L637" s="368"/>
      <c r="M637" s="368" t="s">
        <v>34</v>
      </c>
      <c r="N637" s="367">
        <v>455482</v>
      </c>
      <c r="O637" s="367" t="s">
        <v>1326</v>
      </c>
      <c r="P637" s="371">
        <v>43092</v>
      </c>
      <c r="Q637" s="372">
        <v>44.560183360000003</v>
      </c>
      <c r="R637" s="372">
        <v>49.517865124484146</v>
      </c>
      <c r="S637" s="367">
        <v>2</v>
      </c>
      <c r="T637" s="369">
        <v>0.17984280209906389</v>
      </c>
      <c r="U637" s="369">
        <v>1.9269296512414278</v>
      </c>
      <c r="V637" s="369">
        <v>7.5147306657768587E-2</v>
      </c>
      <c r="W637" s="369">
        <v>0.67323359100293922</v>
      </c>
      <c r="X637" s="369">
        <v>3.3444453833643806E-2</v>
      </c>
      <c r="Y637" s="369">
        <v>0.22894656805106095</v>
      </c>
      <c r="Z637" s="369">
        <v>-4.4358328213534026E-4</v>
      </c>
      <c r="AA637" s="369">
        <v>-2.3967663206773452E-3</v>
      </c>
      <c r="AB637" s="369">
        <v>0.14646643827319769</v>
      </c>
      <c r="AC637" s="373">
        <v>-0.24902728145445821</v>
      </c>
      <c r="AD637" s="575">
        <v>28888814000123</v>
      </c>
      <c r="AE637" s="370" t="s">
        <v>1946</v>
      </c>
      <c r="AF637" s="370" t="s">
        <v>1812</v>
      </c>
      <c r="AG637" s="374" t="s">
        <v>1459</v>
      </c>
      <c r="AH637" s="374" t="s">
        <v>1819</v>
      </c>
      <c r="AI637" s="374">
        <v>1000</v>
      </c>
      <c r="AJ637" s="374">
        <v>1000</v>
      </c>
      <c r="AK637" s="374">
        <v>1000</v>
      </c>
      <c r="AL637" s="722">
        <v>2.5</v>
      </c>
      <c r="AM637" s="722">
        <v>20</v>
      </c>
      <c r="AN637" s="369" t="s">
        <v>1820</v>
      </c>
      <c r="AO637" s="367" t="s">
        <v>1326</v>
      </c>
      <c r="AP637" s="370" t="s">
        <v>1835</v>
      </c>
      <c r="AQ637" s="376" t="s">
        <v>670</v>
      </c>
      <c r="AR637" s="369">
        <v>4.7499999999999999E-3</v>
      </c>
      <c r="AS637" s="369">
        <v>4.7499999999999999E-3</v>
      </c>
      <c r="AT637" s="369" t="s">
        <v>1424</v>
      </c>
      <c r="AW637" s="198"/>
      <c r="AX637" s="198"/>
      <c r="AY637" s="184"/>
      <c r="AZ637" s="184"/>
      <c r="BA637" s="184"/>
      <c r="BB637" s="186"/>
      <c r="BC637" s="184"/>
      <c r="BD637" s="184"/>
      <c r="BE637" s="184"/>
      <c r="BF637" s="184"/>
      <c r="BG637" s="186"/>
      <c r="BH637" s="186"/>
      <c r="BI637" s="199"/>
      <c r="BJ637" s="199"/>
      <c r="BK637" s="199"/>
      <c r="BL637" s="218"/>
      <c r="BM637" s="186"/>
      <c r="BN637" s="186"/>
      <c r="BO637" s="186"/>
      <c r="BP637" s="186"/>
      <c r="BQ637" s="186"/>
      <c r="BR637" s="186"/>
      <c r="BS637" s="186"/>
      <c r="BT637" s="187"/>
      <c r="BU637" s="188"/>
      <c r="BV637" s="189"/>
      <c r="BW637" s="185"/>
      <c r="BX637"/>
      <c r="BZ637"/>
    </row>
    <row r="638" spans="2:78" ht="18.75">
      <c r="B638" s="363" t="s">
        <v>758</v>
      </c>
      <c r="C638" s="364">
        <v>28798135000163</v>
      </c>
      <c r="D638" s="365" t="s">
        <v>14</v>
      </c>
      <c r="E638" s="365" t="s">
        <v>614</v>
      </c>
      <c r="F638" s="365" t="s">
        <v>691</v>
      </c>
      <c r="G638" s="366" t="s">
        <v>1424</v>
      </c>
      <c r="H638" s="366" t="s">
        <v>867</v>
      </c>
      <c r="I638" s="366" t="s">
        <v>34</v>
      </c>
      <c r="J638" s="366" t="s">
        <v>608</v>
      </c>
      <c r="K638" s="367" t="s">
        <v>48</v>
      </c>
      <c r="L638" s="368"/>
      <c r="M638" s="368" t="s">
        <v>34</v>
      </c>
      <c r="N638" s="367">
        <v>455539</v>
      </c>
      <c r="O638" s="367" t="s">
        <v>1326</v>
      </c>
      <c r="P638" s="371">
        <v>43091</v>
      </c>
      <c r="Q638" s="372">
        <v>31.542708999999999</v>
      </c>
      <c r="R638" s="372">
        <v>34.443548931159988</v>
      </c>
      <c r="S638" s="367">
        <v>2</v>
      </c>
      <c r="T638" s="369">
        <v>0.17861432196557314</v>
      </c>
      <c r="U638" s="369">
        <v>1.9137670738818935</v>
      </c>
      <c r="V638" s="369">
        <v>7.7498116951292717E-2</v>
      </c>
      <c r="W638" s="369">
        <v>0.69429415226674485</v>
      </c>
      <c r="X638" s="369">
        <v>3.5726551576880539E-2</v>
      </c>
      <c r="Y638" s="369">
        <v>0.24456884278964641</v>
      </c>
      <c r="Z638" s="369">
        <v>2.5538185291809068E-3</v>
      </c>
      <c r="AA638" s="369">
        <v>1.3798775757277122E-2</v>
      </c>
      <c r="AB638" s="369">
        <v>0.1488687631507066</v>
      </c>
      <c r="AC638" s="373">
        <v>-0.22921751972522877</v>
      </c>
      <c r="AD638" s="575">
        <v>27826024000150</v>
      </c>
      <c r="AE638" s="370" t="s">
        <v>1889</v>
      </c>
      <c r="AF638" s="370" t="s">
        <v>1833</v>
      </c>
      <c r="AG638" s="374" t="s">
        <v>1458</v>
      </c>
      <c r="AH638" s="374" t="s">
        <v>1819</v>
      </c>
      <c r="AI638" s="374">
        <v>1000</v>
      </c>
      <c r="AJ638" s="374">
        <v>500</v>
      </c>
      <c r="AK638" s="374">
        <v>0</v>
      </c>
      <c r="AL638" s="722">
        <v>0</v>
      </c>
      <c r="AM638" s="722">
        <v>0</v>
      </c>
      <c r="AN638" s="369" t="s">
        <v>1815</v>
      </c>
      <c r="AO638" s="367" t="s">
        <v>1326</v>
      </c>
      <c r="AP638" s="370" t="s">
        <v>1835</v>
      </c>
      <c r="AQ638" s="376" t="s">
        <v>670</v>
      </c>
      <c r="AR638" s="369">
        <v>4.7499999999999999E-3</v>
      </c>
      <c r="AS638" s="369">
        <v>4.7499999999999999E-3</v>
      </c>
      <c r="AT638" s="369" t="s">
        <v>1424</v>
      </c>
      <c r="AW638" s="198"/>
      <c r="AX638" s="198"/>
      <c r="AY638" s="184"/>
      <c r="AZ638" s="184"/>
      <c r="BA638" s="184"/>
      <c r="BB638" s="186"/>
      <c r="BC638" s="184"/>
      <c r="BD638" s="184"/>
      <c r="BE638" s="184"/>
      <c r="BF638" s="184"/>
      <c r="BG638" s="186"/>
      <c r="BH638" s="186"/>
      <c r="BI638" s="199"/>
      <c r="BJ638" s="199"/>
      <c r="BK638" s="199"/>
      <c r="BL638" s="218"/>
      <c r="BM638" s="186"/>
      <c r="BN638" s="186"/>
      <c r="BO638" s="186"/>
      <c r="BP638" s="186"/>
      <c r="BQ638" s="186"/>
      <c r="BR638" s="186"/>
      <c r="BS638" s="186"/>
      <c r="BT638" s="187"/>
      <c r="BU638" s="188"/>
      <c r="BV638" s="189"/>
      <c r="BW638" s="185"/>
      <c r="BX638"/>
      <c r="BZ638"/>
    </row>
    <row r="639" spans="2:78" ht="18.75">
      <c r="B639" s="363" t="s">
        <v>398</v>
      </c>
      <c r="C639" s="364"/>
      <c r="D639" s="365" t="s">
        <v>14</v>
      </c>
      <c r="E639" s="365" t="s">
        <v>614</v>
      </c>
      <c r="F639" s="365" t="s">
        <v>1424</v>
      </c>
      <c r="G639" s="366" t="s">
        <v>1424</v>
      </c>
      <c r="H639" s="366" t="s">
        <v>1340</v>
      </c>
      <c r="I639" s="366" t="s">
        <v>34</v>
      </c>
      <c r="J639" s="366" t="s">
        <v>608</v>
      </c>
      <c r="L639" s="368"/>
      <c r="M639" s="368" t="s">
        <v>34</v>
      </c>
      <c r="N639" s="367">
        <v>455962</v>
      </c>
      <c r="O639" s="367" t="s">
        <v>1326</v>
      </c>
      <c r="P639" s="371"/>
      <c r="S639" s="367"/>
      <c r="U639" s="369"/>
      <c r="W639" s="369"/>
      <c r="Y639" s="369"/>
      <c r="AA639" s="369"/>
      <c r="AD639" s="575">
        <v>33600915000197</v>
      </c>
      <c r="AE639" s="370"/>
      <c r="AF639" s="370"/>
      <c r="AG639" s="374" t="s">
        <v>1458</v>
      </c>
      <c r="AH639" s="374"/>
      <c r="AI639" s="374">
        <v>30000</v>
      </c>
      <c r="AJ639" s="374">
        <v>10000</v>
      </c>
      <c r="AK639" s="374">
        <v>30000</v>
      </c>
      <c r="AN639" s="369"/>
      <c r="AO639" s="367" t="s">
        <v>1326</v>
      </c>
      <c r="AP639" s="370"/>
      <c r="AR639" s="369">
        <v>6.6666666666666697E-3</v>
      </c>
      <c r="AS639" s="369">
        <v>6.6666666666666697E-3</v>
      </c>
      <c r="AT639" s="369" t="s">
        <v>1424</v>
      </c>
      <c r="AW639" s="198"/>
      <c r="AX639" s="198"/>
      <c r="AY639" s="184"/>
      <c r="AZ639" s="184"/>
      <c r="BA639" s="184"/>
      <c r="BB639" s="186"/>
      <c r="BC639" s="184"/>
      <c r="BD639" s="184"/>
      <c r="BE639" s="184"/>
      <c r="BF639" s="184"/>
      <c r="BG639" s="186"/>
      <c r="BH639" s="186"/>
      <c r="BI639" s="199"/>
      <c r="BJ639" s="199"/>
      <c r="BK639" s="199"/>
      <c r="BL639" s="218"/>
      <c r="BM639" s="186"/>
      <c r="BN639" s="186"/>
      <c r="BO639" s="186"/>
      <c r="BP639" s="186"/>
      <c r="BQ639" s="186"/>
      <c r="BR639" s="186"/>
      <c r="BS639" s="186"/>
      <c r="BT639" s="187"/>
      <c r="BU639" s="188"/>
      <c r="BV639" s="189"/>
      <c r="BW639" s="185"/>
      <c r="BX639"/>
      <c r="BZ639"/>
    </row>
    <row r="640" spans="2:78" ht="18.75">
      <c r="B640" s="363" t="s">
        <v>162</v>
      </c>
      <c r="C640" s="364">
        <v>28246652000120</v>
      </c>
      <c r="D640" s="365" t="s">
        <v>14</v>
      </c>
      <c r="E640" s="365" t="s">
        <v>614</v>
      </c>
      <c r="F640" s="365" t="s">
        <v>1424</v>
      </c>
      <c r="G640" s="366" t="s">
        <v>1424</v>
      </c>
      <c r="H640" s="366" t="s">
        <v>1340</v>
      </c>
      <c r="I640" s="366" t="s">
        <v>34</v>
      </c>
      <c r="J640" s="366" t="s">
        <v>608</v>
      </c>
      <c r="K640" s="367" t="s">
        <v>48</v>
      </c>
      <c r="L640" s="368"/>
      <c r="M640" s="368" t="s">
        <v>34</v>
      </c>
      <c r="N640" s="367">
        <v>456217</v>
      </c>
      <c r="O640" s="367" t="s">
        <v>1323</v>
      </c>
      <c r="P640" s="371">
        <v>43092</v>
      </c>
      <c r="Q640" s="372">
        <v>2.31805437</v>
      </c>
      <c r="R640" s="372">
        <v>6.842512104761906</v>
      </c>
      <c r="S640" s="367">
        <v>3</v>
      </c>
      <c r="T640" s="369">
        <v>-4.6253392621467881E-2</v>
      </c>
      <c r="U640" s="369">
        <v>-0.4955829906593846</v>
      </c>
      <c r="V640" s="369">
        <v>-0.17670407891530138</v>
      </c>
      <c r="W640" s="369">
        <v>-1.5830656730625079</v>
      </c>
      <c r="X640" s="369">
        <v>-0.12485358472907493</v>
      </c>
      <c r="Y640" s="369">
        <v>-0.85469476866860572</v>
      </c>
      <c r="Z640" s="369">
        <v>-0.26380180766618355</v>
      </c>
      <c r="AA640" s="369">
        <v>-1.4253722207574115</v>
      </c>
      <c r="AB640" s="369">
        <v>0.20655978175606118</v>
      </c>
      <c r="AC640" s="373">
        <v>-1.3958454161278233</v>
      </c>
      <c r="AD640" s="575">
        <v>28345356000186</v>
      </c>
      <c r="AE640" s="370" t="s">
        <v>1935</v>
      </c>
      <c r="AF640" s="370" t="s">
        <v>1812</v>
      </c>
      <c r="AG640" s="374" t="s">
        <v>1459</v>
      </c>
      <c r="AH640" s="374" t="s">
        <v>1819</v>
      </c>
      <c r="AI640" s="374">
        <v>5000</v>
      </c>
      <c r="AJ640" s="374">
        <v>1000</v>
      </c>
      <c r="AK640" s="374">
        <v>1000</v>
      </c>
      <c r="AL640" s="722">
        <v>2.4500000000000002</v>
      </c>
      <c r="AM640" s="722">
        <v>20</v>
      </c>
      <c r="AN640" s="369" t="s">
        <v>1814</v>
      </c>
      <c r="AO640" s="367" t="s">
        <v>1326</v>
      </c>
      <c r="AP640" s="370" t="s">
        <v>1835</v>
      </c>
      <c r="AQ640" s="376" t="s">
        <v>676</v>
      </c>
      <c r="AR640" s="369">
        <v>4.7499999999999999E-3</v>
      </c>
      <c r="AS640" s="369">
        <v>4.7499999999999999E-3</v>
      </c>
      <c r="AT640" s="369" t="s">
        <v>1424</v>
      </c>
      <c r="AW640"/>
      <c r="AX640" s="198"/>
      <c r="AY640" s="184"/>
      <c r="AZ640" s="184"/>
      <c r="BA640" s="184"/>
      <c r="BB640" s="186"/>
      <c r="BC640" s="184"/>
      <c r="BD640" s="184"/>
      <c r="BE640" s="184"/>
      <c r="BF640" s="184"/>
      <c r="BG640" s="186"/>
      <c r="BH640" s="186"/>
      <c r="BI640" s="199"/>
      <c r="BJ640" s="199"/>
      <c r="BK640" s="199"/>
      <c r="BL640" s="186"/>
      <c r="BM640" s="186"/>
      <c r="BN640" s="186"/>
      <c r="BO640" s="186"/>
      <c r="BP640" s="186"/>
      <c r="BQ640" s="186"/>
      <c r="BR640" s="186"/>
      <c r="BS640" s="186"/>
      <c r="BT640" s="187"/>
      <c r="BU640" s="188"/>
      <c r="BV640" s="189"/>
      <c r="BW640" s="185"/>
      <c r="BX640"/>
      <c r="BZ640"/>
    </row>
    <row r="641" spans="2:78" ht="18.75">
      <c r="B641" s="363" t="s">
        <v>1129</v>
      </c>
      <c r="C641" s="364">
        <v>29066331000106</v>
      </c>
      <c r="D641" s="365" t="s">
        <v>11</v>
      </c>
      <c r="E641" s="365" t="s">
        <v>663</v>
      </c>
      <c r="F641" s="365" t="s">
        <v>1424</v>
      </c>
      <c r="G641" s="366" t="s">
        <v>740</v>
      </c>
      <c r="H641" s="366" t="s">
        <v>34</v>
      </c>
      <c r="I641" s="366" t="s">
        <v>34</v>
      </c>
      <c r="J641" s="366" t="s">
        <v>611</v>
      </c>
      <c r="K641" s="367" t="s">
        <v>48</v>
      </c>
      <c r="L641" s="368"/>
      <c r="M641" s="368" t="s">
        <v>34</v>
      </c>
      <c r="N641" s="367">
        <v>456330</v>
      </c>
      <c r="O641" s="367" t="s">
        <v>1323</v>
      </c>
      <c r="P641" s="371">
        <v>43099</v>
      </c>
      <c r="Q641" s="372">
        <v>42.37159518</v>
      </c>
      <c r="R641" s="372">
        <v>92.33116782079361</v>
      </c>
      <c r="S641" s="367">
        <v>5</v>
      </c>
      <c r="T641" s="369">
        <v>-0.12102276868196926</v>
      </c>
      <c r="U641" s="369">
        <v>-1.2967011118975047</v>
      </c>
      <c r="V641" s="369">
        <v>-0.10804463536186903</v>
      </c>
      <c r="W641" s="369">
        <v>-0.96795588675638311</v>
      </c>
      <c r="X641" s="369">
        <v>6.8297859701504926E-4</v>
      </c>
      <c r="Y641" s="369">
        <v>4.6753822507224338E-3</v>
      </c>
      <c r="Z641" s="369">
        <v>3.5911518380643548E-2</v>
      </c>
      <c r="AA641" s="369">
        <v>0.19403688381757112</v>
      </c>
      <c r="AB641" s="369">
        <v>6.8259346163734413E-2</v>
      </c>
      <c r="AC641" s="373">
        <v>-3.2181099484928248</v>
      </c>
      <c r="AD641" s="575">
        <v>29066638000107</v>
      </c>
      <c r="AE641" s="370" t="s">
        <v>2019</v>
      </c>
      <c r="AF641" s="370" t="s">
        <v>1812</v>
      </c>
      <c r="AG641" s="374" t="s">
        <v>1459</v>
      </c>
      <c r="AH641" s="374" t="s">
        <v>1894</v>
      </c>
      <c r="AI641" s="374">
        <v>25000</v>
      </c>
      <c r="AJ641" s="374">
        <v>0</v>
      </c>
      <c r="AK641" s="374">
        <v>10000</v>
      </c>
      <c r="AL641" s="722">
        <v>0.93</v>
      </c>
      <c r="AM641" s="722">
        <v>0</v>
      </c>
      <c r="AN641" s="369" t="s">
        <v>1815</v>
      </c>
      <c r="AO641" s="367" t="s">
        <v>1326</v>
      </c>
      <c r="AP641" s="370" t="s">
        <v>1835</v>
      </c>
      <c r="AQ641" s="376" t="s">
        <v>681</v>
      </c>
      <c r="AR641" s="369">
        <v>5.0697399999999997E-3</v>
      </c>
      <c r="AS641" s="369">
        <v>5.0697399999999997E-3</v>
      </c>
      <c r="AT641" s="369" t="s">
        <v>1424</v>
      </c>
      <c r="AW641"/>
      <c r="AX641" s="198"/>
      <c r="AY641" s="184"/>
      <c r="AZ641" s="184"/>
      <c r="BA641" s="184"/>
      <c r="BB641" s="186"/>
      <c r="BC641" s="184"/>
      <c r="BD641" s="184"/>
      <c r="BE641" s="184"/>
      <c r="BF641" s="184"/>
      <c r="BG641" s="186"/>
      <c r="BH641" s="186"/>
      <c r="BI641" s="199"/>
      <c r="BJ641" s="199"/>
      <c r="BK641" s="199"/>
      <c r="BL641" s="186"/>
      <c r="BM641" s="186"/>
      <c r="BN641" s="186"/>
      <c r="BO641" s="186"/>
      <c r="BP641" s="186"/>
      <c r="BQ641" s="186"/>
      <c r="BR641" s="186"/>
      <c r="BS641" s="186"/>
      <c r="BT641" s="187"/>
      <c r="BU641" s="188"/>
      <c r="BV641" s="189"/>
      <c r="BW641" s="185"/>
      <c r="BX641"/>
      <c r="BZ641"/>
    </row>
    <row r="642" spans="2:78" ht="18.75">
      <c r="B642" s="363" t="s">
        <v>164</v>
      </c>
      <c r="C642" s="364">
        <v>28866524000189</v>
      </c>
      <c r="D642" s="365" t="s">
        <v>13</v>
      </c>
      <c r="E642" s="365" t="s">
        <v>615</v>
      </c>
      <c r="F642" s="365" t="s">
        <v>619</v>
      </c>
      <c r="G642" s="366" t="s">
        <v>34</v>
      </c>
      <c r="H642" s="366" t="s">
        <v>1340</v>
      </c>
      <c r="I642" s="366" t="s">
        <v>34</v>
      </c>
      <c r="J642" s="366" t="s">
        <v>1424</v>
      </c>
      <c r="K642" s="367" t="s">
        <v>48</v>
      </c>
      <c r="L642" s="368"/>
      <c r="M642" s="368" t="s">
        <v>34</v>
      </c>
      <c r="N642" s="367">
        <v>456381</v>
      </c>
      <c r="O642" s="367" t="s">
        <v>1323</v>
      </c>
      <c r="P642" s="371">
        <v>43090</v>
      </c>
      <c r="Q642" s="372">
        <v>188.60912658000001</v>
      </c>
      <c r="R642" s="372">
        <v>444.86885741543654</v>
      </c>
      <c r="S642" s="367">
        <v>1</v>
      </c>
      <c r="T642" s="369">
        <v>-1.0072854337372372E-2</v>
      </c>
      <c r="U642" s="369">
        <v>-0.10792581893061863</v>
      </c>
      <c r="V642" s="369">
        <v>-1.3301891312374137E-2</v>
      </c>
      <c r="W642" s="369">
        <v>-0.11916967425251908</v>
      </c>
      <c r="X642" s="369">
        <v>5.0175604396804907E-3</v>
      </c>
      <c r="Y642" s="369">
        <v>3.4348093958048741E-2</v>
      </c>
      <c r="Z642" s="369">
        <v>-4.9680314886410004E-2</v>
      </c>
      <c r="AA642" s="369">
        <v>-0.26843235603289289</v>
      </c>
      <c r="AB642" s="369">
        <v>7.8532013986474608E-2</v>
      </c>
      <c r="AC642" s="373">
        <v>-1.5907313537018115</v>
      </c>
      <c r="AD642" s="575">
        <v>28629342000194</v>
      </c>
      <c r="AE642" s="370" t="s">
        <v>1935</v>
      </c>
      <c r="AF642" s="370" t="s">
        <v>1812</v>
      </c>
      <c r="AG642" s="374" t="s">
        <v>1459</v>
      </c>
      <c r="AH642" s="374" t="s">
        <v>1819</v>
      </c>
      <c r="AI642" s="374">
        <v>20000</v>
      </c>
      <c r="AJ642" s="374">
        <v>5000</v>
      </c>
      <c r="AK642" s="374">
        <v>5000</v>
      </c>
      <c r="AL642" s="722">
        <v>1.4</v>
      </c>
      <c r="AM642" s="722">
        <v>15</v>
      </c>
      <c r="AN642" s="369" t="s">
        <v>1820</v>
      </c>
      <c r="AO642" s="367" t="s">
        <v>1326</v>
      </c>
      <c r="AP642" s="370" t="s">
        <v>1835</v>
      </c>
      <c r="AQ642" s="376" t="s">
        <v>670</v>
      </c>
      <c r="AR642" s="369">
        <v>3.7333333333333298E-3</v>
      </c>
      <c r="AS642" s="369">
        <v>3.7333333333333298E-3</v>
      </c>
      <c r="AT642" s="369" t="s">
        <v>1424</v>
      </c>
      <c r="AW642" s="198"/>
      <c r="AX642" s="198"/>
      <c r="AY642" s="184"/>
      <c r="AZ642" s="184"/>
      <c r="BA642" s="184"/>
      <c r="BB642" s="184"/>
      <c r="BC642" s="184"/>
      <c r="BD642" s="184"/>
      <c r="BE642" s="184"/>
      <c r="BF642" s="184"/>
      <c r="BG642" s="186"/>
      <c r="BH642" s="186"/>
      <c r="BI642" s="199"/>
      <c r="BJ642" s="199"/>
      <c r="BK642" s="199"/>
      <c r="BL642" s="218"/>
      <c r="BM642" s="186"/>
      <c r="BN642" s="186"/>
      <c r="BO642" s="186"/>
      <c r="BP642" s="186"/>
      <c r="BQ642" s="186"/>
      <c r="BR642" s="186"/>
      <c r="BS642" s="186"/>
      <c r="BT642" s="186"/>
      <c r="BU642" s="186"/>
      <c r="BV642" s="189"/>
      <c r="BW642" s="184"/>
      <c r="BX642"/>
      <c r="BZ642"/>
    </row>
    <row r="643" spans="2:78" ht="18.75">
      <c r="B643" s="363" t="s">
        <v>239</v>
      </c>
      <c r="C643" s="364">
        <v>26978438000132</v>
      </c>
      <c r="D643" s="365" t="s">
        <v>11</v>
      </c>
      <c r="E643" s="365" t="s">
        <v>620</v>
      </c>
      <c r="F643" s="365" t="s">
        <v>665</v>
      </c>
      <c r="G643" s="366" t="s">
        <v>740</v>
      </c>
      <c r="H643" s="366" t="s">
        <v>34</v>
      </c>
      <c r="I643" s="366" t="s">
        <v>1424</v>
      </c>
      <c r="J643" s="366" t="s">
        <v>608</v>
      </c>
      <c r="K643" s="367" t="s">
        <v>48</v>
      </c>
      <c r="L643" s="368"/>
      <c r="M643" s="368" t="s">
        <v>34</v>
      </c>
      <c r="N643" s="367">
        <v>456497</v>
      </c>
      <c r="O643" s="367" t="s">
        <v>1323</v>
      </c>
      <c r="P643" s="371">
        <v>43034</v>
      </c>
      <c r="Q643" s="372">
        <v>2768.91018132</v>
      </c>
      <c r="R643" s="372">
        <v>1339.7441173632935</v>
      </c>
      <c r="S643" s="367">
        <v>1</v>
      </c>
      <c r="T643" s="369">
        <v>0.10533485330633163</v>
      </c>
      <c r="U643" s="369">
        <v>1.1286125982030231</v>
      </c>
      <c r="V643" s="369">
        <v>0.12702398677392024</v>
      </c>
      <c r="W643" s="369">
        <v>1.1379890852079608</v>
      </c>
      <c r="X643" s="369">
        <v>0.19165962258690894</v>
      </c>
      <c r="Y643" s="369">
        <v>1.3120206131485108</v>
      </c>
      <c r="Z643" s="369">
        <v>0.18037868182520111</v>
      </c>
      <c r="AA643" s="369">
        <v>0.97462092684302581</v>
      </c>
      <c r="AB643" s="369">
        <v>2.00241756658111E-3</v>
      </c>
      <c r="AC643" s="373">
        <v>7.6919726563116555</v>
      </c>
      <c r="AD643" s="575">
        <v>0</v>
      </c>
      <c r="AE643" s="370" t="s">
        <v>2045</v>
      </c>
      <c r="AF643" s="370" t="s">
        <v>1812</v>
      </c>
      <c r="AG643" s="374" t="s">
        <v>1459</v>
      </c>
      <c r="AH643" s="374" t="s">
        <v>1819</v>
      </c>
      <c r="AI643" s="374">
        <v>500</v>
      </c>
      <c r="AJ643" s="374">
        <v>100</v>
      </c>
      <c r="AK643" s="374">
        <v>500</v>
      </c>
      <c r="AL643" s="722">
        <v>0.4</v>
      </c>
      <c r="AM643" s="722">
        <v>10</v>
      </c>
      <c r="AN643" s="369" t="s">
        <v>1820</v>
      </c>
      <c r="AO643" s="367" t="s">
        <v>1326</v>
      </c>
      <c r="AP643" s="370" t="s">
        <v>1821</v>
      </c>
      <c r="AQ643" s="376" t="s">
        <v>11</v>
      </c>
      <c r="AR643" s="369">
        <v>1.4E-3</v>
      </c>
      <c r="AS643" s="369">
        <v>1.4E-3</v>
      </c>
      <c r="AT643" s="369" t="s">
        <v>1424</v>
      </c>
      <c r="AW643" s="198"/>
      <c r="AX643" s="198"/>
      <c r="AY643" s="184"/>
      <c r="AZ643" s="184"/>
      <c r="BA643" s="184"/>
      <c r="BB643" s="184"/>
      <c r="BC643" s="184"/>
      <c r="BD643" s="184"/>
      <c r="BE643" s="184"/>
      <c r="BF643" s="184"/>
      <c r="BG643" s="186"/>
      <c r="BH643" s="186"/>
      <c r="BI643" s="199"/>
      <c r="BJ643" s="199"/>
      <c r="BK643" s="199"/>
      <c r="BL643" s="218"/>
      <c r="BM643" s="186"/>
      <c r="BN643" s="186"/>
      <c r="BO643" s="186"/>
      <c r="BP643" s="186"/>
      <c r="BQ643" s="186"/>
      <c r="BR643" s="186"/>
      <c r="BS643" s="186"/>
      <c r="BT643" s="186"/>
      <c r="BU643" s="186"/>
      <c r="BV643" s="189"/>
      <c r="BW643" s="184"/>
      <c r="BX643"/>
      <c r="BZ643"/>
    </row>
    <row r="644" spans="2:78" ht="18.75">
      <c r="B644" s="363" t="s">
        <v>1092</v>
      </c>
      <c r="C644" s="364">
        <v>28911598000190</v>
      </c>
      <c r="D644" s="365" t="s">
        <v>13</v>
      </c>
      <c r="E644" s="365" t="s">
        <v>616</v>
      </c>
      <c r="F644" s="365" t="s">
        <v>617</v>
      </c>
      <c r="G644" s="366" t="s">
        <v>34</v>
      </c>
      <c r="H644" s="366" t="s">
        <v>1339</v>
      </c>
      <c r="I644" s="366" t="s">
        <v>34</v>
      </c>
      <c r="J644" s="366" t="s">
        <v>608</v>
      </c>
      <c r="K644" s="367" t="s">
        <v>48</v>
      </c>
      <c r="L644" s="368"/>
      <c r="M644" s="368" t="s">
        <v>34</v>
      </c>
      <c r="N644" s="367">
        <v>456561</v>
      </c>
      <c r="O644" s="367" t="s">
        <v>1323</v>
      </c>
      <c r="P644" s="371">
        <v>43058</v>
      </c>
      <c r="Q644" s="372">
        <v>25.78951254</v>
      </c>
      <c r="R644" s="372">
        <v>48.162553556349195</v>
      </c>
      <c r="S644" s="367">
        <v>3</v>
      </c>
      <c r="T644" s="369">
        <v>8.2351856731443629E-2</v>
      </c>
      <c r="U644" s="369">
        <v>0.88236077684774183</v>
      </c>
      <c r="V644" s="369">
        <v>7.4993957358599594E-2</v>
      </c>
      <c r="W644" s="369">
        <v>0.67185975734277237</v>
      </c>
      <c r="X644" s="369">
        <v>0.13711161028628482</v>
      </c>
      <c r="Y644" s="369">
        <v>0.93860802066443405</v>
      </c>
      <c r="Z644" s="369">
        <v>0.16128010648453595</v>
      </c>
      <c r="AA644" s="369">
        <v>0.8714276281031087</v>
      </c>
      <c r="AB644" s="369">
        <v>5.300921033225299E-2</v>
      </c>
      <c r="AC644" s="373">
        <v>-0.69096460817064742</v>
      </c>
      <c r="AD644" s="575">
        <v>0</v>
      </c>
      <c r="AE644" s="370" t="s">
        <v>2043</v>
      </c>
      <c r="AF644" s="370" t="s">
        <v>1812</v>
      </c>
      <c r="AG644" s="374" t="s">
        <v>1459</v>
      </c>
      <c r="AH644" s="374" t="s">
        <v>1819</v>
      </c>
      <c r="AI644" s="374">
        <v>1000</v>
      </c>
      <c r="AJ644" s="374">
        <v>500</v>
      </c>
      <c r="AK644" s="374">
        <v>1000</v>
      </c>
      <c r="AL644" s="722">
        <v>2</v>
      </c>
      <c r="AM644" s="722">
        <v>20</v>
      </c>
      <c r="AN644" s="369" t="s">
        <v>1820</v>
      </c>
      <c r="AO644" s="367" t="s">
        <v>1326</v>
      </c>
      <c r="AP644" s="370" t="s">
        <v>1835</v>
      </c>
      <c r="AQ644" s="376" t="s">
        <v>676</v>
      </c>
      <c r="AR644" s="369">
        <v>5.4000000000000003E-3</v>
      </c>
      <c r="AS644" s="369">
        <v>5.4000000000000003E-3</v>
      </c>
      <c r="AT644" s="369" t="s">
        <v>1424</v>
      </c>
      <c r="AW644" s="198"/>
      <c r="AX644" s="198"/>
      <c r="AY644" s="184"/>
      <c r="AZ644" s="184"/>
      <c r="BA644" s="184"/>
      <c r="BB644" s="184"/>
      <c r="BC644" s="184"/>
      <c r="BD644" s="184"/>
      <c r="BE644" s="184"/>
      <c r="BF644" s="184"/>
      <c r="BG644" s="186"/>
      <c r="BH644" s="186"/>
      <c r="BI644" s="199"/>
      <c r="BJ644" s="199"/>
      <c r="BK644" s="199"/>
      <c r="BL644" s="218"/>
      <c r="BM644" s="186"/>
      <c r="BN644" s="186"/>
      <c r="BO644" s="186"/>
      <c r="BP644" s="186"/>
      <c r="BQ644" s="186"/>
      <c r="BR644" s="186"/>
      <c r="BS644" s="186"/>
      <c r="BT644" s="186"/>
      <c r="BU644" s="186"/>
      <c r="BV644" s="189"/>
      <c r="BW644" s="184"/>
      <c r="BX644"/>
      <c r="BZ644"/>
    </row>
    <row r="645" spans="2:78" ht="18.75">
      <c r="B645" s="363" t="s">
        <v>1156</v>
      </c>
      <c r="C645" s="364">
        <v>28911549000157</v>
      </c>
      <c r="D645" s="365" t="s">
        <v>13</v>
      </c>
      <c r="E645" s="365" t="s">
        <v>615</v>
      </c>
      <c r="F645" s="365" t="s">
        <v>619</v>
      </c>
      <c r="G645" s="366" t="s">
        <v>34</v>
      </c>
      <c r="H645" s="366" t="s">
        <v>867</v>
      </c>
      <c r="I645" s="366" t="s">
        <v>34</v>
      </c>
      <c r="J645" s="366" t="s">
        <v>611</v>
      </c>
      <c r="K645" s="367" t="s">
        <v>48</v>
      </c>
      <c r="L645" s="368"/>
      <c r="M645" s="368" t="s">
        <v>34</v>
      </c>
      <c r="N645" s="367">
        <v>456748</v>
      </c>
      <c r="O645" s="367" t="s">
        <v>1323</v>
      </c>
      <c r="P645" s="371">
        <v>43083</v>
      </c>
      <c r="Q645" s="372">
        <v>216.32056107</v>
      </c>
      <c r="R645" s="372">
        <v>223.85893797761918</v>
      </c>
      <c r="S645" s="367">
        <v>3</v>
      </c>
      <c r="T645" s="369">
        <v>8.8755238093987554E-2</v>
      </c>
      <c r="U645" s="369">
        <v>0.95096994703235627</v>
      </c>
      <c r="V645" s="369">
        <v>0.11596656842828956</v>
      </c>
      <c r="W645" s="369">
        <v>1.0389273118572169</v>
      </c>
      <c r="X645" s="369">
        <v>0.157164513994698</v>
      </c>
      <c r="Y645" s="369">
        <v>1.075881707546448</v>
      </c>
      <c r="Z645" s="369">
        <v>0.38037638192264533</v>
      </c>
      <c r="AA645" s="369">
        <v>2.0552472063073415</v>
      </c>
      <c r="AB645" s="369">
        <v>6.3157240309661133E-2</v>
      </c>
      <c r="AC645" s="373">
        <v>6.8798490905003562E-2</v>
      </c>
      <c r="AD645" s="575">
        <v>42870882000196</v>
      </c>
      <c r="AE645" s="370" t="s">
        <v>1948</v>
      </c>
      <c r="AF645" s="370" t="s">
        <v>1812</v>
      </c>
      <c r="AG645" s="374" t="s">
        <v>1459</v>
      </c>
      <c r="AH645" s="374" t="s">
        <v>1819</v>
      </c>
      <c r="AI645" s="374">
        <v>5000</v>
      </c>
      <c r="AJ645" s="374">
        <v>1000</v>
      </c>
      <c r="AK645" s="374">
        <v>5000</v>
      </c>
      <c r="AL645" s="722">
        <v>1.7</v>
      </c>
      <c r="AM645" s="722">
        <v>15</v>
      </c>
      <c r="AN645" s="369" t="s">
        <v>1820</v>
      </c>
      <c r="AO645" s="367" t="s">
        <v>1326</v>
      </c>
      <c r="AP645" s="370" t="s">
        <v>1835</v>
      </c>
      <c r="AQ645" s="376" t="s">
        <v>670</v>
      </c>
      <c r="AR645" s="369">
        <v>4.5333333333333302E-3</v>
      </c>
      <c r="AS645" s="369">
        <v>4.5333333333333302E-3</v>
      </c>
      <c r="AT645" s="369" t="s">
        <v>1424</v>
      </c>
      <c r="AW645"/>
      <c r="AX645" s="198"/>
      <c r="AY645" s="184"/>
      <c r="AZ645" s="184"/>
      <c r="BA645" s="184"/>
      <c r="BB645" s="186"/>
      <c r="BC645" s="184"/>
      <c r="BD645" s="184"/>
      <c r="BE645" s="184"/>
      <c r="BF645" s="184"/>
      <c r="BG645" s="186"/>
      <c r="BH645" s="186"/>
      <c r="BI645" s="199"/>
      <c r="BJ645" s="199"/>
      <c r="BK645" s="199"/>
      <c r="BL645" s="186"/>
      <c r="BM645" s="186"/>
      <c r="BN645" s="186"/>
      <c r="BO645" s="186"/>
      <c r="BP645" s="186"/>
      <c r="BQ645" s="186"/>
      <c r="BR645" s="186"/>
      <c r="BS645" s="186"/>
      <c r="BT645" s="187"/>
      <c r="BU645" s="188"/>
      <c r="BV645" s="189"/>
      <c r="BW645" s="185"/>
      <c r="BX645"/>
      <c r="BZ645"/>
    </row>
    <row r="646" spans="2:78" ht="18.75">
      <c r="B646" s="363" t="s">
        <v>518</v>
      </c>
      <c r="C646" s="364">
        <v>27500576000174</v>
      </c>
      <c r="D646" s="365" t="s">
        <v>11</v>
      </c>
      <c r="E646" s="365" t="s">
        <v>620</v>
      </c>
      <c r="F646" s="365" t="s">
        <v>687</v>
      </c>
      <c r="G646" s="366" t="s">
        <v>740</v>
      </c>
      <c r="H646" s="366" t="s">
        <v>34</v>
      </c>
      <c r="I646" s="366" t="s">
        <v>1321</v>
      </c>
      <c r="J646" s="366" t="s">
        <v>608</v>
      </c>
      <c r="K646" s="367" t="s">
        <v>48</v>
      </c>
      <c r="L646" s="368"/>
      <c r="M646" s="368" t="s">
        <v>34</v>
      </c>
      <c r="N646" s="367">
        <v>458406</v>
      </c>
      <c r="O646" s="367" t="s">
        <v>1323</v>
      </c>
      <c r="P646" s="371">
        <v>42822</v>
      </c>
      <c r="Q646" s="372">
        <v>321.66312912000001</v>
      </c>
      <c r="R646" s="372">
        <v>300.51612971440488</v>
      </c>
      <c r="S646" s="367">
        <v>1</v>
      </c>
      <c r="T646" s="369">
        <v>0.12305773428284872</v>
      </c>
      <c r="U646" s="369">
        <v>1.3185047955024287</v>
      </c>
      <c r="V646" s="369">
        <v>0.15168117235119283</v>
      </c>
      <c r="W646" s="369">
        <v>1.3588891590564096</v>
      </c>
      <c r="X646" s="369">
        <v>0.22047335715997329</v>
      </c>
      <c r="Y646" s="369">
        <v>1.5092672381360344</v>
      </c>
      <c r="Z646" s="369">
        <v>0.28298159513830812</v>
      </c>
      <c r="AA646" s="369">
        <v>1.5290043243607025</v>
      </c>
      <c r="AB646" s="369">
        <v>1.3203166575008632E-2</v>
      </c>
      <c r="AC646" s="373">
        <v>3.0340999273431057</v>
      </c>
      <c r="AD646" s="575">
        <v>0</v>
      </c>
      <c r="AE646" s="370" t="s">
        <v>2049</v>
      </c>
      <c r="AF646" s="370" t="s">
        <v>2040</v>
      </c>
      <c r="AG646" s="374" t="s">
        <v>1460</v>
      </c>
      <c r="AH646" s="374" t="s">
        <v>1813</v>
      </c>
      <c r="AI646" s="374">
        <v>1000</v>
      </c>
      <c r="AJ646" s="374">
        <v>1000</v>
      </c>
      <c r="AK646" s="374">
        <v>1000</v>
      </c>
      <c r="AL646" s="722">
        <v>0.13</v>
      </c>
      <c r="AM646" s="722">
        <v>10</v>
      </c>
      <c r="AN646" s="369" t="s">
        <v>1820</v>
      </c>
      <c r="AO646" s="367" t="s">
        <v>1326</v>
      </c>
      <c r="AP646" s="370" t="s">
        <v>1835</v>
      </c>
      <c r="AQ646" s="376" t="s">
        <v>1950</v>
      </c>
      <c r="AR646" s="369">
        <v>3.8800000000000002E-3</v>
      </c>
      <c r="AS646" s="369">
        <v>3.8800000000000002E-3</v>
      </c>
      <c r="AT646" s="369" t="s">
        <v>1424</v>
      </c>
      <c r="AW646"/>
      <c r="AX646" s="198"/>
      <c r="AY646" s="184"/>
      <c r="AZ646" s="184"/>
      <c r="BA646" s="184"/>
      <c r="BB646" s="186"/>
      <c r="BC646" s="184"/>
      <c r="BD646" s="184"/>
      <c r="BE646" s="184"/>
      <c r="BF646" s="184"/>
      <c r="BG646" s="186"/>
      <c r="BH646" s="186"/>
      <c r="BI646" s="199"/>
      <c r="BJ646" s="199"/>
      <c r="BK646" s="199"/>
      <c r="BL646" s="186"/>
      <c r="BM646" s="186"/>
      <c r="BN646" s="186"/>
      <c r="BO646" s="186"/>
      <c r="BP646" s="186"/>
      <c r="BQ646" s="186"/>
      <c r="BR646" s="186"/>
      <c r="BS646" s="186"/>
      <c r="BT646" s="187"/>
      <c r="BU646" s="188"/>
      <c r="BV646" s="189"/>
      <c r="BW646" s="185"/>
      <c r="BX646"/>
      <c r="BZ646"/>
    </row>
    <row r="647" spans="2:78" ht="18.75">
      <c r="B647" s="363" t="s">
        <v>1670</v>
      </c>
      <c r="C647" s="364">
        <v>27783036000145</v>
      </c>
      <c r="D647" s="365" t="s">
        <v>14</v>
      </c>
      <c r="E647" s="365" t="s">
        <v>1424</v>
      </c>
      <c r="F647" s="365" t="s">
        <v>1424</v>
      </c>
      <c r="G647" s="366" t="s">
        <v>1424</v>
      </c>
      <c r="H647" s="366" t="s">
        <v>34</v>
      </c>
      <c r="I647" s="366" t="s">
        <v>1424</v>
      </c>
      <c r="J647" s="366" t="s">
        <v>1424</v>
      </c>
      <c r="K647" s="367" t="s">
        <v>48</v>
      </c>
      <c r="L647" s="368"/>
      <c r="M647" s="368" t="s">
        <v>1424</v>
      </c>
      <c r="N647" s="367">
        <v>459021</v>
      </c>
      <c r="O647" s="367" t="s">
        <v>1323</v>
      </c>
      <c r="P647" s="371">
        <v>43006</v>
      </c>
      <c r="Q647" s="372">
        <v>121.594673</v>
      </c>
      <c r="R647" s="372">
        <v>184.70744926984136</v>
      </c>
      <c r="S647" s="367">
        <v>2</v>
      </c>
      <c r="T647" s="369">
        <v>-2.1037782939147154E-2</v>
      </c>
      <c r="U647" s="369">
        <v>-0.22540978715119059</v>
      </c>
      <c r="V647" s="369">
        <v>-0.13569759101513978</v>
      </c>
      <c r="W647" s="369">
        <v>-1.2156946210410391</v>
      </c>
      <c r="X647" s="369">
        <v>-6.0191661710788824E-2</v>
      </c>
      <c r="Y647" s="369">
        <v>-0.41204662640095913</v>
      </c>
      <c r="Z647" s="369">
        <v>-5.5725739263752794E-2</v>
      </c>
      <c r="AA647" s="369">
        <v>-0.30109695392320784</v>
      </c>
      <c r="AB647" s="369">
        <v>0.22852873881820415</v>
      </c>
      <c r="AC647" s="373">
        <v>-1.0822229094658578</v>
      </c>
      <c r="AD647" s="575">
        <v>28386376000103</v>
      </c>
      <c r="AE647" s="370" t="s">
        <v>1906</v>
      </c>
      <c r="AF647" s="370" t="s">
        <v>1907</v>
      </c>
      <c r="AG647" s="374" t="s">
        <v>1462</v>
      </c>
      <c r="AH647" s="374" t="s">
        <v>1894</v>
      </c>
      <c r="AI647" s="374">
        <v>100000</v>
      </c>
      <c r="AJ647" s="374">
        <v>10000</v>
      </c>
      <c r="AK647" s="374">
        <v>100000</v>
      </c>
      <c r="AL647" s="722">
        <v>0</v>
      </c>
      <c r="AM647" s="722">
        <v>0</v>
      </c>
      <c r="AN647" s="369" t="s">
        <v>668</v>
      </c>
      <c r="AO647" s="367" t="s">
        <v>1326</v>
      </c>
      <c r="AP647" s="370" t="s">
        <v>1816</v>
      </c>
      <c r="AQ647" s="376" t="s">
        <v>1815</v>
      </c>
      <c r="AR647" s="369">
        <v>0</v>
      </c>
      <c r="AS647" s="369">
        <v>0</v>
      </c>
      <c r="AT647" s="369" t="s">
        <v>1424</v>
      </c>
      <c r="AW647"/>
      <c r="AX647" s="198"/>
      <c r="AY647" s="184"/>
      <c r="AZ647" s="184"/>
      <c r="BA647" s="184"/>
      <c r="BB647" s="186"/>
      <c r="BC647" s="184"/>
      <c r="BD647" s="184"/>
      <c r="BE647" s="184"/>
      <c r="BF647" s="184"/>
      <c r="BG647" s="186"/>
      <c r="BH647" s="186"/>
      <c r="BI647" s="199"/>
      <c r="BJ647" s="199"/>
      <c r="BK647" s="199"/>
      <c r="BL647" s="186"/>
      <c r="BM647" s="186"/>
      <c r="BN647" s="186"/>
      <c r="BO647" s="186"/>
      <c r="BP647" s="186"/>
      <c r="BQ647" s="186"/>
      <c r="BR647" s="186"/>
      <c r="BS647" s="186"/>
      <c r="BT647" s="187"/>
      <c r="BU647" s="188"/>
      <c r="BV647" s="189"/>
      <c r="BW647" s="185"/>
      <c r="BX647"/>
      <c r="BZ647"/>
    </row>
    <row r="648" spans="2:78" ht="18.75">
      <c r="B648" s="363" t="s">
        <v>1727</v>
      </c>
      <c r="C648" s="364">
        <v>28651543000198</v>
      </c>
      <c r="D648" s="365" t="s">
        <v>13</v>
      </c>
      <c r="E648" s="365" t="s">
        <v>615</v>
      </c>
      <c r="F648" s="365" t="s">
        <v>619</v>
      </c>
      <c r="G648" s="366" t="s">
        <v>34</v>
      </c>
      <c r="H648" s="366" t="s">
        <v>1340</v>
      </c>
      <c r="I648" s="366" t="s">
        <v>34</v>
      </c>
      <c r="J648" s="366" t="s">
        <v>1424</v>
      </c>
      <c r="K648" s="367" t="s">
        <v>48</v>
      </c>
      <c r="L648" s="368"/>
      <c r="M648" s="368" t="s">
        <v>1424</v>
      </c>
      <c r="N648" s="367">
        <v>459070</v>
      </c>
      <c r="O648" s="367" t="s">
        <v>1323</v>
      </c>
      <c r="P648" s="371">
        <v>43156</v>
      </c>
      <c r="Q648" s="372">
        <v>7.6259412700000002</v>
      </c>
      <c r="R648" s="372">
        <v>18.961302626785724</v>
      </c>
      <c r="S648" s="367">
        <v>7</v>
      </c>
      <c r="T648" s="369">
        <v>-0.20904294063125195</v>
      </c>
      <c r="U648" s="369">
        <v>-2.2397951765852602</v>
      </c>
      <c r="V648" s="369">
        <v>-0.19252508558703751</v>
      </c>
      <c r="W648" s="369">
        <v>-1.7248037287376314</v>
      </c>
      <c r="X648" s="369">
        <v>-0.15642674689736669</v>
      </c>
      <c r="Y648" s="369">
        <v>-1.0708312664241271</v>
      </c>
      <c r="Z648" s="369">
        <v>-0.12792337888767935</v>
      </c>
      <c r="AA648" s="369">
        <v>-0.69119477332261303</v>
      </c>
      <c r="AB648" s="369">
        <v>0.12971731808609838</v>
      </c>
      <c r="AC648" s="373">
        <v>-2.3446871680651307</v>
      </c>
      <c r="AD648" s="575">
        <v>22282992000120</v>
      </c>
      <c r="AE648" s="370" t="s">
        <v>1906</v>
      </c>
      <c r="AF648" s="370" t="s">
        <v>1907</v>
      </c>
      <c r="AG648" s="374" t="s">
        <v>1462</v>
      </c>
      <c r="AH648" s="374" t="s">
        <v>1813</v>
      </c>
      <c r="AI648" s="374">
        <v>1000</v>
      </c>
      <c r="AJ648" s="374">
        <v>1000</v>
      </c>
      <c r="AK648" s="374">
        <v>1000</v>
      </c>
      <c r="AL648" s="722">
        <v>0.95</v>
      </c>
      <c r="AM648" s="722">
        <v>0</v>
      </c>
      <c r="AN648" s="369" t="s">
        <v>1820</v>
      </c>
      <c r="AO648" s="367" t="s">
        <v>1326</v>
      </c>
      <c r="AP648" s="370" t="s">
        <v>1835</v>
      </c>
      <c r="AQ648" s="376" t="s">
        <v>1815</v>
      </c>
      <c r="AR648" s="369">
        <v>0</v>
      </c>
      <c r="AS648" s="369">
        <v>0</v>
      </c>
      <c r="AT648" s="369" t="s">
        <v>1424</v>
      </c>
      <c r="AW648" s="198"/>
      <c r="AX648" s="198"/>
      <c r="AY648" s="184"/>
      <c r="AZ648" s="184"/>
      <c r="BA648" s="184"/>
      <c r="BB648" s="186"/>
      <c r="BC648" s="184"/>
      <c r="BD648" s="184"/>
      <c r="BE648" s="184"/>
      <c r="BF648" s="184"/>
      <c r="BG648" s="186"/>
      <c r="BH648" s="186"/>
      <c r="BI648" s="199"/>
      <c r="BJ648" s="199"/>
      <c r="BK648" s="199"/>
      <c r="BL648" s="218"/>
      <c r="BM648" s="186"/>
      <c r="BN648" s="186"/>
      <c r="BO648" s="186"/>
      <c r="BP648" s="186"/>
      <c r="BQ648" s="186"/>
      <c r="BR648" s="186"/>
      <c r="BS648" s="186"/>
      <c r="BT648" s="187"/>
      <c r="BU648" s="188"/>
      <c r="BV648" s="189"/>
      <c r="BW648" s="185"/>
      <c r="BX648"/>
      <c r="BZ648"/>
    </row>
    <row r="649" spans="2:78" ht="18.75">
      <c r="B649" s="363" t="s">
        <v>809</v>
      </c>
      <c r="C649" s="364">
        <v>26845868000186</v>
      </c>
      <c r="D649" s="365" t="s">
        <v>13</v>
      </c>
      <c r="E649" s="365" t="s">
        <v>615</v>
      </c>
      <c r="F649" s="365" t="s">
        <v>619</v>
      </c>
      <c r="G649" s="366" t="s">
        <v>34</v>
      </c>
      <c r="H649" s="366" t="s">
        <v>1340</v>
      </c>
      <c r="I649" s="366" t="s">
        <v>34</v>
      </c>
      <c r="J649" s="366" t="s">
        <v>1424</v>
      </c>
      <c r="K649" s="367" t="s">
        <v>48</v>
      </c>
      <c r="L649" s="368"/>
      <c r="M649" s="368" t="s">
        <v>34</v>
      </c>
      <c r="N649" s="367">
        <v>459453</v>
      </c>
      <c r="O649" s="367" t="s">
        <v>1323</v>
      </c>
      <c r="P649" s="371">
        <v>43155</v>
      </c>
      <c r="Q649" s="372">
        <v>30.934108070000001</v>
      </c>
      <c r="R649" s="372">
        <v>92.005723460634911</v>
      </c>
      <c r="S649" s="367">
        <v>4</v>
      </c>
      <c r="T649" s="369">
        <v>-0.13416635603895544</v>
      </c>
      <c r="U649" s="369">
        <v>-1.4375283671796355</v>
      </c>
      <c r="V649" s="369">
        <v>-9.9881006271407835E-2</v>
      </c>
      <c r="W649" s="369">
        <v>-0.8948191427714397</v>
      </c>
      <c r="X649" s="369">
        <v>-1.2344535428723935E-2</v>
      </c>
      <c r="Y649" s="369">
        <v>-8.4505461941435323E-2</v>
      </c>
      <c r="Z649" s="369">
        <v>-7.6926824368119817E-3</v>
      </c>
      <c r="AA649" s="369">
        <v>-4.15650519818095E-2</v>
      </c>
      <c r="AB649" s="369">
        <v>8.3072604713082449E-2</v>
      </c>
      <c r="AC649" s="373">
        <v>-2.5459951882712568</v>
      </c>
      <c r="AD649" s="575">
        <v>0</v>
      </c>
      <c r="AE649" s="370" t="s">
        <v>1841</v>
      </c>
      <c r="AF649" s="370" t="s">
        <v>1826</v>
      </c>
      <c r="AG649" s="374" t="s">
        <v>730</v>
      </c>
      <c r="AH649" s="374" t="s">
        <v>1813</v>
      </c>
      <c r="AI649" s="374">
        <v>25000</v>
      </c>
      <c r="AJ649" s="374">
        <v>5000</v>
      </c>
      <c r="AK649" s="374">
        <v>5000</v>
      </c>
      <c r="AL649" s="722">
        <v>0.02</v>
      </c>
      <c r="AM649" s="722">
        <v>0</v>
      </c>
      <c r="AN649" s="369" t="s">
        <v>1815</v>
      </c>
      <c r="AO649" s="367" t="s">
        <v>1326</v>
      </c>
      <c r="AP649" s="370" t="s">
        <v>1835</v>
      </c>
      <c r="AQ649" s="376" t="s">
        <v>681</v>
      </c>
      <c r="AR649" s="369">
        <v>4.0400000000000002E-3</v>
      </c>
      <c r="AS649" s="369">
        <v>4.0400000000000002E-3</v>
      </c>
      <c r="AT649" s="369" t="s">
        <v>1424</v>
      </c>
      <c r="AW649" s="198"/>
      <c r="AX649" s="198"/>
      <c r="AY649" s="184"/>
      <c r="AZ649" s="184"/>
      <c r="BA649" s="184"/>
      <c r="BB649" s="186"/>
      <c r="BC649" s="184"/>
      <c r="BD649" s="184"/>
      <c r="BE649" s="184"/>
      <c r="BF649" s="184"/>
      <c r="BG649" s="186"/>
      <c r="BH649" s="186"/>
      <c r="BI649" s="199"/>
      <c r="BJ649" s="199"/>
      <c r="BK649" s="199"/>
      <c r="BL649" s="218"/>
      <c r="BM649" s="186"/>
      <c r="BN649" s="186"/>
      <c r="BO649" s="186"/>
      <c r="BP649" s="186"/>
      <c r="BQ649" s="186"/>
      <c r="BR649" s="186"/>
      <c r="BS649" s="186"/>
      <c r="BT649" s="187"/>
      <c r="BU649" s="188"/>
      <c r="BV649" s="189"/>
      <c r="BW649" s="185"/>
      <c r="BX649"/>
      <c r="BZ649"/>
    </row>
    <row r="650" spans="2:78" ht="18.75">
      <c r="B650" s="363" t="s">
        <v>74</v>
      </c>
      <c r="C650" s="364">
        <v>29286406000164</v>
      </c>
      <c r="D650" s="365" t="s">
        <v>13</v>
      </c>
      <c r="E650" s="365" t="s">
        <v>615</v>
      </c>
      <c r="F650" s="365" t="s">
        <v>619</v>
      </c>
      <c r="G650" s="366" t="s">
        <v>34</v>
      </c>
      <c r="H650" s="366" t="s">
        <v>1340</v>
      </c>
      <c r="I650" s="366" t="s">
        <v>34</v>
      </c>
      <c r="J650" s="366" t="s">
        <v>611</v>
      </c>
      <c r="K650" s="367" t="s">
        <v>48</v>
      </c>
      <c r="L650" s="368"/>
      <c r="M650" s="368" t="s">
        <v>34</v>
      </c>
      <c r="N650" s="367">
        <v>459518</v>
      </c>
      <c r="O650" s="367" t="s">
        <v>1323</v>
      </c>
      <c r="P650" s="371">
        <v>43160</v>
      </c>
      <c r="Q650" s="372">
        <v>54.420211620000003</v>
      </c>
      <c r="R650" s="372">
        <v>164.1185625241269</v>
      </c>
      <c r="S650" s="367">
        <v>1</v>
      </c>
      <c r="T650" s="369">
        <v>-3.2605256897384471E-3</v>
      </c>
      <c r="U650" s="369">
        <v>-3.4934974082146623E-2</v>
      </c>
      <c r="V650" s="369">
        <v>9.2450225648366136E-3</v>
      </c>
      <c r="W650" s="369">
        <v>8.282478796709776E-2</v>
      </c>
      <c r="X650" s="369">
        <v>7.5972893665866792E-2</v>
      </c>
      <c r="Y650" s="369">
        <v>0.52007825740634395</v>
      </c>
      <c r="Z650" s="369">
        <v>8.5468429247027355E-2</v>
      </c>
      <c r="AA650" s="369">
        <v>0.46180246404770792</v>
      </c>
      <c r="AB650" s="369">
        <v>0.10054218325548038</v>
      </c>
      <c r="AC650" s="373">
        <v>-1.0182434847300099</v>
      </c>
      <c r="AD650" s="575">
        <v>26744792000100</v>
      </c>
      <c r="AE650" s="370" t="s">
        <v>2024</v>
      </c>
      <c r="AF650" s="370" t="s">
        <v>1812</v>
      </c>
      <c r="AG650" s="374" t="s">
        <v>1459</v>
      </c>
      <c r="AH650" s="374" t="s">
        <v>1819</v>
      </c>
      <c r="AI650" s="374">
        <v>5000</v>
      </c>
      <c r="AJ650" s="374">
        <v>5000</v>
      </c>
      <c r="AK650" s="374">
        <v>5000</v>
      </c>
      <c r="AL650" s="722">
        <v>1.9</v>
      </c>
      <c r="AM650" s="722">
        <v>20</v>
      </c>
      <c r="AN650" s="369" t="s">
        <v>1820</v>
      </c>
      <c r="AO650" s="367" t="s">
        <v>1326</v>
      </c>
      <c r="AP650" s="370" t="s">
        <v>1835</v>
      </c>
      <c r="AQ650" s="376" t="s">
        <v>666</v>
      </c>
      <c r="AR650" s="369">
        <v>3.8E-3</v>
      </c>
      <c r="AS650" s="369">
        <v>3.8E-3</v>
      </c>
      <c r="AT650" s="369" t="s">
        <v>1424</v>
      </c>
      <c r="AW650"/>
      <c r="AX650" s="198"/>
      <c r="AY650" s="184"/>
      <c r="AZ650" s="184"/>
      <c r="BA650" s="184"/>
      <c r="BB650" s="186"/>
      <c r="BC650" s="184"/>
      <c r="BD650" s="184"/>
      <c r="BE650" s="184"/>
      <c r="BF650" s="184"/>
      <c r="BG650" s="186"/>
      <c r="BH650" s="186"/>
      <c r="BI650" s="199"/>
      <c r="BJ650" s="199"/>
      <c r="BK650" s="199"/>
      <c r="BL650" s="186"/>
      <c r="BM650" s="186"/>
      <c r="BN650" s="186"/>
      <c r="BO650" s="186"/>
      <c r="BP650" s="186"/>
      <c r="BQ650" s="186"/>
      <c r="BR650" s="186"/>
      <c r="BS650" s="186"/>
      <c r="BT650" s="187"/>
      <c r="BU650" s="188"/>
      <c r="BV650" s="189"/>
      <c r="BW650" s="185"/>
      <c r="BX650"/>
      <c r="BZ650"/>
    </row>
    <row r="651" spans="2:78" ht="18.75">
      <c r="B651" s="363" t="s">
        <v>1538</v>
      </c>
      <c r="C651" s="364">
        <v>28951272000196</v>
      </c>
      <c r="D651" s="365" t="s">
        <v>13</v>
      </c>
      <c r="E651" s="365" t="s">
        <v>615</v>
      </c>
      <c r="F651" s="365" t="s">
        <v>619</v>
      </c>
      <c r="G651" s="366" t="s">
        <v>34</v>
      </c>
      <c r="H651" s="366" t="s">
        <v>1340</v>
      </c>
      <c r="I651" s="366" t="s">
        <v>34</v>
      </c>
      <c r="J651" s="366" t="s">
        <v>611</v>
      </c>
      <c r="K651" s="367" t="s">
        <v>48</v>
      </c>
      <c r="L651" s="368"/>
      <c r="M651" s="368" t="s">
        <v>1424</v>
      </c>
      <c r="N651" s="367">
        <v>459526</v>
      </c>
      <c r="O651" s="367" t="s">
        <v>1323</v>
      </c>
      <c r="P651" s="371">
        <v>43160</v>
      </c>
      <c r="Q651" s="372">
        <v>4.7546779600000004</v>
      </c>
      <c r="R651" s="372">
        <v>10.024620493769843</v>
      </c>
      <c r="S651" s="367">
        <v>1</v>
      </c>
      <c r="T651" s="369">
        <v>-6.2449846175547385E-3</v>
      </c>
      <c r="U651" s="369">
        <v>-6.6912024783089552E-2</v>
      </c>
      <c r="V651" s="369">
        <v>5.8359838777810591E-3</v>
      </c>
      <c r="W651" s="369">
        <v>5.228371524966198E-2</v>
      </c>
      <c r="X651" s="369">
        <v>6.9105069890191828E-2</v>
      </c>
      <c r="Y651" s="369">
        <v>0.4730640441905633</v>
      </c>
      <c r="Z651" s="369">
        <v>8.1048004203715829E-2</v>
      </c>
      <c r="AA651" s="369">
        <v>0.43791805204758377</v>
      </c>
      <c r="AB651" s="369">
        <v>0.1015834627134564</v>
      </c>
      <c r="AC651" s="373">
        <v>-1.0413649909323885</v>
      </c>
      <c r="AD651" s="575">
        <v>26744792000100</v>
      </c>
      <c r="AE651" s="370" t="s">
        <v>2024</v>
      </c>
      <c r="AF651" s="370" t="s">
        <v>1818</v>
      </c>
      <c r="AG651" s="374" t="s">
        <v>59</v>
      </c>
      <c r="AH651" s="374" t="s">
        <v>1819</v>
      </c>
      <c r="AI651" s="374">
        <v>50000</v>
      </c>
      <c r="AJ651" s="374">
        <v>50000</v>
      </c>
      <c r="AK651" s="374">
        <v>50000</v>
      </c>
      <c r="AL651" s="722">
        <v>2.5</v>
      </c>
      <c r="AM651" s="722">
        <v>20</v>
      </c>
      <c r="AN651" s="369" t="s">
        <v>1820</v>
      </c>
      <c r="AO651" s="367" t="s">
        <v>1326</v>
      </c>
      <c r="AP651" s="370" t="s">
        <v>1835</v>
      </c>
      <c r="AQ651" s="376" t="s">
        <v>1815</v>
      </c>
      <c r="AR651" s="369">
        <v>0</v>
      </c>
      <c r="AS651" s="369">
        <v>0</v>
      </c>
      <c r="AT651" s="369" t="s">
        <v>1424</v>
      </c>
      <c r="AW651"/>
      <c r="AX651" s="198"/>
      <c r="AY651" s="184"/>
      <c r="AZ651" s="184"/>
      <c r="BA651" s="184"/>
      <c r="BB651" s="186"/>
      <c r="BC651" s="184"/>
      <c r="BD651" s="184"/>
      <c r="BE651" s="184"/>
      <c r="BF651" s="184"/>
      <c r="BG651" s="186"/>
      <c r="BH651" s="186"/>
      <c r="BI651" s="199"/>
      <c r="BJ651" s="199"/>
      <c r="BK651" s="199"/>
      <c r="BL651" s="186"/>
      <c r="BM651" s="186"/>
      <c r="BN651" s="186"/>
      <c r="BO651" s="186"/>
      <c r="BP651" s="186"/>
      <c r="BQ651" s="186"/>
      <c r="BR651" s="186"/>
      <c r="BS651" s="186"/>
      <c r="BT651" s="187"/>
      <c r="BU651" s="188"/>
      <c r="BV651" s="189"/>
      <c r="BW651" s="185"/>
      <c r="BX651"/>
      <c r="BZ651"/>
    </row>
    <row r="652" spans="2:78" ht="18.75">
      <c r="B652" s="363" t="s">
        <v>1739</v>
      </c>
      <c r="C652" s="364">
        <v>29127763000180</v>
      </c>
      <c r="D652" s="365" t="s">
        <v>13</v>
      </c>
      <c r="E652" s="365" t="s">
        <v>615</v>
      </c>
      <c r="F652" s="365" t="s">
        <v>619</v>
      </c>
      <c r="G652" s="366" t="s">
        <v>34</v>
      </c>
      <c r="H652" s="366" t="s">
        <v>1340</v>
      </c>
      <c r="I652" s="366" t="s">
        <v>34</v>
      </c>
      <c r="J652" s="366" t="s">
        <v>611</v>
      </c>
      <c r="K652" s="367" t="s">
        <v>48</v>
      </c>
      <c r="L652" s="368"/>
      <c r="M652" s="368" t="s">
        <v>1424</v>
      </c>
      <c r="N652" s="367">
        <v>459542</v>
      </c>
      <c r="O652" s="367" t="s">
        <v>1323</v>
      </c>
      <c r="P652" s="371">
        <v>43161</v>
      </c>
      <c r="Q652" s="372">
        <v>1061814070.7</v>
      </c>
      <c r="R652" s="372">
        <v>23598039.686444782</v>
      </c>
      <c r="S652" s="367">
        <v>1</v>
      </c>
      <c r="T652" s="369">
        <v>0.20707434962321747</v>
      </c>
      <c r="U652" s="369">
        <v>2.2187026650125179</v>
      </c>
      <c r="V652" s="369">
        <v>0.22652581673089478</v>
      </c>
      <c r="W652" s="369">
        <v>2.0294112435345455</v>
      </c>
      <c r="X652" s="369">
        <v>0.36193892217517454</v>
      </c>
      <c r="Y652" s="369">
        <v>2.4776805890831337</v>
      </c>
      <c r="Z652" s="369">
        <v>0.45866015470628629</v>
      </c>
      <c r="AA652" s="369">
        <v>2.4782295810266435</v>
      </c>
      <c r="AB652" s="369">
        <v>7.7516406479334873E-2</v>
      </c>
      <c r="AC652" s="373">
        <v>1.4823232441285441</v>
      </c>
      <c r="AD652" s="575">
        <v>17417026000132</v>
      </c>
      <c r="AE652" s="370" t="s">
        <v>1889</v>
      </c>
      <c r="AF652" s="370" t="s">
        <v>1833</v>
      </c>
      <c r="AG652" s="374" t="s">
        <v>1458</v>
      </c>
      <c r="AH652" s="374" t="s">
        <v>1813</v>
      </c>
      <c r="AI652" s="374">
        <v>5000</v>
      </c>
      <c r="AJ652" s="374">
        <v>5000</v>
      </c>
      <c r="AK652" s="374">
        <v>5000</v>
      </c>
      <c r="AL652" s="722">
        <v>0</v>
      </c>
      <c r="AM652" s="722">
        <v>0</v>
      </c>
      <c r="AN652" s="369" t="s">
        <v>1815</v>
      </c>
      <c r="AO652" s="367" t="s">
        <v>1326</v>
      </c>
      <c r="AP652" s="370" t="s">
        <v>1835</v>
      </c>
      <c r="AQ652" s="376" t="s">
        <v>666</v>
      </c>
      <c r="AR652" s="369">
        <v>3.3333333333333301E-3</v>
      </c>
      <c r="AS652" s="369">
        <v>3.3333333333333301E-3</v>
      </c>
      <c r="AT652" s="369" t="s">
        <v>1424</v>
      </c>
      <c r="AW652"/>
      <c r="AX652" s="198"/>
      <c r="AY652" s="184"/>
      <c r="AZ652" s="184"/>
      <c r="BA652" s="184"/>
      <c r="BB652" s="186"/>
      <c r="BC652" s="184"/>
      <c r="BD652" s="184"/>
      <c r="BE652" s="184"/>
      <c r="BF652" s="184"/>
      <c r="BG652" s="186"/>
      <c r="BH652" s="186"/>
      <c r="BI652" s="199"/>
      <c r="BJ652" s="199"/>
      <c r="BK652" s="199"/>
      <c r="BL652" s="186"/>
      <c r="BM652" s="186"/>
      <c r="BN652" s="186"/>
      <c r="BO652" s="186"/>
      <c r="BP652" s="186"/>
      <c r="BQ652" s="186"/>
      <c r="BR652" s="186"/>
      <c r="BS652" s="186"/>
      <c r="BT652" s="187"/>
      <c r="BU652" s="188"/>
      <c r="BV652" s="189"/>
      <c r="BW652" s="185"/>
      <c r="BX652"/>
      <c r="BZ652"/>
    </row>
    <row r="653" spans="2:78" ht="18.75">
      <c r="B653" s="363" t="s">
        <v>834</v>
      </c>
      <c r="C653" s="364">
        <v>29283812000173</v>
      </c>
      <c r="D653" s="365" t="s">
        <v>14</v>
      </c>
      <c r="E653" s="365" t="s">
        <v>607</v>
      </c>
      <c r="F653" s="365" t="s">
        <v>1424</v>
      </c>
      <c r="G653" s="366" t="s">
        <v>1424</v>
      </c>
      <c r="H653" s="366" t="s">
        <v>34</v>
      </c>
      <c r="I653" s="366" t="s">
        <v>34</v>
      </c>
      <c r="J653" s="366" t="s">
        <v>608</v>
      </c>
      <c r="K653" s="367" t="s">
        <v>48</v>
      </c>
      <c r="L653" s="368"/>
      <c r="M653" s="368" t="s">
        <v>34</v>
      </c>
      <c r="N653" s="367">
        <v>459984</v>
      </c>
      <c r="O653" s="367" t="s">
        <v>1323</v>
      </c>
      <c r="P653" s="371">
        <v>43134</v>
      </c>
      <c r="Q653" s="372">
        <v>4.3248653900000003</v>
      </c>
      <c r="R653" s="372">
        <v>4.204583393769842</v>
      </c>
      <c r="S653" s="367">
        <v>2</v>
      </c>
      <c r="T653" s="369">
        <v>8.8964559209650629E-2</v>
      </c>
      <c r="U653" s="369">
        <v>0.95321272272142687</v>
      </c>
      <c r="V653" s="369">
        <v>2.8734289773045596E-2</v>
      </c>
      <c r="W653" s="369">
        <v>0.25742624651773438</v>
      </c>
      <c r="X653" s="369">
        <v>-1.223661204285309E-2</v>
      </c>
      <c r="Y653" s="369">
        <v>-8.3766664144632186E-2</v>
      </c>
      <c r="Z653" s="369">
        <v>-1.8148476549129877E-2</v>
      </c>
      <c r="AA653" s="369">
        <v>-9.8059731095288816E-2</v>
      </c>
      <c r="AB653" s="369">
        <v>0.15150839966542745</v>
      </c>
      <c r="AC653" s="373">
        <v>-0.54707960756797935</v>
      </c>
      <c r="AD653" s="575">
        <v>16993142000137</v>
      </c>
      <c r="AE653" s="370" t="s">
        <v>1850</v>
      </c>
      <c r="AF653" s="370" t="s">
        <v>1812</v>
      </c>
      <c r="AG653" s="374" t="s">
        <v>1459</v>
      </c>
      <c r="AH653" s="374" t="s">
        <v>1819</v>
      </c>
      <c r="AI653" s="374">
        <v>5000</v>
      </c>
      <c r="AJ653" s="374">
        <v>1000</v>
      </c>
      <c r="AK653" s="374">
        <v>1000</v>
      </c>
      <c r="AL653" s="722">
        <v>2.5499999999999998</v>
      </c>
      <c r="AM653" s="722">
        <v>20</v>
      </c>
      <c r="AN653" s="369" t="s">
        <v>1814</v>
      </c>
      <c r="AO653" s="367" t="s">
        <v>1326</v>
      </c>
      <c r="AP653" s="370" t="s">
        <v>1816</v>
      </c>
      <c r="AQ653" s="376" t="s">
        <v>661</v>
      </c>
      <c r="AR653" s="369">
        <v>5.8333333333333301E-3</v>
      </c>
      <c r="AS653" s="369">
        <v>5.8333333333333301E-3</v>
      </c>
      <c r="AT653" s="369" t="s">
        <v>1424</v>
      </c>
      <c r="AW653"/>
      <c r="AX653" s="198"/>
      <c r="AY653" s="184"/>
      <c r="AZ653" s="184"/>
      <c r="BA653" s="184"/>
      <c r="BB653" s="186"/>
      <c r="BC653" s="184"/>
      <c r="BD653" s="184"/>
      <c r="BE653" s="184"/>
      <c r="BF653" s="184"/>
      <c r="BG653" s="186"/>
      <c r="BH653" s="186"/>
      <c r="BI653" s="199"/>
      <c r="BJ653" s="199"/>
      <c r="BK653" s="199"/>
      <c r="BL653" s="186"/>
      <c r="BM653" s="186"/>
      <c r="BN653" s="186"/>
      <c r="BO653" s="186"/>
      <c r="BP653" s="186"/>
      <c r="BQ653" s="186"/>
      <c r="BR653" s="186"/>
      <c r="BS653" s="186"/>
      <c r="BT653" s="187"/>
      <c r="BU653" s="188"/>
      <c r="BV653" s="189"/>
      <c r="BW653" s="185"/>
      <c r="BX653"/>
      <c r="BZ653"/>
    </row>
    <row r="654" spans="2:78" ht="18.75">
      <c r="B654" s="363" t="s">
        <v>1664</v>
      </c>
      <c r="C654" s="364">
        <v>28651580000104</v>
      </c>
      <c r="D654" s="365" t="s">
        <v>13</v>
      </c>
      <c r="E654" s="365" t="s">
        <v>615</v>
      </c>
      <c r="F654" s="365" t="s">
        <v>619</v>
      </c>
      <c r="G654" s="366" t="s">
        <v>34</v>
      </c>
      <c r="H654" s="366" t="s">
        <v>1340</v>
      </c>
      <c r="I654" s="366" t="s">
        <v>34</v>
      </c>
      <c r="J654" s="366" t="s">
        <v>611</v>
      </c>
      <c r="K654" s="367" t="s">
        <v>48</v>
      </c>
      <c r="L654" s="368"/>
      <c r="M654" s="368" t="s">
        <v>1424</v>
      </c>
      <c r="N654" s="367">
        <v>460486</v>
      </c>
      <c r="O654" s="367" t="s">
        <v>1323</v>
      </c>
      <c r="P654" s="371">
        <v>43169</v>
      </c>
      <c r="Q654" s="372">
        <v>2.1523634399999998</v>
      </c>
      <c r="R654" s="372">
        <v>2.5325082929761908</v>
      </c>
      <c r="S654" s="367">
        <v>1</v>
      </c>
      <c r="T654" s="369">
        <v>-5.8132424678767336E-3</v>
      </c>
      <c r="U654" s="369">
        <v>-6.2286114042180388E-2</v>
      </c>
      <c r="V654" s="369">
        <v>5.997893010875055E-3</v>
      </c>
      <c r="W654" s="369">
        <v>5.373423519424838E-2</v>
      </c>
      <c r="X654" s="369">
        <v>6.8666792699981993E-2</v>
      </c>
      <c r="Y654" s="369">
        <v>0.47006378414587202</v>
      </c>
      <c r="Z654" s="369">
        <v>7.3326201794262413E-2</v>
      </c>
      <c r="AA654" s="369">
        <v>0.39619565921796313</v>
      </c>
      <c r="AB654" s="369">
        <v>9.8126509579247165E-2</v>
      </c>
      <c r="AC654" s="373">
        <v>-1.0764018107571978</v>
      </c>
      <c r="AD654" s="575">
        <v>29286406000164</v>
      </c>
      <c r="AE654" s="370" t="s">
        <v>1906</v>
      </c>
      <c r="AF654" s="370" t="s">
        <v>1907</v>
      </c>
      <c r="AG654" s="374" t="s">
        <v>1462</v>
      </c>
      <c r="AH654" s="374" t="s">
        <v>1819</v>
      </c>
      <c r="AI654" s="374">
        <v>1000</v>
      </c>
      <c r="AJ654" s="374">
        <v>100</v>
      </c>
      <c r="AK654" s="374">
        <v>1000</v>
      </c>
      <c r="AL654" s="722">
        <v>2.5</v>
      </c>
      <c r="AM654" s="722">
        <v>0</v>
      </c>
      <c r="AN654" s="369" t="s">
        <v>1820</v>
      </c>
      <c r="AO654" s="367" t="s">
        <v>1326</v>
      </c>
      <c r="AP654" s="370" t="s">
        <v>1835</v>
      </c>
      <c r="AQ654" s="376" t="s">
        <v>1815</v>
      </c>
      <c r="AR654" s="369">
        <v>0</v>
      </c>
      <c r="AS654" s="369">
        <v>0</v>
      </c>
      <c r="AT654" s="369" t="s">
        <v>1424</v>
      </c>
      <c r="AW654"/>
      <c r="AX654" s="198"/>
      <c r="AY654" s="184"/>
      <c r="AZ654" s="184"/>
      <c r="BA654" s="184"/>
      <c r="BB654" s="186"/>
      <c r="BC654" s="184"/>
      <c r="BD654" s="184"/>
      <c r="BE654" s="184"/>
      <c r="BF654" s="184"/>
      <c r="BG654" s="186"/>
      <c r="BH654" s="186"/>
      <c r="BI654" s="199"/>
      <c r="BJ654" s="199"/>
      <c r="BK654" s="199"/>
      <c r="BL654" s="186"/>
      <c r="BM654" s="186"/>
      <c r="BN654" s="186"/>
      <c r="BO654" s="186"/>
      <c r="BP654" s="186"/>
      <c r="BQ654" s="186"/>
      <c r="BR654" s="186"/>
      <c r="BS654" s="186"/>
      <c r="BT654" s="187"/>
      <c r="BU654" s="188"/>
      <c r="BV654" s="189"/>
      <c r="BW654" s="185"/>
      <c r="BX654"/>
      <c r="BZ654"/>
    </row>
    <row r="655" spans="2:78" ht="18.75">
      <c r="B655" s="363" t="s">
        <v>1603</v>
      </c>
      <c r="C655" s="364">
        <v>28075715000122</v>
      </c>
      <c r="D655" s="365" t="s">
        <v>14</v>
      </c>
      <c r="E655" s="365" t="s">
        <v>1424</v>
      </c>
      <c r="F655" s="365" t="s">
        <v>1424</v>
      </c>
      <c r="G655" s="366" t="s">
        <v>1424</v>
      </c>
      <c r="H655" s="366" t="s">
        <v>34</v>
      </c>
      <c r="I655" s="366" t="s">
        <v>1424</v>
      </c>
      <c r="J655" s="366" t="s">
        <v>1424</v>
      </c>
      <c r="K655" s="367" t="s">
        <v>48</v>
      </c>
      <c r="L655" s="368"/>
      <c r="M655" s="368" t="s">
        <v>1424</v>
      </c>
      <c r="N655" s="367">
        <v>460532</v>
      </c>
      <c r="O655" s="367" t="s">
        <v>1323</v>
      </c>
      <c r="P655" s="371">
        <v>43180</v>
      </c>
      <c r="Q655" s="372">
        <v>142.62504903999999</v>
      </c>
      <c r="R655" s="372">
        <v>143.27678969825394</v>
      </c>
      <c r="S655" s="367">
        <v>2</v>
      </c>
      <c r="T655" s="369">
        <v>0.13472413316187137</v>
      </c>
      <c r="U655" s="369">
        <v>1.4435046824081916</v>
      </c>
      <c r="V655" s="369">
        <v>-4.8535395578834795E-3</v>
      </c>
      <c r="W655" s="369">
        <v>-4.3482142088068013E-2</v>
      </c>
      <c r="X655" s="369">
        <v>0.13045247870676224</v>
      </c>
      <c r="Y655" s="369">
        <v>0.89302242584756009</v>
      </c>
      <c r="Z655" s="369">
        <v>7.9214091051373225E-2</v>
      </c>
      <c r="AA655" s="369">
        <v>0.42800906436566999</v>
      </c>
      <c r="AB655" s="369">
        <v>0.19916967886791281</v>
      </c>
      <c r="AC655" s="373">
        <v>-0.5848027964155561</v>
      </c>
      <c r="AD655" s="575">
        <v>28069948000112</v>
      </c>
      <c r="AE655" s="370" t="s">
        <v>1817</v>
      </c>
      <c r="AF655" s="370" t="s">
        <v>1818</v>
      </c>
      <c r="AG655" s="374" t="s">
        <v>1594</v>
      </c>
      <c r="AH655" s="374" t="s">
        <v>1813</v>
      </c>
      <c r="AI655" s="374">
        <v>100000</v>
      </c>
      <c r="AJ655" s="374">
        <v>50000</v>
      </c>
      <c r="AK655" s="374">
        <v>100000</v>
      </c>
      <c r="AL655" s="722">
        <v>2.9</v>
      </c>
      <c r="AM655" s="722">
        <v>0</v>
      </c>
      <c r="AN655" s="369" t="s">
        <v>668</v>
      </c>
      <c r="AO655" s="367" t="s">
        <v>1326</v>
      </c>
      <c r="AP655" s="370" t="s">
        <v>1816</v>
      </c>
      <c r="AQ655" s="376" t="s">
        <v>1815</v>
      </c>
      <c r="AR655" s="369">
        <v>0</v>
      </c>
      <c r="AS655" s="369">
        <v>0</v>
      </c>
      <c r="AT655" s="369" t="s">
        <v>1424</v>
      </c>
      <c r="AW655"/>
      <c r="AX655" s="198"/>
      <c r="AY655" s="184"/>
      <c r="AZ655" s="184"/>
      <c r="BA655" s="184"/>
      <c r="BB655" s="186"/>
      <c r="BC655" s="184"/>
      <c r="BD655" s="184"/>
      <c r="BE655" s="184"/>
      <c r="BF655" s="184"/>
      <c r="BG655" s="186"/>
      <c r="BH655" s="186"/>
      <c r="BI655" s="199"/>
      <c r="BJ655" s="199"/>
      <c r="BK655" s="199"/>
      <c r="BL655" s="186"/>
      <c r="BM655" s="186"/>
      <c r="BN655" s="186"/>
      <c r="BO655" s="186"/>
      <c r="BP655" s="186"/>
      <c r="BQ655" s="186"/>
      <c r="BR655" s="186"/>
      <c r="BS655" s="186"/>
      <c r="BT655" s="187"/>
      <c r="BU655" s="188"/>
      <c r="BV655" s="189"/>
      <c r="BW655" s="185"/>
      <c r="BX655"/>
      <c r="BZ655"/>
    </row>
    <row r="656" spans="2:78" ht="18.75">
      <c r="B656" s="363" t="s">
        <v>290</v>
      </c>
      <c r="C656" s="364">
        <v>28407875000121</v>
      </c>
      <c r="D656" s="365" t="s">
        <v>14</v>
      </c>
      <c r="E656" s="365" t="s">
        <v>607</v>
      </c>
      <c r="F656" s="365" t="s">
        <v>1424</v>
      </c>
      <c r="G656" s="366" t="s">
        <v>1424</v>
      </c>
      <c r="H656" s="366" t="s">
        <v>34</v>
      </c>
      <c r="I656" s="366" t="s">
        <v>34</v>
      </c>
      <c r="J656" s="366" t="s">
        <v>608</v>
      </c>
      <c r="K656" s="367" t="s">
        <v>48</v>
      </c>
      <c r="L656" s="368"/>
      <c r="M656" s="368" t="s">
        <v>34</v>
      </c>
      <c r="N656" s="367">
        <v>460672</v>
      </c>
      <c r="O656" s="367" t="s">
        <v>1323</v>
      </c>
      <c r="P656" s="371">
        <v>43013</v>
      </c>
      <c r="Q656" s="372">
        <v>23.278428760000001</v>
      </c>
      <c r="R656" s="372">
        <v>43.936828411984095</v>
      </c>
      <c r="S656" s="367">
        <v>2</v>
      </c>
      <c r="T656" s="369">
        <v>0.13484291134425064</v>
      </c>
      <c r="U656" s="369">
        <v>1.4447773338508727</v>
      </c>
      <c r="V656" s="369">
        <v>-5.5314207356407241E-3</v>
      </c>
      <c r="W656" s="369">
        <v>-4.9555179165141121E-2</v>
      </c>
      <c r="X656" s="369">
        <v>0.13062856308131332</v>
      </c>
      <c r="Y656" s="369">
        <v>0.89422782490838526</v>
      </c>
      <c r="Z656" s="369">
        <v>7.9238836020626202E-2</v>
      </c>
      <c r="AA656" s="369">
        <v>0.42814276622347275</v>
      </c>
      <c r="AB656" s="369">
        <v>0.20002195176579171</v>
      </c>
      <c r="AC656" s="373">
        <v>-0.58570004595333991</v>
      </c>
      <c r="AD656" s="575">
        <v>28069983000131</v>
      </c>
      <c r="AE656" s="370" t="s">
        <v>2053</v>
      </c>
      <c r="AF656" s="370" t="s">
        <v>1812</v>
      </c>
      <c r="AG656" s="374" t="s">
        <v>1459</v>
      </c>
      <c r="AH656" s="374" t="s">
        <v>1819</v>
      </c>
      <c r="AI656" s="374">
        <v>5000</v>
      </c>
      <c r="AJ656" s="374">
        <v>1000</v>
      </c>
      <c r="AK656" s="374">
        <v>5000</v>
      </c>
      <c r="AL656" s="722">
        <v>2.9</v>
      </c>
      <c r="AM656" s="722">
        <v>0</v>
      </c>
      <c r="AN656" s="369" t="s">
        <v>1815</v>
      </c>
      <c r="AO656" s="367" t="s">
        <v>1326</v>
      </c>
      <c r="AP656" s="370" t="s">
        <v>1816</v>
      </c>
      <c r="AQ656" s="376" t="s">
        <v>661</v>
      </c>
      <c r="AR656" s="369">
        <v>5.7999999999999996E-3</v>
      </c>
      <c r="AS656" s="369">
        <v>5.7999999999999996E-3</v>
      </c>
      <c r="AT656" s="369" t="s">
        <v>1424</v>
      </c>
      <c r="AW656"/>
      <c r="AX656" s="198"/>
      <c r="AY656" s="184"/>
      <c r="AZ656" s="184"/>
      <c r="BA656" s="184"/>
      <c r="BB656" s="186"/>
      <c r="BC656" s="184"/>
      <c r="BD656" s="184"/>
      <c r="BE656" s="184"/>
      <c r="BF656" s="184"/>
      <c r="BG656" s="186"/>
      <c r="BH656" s="186"/>
      <c r="BI656" s="199"/>
      <c r="BJ656" s="199"/>
      <c r="BK656" s="199"/>
      <c r="BL656" s="186"/>
      <c r="BM656" s="186"/>
      <c r="BN656" s="186"/>
      <c r="BO656" s="186"/>
      <c r="BP656" s="186"/>
      <c r="BQ656" s="186"/>
      <c r="BR656" s="186"/>
      <c r="BS656" s="186"/>
      <c r="BT656" s="187"/>
      <c r="BU656" s="188"/>
      <c r="BV656" s="189"/>
      <c r="BW656" s="185"/>
      <c r="BX656"/>
      <c r="BZ656"/>
    </row>
    <row r="657" spans="2:78" ht="18.75">
      <c r="B657" s="363" t="s">
        <v>652</v>
      </c>
      <c r="C657" s="364">
        <v>29148660000104</v>
      </c>
      <c r="D657" s="365" t="s">
        <v>13</v>
      </c>
      <c r="E657" s="365" t="s">
        <v>615</v>
      </c>
      <c r="F657" s="365" t="s">
        <v>619</v>
      </c>
      <c r="G657" s="366" t="s">
        <v>34</v>
      </c>
      <c r="H657" s="366" t="s">
        <v>1339</v>
      </c>
      <c r="I657" s="366" t="s">
        <v>34</v>
      </c>
      <c r="J657" s="366" t="s">
        <v>611</v>
      </c>
      <c r="K657" s="367" t="s">
        <v>48</v>
      </c>
      <c r="L657" s="368" t="s">
        <v>717</v>
      </c>
      <c r="M657" s="368" t="s">
        <v>34</v>
      </c>
      <c r="N657" s="367">
        <v>462081</v>
      </c>
      <c r="O657" s="367" t="s">
        <v>1323</v>
      </c>
      <c r="P657" s="371">
        <v>43190</v>
      </c>
      <c r="Q657" s="372">
        <v>205.05038908</v>
      </c>
      <c r="R657" s="372">
        <v>1412194.590758488</v>
      </c>
      <c r="S657" s="367">
        <v>1</v>
      </c>
      <c r="T657" s="369">
        <v>0.17931793647559036</v>
      </c>
      <c r="U657" s="369">
        <v>1.9213059669961647</v>
      </c>
      <c r="V657" s="369">
        <v>0.20081340980796991</v>
      </c>
      <c r="W657" s="369">
        <v>1.7990575979290711</v>
      </c>
      <c r="X657" s="369">
        <v>0.30411435378881957</v>
      </c>
      <c r="Y657" s="369">
        <v>2.0818380811761217</v>
      </c>
      <c r="Z657" s="369">
        <v>0.41668797849466643</v>
      </c>
      <c r="AA657" s="369">
        <v>2.2514457900206235</v>
      </c>
      <c r="AB657" s="369">
        <v>3.368550811752713E-2</v>
      </c>
      <c r="AC657" s="373">
        <v>2.6477844386827472</v>
      </c>
      <c r="AD657" s="575">
        <v>28581119000114</v>
      </c>
      <c r="AE657" s="370" t="s">
        <v>1889</v>
      </c>
      <c r="AF657" s="370" t="s">
        <v>1833</v>
      </c>
      <c r="AG657" s="374" t="s">
        <v>1458</v>
      </c>
      <c r="AH657" s="374" t="s">
        <v>1813</v>
      </c>
      <c r="AI657" s="374">
        <v>10000</v>
      </c>
      <c r="AJ657" s="374">
        <v>10000</v>
      </c>
      <c r="AK657" s="374">
        <v>10000</v>
      </c>
      <c r="AL657" s="722">
        <v>0</v>
      </c>
      <c r="AM657" s="722">
        <v>0</v>
      </c>
      <c r="AN657" s="369" t="s">
        <v>1815</v>
      </c>
      <c r="AO657" s="367" t="s">
        <v>1326</v>
      </c>
      <c r="AP657" s="370" t="s">
        <v>1835</v>
      </c>
      <c r="AQ657" s="376" t="s">
        <v>666</v>
      </c>
      <c r="AR657" s="369">
        <v>4.7499999999999999E-3</v>
      </c>
      <c r="AS657" s="369">
        <v>4.7499999999999999E-3</v>
      </c>
      <c r="AT657" s="369" t="s">
        <v>1424</v>
      </c>
      <c r="AW657"/>
      <c r="AX657" s="198"/>
      <c r="AY657" s="184"/>
      <c r="AZ657" s="184"/>
      <c r="BA657" s="184"/>
      <c r="BB657" s="186"/>
      <c r="BC657" s="184"/>
      <c r="BD657" s="184"/>
      <c r="BE657" s="184"/>
      <c r="BF657" s="184"/>
      <c r="BG657" s="186"/>
      <c r="BH657" s="186"/>
      <c r="BI657" s="199"/>
      <c r="BJ657" s="199"/>
      <c r="BK657" s="199"/>
      <c r="BL657" s="186"/>
      <c r="BM657" s="186"/>
      <c r="BN657" s="186"/>
      <c r="BO657" s="186"/>
      <c r="BP657" s="186"/>
      <c r="BQ657" s="186"/>
      <c r="BR657" s="186"/>
      <c r="BS657" s="186"/>
      <c r="BT657" s="187"/>
      <c r="BU657" s="188"/>
      <c r="BV657" s="189"/>
      <c r="BW657" s="185"/>
      <c r="BX657"/>
      <c r="BZ657"/>
    </row>
    <row r="658" spans="2:78" ht="18.75">
      <c r="B658" s="363" t="s">
        <v>378</v>
      </c>
      <c r="C658" s="364">
        <v>21082291000184</v>
      </c>
      <c r="D658" s="365" t="s">
        <v>14</v>
      </c>
      <c r="E658" s="365" t="s">
        <v>607</v>
      </c>
      <c r="F658" s="365" t="s">
        <v>1424</v>
      </c>
      <c r="G658" s="366" t="s">
        <v>1424</v>
      </c>
      <c r="H658" s="366" t="s">
        <v>34</v>
      </c>
      <c r="I658" s="366" t="s">
        <v>34</v>
      </c>
      <c r="J658" s="366" t="s">
        <v>608</v>
      </c>
      <c r="K658" s="367" t="s">
        <v>48</v>
      </c>
      <c r="L658" s="368"/>
      <c r="M658" s="368" t="s">
        <v>1421</v>
      </c>
      <c r="N658" s="367">
        <v>462209</v>
      </c>
      <c r="O658" s="367" t="s">
        <v>1323</v>
      </c>
      <c r="P658" s="371">
        <v>41962</v>
      </c>
      <c r="Q658" s="372">
        <v>17.849751000000001</v>
      </c>
      <c r="R658" s="372">
        <v>18.649300547619045</v>
      </c>
      <c r="S658" s="367">
        <v>2</v>
      </c>
      <c r="T658" s="369">
        <v>2.856138385749718E-2</v>
      </c>
      <c r="U658" s="369">
        <v>0.30602157435905553</v>
      </c>
      <c r="V658" s="369">
        <v>-9.7144200492531474E-2</v>
      </c>
      <c r="W658" s="369">
        <v>-0.87030050512043811</v>
      </c>
      <c r="X658" s="369">
        <v>-4.6076312729925406E-2</v>
      </c>
      <c r="Y658" s="369">
        <v>-0.31541892477705646</v>
      </c>
      <c r="Z658" s="369">
        <v>-9.559288282870404E-2</v>
      </c>
      <c r="AA658" s="369">
        <v>-0.51650684614933118</v>
      </c>
      <c r="AB658" s="369">
        <v>0.22472597787599627</v>
      </c>
      <c r="AC658" s="373">
        <v>-0.92897869694881696</v>
      </c>
      <c r="AD658" s="575">
        <v>0</v>
      </c>
      <c r="AE658" s="370" t="s">
        <v>1920</v>
      </c>
      <c r="AF658" s="370" t="s">
        <v>1858</v>
      </c>
      <c r="AG658" s="374" t="s">
        <v>721</v>
      </c>
      <c r="AH658" s="374" t="s">
        <v>1819</v>
      </c>
      <c r="AI658" s="374">
        <v>1000</v>
      </c>
      <c r="AJ658" s="374">
        <v>1000</v>
      </c>
      <c r="AK658" s="374">
        <v>1000</v>
      </c>
      <c r="AL658" s="722">
        <v>4.5</v>
      </c>
      <c r="AM658" s="722">
        <v>10</v>
      </c>
      <c r="AN658" s="369" t="s">
        <v>668</v>
      </c>
      <c r="AO658" s="367" t="s">
        <v>1326</v>
      </c>
      <c r="AP658" s="370" t="s">
        <v>1816</v>
      </c>
      <c r="AQ658" s="376" t="s">
        <v>661</v>
      </c>
      <c r="AR658" s="369">
        <v>2E-3</v>
      </c>
      <c r="AS658" s="369">
        <v>2E-3</v>
      </c>
      <c r="AT658" s="369" t="s">
        <v>1424</v>
      </c>
      <c r="AW658"/>
      <c r="AX658" s="198"/>
      <c r="AY658" s="184"/>
      <c r="AZ658" s="184"/>
      <c r="BA658" s="184"/>
      <c r="BB658" s="186"/>
      <c r="BC658" s="184"/>
      <c r="BD658" s="184"/>
      <c r="BE658" s="184"/>
      <c r="BF658" s="184"/>
      <c r="BG658" s="186"/>
      <c r="BH658" s="186"/>
      <c r="BI658" s="199"/>
      <c r="BJ658" s="199"/>
      <c r="BK658" s="199"/>
      <c r="BL658" s="186"/>
      <c r="BM658" s="186"/>
      <c r="BN658" s="186"/>
      <c r="BO658" s="186"/>
      <c r="BP658" s="186"/>
      <c r="BQ658" s="186"/>
      <c r="BR658" s="186"/>
      <c r="BS658" s="186"/>
      <c r="BT658" s="187"/>
      <c r="BU658" s="188"/>
      <c r="BV658" s="189"/>
      <c r="BW658" s="185"/>
      <c r="BX658"/>
      <c r="BZ658"/>
    </row>
    <row r="659" spans="2:78" ht="18.75">
      <c r="B659" s="363" t="s">
        <v>76</v>
      </c>
      <c r="C659" s="364">
        <v>29044189000104</v>
      </c>
      <c r="D659" s="365" t="s">
        <v>11</v>
      </c>
      <c r="E659" s="365" t="s">
        <v>620</v>
      </c>
      <c r="F659" s="365" t="s">
        <v>665</v>
      </c>
      <c r="G659" s="366" t="s">
        <v>740</v>
      </c>
      <c r="H659" s="366" t="s">
        <v>34</v>
      </c>
      <c r="I659" s="366" t="s">
        <v>1424</v>
      </c>
      <c r="J659" s="366" t="s">
        <v>608</v>
      </c>
      <c r="K659" s="367" t="s">
        <v>48</v>
      </c>
      <c r="L659" s="368"/>
      <c r="M659" s="368" t="s">
        <v>34</v>
      </c>
      <c r="N659" s="367">
        <v>462276</v>
      </c>
      <c r="O659" s="367" t="s">
        <v>1323</v>
      </c>
      <c r="P659" s="371">
        <v>43075</v>
      </c>
      <c r="Q659" s="372">
        <v>439.81023802999999</v>
      </c>
      <c r="R659" s="372">
        <v>332.68727630230131</v>
      </c>
      <c r="S659" s="367">
        <v>1</v>
      </c>
      <c r="T659" s="369">
        <v>0.11106481579194516</v>
      </c>
      <c r="U659" s="369">
        <v>1.19000640704697</v>
      </c>
      <c r="V659" s="369">
        <v>0.13670602005077459</v>
      </c>
      <c r="W659" s="369">
        <v>1.2247289874225769</v>
      </c>
      <c r="X659" s="369">
        <v>0.20137677888905681</v>
      </c>
      <c r="Y659" s="369">
        <v>1.3785401502190944</v>
      </c>
      <c r="Z659" s="369">
        <v>0.19168184707382019</v>
      </c>
      <c r="AA659" s="369">
        <v>1.0356941161988751</v>
      </c>
      <c r="AB659" s="369">
        <v>4.0907364759814454E-3</v>
      </c>
      <c r="AC659" s="373">
        <v>6.1320436045678326</v>
      </c>
      <c r="AD659" s="575">
        <v>0</v>
      </c>
      <c r="AE659" s="370" t="s">
        <v>1900</v>
      </c>
      <c r="AF659" s="370" t="s">
        <v>1833</v>
      </c>
      <c r="AG659" s="374" t="s">
        <v>1458</v>
      </c>
      <c r="AH659" s="374" t="s">
        <v>1819</v>
      </c>
      <c r="AI659" s="374">
        <v>1000</v>
      </c>
      <c r="AJ659" s="374">
        <v>1000</v>
      </c>
      <c r="AK659" s="374">
        <v>500</v>
      </c>
      <c r="AL659" s="722">
        <v>0.5</v>
      </c>
      <c r="AM659" s="722">
        <v>0</v>
      </c>
      <c r="AN659" s="369" t="s">
        <v>1820</v>
      </c>
      <c r="AO659" s="367" t="s">
        <v>1326</v>
      </c>
      <c r="AP659" s="370" t="s">
        <v>1821</v>
      </c>
      <c r="AQ659" s="376" t="s">
        <v>11</v>
      </c>
      <c r="AR659" s="369">
        <v>1.33333333333333E-3</v>
      </c>
      <c r="AS659" s="369">
        <v>1.33333333333333E-3</v>
      </c>
      <c r="AT659" s="369" t="s">
        <v>1424</v>
      </c>
      <c r="AW659" s="198"/>
      <c r="AX659" s="198"/>
      <c r="AY659" s="184"/>
      <c r="AZ659" s="184"/>
      <c r="BA659" s="184"/>
      <c r="BB659" s="186"/>
      <c r="BC659" s="184"/>
      <c r="BD659" s="184"/>
      <c r="BE659" s="184"/>
      <c r="BF659" s="184"/>
      <c r="BG659" s="186"/>
      <c r="BH659" s="186"/>
      <c r="BI659" s="199"/>
      <c r="BJ659" s="199"/>
      <c r="BK659" s="199"/>
      <c r="BL659" s="218"/>
      <c r="BM659" s="186"/>
      <c r="BN659" s="186"/>
      <c r="BO659" s="186"/>
      <c r="BP659" s="186"/>
      <c r="BQ659" s="186"/>
      <c r="BR659" s="186"/>
      <c r="BS659" s="186"/>
      <c r="BT659" s="187"/>
      <c r="BU659" s="188"/>
      <c r="BV659" s="189"/>
      <c r="BW659" s="185"/>
      <c r="BX659"/>
      <c r="BZ659"/>
    </row>
    <row r="660" spans="2:78" ht="18.75">
      <c r="B660" s="363" t="s">
        <v>1617</v>
      </c>
      <c r="C660" s="364">
        <v>28971376000162</v>
      </c>
      <c r="D660" s="365" t="s">
        <v>13</v>
      </c>
      <c r="E660" s="365" t="s">
        <v>615</v>
      </c>
      <c r="F660" s="365" t="s">
        <v>619</v>
      </c>
      <c r="G660" s="366" t="s">
        <v>34</v>
      </c>
      <c r="H660" s="366" t="s">
        <v>1339</v>
      </c>
      <c r="I660" s="366" t="s">
        <v>34</v>
      </c>
      <c r="J660" s="366" t="s">
        <v>611</v>
      </c>
      <c r="K660" s="367" t="s">
        <v>48</v>
      </c>
      <c r="L660" s="368"/>
      <c r="M660" s="368" t="s">
        <v>1424</v>
      </c>
      <c r="N660" s="367">
        <v>462349</v>
      </c>
      <c r="O660" s="367" t="s">
        <v>1323</v>
      </c>
      <c r="P660" s="371">
        <v>43190</v>
      </c>
      <c r="Q660" s="372">
        <v>21.755941920000001</v>
      </c>
      <c r="R660" s="372">
        <v>16.894587998174597</v>
      </c>
      <c r="S660" s="367">
        <v>1</v>
      </c>
      <c r="T660" s="369">
        <v>0.17492415396394612</v>
      </c>
      <c r="U660" s="369">
        <v>1.874228687816931</v>
      </c>
      <c r="V660" s="369">
        <v>0.19555615294399109</v>
      </c>
      <c r="W660" s="369">
        <v>1.7519586122863777</v>
      </c>
      <c r="X660" s="369">
        <v>0.2960329019127852</v>
      </c>
      <c r="Y660" s="369">
        <v>2.0265158839265847</v>
      </c>
      <c r="Z660" s="369">
        <v>0.40624901072868003</v>
      </c>
      <c r="AA660" s="369">
        <v>2.1950420269127999</v>
      </c>
      <c r="AB660" s="369">
        <v>3.3079748439346579E-2</v>
      </c>
      <c r="AC660" s="373">
        <v>2.5373441848455855</v>
      </c>
      <c r="AD660" s="575">
        <v>28653925000150</v>
      </c>
      <c r="AE660" s="370" t="s">
        <v>1817</v>
      </c>
      <c r="AF660" s="370" t="s">
        <v>1818</v>
      </c>
      <c r="AG660" s="374" t="s">
        <v>1594</v>
      </c>
      <c r="AH660" s="374" t="s">
        <v>1813</v>
      </c>
      <c r="AI660" s="374">
        <v>200000</v>
      </c>
      <c r="AJ660" s="374">
        <v>50000</v>
      </c>
      <c r="AK660" s="374">
        <v>200000</v>
      </c>
      <c r="AL660" s="722">
        <v>1.9</v>
      </c>
      <c r="AM660" s="722">
        <v>20</v>
      </c>
      <c r="AN660" s="369" t="s">
        <v>1820</v>
      </c>
      <c r="AO660" s="367" t="s">
        <v>1326</v>
      </c>
      <c r="AP660" s="370" t="s">
        <v>1835</v>
      </c>
      <c r="AQ660" s="376" t="s">
        <v>1815</v>
      </c>
      <c r="AR660" s="369">
        <v>0</v>
      </c>
      <c r="AS660" s="369">
        <v>0</v>
      </c>
      <c r="AT660" s="369" t="s">
        <v>1424</v>
      </c>
      <c r="AW660" s="198"/>
      <c r="AX660" s="198"/>
      <c r="AY660" s="184"/>
      <c r="AZ660" s="184"/>
      <c r="BA660" s="184"/>
      <c r="BB660" s="186"/>
      <c r="BC660" s="184"/>
      <c r="BD660" s="184"/>
      <c r="BE660" s="184"/>
      <c r="BF660" s="184"/>
      <c r="BG660" s="186"/>
      <c r="BH660" s="186"/>
      <c r="BI660" s="199"/>
      <c r="BJ660" s="199"/>
      <c r="BK660" s="199"/>
      <c r="BL660" s="218"/>
      <c r="BM660" s="186"/>
      <c r="BN660" s="186"/>
      <c r="BO660" s="186"/>
      <c r="BP660" s="186"/>
      <c r="BQ660" s="186"/>
      <c r="BR660" s="186"/>
      <c r="BS660" s="186"/>
      <c r="BT660" s="187"/>
      <c r="BU660" s="188"/>
      <c r="BV660" s="189"/>
      <c r="BW660" s="185"/>
      <c r="BX660"/>
      <c r="BZ660"/>
    </row>
    <row r="661" spans="2:78" ht="18.75">
      <c r="B661" s="363" t="s">
        <v>910</v>
      </c>
      <c r="C661" s="364">
        <v>28856743000187</v>
      </c>
      <c r="D661" s="365" t="s">
        <v>13</v>
      </c>
      <c r="E661" s="365" t="s">
        <v>615</v>
      </c>
      <c r="F661" s="365" t="s">
        <v>619</v>
      </c>
      <c r="G661" s="366" t="s">
        <v>34</v>
      </c>
      <c r="H661" s="366" t="s">
        <v>867</v>
      </c>
      <c r="I661" s="366" t="s">
        <v>34</v>
      </c>
      <c r="J661" s="366" t="s">
        <v>1424</v>
      </c>
      <c r="K661" s="367" t="s">
        <v>48</v>
      </c>
      <c r="L661" s="368"/>
      <c r="M661" s="368" t="s">
        <v>34</v>
      </c>
      <c r="N661" s="367">
        <v>462802</v>
      </c>
      <c r="O661" s="367" t="s">
        <v>1323</v>
      </c>
      <c r="P661" s="371">
        <v>43205</v>
      </c>
      <c r="Q661" s="372">
        <v>222.28180309999999</v>
      </c>
      <c r="R661" s="372">
        <v>156.33774108388886</v>
      </c>
      <c r="S661" s="367">
        <v>1</v>
      </c>
      <c r="T661" s="369">
        <v>0.14144796716671948</v>
      </c>
      <c r="U661" s="369">
        <v>1.5155473494637817</v>
      </c>
      <c r="V661" s="369">
        <v>0.17745675283574514</v>
      </c>
      <c r="W661" s="369">
        <v>1.5898087672444765</v>
      </c>
      <c r="X661" s="369">
        <v>0.38444738996722894</v>
      </c>
      <c r="Y661" s="369">
        <v>2.6317640278114629</v>
      </c>
      <c r="Z661" s="369">
        <v>0.50601265278178897</v>
      </c>
      <c r="AA661" s="369">
        <v>2.7340842923245234</v>
      </c>
      <c r="AB661" s="369">
        <v>6.0137453985084334E-2</v>
      </c>
      <c r="AC661" s="373">
        <v>1.0947471645010745</v>
      </c>
      <c r="AD661" s="575">
        <v>0</v>
      </c>
      <c r="AE661" s="370" t="s">
        <v>1913</v>
      </c>
      <c r="AF661" s="370" t="s">
        <v>1858</v>
      </c>
      <c r="AG661" s="374" t="s">
        <v>721</v>
      </c>
      <c r="AH661" s="374" t="s">
        <v>1819</v>
      </c>
      <c r="AI661" s="374">
        <v>1000</v>
      </c>
      <c r="AJ661" s="374">
        <v>1000</v>
      </c>
      <c r="AK661" s="374">
        <v>1000</v>
      </c>
      <c r="AL661" s="722">
        <v>2</v>
      </c>
      <c r="AM661" s="722">
        <v>20</v>
      </c>
      <c r="AN661" s="369" t="s">
        <v>1820</v>
      </c>
      <c r="AO661" s="367" t="s">
        <v>1326</v>
      </c>
      <c r="AP661" s="370" t="s">
        <v>1835</v>
      </c>
      <c r="AQ661" s="376" t="s">
        <v>670</v>
      </c>
      <c r="AR661" s="369">
        <v>4.0000000000000001E-3</v>
      </c>
      <c r="AS661" s="369">
        <v>4.0000000000000001E-3</v>
      </c>
      <c r="AT661" s="369" t="s">
        <v>1424</v>
      </c>
      <c r="AW661" s="198"/>
      <c r="AX661" s="198"/>
      <c r="AY661" s="184"/>
      <c r="AZ661" s="184"/>
      <c r="BA661" s="184"/>
      <c r="BB661" s="186"/>
      <c r="BC661" s="184"/>
      <c r="BD661" s="184"/>
      <c r="BE661" s="184"/>
      <c r="BF661" s="184"/>
      <c r="BG661" s="186"/>
      <c r="BH661" s="186"/>
      <c r="BI661" s="199"/>
      <c r="BJ661" s="199"/>
      <c r="BK661" s="199"/>
      <c r="BL661" s="218"/>
      <c r="BM661" s="186"/>
      <c r="BN661" s="186"/>
      <c r="BO661" s="186"/>
      <c r="BP661" s="186"/>
      <c r="BQ661" s="186"/>
      <c r="BR661" s="186"/>
      <c r="BS661" s="186"/>
      <c r="BT661" s="187"/>
      <c r="BU661" s="188"/>
      <c r="BV661" s="189"/>
      <c r="BW661" s="185"/>
      <c r="BX661"/>
      <c r="BZ661"/>
    </row>
    <row r="662" spans="2:78" ht="18.75">
      <c r="B662" s="363" t="s">
        <v>1588</v>
      </c>
      <c r="C662" s="364">
        <v>29215706000152</v>
      </c>
      <c r="D662" s="365" t="s">
        <v>13</v>
      </c>
      <c r="E662" s="365" t="s">
        <v>615</v>
      </c>
      <c r="F662" s="365" t="s">
        <v>619</v>
      </c>
      <c r="G662" s="366" t="s">
        <v>1424</v>
      </c>
      <c r="H662" s="366" t="s">
        <v>1339</v>
      </c>
      <c r="I662" s="366" t="s">
        <v>1424</v>
      </c>
      <c r="J662" s="366" t="s">
        <v>608</v>
      </c>
      <c r="K662" s="367" t="s">
        <v>48</v>
      </c>
      <c r="L662" s="368"/>
      <c r="M662" s="368" t="s">
        <v>1424</v>
      </c>
      <c r="N662" s="367">
        <v>462888</v>
      </c>
      <c r="O662" s="367" t="s">
        <v>1323</v>
      </c>
      <c r="P662" s="371">
        <v>43106</v>
      </c>
      <c r="Q662" s="372">
        <v>76.837912470000006</v>
      </c>
      <c r="R662" s="372">
        <v>3825811.4051710363</v>
      </c>
      <c r="S662" s="367">
        <v>1</v>
      </c>
      <c r="T662" s="369">
        <v>9.1118823954202677E-2</v>
      </c>
      <c r="U662" s="369">
        <v>0.9762946396202461</v>
      </c>
      <c r="V662" s="369">
        <v>9.4329517507468319E-2</v>
      </c>
      <c r="W662" s="369">
        <v>0.84508417711285222</v>
      </c>
      <c r="X662" s="369">
        <v>0.17809660247208559</v>
      </c>
      <c r="Y662" s="369">
        <v>1.2191739210439863</v>
      </c>
      <c r="Z662" s="369">
        <v>0.21960026450783166</v>
      </c>
      <c r="AA662" s="369">
        <v>1.1865427286856596</v>
      </c>
      <c r="AB662" s="369">
        <v>4.4360291428682488E-2</v>
      </c>
      <c r="AC662" s="373">
        <v>-0.3898064584537711</v>
      </c>
      <c r="AD662" s="575">
        <v>0</v>
      </c>
      <c r="AE662" s="370" t="s">
        <v>1851</v>
      </c>
      <c r="AF662" s="370" t="s">
        <v>1812</v>
      </c>
      <c r="AG662" s="374" t="s">
        <v>1459</v>
      </c>
      <c r="AH662" s="374" t="s">
        <v>1813</v>
      </c>
      <c r="AI662" s="374">
        <v>0</v>
      </c>
      <c r="AJ662" s="374">
        <v>0</v>
      </c>
      <c r="AK662" s="374">
        <v>0</v>
      </c>
      <c r="AL662" s="722">
        <v>0.09</v>
      </c>
      <c r="AM662" s="722">
        <v>0</v>
      </c>
      <c r="AN662" s="369" t="s">
        <v>1820</v>
      </c>
      <c r="AO662" s="367" t="s">
        <v>1326</v>
      </c>
      <c r="AP662" s="370" t="s">
        <v>1835</v>
      </c>
      <c r="AQ662" s="376" t="s">
        <v>1815</v>
      </c>
      <c r="AR662" s="369">
        <v>0</v>
      </c>
      <c r="AS662" s="369">
        <v>0</v>
      </c>
      <c r="AT662" s="369" t="s">
        <v>1424</v>
      </c>
      <c r="AW662" s="198"/>
      <c r="AX662" s="198"/>
      <c r="AY662" s="184"/>
      <c r="AZ662" s="184"/>
      <c r="BA662" s="184"/>
      <c r="BB662" s="186"/>
      <c r="BC662" s="184"/>
      <c r="BD662" s="184"/>
      <c r="BE662" s="184"/>
      <c r="BF662" s="184"/>
      <c r="BG662" s="186"/>
      <c r="BH662" s="186"/>
      <c r="BI662" s="199"/>
      <c r="BJ662" s="199"/>
      <c r="BK662" s="199"/>
      <c r="BL662" s="218"/>
      <c r="BM662" s="186"/>
      <c r="BN662" s="186"/>
      <c r="BO662" s="186"/>
      <c r="BP662" s="186"/>
      <c r="BQ662" s="186"/>
      <c r="BR662" s="186"/>
      <c r="BS662" s="186"/>
      <c r="BT662" s="187"/>
      <c r="BU662" s="188"/>
      <c r="BV662" s="189"/>
      <c r="BW662" s="185"/>
      <c r="BX662"/>
      <c r="BZ662"/>
    </row>
    <row r="663" spans="2:78" ht="18.75">
      <c r="B663" s="363" t="s">
        <v>132</v>
      </c>
      <c r="C663" s="364">
        <v>29286347000124</v>
      </c>
      <c r="D663" s="365" t="s">
        <v>14</v>
      </c>
      <c r="E663" s="365" t="s">
        <v>607</v>
      </c>
      <c r="F663" s="365" t="s">
        <v>1424</v>
      </c>
      <c r="G663" s="366" t="s">
        <v>1424</v>
      </c>
      <c r="H663" s="366" t="s">
        <v>34</v>
      </c>
      <c r="I663" s="366" t="s">
        <v>34</v>
      </c>
      <c r="J663" s="366" t="s">
        <v>608</v>
      </c>
      <c r="K663" s="367" t="s">
        <v>48</v>
      </c>
      <c r="L663" s="368"/>
      <c r="M663" s="368" t="s">
        <v>1421</v>
      </c>
      <c r="N663" s="367">
        <v>463302</v>
      </c>
      <c r="O663" s="367" t="s">
        <v>1326</v>
      </c>
      <c r="P663" s="371">
        <v>43170</v>
      </c>
      <c r="Q663" s="372">
        <v>457.37409432999999</v>
      </c>
      <c r="R663" s="372">
        <v>519.45298673694435</v>
      </c>
      <c r="S663" s="367">
        <v>2</v>
      </c>
      <c r="T663" s="369">
        <v>-0.144145036355803</v>
      </c>
      <c r="U663" s="369">
        <v>-1.5444451564999064</v>
      </c>
      <c r="V663" s="369">
        <v>-0.2733077974068997</v>
      </c>
      <c r="W663" s="369">
        <v>-2.448524079982171</v>
      </c>
      <c r="X663" s="369">
        <v>-0.17459963378198551</v>
      </c>
      <c r="Y663" s="369">
        <v>-1.1952351542707929</v>
      </c>
      <c r="Z663" s="369">
        <v>-7.6058699194883173E-2</v>
      </c>
      <c r="AA663" s="369">
        <v>-0.41095987149760455</v>
      </c>
      <c r="AB663" s="369">
        <v>0.27650578098651918</v>
      </c>
      <c r="AC663" s="373">
        <v>-1.3921200549182255</v>
      </c>
      <c r="AD663" s="575">
        <v>29224691000199</v>
      </c>
      <c r="AE663" s="370" t="s">
        <v>1896</v>
      </c>
      <c r="AF663" s="370" t="s">
        <v>1812</v>
      </c>
      <c r="AG663" s="374" t="s">
        <v>1459</v>
      </c>
      <c r="AH663" s="374" t="s">
        <v>1813</v>
      </c>
      <c r="AI663" s="374">
        <v>300000</v>
      </c>
      <c r="AJ663" s="374">
        <v>10000</v>
      </c>
      <c r="AK663" s="374">
        <v>300000</v>
      </c>
      <c r="AL663" s="722">
        <v>1.3</v>
      </c>
      <c r="AM663" s="722">
        <v>20</v>
      </c>
      <c r="AN663" s="369" t="s">
        <v>668</v>
      </c>
      <c r="AO663" s="367" t="s">
        <v>1326</v>
      </c>
      <c r="AP663" s="370" t="s">
        <v>1816</v>
      </c>
      <c r="AQ663" s="376" t="s">
        <v>667</v>
      </c>
      <c r="AR663" s="369">
        <v>0</v>
      </c>
      <c r="AS663" s="369">
        <v>0</v>
      </c>
      <c r="AT663" s="369" t="s">
        <v>1424</v>
      </c>
      <c r="AW663"/>
      <c r="AX663" s="198"/>
      <c r="AY663" s="184"/>
      <c r="AZ663" s="184"/>
      <c r="BA663" s="184"/>
      <c r="BB663" s="186"/>
      <c r="BC663" s="184"/>
      <c r="BD663" s="184"/>
      <c r="BE663" s="184"/>
      <c r="BF663" s="184"/>
      <c r="BG663" s="186"/>
      <c r="BH663" s="186"/>
      <c r="BI663" s="199"/>
      <c r="BJ663" s="199"/>
      <c r="BK663" s="199"/>
      <c r="BL663" s="186"/>
      <c r="BM663" s="186"/>
      <c r="BN663" s="186"/>
      <c r="BO663" s="186"/>
      <c r="BP663" s="186"/>
      <c r="BQ663" s="186"/>
      <c r="BR663" s="186"/>
      <c r="BS663" s="186"/>
      <c r="BT663" s="187"/>
      <c r="BU663" s="188"/>
      <c r="BV663" s="189"/>
      <c r="BW663" s="185"/>
      <c r="BX663"/>
      <c r="BZ663"/>
    </row>
    <row r="664" spans="2:78" ht="18.75">
      <c r="B664" s="363" t="s">
        <v>1228</v>
      </c>
      <c r="C664" s="364">
        <v>29177013000112</v>
      </c>
      <c r="D664" s="365" t="s">
        <v>14</v>
      </c>
      <c r="E664" s="365" t="s">
        <v>607</v>
      </c>
      <c r="F664" s="365" t="s">
        <v>1424</v>
      </c>
      <c r="G664" s="366" t="s">
        <v>1424</v>
      </c>
      <c r="H664" s="366" t="s">
        <v>34</v>
      </c>
      <c r="I664" s="366" t="s">
        <v>34</v>
      </c>
      <c r="J664" s="366" t="s">
        <v>608</v>
      </c>
      <c r="K664" s="367" t="s">
        <v>48</v>
      </c>
      <c r="L664" s="368" t="s">
        <v>717</v>
      </c>
      <c r="M664" s="368" t="s">
        <v>34</v>
      </c>
      <c r="N664" s="367">
        <v>463396</v>
      </c>
      <c r="O664" s="367" t="s">
        <v>1323</v>
      </c>
      <c r="P664" s="371">
        <v>43211</v>
      </c>
      <c r="Q664" s="372">
        <v>173.83774708000001</v>
      </c>
      <c r="R664" s="372">
        <v>187.0188840251985</v>
      </c>
      <c r="S664" s="367">
        <v>2</v>
      </c>
      <c r="T664" s="369">
        <v>6.2801638858534403E-2</v>
      </c>
      <c r="U664" s="369">
        <v>0.67288953825578601</v>
      </c>
      <c r="V664" s="369">
        <v>-1.5577640539708004E-2</v>
      </c>
      <c r="W664" s="369">
        <v>-0.13955777454089791</v>
      </c>
      <c r="X664" s="369">
        <v>0.82617777573402895</v>
      </c>
      <c r="Y664" s="369">
        <v>5.6556631869433316</v>
      </c>
      <c r="Z664" s="369">
        <v>1.3235629949793117</v>
      </c>
      <c r="AA664" s="369">
        <v>7.1514670128920024</v>
      </c>
      <c r="AB664" s="369">
        <v>0.2447919347136725</v>
      </c>
      <c r="AC664" s="373">
        <v>-0.51962122973434588</v>
      </c>
      <c r="AD664" s="575">
        <v>29088425000186</v>
      </c>
      <c r="AE664" s="370" t="s">
        <v>2056</v>
      </c>
      <c r="AF664" s="370" t="s">
        <v>1833</v>
      </c>
      <c r="AG664" s="374" t="s">
        <v>1458</v>
      </c>
      <c r="AH664" s="374" t="s">
        <v>1819</v>
      </c>
      <c r="AI664" s="374">
        <v>50</v>
      </c>
      <c r="AJ664" s="374">
        <v>50</v>
      </c>
      <c r="AK664" s="374">
        <v>30</v>
      </c>
      <c r="AL664" s="722">
        <v>2</v>
      </c>
      <c r="AM664" s="722">
        <v>20</v>
      </c>
      <c r="AN664" s="369" t="s">
        <v>1815</v>
      </c>
      <c r="AO664" s="367" t="s">
        <v>1326</v>
      </c>
      <c r="AP664" s="370" t="s">
        <v>1816</v>
      </c>
      <c r="AQ664" s="376" t="s">
        <v>683</v>
      </c>
      <c r="AR664" s="369">
        <v>5.3333333333333297E-3</v>
      </c>
      <c r="AS664" s="369">
        <v>5.3333333333333297E-3</v>
      </c>
      <c r="AT664" s="369" t="s">
        <v>1424</v>
      </c>
      <c r="AW664"/>
      <c r="AX664" s="198"/>
      <c r="AY664" s="184"/>
      <c r="AZ664" s="184"/>
      <c r="BA664" s="184"/>
      <c r="BB664" s="186"/>
      <c r="BC664" s="184"/>
      <c r="BD664" s="184"/>
      <c r="BE664" s="184"/>
      <c r="BF664" s="184"/>
      <c r="BG664" s="186"/>
      <c r="BH664" s="186"/>
      <c r="BI664" s="199"/>
      <c r="BJ664" s="199"/>
      <c r="BK664" s="199"/>
      <c r="BL664" s="186"/>
      <c r="BM664" s="186"/>
      <c r="BN664" s="186"/>
      <c r="BO664" s="186"/>
      <c r="BP664" s="186"/>
      <c r="BQ664" s="186"/>
      <c r="BR664" s="186"/>
      <c r="BS664" s="186"/>
      <c r="BT664" s="187"/>
      <c r="BU664" s="188"/>
      <c r="BV664" s="189"/>
      <c r="BW664" s="185"/>
      <c r="BX664"/>
      <c r="BZ664"/>
    </row>
    <row r="665" spans="2:78" ht="18.75">
      <c r="B665" s="363" t="s">
        <v>1226</v>
      </c>
      <c r="C665" s="364">
        <v>29177024000100</v>
      </c>
      <c r="D665" s="365" t="s">
        <v>14</v>
      </c>
      <c r="E665" s="365" t="s">
        <v>607</v>
      </c>
      <c r="F665" s="365" t="s">
        <v>1319</v>
      </c>
      <c r="G665" s="366" t="s">
        <v>1424</v>
      </c>
      <c r="H665" s="366" t="s">
        <v>34</v>
      </c>
      <c r="I665" s="366" t="s">
        <v>34</v>
      </c>
      <c r="J665" s="366" t="s">
        <v>608</v>
      </c>
      <c r="K665" s="367" t="s">
        <v>48</v>
      </c>
      <c r="L665" s="368" t="s">
        <v>717</v>
      </c>
      <c r="M665" s="368" t="s">
        <v>34</v>
      </c>
      <c r="N665" s="367">
        <v>463698</v>
      </c>
      <c r="O665" s="367" t="s">
        <v>1323</v>
      </c>
      <c r="P665" s="371">
        <v>43212</v>
      </c>
      <c r="Q665" s="372">
        <v>353.02381600000001</v>
      </c>
      <c r="R665" s="372">
        <v>337.44201815710306</v>
      </c>
      <c r="S665" s="367">
        <v>2</v>
      </c>
      <c r="T665" s="369">
        <v>0.10888689693820597</v>
      </c>
      <c r="U665" s="369">
        <v>1.1666710476759785</v>
      </c>
      <c r="V665" s="369">
        <v>5.8348299677312143E-2</v>
      </c>
      <c r="W665" s="369">
        <v>0.5227337754041993</v>
      </c>
      <c r="X665" s="369">
        <v>1.0971535269549499</v>
      </c>
      <c r="Y665" s="369">
        <v>7.5106484283132824</v>
      </c>
      <c r="Z665" s="369">
        <v>1.6852883418204478</v>
      </c>
      <c r="AA665" s="369">
        <v>9.1059390670927449</v>
      </c>
      <c r="AB665" s="369">
        <v>0.23413041505451346</v>
      </c>
      <c r="AC665" s="373">
        <v>-0.22753620419433454</v>
      </c>
      <c r="AD665" s="575">
        <v>29088410000118</v>
      </c>
      <c r="AE665" s="370" t="s">
        <v>2056</v>
      </c>
      <c r="AF665" s="370" t="s">
        <v>1833</v>
      </c>
      <c r="AG665" s="374" t="s">
        <v>1458</v>
      </c>
      <c r="AH665" s="374" t="s">
        <v>1819</v>
      </c>
      <c r="AI665" s="374">
        <v>50</v>
      </c>
      <c r="AJ665" s="374">
        <v>50</v>
      </c>
      <c r="AK665" s="374">
        <v>30</v>
      </c>
      <c r="AL665" s="722">
        <v>2</v>
      </c>
      <c r="AM665" s="722">
        <v>20</v>
      </c>
      <c r="AN665" s="369" t="s">
        <v>1815</v>
      </c>
      <c r="AO665" s="367" t="s">
        <v>1326</v>
      </c>
      <c r="AP665" s="370" t="s">
        <v>1816</v>
      </c>
      <c r="AQ665" s="376" t="s">
        <v>669</v>
      </c>
      <c r="AR665" s="369">
        <v>5.3333333333333297E-3</v>
      </c>
      <c r="AS665" s="369">
        <v>5.3333333333333297E-3</v>
      </c>
      <c r="AT665" s="369" t="s">
        <v>1424</v>
      </c>
      <c r="AW665"/>
      <c r="AX665" s="198"/>
      <c r="AY665" s="184"/>
      <c r="AZ665" s="184"/>
      <c r="BA665" s="184"/>
      <c r="BB665" s="186"/>
      <c r="BC665" s="184"/>
      <c r="BD665" s="184"/>
      <c r="BE665" s="184"/>
      <c r="BF665" s="184"/>
      <c r="BG665" s="186"/>
      <c r="BH665" s="186"/>
      <c r="BI665" s="199"/>
      <c r="BJ665" s="199"/>
      <c r="BK665" s="199"/>
      <c r="BL665" s="186"/>
      <c r="BM665" s="186"/>
      <c r="BN665" s="186"/>
      <c r="BO665" s="186"/>
      <c r="BP665" s="186"/>
      <c r="BQ665" s="186"/>
      <c r="BR665" s="186"/>
      <c r="BS665" s="186"/>
      <c r="BT665" s="187"/>
      <c r="BU665" s="188"/>
      <c r="BV665" s="189"/>
      <c r="BW665" s="185"/>
      <c r="BX665"/>
      <c r="BZ665"/>
    </row>
    <row r="666" spans="2:78" ht="18.75">
      <c r="B666" s="363" t="s">
        <v>751</v>
      </c>
      <c r="C666" s="364">
        <v>29562563000155</v>
      </c>
      <c r="D666" s="365" t="s">
        <v>14</v>
      </c>
      <c r="E666" s="365" t="s">
        <v>614</v>
      </c>
      <c r="F666" s="365" t="s">
        <v>691</v>
      </c>
      <c r="G666" s="366" t="s">
        <v>1424</v>
      </c>
      <c r="H666" s="366" t="s">
        <v>1340</v>
      </c>
      <c r="I666" s="366" t="s">
        <v>34</v>
      </c>
      <c r="J666" s="366" t="s">
        <v>608</v>
      </c>
      <c r="K666" s="367" t="s">
        <v>48</v>
      </c>
      <c r="L666" s="368"/>
      <c r="M666" s="368" t="s">
        <v>1421</v>
      </c>
      <c r="N666" s="367">
        <v>463825</v>
      </c>
      <c r="O666" s="367" t="s">
        <v>1323</v>
      </c>
      <c r="P666" s="371">
        <v>43173</v>
      </c>
      <c r="Q666" s="372">
        <v>103.86393451000001</v>
      </c>
      <c r="R666" s="372">
        <v>108.47959995519837</v>
      </c>
      <c r="S666" s="367">
        <v>2</v>
      </c>
      <c r="T666" s="369">
        <v>-1.1634309117852015E-2</v>
      </c>
      <c r="U666" s="369">
        <v>-0.12465606045522264</v>
      </c>
      <c r="V666" s="369">
        <v>-9.0980990230752012E-2</v>
      </c>
      <c r="W666" s="369">
        <v>-0.81508521715888338</v>
      </c>
      <c r="X666" s="369">
        <v>-1.099783030109891E-2</v>
      </c>
      <c r="Y666" s="369">
        <v>-7.5286488933828472E-2</v>
      </c>
      <c r="Z666" s="369">
        <v>8.6109394748193013E-2</v>
      </c>
      <c r="AA666" s="369">
        <v>0.46526572469746613</v>
      </c>
      <c r="AB666" s="369">
        <v>0.18416842127456629</v>
      </c>
      <c r="AC666" s="373">
        <v>-1.1000932430971091</v>
      </c>
      <c r="AD666" s="575">
        <v>29562526000147</v>
      </c>
      <c r="AE666" s="370" t="s">
        <v>2057</v>
      </c>
      <c r="AF666" s="370" t="s">
        <v>1833</v>
      </c>
      <c r="AG666" s="374" t="s">
        <v>1458</v>
      </c>
      <c r="AH666" s="374" t="s">
        <v>1813</v>
      </c>
      <c r="AI666" s="374">
        <v>1000</v>
      </c>
      <c r="AJ666" s="374">
        <v>500</v>
      </c>
      <c r="AK666" s="374">
        <v>500</v>
      </c>
      <c r="AL666" s="722">
        <v>1.34</v>
      </c>
      <c r="AM666" s="722">
        <v>20</v>
      </c>
      <c r="AN666" s="369" t="s">
        <v>1814</v>
      </c>
      <c r="AO666" s="367" t="s">
        <v>1326</v>
      </c>
      <c r="AP666" s="370" t="s">
        <v>1835</v>
      </c>
      <c r="AQ666" s="376" t="s">
        <v>1950</v>
      </c>
      <c r="AR666" s="369">
        <v>3.5737799999999999E-3</v>
      </c>
      <c r="AS666" s="369">
        <v>3.5737799999999999E-3</v>
      </c>
      <c r="AT666" s="369" t="s">
        <v>1424</v>
      </c>
      <c r="AW666"/>
      <c r="AX666" s="198"/>
      <c r="AY666" s="184"/>
      <c r="AZ666" s="184"/>
      <c r="BA666" s="184"/>
      <c r="BB666" s="186"/>
      <c r="BC666" s="184"/>
      <c r="BD666" s="184"/>
      <c r="BE666" s="184"/>
      <c r="BF666" s="184"/>
      <c r="BG666" s="186"/>
      <c r="BH666" s="186"/>
      <c r="BI666" s="199"/>
      <c r="BJ666" s="199"/>
      <c r="BK666" s="199"/>
      <c r="BL666" s="186"/>
      <c r="BM666" s="186"/>
      <c r="BN666" s="186"/>
      <c r="BO666" s="186"/>
      <c r="BP666" s="186"/>
      <c r="BQ666" s="186"/>
      <c r="BR666" s="186"/>
      <c r="BS666" s="186"/>
      <c r="BT666" s="187"/>
      <c r="BU666" s="188"/>
      <c r="BV666" s="189"/>
      <c r="BW666" s="185"/>
      <c r="BX666"/>
      <c r="BZ666"/>
    </row>
    <row r="667" spans="2:78" ht="18.75">
      <c r="B667" s="363" t="s">
        <v>407</v>
      </c>
      <c r="C667" s="364"/>
      <c r="D667" s="365" t="s">
        <v>13</v>
      </c>
      <c r="E667" s="365" t="s">
        <v>615</v>
      </c>
      <c r="F667" s="365" t="s">
        <v>619</v>
      </c>
      <c r="G667" s="366" t="s">
        <v>34</v>
      </c>
      <c r="H667" s="366" t="s">
        <v>1340</v>
      </c>
      <c r="I667" s="366" t="s">
        <v>34</v>
      </c>
      <c r="J667" s="366" t="s">
        <v>1424</v>
      </c>
      <c r="L667" s="368"/>
      <c r="M667" s="368" t="s">
        <v>34</v>
      </c>
      <c r="N667" s="367">
        <v>464074</v>
      </c>
      <c r="O667" s="367" t="s">
        <v>1323</v>
      </c>
      <c r="P667" s="371"/>
      <c r="S667" s="367"/>
      <c r="U667" s="369"/>
      <c r="W667" s="369"/>
      <c r="Y667" s="369"/>
      <c r="AA667" s="369"/>
      <c r="AD667" s="575">
        <v>28653777000174</v>
      </c>
      <c r="AE667" s="370"/>
      <c r="AF667" s="370"/>
      <c r="AG667" s="374" t="s">
        <v>59</v>
      </c>
      <c r="AH667" s="374"/>
      <c r="AI667" s="374">
        <v>500</v>
      </c>
      <c r="AJ667" s="374">
        <v>100</v>
      </c>
      <c r="AK667" s="374">
        <v>100</v>
      </c>
      <c r="AN667" s="369"/>
      <c r="AO667" s="367" t="s">
        <v>1326</v>
      </c>
      <c r="AP667" s="370"/>
      <c r="AR667" s="369">
        <v>3.7333333333333298E-3</v>
      </c>
      <c r="AS667" s="369">
        <v>3.7333333333333298E-3</v>
      </c>
      <c r="AT667" s="369" t="s">
        <v>1424</v>
      </c>
      <c r="AW667" s="198"/>
      <c r="AX667" s="198"/>
      <c r="AY667" s="184"/>
      <c r="AZ667" s="184"/>
      <c r="BA667" s="184"/>
      <c r="BB667" s="184"/>
      <c r="BC667" s="184"/>
      <c r="BD667" s="184"/>
      <c r="BE667" s="184"/>
      <c r="BF667" s="184"/>
      <c r="BG667" s="186"/>
      <c r="BH667" s="186"/>
      <c r="BI667" s="199"/>
      <c r="BJ667" s="199"/>
      <c r="BK667" s="199"/>
      <c r="BL667" s="218"/>
      <c r="BM667" s="186"/>
      <c r="BN667" s="186"/>
      <c r="BO667" s="186"/>
      <c r="BP667" s="186"/>
      <c r="BQ667" s="186"/>
      <c r="BR667" s="186"/>
      <c r="BS667" s="186"/>
      <c r="BT667" s="186"/>
      <c r="BU667" s="186"/>
      <c r="BV667" s="189"/>
      <c r="BW667" s="184"/>
      <c r="BX667"/>
      <c r="BZ667"/>
    </row>
    <row r="668" spans="2:78" ht="18.75">
      <c r="B668" s="363" t="s">
        <v>26</v>
      </c>
      <c r="C668" s="364">
        <v>28581159000166</v>
      </c>
      <c r="D668" s="365" t="s">
        <v>14</v>
      </c>
      <c r="E668" s="365" t="s">
        <v>614</v>
      </c>
      <c r="F668" s="365" t="s">
        <v>691</v>
      </c>
      <c r="G668" s="366" t="s">
        <v>1424</v>
      </c>
      <c r="H668" s="366" t="s">
        <v>867</v>
      </c>
      <c r="I668" s="366" t="s">
        <v>34</v>
      </c>
      <c r="J668" s="366" t="s">
        <v>608</v>
      </c>
      <c r="K668" s="367" t="s">
        <v>48</v>
      </c>
      <c r="L668" s="368" t="s">
        <v>717</v>
      </c>
      <c r="M668" s="368" t="s">
        <v>34</v>
      </c>
      <c r="N668" s="367">
        <v>464244</v>
      </c>
      <c r="O668" s="367" t="s">
        <v>1323</v>
      </c>
      <c r="P668" s="371">
        <v>43190</v>
      </c>
      <c r="Q668" s="372">
        <v>65.318545650000004</v>
      </c>
      <c r="R668" s="372">
        <v>72.579355438650779</v>
      </c>
      <c r="S668" s="367">
        <v>3</v>
      </c>
      <c r="T668" s="369">
        <v>0.17454476020580723</v>
      </c>
      <c r="U668" s="369">
        <v>1.87016366506639</v>
      </c>
      <c r="V668" s="369">
        <v>8.7607841146275067E-2</v>
      </c>
      <c r="W668" s="369">
        <v>0.78486567407568586</v>
      </c>
      <c r="X668" s="369">
        <v>0.32696783069087165</v>
      </c>
      <c r="Y668" s="369">
        <v>2.2382833061687215</v>
      </c>
      <c r="Z668" s="369">
        <v>0.4976319128871578</v>
      </c>
      <c r="AA668" s="369">
        <v>2.6888015327373838</v>
      </c>
      <c r="AB668" s="369">
        <v>0.12159560277597554</v>
      </c>
      <c r="AC668" s="373">
        <v>-0.19748744124594017</v>
      </c>
      <c r="AD668" s="575">
        <v>28581136000151</v>
      </c>
      <c r="AE668" s="370" t="s">
        <v>2058</v>
      </c>
      <c r="AF668" s="370" t="s">
        <v>1856</v>
      </c>
      <c r="AG668" s="374" t="s">
        <v>59</v>
      </c>
      <c r="AH668" s="374" t="s">
        <v>1813</v>
      </c>
      <c r="AI668" s="374">
        <v>1000</v>
      </c>
      <c r="AJ668" s="374">
        <v>1000</v>
      </c>
      <c r="AK668" s="374">
        <v>1000</v>
      </c>
      <c r="AL668" s="722">
        <v>0</v>
      </c>
      <c r="AM668" s="722">
        <v>0</v>
      </c>
      <c r="AN668" s="369" t="s">
        <v>1824</v>
      </c>
      <c r="AO668" s="367" t="s">
        <v>1326</v>
      </c>
      <c r="AP668" s="370" t="s">
        <v>1835</v>
      </c>
      <c r="AQ668" s="376" t="s">
        <v>670</v>
      </c>
      <c r="AR668" s="369">
        <v>4.7499999999999999E-3</v>
      </c>
      <c r="AS668" s="369">
        <v>4.7499999999999999E-3</v>
      </c>
      <c r="AT668" s="369" t="s">
        <v>1424</v>
      </c>
      <c r="AW668" s="198"/>
      <c r="AX668" s="198"/>
      <c r="AY668" s="184"/>
      <c r="AZ668" s="184"/>
      <c r="BA668" s="184"/>
      <c r="BB668" s="184"/>
      <c r="BC668" s="184"/>
      <c r="BD668" s="184"/>
      <c r="BE668" s="184"/>
      <c r="BF668" s="184"/>
      <c r="BG668" s="186"/>
      <c r="BH668" s="186"/>
      <c r="BI668" s="199"/>
      <c r="BJ668" s="199"/>
      <c r="BK668" s="199"/>
      <c r="BL668" s="218"/>
      <c r="BM668" s="186"/>
      <c r="BN668" s="186"/>
      <c r="BO668" s="186"/>
      <c r="BP668" s="186"/>
      <c r="BQ668" s="186"/>
      <c r="BR668" s="186"/>
      <c r="BS668" s="186"/>
      <c r="BT668" s="186"/>
      <c r="BU668" s="186"/>
      <c r="BV668" s="189"/>
      <c r="BW668" s="184"/>
      <c r="BX668"/>
      <c r="BZ668"/>
    </row>
    <row r="669" spans="2:78" ht="18.75">
      <c r="B669" s="363" t="s">
        <v>174</v>
      </c>
      <c r="C669" s="364">
        <v>29298540000185</v>
      </c>
      <c r="D669" s="365" t="s">
        <v>13</v>
      </c>
      <c r="E669" s="365" t="s">
        <v>615</v>
      </c>
      <c r="F669" s="365" t="s">
        <v>619</v>
      </c>
      <c r="G669" s="366" t="s">
        <v>34</v>
      </c>
      <c r="H669" s="366" t="s">
        <v>867</v>
      </c>
      <c r="I669" s="366" t="s">
        <v>34</v>
      </c>
      <c r="J669" s="366" t="s">
        <v>1424</v>
      </c>
      <c r="K669" s="367" t="s">
        <v>48</v>
      </c>
      <c r="L669" s="368"/>
      <c r="M669" s="368" t="s">
        <v>34</v>
      </c>
      <c r="N669" s="367">
        <v>464597</v>
      </c>
      <c r="O669" s="367" t="s">
        <v>1323</v>
      </c>
      <c r="P669" s="371">
        <v>43162</v>
      </c>
      <c r="Q669" s="372">
        <v>99.900451529999998</v>
      </c>
      <c r="R669" s="372">
        <v>110.97275614000003</v>
      </c>
      <c r="S669" s="367">
        <v>2</v>
      </c>
      <c r="T669" s="369">
        <v>0.11938299758006155</v>
      </c>
      <c r="U669" s="369">
        <v>1.2791317484276543</v>
      </c>
      <c r="V669" s="369">
        <v>0.11526472691513834</v>
      </c>
      <c r="W669" s="369">
        <v>1.0326396176838837</v>
      </c>
      <c r="X669" s="369">
        <v>0.13760191561311519</v>
      </c>
      <c r="Y669" s="369">
        <v>0.94196444329980822</v>
      </c>
      <c r="Z669" s="369">
        <v>0.25620298365088257</v>
      </c>
      <c r="AA669" s="369">
        <v>1.3843143039915791</v>
      </c>
      <c r="AB669" s="369">
        <v>5.6061322884428874E-2</v>
      </c>
      <c r="AC669" s="373">
        <v>6.4987430235793606E-2</v>
      </c>
      <c r="AD669" s="575">
        <v>29054797000191</v>
      </c>
      <c r="AE669" s="370" t="s">
        <v>1851</v>
      </c>
      <c r="AF669" s="370" t="s">
        <v>1812</v>
      </c>
      <c r="AG669" s="374" t="s">
        <v>1459</v>
      </c>
      <c r="AH669" s="374" t="s">
        <v>1819</v>
      </c>
      <c r="AI669" s="374">
        <v>1000</v>
      </c>
      <c r="AJ669" s="374">
        <v>1</v>
      </c>
      <c r="AK669" s="374">
        <v>1000</v>
      </c>
      <c r="AL669" s="722">
        <v>2</v>
      </c>
      <c r="AM669" s="722">
        <v>20</v>
      </c>
      <c r="AN669" s="369" t="s">
        <v>1820</v>
      </c>
      <c r="AO669" s="367" t="s">
        <v>1326</v>
      </c>
      <c r="AP669" s="370" t="s">
        <v>1835</v>
      </c>
      <c r="AQ669" s="376" t="s">
        <v>666</v>
      </c>
      <c r="AR669" s="369">
        <v>6.6666666666666697E-3</v>
      </c>
      <c r="AS669" s="369">
        <v>6.6666666666666697E-3</v>
      </c>
      <c r="AT669" s="369" t="s">
        <v>1424</v>
      </c>
      <c r="AW669" s="198"/>
      <c r="AX669" s="198"/>
      <c r="AY669" s="184"/>
      <c r="AZ669" s="184"/>
      <c r="BA669" s="184"/>
      <c r="BB669" s="184"/>
      <c r="BC669" s="184"/>
      <c r="BD669" s="184"/>
      <c r="BE669" s="184"/>
      <c r="BF669" s="184"/>
      <c r="BG669" s="186"/>
      <c r="BH669" s="186"/>
      <c r="BI669" s="199"/>
      <c r="BJ669" s="199"/>
      <c r="BK669" s="199"/>
      <c r="BL669" s="218"/>
      <c r="BM669" s="186"/>
      <c r="BN669" s="186"/>
      <c r="BO669" s="186"/>
      <c r="BP669" s="186"/>
      <c r="BQ669" s="186"/>
      <c r="BR669" s="186"/>
      <c r="BS669" s="186"/>
      <c r="BT669" s="186"/>
      <c r="BU669" s="186"/>
      <c r="BV669" s="189"/>
      <c r="BW669" s="184"/>
      <c r="BX669"/>
      <c r="BZ669"/>
    </row>
    <row r="670" spans="2:78" ht="18.75">
      <c r="B670" s="363" t="s">
        <v>927</v>
      </c>
      <c r="C670" s="364">
        <v>26406529000101</v>
      </c>
      <c r="D670" s="365" t="s">
        <v>14</v>
      </c>
      <c r="E670" s="365" t="s">
        <v>614</v>
      </c>
      <c r="F670" s="365" t="s">
        <v>1424</v>
      </c>
      <c r="G670" s="366" t="s">
        <v>1424</v>
      </c>
      <c r="H670" s="366" t="s">
        <v>1340</v>
      </c>
      <c r="I670" s="366" t="s">
        <v>34</v>
      </c>
      <c r="J670" s="366" t="s">
        <v>608</v>
      </c>
      <c r="K670" s="367" t="s">
        <v>48</v>
      </c>
      <c r="L670" s="368"/>
      <c r="M670" s="368" t="s">
        <v>34</v>
      </c>
      <c r="N670" s="367">
        <v>464635</v>
      </c>
      <c r="O670" s="367" t="s">
        <v>1323</v>
      </c>
      <c r="P670" s="371">
        <v>42649</v>
      </c>
      <c r="Q670" s="372">
        <v>22.334859170000001</v>
      </c>
      <c r="R670" s="372">
        <v>37.642726994722217</v>
      </c>
      <c r="S670" s="367">
        <v>2</v>
      </c>
      <c r="T670" s="369">
        <v>-3.6953733252756193E-2</v>
      </c>
      <c r="U670" s="369">
        <v>-0.39594158619469649</v>
      </c>
      <c r="V670" s="369">
        <v>-0.10253494106490957</v>
      </c>
      <c r="W670" s="369">
        <v>-0.91859535153769378</v>
      </c>
      <c r="X670" s="369">
        <v>5.4055576875664535E-3</v>
      </c>
      <c r="Y670" s="369">
        <v>3.7004158809895348E-2</v>
      </c>
      <c r="Z670" s="369">
        <v>0.13658406094015119</v>
      </c>
      <c r="AA670" s="369">
        <v>0.7379901145661677</v>
      </c>
      <c r="AB670" s="369">
        <v>0.18924444264241339</v>
      </c>
      <c r="AC670" s="373">
        <v>-1.1316389727482181</v>
      </c>
      <c r="AD670" s="575">
        <v>26470533000120</v>
      </c>
      <c r="AE670" s="370" t="s">
        <v>2059</v>
      </c>
      <c r="AF670" s="370" t="s">
        <v>1833</v>
      </c>
      <c r="AG670" s="374" t="s">
        <v>1458</v>
      </c>
      <c r="AH670" s="374" t="s">
        <v>1813</v>
      </c>
      <c r="AI670" s="374">
        <v>500</v>
      </c>
      <c r="AJ670" s="374">
        <v>500</v>
      </c>
      <c r="AK670" s="374">
        <v>500</v>
      </c>
      <c r="AL670" s="722">
        <v>1.92</v>
      </c>
      <c r="AM670" s="722">
        <v>20</v>
      </c>
      <c r="AN670" s="369" t="s">
        <v>1834</v>
      </c>
      <c r="AO670" s="367" t="s">
        <v>1326</v>
      </c>
      <c r="AP670" s="370" t="s">
        <v>1816</v>
      </c>
      <c r="AQ670" s="376" t="s">
        <v>661</v>
      </c>
      <c r="AR670" s="369">
        <v>6.4000000000000003E-3</v>
      </c>
      <c r="AS670" s="369">
        <v>6.4000000000000003E-3</v>
      </c>
      <c r="AT670" s="369" t="s">
        <v>1424</v>
      </c>
      <c r="AW670" s="198"/>
      <c r="AX670" s="198"/>
      <c r="AY670" s="184"/>
      <c r="AZ670" s="184"/>
      <c r="BA670" s="184"/>
      <c r="BB670" s="184"/>
      <c r="BC670" s="184"/>
      <c r="BD670" s="184"/>
      <c r="BE670" s="184"/>
      <c r="BF670" s="184"/>
      <c r="BG670" s="186"/>
      <c r="BH670" s="186"/>
      <c r="BI670" s="199"/>
      <c r="BJ670" s="199"/>
      <c r="BK670" s="199"/>
      <c r="BL670" s="218"/>
      <c r="BM670" s="186"/>
      <c r="BN670" s="186"/>
      <c r="BO670" s="186"/>
      <c r="BP670" s="186"/>
      <c r="BQ670" s="186"/>
      <c r="BR670" s="186"/>
      <c r="BS670" s="186"/>
      <c r="BT670" s="186"/>
      <c r="BU670" s="186"/>
      <c r="BV670" s="189"/>
      <c r="BW670" s="184"/>
      <c r="BX670"/>
      <c r="BZ670"/>
    </row>
    <row r="671" spans="2:78" ht="18.75">
      <c r="B671" s="363" t="s">
        <v>1031</v>
      </c>
      <c r="C671" s="364">
        <v>29726019000100</v>
      </c>
      <c r="D671" s="365" t="s">
        <v>13</v>
      </c>
      <c r="E671" s="365" t="s">
        <v>615</v>
      </c>
      <c r="F671" s="365" t="s">
        <v>619</v>
      </c>
      <c r="G671" s="366" t="s">
        <v>34</v>
      </c>
      <c r="H671" s="366" t="s">
        <v>1339</v>
      </c>
      <c r="I671" s="366" t="s">
        <v>34</v>
      </c>
      <c r="J671" s="366" t="s">
        <v>611</v>
      </c>
      <c r="K671" s="367" t="s">
        <v>48</v>
      </c>
      <c r="L671" s="368"/>
      <c r="M671" s="368" t="s">
        <v>34</v>
      </c>
      <c r="N671" s="367">
        <v>464661</v>
      </c>
      <c r="O671" s="367" t="s">
        <v>1326</v>
      </c>
      <c r="P671" s="371">
        <v>43230</v>
      </c>
      <c r="Q671" s="372">
        <v>97.946734370000001</v>
      </c>
      <c r="R671" s="372">
        <v>98.851299106230186</v>
      </c>
      <c r="S671" s="367">
        <v>1</v>
      </c>
      <c r="T671" s="369">
        <v>0.13205644421745832</v>
      </c>
      <c r="U671" s="369">
        <v>1.4149216706485834</v>
      </c>
      <c r="V671" s="369">
        <v>0.13722415091540241</v>
      </c>
      <c r="W671" s="369">
        <v>1.2293708451034042</v>
      </c>
      <c r="X671" s="369">
        <v>0.29622598367724939</v>
      </c>
      <c r="Y671" s="369">
        <v>2.0278376399207834</v>
      </c>
      <c r="Z671" s="369">
        <v>0.27094827479311778</v>
      </c>
      <c r="AA671" s="369">
        <v>1.46398596571013</v>
      </c>
      <c r="AB671" s="369">
        <v>3.8880747742977083E-2</v>
      </c>
      <c r="AC671" s="373">
        <v>0.65849313082634153</v>
      </c>
      <c r="AD671" s="575">
        <v>0</v>
      </c>
      <c r="AE671" s="370" t="s">
        <v>1922</v>
      </c>
      <c r="AF671" s="370" t="s">
        <v>1858</v>
      </c>
      <c r="AG671" s="374" t="s">
        <v>721</v>
      </c>
      <c r="AH671" s="374" t="s">
        <v>1819</v>
      </c>
      <c r="AI671" s="374">
        <v>50000</v>
      </c>
      <c r="AJ671" s="374">
        <v>10000</v>
      </c>
      <c r="AK671" s="374">
        <v>20000</v>
      </c>
      <c r="AL671" s="722">
        <v>2.2000000000000002</v>
      </c>
      <c r="AM671" s="722">
        <v>20</v>
      </c>
      <c r="AN671" s="369" t="s">
        <v>1824</v>
      </c>
      <c r="AO671" s="367" t="s">
        <v>1326</v>
      </c>
      <c r="AP671" s="370" t="s">
        <v>1835</v>
      </c>
      <c r="AQ671" s="376" t="s">
        <v>666</v>
      </c>
      <c r="AR671" s="369">
        <v>4.0000000000000001E-3</v>
      </c>
      <c r="AS671" s="369">
        <v>4.0000000000000001E-3</v>
      </c>
      <c r="AT671" s="369" t="s">
        <v>1424</v>
      </c>
      <c r="AW671" s="198"/>
      <c r="AX671" s="198"/>
      <c r="AY671" s="184"/>
      <c r="AZ671" s="184"/>
      <c r="BA671" s="184"/>
      <c r="BB671" s="184"/>
      <c r="BC671" s="184"/>
      <c r="BD671" s="184"/>
      <c r="BE671" s="184"/>
      <c r="BF671" s="184"/>
      <c r="BG671" s="186"/>
      <c r="BH671" s="186"/>
      <c r="BI671" s="199"/>
      <c r="BJ671" s="199"/>
      <c r="BK671" s="199"/>
      <c r="BL671" s="218"/>
      <c r="BM671" s="186"/>
      <c r="BN671" s="186"/>
      <c r="BO671" s="186"/>
      <c r="BP671" s="186"/>
      <c r="BQ671" s="186"/>
      <c r="BR671" s="186"/>
      <c r="BS671" s="186"/>
      <c r="BT671" s="186"/>
      <c r="BU671" s="186"/>
      <c r="BV671" s="189"/>
      <c r="BW671" s="184"/>
      <c r="BX671"/>
      <c r="BZ671"/>
    </row>
    <row r="672" spans="2:78" ht="18.75">
      <c r="B672" s="363" t="s">
        <v>1225</v>
      </c>
      <c r="C672" s="364">
        <v>29562673000117</v>
      </c>
      <c r="D672" s="365" t="s">
        <v>11</v>
      </c>
      <c r="E672" s="365" t="s">
        <v>620</v>
      </c>
      <c r="F672" s="365" t="s">
        <v>674</v>
      </c>
      <c r="G672" s="366" t="s">
        <v>740</v>
      </c>
      <c r="H672" s="366" t="s">
        <v>34</v>
      </c>
      <c r="I672" s="366" t="s">
        <v>1306</v>
      </c>
      <c r="J672" s="366" t="s">
        <v>608</v>
      </c>
      <c r="K672" s="367" t="s">
        <v>48</v>
      </c>
      <c r="L672" s="368" t="s">
        <v>717</v>
      </c>
      <c r="M672" s="368" t="s">
        <v>1421</v>
      </c>
      <c r="N672" s="367">
        <v>464716</v>
      </c>
      <c r="O672" s="367" t="s">
        <v>1323</v>
      </c>
      <c r="P672" s="371">
        <v>43230</v>
      </c>
      <c r="Q672" s="372">
        <v>3296.6247675700001</v>
      </c>
      <c r="R672" s="372">
        <v>2809.2236167198034</v>
      </c>
      <c r="S672" s="367">
        <v>0</v>
      </c>
      <c r="T672" s="369">
        <v>9.3908684727550762E-2</v>
      </c>
      <c r="U672" s="369">
        <v>1.006186664123059</v>
      </c>
      <c r="V672" s="369">
        <v>0.11249018165442881</v>
      </c>
      <c r="W672" s="369">
        <v>1.00778287760437</v>
      </c>
      <c r="X672" s="369">
        <v>0.15068063651978103</v>
      </c>
      <c r="Y672" s="369">
        <v>1.0314958281139512</v>
      </c>
      <c r="Z672" s="369">
        <v>0.17878924998269263</v>
      </c>
      <c r="AA672" s="369">
        <v>0.96603291899295962</v>
      </c>
      <c r="AB672" s="369">
        <v>1.3255261681735856E-3</v>
      </c>
      <c r="AC672" s="373">
        <v>0.65538958794424085</v>
      </c>
      <c r="AD672" s="575">
        <v>0</v>
      </c>
      <c r="AE672" s="370" t="s">
        <v>1836</v>
      </c>
      <c r="AF672" s="370" t="s">
        <v>1833</v>
      </c>
      <c r="AG672" s="374" t="s">
        <v>1458</v>
      </c>
      <c r="AH672" s="374" t="s">
        <v>1819</v>
      </c>
      <c r="AI672" s="374">
        <v>500</v>
      </c>
      <c r="AJ672" s="374">
        <v>100</v>
      </c>
      <c r="AK672" s="374">
        <v>500</v>
      </c>
      <c r="AL672" s="722">
        <v>0</v>
      </c>
      <c r="AM672" s="722">
        <v>0</v>
      </c>
      <c r="AN672" s="369" t="s">
        <v>1820</v>
      </c>
      <c r="AO672" s="367" t="s">
        <v>1326</v>
      </c>
      <c r="AP672" s="370" t="s">
        <v>1821</v>
      </c>
      <c r="AQ672" s="376" t="s">
        <v>686</v>
      </c>
      <c r="AR672" s="369">
        <v>0</v>
      </c>
      <c r="AS672" s="369">
        <v>0</v>
      </c>
      <c r="AT672" s="369" t="s">
        <v>1424</v>
      </c>
      <c r="AW672" s="198"/>
      <c r="AX672" s="198"/>
      <c r="AY672" s="184"/>
      <c r="AZ672" s="184"/>
      <c r="BA672" s="184"/>
      <c r="BB672" s="184"/>
      <c r="BC672" s="184"/>
      <c r="BD672" s="184"/>
      <c r="BE672" s="184"/>
      <c r="BF672" s="184"/>
      <c r="BG672" s="186"/>
      <c r="BH672" s="186"/>
      <c r="BI672" s="199"/>
      <c r="BJ672" s="199"/>
      <c r="BK672" s="199"/>
      <c r="BL672" s="218"/>
      <c r="BM672" s="186"/>
      <c r="BN672" s="186"/>
      <c r="BO672" s="186"/>
      <c r="BP672" s="186"/>
      <c r="BQ672" s="186"/>
      <c r="BR672" s="186"/>
      <c r="BS672" s="186"/>
      <c r="BT672" s="186"/>
      <c r="BU672" s="186"/>
      <c r="BV672" s="189"/>
      <c r="BW672" s="184"/>
      <c r="BX672"/>
      <c r="BZ672"/>
    </row>
    <row r="673" spans="2:78" ht="18.75">
      <c r="B673" s="363" t="s">
        <v>52</v>
      </c>
      <c r="C673" s="364">
        <v>30057258000195</v>
      </c>
      <c r="D673" s="365" t="s">
        <v>13</v>
      </c>
      <c r="E673" s="365" t="s">
        <v>615</v>
      </c>
      <c r="F673" s="365" t="s">
        <v>617</v>
      </c>
      <c r="G673" s="366" t="s">
        <v>34</v>
      </c>
      <c r="H673" s="366" t="s">
        <v>1340</v>
      </c>
      <c r="I673" s="366" t="s">
        <v>34</v>
      </c>
      <c r="J673" s="366" t="s">
        <v>611</v>
      </c>
      <c r="K673" s="367" t="s">
        <v>48</v>
      </c>
      <c r="L673" s="368"/>
      <c r="M673" s="368" t="s">
        <v>1421</v>
      </c>
      <c r="N673" s="367">
        <v>465119</v>
      </c>
      <c r="O673" s="367" t="s">
        <v>1326</v>
      </c>
      <c r="P673" s="371">
        <v>43205</v>
      </c>
      <c r="Q673" s="372">
        <v>973.51953509999998</v>
      </c>
      <c r="R673" s="372">
        <v>1037.3486815694444</v>
      </c>
      <c r="S673" s="367">
        <v>1</v>
      </c>
      <c r="T673" s="369">
        <v>0.16077978583072494</v>
      </c>
      <c r="U673" s="369">
        <v>1.722678544937345</v>
      </c>
      <c r="V673" s="369">
        <v>0.11741778910968459</v>
      </c>
      <c r="W673" s="369">
        <v>1.0519285830155134</v>
      </c>
      <c r="X673" s="369">
        <v>0.34395993178635931</v>
      </c>
      <c r="Y673" s="369">
        <v>2.3546040345363974</v>
      </c>
      <c r="Z673" s="369">
        <v>0.50146542382829096</v>
      </c>
      <c r="AA673" s="369">
        <v>2.7095147342571217</v>
      </c>
      <c r="AB673" s="369">
        <v>9.1889360264381381E-2</v>
      </c>
      <c r="AC673" s="373">
        <v>6.3079593630288672E-2</v>
      </c>
      <c r="AD673" s="575">
        <v>41373649000135</v>
      </c>
      <c r="AE673" s="370" t="s">
        <v>2005</v>
      </c>
      <c r="AF673" s="370" t="s">
        <v>1833</v>
      </c>
      <c r="AG673" s="374" t="s">
        <v>1458</v>
      </c>
      <c r="AH673" s="374" t="s">
        <v>1819</v>
      </c>
      <c r="AI673" s="374">
        <v>5000</v>
      </c>
      <c r="AJ673" s="374">
        <v>2000</v>
      </c>
      <c r="AK673" s="374">
        <v>3000</v>
      </c>
      <c r="AL673" s="722">
        <v>1.4</v>
      </c>
      <c r="AM673" s="722">
        <v>20</v>
      </c>
      <c r="AN673" s="369" t="s">
        <v>1820</v>
      </c>
      <c r="AO673" s="367" t="s">
        <v>1326</v>
      </c>
      <c r="AP673" s="370" t="s">
        <v>1835</v>
      </c>
      <c r="AQ673" s="376" t="s">
        <v>670</v>
      </c>
      <c r="AR673" s="369">
        <v>3.3333333333333301E-3</v>
      </c>
      <c r="AS673" s="369">
        <v>3.3333333333333301E-3</v>
      </c>
      <c r="AT673" s="369" t="s">
        <v>1424</v>
      </c>
      <c r="AW673"/>
      <c r="AX673" s="198"/>
      <c r="AY673" s="184"/>
      <c r="AZ673" s="184"/>
      <c r="BA673" s="184"/>
      <c r="BB673" s="186"/>
      <c r="BC673" s="184"/>
      <c r="BD673" s="184"/>
      <c r="BE673" s="184"/>
      <c r="BF673" s="184"/>
      <c r="BG673" s="186"/>
      <c r="BH673" s="186"/>
      <c r="BI673" s="199"/>
      <c r="BJ673" s="199"/>
      <c r="BK673" s="199"/>
      <c r="BL673" s="186"/>
      <c r="BM673" s="186"/>
      <c r="BN673" s="186"/>
      <c r="BO673" s="186"/>
      <c r="BP673" s="186"/>
      <c r="BQ673" s="186"/>
      <c r="BR673" s="186"/>
      <c r="BS673" s="186"/>
      <c r="BT673" s="187"/>
      <c r="BU673" s="188"/>
      <c r="BV673" s="189"/>
      <c r="BW673" s="185"/>
      <c r="BX673"/>
      <c r="BZ673"/>
    </row>
    <row r="674" spans="2:78" ht="18.75">
      <c r="B674" s="363" t="s">
        <v>1022</v>
      </c>
      <c r="C674" s="364">
        <v>29587389000103</v>
      </c>
      <c r="D674" s="365" t="s">
        <v>11</v>
      </c>
      <c r="E674" s="365" t="s">
        <v>663</v>
      </c>
      <c r="F674" s="365" t="s">
        <v>1424</v>
      </c>
      <c r="G674" s="366" t="s">
        <v>1424</v>
      </c>
      <c r="H674" s="366" t="s">
        <v>34</v>
      </c>
      <c r="I674" s="366" t="s">
        <v>34</v>
      </c>
      <c r="J674" s="366" t="s">
        <v>611</v>
      </c>
      <c r="K674" s="367" t="s">
        <v>48</v>
      </c>
      <c r="L674" s="368"/>
      <c r="M674" s="368" t="s">
        <v>34</v>
      </c>
      <c r="N674" s="367">
        <v>465429</v>
      </c>
      <c r="O674" s="367" t="s">
        <v>1323</v>
      </c>
      <c r="P674" s="371">
        <v>43236</v>
      </c>
      <c r="Q674" s="372">
        <v>15.165243240000001</v>
      </c>
      <c r="R674" s="372">
        <v>25.443924842857147</v>
      </c>
      <c r="S674" s="367">
        <v>4</v>
      </c>
      <c r="T674" s="369">
        <v>-4.1949626297942744E-2</v>
      </c>
      <c r="U674" s="369">
        <v>-0.44947019190390936</v>
      </c>
      <c r="V674" s="369">
        <v>-2.6000200377138349E-2</v>
      </c>
      <c r="W674" s="369">
        <v>-0.23293194453945576</v>
      </c>
      <c r="X674" s="369">
        <v>2.6992818497827864E-2</v>
      </c>
      <c r="Y674" s="369">
        <v>0.18478140464910611</v>
      </c>
      <c r="Z674" s="369">
        <v>6.2014716465172981E-2</v>
      </c>
      <c r="AA674" s="369">
        <v>0.33507751485713549</v>
      </c>
      <c r="AB674" s="369">
        <v>4.2787876044436006E-2</v>
      </c>
      <c r="AC674" s="373">
        <v>-3.2163701194113008</v>
      </c>
      <c r="AD674" s="575">
        <v>29574911000104</v>
      </c>
      <c r="AE674" s="370" t="s">
        <v>1985</v>
      </c>
      <c r="AF674" s="370" t="s">
        <v>1812</v>
      </c>
      <c r="AG674" s="374" t="s">
        <v>1459</v>
      </c>
      <c r="AH674" s="374" t="s">
        <v>1813</v>
      </c>
      <c r="AI674" s="374">
        <v>10000</v>
      </c>
      <c r="AJ674" s="374">
        <v>1000</v>
      </c>
      <c r="AK674" s="374">
        <v>1000</v>
      </c>
      <c r="AL674" s="722">
        <v>0.9</v>
      </c>
      <c r="AM674" s="722">
        <v>0</v>
      </c>
      <c r="AN674" s="369" t="s">
        <v>1815</v>
      </c>
      <c r="AO674" s="367" t="s">
        <v>1326</v>
      </c>
      <c r="AP674" s="370" t="s">
        <v>1835</v>
      </c>
      <c r="AQ674" s="376" t="s">
        <v>681</v>
      </c>
      <c r="AR674" s="369">
        <v>4.7999999999999996E-3</v>
      </c>
      <c r="AS674" s="369">
        <v>4.7999999999999996E-3</v>
      </c>
      <c r="AT674" s="369" t="s">
        <v>1424</v>
      </c>
      <c r="AW674" s="198"/>
      <c r="AX674" s="198"/>
      <c r="AY674" s="184"/>
      <c r="AZ674" s="184"/>
      <c r="BA674" s="184"/>
      <c r="BB674" s="186"/>
      <c r="BC674" s="184"/>
      <c r="BD674" s="184"/>
      <c r="BE674" s="184"/>
      <c r="BF674" s="184"/>
      <c r="BG674" s="186"/>
      <c r="BH674" s="186"/>
      <c r="BI674" s="199"/>
      <c r="BJ674" s="199"/>
      <c r="BK674" s="199"/>
      <c r="BL674" s="218"/>
      <c r="BM674" s="186"/>
      <c r="BN674" s="186"/>
      <c r="BO674" s="186"/>
      <c r="BP674" s="186"/>
      <c r="BQ674" s="186"/>
      <c r="BR674" s="186"/>
      <c r="BS674" s="186"/>
      <c r="BT674" s="187"/>
      <c r="BU674" s="188"/>
      <c r="BV674" s="189"/>
      <c r="BW674" s="185"/>
      <c r="BX674"/>
      <c r="BZ674"/>
    </row>
    <row r="675" spans="2:78" ht="18.75">
      <c r="B675" s="363" t="s">
        <v>723</v>
      </c>
      <c r="C675" s="364">
        <v>29177012000178</v>
      </c>
      <c r="D675" s="365" t="s">
        <v>13</v>
      </c>
      <c r="E675" s="365" t="s">
        <v>615</v>
      </c>
      <c r="F675" s="365" t="s">
        <v>619</v>
      </c>
      <c r="G675" s="366" t="s">
        <v>34</v>
      </c>
      <c r="H675" s="366" t="s">
        <v>1339</v>
      </c>
      <c r="I675" s="366" t="s">
        <v>34</v>
      </c>
      <c r="J675" s="366" t="s">
        <v>611</v>
      </c>
      <c r="K675" s="367" t="s">
        <v>48</v>
      </c>
      <c r="L675" s="368"/>
      <c r="M675" s="368" t="s">
        <v>34</v>
      </c>
      <c r="N675" s="367">
        <v>465488</v>
      </c>
      <c r="O675" s="367" t="s">
        <v>1323</v>
      </c>
      <c r="P675" s="371">
        <v>43237</v>
      </c>
      <c r="Q675" s="372">
        <v>283.39900568000002</v>
      </c>
      <c r="R675" s="372">
        <v>166.58440809031748</v>
      </c>
      <c r="S675" s="367">
        <v>1</v>
      </c>
      <c r="T675" s="369">
        <v>0.22531298111930864</v>
      </c>
      <c r="U675" s="369">
        <v>2.4141208825763489</v>
      </c>
      <c r="V675" s="369">
        <v>0.28199048776680602</v>
      </c>
      <c r="W675" s="369">
        <v>2.5263110170069063</v>
      </c>
      <c r="X675" s="369">
        <v>0.3614998112342076</v>
      </c>
      <c r="Y675" s="369">
        <v>2.4746746215338318</v>
      </c>
      <c r="Z675" s="369">
        <v>0.41641847082338512</v>
      </c>
      <c r="AA675" s="369">
        <v>2.2499895879144898</v>
      </c>
      <c r="AB675" s="369">
        <v>4.2107574794314394E-2</v>
      </c>
      <c r="AC675" s="373">
        <v>4.0460426180742664</v>
      </c>
      <c r="AD675" s="575">
        <v>23565803000199</v>
      </c>
      <c r="AE675" s="370" t="s">
        <v>1889</v>
      </c>
      <c r="AF675" s="370" t="s">
        <v>1833</v>
      </c>
      <c r="AG675" s="374" t="s">
        <v>1458</v>
      </c>
      <c r="AH675" s="374" t="s">
        <v>1819</v>
      </c>
      <c r="AI675" s="374">
        <v>10000</v>
      </c>
      <c r="AJ675" s="374">
        <v>10000</v>
      </c>
      <c r="AK675" s="374">
        <v>10000</v>
      </c>
      <c r="AL675" s="722">
        <v>0</v>
      </c>
      <c r="AM675" s="722">
        <v>0</v>
      </c>
      <c r="AN675" s="369" t="s">
        <v>1815</v>
      </c>
      <c r="AO675" s="367" t="s">
        <v>1326</v>
      </c>
      <c r="AP675" s="370" t="s">
        <v>1835</v>
      </c>
      <c r="AQ675" s="376" t="s">
        <v>666</v>
      </c>
      <c r="AR675" s="369">
        <v>3.8E-3</v>
      </c>
      <c r="AS675" s="369">
        <v>3.8E-3</v>
      </c>
      <c r="AT675" s="369" t="s">
        <v>1424</v>
      </c>
      <c r="AW675"/>
      <c r="AX675" s="198"/>
      <c r="AY675" s="184"/>
      <c r="AZ675" s="184"/>
      <c r="BA675" s="184"/>
      <c r="BB675" s="186"/>
      <c r="BC675" s="184"/>
      <c r="BD675" s="184"/>
      <c r="BE675" s="184"/>
      <c r="BF675" s="184"/>
      <c r="BG675" s="186"/>
      <c r="BH675" s="186"/>
      <c r="BI675" s="199"/>
      <c r="BJ675" s="199"/>
      <c r="BK675" s="199"/>
      <c r="BL675" s="186"/>
      <c r="BM675" s="186"/>
      <c r="BN675" s="186"/>
      <c r="BO675" s="186"/>
      <c r="BP675" s="186"/>
      <c r="BQ675" s="186"/>
      <c r="BR675" s="186"/>
      <c r="BS675" s="186"/>
      <c r="BT675" s="187"/>
      <c r="BU675" s="188"/>
      <c r="BV675" s="189"/>
      <c r="BW675" s="185"/>
      <c r="BX675"/>
      <c r="BZ675"/>
    </row>
    <row r="676" spans="2:78" ht="18.75">
      <c r="B676" s="363" t="s">
        <v>256</v>
      </c>
      <c r="C676" s="364">
        <v>29726133000121</v>
      </c>
      <c r="D676" s="365" t="s">
        <v>13</v>
      </c>
      <c r="E676" s="365" t="s">
        <v>615</v>
      </c>
      <c r="F676" s="365" t="s">
        <v>619</v>
      </c>
      <c r="G676" s="366" t="s">
        <v>34</v>
      </c>
      <c r="H676" s="366" t="s">
        <v>867</v>
      </c>
      <c r="I676" s="366" t="s">
        <v>34</v>
      </c>
      <c r="J676" s="366" t="s">
        <v>611</v>
      </c>
      <c r="K676" s="367" t="s">
        <v>48</v>
      </c>
      <c r="L676" s="368" t="s">
        <v>717</v>
      </c>
      <c r="M676" s="368" t="s">
        <v>34</v>
      </c>
      <c r="N676" s="367">
        <v>465501</v>
      </c>
      <c r="O676" s="367" t="s">
        <v>1323</v>
      </c>
      <c r="P676" s="371">
        <v>43238</v>
      </c>
      <c r="Q676" s="372">
        <v>2625.0520349600001</v>
      </c>
      <c r="R676" s="372">
        <v>36880129.84453357</v>
      </c>
      <c r="S676" s="367">
        <v>1</v>
      </c>
      <c r="T676" s="369">
        <v>0.19363089464723271</v>
      </c>
      <c r="U676" s="369">
        <v>2.0746624715435296</v>
      </c>
      <c r="V676" s="369">
        <v>0.21843206215947619</v>
      </c>
      <c r="W676" s="369">
        <v>1.9569004950172628</v>
      </c>
      <c r="X676" s="369">
        <v>0.45554317584435067</v>
      </c>
      <c r="Y676" s="369">
        <v>3.1184556706298592</v>
      </c>
      <c r="Z676" s="369">
        <v>0.63199796010096465</v>
      </c>
      <c r="AA676" s="369">
        <v>3.414807289884779</v>
      </c>
      <c r="AB676" s="369">
        <v>4.9534466122997695E-2</v>
      </c>
      <c r="AC676" s="373">
        <v>2.1562888411676311</v>
      </c>
      <c r="AD676" s="575">
        <v>29726117000139</v>
      </c>
      <c r="AE676" s="370" t="s">
        <v>2060</v>
      </c>
      <c r="AF676" s="370" t="s">
        <v>1858</v>
      </c>
      <c r="AG676" s="374" t="s">
        <v>721</v>
      </c>
      <c r="AH676" s="374" t="s">
        <v>1819</v>
      </c>
      <c r="AI676" s="374">
        <v>50000</v>
      </c>
      <c r="AJ676" s="374">
        <v>10000</v>
      </c>
      <c r="AK676" s="374">
        <v>20000</v>
      </c>
      <c r="AL676" s="722">
        <v>2.2000000000000002</v>
      </c>
      <c r="AM676" s="722">
        <v>20</v>
      </c>
      <c r="AN676" s="369" t="s">
        <v>1820</v>
      </c>
      <c r="AO676" s="367" t="s">
        <v>1326</v>
      </c>
      <c r="AP676" s="370" t="s">
        <v>1835</v>
      </c>
      <c r="AQ676" s="376" t="s">
        <v>666</v>
      </c>
      <c r="AR676" s="369">
        <v>4.0000000000000001E-3</v>
      </c>
      <c r="AS676" s="369">
        <v>4.0000000000000001E-3</v>
      </c>
      <c r="AT676" s="369" t="s">
        <v>1424</v>
      </c>
      <c r="AW676"/>
      <c r="AX676" s="198"/>
      <c r="AY676" s="184"/>
      <c r="AZ676" s="184"/>
      <c r="BA676" s="184"/>
      <c r="BB676" s="186"/>
      <c r="BC676" s="184"/>
      <c r="BD676" s="184"/>
      <c r="BE676" s="184"/>
      <c r="BF676" s="184"/>
      <c r="BG676" s="186"/>
      <c r="BH676" s="186"/>
      <c r="BI676" s="199"/>
      <c r="BJ676" s="199"/>
      <c r="BK676" s="199"/>
      <c r="BL676" s="186"/>
      <c r="BM676" s="186"/>
      <c r="BN676" s="186"/>
      <c r="BO676" s="186"/>
      <c r="BP676" s="186"/>
      <c r="BQ676" s="186"/>
      <c r="BR676" s="186"/>
      <c r="BS676" s="186"/>
      <c r="BT676" s="187"/>
      <c r="BU676" s="188"/>
      <c r="BV676" s="189"/>
      <c r="BW676" s="185"/>
      <c r="BX676"/>
      <c r="BZ676"/>
    </row>
    <row r="677" spans="2:78" ht="18.75">
      <c r="B677" s="363" t="s">
        <v>377</v>
      </c>
      <c r="C677" s="364">
        <v>29722466000182</v>
      </c>
      <c r="D677" s="365" t="s">
        <v>14</v>
      </c>
      <c r="E677" s="365" t="s">
        <v>607</v>
      </c>
      <c r="F677" s="365" t="s">
        <v>1424</v>
      </c>
      <c r="G677" s="366" t="s">
        <v>1424</v>
      </c>
      <c r="H677" s="366" t="s">
        <v>34</v>
      </c>
      <c r="I677" s="366" t="s">
        <v>34</v>
      </c>
      <c r="J677" s="366" t="s">
        <v>608</v>
      </c>
      <c r="K677" s="367" t="s">
        <v>48</v>
      </c>
      <c r="L677" s="368"/>
      <c r="M677" s="368" t="s">
        <v>34</v>
      </c>
      <c r="N677" s="367">
        <v>466352</v>
      </c>
      <c r="O677" s="367" t="s">
        <v>1323</v>
      </c>
      <c r="P677" s="371">
        <v>43180</v>
      </c>
      <c r="Q677" s="372">
        <v>14.86966331</v>
      </c>
      <c r="R677" s="372">
        <v>13.715666143611102</v>
      </c>
      <c r="S677" s="367">
        <v>2</v>
      </c>
      <c r="T677" s="369">
        <v>0.17110472124211618</v>
      </c>
      <c r="U677" s="369">
        <v>1.8333052920695614</v>
      </c>
      <c r="V677" s="369">
        <v>7.7722676433944926E-2</v>
      </c>
      <c r="W677" s="369">
        <v>0.69630594741448326</v>
      </c>
      <c r="X677" s="369">
        <v>0.20486028437627835</v>
      </c>
      <c r="Y677" s="369">
        <v>1.4023867536067125</v>
      </c>
      <c r="Z677" s="369">
        <v>3.8312983639223752E-2</v>
      </c>
      <c r="AA677" s="369">
        <v>0.20701246536864865</v>
      </c>
      <c r="AB677" s="369">
        <v>0.20329105277176798</v>
      </c>
      <c r="AC677" s="373">
        <v>-0.16674993173149122</v>
      </c>
      <c r="AD677" s="575">
        <v>0</v>
      </c>
      <c r="AE677" s="370" t="s">
        <v>1920</v>
      </c>
      <c r="AF677" s="370" t="s">
        <v>1858</v>
      </c>
      <c r="AG677" s="374" t="s">
        <v>721</v>
      </c>
      <c r="AH677" s="374" t="s">
        <v>1819</v>
      </c>
      <c r="AI677" s="374">
        <v>1000</v>
      </c>
      <c r="AJ677" s="374">
        <v>1000</v>
      </c>
      <c r="AK677" s="374">
        <v>1000</v>
      </c>
      <c r="AL677" s="722">
        <v>2.5</v>
      </c>
      <c r="AM677" s="722">
        <v>20</v>
      </c>
      <c r="AN677" s="369" t="s">
        <v>668</v>
      </c>
      <c r="AO677" s="367" t="s">
        <v>1326</v>
      </c>
      <c r="AP677" s="370" t="s">
        <v>1816</v>
      </c>
      <c r="AQ677" s="376" t="s">
        <v>672</v>
      </c>
      <c r="AR677" s="369">
        <v>3.8999999999999998E-3</v>
      </c>
      <c r="AS677" s="369">
        <v>3.8999999999999998E-3</v>
      </c>
      <c r="AT677" s="369" t="s">
        <v>1424</v>
      </c>
      <c r="AW677"/>
      <c r="AX677" s="198"/>
      <c r="AY677" s="184"/>
      <c r="AZ677" s="184"/>
      <c r="BA677" s="184"/>
      <c r="BB677" s="186"/>
      <c r="BC677" s="184"/>
      <c r="BD677" s="184"/>
      <c r="BE677" s="184"/>
      <c r="BF677" s="184"/>
      <c r="BG677" s="186"/>
      <c r="BH677" s="186"/>
      <c r="BI677" s="199"/>
      <c r="BJ677" s="199"/>
      <c r="BK677" s="199"/>
      <c r="BL677" s="186"/>
      <c r="BM677" s="186"/>
      <c r="BN677" s="186"/>
      <c r="BO677" s="186"/>
      <c r="BP677" s="186"/>
      <c r="BQ677" s="186"/>
      <c r="BR677" s="186"/>
      <c r="BS677" s="186"/>
      <c r="BT677" s="187"/>
      <c r="BU677" s="188"/>
      <c r="BV677" s="189"/>
      <c r="BW677" s="185"/>
      <c r="BX677"/>
      <c r="BZ677"/>
    </row>
    <row r="678" spans="2:78" ht="18.75">
      <c r="B678" s="363" t="s">
        <v>1153</v>
      </c>
      <c r="C678" s="364">
        <v>29178368000126</v>
      </c>
      <c r="D678" s="365" t="s">
        <v>11</v>
      </c>
      <c r="E678" s="365" t="s">
        <v>663</v>
      </c>
      <c r="F678" s="365" t="s">
        <v>1424</v>
      </c>
      <c r="G678" s="366" t="s">
        <v>1424</v>
      </c>
      <c r="H678" s="366" t="s">
        <v>34</v>
      </c>
      <c r="I678" s="366" t="s">
        <v>34</v>
      </c>
      <c r="J678" s="366" t="s">
        <v>611</v>
      </c>
      <c r="K678" s="367" t="s">
        <v>48</v>
      </c>
      <c r="L678" s="368"/>
      <c r="M678" s="368" t="s">
        <v>34</v>
      </c>
      <c r="N678" s="367">
        <v>466743</v>
      </c>
      <c r="O678" s="367" t="s">
        <v>1323</v>
      </c>
      <c r="P678" s="371">
        <v>43252</v>
      </c>
      <c r="Q678" s="372">
        <v>21.74118185</v>
      </c>
      <c r="R678" s="372">
        <v>40.015060237222229</v>
      </c>
      <c r="S678" s="367">
        <v>3</v>
      </c>
      <c r="T678" s="369">
        <v>-0.12678554957180743</v>
      </c>
      <c r="U678" s="369">
        <v>-1.3584465542539903</v>
      </c>
      <c r="V678" s="369">
        <v>-0.10715350717078054</v>
      </c>
      <c r="W678" s="369">
        <v>-0.95997240126883709</v>
      </c>
      <c r="X678" s="369">
        <v>-9.1569669843313717E-2</v>
      </c>
      <c r="Y678" s="369">
        <v>-0.62684718227049896</v>
      </c>
      <c r="Z678" s="369">
        <v>-1.0802524141729331E-2</v>
      </c>
      <c r="AA678" s="369">
        <v>-5.8368128565542389E-2</v>
      </c>
      <c r="AB678" s="369">
        <v>8.5399181839458646E-2</v>
      </c>
      <c r="AC678" s="373">
        <v>-2.561792139734012</v>
      </c>
      <c r="AD678" s="575">
        <v>29599922000149</v>
      </c>
      <c r="AE678" s="370" t="s">
        <v>1836</v>
      </c>
      <c r="AF678" s="370" t="s">
        <v>1833</v>
      </c>
      <c r="AG678" s="374" t="s">
        <v>1458</v>
      </c>
      <c r="AH678" s="374" t="s">
        <v>1813</v>
      </c>
      <c r="AI678" s="374">
        <v>5000</v>
      </c>
      <c r="AJ678" s="374">
        <v>5000</v>
      </c>
      <c r="AK678" s="374">
        <v>5000</v>
      </c>
      <c r="AL678" s="722">
        <v>0.9</v>
      </c>
      <c r="AM678" s="722">
        <v>0</v>
      </c>
      <c r="AN678" s="369" t="s">
        <v>1815</v>
      </c>
      <c r="AO678" s="367" t="s">
        <v>1326</v>
      </c>
      <c r="AP678" s="370" t="s">
        <v>1835</v>
      </c>
      <c r="AQ678" s="376" t="s">
        <v>681</v>
      </c>
      <c r="AR678" s="369">
        <v>5.3328000000000004E-3</v>
      </c>
      <c r="AS678" s="369">
        <v>5.3328000000000004E-3</v>
      </c>
      <c r="AT678" s="369" t="s">
        <v>1424</v>
      </c>
      <c r="AW678"/>
      <c r="AX678" s="198"/>
      <c r="AY678" s="184"/>
      <c r="AZ678" s="184"/>
      <c r="BA678" s="184"/>
      <c r="BB678" s="186"/>
      <c r="BC678" s="184"/>
      <c r="BD678" s="184"/>
      <c r="BE678" s="184"/>
      <c r="BF678" s="184"/>
      <c r="BG678" s="186"/>
      <c r="BH678" s="186"/>
      <c r="BI678" s="199"/>
      <c r="BJ678" s="199"/>
      <c r="BK678" s="199"/>
      <c r="BL678" s="186"/>
      <c r="BM678" s="186"/>
      <c r="BN678" s="186"/>
      <c r="BO678" s="186"/>
      <c r="BP678" s="186"/>
      <c r="BQ678" s="186"/>
      <c r="BR678" s="186"/>
      <c r="BS678" s="186"/>
      <c r="BT678" s="187"/>
      <c r="BU678" s="188"/>
      <c r="BV678" s="189"/>
      <c r="BW678" s="185"/>
      <c r="BX678"/>
      <c r="BZ678"/>
    </row>
    <row r="679" spans="2:78" ht="18.75">
      <c r="B679" s="363" t="s">
        <v>44</v>
      </c>
      <c r="C679" s="364">
        <v>30317454000151</v>
      </c>
      <c r="D679" s="365" t="s">
        <v>14</v>
      </c>
      <c r="E679" s="365" t="s">
        <v>614</v>
      </c>
      <c r="F679" s="365" t="s">
        <v>1319</v>
      </c>
      <c r="G679" s="366" t="s">
        <v>1424</v>
      </c>
      <c r="H679" s="366" t="s">
        <v>867</v>
      </c>
      <c r="I679" s="366" t="s">
        <v>34</v>
      </c>
      <c r="J679" s="366" t="s">
        <v>608</v>
      </c>
      <c r="K679" s="367" t="s">
        <v>48</v>
      </c>
      <c r="L679" s="368" t="s">
        <v>1341</v>
      </c>
      <c r="M679" s="368" t="s">
        <v>34</v>
      </c>
      <c r="N679" s="367">
        <v>466999</v>
      </c>
      <c r="O679" s="367" t="s">
        <v>1323</v>
      </c>
      <c r="P679" s="371">
        <v>43252</v>
      </c>
      <c r="Q679" s="372">
        <v>891.41846267999995</v>
      </c>
      <c r="R679" s="372">
        <v>1184.7444379068654</v>
      </c>
      <c r="S679" s="367">
        <v>2</v>
      </c>
      <c r="T679" s="369">
        <v>5.5859433598371533E-2</v>
      </c>
      <c r="U679" s="369">
        <v>0.59850712759114655</v>
      </c>
      <c r="V679" s="369">
        <v>-3.0167064504131869E-3</v>
      </c>
      <c r="W679" s="369">
        <v>-2.7026226313906679E-2</v>
      </c>
      <c r="X679" s="369">
        <v>6.3196020583054624E-2</v>
      </c>
      <c r="Y679" s="369">
        <v>0.43261319496926004</v>
      </c>
      <c r="Z679" s="369">
        <v>0.29340376812723901</v>
      </c>
      <c r="AA679" s="369">
        <v>1.5853173420377782</v>
      </c>
      <c r="AB679" s="369">
        <v>0.11700444289428293</v>
      </c>
      <c r="AC679" s="373">
        <v>-0.97977605995058203</v>
      </c>
      <c r="AD679" s="575">
        <v>30317436000170</v>
      </c>
      <c r="AE679" s="370" t="s">
        <v>2061</v>
      </c>
      <c r="AF679" s="370" t="s">
        <v>1812</v>
      </c>
      <c r="AG679" s="374" t="s">
        <v>1459</v>
      </c>
      <c r="AH679" s="374" t="s">
        <v>1819</v>
      </c>
      <c r="AI679" s="374">
        <v>500</v>
      </c>
      <c r="AJ679" s="374">
        <v>100</v>
      </c>
      <c r="AK679" s="374">
        <v>100</v>
      </c>
      <c r="AL679" s="722">
        <v>1.85</v>
      </c>
      <c r="AM679" s="722">
        <v>20</v>
      </c>
      <c r="AN679" s="369" t="s">
        <v>1814</v>
      </c>
      <c r="AO679" s="367" t="s">
        <v>1326</v>
      </c>
      <c r="AP679" s="370" t="s">
        <v>1835</v>
      </c>
      <c r="AQ679" s="376" t="s">
        <v>670</v>
      </c>
      <c r="AR679" s="369">
        <v>4.6249999999999998E-3</v>
      </c>
      <c r="AS679" s="369">
        <v>4.6249999999999998E-3</v>
      </c>
      <c r="AT679" s="369" t="s">
        <v>1424</v>
      </c>
      <c r="AW679"/>
      <c r="AX679" s="198"/>
      <c r="AY679" s="184"/>
      <c r="AZ679" s="184"/>
      <c r="BA679" s="184"/>
      <c r="BB679" s="186"/>
      <c r="BC679" s="184"/>
      <c r="BD679" s="184"/>
      <c r="BE679" s="184"/>
      <c r="BF679" s="184"/>
      <c r="BG679" s="186"/>
      <c r="BH679" s="186"/>
      <c r="BI679" s="199"/>
      <c r="BJ679" s="199"/>
      <c r="BK679" s="199"/>
      <c r="BL679" s="186"/>
      <c r="BM679" s="186"/>
      <c r="BN679" s="186"/>
      <c r="BO679" s="186"/>
      <c r="BP679" s="186"/>
      <c r="BQ679" s="186"/>
      <c r="BR679" s="186"/>
      <c r="BS679" s="186"/>
      <c r="BT679" s="187"/>
      <c r="BU679" s="188"/>
      <c r="BV679" s="189"/>
      <c r="BW679" s="185"/>
      <c r="BX679"/>
      <c r="BZ679"/>
    </row>
    <row r="680" spans="2:78" ht="18.75">
      <c r="B680" s="363" t="s">
        <v>1240</v>
      </c>
      <c r="C680" s="364"/>
      <c r="D680" s="365" t="s">
        <v>13</v>
      </c>
      <c r="E680" s="365" t="s">
        <v>615</v>
      </c>
      <c r="F680" s="365" t="s">
        <v>619</v>
      </c>
      <c r="G680" s="366" t="s">
        <v>34</v>
      </c>
      <c r="H680" s="366" t="s">
        <v>1340</v>
      </c>
      <c r="I680" s="366" t="s">
        <v>34</v>
      </c>
      <c r="J680" s="366" t="s">
        <v>1424</v>
      </c>
      <c r="L680" s="368"/>
      <c r="M680" s="368" t="s">
        <v>1421</v>
      </c>
      <c r="N680" s="367">
        <v>467006</v>
      </c>
      <c r="O680" s="367" t="s">
        <v>1323</v>
      </c>
      <c r="P680" s="371"/>
      <c r="S680" s="367"/>
      <c r="U680" s="369"/>
      <c r="W680" s="369"/>
      <c r="Y680" s="369"/>
      <c r="AA680" s="369"/>
      <c r="AD680" s="575">
        <v>0</v>
      </c>
      <c r="AE680" s="370"/>
      <c r="AF680" s="370"/>
      <c r="AG680" s="374" t="s">
        <v>738</v>
      </c>
      <c r="AH680" s="374"/>
      <c r="AI680" s="374">
        <v>100</v>
      </c>
      <c r="AJ680" s="374">
        <v>100</v>
      </c>
      <c r="AK680" s="374">
        <v>0</v>
      </c>
      <c r="AN680" s="369"/>
      <c r="AO680" s="367" t="s">
        <v>1326</v>
      </c>
      <c r="AP680" s="370"/>
      <c r="AR680" s="369">
        <v>2.2666666666666699E-3</v>
      </c>
      <c r="AS680" s="369">
        <v>2.2666666666666699E-3</v>
      </c>
      <c r="AT680" s="369" t="s">
        <v>1424</v>
      </c>
      <c r="AW680"/>
      <c r="AX680" s="198"/>
      <c r="AY680" s="184"/>
      <c r="AZ680" s="184"/>
      <c r="BA680" s="184"/>
      <c r="BB680" s="186"/>
      <c r="BC680" s="184"/>
      <c r="BD680" s="184"/>
      <c r="BE680" s="184"/>
      <c r="BF680" s="184"/>
      <c r="BG680" s="186"/>
      <c r="BH680" s="186"/>
      <c r="BI680" s="199"/>
      <c r="BJ680" s="199"/>
      <c r="BK680" s="199"/>
      <c r="BL680" s="186"/>
      <c r="BM680" s="186"/>
      <c r="BN680" s="186"/>
      <c r="BO680" s="186"/>
      <c r="BP680" s="186"/>
      <c r="BQ680" s="186"/>
      <c r="BR680" s="186"/>
      <c r="BS680" s="186"/>
      <c r="BT680" s="187"/>
      <c r="BU680" s="188"/>
      <c r="BV680" s="189"/>
      <c r="BW680" s="185"/>
      <c r="BX680"/>
      <c r="BZ680"/>
    </row>
    <row r="681" spans="2:78" ht="18.75">
      <c r="B681" s="363" t="s">
        <v>1694</v>
      </c>
      <c r="C681" s="364">
        <v>25079446000184</v>
      </c>
      <c r="D681" s="365" t="s">
        <v>14</v>
      </c>
      <c r="E681" s="365" t="s">
        <v>614</v>
      </c>
      <c r="F681" s="365" t="s">
        <v>1424</v>
      </c>
      <c r="G681" s="366" t="s">
        <v>1424</v>
      </c>
      <c r="H681" s="366" t="s">
        <v>867</v>
      </c>
      <c r="I681" s="366" t="s">
        <v>34</v>
      </c>
      <c r="J681" s="366" t="s">
        <v>608</v>
      </c>
      <c r="K681" s="367" t="s">
        <v>48</v>
      </c>
      <c r="L681" s="368"/>
      <c r="M681" s="368" t="s">
        <v>1424</v>
      </c>
      <c r="N681" s="367">
        <v>467014</v>
      </c>
      <c r="O681" s="367" t="s">
        <v>1326</v>
      </c>
      <c r="P681" s="371">
        <v>43240</v>
      </c>
      <c r="Q681" s="372">
        <v>17.255749000000002</v>
      </c>
      <c r="R681" s="372">
        <v>24.679169412698414</v>
      </c>
      <c r="S681" s="367">
        <v>2</v>
      </c>
      <c r="T681" s="369">
        <v>0.14857728939362858</v>
      </c>
      <c r="U681" s="369">
        <v>1.5919346289764666</v>
      </c>
      <c r="V681" s="369">
        <v>2.4044208722835414E-3</v>
      </c>
      <c r="W681" s="369">
        <v>2.1540850499164578E-2</v>
      </c>
      <c r="X681" s="369">
        <v>5.8159394316526614E-2</v>
      </c>
      <c r="Y681" s="369">
        <v>0.39813458443451649</v>
      </c>
      <c r="Z681" s="369">
        <v>0.12744284907929981</v>
      </c>
      <c r="AA681" s="369">
        <v>0.68859837777032473</v>
      </c>
      <c r="AB681" s="369">
        <v>0.17180602162937444</v>
      </c>
      <c r="AC681" s="373">
        <v>-0.63569963204539592</v>
      </c>
      <c r="AD681" s="575">
        <v>29054790000170</v>
      </c>
      <c r="AE681" s="370" t="s">
        <v>1906</v>
      </c>
      <c r="AF681" s="370" t="s">
        <v>1907</v>
      </c>
      <c r="AG681" s="374" t="s">
        <v>1462</v>
      </c>
      <c r="AH681" s="374" t="s">
        <v>1813</v>
      </c>
      <c r="AI681" s="374">
        <v>1000</v>
      </c>
      <c r="AJ681" s="374">
        <v>1000</v>
      </c>
      <c r="AK681" s="374">
        <v>1000</v>
      </c>
      <c r="AL681" s="722">
        <v>4</v>
      </c>
      <c r="AM681" s="722">
        <v>20</v>
      </c>
      <c r="AN681" s="369" t="s">
        <v>1820</v>
      </c>
      <c r="AO681" s="367" t="s">
        <v>1326</v>
      </c>
      <c r="AP681" s="370" t="s">
        <v>1835</v>
      </c>
      <c r="AQ681" s="376" t="s">
        <v>1815</v>
      </c>
      <c r="AR681" s="369">
        <v>0</v>
      </c>
      <c r="AS681" s="369">
        <v>0</v>
      </c>
      <c r="AT681" s="369" t="s">
        <v>1424</v>
      </c>
      <c r="AW681"/>
      <c r="AX681" s="198"/>
      <c r="AY681" s="184"/>
      <c r="AZ681" s="184"/>
      <c r="BA681" s="184"/>
      <c r="BB681" s="186"/>
      <c r="BC681" s="184"/>
      <c r="BD681" s="184"/>
      <c r="BE681" s="184"/>
      <c r="BF681" s="184"/>
      <c r="BG681" s="186"/>
      <c r="BH681" s="186"/>
      <c r="BI681" s="199"/>
      <c r="BJ681" s="199"/>
      <c r="BK681" s="199"/>
      <c r="BL681" s="186"/>
      <c r="BM681" s="186"/>
      <c r="BN681" s="186"/>
      <c r="BO681" s="186"/>
      <c r="BP681" s="186"/>
      <c r="BQ681" s="186"/>
      <c r="BR681" s="186"/>
      <c r="BS681" s="186"/>
      <c r="BT681" s="187"/>
      <c r="BU681" s="188"/>
      <c r="BV681" s="189"/>
      <c r="BW681" s="185"/>
      <c r="BX681"/>
      <c r="BZ681"/>
    </row>
    <row r="682" spans="2:78" ht="18.75">
      <c r="B682" s="363" t="s">
        <v>1036</v>
      </c>
      <c r="C682" s="364">
        <v>27945264000174</v>
      </c>
      <c r="D682" s="365" t="s">
        <v>11</v>
      </c>
      <c r="E682" s="365" t="s">
        <v>620</v>
      </c>
      <c r="F682" s="365" t="s">
        <v>665</v>
      </c>
      <c r="G682" s="366" t="s">
        <v>740</v>
      </c>
      <c r="H682" s="366" t="s">
        <v>34</v>
      </c>
      <c r="I682" s="366" t="s">
        <v>1424</v>
      </c>
      <c r="J682" s="366" t="s">
        <v>608</v>
      </c>
      <c r="K682" s="367" t="s">
        <v>48</v>
      </c>
      <c r="L682" s="368"/>
      <c r="M682" s="368" t="s">
        <v>34</v>
      </c>
      <c r="N682" s="367">
        <v>467286</v>
      </c>
      <c r="O682" s="367" t="s">
        <v>1323</v>
      </c>
      <c r="P682" s="371">
        <v>43129</v>
      </c>
      <c r="Q682" s="372">
        <v>3865.2705044099998</v>
      </c>
      <c r="R682" s="372">
        <v>4174.8480862069455</v>
      </c>
      <c r="S682" s="367">
        <v>1</v>
      </c>
      <c r="T682" s="369">
        <v>0.10167424835925853</v>
      </c>
      <c r="U682" s="369">
        <v>1.0893909661350865</v>
      </c>
      <c r="V682" s="369">
        <v>0.11442644436057625</v>
      </c>
      <c r="W682" s="369">
        <v>1.0251295684275195</v>
      </c>
      <c r="X682" s="369">
        <v>0.15631089450654478</v>
      </c>
      <c r="Y682" s="369">
        <v>1.0700381900171654</v>
      </c>
      <c r="Z682" s="369">
        <v>0.18172533191398266</v>
      </c>
      <c r="AA682" s="369">
        <v>0.98189713789180921</v>
      </c>
      <c r="AB682" s="369">
        <v>8.4417376167497341E-3</v>
      </c>
      <c r="AC682" s="373">
        <v>0.33227741522675103</v>
      </c>
      <c r="AD682" s="575">
        <v>0</v>
      </c>
      <c r="AE682" s="370" t="s">
        <v>2013</v>
      </c>
      <c r="AF682" s="370" t="s">
        <v>1856</v>
      </c>
      <c r="AG682" s="374" t="s">
        <v>59</v>
      </c>
      <c r="AH682" s="374" t="s">
        <v>1819</v>
      </c>
      <c r="AI682" s="374">
        <v>1</v>
      </c>
      <c r="AJ682" s="374">
        <v>1</v>
      </c>
      <c r="AK682" s="374">
        <v>1</v>
      </c>
      <c r="AL682" s="722">
        <v>0.9</v>
      </c>
      <c r="AM682" s="722">
        <v>20</v>
      </c>
      <c r="AN682" s="369" t="s">
        <v>1820</v>
      </c>
      <c r="AO682" s="367" t="s">
        <v>1326</v>
      </c>
      <c r="AP682" s="370" t="s">
        <v>1821</v>
      </c>
      <c r="AQ682" s="376" t="s">
        <v>11</v>
      </c>
      <c r="AR682" s="369">
        <v>1.92586666666667E-3</v>
      </c>
      <c r="AS682" s="369">
        <v>1.92586666666667E-3</v>
      </c>
      <c r="AT682" s="369" t="s">
        <v>1424</v>
      </c>
      <c r="AW682"/>
      <c r="AX682" s="198"/>
      <c r="AY682" s="184"/>
      <c r="AZ682" s="184"/>
      <c r="BA682" s="184"/>
      <c r="BB682" s="186"/>
      <c r="BC682" s="184"/>
      <c r="BD682" s="184"/>
      <c r="BE682" s="184"/>
      <c r="BF682" s="184"/>
      <c r="BG682" s="186"/>
      <c r="BH682" s="186"/>
      <c r="BI682" s="199"/>
      <c r="BJ682" s="199"/>
      <c r="BK682" s="199"/>
      <c r="BL682" s="186"/>
      <c r="BM682" s="186"/>
      <c r="BN682" s="186"/>
      <c r="BO682" s="186"/>
      <c r="BP682" s="186"/>
      <c r="BQ682" s="186"/>
      <c r="BR682" s="186"/>
      <c r="BS682" s="186"/>
      <c r="BT682" s="187"/>
      <c r="BU682" s="188"/>
      <c r="BV682" s="189"/>
      <c r="BW682" s="185"/>
      <c r="BX682"/>
      <c r="BZ682"/>
    </row>
    <row r="683" spans="2:78" ht="18.75">
      <c r="B683" s="363" t="s">
        <v>495</v>
      </c>
      <c r="C683" s="364">
        <v>29853005000149</v>
      </c>
      <c r="D683" s="365" t="s">
        <v>11</v>
      </c>
      <c r="E683" s="365" t="s">
        <v>663</v>
      </c>
      <c r="F683" s="365" t="s">
        <v>1424</v>
      </c>
      <c r="G683" s="366" t="s">
        <v>740</v>
      </c>
      <c r="H683" s="366" t="s">
        <v>34</v>
      </c>
      <c r="I683" s="366" t="s">
        <v>34</v>
      </c>
      <c r="J683" s="366" t="s">
        <v>611</v>
      </c>
      <c r="K683" s="367" t="s">
        <v>48</v>
      </c>
      <c r="L683" s="368"/>
      <c r="M683" s="368" t="s">
        <v>34</v>
      </c>
      <c r="N683" s="367">
        <v>468584</v>
      </c>
      <c r="O683" s="367" t="s">
        <v>1323</v>
      </c>
      <c r="P683" s="371">
        <v>43238</v>
      </c>
      <c r="Q683" s="372">
        <v>269.03855935000001</v>
      </c>
      <c r="R683" s="372">
        <v>474.75629154067423</v>
      </c>
      <c r="S683" s="367">
        <v>3</v>
      </c>
      <c r="T683" s="369">
        <v>-4.1495019501617936E-2</v>
      </c>
      <c r="U683" s="369">
        <v>-0.44459929740454757</v>
      </c>
      <c r="V683" s="369">
        <v>-2.3208050403205727E-2</v>
      </c>
      <c r="W683" s="369">
        <v>-0.20791748644144092</v>
      </c>
      <c r="X683" s="369">
        <v>5.6073085023223612E-2</v>
      </c>
      <c r="Y683" s="369">
        <v>0.3838525945126402</v>
      </c>
      <c r="Z683" s="369">
        <v>7.8174668787863943E-2</v>
      </c>
      <c r="AA683" s="369">
        <v>0.42239286471506826</v>
      </c>
      <c r="AB683" s="369">
        <v>4.3666295077505156E-2</v>
      </c>
      <c r="AC683" s="373">
        <v>-3.0877246574079931</v>
      </c>
      <c r="AD683" s="575">
        <v>29363886000110</v>
      </c>
      <c r="AE683" s="370" t="s">
        <v>2037</v>
      </c>
      <c r="AF683" s="370" t="s">
        <v>1812</v>
      </c>
      <c r="AG683" s="374" t="s">
        <v>1459</v>
      </c>
      <c r="AH683" s="374" t="s">
        <v>1813</v>
      </c>
      <c r="AI683" s="374">
        <v>0</v>
      </c>
      <c r="AJ683" s="374">
        <v>1000</v>
      </c>
      <c r="AK683" s="374">
        <v>1000</v>
      </c>
      <c r="AL683" s="722">
        <v>0.85</v>
      </c>
      <c r="AM683" s="722">
        <v>0</v>
      </c>
      <c r="AN683" s="369" t="s">
        <v>1815</v>
      </c>
      <c r="AO683" s="367" t="s">
        <v>1326</v>
      </c>
      <c r="AP683" s="370" t="s">
        <v>1835</v>
      </c>
      <c r="AQ683" s="376" t="s">
        <v>1950</v>
      </c>
      <c r="AR683" s="369">
        <v>5.6666666666666697E-3</v>
      </c>
      <c r="AS683" s="369">
        <v>5.6666666666666697E-3</v>
      </c>
      <c r="AT683" s="369" t="s">
        <v>1424</v>
      </c>
      <c r="AW683"/>
      <c r="AX683" s="198"/>
      <c r="AY683" s="184"/>
      <c r="AZ683" s="184"/>
      <c r="BA683" s="184"/>
      <c r="BB683" s="186"/>
      <c r="BC683" s="184"/>
      <c r="BD683" s="184"/>
      <c r="BE683" s="184"/>
      <c r="BF683" s="184"/>
      <c r="BG683" s="186"/>
      <c r="BH683" s="186"/>
      <c r="BI683" s="199"/>
      <c r="BJ683" s="199"/>
      <c r="BK683" s="199"/>
      <c r="BL683" s="186"/>
      <c r="BM683" s="186"/>
      <c r="BN683" s="186"/>
      <c r="BO683" s="186"/>
      <c r="BP683" s="186"/>
      <c r="BQ683" s="186"/>
      <c r="BR683" s="186"/>
      <c r="BS683" s="186"/>
      <c r="BT683" s="187"/>
      <c r="BU683" s="188"/>
      <c r="BV683" s="189"/>
      <c r="BW683" s="185"/>
      <c r="BX683"/>
      <c r="BZ683"/>
    </row>
    <row r="684" spans="2:78" ht="18.75">
      <c r="B684" s="363" t="s">
        <v>271</v>
      </c>
      <c r="C684" s="364">
        <v>30586677000114</v>
      </c>
      <c r="D684" s="365" t="s">
        <v>13</v>
      </c>
      <c r="E684" s="365" t="s">
        <v>615</v>
      </c>
      <c r="F684" s="365" t="s">
        <v>619</v>
      </c>
      <c r="G684" s="366" t="s">
        <v>34</v>
      </c>
      <c r="H684" s="366" t="s">
        <v>867</v>
      </c>
      <c r="I684" s="366" t="s">
        <v>34</v>
      </c>
      <c r="J684" s="366" t="s">
        <v>611</v>
      </c>
      <c r="K684" s="367" t="s">
        <v>48</v>
      </c>
      <c r="L684" s="368"/>
      <c r="M684" s="368" t="s">
        <v>34</v>
      </c>
      <c r="N684" s="367">
        <v>468894</v>
      </c>
      <c r="O684" s="367" t="s">
        <v>1323</v>
      </c>
      <c r="P684" s="371">
        <v>43282</v>
      </c>
      <c r="Q684" s="372">
        <v>643.87928333000002</v>
      </c>
      <c r="R684" s="372">
        <v>515.04967606738103</v>
      </c>
      <c r="S684" s="367">
        <v>1</v>
      </c>
      <c r="T684" s="369">
        <v>0.23085910473030613</v>
      </c>
      <c r="U684" s="369">
        <v>2.4735449457623444</v>
      </c>
      <c r="V684" s="369">
        <v>0.26729372831433729</v>
      </c>
      <c r="W684" s="369">
        <v>2.3946449256677691</v>
      </c>
      <c r="X684" s="369">
        <v>0.33730067895510363</v>
      </c>
      <c r="Y684" s="369">
        <v>2.309017609681506</v>
      </c>
      <c r="Z684" s="369">
        <v>0.45855486875563134</v>
      </c>
      <c r="AA684" s="369">
        <v>2.4776607006591158</v>
      </c>
      <c r="AB684" s="369">
        <v>5.823065673788487E-2</v>
      </c>
      <c r="AC684" s="373">
        <v>2.6733732956131453</v>
      </c>
      <c r="AD684" s="575">
        <v>29236556000163</v>
      </c>
      <c r="AE684" s="370" t="s">
        <v>2062</v>
      </c>
      <c r="AF684" s="370" t="s">
        <v>1812</v>
      </c>
      <c r="AG684" s="374" t="s">
        <v>1459</v>
      </c>
      <c r="AH684" s="374" t="s">
        <v>1819</v>
      </c>
      <c r="AI684" s="374">
        <v>25000</v>
      </c>
      <c r="AJ684" s="374">
        <v>5000</v>
      </c>
      <c r="AK684" s="374">
        <v>10000</v>
      </c>
      <c r="AL684" s="722">
        <v>1.9</v>
      </c>
      <c r="AM684" s="722">
        <v>20</v>
      </c>
      <c r="AN684" s="369" t="s">
        <v>1834</v>
      </c>
      <c r="AO684" s="367" t="s">
        <v>1326</v>
      </c>
      <c r="AP684" s="370" t="s">
        <v>1835</v>
      </c>
      <c r="AQ684" s="376" t="s">
        <v>666</v>
      </c>
      <c r="AR684" s="369">
        <v>3.8E-3</v>
      </c>
      <c r="AS684" s="369">
        <v>3.8E-3</v>
      </c>
      <c r="AT684" s="369" t="s">
        <v>1424</v>
      </c>
      <c r="AW684" s="198"/>
      <c r="AX684" s="198"/>
      <c r="AY684" s="184"/>
      <c r="AZ684" s="184"/>
      <c r="BA684" s="184"/>
      <c r="BB684" s="184"/>
      <c r="BC684" s="184"/>
      <c r="BD684" s="184"/>
      <c r="BE684" s="184"/>
      <c r="BF684" s="184"/>
      <c r="BG684" s="186"/>
      <c r="BH684" s="186"/>
      <c r="BI684" s="199"/>
      <c r="BJ684" s="199"/>
      <c r="BK684" s="199"/>
      <c r="BL684" s="218"/>
      <c r="BM684" s="186"/>
      <c r="BN684" s="186"/>
      <c r="BO684" s="186"/>
      <c r="BP684" s="186"/>
      <c r="BQ684" s="186"/>
      <c r="BR684" s="186"/>
      <c r="BS684" s="186"/>
      <c r="BT684" s="186"/>
      <c r="BU684" s="186"/>
      <c r="BV684" s="189"/>
      <c r="BW684" s="184"/>
      <c r="BX684"/>
      <c r="BZ684"/>
    </row>
    <row r="685" spans="2:78" ht="18.75">
      <c r="B685" s="363" t="s">
        <v>1042</v>
      </c>
      <c r="C685" s="364">
        <v>30338679000194</v>
      </c>
      <c r="D685" s="365" t="s">
        <v>13</v>
      </c>
      <c r="E685" s="365" t="s">
        <v>615</v>
      </c>
      <c r="F685" s="365" t="s">
        <v>619</v>
      </c>
      <c r="G685" s="366" t="s">
        <v>34</v>
      </c>
      <c r="H685" s="366" t="s">
        <v>867</v>
      </c>
      <c r="I685" s="366" t="s">
        <v>34</v>
      </c>
      <c r="J685" s="366" t="s">
        <v>611</v>
      </c>
      <c r="K685" s="367" t="s">
        <v>48</v>
      </c>
      <c r="L685" s="368" t="s">
        <v>717</v>
      </c>
      <c r="M685" s="368" t="s">
        <v>34</v>
      </c>
      <c r="N685" s="367">
        <v>469025</v>
      </c>
      <c r="O685" s="367" t="s">
        <v>1323</v>
      </c>
      <c r="P685" s="371">
        <v>43281</v>
      </c>
      <c r="Q685" s="372">
        <v>1321.1799697900001</v>
      </c>
      <c r="R685" s="372">
        <v>1139.6791105702775</v>
      </c>
      <c r="S685" s="367">
        <v>1</v>
      </c>
      <c r="T685" s="369">
        <v>0.23017083509236258</v>
      </c>
      <c r="U685" s="369">
        <v>2.466170465616778</v>
      </c>
      <c r="V685" s="369">
        <v>0.26639995524792148</v>
      </c>
      <c r="W685" s="369">
        <v>2.3866377451338727</v>
      </c>
      <c r="X685" s="369">
        <v>0.33625741231790873</v>
      </c>
      <c r="Y685" s="369">
        <v>2.3018758480807331</v>
      </c>
      <c r="Z685" s="369">
        <v>0.45653108009514054</v>
      </c>
      <c r="AA685" s="369">
        <v>2.4667257788598014</v>
      </c>
      <c r="AB685" s="369">
        <v>5.7211222862038544E-2</v>
      </c>
      <c r="AC685" s="373">
        <v>2.7053871932767533</v>
      </c>
      <c r="AD685" s="575">
        <v>0</v>
      </c>
      <c r="AE685" s="370" t="s">
        <v>1889</v>
      </c>
      <c r="AF685" s="370" t="s">
        <v>1833</v>
      </c>
      <c r="AG685" s="374" t="s">
        <v>1458</v>
      </c>
      <c r="AH685" s="374" t="s">
        <v>1819</v>
      </c>
      <c r="AI685" s="374">
        <v>100</v>
      </c>
      <c r="AJ685" s="374">
        <v>100</v>
      </c>
      <c r="AK685" s="374">
        <v>100</v>
      </c>
      <c r="AL685" s="722">
        <v>0</v>
      </c>
      <c r="AM685" s="722">
        <v>0</v>
      </c>
      <c r="AN685" s="369" t="s">
        <v>1815</v>
      </c>
      <c r="AO685" s="367" t="s">
        <v>1326</v>
      </c>
      <c r="AP685" s="370" t="s">
        <v>1835</v>
      </c>
      <c r="AQ685" s="376" t="s">
        <v>666</v>
      </c>
      <c r="AR685" s="369">
        <v>4.7499999999999999E-3</v>
      </c>
      <c r="AS685" s="369">
        <v>4.7499999999999999E-3</v>
      </c>
      <c r="AT685" s="369" t="s">
        <v>1424</v>
      </c>
      <c r="AW685" s="198"/>
      <c r="AX685" s="198"/>
      <c r="AY685" s="184"/>
      <c r="AZ685" s="184"/>
      <c r="BA685" s="184"/>
      <c r="BB685" s="184"/>
      <c r="BC685" s="184"/>
      <c r="BD685" s="184"/>
      <c r="BE685" s="184"/>
      <c r="BF685" s="184"/>
      <c r="BG685" s="186"/>
      <c r="BH685" s="186"/>
      <c r="BI685" s="199"/>
      <c r="BJ685" s="199"/>
      <c r="BK685" s="199"/>
      <c r="BL685" s="218"/>
      <c r="BM685" s="186"/>
      <c r="BN685" s="186"/>
      <c r="BO685" s="186"/>
      <c r="BP685" s="186"/>
      <c r="BQ685" s="186"/>
      <c r="BR685" s="186"/>
      <c r="BS685" s="186"/>
      <c r="BT685" s="186"/>
      <c r="BU685" s="186"/>
      <c r="BV685" s="189"/>
      <c r="BW685" s="184"/>
      <c r="BX685"/>
      <c r="BZ685"/>
    </row>
    <row r="686" spans="2:78" ht="18.75">
      <c r="B686" s="363" t="s">
        <v>1001</v>
      </c>
      <c r="C686" s="364">
        <v>29993583000180</v>
      </c>
      <c r="D686" s="365" t="s">
        <v>13</v>
      </c>
      <c r="E686" s="365" t="s">
        <v>615</v>
      </c>
      <c r="F686" s="365" t="s">
        <v>619</v>
      </c>
      <c r="G686" s="366" t="s">
        <v>34</v>
      </c>
      <c r="H686" s="366" t="s">
        <v>1339</v>
      </c>
      <c r="I686" s="366" t="s">
        <v>34</v>
      </c>
      <c r="J686" s="366" t="s">
        <v>611</v>
      </c>
      <c r="K686" s="367" t="s">
        <v>48</v>
      </c>
      <c r="L686" s="368" t="s">
        <v>717</v>
      </c>
      <c r="M686" s="368" t="s">
        <v>34</v>
      </c>
      <c r="N686" s="367">
        <v>469068</v>
      </c>
      <c r="O686" s="367" t="s">
        <v>1326</v>
      </c>
      <c r="P686" s="371">
        <v>43282</v>
      </c>
      <c r="Q686" s="372">
        <v>210.95774599999999</v>
      </c>
      <c r="R686" s="372">
        <v>219.36253546095222</v>
      </c>
      <c r="S686" s="367">
        <v>1</v>
      </c>
      <c r="T686" s="369">
        <v>0.12024396065844978</v>
      </c>
      <c r="U686" s="369">
        <v>1.2883565562320642</v>
      </c>
      <c r="V686" s="369">
        <v>0.11972799580223592</v>
      </c>
      <c r="W686" s="369">
        <v>1.0726253826316121</v>
      </c>
      <c r="X686" s="369">
        <v>0.17209472169130557</v>
      </c>
      <c r="Y686" s="369">
        <v>1.1780875868659435</v>
      </c>
      <c r="Z686" s="369">
        <v>0.45091644882299442</v>
      </c>
      <c r="AA686" s="369">
        <v>2.4363888394888633</v>
      </c>
      <c r="AB686" s="369">
        <v>4.6845668957015155E-2</v>
      </c>
      <c r="AC686" s="373">
        <v>0.17304801868480404</v>
      </c>
      <c r="AD686" s="575">
        <v>11419627000106</v>
      </c>
      <c r="AE686" s="370" t="s">
        <v>1908</v>
      </c>
      <c r="AF686" s="370" t="s">
        <v>1856</v>
      </c>
      <c r="AG686" s="374" t="s">
        <v>59</v>
      </c>
      <c r="AH686" s="374" t="s">
        <v>1819</v>
      </c>
      <c r="AI686" s="374">
        <v>10000</v>
      </c>
      <c r="AJ686" s="374">
        <v>0</v>
      </c>
      <c r="AK686" s="374">
        <v>10000</v>
      </c>
      <c r="AL686" s="722">
        <v>0</v>
      </c>
      <c r="AM686" s="722">
        <v>0</v>
      </c>
      <c r="AN686" s="369" t="s">
        <v>1820</v>
      </c>
      <c r="AO686" s="367" t="s">
        <v>1326</v>
      </c>
      <c r="AP686" s="370" t="s">
        <v>1835</v>
      </c>
      <c r="AQ686" s="376" t="s">
        <v>670</v>
      </c>
      <c r="AR686" s="369">
        <v>4.6666666666666697E-3</v>
      </c>
      <c r="AS686" s="369">
        <v>4.6666666666666697E-3</v>
      </c>
      <c r="AT686" s="369" t="s">
        <v>1424</v>
      </c>
      <c r="AW686" s="198"/>
      <c r="AX686" s="198"/>
      <c r="AY686" s="184"/>
      <c r="AZ686" s="184"/>
      <c r="BA686" s="184"/>
      <c r="BB686" s="184"/>
      <c r="BC686" s="184"/>
      <c r="BD686" s="184"/>
      <c r="BE686" s="184"/>
      <c r="BF686" s="184"/>
      <c r="BG686" s="186"/>
      <c r="BH686" s="186"/>
      <c r="BI686" s="199"/>
      <c r="BJ686" s="199"/>
      <c r="BK686" s="199"/>
      <c r="BL686" s="218"/>
      <c r="BM686" s="186"/>
      <c r="BN686" s="186"/>
      <c r="BO686" s="186"/>
      <c r="BP686" s="186"/>
      <c r="BQ686" s="186"/>
      <c r="BR686" s="186"/>
      <c r="BS686" s="186"/>
      <c r="BT686" s="186"/>
      <c r="BU686" s="186"/>
      <c r="BV686" s="189"/>
      <c r="BW686" s="184"/>
      <c r="BX686"/>
      <c r="BZ686"/>
    </row>
    <row r="687" spans="2:78" ht="18.75">
      <c r="B687" s="363" t="s">
        <v>259</v>
      </c>
      <c r="C687" s="364">
        <v>29762315000158</v>
      </c>
      <c r="D687" s="365" t="s">
        <v>13</v>
      </c>
      <c r="E687" s="365" t="s">
        <v>615</v>
      </c>
      <c r="F687" s="365" t="s">
        <v>619</v>
      </c>
      <c r="G687" s="366" t="s">
        <v>34</v>
      </c>
      <c r="H687" s="366" t="s">
        <v>1339</v>
      </c>
      <c r="I687" s="366" t="s">
        <v>34</v>
      </c>
      <c r="J687" s="366" t="s">
        <v>611</v>
      </c>
      <c r="K687" s="367" t="s">
        <v>48</v>
      </c>
      <c r="L687" s="368"/>
      <c r="M687" s="368" t="s">
        <v>34</v>
      </c>
      <c r="N687" s="367">
        <v>469106</v>
      </c>
      <c r="O687" s="367" t="s">
        <v>1323</v>
      </c>
      <c r="P687" s="371">
        <v>43192</v>
      </c>
      <c r="Q687" s="372">
        <v>1965.8579237599999</v>
      </c>
      <c r="R687" s="372">
        <v>2058.3525692391286</v>
      </c>
      <c r="S687" s="367">
        <v>1</v>
      </c>
      <c r="T687" s="369">
        <v>0.15257974845344568</v>
      </c>
      <c r="U687" s="369">
        <v>1.6348190644402401</v>
      </c>
      <c r="V687" s="369">
        <v>0.14682107948493406</v>
      </c>
      <c r="W687" s="369">
        <v>1.3153483068491547</v>
      </c>
      <c r="X687" s="369">
        <v>0.26058081465868921</v>
      </c>
      <c r="Y687" s="369">
        <v>1.7838259076619094</v>
      </c>
      <c r="Z687" s="369">
        <v>0.28410050390672703</v>
      </c>
      <c r="AA687" s="369">
        <v>1.5350500049804667</v>
      </c>
      <c r="AB687" s="369">
        <v>3.4571016110510597E-2</v>
      </c>
      <c r="AC687" s="373">
        <v>1.0181833755523353</v>
      </c>
      <c r="AD687" s="575">
        <v>0</v>
      </c>
      <c r="AE687" s="370" t="s">
        <v>2013</v>
      </c>
      <c r="AF687" s="370" t="s">
        <v>1856</v>
      </c>
      <c r="AG687" s="374" t="s">
        <v>59</v>
      </c>
      <c r="AH687" s="374" t="s">
        <v>1819</v>
      </c>
      <c r="AI687" s="374">
        <v>1</v>
      </c>
      <c r="AJ687" s="374">
        <v>1</v>
      </c>
      <c r="AK687" s="374">
        <v>1</v>
      </c>
      <c r="AL687" s="722">
        <v>2</v>
      </c>
      <c r="AM687" s="722">
        <v>20</v>
      </c>
      <c r="AN687" s="369" t="s">
        <v>1820</v>
      </c>
      <c r="AO687" s="367" t="s">
        <v>1326</v>
      </c>
      <c r="AP687" s="370" t="s">
        <v>1835</v>
      </c>
      <c r="AQ687" s="376" t="s">
        <v>1950</v>
      </c>
      <c r="AR687" s="369">
        <v>4.6666666666666697E-3</v>
      </c>
      <c r="AS687" s="369">
        <v>4.6666666666666697E-3</v>
      </c>
      <c r="AT687" s="369" t="s">
        <v>1424</v>
      </c>
      <c r="AW687" s="198"/>
      <c r="AX687" s="198"/>
      <c r="AY687" s="184"/>
      <c r="AZ687" s="184"/>
      <c r="BA687" s="184"/>
      <c r="BB687" s="184"/>
      <c r="BC687" s="184"/>
      <c r="BD687" s="184"/>
      <c r="BE687" s="184"/>
      <c r="BF687" s="184"/>
      <c r="BG687" s="186"/>
      <c r="BH687" s="186"/>
      <c r="BI687" s="199"/>
      <c r="BJ687" s="199"/>
      <c r="BK687" s="199"/>
      <c r="BL687" s="218"/>
      <c r="BM687" s="186"/>
      <c r="BN687" s="186"/>
      <c r="BO687" s="186"/>
      <c r="BP687" s="186"/>
      <c r="BQ687" s="186"/>
      <c r="BR687" s="186"/>
      <c r="BS687" s="186"/>
      <c r="BT687" s="186"/>
      <c r="BU687" s="186"/>
      <c r="BV687" s="189"/>
      <c r="BW687" s="184"/>
      <c r="BX687"/>
      <c r="BZ687"/>
    </row>
    <row r="688" spans="2:78" ht="18.75">
      <c r="B688" s="363" t="s">
        <v>428</v>
      </c>
      <c r="C688" s="364">
        <v>29574952000109</v>
      </c>
      <c r="D688" s="365" t="s">
        <v>14</v>
      </c>
      <c r="E688" s="365" t="s">
        <v>614</v>
      </c>
      <c r="F688" s="365" t="s">
        <v>1424</v>
      </c>
      <c r="G688" s="366" t="s">
        <v>1424</v>
      </c>
      <c r="H688" s="366" t="s">
        <v>1340</v>
      </c>
      <c r="I688" s="366" t="s">
        <v>34</v>
      </c>
      <c r="J688" s="366" t="s">
        <v>608</v>
      </c>
      <c r="K688" s="367" t="s">
        <v>48</v>
      </c>
      <c r="L688" s="368"/>
      <c r="M688" s="368" t="s">
        <v>1421</v>
      </c>
      <c r="N688" s="367">
        <v>469173</v>
      </c>
      <c r="O688" s="367" t="s">
        <v>1323</v>
      </c>
      <c r="P688" s="371">
        <v>43155</v>
      </c>
      <c r="Q688" s="372">
        <v>115.97835225999999</v>
      </c>
      <c r="R688" s="372">
        <v>116.78687529777775</v>
      </c>
      <c r="S688" s="367">
        <v>1</v>
      </c>
      <c r="T688" s="369">
        <v>0.16486084773191534</v>
      </c>
      <c r="U688" s="369">
        <v>1.7664051722706078</v>
      </c>
      <c r="V688" s="369">
        <v>4.3143023923503998E-2</v>
      </c>
      <c r="W688" s="369">
        <v>0.38651196183281522</v>
      </c>
      <c r="X688" s="369">
        <v>0.18824659911165331</v>
      </c>
      <c r="Y688" s="369">
        <v>1.2886564997674328</v>
      </c>
      <c r="Z688" s="369">
        <v>0.96427899831777042</v>
      </c>
      <c r="AA688" s="369">
        <v>5.2101860461895644</v>
      </c>
      <c r="AB688" s="369">
        <v>0.36880811499209504</v>
      </c>
      <c r="AC688" s="373">
        <v>-0.18567493202589638</v>
      </c>
      <c r="AD688" s="575">
        <v>0</v>
      </c>
      <c r="AE688" s="370" t="s">
        <v>1979</v>
      </c>
      <c r="AF688" s="370" t="s">
        <v>1812</v>
      </c>
      <c r="AG688" s="374" t="s">
        <v>1459</v>
      </c>
      <c r="AH688" s="374" t="s">
        <v>1819</v>
      </c>
      <c r="AI688" s="374">
        <v>500</v>
      </c>
      <c r="AJ688" s="374">
        <v>100</v>
      </c>
      <c r="AK688" s="374">
        <v>500</v>
      </c>
      <c r="AL688" s="722">
        <v>4</v>
      </c>
      <c r="AM688" s="722">
        <v>20</v>
      </c>
      <c r="AN688" s="369" t="s">
        <v>1834</v>
      </c>
      <c r="AO688" s="367" t="s">
        <v>1326</v>
      </c>
      <c r="AP688" s="370" t="s">
        <v>1835</v>
      </c>
      <c r="AQ688" s="376" t="s">
        <v>676</v>
      </c>
      <c r="AR688" s="369">
        <v>3.3333333333333301E-3</v>
      </c>
      <c r="AS688" s="369">
        <v>3.3333333333333301E-3</v>
      </c>
      <c r="AT688" s="369" t="s">
        <v>1424</v>
      </c>
      <c r="AW688"/>
      <c r="AX688" s="198"/>
      <c r="AY688" s="184"/>
      <c r="AZ688" s="184"/>
      <c r="BA688" s="184"/>
      <c r="BB688" s="186"/>
      <c r="BC688" s="184"/>
      <c r="BD688" s="184"/>
      <c r="BE688" s="184"/>
      <c r="BF688" s="184"/>
      <c r="BG688" s="186"/>
      <c r="BH688" s="186"/>
      <c r="BI688" s="199"/>
      <c r="BJ688" s="199"/>
      <c r="BK688" s="199"/>
      <c r="BL688" s="186"/>
      <c r="BM688" s="186"/>
      <c r="BN688" s="186"/>
      <c r="BO688" s="186"/>
      <c r="BP688" s="186"/>
      <c r="BQ688" s="186"/>
      <c r="BR688" s="186"/>
      <c r="BS688" s="186"/>
      <c r="BT688" s="187"/>
      <c r="BU688" s="188"/>
      <c r="BV688" s="189"/>
      <c r="BW688" s="185"/>
      <c r="BX688"/>
      <c r="BZ688"/>
    </row>
    <row r="689" spans="2:78" ht="18.75">
      <c r="B689" s="363" t="s">
        <v>1601</v>
      </c>
      <c r="C689" s="364">
        <v>29236579000178</v>
      </c>
      <c r="D689" s="365" t="s">
        <v>13</v>
      </c>
      <c r="E689" s="365" t="s">
        <v>615</v>
      </c>
      <c r="F689" s="365" t="s">
        <v>619</v>
      </c>
      <c r="G689" s="366" t="s">
        <v>34</v>
      </c>
      <c r="H689" s="366" t="s">
        <v>867</v>
      </c>
      <c r="I689" s="366" t="s">
        <v>34</v>
      </c>
      <c r="J689" s="366" t="s">
        <v>611</v>
      </c>
      <c r="K689" s="367" t="s">
        <v>48</v>
      </c>
      <c r="L689" s="368"/>
      <c r="M689" s="368" t="s">
        <v>1424</v>
      </c>
      <c r="N689" s="367">
        <v>469742</v>
      </c>
      <c r="O689" s="367" t="s">
        <v>1323</v>
      </c>
      <c r="P689" s="371">
        <v>43282</v>
      </c>
      <c r="Q689" s="372">
        <v>1956.29860446</v>
      </c>
      <c r="R689" s="372">
        <v>1825.1090656178176</v>
      </c>
      <c r="S689" s="367">
        <v>1</v>
      </c>
      <c r="T689" s="369">
        <v>0.22973649430917509</v>
      </c>
      <c r="U689" s="369">
        <v>2.4615167117600825</v>
      </c>
      <c r="V689" s="369">
        <v>0.26586683145654089</v>
      </c>
      <c r="W689" s="369">
        <v>2.3818615680427255</v>
      </c>
      <c r="X689" s="369">
        <v>0.33535810432292612</v>
      </c>
      <c r="Y689" s="369">
        <v>2.2957195663816421</v>
      </c>
      <c r="Z689" s="369">
        <v>0.45548246496125078</v>
      </c>
      <c r="AA689" s="369">
        <v>2.4610599083514249</v>
      </c>
      <c r="AB689" s="369">
        <v>5.7838858284071752E-2</v>
      </c>
      <c r="AC689" s="373">
        <v>2.6668124238157431</v>
      </c>
      <c r="AD689" s="575">
        <v>29236572000156</v>
      </c>
      <c r="AE689" s="370" t="s">
        <v>1817</v>
      </c>
      <c r="AF689" s="370" t="s">
        <v>1818</v>
      </c>
      <c r="AG689" s="374" t="s">
        <v>1594</v>
      </c>
      <c r="AH689" s="374" t="s">
        <v>1813</v>
      </c>
      <c r="AI689" s="374">
        <v>200000</v>
      </c>
      <c r="AJ689" s="374">
        <v>50000</v>
      </c>
      <c r="AK689" s="374">
        <v>200000</v>
      </c>
      <c r="AL689" s="722">
        <v>0</v>
      </c>
      <c r="AM689" s="722">
        <v>0</v>
      </c>
      <c r="AN689" s="369" t="s">
        <v>1820</v>
      </c>
      <c r="AO689" s="367" t="s">
        <v>1326</v>
      </c>
      <c r="AP689" s="370" t="s">
        <v>1835</v>
      </c>
      <c r="AQ689" s="376" t="s">
        <v>1815</v>
      </c>
      <c r="AR689" s="369">
        <v>0</v>
      </c>
      <c r="AS689" s="369">
        <v>0</v>
      </c>
      <c r="AT689" s="369" t="s">
        <v>1424</v>
      </c>
      <c r="AW689"/>
      <c r="AX689" s="198"/>
      <c r="AY689" s="184"/>
      <c r="AZ689" s="184"/>
      <c r="BA689" s="184"/>
      <c r="BB689" s="186"/>
      <c r="BC689" s="184"/>
      <c r="BD689" s="184"/>
      <c r="BE689" s="184"/>
      <c r="BF689" s="184"/>
      <c r="BG689" s="186"/>
      <c r="BH689" s="186"/>
      <c r="BI689" s="199"/>
      <c r="BJ689" s="199"/>
      <c r="BK689" s="199"/>
      <c r="BL689" s="186"/>
      <c r="BM689" s="186"/>
      <c r="BN689" s="186"/>
      <c r="BO689" s="186"/>
      <c r="BP689" s="186"/>
      <c r="BQ689" s="186"/>
      <c r="BR689" s="186"/>
      <c r="BS689" s="186"/>
      <c r="BT689" s="187"/>
      <c r="BU689" s="188"/>
      <c r="BV689" s="189"/>
      <c r="BW689" s="185"/>
      <c r="BX689"/>
      <c r="BZ689"/>
    </row>
    <row r="690" spans="2:78" ht="18.75">
      <c r="B690" s="363" t="s">
        <v>1121</v>
      </c>
      <c r="C690" s="364">
        <v>29177015000101</v>
      </c>
      <c r="D690" s="365" t="s">
        <v>13</v>
      </c>
      <c r="E690" s="365" t="s">
        <v>615</v>
      </c>
      <c r="F690" s="365" t="s">
        <v>619</v>
      </c>
      <c r="G690" s="366" t="s">
        <v>34</v>
      </c>
      <c r="H690" s="366" t="s">
        <v>1339</v>
      </c>
      <c r="I690" s="366" t="s">
        <v>34</v>
      </c>
      <c r="J690" s="366" t="s">
        <v>611</v>
      </c>
      <c r="K690" s="367" t="s">
        <v>48</v>
      </c>
      <c r="L690" s="368"/>
      <c r="M690" s="368" t="s">
        <v>34</v>
      </c>
      <c r="N690" s="367">
        <v>469777</v>
      </c>
      <c r="O690" s="367" t="s">
        <v>1323</v>
      </c>
      <c r="P690" s="371">
        <v>43217</v>
      </c>
      <c r="Q690" s="372">
        <v>6.7597153199999997</v>
      </c>
      <c r="R690" s="372">
        <v>8.8093321651587324</v>
      </c>
      <c r="S690" s="367">
        <v>1</v>
      </c>
      <c r="T690" s="369">
        <v>6.718017476087712E-2</v>
      </c>
      <c r="U690" s="369">
        <v>0.71980345730494455</v>
      </c>
      <c r="V690" s="369">
        <v>7.5816913121892648E-2</v>
      </c>
      <c r="W690" s="369">
        <v>0.67923249614606085</v>
      </c>
      <c r="X690" s="369">
        <v>7.6602774596391976E-2</v>
      </c>
      <c r="Y690" s="369">
        <v>0.52439015551781742</v>
      </c>
      <c r="Z690" s="369">
        <v>0.10565507207028002</v>
      </c>
      <c r="AA690" s="369">
        <v>0.57087480197128448</v>
      </c>
      <c r="AB690" s="369">
        <v>4.8404178393101495E-2</v>
      </c>
      <c r="AC690" s="373">
        <v>-0.73969920928294053</v>
      </c>
      <c r="AD690" s="575">
        <v>22354046000141</v>
      </c>
      <c r="AE690" s="370" t="s">
        <v>1889</v>
      </c>
      <c r="AF690" s="370" t="s">
        <v>1833</v>
      </c>
      <c r="AG690" s="374" t="s">
        <v>1458</v>
      </c>
      <c r="AH690" s="374" t="s">
        <v>1819</v>
      </c>
      <c r="AI690" s="374">
        <v>5000</v>
      </c>
      <c r="AJ690" s="374">
        <v>5000</v>
      </c>
      <c r="AK690" s="374">
        <v>5000</v>
      </c>
      <c r="AL690" s="722">
        <v>0</v>
      </c>
      <c r="AM690" s="722">
        <v>0</v>
      </c>
      <c r="AN690" s="369" t="s">
        <v>1815</v>
      </c>
      <c r="AO690" s="367" t="s">
        <v>1326</v>
      </c>
      <c r="AP690" s="370" t="s">
        <v>1835</v>
      </c>
      <c r="AQ690" s="376" t="s">
        <v>670</v>
      </c>
      <c r="AR690" s="369">
        <v>4.8250000000000003E-3</v>
      </c>
      <c r="AS690" s="369">
        <v>4.8250000000000003E-3</v>
      </c>
      <c r="AT690" s="369" t="s">
        <v>1424</v>
      </c>
      <c r="AW690"/>
      <c r="AX690" s="198"/>
      <c r="AY690" s="184"/>
      <c r="AZ690" s="184"/>
      <c r="BA690" s="184"/>
      <c r="BB690" s="186"/>
      <c r="BC690" s="184"/>
      <c r="BD690" s="184"/>
      <c r="BE690" s="184"/>
      <c r="BF690" s="184"/>
      <c r="BG690" s="186"/>
      <c r="BH690" s="186"/>
      <c r="BI690" s="199"/>
      <c r="BJ690" s="199"/>
      <c r="BK690" s="199"/>
      <c r="BL690" s="186"/>
      <c r="BM690" s="186"/>
      <c r="BN690" s="186"/>
      <c r="BO690" s="186"/>
      <c r="BP690" s="186"/>
      <c r="BQ690" s="186"/>
      <c r="BR690" s="186"/>
      <c r="BS690" s="186"/>
      <c r="BT690" s="187"/>
      <c r="BU690" s="188"/>
      <c r="BV690" s="189"/>
      <c r="BW690" s="185"/>
      <c r="BX690"/>
      <c r="BZ690"/>
    </row>
    <row r="691" spans="2:78" ht="18.75">
      <c r="B691" s="363" t="s">
        <v>1286</v>
      </c>
      <c r="C691" s="364"/>
      <c r="D691" s="365" t="s">
        <v>13</v>
      </c>
      <c r="E691" s="365" t="s">
        <v>616</v>
      </c>
      <c r="F691" s="365" t="s">
        <v>619</v>
      </c>
      <c r="G691" s="366" t="s">
        <v>34</v>
      </c>
      <c r="H691" s="366" t="s">
        <v>1340</v>
      </c>
      <c r="I691" s="366" t="s">
        <v>34</v>
      </c>
      <c r="J691" s="366" t="s">
        <v>1424</v>
      </c>
      <c r="L691" s="368"/>
      <c r="M691" s="368" t="s">
        <v>1421</v>
      </c>
      <c r="N691" s="367">
        <v>469882</v>
      </c>
      <c r="O691" s="367" t="s">
        <v>1323</v>
      </c>
      <c r="P691" s="371"/>
      <c r="S691" s="367"/>
      <c r="U691" s="369"/>
      <c r="W691" s="369"/>
      <c r="Y691" s="369"/>
      <c r="AA691" s="369"/>
      <c r="AD691" s="575">
        <v>0</v>
      </c>
      <c r="AE691" s="370"/>
      <c r="AF691" s="370"/>
      <c r="AG691" s="374" t="s">
        <v>1458</v>
      </c>
      <c r="AH691" s="374"/>
      <c r="AI691" s="374">
        <v>100</v>
      </c>
      <c r="AJ691" s="374">
        <v>100</v>
      </c>
      <c r="AK691" s="374">
        <v>100</v>
      </c>
      <c r="AN691" s="369"/>
      <c r="AO691" s="367" t="s">
        <v>1326</v>
      </c>
      <c r="AP691" s="370"/>
      <c r="AR691" s="369">
        <v>0</v>
      </c>
      <c r="AS691" s="369">
        <v>0</v>
      </c>
      <c r="AT691" s="369" t="s">
        <v>1424</v>
      </c>
      <c r="AW691"/>
      <c r="AX691" s="198"/>
      <c r="AY691" s="184"/>
      <c r="AZ691" s="184"/>
      <c r="BA691" s="184"/>
      <c r="BB691" s="186"/>
      <c r="BC691" s="184"/>
      <c r="BD691" s="184"/>
      <c r="BE691" s="184"/>
      <c r="BF691" s="184"/>
      <c r="BG691" s="186"/>
      <c r="BH691" s="186"/>
      <c r="BI691" s="199"/>
      <c r="BJ691" s="199"/>
      <c r="BK691" s="199"/>
      <c r="BL691" s="186"/>
      <c r="BM691" s="186"/>
      <c r="BN691" s="186"/>
      <c r="BO691" s="186"/>
      <c r="BP691" s="186"/>
      <c r="BQ691" s="186"/>
      <c r="BR691" s="186"/>
      <c r="BS691" s="186"/>
      <c r="BT691" s="187"/>
      <c r="BU691" s="188"/>
      <c r="BV691" s="189"/>
      <c r="BW691" s="185"/>
      <c r="BX691"/>
      <c r="BZ691"/>
    </row>
    <row r="692" spans="2:78" ht="18.75">
      <c r="B692" s="363" t="s">
        <v>481</v>
      </c>
      <c r="C692" s="364">
        <v>29250121000173</v>
      </c>
      <c r="D692" s="365" t="s">
        <v>11</v>
      </c>
      <c r="E692" s="365" t="s">
        <v>620</v>
      </c>
      <c r="F692" s="365" t="s">
        <v>665</v>
      </c>
      <c r="G692" s="366" t="s">
        <v>740</v>
      </c>
      <c r="H692" s="366" t="s">
        <v>34</v>
      </c>
      <c r="I692" s="366" t="s">
        <v>1424</v>
      </c>
      <c r="J692" s="366" t="s">
        <v>608</v>
      </c>
      <c r="K692" s="367" t="s">
        <v>48</v>
      </c>
      <c r="L692" s="368"/>
      <c r="M692" s="368" t="s">
        <v>34</v>
      </c>
      <c r="N692" s="367">
        <v>470473</v>
      </c>
      <c r="O692" s="367" t="s">
        <v>1323</v>
      </c>
      <c r="P692" s="371">
        <v>43036</v>
      </c>
      <c r="Q692" s="372">
        <v>400.66082270999999</v>
      </c>
      <c r="R692" s="372">
        <v>267.6466537140476</v>
      </c>
      <c r="S692" s="367">
        <v>1</v>
      </c>
      <c r="T692" s="369">
        <v>0.11044597443220727</v>
      </c>
      <c r="U692" s="369">
        <v>1.183375817712421</v>
      </c>
      <c r="V692" s="369">
        <v>0.13274884079830684</v>
      </c>
      <c r="W692" s="369">
        <v>1.1892772045594344</v>
      </c>
      <c r="X692" s="369">
        <v>0.20307324889340572</v>
      </c>
      <c r="Y692" s="369">
        <v>1.3901534654560301</v>
      </c>
      <c r="Z692" s="369">
        <v>0.23075200426693532</v>
      </c>
      <c r="AA692" s="369">
        <v>1.2467977368160679</v>
      </c>
      <c r="AB692" s="369">
        <v>2.1272161806352254E-3</v>
      </c>
      <c r="AC692" s="373">
        <v>9.9319455095239082</v>
      </c>
      <c r="AD692" s="575">
        <v>0</v>
      </c>
      <c r="AE692" s="370" t="s">
        <v>1829</v>
      </c>
      <c r="AF692" s="370" t="s">
        <v>1830</v>
      </c>
      <c r="AG692" s="374" t="s">
        <v>743</v>
      </c>
      <c r="AH692" s="374" t="s">
        <v>1819</v>
      </c>
      <c r="AI692" s="374">
        <v>500</v>
      </c>
      <c r="AJ692" s="374">
        <v>500</v>
      </c>
      <c r="AK692" s="374">
        <v>500</v>
      </c>
      <c r="AL692" s="722">
        <v>0.4</v>
      </c>
      <c r="AM692" s="722">
        <v>10</v>
      </c>
      <c r="AN692" s="369" t="s">
        <v>1820</v>
      </c>
      <c r="AO692" s="367" t="s">
        <v>1326</v>
      </c>
      <c r="AP692" s="370" t="s">
        <v>1821</v>
      </c>
      <c r="AQ692" s="376" t="s">
        <v>11</v>
      </c>
      <c r="AR692" s="369">
        <v>5.3333333333333303E-4</v>
      </c>
      <c r="AS692" s="369">
        <v>5.3333333333333303E-4</v>
      </c>
      <c r="AT692" s="369" t="s">
        <v>1424</v>
      </c>
      <c r="AW692" s="198"/>
      <c r="AX692" s="198"/>
      <c r="AY692" s="184"/>
      <c r="AZ692" s="184"/>
      <c r="BA692" s="184"/>
      <c r="BB692" s="186"/>
      <c r="BC692" s="184"/>
      <c r="BD692" s="184"/>
      <c r="BE692" s="184"/>
      <c r="BF692" s="184"/>
      <c r="BG692" s="186"/>
      <c r="BH692" s="186"/>
      <c r="BI692" s="199"/>
      <c r="BJ692" s="199"/>
      <c r="BK692" s="199"/>
      <c r="BL692" s="218"/>
      <c r="BM692" s="186"/>
      <c r="BN692" s="186"/>
      <c r="BO692" s="186"/>
      <c r="BP692" s="186"/>
      <c r="BQ692" s="186"/>
      <c r="BR692" s="186"/>
      <c r="BS692" s="186"/>
      <c r="BT692" s="187"/>
      <c r="BU692" s="188"/>
      <c r="BV692" s="189"/>
      <c r="BW692" s="185"/>
      <c r="BX692"/>
      <c r="BZ692"/>
    </row>
    <row r="693" spans="2:78" ht="18.75">
      <c r="B693" s="363" t="s">
        <v>1658</v>
      </c>
      <c r="C693" s="364">
        <v>30129261000177</v>
      </c>
      <c r="D693" s="365" t="s">
        <v>13</v>
      </c>
      <c r="E693" s="365" t="s">
        <v>615</v>
      </c>
      <c r="F693" s="365" t="s">
        <v>619</v>
      </c>
      <c r="G693" s="366" t="s">
        <v>34</v>
      </c>
      <c r="H693" s="366" t="s">
        <v>1339</v>
      </c>
      <c r="I693" s="366" t="s">
        <v>34</v>
      </c>
      <c r="J693" s="366" t="s">
        <v>611</v>
      </c>
      <c r="K693" s="367" t="s">
        <v>48</v>
      </c>
      <c r="L693" s="368"/>
      <c r="M693" s="368" t="s">
        <v>1424</v>
      </c>
      <c r="N693" s="367">
        <v>470503</v>
      </c>
      <c r="O693" s="367" t="s">
        <v>1326</v>
      </c>
      <c r="P693" s="371">
        <v>43293</v>
      </c>
      <c r="Q693" s="372">
        <v>461.24641786000001</v>
      </c>
      <c r="R693" s="372">
        <v>464.02388190400785</v>
      </c>
      <c r="S693" s="367">
        <v>1</v>
      </c>
      <c r="T693" s="369">
        <v>0.22511721694161269</v>
      </c>
      <c r="U693" s="369">
        <v>2.4120233629967474</v>
      </c>
      <c r="V693" s="369">
        <v>0.2818324361189295</v>
      </c>
      <c r="W693" s="369">
        <v>2.5248950557010885</v>
      </c>
      <c r="X693" s="369">
        <v>0.3609673455120026</v>
      </c>
      <c r="Y693" s="369">
        <v>2.4710295866856016</v>
      </c>
      <c r="Z693" s="369">
        <v>0.41542765267295301</v>
      </c>
      <c r="AA693" s="369">
        <v>2.2446360056932666</v>
      </c>
      <c r="AB693" s="369">
        <v>4.2114495869114303E-2</v>
      </c>
      <c r="AC693" s="373">
        <v>4.0416247897792763</v>
      </c>
      <c r="AD693" s="575">
        <v>23565803000199</v>
      </c>
      <c r="AE693" s="370" t="s">
        <v>1906</v>
      </c>
      <c r="AF693" s="370" t="s">
        <v>1907</v>
      </c>
      <c r="AG693" s="374" t="s">
        <v>1462</v>
      </c>
      <c r="AH693" s="374" t="s">
        <v>1819</v>
      </c>
      <c r="AI693" s="374">
        <v>10000</v>
      </c>
      <c r="AJ693" s="374">
        <v>10000</v>
      </c>
      <c r="AK693" s="374">
        <v>10000</v>
      </c>
      <c r="AL693" s="722">
        <v>2.5</v>
      </c>
      <c r="AM693" s="722">
        <v>0</v>
      </c>
      <c r="AN693" s="369" t="s">
        <v>1820</v>
      </c>
      <c r="AO693" s="367" t="s">
        <v>1326</v>
      </c>
      <c r="AP693" s="370" t="s">
        <v>1835</v>
      </c>
      <c r="AQ693" s="376" t="s">
        <v>1815</v>
      </c>
      <c r="AR693" s="369">
        <v>0</v>
      </c>
      <c r="AS693" s="369">
        <v>0</v>
      </c>
      <c r="AT693" s="369" t="s">
        <v>1424</v>
      </c>
      <c r="AW693" s="198"/>
      <c r="AX693" s="198"/>
      <c r="AY693" s="184"/>
      <c r="AZ693" s="184"/>
      <c r="BA693" s="184"/>
      <c r="BB693" s="186"/>
      <c r="BC693" s="184"/>
      <c r="BD693" s="184"/>
      <c r="BE693" s="184"/>
      <c r="BF693" s="184"/>
      <c r="BG693" s="186"/>
      <c r="BH693" s="186"/>
      <c r="BI693" s="199"/>
      <c r="BJ693" s="199"/>
      <c r="BK693" s="199"/>
      <c r="BL693" s="218"/>
      <c r="BM693" s="186"/>
      <c r="BN693" s="186"/>
      <c r="BO693" s="186"/>
      <c r="BP693" s="186"/>
      <c r="BQ693" s="186"/>
      <c r="BR693" s="186"/>
      <c r="BS693" s="186"/>
      <c r="BT693" s="187"/>
      <c r="BU693" s="188"/>
      <c r="BV693" s="189"/>
      <c r="BW693" s="185"/>
      <c r="BX693"/>
      <c r="BZ693"/>
    </row>
    <row r="694" spans="2:78" ht="18.75">
      <c r="B694" s="363" t="s">
        <v>943</v>
      </c>
      <c r="C694" s="364">
        <v>30294047000176</v>
      </c>
      <c r="D694" s="365" t="s">
        <v>13</v>
      </c>
      <c r="E694" s="365" t="s">
        <v>615</v>
      </c>
      <c r="F694" s="365" t="s">
        <v>619</v>
      </c>
      <c r="G694" s="366" t="s">
        <v>34</v>
      </c>
      <c r="H694" s="366" t="s">
        <v>1339</v>
      </c>
      <c r="I694" s="366" t="s">
        <v>34</v>
      </c>
      <c r="J694" s="366" t="s">
        <v>1424</v>
      </c>
      <c r="K694" s="367" t="s">
        <v>48</v>
      </c>
      <c r="L694" s="368"/>
      <c r="M694" s="368" t="s">
        <v>34</v>
      </c>
      <c r="N694" s="367">
        <v>470627</v>
      </c>
      <c r="O694" s="367" t="s">
        <v>1323</v>
      </c>
      <c r="P694" s="371">
        <v>43280</v>
      </c>
      <c r="Q694" s="372">
        <v>12.77077658</v>
      </c>
      <c r="R694" s="372">
        <v>14.339691051587291</v>
      </c>
      <c r="S694" s="367">
        <v>4</v>
      </c>
      <c r="T694" s="369">
        <v>-3.2432564862088786E-2</v>
      </c>
      <c r="U694" s="369">
        <v>-0.34749942821812291</v>
      </c>
      <c r="V694" s="369">
        <v>-1.0348448705487345E-2</v>
      </c>
      <c r="W694" s="369">
        <v>-9.2710219343366665E-2</v>
      </c>
      <c r="X694" s="369">
        <v>5.4400328481973625E-2</v>
      </c>
      <c r="Y694" s="369">
        <v>0.37240161160201807</v>
      </c>
      <c r="Z694" s="369">
        <v>8.8943468455474184E-2</v>
      </c>
      <c r="AA694" s="369">
        <v>0.48057877342020006</v>
      </c>
      <c r="AB694" s="369">
        <v>4.7196545481930557E-2</v>
      </c>
      <c r="AC694" s="373">
        <v>-2.5842970722813678</v>
      </c>
      <c r="AD694" s="575">
        <v>30294098000106</v>
      </c>
      <c r="AE694" s="370" t="s">
        <v>1842</v>
      </c>
      <c r="AF694" s="370" t="s">
        <v>1812</v>
      </c>
      <c r="AG694" s="374" t="s">
        <v>1459</v>
      </c>
      <c r="AH694" s="374" t="s">
        <v>1813</v>
      </c>
      <c r="AI694" s="374">
        <v>5000</v>
      </c>
      <c r="AJ694" s="374">
        <v>0</v>
      </c>
      <c r="AK694" s="374">
        <v>100</v>
      </c>
      <c r="AL694" s="722">
        <v>0.93</v>
      </c>
      <c r="AM694" s="722">
        <v>0</v>
      </c>
      <c r="AN694" s="369" t="s">
        <v>1815</v>
      </c>
      <c r="AO694" s="367" t="s">
        <v>1326</v>
      </c>
      <c r="AP694" s="370" t="s">
        <v>1835</v>
      </c>
      <c r="AQ694" s="376" t="s">
        <v>681</v>
      </c>
      <c r="AR694" s="369">
        <v>4.6499999999999996E-3</v>
      </c>
      <c r="AS694" s="369">
        <v>4.6499999999999996E-3</v>
      </c>
      <c r="AT694" s="369" t="s">
        <v>1424</v>
      </c>
      <c r="AW694" s="198"/>
      <c r="AX694" s="198"/>
      <c r="AY694" s="184"/>
      <c r="AZ694" s="184"/>
      <c r="BA694" s="184"/>
      <c r="BB694" s="186"/>
      <c r="BC694" s="184"/>
      <c r="BD694" s="184"/>
      <c r="BE694" s="184"/>
      <c r="BF694" s="184"/>
      <c r="BG694" s="186"/>
      <c r="BH694" s="186"/>
      <c r="BI694" s="199"/>
      <c r="BJ694" s="199"/>
      <c r="BK694" s="199"/>
      <c r="BL694" s="218"/>
      <c r="BM694" s="186"/>
      <c r="BN694" s="186"/>
      <c r="BO694" s="186"/>
      <c r="BP694" s="186"/>
      <c r="BQ694" s="186"/>
      <c r="BR694" s="186"/>
      <c r="BS694" s="186"/>
      <c r="BT694" s="187"/>
      <c r="BU694" s="188"/>
      <c r="BV694" s="189"/>
      <c r="BW694" s="185"/>
      <c r="BX694"/>
      <c r="BZ694"/>
    </row>
    <row r="695" spans="2:78" ht="18.75">
      <c r="B695" s="363" t="s">
        <v>167</v>
      </c>
      <c r="C695" s="364">
        <v>30338659000113</v>
      </c>
      <c r="D695" s="365" t="s">
        <v>13</v>
      </c>
      <c r="E695" s="365" t="s">
        <v>615</v>
      </c>
      <c r="F695" s="365" t="s">
        <v>619</v>
      </c>
      <c r="G695" s="366" t="s">
        <v>34</v>
      </c>
      <c r="H695" s="366" t="s">
        <v>1340</v>
      </c>
      <c r="I695" s="366" t="s">
        <v>34</v>
      </c>
      <c r="J695" s="366" t="s">
        <v>608</v>
      </c>
      <c r="K695" s="367" t="s">
        <v>48</v>
      </c>
      <c r="L695" s="368"/>
      <c r="M695" s="368" t="s">
        <v>1421</v>
      </c>
      <c r="N695" s="367">
        <v>470724</v>
      </c>
      <c r="O695" s="367" t="s">
        <v>1323</v>
      </c>
      <c r="P695" s="371">
        <v>43296</v>
      </c>
      <c r="Q695" s="372">
        <v>23.900909290000001</v>
      </c>
      <c r="R695" s="372">
        <v>24.812773960317482</v>
      </c>
      <c r="S695" s="367">
        <v>1</v>
      </c>
      <c r="T695" s="369">
        <v>0.18293949855754832</v>
      </c>
      <c r="U695" s="369">
        <v>1.9601092734287038</v>
      </c>
      <c r="V695" s="369">
        <v>4.2423041430388775E-2</v>
      </c>
      <c r="W695" s="369">
        <v>0.38006174530667042</v>
      </c>
      <c r="X695" s="369">
        <v>-0.1808157428615248</v>
      </c>
      <c r="Y695" s="369">
        <v>-1.2377880046617873</v>
      </c>
      <c r="Z695" s="369">
        <v>-4.7431040921944612E-2</v>
      </c>
      <c r="AA695" s="369">
        <v>-0.25627909349771411</v>
      </c>
      <c r="AB695" s="369">
        <v>0.66111410405655247</v>
      </c>
      <c r="AC695" s="373">
        <v>-0.10466938120102809</v>
      </c>
      <c r="AD695" s="575">
        <v>29661053000135</v>
      </c>
      <c r="AE695" s="370" t="s">
        <v>2063</v>
      </c>
      <c r="AF695" s="370" t="s">
        <v>1833</v>
      </c>
      <c r="AG695" s="374" t="s">
        <v>1458</v>
      </c>
      <c r="AH695" s="374" t="s">
        <v>1819</v>
      </c>
      <c r="AI695" s="374">
        <v>500</v>
      </c>
      <c r="AJ695" s="374">
        <v>500</v>
      </c>
      <c r="AK695" s="374">
        <v>500</v>
      </c>
      <c r="AL695" s="722">
        <v>1.8</v>
      </c>
      <c r="AM695" s="722">
        <v>20</v>
      </c>
      <c r="AN695" s="369" t="s">
        <v>1815</v>
      </c>
      <c r="AO695" s="367" t="s">
        <v>1326</v>
      </c>
      <c r="AP695" s="370" t="s">
        <v>1835</v>
      </c>
      <c r="AQ695" s="376" t="s">
        <v>670</v>
      </c>
      <c r="AR695" s="369">
        <v>3.5999999999999999E-3</v>
      </c>
      <c r="AS695" s="369">
        <v>3.5999999999999999E-3</v>
      </c>
      <c r="AT695" s="369" t="s">
        <v>1424</v>
      </c>
      <c r="AW695" s="198"/>
      <c r="AX695" s="198"/>
      <c r="AY695" s="184"/>
      <c r="AZ695" s="184"/>
      <c r="BA695" s="184"/>
      <c r="BB695" s="186"/>
      <c r="BC695" s="184"/>
      <c r="BD695" s="184"/>
      <c r="BE695" s="184"/>
      <c r="BF695" s="184"/>
      <c r="BG695" s="186"/>
      <c r="BH695" s="186"/>
      <c r="BI695" s="199"/>
      <c r="BJ695" s="199"/>
      <c r="BK695" s="199"/>
      <c r="BL695" s="218"/>
      <c r="BM695" s="186"/>
      <c r="BN695" s="186"/>
      <c r="BO695" s="186"/>
      <c r="BP695" s="186"/>
      <c r="BQ695" s="186"/>
      <c r="BR695" s="186"/>
      <c r="BS695" s="186"/>
      <c r="BT695" s="187"/>
      <c r="BU695" s="188"/>
      <c r="BV695" s="189"/>
      <c r="BW695" s="185"/>
      <c r="BX695"/>
      <c r="BZ695"/>
    </row>
    <row r="696" spans="2:78" ht="18.75">
      <c r="B696" s="363" t="s">
        <v>1051</v>
      </c>
      <c r="C696" s="364">
        <v>30877877000126</v>
      </c>
      <c r="D696" s="365" t="s">
        <v>11</v>
      </c>
      <c r="E696" s="365" t="s">
        <v>620</v>
      </c>
      <c r="F696" s="365" t="s">
        <v>687</v>
      </c>
      <c r="G696" s="366" t="s">
        <v>740</v>
      </c>
      <c r="H696" s="366" t="s">
        <v>34</v>
      </c>
      <c r="I696" s="366" t="s">
        <v>1321</v>
      </c>
      <c r="J696" s="366" t="s">
        <v>608</v>
      </c>
      <c r="K696" s="367" t="s">
        <v>48</v>
      </c>
      <c r="L696" s="368" t="s">
        <v>717</v>
      </c>
      <c r="M696" s="368" t="s">
        <v>34</v>
      </c>
      <c r="N696" s="367">
        <v>471331</v>
      </c>
      <c r="O696" s="367" t="s">
        <v>1323</v>
      </c>
      <c r="P696" s="371">
        <v>43313</v>
      </c>
      <c r="Q696" s="372">
        <v>59.603573220000001</v>
      </c>
      <c r="R696" s="372">
        <v>687729.6422793658</v>
      </c>
      <c r="S696" s="367">
        <v>1</v>
      </c>
      <c r="T696" s="369">
        <v>0.10420193540743838</v>
      </c>
      <c r="U696" s="369">
        <v>1.1164739245039943</v>
      </c>
      <c r="V696" s="369">
        <v>0.1428567359937063</v>
      </c>
      <c r="W696" s="369">
        <v>1.2798323406319878</v>
      </c>
      <c r="X696" s="369">
        <v>0.238975022021922</v>
      </c>
      <c r="Y696" s="369">
        <v>1.6359218007862075</v>
      </c>
      <c r="Z696" s="369">
        <v>0.30681698258270496</v>
      </c>
      <c r="AA696" s="369">
        <v>1.6577915356190291</v>
      </c>
      <c r="AB696" s="369">
        <v>9.3265762832777828E-3</v>
      </c>
      <c r="AC696" s="373">
        <v>3.3490628757789542</v>
      </c>
      <c r="AD696" s="575">
        <v>22672424000135</v>
      </c>
      <c r="AE696" s="370" t="s">
        <v>1889</v>
      </c>
      <c r="AF696" s="370" t="s">
        <v>1833</v>
      </c>
      <c r="AG696" s="374" t="s">
        <v>1458</v>
      </c>
      <c r="AH696" s="374" t="s">
        <v>1894</v>
      </c>
      <c r="AI696" s="374">
        <v>50000</v>
      </c>
      <c r="AJ696" s="374">
        <v>50000</v>
      </c>
      <c r="AK696" s="374">
        <v>0</v>
      </c>
      <c r="AL696" s="722">
        <v>0</v>
      </c>
      <c r="AM696" s="722">
        <v>0</v>
      </c>
      <c r="AN696" s="369" t="s">
        <v>1815</v>
      </c>
      <c r="AO696" s="367" t="s">
        <v>1326</v>
      </c>
      <c r="AP696" s="370" t="s">
        <v>1835</v>
      </c>
      <c r="AQ696" s="376" t="s">
        <v>681</v>
      </c>
      <c r="AR696" s="369">
        <v>6.6666666666666697E-3</v>
      </c>
      <c r="AS696" s="369">
        <v>6.6666666666666697E-3</v>
      </c>
      <c r="AT696" s="369" t="s">
        <v>1424</v>
      </c>
      <c r="AW696" s="198"/>
      <c r="AX696" s="198"/>
      <c r="AY696" s="184"/>
      <c r="AZ696" s="184"/>
      <c r="BA696" s="184"/>
      <c r="BB696" s="186"/>
      <c r="BC696" s="184"/>
      <c r="BD696" s="184"/>
      <c r="BE696" s="184"/>
      <c r="BF696" s="184"/>
      <c r="BG696" s="186"/>
      <c r="BH696" s="186"/>
      <c r="BI696" s="199"/>
      <c r="BJ696" s="199"/>
      <c r="BK696" s="199"/>
      <c r="BL696" s="218"/>
      <c r="BM696" s="186"/>
      <c r="BN696" s="186"/>
      <c r="BO696" s="186"/>
      <c r="BP696" s="186"/>
      <c r="BQ696" s="186"/>
      <c r="BR696" s="186"/>
      <c r="BS696" s="186"/>
      <c r="BT696" s="187"/>
      <c r="BU696" s="188"/>
      <c r="BV696" s="189"/>
      <c r="BW696" s="185"/>
      <c r="BX696"/>
      <c r="BZ696"/>
    </row>
    <row r="697" spans="2:78" ht="18.75">
      <c r="B697" s="363" t="s">
        <v>346</v>
      </c>
      <c r="C697" s="364">
        <v>29206196000157</v>
      </c>
      <c r="D697" s="365" t="s">
        <v>11</v>
      </c>
      <c r="E697" s="365" t="s">
        <v>620</v>
      </c>
      <c r="F697" s="365" t="s">
        <v>665</v>
      </c>
      <c r="G697" s="366" t="s">
        <v>740</v>
      </c>
      <c r="H697" s="366" t="s">
        <v>34</v>
      </c>
      <c r="I697" s="366" t="s">
        <v>1424</v>
      </c>
      <c r="J697" s="366" t="s">
        <v>608</v>
      </c>
      <c r="K697" s="367" t="s">
        <v>48</v>
      </c>
      <c r="L697" s="368"/>
      <c r="M697" s="368" t="s">
        <v>34</v>
      </c>
      <c r="N697" s="367">
        <v>471501</v>
      </c>
      <c r="O697" s="367" t="s">
        <v>1323</v>
      </c>
      <c r="P697" s="371">
        <v>43109</v>
      </c>
      <c r="Q697" s="372">
        <v>1021.23877697</v>
      </c>
      <c r="R697" s="372">
        <v>1023.105454022857</v>
      </c>
      <c r="S697" s="367">
        <v>1</v>
      </c>
      <c r="T697" s="369">
        <v>0.10179580557147982</v>
      </c>
      <c r="U697" s="369">
        <v>1.0906933935540188</v>
      </c>
      <c r="V697" s="369">
        <v>0.12195662427375775</v>
      </c>
      <c r="W697" s="369">
        <v>1.0925913350472725</v>
      </c>
      <c r="X697" s="369">
        <v>0.18169312360769885</v>
      </c>
      <c r="Y697" s="369">
        <v>1.2437941817011788</v>
      </c>
      <c r="Z697" s="369">
        <v>0.17032782005778646</v>
      </c>
      <c r="AA697" s="369">
        <v>0.92031417555618833</v>
      </c>
      <c r="AB697" s="369">
        <v>1.675249952726326E-3</v>
      </c>
      <c r="AC697" s="373">
        <v>6.1693352992954376</v>
      </c>
      <c r="AD697" s="575">
        <v>0</v>
      </c>
      <c r="AE697" s="370" t="s">
        <v>1977</v>
      </c>
      <c r="AF697" s="370" t="s">
        <v>1812</v>
      </c>
      <c r="AG697" s="374" t="s">
        <v>1459</v>
      </c>
      <c r="AH697" s="374" t="s">
        <v>1819</v>
      </c>
      <c r="AI697" s="374">
        <v>500</v>
      </c>
      <c r="AJ697" s="374">
        <v>100</v>
      </c>
      <c r="AK697" s="374">
        <v>100</v>
      </c>
      <c r="AL697" s="722">
        <v>0.6</v>
      </c>
      <c r="AM697" s="722">
        <v>0</v>
      </c>
      <c r="AN697" s="369" t="s">
        <v>1820</v>
      </c>
      <c r="AO697" s="367" t="s">
        <v>1326</v>
      </c>
      <c r="AP697" s="370" t="s">
        <v>1821</v>
      </c>
      <c r="AQ697" s="376" t="s">
        <v>11</v>
      </c>
      <c r="AR697" s="369">
        <v>1.1199999999999999E-3</v>
      </c>
      <c r="AS697" s="369">
        <v>1.1199999999999999E-3</v>
      </c>
      <c r="AT697" s="369" t="s">
        <v>1424</v>
      </c>
      <c r="AW697" s="198"/>
      <c r="AX697" s="198"/>
      <c r="AY697" s="184"/>
      <c r="AZ697" s="184"/>
      <c r="BA697" s="184"/>
      <c r="BB697" s="186"/>
      <c r="BC697" s="184"/>
      <c r="BD697" s="184"/>
      <c r="BE697" s="184"/>
      <c r="BF697" s="184"/>
      <c r="BG697" s="186"/>
      <c r="BH697" s="186"/>
      <c r="BI697" s="199"/>
      <c r="BJ697" s="199"/>
      <c r="BK697" s="199"/>
      <c r="BL697" s="218"/>
      <c r="BM697" s="186"/>
      <c r="BN697" s="186"/>
      <c r="BO697" s="186"/>
      <c r="BP697" s="186"/>
      <c r="BQ697" s="186"/>
      <c r="BR697" s="186"/>
      <c r="BS697" s="186"/>
      <c r="BT697" s="187"/>
      <c r="BU697" s="188"/>
      <c r="BV697" s="189"/>
      <c r="BW697" s="185"/>
      <c r="BX697"/>
      <c r="BZ697"/>
    </row>
    <row r="698" spans="2:78" ht="18.75">
      <c r="B698" s="363" t="s">
        <v>1591</v>
      </c>
      <c r="C698" s="364">
        <v>29550612000130</v>
      </c>
      <c r="D698" s="365" t="s">
        <v>14</v>
      </c>
      <c r="E698" s="365" t="s">
        <v>607</v>
      </c>
      <c r="F698" s="365" t="s">
        <v>1319</v>
      </c>
      <c r="G698" s="366" t="s">
        <v>1424</v>
      </c>
      <c r="H698" s="366" t="s">
        <v>34</v>
      </c>
      <c r="I698" s="366" t="s">
        <v>34</v>
      </c>
      <c r="J698" s="366" t="s">
        <v>608</v>
      </c>
      <c r="K698" s="367" t="s">
        <v>48</v>
      </c>
      <c r="L698" s="368"/>
      <c r="M698" s="368" t="s">
        <v>1424</v>
      </c>
      <c r="N698" s="367">
        <v>471569</v>
      </c>
      <c r="O698" s="367" t="s">
        <v>1323</v>
      </c>
      <c r="P698" s="371">
        <v>43315</v>
      </c>
      <c r="Q698" s="372">
        <v>49.454758210000001</v>
      </c>
      <c r="R698" s="372">
        <v>68.905359287222225</v>
      </c>
      <c r="S698" s="367">
        <v>2</v>
      </c>
      <c r="T698" s="369">
        <v>-2.3802000110022759E-2</v>
      </c>
      <c r="U698" s="369">
        <v>-0.25502705271234938</v>
      </c>
      <c r="V698" s="369">
        <v>-0.13589252050859146</v>
      </c>
      <c r="W698" s="369">
        <v>-1.2174409655037424</v>
      </c>
      <c r="X698" s="369">
        <v>-0.16149963208221063</v>
      </c>
      <c r="Y698" s="369">
        <v>-1.1055580901589119</v>
      </c>
      <c r="Z698" s="369">
        <v>-5.6515273241079744E-2</v>
      </c>
      <c r="AA698" s="369">
        <v>-0.30536295880233288</v>
      </c>
      <c r="AB698" s="369">
        <v>0.18526988593508412</v>
      </c>
      <c r="AC698" s="373">
        <v>-1.3359643682221352</v>
      </c>
      <c r="AD698" s="575">
        <v>0</v>
      </c>
      <c r="AE698" s="370" t="s">
        <v>1929</v>
      </c>
      <c r="AF698" s="370" t="s">
        <v>1833</v>
      </c>
      <c r="AG698" s="374" t="s">
        <v>1458</v>
      </c>
      <c r="AH698" s="374" t="s">
        <v>1894</v>
      </c>
      <c r="AI698" s="374">
        <v>5000</v>
      </c>
      <c r="AJ698" s="374">
        <v>0</v>
      </c>
      <c r="AK698" s="374">
        <v>1000</v>
      </c>
      <c r="AL698" s="722">
        <v>1.8</v>
      </c>
      <c r="AM698" s="722">
        <v>20</v>
      </c>
      <c r="AN698" s="369" t="s">
        <v>1834</v>
      </c>
      <c r="AO698" s="367" t="s">
        <v>1323</v>
      </c>
      <c r="AP698" s="370" t="s">
        <v>1835</v>
      </c>
      <c r="AQ698" s="376" t="s">
        <v>1815</v>
      </c>
      <c r="AR698" s="369">
        <v>0</v>
      </c>
      <c r="AS698" s="369">
        <v>0</v>
      </c>
      <c r="AT698" s="369" t="s">
        <v>1424</v>
      </c>
      <c r="AW698"/>
      <c r="AX698" s="198"/>
      <c r="AY698" s="184"/>
      <c r="AZ698" s="184"/>
      <c r="BA698" s="184"/>
      <c r="BB698" s="186"/>
      <c r="BC698" s="184"/>
      <c r="BD698" s="184"/>
      <c r="BE698" s="184"/>
      <c r="BF698" s="184"/>
      <c r="BG698" s="186"/>
      <c r="BH698" s="186"/>
      <c r="BI698" s="199"/>
      <c r="BJ698" s="199"/>
      <c r="BK698" s="199"/>
      <c r="BL698" s="186"/>
      <c r="BM698" s="186"/>
      <c r="BN698" s="186"/>
      <c r="BO698" s="186"/>
      <c r="BP698" s="186"/>
      <c r="BQ698" s="186"/>
      <c r="BR698" s="186"/>
      <c r="BS698" s="186"/>
      <c r="BT698" s="187"/>
      <c r="BU698" s="188"/>
      <c r="BV698" s="189"/>
      <c r="BW698" s="185"/>
      <c r="BX698"/>
      <c r="BZ698"/>
    </row>
    <row r="699" spans="2:78" ht="18.75">
      <c r="B699" s="363" t="s">
        <v>1581</v>
      </c>
      <c r="C699" s="364">
        <v>30877879000115</v>
      </c>
      <c r="D699" s="365" t="s">
        <v>11</v>
      </c>
      <c r="E699" s="365" t="s">
        <v>663</v>
      </c>
      <c r="F699" s="365" t="s">
        <v>1424</v>
      </c>
      <c r="G699" s="366" t="s">
        <v>740</v>
      </c>
      <c r="H699" s="366" t="s">
        <v>34</v>
      </c>
      <c r="I699" s="366" t="s">
        <v>34</v>
      </c>
      <c r="J699" s="366" t="s">
        <v>611</v>
      </c>
      <c r="K699" s="367" t="s">
        <v>48</v>
      </c>
      <c r="L699" s="368"/>
      <c r="M699" s="368" t="s">
        <v>1424</v>
      </c>
      <c r="N699" s="367">
        <v>471682</v>
      </c>
      <c r="O699" s="367" t="s">
        <v>1323</v>
      </c>
      <c r="P699" s="371">
        <v>43316</v>
      </c>
      <c r="Q699" s="372">
        <v>0.9094257</v>
      </c>
      <c r="R699" s="372">
        <v>1.3079756764285708</v>
      </c>
      <c r="S699" s="367">
        <v>3</v>
      </c>
      <c r="T699" s="369">
        <v>-0.12013898870850714</v>
      </c>
      <c r="U699" s="369">
        <v>-1.2872318319699185</v>
      </c>
      <c r="V699" s="369">
        <v>-9.9660120538318298E-2</v>
      </c>
      <c r="W699" s="369">
        <v>-0.89284026020194962</v>
      </c>
      <c r="X699" s="369">
        <v>-7.9742779893935634E-2</v>
      </c>
      <c r="Y699" s="369">
        <v>-0.54588530207068442</v>
      </c>
      <c r="Z699" s="369">
        <v>1.3210636693742339E-2</v>
      </c>
      <c r="AA699" s="369">
        <v>7.1379626729497478E-2</v>
      </c>
      <c r="AB699" s="369">
        <v>8.4956338723200117E-2</v>
      </c>
      <c r="AC699" s="373">
        <v>-2.4869429323215542</v>
      </c>
      <c r="AD699" s="575">
        <v>29599922000149</v>
      </c>
      <c r="AE699" s="370" t="s">
        <v>1836</v>
      </c>
      <c r="AF699" s="370" t="s">
        <v>1833</v>
      </c>
      <c r="AG699" s="374" t="s">
        <v>1458</v>
      </c>
      <c r="AH699" s="374" t="s">
        <v>1813</v>
      </c>
      <c r="AI699" s="374">
        <v>20000</v>
      </c>
      <c r="AJ699" s="374">
        <v>10000</v>
      </c>
      <c r="AK699" s="374">
        <v>10000</v>
      </c>
      <c r="AL699" s="722">
        <v>0.2</v>
      </c>
      <c r="AM699" s="722">
        <v>0</v>
      </c>
      <c r="AN699" s="369" t="s">
        <v>1815</v>
      </c>
      <c r="AO699" s="367" t="s">
        <v>1326</v>
      </c>
      <c r="AP699" s="370" t="s">
        <v>1835</v>
      </c>
      <c r="AQ699" s="376" t="s">
        <v>1815</v>
      </c>
      <c r="AR699" s="369">
        <v>0</v>
      </c>
      <c r="AS699" s="369">
        <v>0</v>
      </c>
      <c r="AT699" s="369" t="s">
        <v>1424</v>
      </c>
      <c r="AW699" s="198"/>
      <c r="AX699" s="198"/>
      <c r="AY699" s="184"/>
      <c r="AZ699" s="184"/>
      <c r="BA699" s="184"/>
      <c r="BB699" s="186"/>
      <c r="BC699" s="184"/>
      <c r="BD699" s="184"/>
      <c r="BE699" s="184"/>
      <c r="BF699" s="184"/>
      <c r="BG699" s="186"/>
      <c r="BH699" s="186"/>
      <c r="BI699" s="199"/>
      <c r="BJ699" s="199"/>
      <c r="BK699" s="199"/>
      <c r="BL699" s="218"/>
      <c r="BM699" s="186"/>
      <c r="BN699" s="186"/>
      <c r="BO699" s="186"/>
      <c r="BP699" s="186"/>
      <c r="BQ699" s="186"/>
      <c r="BR699" s="186"/>
      <c r="BS699" s="186"/>
      <c r="BT699" s="187"/>
      <c r="BU699" s="188"/>
      <c r="BV699" s="189"/>
      <c r="BW699" s="185"/>
      <c r="BX699"/>
      <c r="BZ699"/>
    </row>
    <row r="700" spans="2:78" ht="18.75">
      <c r="B700" s="363" t="s">
        <v>1064</v>
      </c>
      <c r="C700" s="364">
        <v>29283824000106</v>
      </c>
      <c r="D700" s="365" t="s">
        <v>11</v>
      </c>
      <c r="E700" s="365" t="s">
        <v>620</v>
      </c>
      <c r="F700" s="365" t="s">
        <v>665</v>
      </c>
      <c r="G700" s="366" t="s">
        <v>740</v>
      </c>
      <c r="H700" s="366" t="s">
        <v>34</v>
      </c>
      <c r="I700" s="366" t="s">
        <v>1424</v>
      </c>
      <c r="J700" s="366" t="s">
        <v>608</v>
      </c>
      <c r="K700" s="367" t="s">
        <v>48</v>
      </c>
      <c r="L700" s="368"/>
      <c r="M700" s="368" t="s">
        <v>34</v>
      </c>
      <c r="N700" s="367">
        <v>471704</v>
      </c>
      <c r="O700" s="367" t="s">
        <v>1323</v>
      </c>
      <c r="P700" s="371">
        <v>43182</v>
      </c>
      <c r="Q700" s="372">
        <v>252.10323367000001</v>
      </c>
      <c r="R700" s="372">
        <v>169.08130840726187</v>
      </c>
      <c r="S700" s="367">
        <v>1</v>
      </c>
      <c r="T700" s="369">
        <v>0.10677965725245597</v>
      </c>
      <c r="U700" s="369">
        <v>1.1440929818020511</v>
      </c>
      <c r="V700" s="369">
        <v>0.1262782169187846</v>
      </c>
      <c r="W700" s="369">
        <v>1.1313078435245931</v>
      </c>
      <c r="X700" s="369">
        <v>0.2090516171868253</v>
      </c>
      <c r="Y700" s="369">
        <v>1.4310788431025567</v>
      </c>
      <c r="Z700" s="369">
        <v>0.20401145982970825</v>
      </c>
      <c r="AA700" s="369">
        <v>1.102313400086337</v>
      </c>
      <c r="AB700" s="369">
        <v>3.6083214935898524E-3</v>
      </c>
      <c r="AC700" s="373">
        <v>4.0619360939877431</v>
      </c>
      <c r="AD700" s="575">
        <v>29283779000181</v>
      </c>
      <c r="AE700" s="370" t="s">
        <v>1923</v>
      </c>
      <c r="AF700" s="370" t="s">
        <v>1812</v>
      </c>
      <c r="AG700" s="374" t="s">
        <v>1459</v>
      </c>
      <c r="AH700" s="374" t="s">
        <v>1819</v>
      </c>
      <c r="AI700" s="374">
        <v>3000</v>
      </c>
      <c r="AJ700" s="374">
        <v>1000</v>
      </c>
      <c r="AK700" s="374">
        <v>1000</v>
      </c>
      <c r="AL700" s="722">
        <v>0.75</v>
      </c>
      <c r="AM700" s="722">
        <v>0</v>
      </c>
      <c r="AN700" s="369" t="s">
        <v>1820</v>
      </c>
      <c r="AO700" s="367" t="s">
        <v>1326</v>
      </c>
      <c r="AP700" s="370" t="s">
        <v>1821</v>
      </c>
      <c r="AQ700" s="376" t="s">
        <v>11</v>
      </c>
      <c r="AR700" s="369">
        <v>2.16666666666667E-3</v>
      </c>
      <c r="AS700" s="369">
        <v>2.16666666666667E-3</v>
      </c>
      <c r="AT700" s="369" t="s">
        <v>1424</v>
      </c>
      <c r="AW700"/>
      <c r="AX700" s="198"/>
      <c r="AY700" s="184"/>
      <c r="AZ700" s="184"/>
      <c r="BA700" s="184"/>
      <c r="BB700" s="186"/>
      <c r="BC700" s="184"/>
      <c r="BD700" s="184"/>
      <c r="BE700" s="184"/>
      <c r="BF700" s="184"/>
      <c r="BG700" s="186"/>
      <c r="BH700" s="186"/>
      <c r="BI700" s="199"/>
      <c r="BJ700" s="199"/>
      <c r="BK700" s="199"/>
      <c r="BL700" s="186"/>
      <c r="BM700" s="186"/>
      <c r="BN700" s="186"/>
      <c r="BO700" s="186"/>
      <c r="BP700" s="186"/>
      <c r="BQ700" s="186"/>
      <c r="BR700" s="186"/>
      <c r="BS700" s="186"/>
      <c r="BT700" s="187"/>
      <c r="BU700" s="188"/>
      <c r="BV700" s="189"/>
      <c r="BW700" s="185"/>
      <c r="BX700"/>
      <c r="BZ700"/>
    </row>
    <row r="701" spans="2:78" ht="18.75">
      <c r="B701" s="363" t="s">
        <v>1668</v>
      </c>
      <c r="C701" s="364">
        <v>30129289000104</v>
      </c>
      <c r="D701" s="365" t="s">
        <v>14</v>
      </c>
      <c r="E701" s="365" t="s">
        <v>1424</v>
      </c>
      <c r="F701" s="365" t="s">
        <v>1424</v>
      </c>
      <c r="G701" s="366" t="s">
        <v>1424</v>
      </c>
      <c r="H701" s="366" t="s">
        <v>34</v>
      </c>
      <c r="I701" s="366" t="s">
        <v>1424</v>
      </c>
      <c r="J701" s="366" t="s">
        <v>1424</v>
      </c>
      <c r="K701" s="367" t="s">
        <v>48</v>
      </c>
      <c r="L701" s="368"/>
      <c r="M701" s="368" t="s">
        <v>1424</v>
      </c>
      <c r="N701" s="367">
        <v>471860</v>
      </c>
      <c r="O701" s="367" t="s">
        <v>1323</v>
      </c>
      <c r="P701" s="371">
        <v>43310</v>
      </c>
      <c r="Q701" s="372">
        <v>397.22893024000001</v>
      </c>
      <c r="R701" s="372">
        <v>518.83353633321451</v>
      </c>
      <c r="S701" s="367">
        <v>2</v>
      </c>
      <c r="T701" s="369">
        <v>-9.6986715879055163E-2</v>
      </c>
      <c r="U701" s="369">
        <v>-1.0391662964689317</v>
      </c>
      <c r="V701" s="369">
        <v>-0.17571212732231822</v>
      </c>
      <c r="W701" s="369">
        <v>-1.574178925649371</v>
      </c>
      <c r="X701" s="369">
        <v>-4.6870254499569719E-2</v>
      </c>
      <c r="Y701" s="369">
        <v>-0.3208539139174561</v>
      </c>
      <c r="Z701" s="369">
        <v>5.168219152155773E-2</v>
      </c>
      <c r="AA701" s="369">
        <v>0.27924888291861322</v>
      </c>
      <c r="AB701" s="369">
        <v>0.25942248419298969</v>
      </c>
      <c r="AC701" s="373">
        <v>-1.1075893202604024</v>
      </c>
      <c r="AD701" s="575">
        <v>30566208000133</v>
      </c>
      <c r="AE701" s="370" t="s">
        <v>1906</v>
      </c>
      <c r="AF701" s="370" t="s">
        <v>1907</v>
      </c>
      <c r="AG701" s="374" t="s">
        <v>1462</v>
      </c>
      <c r="AH701" s="374" t="s">
        <v>1813</v>
      </c>
      <c r="AI701" s="374">
        <v>100000</v>
      </c>
      <c r="AJ701" s="374">
        <v>20000</v>
      </c>
      <c r="AK701" s="374">
        <v>20000</v>
      </c>
      <c r="AL701" s="722">
        <v>0</v>
      </c>
      <c r="AM701" s="722">
        <v>0</v>
      </c>
      <c r="AN701" s="369" t="s">
        <v>1814</v>
      </c>
      <c r="AO701" s="367" t="s">
        <v>1326</v>
      </c>
      <c r="AP701" s="370" t="s">
        <v>1816</v>
      </c>
      <c r="AQ701" s="376" t="s">
        <v>1815</v>
      </c>
      <c r="AR701" s="369">
        <v>0</v>
      </c>
      <c r="AS701" s="369">
        <v>0</v>
      </c>
      <c r="AT701" s="369" t="s">
        <v>1424</v>
      </c>
      <c r="AW701"/>
      <c r="AX701" s="198"/>
      <c r="AY701" s="184"/>
      <c r="AZ701" s="184"/>
      <c r="BA701" s="184"/>
      <c r="BB701" s="186"/>
      <c r="BC701" s="184"/>
      <c r="BD701" s="184"/>
      <c r="BE701" s="184"/>
      <c r="BF701" s="184"/>
      <c r="BG701" s="186"/>
      <c r="BH701" s="186"/>
      <c r="BI701" s="199"/>
      <c r="BJ701" s="199"/>
      <c r="BK701" s="199"/>
      <c r="BL701" s="186"/>
      <c r="BM701" s="186"/>
      <c r="BN701" s="186"/>
      <c r="BO701" s="186"/>
      <c r="BP701" s="186"/>
      <c r="BQ701" s="186"/>
      <c r="BR701" s="186"/>
      <c r="BS701" s="186"/>
      <c r="BT701" s="187"/>
      <c r="BU701" s="188"/>
      <c r="BV701" s="189"/>
      <c r="BW701" s="185"/>
      <c r="BX701"/>
      <c r="BZ701"/>
    </row>
    <row r="702" spans="2:78" ht="18.75">
      <c r="B702" s="363" t="s">
        <v>248</v>
      </c>
      <c r="C702" s="364">
        <v>30005655000113</v>
      </c>
      <c r="D702" s="365" t="s">
        <v>13</v>
      </c>
      <c r="E702" s="365" t="s">
        <v>615</v>
      </c>
      <c r="F702" s="365" t="s">
        <v>619</v>
      </c>
      <c r="G702" s="366" t="s">
        <v>34</v>
      </c>
      <c r="H702" s="366" t="s">
        <v>1339</v>
      </c>
      <c r="I702" s="366" t="s">
        <v>34</v>
      </c>
      <c r="J702" s="366" t="s">
        <v>611</v>
      </c>
      <c r="K702" s="367" t="s">
        <v>48</v>
      </c>
      <c r="L702" s="368"/>
      <c r="M702" s="368" t="s">
        <v>1421</v>
      </c>
      <c r="N702" s="367">
        <v>471941</v>
      </c>
      <c r="O702" s="367" t="s">
        <v>1323</v>
      </c>
      <c r="P702" s="371">
        <v>43320</v>
      </c>
      <c r="Q702" s="372">
        <v>41.124446030000001</v>
      </c>
      <c r="R702" s="372">
        <v>50.782037320555553</v>
      </c>
      <c r="S702" s="367">
        <v>1</v>
      </c>
      <c r="T702" s="369">
        <v>0.11127676938687037</v>
      </c>
      <c r="U702" s="369">
        <v>1.1922773884928866</v>
      </c>
      <c r="V702" s="369">
        <v>0.12466540751786948</v>
      </c>
      <c r="W702" s="369">
        <v>1.1168589229594654</v>
      </c>
      <c r="X702" s="369">
        <v>0.13697926384473158</v>
      </c>
      <c r="Y702" s="369">
        <v>0.93770203297098564</v>
      </c>
      <c r="Z702" s="369">
        <v>0.22984474368127161</v>
      </c>
      <c r="AA702" s="369">
        <v>1.2418956322883024</v>
      </c>
      <c r="AB702" s="369">
        <v>1.3725701803891229E-2</v>
      </c>
      <c r="AC702" s="373">
        <v>0.95033114510117811</v>
      </c>
      <c r="AD702" s="575">
        <v>10756521000127</v>
      </c>
      <c r="AE702" s="370" t="s">
        <v>1845</v>
      </c>
      <c r="AF702" s="370" t="s">
        <v>1812</v>
      </c>
      <c r="AG702" s="374" t="s">
        <v>1459</v>
      </c>
      <c r="AH702" s="374" t="s">
        <v>1819</v>
      </c>
      <c r="AI702" s="374">
        <v>20000</v>
      </c>
      <c r="AJ702" s="374">
        <v>1000</v>
      </c>
      <c r="AK702" s="374">
        <v>5000</v>
      </c>
      <c r="AL702" s="722">
        <v>1.85</v>
      </c>
      <c r="AM702" s="722">
        <v>20</v>
      </c>
      <c r="AN702" s="369" t="s">
        <v>1820</v>
      </c>
      <c r="AO702" s="367" t="s">
        <v>1326</v>
      </c>
      <c r="AP702" s="370" t="s">
        <v>1835</v>
      </c>
      <c r="AQ702" s="376" t="s">
        <v>670</v>
      </c>
      <c r="AR702" s="369">
        <v>2.46666666666667E-3</v>
      </c>
      <c r="AS702" s="369">
        <v>2.46666666666667E-3</v>
      </c>
      <c r="AT702" s="369" t="s">
        <v>1424</v>
      </c>
      <c r="AW702"/>
      <c r="AX702" s="198"/>
      <c r="AY702" s="184"/>
      <c r="AZ702" s="184"/>
      <c r="BA702" s="184"/>
      <c r="BB702" s="186"/>
      <c r="BC702" s="184"/>
      <c r="BD702" s="184"/>
      <c r="BE702" s="184"/>
      <c r="BF702" s="184"/>
      <c r="BG702" s="186"/>
      <c r="BH702" s="186"/>
      <c r="BI702" s="199"/>
      <c r="BJ702" s="199"/>
      <c r="BK702" s="199"/>
      <c r="BL702" s="186"/>
      <c r="BM702" s="186"/>
      <c r="BN702" s="186"/>
      <c r="BO702" s="186"/>
      <c r="BP702" s="186"/>
      <c r="BQ702" s="186"/>
      <c r="BR702" s="186"/>
      <c r="BS702" s="186"/>
      <c r="BT702" s="187"/>
      <c r="BU702" s="188"/>
      <c r="BV702" s="189"/>
      <c r="BW702" s="185"/>
      <c r="BX702"/>
      <c r="BZ702"/>
    </row>
    <row r="703" spans="2:78" ht="18.75">
      <c r="B703" s="363" t="s">
        <v>347</v>
      </c>
      <c r="C703" s="364">
        <v>29196922000106</v>
      </c>
      <c r="D703" s="365" t="s">
        <v>11</v>
      </c>
      <c r="E703" s="365" t="s">
        <v>620</v>
      </c>
      <c r="F703" s="365" t="s">
        <v>665</v>
      </c>
      <c r="G703" s="366" t="s">
        <v>740</v>
      </c>
      <c r="H703" s="366" t="s">
        <v>34</v>
      </c>
      <c r="I703" s="366" t="s">
        <v>1424</v>
      </c>
      <c r="J703" s="366" t="s">
        <v>608</v>
      </c>
      <c r="K703" s="367" t="s">
        <v>48</v>
      </c>
      <c r="L703" s="368"/>
      <c r="M703" s="368" t="s">
        <v>34</v>
      </c>
      <c r="N703" s="367">
        <v>472204</v>
      </c>
      <c r="O703" s="367" t="s">
        <v>1323</v>
      </c>
      <c r="P703" s="371">
        <v>43109</v>
      </c>
      <c r="Q703" s="372">
        <v>412.44561062999998</v>
      </c>
      <c r="R703" s="372">
        <v>318.07602061567439</v>
      </c>
      <c r="S703" s="367">
        <v>1</v>
      </c>
      <c r="T703" s="369">
        <v>0.10387729610028762</v>
      </c>
      <c r="U703" s="369">
        <v>1.1129955695206089</v>
      </c>
      <c r="V703" s="369">
        <v>0.12424791909553035</v>
      </c>
      <c r="W703" s="369">
        <v>1.1131187060139194</v>
      </c>
      <c r="X703" s="369">
        <v>0.18175180973695593</v>
      </c>
      <c r="Y703" s="369">
        <v>1.2441959220899572</v>
      </c>
      <c r="Z703" s="369">
        <v>0.17031151456736504</v>
      </c>
      <c r="AA703" s="369">
        <v>0.92022607383581678</v>
      </c>
      <c r="AB703" s="369">
        <v>2.8004043671887085E-3</v>
      </c>
      <c r="AC703" s="373">
        <v>4.5088036707162011</v>
      </c>
      <c r="AD703" s="575">
        <v>0</v>
      </c>
      <c r="AE703" s="370" t="s">
        <v>1977</v>
      </c>
      <c r="AF703" s="370" t="s">
        <v>1812</v>
      </c>
      <c r="AG703" s="374" t="s">
        <v>1459</v>
      </c>
      <c r="AH703" s="374" t="s">
        <v>1819</v>
      </c>
      <c r="AI703" s="374">
        <v>500</v>
      </c>
      <c r="AJ703" s="374">
        <v>100</v>
      </c>
      <c r="AK703" s="374">
        <v>100</v>
      </c>
      <c r="AL703" s="722">
        <v>1</v>
      </c>
      <c r="AM703" s="722">
        <v>0</v>
      </c>
      <c r="AN703" s="369" t="s">
        <v>1820</v>
      </c>
      <c r="AO703" s="367" t="s">
        <v>1326</v>
      </c>
      <c r="AP703" s="370" t="s">
        <v>1821</v>
      </c>
      <c r="AQ703" s="376" t="s">
        <v>11</v>
      </c>
      <c r="AR703" s="369">
        <v>2E-3</v>
      </c>
      <c r="AS703" s="369">
        <v>2E-3</v>
      </c>
      <c r="AT703" s="369" t="s">
        <v>1424</v>
      </c>
      <c r="AW703"/>
      <c r="AX703" s="198"/>
      <c r="AY703" s="184"/>
      <c r="AZ703" s="184"/>
      <c r="BA703" s="184"/>
      <c r="BB703" s="186"/>
      <c r="BC703" s="184"/>
      <c r="BD703" s="184"/>
      <c r="BE703" s="184"/>
      <c r="BF703" s="184"/>
      <c r="BG703" s="186"/>
      <c r="BH703" s="186"/>
      <c r="BI703" s="199"/>
      <c r="BJ703" s="199"/>
      <c r="BK703" s="199"/>
      <c r="BL703" s="186"/>
      <c r="BM703" s="186"/>
      <c r="BN703" s="186"/>
      <c r="BO703" s="186"/>
      <c r="BP703" s="186"/>
      <c r="BQ703" s="186"/>
      <c r="BR703" s="186"/>
      <c r="BS703" s="186"/>
      <c r="BT703" s="187"/>
      <c r="BU703" s="188"/>
      <c r="BV703" s="189"/>
      <c r="BW703" s="185"/>
      <c r="BX703"/>
      <c r="BZ703"/>
    </row>
    <row r="704" spans="2:78" ht="18.75">
      <c r="B704" s="363" t="s">
        <v>263</v>
      </c>
      <c r="C704" s="364">
        <v>29054793000103</v>
      </c>
      <c r="D704" s="365" t="s">
        <v>14</v>
      </c>
      <c r="E704" s="365" t="s">
        <v>607</v>
      </c>
      <c r="F704" s="365" t="s">
        <v>1424</v>
      </c>
      <c r="G704" s="366" t="s">
        <v>1424</v>
      </c>
      <c r="H704" s="366" t="s">
        <v>34</v>
      </c>
      <c r="I704" s="366" t="s">
        <v>34</v>
      </c>
      <c r="J704" s="366" t="s">
        <v>608</v>
      </c>
      <c r="K704" s="367" t="s">
        <v>48</v>
      </c>
      <c r="L704" s="368"/>
      <c r="M704" s="368" t="s">
        <v>34</v>
      </c>
      <c r="N704" s="367">
        <v>472311</v>
      </c>
      <c r="O704" s="367" t="s">
        <v>1323</v>
      </c>
      <c r="P704" s="371">
        <v>43162</v>
      </c>
      <c r="Q704" s="372">
        <v>53.487173460000001</v>
      </c>
      <c r="R704" s="372">
        <v>65.962172909285755</v>
      </c>
      <c r="S704" s="367">
        <v>2</v>
      </c>
      <c r="T704" s="369">
        <v>0.16587530810317808</v>
      </c>
      <c r="U704" s="369">
        <v>1.7772746301893005</v>
      </c>
      <c r="V704" s="369">
        <v>5.7104788969635445E-2</v>
      </c>
      <c r="W704" s="369">
        <v>0.51159334713852112</v>
      </c>
      <c r="X704" s="369">
        <v>4.2148784812946705E-2</v>
      </c>
      <c r="Y704" s="369">
        <v>0.28853273186777201</v>
      </c>
      <c r="Z704" s="369">
        <v>9.0276025850594355E-2</v>
      </c>
      <c r="AA704" s="369">
        <v>0.48777883891775209</v>
      </c>
      <c r="AB704" s="369">
        <v>0.22426742388131238</v>
      </c>
      <c r="AC704" s="373">
        <v>-0.24308771952754171</v>
      </c>
      <c r="AD704" s="575">
        <v>0</v>
      </c>
      <c r="AE704" s="370" t="s">
        <v>2029</v>
      </c>
      <c r="AF704" s="370" t="s">
        <v>1812</v>
      </c>
      <c r="AG704" s="374" t="s">
        <v>1459</v>
      </c>
      <c r="AH704" s="374" t="s">
        <v>1819</v>
      </c>
      <c r="AI704" s="374">
        <v>200000</v>
      </c>
      <c r="AJ704" s="374">
        <v>10000</v>
      </c>
      <c r="AK704" s="374">
        <v>10000</v>
      </c>
      <c r="AL704" s="722">
        <v>2</v>
      </c>
      <c r="AM704" s="722">
        <v>20</v>
      </c>
      <c r="AN704" s="369" t="s">
        <v>1869</v>
      </c>
      <c r="AO704" s="367" t="s">
        <v>1326</v>
      </c>
      <c r="AP704" s="370" t="s">
        <v>1816</v>
      </c>
      <c r="AQ704" s="376" t="s">
        <v>672</v>
      </c>
      <c r="AR704" s="369">
        <v>5.3333333333333297E-3</v>
      </c>
      <c r="AS704" s="369">
        <v>5.3333333333333297E-3</v>
      </c>
      <c r="AT704" s="369" t="s">
        <v>1424</v>
      </c>
      <c r="AW704"/>
      <c r="AX704" s="198"/>
      <c r="AY704" s="184"/>
      <c r="AZ704" s="184"/>
      <c r="BA704" s="184"/>
      <c r="BB704" s="186"/>
      <c r="BC704" s="184"/>
      <c r="BD704" s="184"/>
      <c r="BE704" s="184"/>
      <c r="BF704" s="184"/>
      <c r="BG704" s="186"/>
      <c r="BH704" s="186"/>
      <c r="BI704" s="199"/>
      <c r="BJ704" s="199"/>
      <c r="BK704" s="199"/>
      <c r="BL704" s="186"/>
      <c r="BM704" s="186"/>
      <c r="BN704" s="186"/>
      <c r="BO704" s="186"/>
      <c r="BP704" s="186"/>
      <c r="BQ704" s="186"/>
      <c r="BR704" s="186"/>
      <c r="BS704" s="186"/>
      <c r="BT704" s="187"/>
      <c r="BU704" s="188"/>
      <c r="BV704" s="189"/>
      <c r="BW704" s="185"/>
      <c r="BX704"/>
      <c r="BZ704"/>
    </row>
    <row r="705" spans="2:78" ht="18.75">
      <c r="B705" s="363" t="s">
        <v>362</v>
      </c>
      <c r="C705" s="364">
        <v>28289215000193</v>
      </c>
      <c r="D705" s="365" t="s">
        <v>13</v>
      </c>
      <c r="E705" s="365" t="s">
        <v>615</v>
      </c>
      <c r="F705" s="365" t="s">
        <v>619</v>
      </c>
      <c r="G705" s="366" t="s">
        <v>34</v>
      </c>
      <c r="H705" s="366" t="s">
        <v>1339</v>
      </c>
      <c r="I705" s="366" t="s">
        <v>34</v>
      </c>
      <c r="J705" s="366" t="s">
        <v>1424</v>
      </c>
      <c r="K705" s="367" t="s">
        <v>48</v>
      </c>
      <c r="L705" s="368"/>
      <c r="M705" s="368" t="s">
        <v>34</v>
      </c>
      <c r="N705" s="367">
        <v>472921</v>
      </c>
      <c r="O705" s="367" t="s">
        <v>1323</v>
      </c>
      <c r="P705" s="371">
        <v>43315</v>
      </c>
      <c r="Q705" s="372">
        <v>280.44792094000002</v>
      </c>
      <c r="R705" s="372">
        <v>422.84396242166679</v>
      </c>
      <c r="S705" s="367">
        <v>1</v>
      </c>
      <c r="T705" s="369">
        <v>0.1311926378884205</v>
      </c>
      <c r="U705" s="369">
        <v>1.4056663987726696</v>
      </c>
      <c r="V705" s="369">
        <v>0.12432935453475635</v>
      </c>
      <c r="W705" s="369">
        <v>1.1138482740533264</v>
      </c>
      <c r="X705" s="369">
        <v>0.13762071276022114</v>
      </c>
      <c r="Y705" s="369">
        <v>0.94209312060877148</v>
      </c>
      <c r="Z705" s="369">
        <v>0.19067571269679728</v>
      </c>
      <c r="AA705" s="369">
        <v>1.0302577774412112</v>
      </c>
      <c r="AB705" s="369">
        <v>3.3430130683103639E-2</v>
      </c>
      <c r="AC705" s="373">
        <v>0.38013339074139507</v>
      </c>
      <c r="AD705" s="575">
        <v>29300722000143</v>
      </c>
      <c r="AE705" s="370" t="s">
        <v>1906</v>
      </c>
      <c r="AF705" s="370" t="s">
        <v>1907</v>
      </c>
      <c r="AG705" s="374" t="s">
        <v>1462</v>
      </c>
      <c r="AH705" s="374" t="s">
        <v>1819</v>
      </c>
      <c r="AI705" s="374">
        <v>5000</v>
      </c>
      <c r="AJ705" s="374">
        <v>500</v>
      </c>
      <c r="AK705" s="374">
        <v>100</v>
      </c>
      <c r="AL705" s="722">
        <v>2</v>
      </c>
      <c r="AM705" s="722">
        <v>20</v>
      </c>
      <c r="AN705" s="369" t="s">
        <v>1820</v>
      </c>
      <c r="AO705" s="367" t="s">
        <v>1326</v>
      </c>
      <c r="AP705" s="370" t="s">
        <v>1835</v>
      </c>
      <c r="AQ705" s="376" t="s">
        <v>670</v>
      </c>
      <c r="AR705" s="369">
        <v>4.0000000000000001E-3</v>
      </c>
      <c r="AS705" s="369">
        <v>4.0000000000000001E-3</v>
      </c>
      <c r="AT705" s="369" t="s">
        <v>1424</v>
      </c>
      <c r="AW705"/>
      <c r="AX705" s="198"/>
      <c r="AY705" s="184"/>
      <c r="AZ705" s="184"/>
      <c r="BA705" s="184"/>
      <c r="BB705" s="186"/>
      <c r="BC705" s="184"/>
      <c r="BD705" s="184"/>
      <c r="BE705" s="184"/>
      <c r="BF705" s="184"/>
      <c r="BG705" s="186"/>
      <c r="BH705" s="186"/>
      <c r="BI705" s="199"/>
      <c r="BJ705" s="199"/>
      <c r="BK705" s="199"/>
      <c r="BL705" s="186"/>
      <c r="BM705" s="186"/>
      <c r="BN705" s="186"/>
      <c r="BO705" s="186"/>
      <c r="BP705" s="186"/>
      <c r="BQ705" s="186"/>
      <c r="BR705" s="186"/>
      <c r="BS705" s="186"/>
      <c r="BT705" s="187"/>
      <c r="BU705" s="188"/>
      <c r="BV705" s="189"/>
      <c r="BW705" s="185"/>
      <c r="BX705"/>
      <c r="BZ705"/>
    </row>
    <row r="706" spans="2:78" ht="18.75">
      <c r="B706" s="363" t="s">
        <v>697</v>
      </c>
      <c r="C706" s="364">
        <v>17797493000135</v>
      </c>
      <c r="D706" s="365" t="s">
        <v>13</v>
      </c>
      <c r="E706" s="365" t="s">
        <v>615</v>
      </c>
      <c r="F706" s="365" t="s">
        <v>619</v>
      </c>
      <c r="G706" s="366" t="s">
        <v>34</v>
      </c>
      <c r="H706" s="366" t="s">
        <v>1339</v>
      </c>
      <c r="I706" s="366" t="s">
        <v>34</v>
      </c>
      <c r="J706" s="366" t="s">
        <v>1424</v>
      </c>
      <c r="K706" s="367" t="s">
        <v>48</v>
      </c>
      <c r="L706" s="368"/>
      <c r="M706" s="368" t="s">
        <v>34</v>
      </c>
      <c r="N706" s="367">
        <v>473596</v>
      </c>
      <c r="O706" s="367" t="s">
        <v>1323</v>
      </c>
      <c r="P706" s="371">
        <v>43320</v>
      </c>
      <c r="Q706" s="372">
        <v>22.667470999999999</v>
      </c>
      <c r="R706" s="372">
        <v>31.711954321428546</v>
      </c>
      <c r="S706" s="367">
        <v>1</v>
      </c>
      <c r="T706" s="369">
        <v>0.11784563030012407</v>
      </c>
      <c r="U706" s="369">
        <v>1.2626595929564106</v>
      </c>
      <c r="V706" s="369">
        <v>8.2590497143617103E-2</v>
      </c>
      <c r="W706" s="369">
        <v>0.73991603222638236</v>
      </c>
      <c r="X706" s="369">
        <v>4.5493468039709439E-2</v>
      </c>
      <c r="Y706" s="369">
        <v>0.31142901684806246</v>
      </c>
      <c r="Z706" s="369">
        <v>9.642675947144741E-2</v>
      </c>
      <c r="AA706" s="369">
        <v>0.52101244303139982</v>
      </c>
      <c r="AB706" s="369">
        <v>3.2826090263689357E-2</v>
      </c>
      <c r="AC706" s="373">
        <v>-0.88438642032724046</v>
      </c>
      <c r="AD706" s="575">
        <v>0</v>
      </c>
      <c r="AE706" s="370" t="s">
        <v>1848</v>
      </c>
      <c r="AF706" s="370" t="s">
        <v>1849</v>
      </c>
      <c r="AG706" s="374" t="s">
        <v>721</v>
      </c>
      <c r="AH706" s="374" t="s">
        <v>1819</v>
      </c>
      <c r="AI706" s="374">
        <v>1000</v>
      </c>
      <c r="AJ706" s="374">
        <v>1000</v>
      </c>
      <c r="AK706" s="374">
        <v>1000</v>
      </c>
      <c r="AL706" s="722">
        <v>2</v>
      </c>
      <c r="AM706" s="722">
        <v>20</v>
      </c>
      <c r="AN706" s="369" t="s">
        <v>1820</v>
      </c>
      <c r="AO706" s="367" t="s">
        <v>1326</v>
      </c>
      <c r="AP706" s="370" t="s">
        <v>1835</v>
      </c>
      <c r="AQ706" s="376" t="s">
        <v>666</v>
      </c>
      <c r="AR706" s="369">
        <v>7.1999999999999998E-3</v>
      </c>
      <c r="AS706" s="369">
        <v>7.1999999999999998E-3</v>
      </c>
      <c r="AT706" s="369" t="s">
        <v>1424</v>
      </c>
      <c r="AW706"/>
      <c r="AX706" s="198"/>
      <c r="AY706" s="184"/>
      <c r="AZ706" s="184"/>
      <c r="BA706" s="184"/>
      <c r="BB706" s="186"/>
      <c r="BC706" s="184"/>
      <c r="BD706" s="184"/>
      <c r="BE706" s="184"/>
      <c r="BF706" s="184"/>
      <c r="BG706" s="186"/>
      <c r="BH706" s="186"/>
      <c r="BI706" s="199"/>
      <c r="BJ706" s="199"/>
      <c r="BK706" s="199"/>
      <c r="BL706" s="186"/>
      <c r="BM706" s="186"/>
      <c r="BN706" s="186"/>
      <c r="BO706" s="186"/>
      <c r="BP706" s="186"/>
      <c r="BQ706" s="186"/>
      <c r="BR706" s="186"/>
      <c r="BS706" s="186"/>
      <c r="BT706" s="187"/>
      <c r="BU706" s="188"/>
      <c r="BV706" s="189"/>
      <c r="BW706" s="185"/>
      <c r="BX706"/>
      <c r="BZ706"/>
    </row>
    <row r="707" spans="2:78" ht="18.75">
      <c r="B707" s="363" t="s">
        <v>429</v>
      </c>
      <c r="C707" s="364">
        <v>30887013000195</v>
      </c>
      <c r="D707" s="365" t="s">
        <v>13</v>
      </c>
      <c r="E707" s="365" t="s">
        <v>615</v>
      </c>
      <c r="F707" s="365" t="s">
        <v>619</v>
      </c>
      <c r="G707" s="366" t="s">
        <v>34</v>
      </c>
      <c r="H707" s="366" t="s">
        <v>1340</v>
      </c>
      <c r="I707" s="366" t="s">
        <v>34</v>
      </c>
      <c r="J707" s="366" t="s">
        <v>1424</v>
      </c>
      <c r="K707" s="367" t="s">
        <v>48</v>
      </c>
      <c r="L707" s="368"/>
      <c r="M707" s="368" t="s">
        <v>1421</v>
      </c>
      <c r="N707" s="367">
        <v>473677</v>
      </c>
      <c r="O707" s="367" t="s">
        <v>1323</v>
      </c>
      <c r="P707" s="371">
        <v>43328</v>
      </c>
      <c r="Q707" s="372">
        <v>27.617923869999998</v>
      </c>
      <c r="R707" s="372">
        <v>30.8764763109921</v>
      </c>
      <c r="S707" s="367">
        <v>1</v>
      </c>
      <c r="T707" s="369">
        <v>-0.12184315222841247</v>
      </c>
      <c r="U707" s="369">
        <v>-1.305491129416033</v>
      </c>
      <c r="V707" s="369">
        <v>-0.22056198525689741</v>
      </c>
      <c r="W707" s="369">
        <v>-1.9759821606046581</v>
      </c>
      <c r="X707" s="369">
        <v>-0.34639412231131783</v>
      </c>
      <c r="Y707" s="369">
        <v>-2.3712674720511417</v>
      </c>
      <c r="Z707" s="369">
        <v>-0.22068068176052058</v>
      </c>
      <c r="AA707" s="369">
        <v>-1.1923804321966172</v>
      </c>
      <c r="AB707" s="369">
        <v>0.54927358205571586</v>
      </c>
      <c r="AC707" s="373">
        <v>-0.60476862844727608</v>
      </c>
      <c r="AD707" s="575">
        <v>0</v>
      </c>
      <c r="AE707" s="370" t="s">
        <v>1979</v>
      </c>
      <c r="AF707" s="370" t="s">
        <v>1812</v>
      </c>
      <c r="AG707" s="374" t="s">
        <v>1459</v>
      </c>
      <c r="AH707" s="374" t="s">
        <v>1819</v>
      </c>
      <c r="AI707" s="374">
        <v>500</v>
      </c>
      <c r="AJ707" s="374">
        <v>100</v>
      </c>
      <c r="AK707" s="374">
        <v>500</v>
      </c>
      <c r="AL707" s="722">
        <v>1</v>
      </c>
      <c r="AM707" s="722">
        <v>15</v>
      </c>
      <c r="AN707" s="369" t="s">
        <v>1820</v>
      </c>
      <c r="AO707" s="367" t="s">
        <v>1326</v>
      </c>
      <c r="AP707" s="370" t="s">
        <v>1835</v>
      </c>
      <c r="AQ707" s="376" t="s">
        <v>1950</v>
      </c>
      <c r="AR707" s="369">
        <v>2E-3</v>
      </c>
      <c r="AS707" s="369">
        <v>2E-3</v>
      </c>
      <c r="AT707" s="369" t="s">
        <v>1424</v>
      </c>
      <c r="AW707"/>
      <c r="AX707" s="198"/>
      <c r="AY707" s="184"/>
      <c r="AZ707" s="184"/>
      <c r="BA707" s="184"/>
      <c r="BB707" s="186"/>
      <c r="BC707" s="184"/>
      <c r="BD707" s="184"/>
      <c r="BE707" s="184"/>
      <c r="BF707" s="184"/>
      <c r="BG707" s="186"/>
      <c r="BH707" s="186"/>
      <c r="BI707" s="199"/>
      <c r="BJ707" s="199"/>
      <c r="BK707" s="199"/>
      <c r="BL707" s="186"/>
      <c r="BM707" s="186"/>
      <c r="BN707" s="186"/>
      <c r="BO707" s="186"/>
      <c r="BP707" s="186"/>
      <c r="BQ707" s="186"/>
      <c r="BR707" s="186"/>
      <c r="BS707" s="186"/>
      <c r="BT707" s="187"/>
      <c r="BU707" s="188"/>
      <c r="BV707" s="189"/>
      <c r="BW707" s="185"/>
      <c r="BX707"/>
      <c r="BZ707"/>
    </row>
    <row r="708" spans="2:78" ht="18.75">
      <c r="B708" s="363" t="s">
        <v>160</v>
      </c>
      <c r="C708" s="364">
        <v>23714047000112</v>
      </c>
      <c r="D708" s="365" t="s">
        <v>11</v>
      </c>
      <c r="E708" s="365" t="s">
        <v>620</v>
      </c>
      <c r="F708" s="365" t="s">
        <v>665</v>
      </c>
      <c r="G708" s="366" t="s">
        <v>740</v>
      </c>
      <c r="H708" s="366" t="s">
        <v>34</v>
      </c>
      <c r="I708" s="366" t="s">
        <v>1306</v>
      </c>
      <c r="J708" s="366" t="s">
        <v>608</v>
      </c>
      <c r="K708" s="367" t="s">
        <v>48</v>
      </c>
      <c r="L708" s="368"/>
      <c r="M708" s="368" t="s">
        <v>34</v>
      </c>
      <c r="N708" s="367">
        <v>474045</v>
      </c>
      <c r="O708" s="367" t="s">
        <v>1323</v>
      </c>
      <c r="P708" s="371">
        <v>42303</v>
      </c>
      <c r="Q708" s="372">
        <v>241.65659574</v>
      </c>
      <c r="R708" s="372">
        <v>120.0611301832144</v>
      </c>
      <c r="S708" s="367">
        <v>1</v>
      </c>
      <c r="T708" s="369">
        <v>0.11839264568355712</v>
      </c>
      <c r="U708" s="369">
        <v>1.2685206012910213</v>
      </c>
      <c r="V708" s="369">
        <v>0.14543741599073567</v>
      </c>
      <c r="W708" s="369">
        <v>1.3029522705257086</v>
      </c>
      <c r="X708" s="369">
        <v>0.22692751820570067</v>
      </c>
      <c r="Y708" s="369">
        <v>1.5534496914784677</v>
      </c>
      <c r="Z708" s="369">
        <v>0.2014343923476356</v>
      </c>
      <c r="AA708" s="369">
        <v>1.088389005737183</v>
      </c>
      <c r="AB708" s="369">
        <v>1.2296067927150035E-2</v>
      </c>
      <c r="AC708" s="373">
        <v>2.7501450533474139</v>
      </c>
      <c r="AD708" s="575">
        <v>0</v>
      </c>
      <c r="AE708" s="370" t="s">
        <v>1940</v>
      </c>
      <c r="AF708" s="370" t="s">
        <v>1940</v>
      </c>
      <c r="AG708" s="374" t="s">
        <v>721</v>
      </c>
      <c r="AH708" s="374" t="s">
        <v>1813</v>
      </c>
      <c r="AI708" s="374">
        <v>1000</v>
      </c>
      <c r="AJ708" s="374">
        <v>1000</v>
      </c>
      <c r="AK708" s="374">
        <v>1000</v>
      </c>
      <c r="AL708" s="722">
        <v>0.25</v>
      </c>
      <c r="AM708" s="722">
        <v>20</v>
      </c>
      <c r="AN708" s="369" t="s">
        <v>1820</v>
      </c>
      <c r="AO708" s="367" t="s">
        <v>1326</v>
      </c>
      <c r="AP708" s="370" t="s">
        <v>1821</v>
      </c>
      <c r="AQ708" s="376" t="s">
        <v>11</v>
      </c>
      <c r="AR708" s="369">
        <v>1.5E-3</v>
      </c>
      <c r="AS708" s="369">
        <v>1.5E-3</v>
      </c>
      <c r="AT708" s="369" t="s">
        <v>1424</v>
      </c>
      <c r="AW708"/>
      <c r="AX708" s="198"/>
      <c r="AY708" s="184"/>
      <c r="AZ708" s="184"/>
      <c r="BA708" s="184"/>
      <c r="BB708" s="186"/>
      <c r="BC708" s="184"/>
      <c r="BD708" s="184"/>
      <c r="BE708" s="184"/>
      <c r="BF708" s="184"/>
      <c r="BG708" s="186"/>
      <c r="BH708" s="186"/>
      <c r="BI708" s="199"/>
      <c r="BJ708" s="199"/>
      <c r="BK708" s="199"/>
      <c r="BL708" s="186"/>
      <c r="BM708" s="186"/>
      <c r="BN708" s="186"/>
      <c r="BO708" s="186"/>
      <c r="BP708" s="186"/>
      <c r="BQ708" s="186"/>
      <c r="BR708" s="186"/>
      <c r="BS708" s="186"/>
      <c r="BT708" s="187"/>
      <c r="BU708" s="188"/>
      <c r="BV708" s="189"/>
      <c r="BW708" s="185"/>
      <c r="BX708"/>
      <c r="BZ708"/>
    </row>
    <row r="709" spans="2:78" ht="18.75">
      <c r="B709" s="363" t="s">
        <v>1056</v>
      </c>
      <c r="C709" s="364">
        <v>30553981000165</v>
      </c>
      <c r="D709" s="365" t="s">
        <v>14</v>
      </c>
      <c r="E709" s="365" t="s">
        <v>607</v>
      </c>
      <c r="F709" s="365" t="s">
        <v>1424</v>
      </c>
      <c r="G709" s="366" t="s">
        <v>1424</v>
      </c>
      <c r="H709" s="366" t="s">
        <v>34</v>
      </c>
      <c r="I709" s="366" t="s">
        <v>34</v>
      </c>
      <c r="J709" s="366" t="s">
        <v>611</v>
      </c>
      <c r="K709" s="367" t="s">
        <v>1815</v>
      </c>
      <c r="L709" s="368"/>
      <c r="M709" s="368" t="s">
        <v>1421</v>
      </c>
      <c r="N709" s="367">
        <v>474274</v>
      </c>
      <c r="O709" s="367" t="s">
        <v>1323</v>
      </c>
      <c r="P709" s="371">
        <v>43299</v>
      </c>
      <c r="Q709" s="372">
        <v>108.53671224</v>
      </c>
      <c r="R709" s="372">
        <v>164.91352029243032</v>
      </c>
      <c r="S709" s="367">
        <v>3</v>
      </c>
      <c r="T709" s="369">
        <v>-0.36629727231338305</v>
      </c>
      <c r="U709" s="369">
        <v>-3.9247001656519869</v>
      </c>
      <c r="V709" s="369">
        <v>-0.3412576710174956</v>
      </c>
      <c r="W709" s="369">
        <v>-3.0572769342579957</v>
      </c>
      <c r="X709" s="369">
        <v>-0.21465975900747458</v>
      </c>
      <c r="Y709" s="369">
        <v>-1.4694698070981971</v>
      </c>
      <c r="Z709" s="369">
        <v>0.26600219165373939</v>
      </c>
      <c r="AA709" s="369">
        <v>1.4372613212856016</v>
      </c>
      <c r="AB709" s="369">
        <v>0.19920934944144542</v>
      </c>
      <c r="AC709" s="373">
        <v>-2.2733828401757461</v>
      </c>
      <c r="AD709" s="575">
        <v>17690766000148</v>
      </c>
      <c r="AE709" s="370" t="s">
        <v>1973</v>
      </c>
      <c r="AF709" s="370" t="s">
        <v>1812</v>
      </c>
      <c r="AG709" s="374" t="s">
        <v>1459</v>
      </c>
      <c r="AH709" s="374" t="s">
        <v>1813</v>
      </c>
      <c r="AI709" s="374">
        <v>2000000</v>
      </c>
      <c r="AJ709" s="374">
        <v>25000</v>
      </c>
      <c r="AK709" s="374">
        <v>25000</v>
      </c>
      <c r="AL709" s="722">
        <v>1</v>
      </c>
      <c r="AM709" s="722">
        <v>10</v>
      </c>
      <c r="AN709" s="369" t="s">
        <v>1824</v>
      </c>
      <c r="AO709" s="367" t="s">
        <v>1326</v>
      </c>
      <c r="AP709" s="370" t="s">
        <v>1835</v>
      </c>
      <c r="AQ709" s="376" t="s">
        <v>681</v>
      </c>
      <c r="AR709" s="369">
        <v>1E-3</v>
      </c>
      <c r="AS709" s="369">
        <v>1E-3</v>
      </c>
      <c r="AT709" s="369" t="s">
        <v>1424</v>
      </c>
      <c r="AW709" s="198"/>
      <c r="AX709" s="198"/>
      <c r="AY709" s="184"/>
      <c r="AZ709" s="184"/>
      <c r="BA709" s="184"/>
      <c r="BB709" s="186"/>
      <c r="BC709" s="184"/>
      <c r="BD709" s="184"/>
      <c r="BE709" s="184"/>
      <c r="BF709" s="184"/>
      <c r="BG709" s="186"/>
      <c r="BH709" s="186"/>
      <c r="BI709" s="199"/>
      <c r="BJ709" s="199"/>
      <c r="BK709" s="199"/>
      <c r="BL709" s="218"/>
      <c r="BM709" s="186"/>
      <c r="BN709" s="186"/>
      <c r="BO709" s="186"/>
      <c r="BP709" s="186"/>
      <c r="BQ709" s="186"/>
      <c r="BR709" s="186"/>
      <c r="BS709" s="186"/>
      <c r="BT709" s="187"/>
      <c r="BU709" s="188"/>
      <c r="BV709" s="189"/>
      <c r="BW709" s="185"/>
      <c r="BX709"/>
      <c r="BZ709"/>
    </row>
    <row r="710" spans="2:78" ht="18.75">
      <c r="B710" s="363" t="s">
        <v>1005</v>
      </c>
      <c r="C710" s="364">
        <v>30630299000129</v>
      </c>
      <c r="D710" s="365" t="s">
        <v>14</v>
      </c>
      <c r="E710" s="365" t="s">
        <v>614</v>
      </c>
      <c r="F710" s="365" t="s">
        <v>1424</v>
      </c>
      <c r="G710" s="366" t="s">
        <v>1424</v>
      </c>
      <c r="H710" s="366" t="s">
        <v>867</v>
      </c>
      <c r="I710" s="366" t="s">
        <v>34</v>
      </c>
      <c r="J710" s="366" t="s">
        <v>608</v>
      </c>
      <c r="K710" s="367" t="s">
        <v>48</v>
      </c>
      <c r="L710" s="368"/>
      <c r="M710" s="368" t="s">
        <v>34</v>
      </c>
      <c r="N710" s="367">
        <v>474282</v>
      </c>
      <c r="O710" s="367" t="s">
        <v>1323</v>
      </c>
      <c r="P710" s="371">
        <v>43336</v>
      </c>
      <c r="Q710" s="372">
        <v>1.0360110600000001</v>
      </c>
      <c r="R710" s="372">
        <v>1.2853122961111119</v>
      </c>
      <c r="S710" s="367">
        <v>2</v>
      </c>
      <c r="T710" s="369">
        <v>-2.2454879340170431E-2</v>
      </c>
      <c r="U710" s="369">
        <v>-0.24059329764996013</v>
      </c>
      <c r="V710" s="369">
        <v>-8.2172602153069429E-2</v>
      </c>
      <c r="W710" s="369">
        <v>-0.73617217289646897</v>
      </c>
      <c r="X710" s="369">
        <v>6.645002890539442E-2</v>
      </c>
      <c r="Y710" s="369">
        <v>0.454888757952437</v>
      </c>
      <c r="Z710" s="369">
        <v>-0.18588112259445111</v>
      </c>
      <c r="AA710" s="369">
        <v>-1.0043516792144296</v>
      </c>
      <c r="AB710" s="369">
        <v>0.11523391450676597</v>
      </c>
      <c r="AC710" s="373">
        <v>-1.6817448976529477</v>
      </c>
      <c r="AD710" s="575">
        <v>29259435000137</v>
      </c>
      <c r="AE710" s="370" t="s">
        <v>1908</v>
      </c>
      <c r="AF710" s="370" t="s">
        <v>1856</v>
      </c>
      <c r="AG710" s="374" t="s">
        <v>59</v>
      </c>
      <c r="AH710" s="374" t="s">
        <v>1813</v>
      </c>
      <c r="AI710" s="374">
        <v>100</v>
      </c>
      <c r="AJ710" s="374">
        <v>1</v>
      </c>
      <c r="AK710" s="374">
        <v>1</v>
      </c>
      <c r="AL710" s="722">
        <v>0</v>
      </c>
      <c r="AM710" s="722">
        <v>0</v>
      </c>
      <c r="AN710" s="369" t="s">
        <v>668</v>
      </c>
      <c r="AO710" s="367" t="s">
        <v>1326</v>
      </c>
      <c r="AP710" s="370" t="s">
        <v>1816</v>
      </c>
      <c r="AQ710" s="376" t="s">
        <v>661</v>
      </c>
      <c r="AR710" s="369">
        <v>4.6666666666666697E-3</v>
      </c>
      <c r="AS710" s="369">
        <v>4.6666666666666697E-3</v>
      </c>
      <c r="AT710" s="369" t="s">
        <v>1424</v>
      </c>
      <c r="AW710" s="198"/>
      <c r="AX710" s="198"/>
      <c r="AY710" s="184"/>
      <c r="AZ710" s="184"/>
      <c r="BA710" s="184"/>
      <c r="BB710" s="186"/>
      <c r="BC710" s="184"/>
      <c r="BD710" s="184"/>
      <c r="BE710" s="184"/>
      <c r="BF710" s="184"/>
      <c r="BG710" s="186"/>
      <c r="BH710" s="186"/>
      <c r="BI710" s="199"/>
      <c r="BJ710" s="199"/>
      <c r="BK710" s="199"/>
      <c r="BL710" s="218"/>
      <c r="BM710" s="186"/>
      <c r="BN710" s="186"/>
      <c r="BO710" s="186"/>
      <c r="BP710" s="186"/>
      <c r="BQ710" s="186"/>
      <c r="BR710" s="186"/>
      <c r="BS710" s="186"/>
      <c r="BT710" s="187"/>
      <c r="BU710" s="188"/>
      <c r="BV710" s="189"/>
      <c r="BW710" s="185"/>
      <c r="BX710"/>
      <c r="BZ710"/>
    </row>
    <row r="711" spans="2:78" ht="18.75">
      <c r="B711" s="363" t="s">
        <v>1087</v>
      </c>
      <c r="C711" s="364">
        <v>30910057000199</v>
      </c>
      <c r="D711" s="365" t="s">
        <v>13</v>
      </c>
      <c r="E711" s="365" t="s">
        <v>616</v>
      </c>
      <c r="F711" s="365" t="s">
        <v>617</v>
      </c>
      <c r="G711" s="366" t="s">
        <v>34</v>
      </c>
      <c r="H711" s="366" t="s">
        <v>1340</v>
      </c>
      <c r="I711" s="366" t="s">
        <v>34</v>
      </c>
      <c r="J711" s="366" t="s">
        <v>608</v>
      </c>
      <c r="K711" s="367" t="s">
        <v>48</v>
      </c>
      <c r="L711" s="368"/>
      <c r="M711" s="368" t="s">
        <v>34</v>
      </c>
      <c r="N711" s="367">
        <v>474436</v>
      </c>
      <c r="O711" s="367" t="s">
        <v>1323</v>
      </c>
      <c r="P711" s="371">
        <v>43334</v>
      </c>
      <c r="Q711" s="372">
        <v>13.785654559999999</v>
      </c>
      <c r="R711" s="372">
        <v>13.597643061031755</v>
      </c>
      <c r="S711" s="367">
        <v>5</v>
      </c>
      <c r="T711" s="369">
        <v>7.1374728043156255E-2</v>
      </c>
      <c r="U711" s="369">
        <v>0.76474609053239795</v>
      </c>
      <c r="V711" s="369">
        <v>6.3325835564022936E-2</v>
      </c>
      <c r="W711" s="369">
        <v>0.56732678223832889</v>
      </c>
      <c r="X711" s="369">
        <v>0.1076691850907372</v>
      </c>
      <c r="Y711" s="369">
        <v>0.73705764591022616</v>
      </c>
      <c r="Z711" s="369">
        <v>1.1534271645063932E-3</v>
      </c>
      <c r="AA711" s="369">
        <v>6.2321901942188713E-3</v>
      </c>
      <c r="AB711" s="369">
        <v>0.181158817351077</v>
      </c>
      <c r="AC711" s="373">
        <v>-0.26659265470718285</v>
      </c>
      <c r="AD711" s="575">
        <v>0</v>
      </c>
      <c r="AE711" s="370" t="s">
        <v>2012</v>
      </c>
      <c r="AF711" s="370" t="s">
        <v>1833</v>
      </c>
      <c r="AG711" s="374" t="s">
        <v>1458</v>
      </c>
      <c r="AH711" s="374" t="s">
        <v>1819</v>
      </c>
      <c r="AI711" s="374">
        <v>1000</v>
      </c>
      <c r="AJ711" s="374">
        <v>1000</v>
      </c>
      <c r="AK711" s="374">
        <v>100</v>
      </c>
      <c r="AL711" s="722">
        <v>2</v>
      </c>
      <c r="AM711" s="722">
        <v>20</v>
      </c>
      <c r="AN711" s="369" t="s">
        <v>1820</v>
      </c>
      <c r="AO711" s="367" t="s">
        <v>1326</v>
      </c>
      <c r="AP711" s="370" t="s">
        <v>1835</v>
      </c>
      <c r="AQ711" s="376" t="s">
        <v>676</v>
      </c>
      <c r="AR711" s="369">
        <v>5.3333333333333297E-3</v>
      </c>
      <c r="AS711" s="369">
        <v>5.3333333333333297E-3</v>
      </c>
      <c r="AT711" s="369" t="s">
        <v>1424</v>
      </c>
      <c r="AW711" s="198"/>
      <c r="AX711" s="198"/>
      <c r="AY711" s="184"/>
      <c r="AZ711" s="184"/>
      <c r="BA711" s="184"/>
      <c r="BB711" s="186"/>
      <c r="BC711" s="184"/>
      <c r="BD711" s="184"/>
      <c r="BE711" s="184"/>
      <c r="BF711" s="184"/>
      <c r="BG711" s="186"/>
      <c r="BH711" s="186"/>
      <c r="BI711" s="199"/>
      <c r="BJ711" s="199"/>
      <c r="BK711" s="199"/>
      <c r="BL711" s="218"/>
      <c r="BM711" s="186"/>
      <c r="BN711" s="186"/>
      <c r="BO711" s="186"/>
      <c r="BP711" s="186"/>
      <c r="BQ711" s="186"/>
      <c r="BR711" s="186"/>
      <c r="BS711" s="186"/>
      <c r="BT711" s="187"/>
      <c r="BU711" s="188"/>
      <c r="BV711" s="189"/>
      <c r="BW711" s="185"/>
      <c r="BX711"/>
      <c r="BZ711"/>
    </row>
    <row r="712" spans="2:78" ht="18.75">
      <c r="B712" s="363" t="s">
        <v>772</v>
      </c>
      <c r="C712" s="364">
        <v>30921203000181</v>
      </c>
      <c r="D712" s="365" t="s">
        <v>11</v>
      </c>
      <c r="E712" s="365" t="s">
        <v>620</v>
      </c>
      <c r="F712" s="365" t="s">
        <v>665</v>
      </c>
      <c r="G712" s="366" t="s">
        <v>740</v>
      </c>
      <c r="H712" s="366" t="s">
        <v>34</v>
      </c>
      <c r="I712" s="366" t="s">
        <v>1306</v>
      </c>
      <c r="J712" s="366" t="s">
        <v>608</v>
      </c>
      <c r="K712" s="367" t="s">
        <v>48</v>
      </c>
      <c r="L712" s="368" t="s">
        <v>1341</v>
      </c>
      <c r="M712" s="368" t="s">
        <v>34</v>
      </c>
      <c r="N712" s="367">
        <v>474819</v>
      </c>
      <c r="O712" s="367" t="s">
        <v>1326</v>
      </c>
      <c r="P712" s="371">
        <v>43338</v>
      </c>
      <c r="Q712" s="372">
        <v>811.30323391000002</v>
      </c>
      <c r="R712" s="372">
        <v>743.43903399341264</v>
      </c>
      <c r="S712" s="367">
        <v>1</v>
      </c>
      <c r="T712" s="369">
        <v>0.10218873712395227</v>
      </c>
      <c r="U712" s="369">
        <v>1.0949034672991467</v>
      </c>
      <c r="V712" s="369">
        <v>0.12372935685555064</v>
      </c>
      <c r="W712" s="369">
        <v>1.1084729837052014</v>
      </c>
      <c r="X712" s="369">
        <v>0.19340758648416179</v>
      </c>
      <c r="Y712" s="369">
        <v>1.3239864337698846</v>
      </c>
      <c r="Z712" s="369">
        <v>0.21053190523365362</v>
      </c>
      <c r="AA712" s="369">
        <v>1.1375446285148769</v>
      </c>
      <c r="AB712" s="369">
        <v>1.4890758390845465E-3</v>
      </c>
      <c r="AC712" s="373">
        <v>8.1311582207485973</v>
      </c>
      <c r="AD712" s="575">
        <v>34474989000197</v>
      </c>
      <c r="AE712" s="370" t="s">
        <v>1843</v>
      </c>
      <c r="AF712" s="370" t="s">
        <v>1812</v>
      </c>
      <c r="AG712" s="374" t="s">
        <v>1459</v>
      </c>
      <c r="AH712" s="374" t="s">
        <v>1819</v>
      </c>
      <c r="AI712" s="374">
        <v>1000</v>
      </c>
      <c r="AJ712" s="374">
        <v>1000</v>
      </c>
      <c r="AK712" s="374">
        <v>1000</v>
      </c>
      <c r="AL712" s="722">
        <v>0.4</v>
      </c>
      <c r="AM712" s="722">
        <v>0</v>
      </c>
      <c r="AN712" s="369" t="s">
        <v>1820</v>
      </c>
      <c r="AO712" s="367" t="s">
        <v>1326</v>
      </c>
      <c r="AP712" s="370" t="s">
        <v>1821</v>
      </c>
      <c r="AQ712" s="376" t="s">
        <v>664</v>
      </c>
      <c r="AR712" s="369">
        <v>1.1199999999999999E-3</v>
      </c>
      <c r="AS712" s="369">
        <v>1.1199999999999999E-3</v>
      </c>
      <c r="AT712" s="369" t="s">
        <v>1424</v>
      </c>
      <c r="AW712" s="198"/>
      <c r="AX712" s="198"/>
      <c r="AY712" s="184"/>
      <c r="AZ712" s="184"/>
      <c r="BA712" s="184"/>
      <c r="BB712" s="186"/>
      <c r="BC712" s="184"/>
      <c r="BD712" s="184"/>
      <c r="BE712" s="184"/>
      <c r="BF712" s="184"/>
      <c r="BG712" s="186"/>
      <c r="BH712" s="186"/>
      <c r="BI712" s="199"/>
      <c r="BJ712" s="199"/>
      <c r="BK712" s="199"/>
      <c r="BL712" s="218"/>
      <c r="BM712" s="186"/>
      <c r="BN712" s="186"/>
      <c r="BO712" s="186"/>
      <c r="BP712" s="186"/>
      <c r="BQ712" s="186"/>
      <c r="BR712" s="186"/>
      <c r="BS712" s="186"/>
      <c r="BT712" s="187"/>
      <c r="BU712" s="188"/>
      <c r="BV712" s="189"/>
      <c r="BW712" s="185"/>
      <c r="BX712"/>
      <c r="BZ712"/>
    </row>
    <row r="713" spans="2:78" ht="18.75">
      <c r="B713" s="363" t="s">
        <v>777</v>
      </c>
      <c r="C713" s="364">
        <v>30910553000142</v>
      </c>
      <c r="D713" s="365" t="s">
        <v>11</v>
      </c>
      <c r="E713" s="365" t="s">
        <v>620</v>
      </c>
      <c r="F713" s="365" t="s">
        <v>665</v>
      </c>
      <c r="G713" s="366" t="s">
        <v>740</v>
      </c>
      <c r="H713" s="366" t="s">
        <v>34</v>
      </c>
      <c r="I713" s="366" t="s">
        <v>1424</v>
      </c>
      <c r="J713" s="366" t="s">
        <v>608</v>
      </c>
      <c r="K713" s="367" t="s">
        <v>48</v>
      </c>
      <c r="L713" s="368" t="s">
        <v>717</v>
      </c>
      <c r="M713" s="368" t="s">
        <v>34</v>
      </c>
      <c r="N713" s="367">
        <v>474843</v>
      </c>
      <c r="O713" s="367" t="s">
        <v>1326</v>
      </c>
      <c r="P713" s="371">
        <v>43338</v>
      </c>
      <c r="Q713" s="372">
        <v>1201.37189741</v>
      </c>
      <c r="R713" s="372">
        <v>1333.3123057366279</v>
      </c>
      <c r="S713" s="367">
        <v>1</v>
      </c>
      <c r="T713" s="369">
        <v>0.10838800593011144</v>
      </c>
      <c r="U713" s="369">
        <v>1.1613256690174234</v>
      </c>
      <c r="V713" s="369">
        <v>0.13051351672362865</v>
      </c>
      <c r="W713" s="369">
        <v>1.1692512672267177</v>
      </c>
      <c r="X713" s="369">
        <v>0.2215089557928358</v>
      </c>
      <c r="Y713" s="369">
        <v>1.5163565078263568</v>
      </c>
      <c r="Z713" s="369">
        <v>0.24054313900625779</v>
      </c>
      <c r="AA713" s="369">
        <v>1.2997011327047843</v>
      </c>
      <c r="AB713" s="369">
        <v>1.9848893941285298E-3</v>
      </c>
      <c r="AC713" s="373">
        <v>9.5179465285334164</v>
      </c>
      <c r="AD713" s="575">
        <v>34474470000109</v>
      </c>
      <c r="AE713" s="370" t="s">
        <v>1843</v>
      </c>
      <c r="AF713" s="370" t="s">
        <v>1812</v>
      </c>
      <c r="AG713" s="374" t="s">
        <v>1459</v>
      </c>
      <c r="AH713" s="374" t="s">
        <v>1819</v>
      </c>
      <c r="AI713" s="374">
        <v>1000</v>
      </c>
      <c r="AJ713" s="374">
        <v>1000</v>
      </c>
      <c r="AK713" s="374">
        <v>1000</v>
      </c>
      <c r="AL713" s="722">
        <v>0.9</v>
      </c>
      <c r="AM713" s="722">
        <v>0</v>
      </c>
      <c r="AN713" s="369" t="s">
        <v>1820</v>
      </c>
      <c r="AO713" s="367" t="s">
        <v>1326</v>
      </c>
      <c r="AP713" s="370" t="s">
        <v>1821</v>
      </c>
      <c r="AQ713" s="376" t="s">
        <v>664</v>
      </c>
      <c r="AR713" s="369">
        <v>1.4E-3</v>
      </c>
      <c r="AS713" s="369">
        <v>1.4E-3</v>
      </c>
      <c r="AT713" s="369" t="s">
        <v>1424</v>
      </c>
      <c r="AW713"/>
      <c r="AX713" s="198"/>
      <c r="AY713" s="184"/>
      <c r="AZ713" s="184"/>
      <c r="BA713" s="184"/>
      <c r="BB713" s="186"/>
      <c r="BC713" s="184"/>
      <c r="BD713" s="184"/>
      <c r="BE713" s="184"/>
      <c r="BF713" s="184"/>
      <c r="BG713" s="186"/>
      <c r="BH713" s="186"/>
      <c r="BI713" s="199"/>
      <c r="BJ713" s="199"/>
      <c r="BK713" s="199"/>
      <c r="BL713" s="186"/>
      <c r="BM713" s="186"/>
      <c r="BN713" s="186"/>
      <c r="BO713" s="186"/>
      <c r="BP713" s="186"/>
      <c r="BQ713" s="186"/>
      <c r="BR713" s="186"/>
      <c r="BS713" s="186"/>
      <c r="BT713" s="187"/>
      <c r="BU713" s="188"/>
      <c r="BV713" s="189"/>
      <c r="BW713" s="185"/>
      <c r="BX713"/>
      <c r="BZ713"/>
    </row>
    <row r="714" spans="2:78" ht="18.75">
      <c r="B714" s="363" t="s">
        <v>227</v>
      </c>
      <c r="C714" s="364"/>
      <c r="D714" s="365" t="s">
        <v>13</v>
      </c>
      <c r="E714" s="365" t="s">
        <v>616</v>
      </c>
      <c r="F714" s="365" t="s">
        <v>610</v>
      </c>
      <c r="G714" s="366" t="s">
        <v>34</v>
      </c>
      <c r="H714" s="366" t="s">
        <v>1339</v>
      </c>
      <c r="I714" s="366" t="s">
        <v>34</v>
      </c>
      <c r="J714" s="366" t="s">
        <v>1424</v>
      </c>
      <c r="L714" s="368"/>
      <c r="M714" s="368" t="s">
        <v>34</v>
      </c>
      <c r="N714" s="367">
        <v>475467</v>
      </c>
      <c r="O714" s="367" t="s">
        <v>1326</v>
      </c>
      <c r="P714" s="371"/>
      <c r="S714" s="367"/>
      <c r="U714" s="369"/>
      <c r="W714" s="369"/>
      <c r="Y714" s="369"/>
      <c r="AA714" s="369"/>
      <c r="AD714" s="575">
        <v>0</v>
      </c>
      <c r="AE714" s="370"/>
      <c r="AF714" s="370"/>
      <c r="AG714" s="374" t="s">
        <v>1460</v>
      </c>
      <c r="AH714" s="374"/>
      <c r="AI714" s="374">
        <v>1000</v>
      </c>
      <c r="AJ714" s="374">
        <v>1000</v>
      </c>
      <c r="AK714" s="374">
        <v>1000</v>
      </c>
      <c r="AN714" s="369"/>
      <c r="AO714" s="367" t="s">
        <v>1326</v>
      </c>
      <c r="AP714" s="370"/>
      <c r="AR714" s="369">
        <v>4.0000000000000001E-3</v>
      </c>
      <c r="AS714" s="369">
        <v>4.0000000000000001E-3</v>
      </c>
      <c r="AT714" s="369" t="s">
        <v>1424</v>
      </c>
      <c r="AW714"/>
      <c r="AX714" s="198"/>
      <c r="AY714" s="184"/>
      <c r="AZ714" s="184"/>
      <c r="BA714" s="184"/>
      <c r="BB714" s="186"/>
      <c r="BC714" s="184"/>
      <c r="BD714" s="184"/>
      <c r="BE714" s="184"/>
      <c r="BF714" s="184"/>
      <c r="BG714" s="186"/>
      <c r="BH714" s="186"/>
      <c r="BI714" s="199"/>
      <c r="BJ714" s="199"/>
      <c r="BK714" s="199"/>
      <c r="BL714" s="186"/>
      <c r="BM714" s="186"/>
      <c r="BN714" s="186"/>
      <c r="BO714" s="186"/>
      <c r="BP714" s="186"/>
      <c r="BQ714" s="186"/>
      <c r="BR714" s="186"/>
      <c r="BS714" s="186"/>
      <c r="BT714" s="187"/>
      <c r="BU714" s="188"/>
      <c r="BV714" s="189"/>
      <c r="BW714" s="185"/>
      <c r="BX714"/>
      <c r="BZ714"/>
    </row>
    <row r="715" spans="2:78" ht="18.75">
      <c r="B715" s="363" t="s">
        <v>1100</v>
      </c>
      <c r="C715" s="364">
        <v>30338686000196</v>
      </c>
      <c r="D715" s="365" t="s">
        <v>11</v>
      </c>
      <c r="E715" s="365" t="s">
        <v>663</v>
      </c>
      <c r="F715" s="365" t="s">
        <v>1424</v>
      </c>
      <c r="G715" s="366" t="s">
        <v>740</v>
      </c>
      <c r="H715" s="366" t="s">
        <v>34</v>
      </c>
      <c r="I715" s="366" t="s">
        <v>1306</v>
      </c>
      <c r="J715" s="366" t="s">
        <v>611</v>
      </c>
      <c r="K715" s="367" t="s">
        <v>48</v>
      </c>
      <c r="L715" s="368" t="s">
        <v>1341</v>
      </c>
      <c r="M715" s="368" t="s">
        <v>34</v>
      </c>
      <c r="N715" s="367">
        <v>475572</v>
      </c>
      <c r="O715" s="367" t="s">
        <v>1323</v>
      </c>
      <c r="P715" s="371">
        <v>43287</v>
      </c>
      <c r="Q715" s="372">
        <v>22.168695629999998</v>
      </c>
      <c r="R715" s="372">
        <v>41.520716469920622</v>
      </c>
      <c r="S715" s="367">
        <v>3</v>
      </c>
      <c r="T715" s="369">
        <v>-3.8129194665848853E-2</v>
      </c>
      <c r="U715" s="369">
        <v>-0.40853609331058727</v>
      </c>
      <c r="V715" s="369">
        <v>-1.9869020529203252E-2</v>
      </c>
      <c r="W715" s="369">
        <v>-0.17800361231181649</v>
      </c>
      <c r="X715" s="369">
        <v>5.9090243883181293E-2</v>
      </c>
      <c r="Y715" s="369">
        <v>0.40450678637620346</v>
      </c>
      <c r="Z715" s="369">
        <v>8.013509237951344E-2</v>
      </c>
      <c r="AA715" s="369">
        <v>0.43298541278430147</v>
      </c>
      <c r="AB715" s="369">
        <v>5.3032805639669126E-2</v>
      </c>
      <c r="AC715" s="373">
        <v>-2.4794174954248911</v>
      </c>
      <c r="AD715" s="575">
        <v>29853005000149</v>
      </c>
      <c r="AE715" s="370" t="s">
        <v>1889</v>
      </c>
      <c r="AF715" s="370" t="s">
        <v>1833</v>
      </c>
      <c r="AG715" s="374" t="s">
        <v>1458</v>
      </c>
      <c r="AH715" s="374" t="s">
        <v>1813</v>
      </c>
      <c r="AI715" s="374">
        <v>5000</v>
      </c>
      <c r="AJ715" s="374">
        <v>1000</v>
      </c>
      <c r="AK715" s="374">
        <v>1000</v>
      </c>
      <c r="AL715" s="722">
        <v>0</v>
      </c>
      <c r="AM715" s="722">
        <v>0</v>
      </c>
      <c r="AN715" s="369" t="s">
        <v>1815</v>
      </c>
      <c r="AO715" s="367" t="s">
        <v>1326</v>
      </c>
      <c r="AP715" s="370" t="s">
        <v>1835</v>
      </c>
      <c r="AQ715" s="376" t="s">
        <v>1950</v>
      </c>
      <c r="AR715" s="369">
        <v>5.6666666666666697E-3</v>
      </c>
      <c r="AS715" s="369">
        <v>5.6666666666666697E-3</v>
      </c>
      <c r="AT715" s="369" t="s">
        <v>1424</v>
      </c>
      <c r="AW715" s="198"/>
      <c r="AX715" s="198"/>
      <c r="AY715" s="184"/>
      <c r="AZ715" s="184"/>
      <c r="BA715" s="184"/>
      <c r="BB715" s="186"/>
      <c r="BC715" s="184"/>
      <c r="BD715" s="184"/>
      <c r="BE715" s="184"/>
      <c r="BF715" s="184"/>
      <c r="BG715" s="186"/>
      <c r="BH715" s="186"/>
      <c r="BI715" s="199"/>
      <c r="BJ715" s="199"/>
      <c r="BK715" s="199"/>
      <c r="BL715" s="218"/>
      <c r="BM715" s="186"/>
      <c r="BN715" s="186"/>
      <c r="BO715" s="186"/>
      <c r="BP715" s="186"/>
      <c r="BQ715" s="186"/>
      <c r="BR715" s="186"/>
      <c r="BS715" s="186"/>
      <c r="BT715" s="187"/>
      <c r="BU715" s="188"/>
      <c r="BV715" s="189"/>
      <c r="BW715" s="185"/>
      <c r="BX715"/>
      <c r="BZ715"/>
    </row>
    <row r="716" spans="2:78" ht="18.75">
      <c r="B716" s="363" t="s">
        <v>80</v>
      </c>
      <c r="C716" s="364"/>
      <c r="D716" s="365" t="s">
        <v>11</v>
      </c>
      <c r="E716" s="365" t="s">
        <v>620</v>
      </c>
      <c r="F716" s="365" t="s">
        <v>665</v>
      </c>
      <c r="G716" s="366" t="s">
        <v>740</v>
      </c>
      <c r="H716" s="366" t="s">
        <v>34</v>
      </c>
      <c r="I716" s="366" t="s">
        <v>1424</v>
      </c>
      <c r="J716" s="366" t="s">
        <v>608</v>
      </c>
      <c r="L716" s="368"/>
      <c r="M716" s="368" t="s">
        <v>1421</v>
      </c>
      <c r="N716" s="367">
        <v>475696</v>
      </c>
      <c r="O716" s="367" t="s">
        <v>1323</v>
      </c>
      <c r="P716" s="371"/>
      <c r="S716" s="367"/>
      <c r="U716" s="369"/>
      <c r="W716" s="369"/>
      <c r="Y716" s="369"/>
      <c r="AA716" s="369"/>
      <c r="AD716" s="575">
        <v>0</v>
      </c>
      <c r="AE716" s="370"/>
      <c r="AF716" s="370"/>
      <c r="AG716" s="374" t="s">
        <v>721</v>
      </c>
      <c r="AH716" s="374"/>
      <c r="AI716" s="374">
        <v>1000</v>
      </c>
      <c r="AJ716" s="374">
        <v>0</v>
      </c>
      <c r="AK716" s="374">
        <v>0</v>
      </c>
      <c r="AN716" s="369"/>
      <c r="AO716" s="367" t="s">
        <v>1326</v>
      </c>
      <c r="AP716" s="370"/>
      <c r="AR716" s="369">
        <v>8.0000000000000004E-4</v>
      </c>
      <c r="AS716" s="369">
        <v>8.0000000000000004E-4</v>
      </c>
      <c r="AT716" s="369" t="s">
        <v>1424</v>
      </c>
      <c r="AW716"/>
      <c r="AX716" s="198"/>
      <c r="AY716" s="184"/>
      <c r="AZ716" s="184"/>
      <c r="BA716" s="184"/>
      <c r="BB716" s="186"/>
      <c r="BC716" s="184"/>
      <c r="BD716" s="184"/>
      <c r="BE716" s="184"/>
      <c r="BF716" s="184"/>
      <c r="BG716" s="186"/>
      <c r="BH716" s="186"/>
      <c r="BI716" s="199"/>
      <c r="BJ716" s="199"/>
      <c r="BK716" s="199"/>
      <c r="BL716" s="186"/>
      <c r="BM716" s="186"/>
      <c r="BN716" s="186"/>
      <c r="BO716" s="186"/>
      <c r="BP716" s="186"/>
      <c r="BQ716" s="186"/>
      <c r="BR716" s="186"/>
      <c r="BS716" s="186"/>
      <c r="BT716" s="187"/>
      <c r="BU716" s="188"/>
      <c r="BV716" s="189"/>
      <c r="BW716" s="185"/>
      <c r="BX716"/>
      <c r="BZ716"/>
    </row>
    <row r="717" spans="2:78" ht="18.75">
      <c r="B717" s="363" t="s">
        <v>1230</v>
      </c>
      <c r="C717" s="364">
        <v>8968733000126</v>
      </c>
      <c r="D717" s="365" t="s">
        <v>14</v>
      </c>
      <c r="E717" s="365" t="s">
        <v>607</v>
      </c>
      <c r="F717" s="365" t="s">
        <v>1319</v>
      </c>
      <c r="G717" s="366" t="s">
        <v>1424</v>
      </c>
      <c r="H717" s="366" t="s">
        <v>34</v>
      </c>
      <c r="I717" s="366" t="s">
        <v>34</v>
      </c>
      <c r="J717" s="366" t="s">
        <v>608</v>
      </c>
      <c r="K717" s="367" t="s">
        <v>48</v>
      </c>
      <c r="L717" s="368" t="s">
        <v>1341</v>
      </c>
      <c r="M717" s="368" t="s">
        <v>34</v>
      </c>
      <c r="N717" s="367">
        <v>475823</v>
      </c>
      <c r="O717" s="367" t="s">
        <v>1323</v>
      </c>
      <c r="P717" s="371">
        <v>43300</v>
      </c>
      <c r="Q717" s="372">
        <v>237.54914112</v>
      </c>
      <c r="R717" s="372">
        <v>265.41188583876976</v>
      </c>
      <c r="S717" s="367">
        <v>2</v>
      </c>
      <c r="T717" s="369">
        <v>5.7030993568993882E-2</v>
      </c>
      <c r="U717" s="369">
        <v>0.61105983261603947</v>
      </c>
      <c r="V717" s="369">
        <v>-3.8975598404677347E-2</v>
      </c>
      <c r="W717" s="369">
        <v>-0.34917661380691351</v>
      </c>
      <c r="X717" s="369">
        <v>0.92902043223701924</v>
      </c>
      <c r="Y717" s="369">
        <v>6.3596804620566099</v>
      </c>
      <c r="Z717" s="369">
        <v>1.2675650705574983</v>
      </c>
      <c r="AA717" s="369">
        <v>6.8488993898834147</v>
      </c>
      <c r="AB717" s="369">
        <v>0.22752223242072137</v>
      </c>
      <c r="AC717" s="373">
        <v>-0.66190034445276513</v>
      </c>
      <c r="AD717" s="575">
        <v>42190558000127</v>
      </c>
      <c r="AE717" s="370" t="s">
        <v>2056</v>
      </c>
      <c r="AF717" s="370" t="s">
        <v>1833</v>
      </c>
      <c r="AG717" s="374" t="s">
        <v>1458</v>
      </c>
      <c r="AH717" s="374" t="s">
        <v>1819</v>
      </c>
      <c r="AI717" s="374">
        <v>50</v>
      </c>
      <c r="AJ717" s="374">
        <v>50</v>
      </c>
      <c r="AK717" s="374">
        <v>30</v>
      </c>
      <c r="AL717" s="722">
        <v>2</v>
      </c>
      <c r="AM717" s="722">
        <v>20</v>
      </c>
      <c r="AN717" s="369" t="s">
        <v>1834</v>
      </c>
      <c r="AO717" s="367" t="s">
        <v>1326</v>
      </c>
      <c r="AP717" s="370" t="s">
        <v>1816</v>
      </c>
      <c r="AQ717" s="376" t="s">
        <v>661</v>
      </c>
      <c r="AR717" s="369">
        <v>5.3333333333333297E-3</v>
      </c>
      <c r="AS717" s="369">
        <v>5.3333333333333297E-3</v>
      </c>
      <c r="AT717" s="369" t="s">
        <v>1424</v>
      </c>
      <c r="AW717"/>
      <c r="AX717" s="198"/>
      <c r="AY717" s="184"/>
      <c r="AZ717" s="184"/>
      <c r="BA717" s="184"/>
      <c r="BB717" s="186"/>
      <c r="BC717" s="184"/>
      <c r="BD717" s="184"/>
      <c r="BE717" s="184"/>
      <c r="BF717" s="184"/>
      <c r="BG717" s="186"/>
      <c r="BH717" s="186"/>
      <c r="BI717" s="199"/>
      <c r="BJ717" s="199"/>
      <c r="BK717" s="199"/>
      <c r="BL717" s="186"/>
      <c r="BM717" s="186"/>
      <c r="BN717" s="186"/>
      <c r="BO717" s="186"/>
      <c r="BP717" s="186"/>
      <c r="BQ717" s="186"/>
      <c r="BR717" s="186"/>
      <c r="BS717" s="186"/>
      <c r="BT717" s="187"/>
      <c r="BU717" s="188"/>
      <c r="BV717" s="189"/>
      <c r="BW717" s="185"/>
      <c r="BX717"/>
      <c r="BZ717"/>
    </row>
    <row r="718" spans="2:78" ht="18.75">
      <c r="B718" s="363" t="s">
        <v>1190</v>
      </c>
      <c r="C718" s="364">
        <v>30934725000118</v>
      </c>
      <c r="D718" s="365" t="s">
        <v>13</v>
      </c>
      <c r="E718" s="365" t="s">
        <v>616</v>
      </c>
      <c r="F718" s="365" t="s">
        <v>617</v>
      </c>
      <c r="G718" s="366" t="s">
        <v>34</v>
      </c>
      <c r="H718" s="366" t="s">
        <v>1340</v>
      </c>
      <c r="I718" s="366" t="s">
        <v>34</v>
      </c>
      <c r="J718" s="366" t="s">
        <v>608</v>
      </c>
      <c r="K718" s="367" t="s">
        <v>48</v>
      </c>
      <c r="L718" s="368"/>
      <c r="M718" s="368" t="s">
        <v>34</v>
      </c>
      <c r="N718" s="367">
        <v>476072</v>
      </c>
      <c r="O718" s="367" t="s">
        <v>1323</v>
      </c>
      <c r="P718" s="371">
        <v>43365</v>
      </c>
      <c r="Q718" s="372">
        <v>10.895292489999999</v>
      </c>
      <c r="R718" s="372">
        <v>13.971438529761897</v>
      </c>
      <c r="S718" s="367">
        <v>2</v>
      </c>
      <c r="T718" s="369">
        <v>0.16643049532919751</v>
      </c>
      <c r="U718" s="369">
        <v>1.7832231959107021</v>
      </c>
      <c r="V718" s="369">
        <v>0.1432241665283136</v>
      </c>
      <c r="W718" s="369">
        <v>1.2831240963749362</v>
      </c>
      <c r="X718" s="369">
        <v>0.31937120080370285</v>
      </c>
      <c r="Y718" s="369">
        <v>2.1862799949449085</v>
      </c>
      <c r="Z718" s="369">
        <v>0.46742873779380267</v>
      </c>
      <c r="AA718" s="369">
        <v>2.5256079324447835</v>
      </c>
      <c r="AB718" s="369">
        <v>9.9401727713326671E-2</v>
      </c>
      <c r="AC718" s="373">
        <v>0.31792929207624271</v>
      </c>
      <c r="AD718" s="575">
        <v>0</v>
      </c>
      <c r="AE718" s="370" t="s">
        <v>1889</v>
      </c>
      <c r="AF718" s="370" t="s">
        <v>1833</v>
      </c>
      <c r="AG718" s="374" t="s">
        <v>1458</v>
      </c>
      <c r="AH718" s="374" t="s">
        <v>1813</v>
      </c>
      <c r="AI718" s="374">
        <v>5000</v>
      </c>
      <c r="AJ718" s="374">
        <v>5000</v>
      </c>
      <c r="AK718" s="374">
        <v>5000</v>
      </c>
      <c r="AL718" s="722">
        <v>0.65</v>
      </c>
      <c r="AM718" s="722">
        <v>0</v>
      </c>
      <c r="AN718" s="369" t="s">
        <v>1815</v>
      </c>
      <c r="AO718" s="367" t="s">
        <v>1326</v>
      </c>
      <c r="AP718" s="370" t="s">
        <v>1835</v>
      </c>
      <c r="AQ718" s="376" t="s">
        <v>670</v>
      </c>
      <c r="AR718" s="369">
        <v>4.3333333333333297E-3</v>
      </c>
      <c r="AS718" s="369">
        <v>4.3333333333333297E-3</v>
      </c>
      <c r="AT718" s="369" t="s">
        <v>1424</v>
      </c>
      <c r="AW718"/>
      <c r="AX718" s="198"/>
      <c r="AY718" s="184"/>
      <c r="AZ718" s="184"/>
      <c r="BA718" s="184"/>
      <c r="BB718" s="186"/>
      <c r="BC718" s="184"/>
      <c r="BD718" s="184"/>
      <c r="BE718" s="184"/>
      <c r="BF718" s="184"/>
      <c r="BG718" s="186"/>
      <c r="BH718" s="186"/>
      <c r="BI718" s="199"/>
      <c r="BJ718" s="199"/>
      <c r="BK718" s="199"/>
      <c r="BL718" s="186"/>
      <c r="BM718" s="186"/>
      <c r="BN718" s="186"/>
      <c r="BO718" s="186"/>
      <c r="BP718" s="186"/>
      <c r="BQ718" s="186"/>
      <c r="BR718" s="186"/>
      <c r="BS718" s="186"/>
      <c r="BT718" s="187"/>
      <c r="BU718" s="188"/>
      <c r="BV718" s="189"/>
      <c r="BW718" s="185"/>
      <c r="BX718"/>
      <c r="BZ718"/>
    </row>
    <row r="719" spans="2:78" ht="18.75">
      <c r="B719" s="363" t="s">
        <v>648</v>
      </c>
      <c r="C719" s="364">
        <v>30556738000109</v>
      </c>
      <c r="D719" s="365" t="s">
        <v>13</v>
      </c>
      <c r="E719" s="365" t="s">
        <v>615</v>
      </c>
      <c r="F719" s="365" t="s">
        <v>619</v>
      </c>
      <c r="G719" s="366" t="s">
        <v>34</v>
      </c>
      <c r="H719" s="366" t="s">
        <v>867</v>
      </c>
      <c r="I719" s="366" t="s">
        <v>34</v>
      </c>
      <c r="J719" s="366" t="s">
        <v>611</v>
      </c>
      <c r="K719" s="367" t="s">
        <v>48</v>
      </c>
      <c r="L719" s="368" t="s">
        <v>717</v>
      </c>
      <c r="M719" s="368" t="s">
        <v>34</v>
      </c>
      <c r="N719" s="367">
        <v>476080</v>
      </c>
      <c r="O719" s="367" t="s">
        <v>1323</v>
      </c>
      <c r="P719" s="371">
        <v>43371</v>
      </c>
      <c r="Q719" s="372">
        <v>762.39249013999995</v>
      </c>
      <c r="R719" s="372">
        <v>589.98624383856554</v>
      </c>
      <c r="S719" s="367">
        <v>1</v>
      </c>
      <c r="T719" s="369">
        <v>0.18973846864717481</v>
      </c>
      <c r="U719" s="369">
        <v>2.0329569877141398</v>
      </c>
      <c r="V719" s="369">
        <v>0.15623922122373712</v>
      </c>
      <c r="W719" s="369">
        <v>1.3997240438568042</v>
      </c>
      <c r="X719" s="369">
        <v>0.3188899606788298</v>
      </c>
      <c r="Y719" s="369">
        <v>2.1829856288432468</v>
      </c>
      <c r="Z719" s="369">
        <v>0.54770177826467492</v>
      </c>
      <c r="AA719" s="369">
        <v>2.9593387054639861</v>
      </c>
      <c r="AB719" s="369">
        <v>6.1093578226834165E-2</v>
      </c>
      <c r="AC719" s="373">
        <v>0.73031858524992099</v>
      </c>
      <c r="AD719" s="575">
        <v>24300684000105</v>
      </c>
      <c r="AE719" s="370" t="s">
        <v>1893</v>
      </c>
      <c r="AF719" s="370" t="s">
        <v>1858</v>
      </c>
      <c r="AG719" s="374" t="s">
        <v>721</v>
      </c>
      <c r="AH719" s="374" t="s">
        <v>1813</v>
      </c>
      <c r="AI719" s="374">
        <v>50000</v>
      </c>
      <c r="AJ719" s="374">
        <v>25000</v>
      </c>
      <c r="AK719" s="374">
        <v>50000</v>
      </c>
      <c r="AL719" s="722">
        <v>1.98</v>
      </c>
      <c r="AM719" s="722">
        <v>20</v>
      </c>
      <c r="AN719" s="369" t="s">
        <v>1820</v>
      </c>
      <c r="AO719" s="367" t="s">
        <v>1326</v>
      </c>
      <c r="AP719" s="370" t="s">
        <v>1835</v>
      </c>
      <c r="AQ719" s="376" t="s">
        <v>670</v>
      </c>
      <c r="AR719" s="369">
        <v>3.9500000000000004E-3</v>
      </c>
      <c r="AS719" s="369">
        <v>3.9500000000000004E-3</v>
      </c>
      <c r="AT719" s="369" t="s">
        <v>1424</v>
      </c>
      <c r="AW719"/>
      <c r="AX719" s="198"/>
      <c r="AY719" s="184"/>
      <c r="AZ719" s="184"/>
      <c r="BA719" s="184"/>
      <c r="BB719" s="186"/>
      <c r="BC719" s="184"/>
      <c r="BD719" s="184"/>
      <c r="BE719" s="184"/>
      <c r="BF719" s="184"/>
      <c r="BG719" s="186"/>
      <c r="BH719" s="186"/>
      <c r="BI719" s="199"/>
      <c r="BJ719" s="199"/>
      <c r="BK719" s="199"/>
      <c r="BL719" s="186"/>
      <c r="BM719" s="186"/>
      <c r="BN719" s="186"/>
      <c r="BO719" s="186"/>
      <c r="BP719" s="186"/>
      <c r="BQ719" s="186"/>
      <c r="BR719" s="186"/>
      <c r="BS719" s="186"/>
      <c r="BT719" s="187"/>
      <c r="BU719" s="188"/>
      <c r="BV719" s="189"/>
      <c r="BW719" s="185"/>
      <c r="BX719"/>
      <c r="BZ719"/>
    </row>
    <row r="720" spans="2:78" ht="18.75">
      <c r="B720" s="363" t="s">
        <v>753</v>
      </c>
      <c r="C720" s="364">
        <v>30910036000173</v>
      </c>
      <c r="D720" s="365" t="s">
        <v>11</v>
      </c>
      <c r="E720" s="365" t="s">
        <v>620</v>
      </c>
      <c r="F720" s="365" t="s">
        <v>665</v>
      </c>
      <c r="G720" s="366" t="s">
        <v>740</v>
      </c>
      <c r="H720" s="366" t="s">
        <v>34</v>
      </c>
      <c r="I720" s="366" t="s">
        <v>1306</v>
      </c>
      <c r="J720" s="366" t="s">
        <v>608</v>
      </c>
      <c r="K720" s="367" t="s">
        <v>48</v>
      </c>
      <c r="L720" s="368"/>
      <c r="M720" s="368" t="s">
        <v>1421</v>
      </c>
      <c r="N720" s="367">
        <v>476250</v>
      </c>
      <c r="O720" s="367" t="s">
        <v>1323</v>
      </c>
      <c r="P720" s="371">
        <v>43355</v>
      </c>
      <c r="Q720" s="372">
        <v>549.65437807000001</v>
      </c>
      <c r="R720" s="372">
        <v>642.75167429472162</v>
      </c>
      <c r="S720" s="367">
        <v>1</v>
      </c>
      <c r="T720" s="369">
        <v>9.6541518355043987E-2</v>
      </c>
      <c r="U720" s="369">
        <v>1.0343962178243391</v>
      </c>
      <c r="V720" s="369">
        <v>0.11565180299125544</v>
      </c>
      <c r="W720" s="369">
        <v>1.0361073749237064</v>
      </c>
      <c r="X720" s="369">
        <v>0.18962413412807244</v>
      </c>
      <c r="Y720" s="369">
        <v>1.2980865211380332</v>
      </c>
      <c r="Z720" s="369">
        <v>0.29374412541156758</v>
      </c>
      <c r="AA720" s="369">
        <v>1.5871563583148323</v>
      </c>
      <c r="AB720" s="369">
        <v>4.2983511903473375E-3</v>
      </c>
      <c r="AC720" s="373">
        <v>0.93765195246169231</v>
      </c>
      <c r="AD720" s="575">
        <v>0</v>
      </c>
      <c r="AE720" s="370" t="s">
        <v>1895</v>
      </c>
      <c r="AF720" s="370" t="s">
        <v>1833</v>
      </c>
      <c r="AG720" s="374" t="s">
        <v>1458</v>
      </c>
      <c r="AH720" s="374" t="s">
        <v>1813</v>
      </c>
      <c r="AI720" s="374">
        <v>25000</v>
      </c>
      <c r="AJ720" s="374">
        <v>5000</v>
      </c>
      <c r="AK720" s="374">
        <v>10000</v>
      </c>
      <c r="AL720" s="722">
        <v>1.6</v>
      </c>
      <c r="AM720" s="722">
        <v>20</v>
      </c>
      <c r="AN720" s="369" t="s">
        <v>1820</v>
      </c>
      <c r="AO720" s="367" t="s">
        <v>1326</v>
      </c>
      <c r="AP720" s="370" t="s">
        <v>1821</v>
      </c>
      <c r="AQ720" s="376" t="s">
        <v>677</v>
      </c>
      <c r="AR720" s="369">
        <v>0</v>
      </c>
      <c r="AS720" s="369">
        <v>0</v>
      </c>
      <c r="AT720" s="369" t="s">
        <v>1424</v>
      </c>
      <c r="AW720"/>
      <c r="AX720" s="198"/>
      <c r="AY720" s="184"/>
      <c r="AZ720" s="184"/>
      <c r="BA720" s="184"/>
      <c r="BB720" s="186"/>
      <c r="BC720" s="184"/>
      <c r="BD720" s="184"/>
      <c r="BE720" s="184"/>
      <c r="BF720" s="184"/>
      <c r="BG720" s="186"/>
      <c r="BH720" s="186"/>
      <c r="BI720" s="199"/>
      <c r="BJ720" s="199"/>
      <c r="BK720" s="199"/>
      <c r="BL720" s="186"/>
      <c r="BM720" s="186"/>
      <c r="BN720" s="186"/>
      <c r="BO720" s="186"/>
      <c r="BP720" s="186"/>
      <c r="BQ720" s="186"/>
      <c r="BR720" s="186"/>
      <c r="BS720" s="186"/>
      <c r="BT720" s="187"/>
      <c r="BU720" s="188"/>
      <c r="BV720" s="189"/>
      <c r="BW720" s="185"/>
      <c r="BX720"/>
      <c r="BZ720"/>
    </row>
    <row r="721" spans="2:78" ht="18.75">
      <c r="B721" s="363" t="s">
        <v>1725</v>
      </c>
      <c r="C721" s="364">
        <v>30658606000180</v>
      </c>
      <c r="D721" s="365" t="s">
        <v>13</v>
      </c>
      <c r="E721" s="365" t="s">
        <v>615</v>
      </c>
      <c r="F721" s="365" t="s">
        <v>619</v>
      </c>
      <c r="G721" s="366" t="s">
        <v>34</v>
      </c>
      <c r="H721" s="366" t="s">
        <v>1340</v>
      </c>
      <c r="I721" s="366" t="s">
        <v>34</v>
      </c>
      <c r="J721" s="366" t="s">
        <v>611</v>
      </c>
      <c r="K721" s="367" t="s">
        <v>48</v>
      </c>
      <c r="L721" s="368"/>
      <c r="M721" s="368" t="s">
        <v>1424</v>
      </c>
      <c r="N721" s="367">
        <v>476366</v>
      </c>
      <c r="O721" s="367" t="s">
        <v>1323</v>
      </c>
      <c r="P721" s="371">
        <v>43370</v>
      </c>
      <c r="Q721" s="372">
        <v>800.44028643000001</v>
      </c>
      <c r="R721" s="372">
        <v>1187.5887378362304</v>
      </c>
      <c r="S721" s="367">
        <v>1</v>
      </c>
      <c r="T721" s="369">
        <v>0.12370350126132235</v>
      </c>
      <c r="U721" s="369">
        <v>1.3254238799700293</v>
      </c>
      <c r="V721" s="369">
        <v>8.9805809583758611E-2</v>
      </c>
      <c r="W721" s="369">
        <v>0.80455694778715947</v>
      </c>
      <c r="X721" s="369">
        <v>0.15382172784155546</v>
      </c>
      <c r="Y721" s="369">
        <v>1.0529984091287978</v>
      </c>
      <c r="Z721" s="369">
        <v>0.17364903623003891</v>
      </c>
      <c r="AA721" s="369">
        <v>0.93825934929453247</v>
      </c>
      <c r="AB721" s="369">
        <v>8.2177051134838863E-2</v>
      </c>
      <c r="AC721" s="373">
        <v>-0.26547114699584168</v>
      </c>
      <c r="AD721" s="575">
        <v>30592665000100</v>
      </c>
      <c r="AE721" s="370" t="s">
        <v>1906</v>
      </c>
      <c r="AF721" s="370" t="s">
        <v>1907</v>
      </c>
      <c r="AG721" s="374" t="s">
        <v>1462</v>
      </c>
      <c r="AH721" s="374" t="s">
        <v>1819</v>
      </c>
      <c r="AI721" s="374">
        <v>50000</v>
      </c>
      <c r="AJ721" s="374">
        <v>10000</v>
      </c>
      <c r="AK721" s="374">
        <v>50000</v>
      </c>
      <c r="AL721" s="722">
        <v>2.5</v>
      </c>
      <c r="AM721" s="722">
        <v>0</v>
      </c>
      <c r="AN721" s="369" t="s">
        <v>1820</v>
      </c>
      <c r="AO721" s="367" t="s">
        <v>1326</v>
      </c>
      <c r="AP721" s="370" t="s">
        <v>1835</v>
      </c>
      <c r="AQ721" s="376" t="s">
        <v>1815</v>
      </c>
      <c r="AR721" s="369">
        <v>0</v>
      </c>
      <c r="AS721" s="369">
        <v>0</v>
      </c>
      <c r="AT721" s="369" t="s">
        <v>1424</v>
      </c>
      <c r="AW721"/>
      <c r="AX721" s="198"/>
      <c r="AY721" s="184"/>
      <c r="AZ721" s="184"/>
      <c r="BA721" s="184"/>
      <c r="BB721" s="186"/>
      <c r="BC721" s="184"/>
      <c r="BD721" s="184"/>
      <c r="BE721" s="184"/>
      <c r="BF721" s="184"/>
      <c r="BG721" s="186"/>
      <c r="BH721" s="186"/>
      <c r="BI721" s="199"/>
      <c r="BJ721" s="199"/>
      <c r="BK721" s="199"/>
      <c r="BL721" s="186"/>
      <c r="BM721" s="186"/>
      <c r="BN721" s="186"/>
      <c r="BO721" s="186"/>
      <c r="BP721" s="186"/>
      <c r="BQ721" s="186"/>
      <c r="BR721" s="186"/>
      <c r="BS721" s="186"/>
      <c r="BT721" s="187"/>
      <c r="BU721" s="188"/>
      <c r="BV721" s="189"/>
      <c r="BW721" s="185"/>
      <c r="BX721"/>
      <c r="BZ721"/>
    </row>
    <row r="722" spans="2:78" ht="18.75">
      <c r="B722" s="363" t="s">
        <v>1194</v>
      </c>
      <c r="C722" s="364">
        <v>28206220000195</v>
      </c>
      <c r="D722" s="365" t="s">
        <v>11</v>
      </c>
      <c r="E722" s="365" t="s">
        <v>620</v>
      </c>
      <c r="F722" s="365" t="s">
        <v>665</v>
      </c>
      <c r="G722" s="366" t="s">
        <v>740</v>
      </c>
      <c r="H722" s="366" t="s">
        <v>34</v>
      </c>
      <c r="I722" s="366" t="s">
        <v>1424</v>
      </c>
      <c r="J722" s="366" t="s">
        <v>608</v>
      </c>
      <c r="K722" s="367" t="s">
        <v>48</v>
      </c>
      <c r="L722" s="368" t="s">
        <v>717</v>
      </c>
      <c r="M722" s="368" t="s">
        <v>34</v>
      </c>
      <c r="N722" s="367">
        <v>476791</v>
      </c>
      <c r="O722" s="367" t="s">
        <v>1323</v>
      </c>
      <c r="P722" s="371">
        <v>42941</v>
      </c>
      <c r="Q722" s="372">
        <v>230.44206409</v>
      </c>
      <c r="R722" s="372">
        <v>168.54672801523822</v>
      </c>
      <c r="S722" s="367">
        <v>1</v>
      </c>
      <c r="T722" s="369">
        <v>0.10384035251105228</v>
      </c>
      <c r="U722" s="369">
        <v>1.1125997366227114</v>
      </c>
      <c r="V722" s="369">
        <v>0.1242127811992495</v>
      </c>
      <c r="W722" s="369">
        <v>1.1128039108050749</v>
      </c>
      <c r="X722" s="369">
        <v>0.18906681746918474</v>
      </c>
      <c r="Y722" s="369">
        <v>1.2942713673010264</v>
      </c>
      <c r="Z722" s="369">
        <v>0.21143715811671404</v>
      </c>
      <c r="AA722" s="369">
        <v>1.1424358850369234</v>
      </c>
      <c r="AB722" s="369">
        <v>2.0230764677986205E-3</v>
      </c>
      <c r="AC722" s="373">
        <v>6.223855496520283</v>
      </c>
      <c r="AD722" s="575">
        <v>0</v>
      </c>
      <c r="AE722" s="370" t="s">
        <v>1920</v>
      </c>
      <c r="AF722" s="370" t="s">
        <v>1858</v>
      </c>
      <c r="AG722" s="374" t="s">
        <v>721</v>
      </c>
      <c r="AH722" s="374" t="s">
        <v>1819</v>
      </c>
      <c r="AI722" s="374">
        <v>1000</v>
      </c>
      <c r="AJ722" s="374">
        <v>1000</v>
      </c>
      <c r="AK722" s="374">
        <v>1000</v>
      </c>
      <c r="AL722" s="722">
        <v>0.5</v>
      </c>
      <c r="AM722" s="722">
        <v>0</v>
      </c>
      <c r="AN722" s="369" t="s">
        <v>1824</v>
      </c>
      <c r="AO722" s="367" t="s">
        <v>1326</v>
      </c>
      <c r="AP722" s="370" t="s">
        <v>1821</v>
      </c>
      <c r="AQ722" s="376" t="s">
        <v>11</v>
      </c>
      <c r="AR722" s="369">
        <v>1.33333333333333E-3</v>
      </c>
      <c r="AS722" s="369">
        <v>1.33333333333333E-3</v>
      </c>
      <c r="AT722" s="369" t="s">
        <v>1424</v>
      </c>
      <c r="AW722"/>
      <c r="AX722" s="198"/>
      <c r="AY722" s="184"/>
      <c r="AZ722" s="184"/>
      <c r="BA722" s="184"/>
      <c r="BB722" s="186"/>
      <c r="BC722" s="184"/>
      <c r="BD722" s="184"/>
      <c r="BE722" s="184"/>
      <c r="BF722" s="184"/>
      <c r="BG722" s="186"/>
      <c r="BH722" s="186"/>
      <c r="BI722" s="199"/>
      <c r="BJ722" s="199"/>
      <c r="BK722" s="199"/>
      <c r="BL722" s="186"/>
      <c r="BM722" s="186"/>
      <c r="BN722" s="186"/>
      <c r="BO722" s="186"/>
      <c r="BP722" s="186"/>
      <c r="BQ722" s="186"/>
      <c r="BR722" s="186"/>
      <c r="BS722" s="186"/>
      <c r="BT722" s="187"/>
      <c r="BU722" s="188"/>
      <c r="BV722" s="189"/>
      <c r="BW722" s="185"/>
      <c r="BX722"/>
      <c r="BZ722"/>
    </row>
    <row r="723" spans="2:78" ht="18.75">
      <c r="B723" s="363" t="s">
        <v>1724</v>
      </c>
      <c r="C723" s="364">
        <v>30658954000157</v>
      </c>
      <c r="D723" s="365" t="s">
        <v>13</v>
      </c>
      <c r="E723" s="365" t="s">
        <v>615</v>
      </c>
      <c r="F723" s="365" t="s">
        <v>619</v>
      </c>
      <c r="G723" s="366" t="s">
        <v>34</v>
      </c>
      <c r="H723" s="366" t="s">
        <v>1340</v>
      </c>
      <c r="I723" s="366" t="s">
        <v>34</v>
      </c>
      <c r="J723" s="366" t="s">
        <v>611</v>
      </c>
      <c r="K723" s="367" t="s">
        <v>48</v>
      </c>
      <c r="L723" s="368"/>
      <c r="M723" s="368" t="s">
        <v>1424</v>
      </c>
      <c r="N723" s="367">
        <v>477044</v>
      </c>
      <c r="O723" s="367" t="s">
        <v>1323</v>
      </c>
      <c r="P723" s="371">
        <v>43377</v>
      </c>
      <c r="Q723" s="372">
        <v>239.13595609000001</v>
      </c>
      <c r="R723" s="372">
        <v>318.37883981801582</v>
      </c>
      <c r="S723" s="367">
        <v>1</v>
      </c>
      <c r="T723" s="369">
        <v>0.12139419396709838</v>
      </c>
      <c r="U723" s="369">
        <v>1.3006807562690479</v>
      </c>
      <c r="V723" s="369">
        <v>8.7405125389555804E-2</v>
      </c>
      <c r="W723" s="369">
        <v>0.78304957363351679</v>
      </c>
      <c r="X723" s="369">
        <v>0.1486869996685154</v>
      </c>
      <c r="Y723" s="369">
        <v>1.0178482344857893</v>
      </c>
      <c r="Z723" s="369">
        <v>0.16603541741220607</v>
      </c>
      <c r="AA723" s="369">
        <v>0.89712149334736124</v>
      </c>
      <c r="AB723" s="369">
        <v>8.1596619792102129E-2</v>
      </c>
      <c r="AC723" s="373">
        <v>-0.29678092398195582</v>
      </c>
      <c r="AD723" s="575">
        <v>30658606000180</v>
      </c>
      <c r="AE723" s="370" t="s">
        <v>1906</v>
      </c>
      <c r="AF723" s="370" t="s">
        <v>1907</v>
      </c>
      <c r="AG723" s="374" t="s">
        <v>1462</v>
      </c>
      <c r="AH723" s="374" t="s">
        <v>1819</v>
      </c>
      <c r="AI723" s="374">
        <v>50000</v>
      </c>
      <c r="AJ723" s="374">
        <v>10000</v>
      </c>
      <c r="AK723" s="374">
        <v>50000</v>
      </c>
      <c r="AL723" s="722">
        <v>2.7</v>
      </c>
      <c r="AM723" s="722">
        <v>0</v>
      </c>
      <c r="AN723" s="369" t="s">
        <v>1820</v>
      </c>
      <c r="AO723" s="367" t="s">
        <v>1326</v>
      </c>
      <c r="AP723" s="370" t="s">
        <v>1835</v>
      </c>
      <c r="AQ723" s="376" t="s">
        <v>1815</v>
      </c>
      <c r="AR723" s="369">
        <v>0</v>
      </c>
      <c r="AS723" s="369">
        <v>0</v>
      </c>
      <c r="AT723" s="369" t="s">
        <v>1424</v>
      </c>
      <c r="AW723"/>
      <c r="AX723" s="198"/>
      <c r="AY723" s="184"/>
      <c r="AZ723" s="184"/>
      <c r="BA723" s="184"/>
      <c r="BB723" s="186"/>
      <c r="BC723" s="184"/>
      <c r="BD723" s="184"/>
      <c r="BE723" s="184"/>
      <c r="BF723" s="184"/>
      <c r="BG723" s="186"/>
      <c r="BH723" s="186"/>
      <c r="BI723" s="199"/>
      <c r="BJ723" s="199"/>
      <c r="BK723" s="199"/>
      <c r="BL723" s="186"/>
      <c r="BM723" s="186"/>
      <c r="BN723" s="186"/>
      <c r="BO723" s="186"/>
      <c r="BP723" s="186"/>
      <c r="BQ723" s="186"/>
      <c r="BR723" s="186"/>
      <c r="BS723" s="186"/>
      <c r="BT723" s="187"/>
      <c r="BU723" s="188"/>
      <c r="BV723" s="189"/>
      <c r="BW723" s="185"/>
      <c r="BX723"/>
      <c r="BZ723"/>
    </row>
    <row r="724" spans="2:78" ht="18.75">
      <c r="B724" s="363" t="s">
        <v>542</v>
      </c>
      <c r="C724" s="364">
        <v>29562681000163</v>
      </c>
      <c r="D724" s="365" t="s">
        <v>13</v>
      </c>
      <c r="E724" s="365" t="s">
        <v>615</v>
      </c>
      <c r="F724" s="365" t="s">
        <v>619</v>
      </c>
      <c r="G724" s="366" t="s">
        <v>34</v>
      </c>
      <c r="H724" s="366" t="s">
        <v>1340</v>
      </c>
      <c r="I724" s="366" t="s">
        <v>34</v>
      </c>
      <c r="J724" s="366" t="s">
        <v>1424</v>
      </c>
      <c r="K724" s="367" t="s">
        <v>48</v>
      </c>
      <c r="L724" s="368"/>
      <c r="M724" s="368" t="s">
        <v>1421</v>
      </c>
      <c r="N724" s="367">
        <v>477461</v>
      </c>
      <c r="O724" s="367" t="s">
        <v>1323</v>
      </c>
      <c r="P724" s="371">
        <v>43237</v>
      </c>
      <c r="Q724" s="372">
        <v>10.799525300000001</v>
      </c>
      <c r="R724" s="372">
        <v>7.8817233719841235</v>
      </c>
      <c r="S724" s="367">
        <v>1</v>
      </c>
      <c r="T724" s="369">
        <v>0.20422225657935189</v>
      </c>
      <c r="U724" s="369">
        <v>2.1881438514810387</v>
      </c>
      <c r="V724" s="369">
        <v>0.22806553767768789</v>
      </c>
      <c r="W724" s="369">
        <v>2.0432053754636215</v>
      </c>
      <c r="X724" s="369">
        <v>0.24751973285912721</v>
      </c>
      <c r="Y724" s="369">
        <v>1.6944152727052764</v>
      </c>
      <c r="Z724" s="369">
        <v>0.24578913330255547</v>
      </c>
      <c r="AA724" s="369">
        <v>1.328046255152378</v>
      </c>
      <c r="AB724" s="369">
        <v>7.3157166542990107E-2</v>
      </c>
      <c r="AC724" s="373">
        <v>1.591697677410735</v>
      </c>
      <c r="AD724" s="575">
        <v>0</v>
      </c>
      <c r="AE724" s="370" t="s">
        <v>1939</v>
      </c>
      <c r="AF724" s="370" t="s">
        <v>1833</v>
      </c>
      <c r="AG724" s="374" t="s">
        <v>1458</v>
      </c>
      <c r="AH724" s="374" t="s">
        <v>1819</v>
      </c>
      <c r="AI724" s="374">
        <v>5000</v>
      </c>
      <c r="AJ724" s="374">
        <v>1000</v>
      </c>
      <c r="AK724" s="374">
        <v>5000</v>
      </c>
      <c r="AL724" s="722">
        <v>2</v>
      </c>
      <c r="AM724" s="722">
        <v>20</v>
      </c>
      <c r="AN724" s="369" t="s">
        <v>1815</v>
      </c>
      <c r="AO724" s="367" t="s">
        <v>1326</v>
      </c>
      <c r="AP724" s="370" t="s">
        <v>1835</v>
      </c>
      <c r="AQ724" s="376" t="s">
        <v>670</v>
      </c>
      <c r="AR724" s="369">
        <v>2.666E-3</v>
      </c>
      <c r="AS724" s="369">
        <v>2.666E-3</v>
      </c>
      <c r="AT724" s="369" t="s">
        <v>1424</v>
      </c>
      <c r="AW724"/>
      <c r="AX724" s="198"/>
      <c r="AY724" s="184"/>
      <c r="AZ724" s="184"/>
      <c r="BA724" s="184"/>
      <c r="BB724" s="186"/>
      <c r="BC724" s="184"/>
      <c r="BD724" s="184"/>
      <c r="BE724" s="184"/>
      <c r="BF724" s="184"/>
      <c r="BG724" s="186"/>
      <c r="BH724" s="186"/>
      <c r="BI724" s="199"/>
      <c r="BJ724" s="199"/>
      <c r="BK724" s="199"/>
      <c r="BL724" s="186"/>
      <c r="BM724" s="186"/>
      <c r="BN724" s="186"/>
      <c r="BO724" s="186"/>
      <c r="BP724" s="186"/>
      <c r="BQ724" s="186"/>
      <c r="BR724" s="186"/>
      <c r="BS724" s="186"/>
      <c r="BT724" s="187"/>
      <c r="BU724" s="188"/>
      <c r="BV724" s="189"/>
      <c r="BW724" s="185"/>
      <c r="BX724"/>
      <c r="BZ724"/>
    </row>
    <row r="725" spans="2:78" ht="18.75">
      <c r="B725" s="363" t="s">
        <v>773</v>
      </c>
      <c r="C725" s="364">
        <v>30910199000156</v>
      </c>
      <c r="D725" s="365" t="s">
        <v>11</v>
      </c>
      <c r="E725" s="365" t="s">
        <v>621</v>
      </c>
      <c r="F725" s="365" t="s">
        <v>694</v>
      </c>
      <c r="G725" s="366" t="s">
        <v>740</v>
      </c>
      <c r="H725" s="366" t="s">
        <v>34</v>
      </c>
      <c r="I725" s="366" t="s">
        <v>34</v>
      </c>
      <c r="J725" s="366" t="s">
        <v>608</v>
      </c>
      <c r="K725" s="367" t="s">
        <v>48</v>
      </c>
      <c r="L725" s="368" t="s">
        <v>717</v>
      </c>
      <c r="M725" s="368" t="s">
        <v>34</v>
      </c>
      <c r="N725" s="367">
        <v>477664</v>
      </c>
      <c r="O725" s="367" t="s">
        <v>1323</v>
      </c>
      <c r="P725" s="371">
        <v>43338</v>
      </c>
      <c r="Q725" s="372">
        <v>611.42820438000001</v>
      </c>
      <c r="R725" s="372">
        <v>10552008.10476779</v>
      </c>
      <c r="S725" s="367">
        <v>1</v>
      </c>
      <c r="T725" s="369">
        <v>6.4336138478938265E-2</v>
      </c>
      <c r="U725" s="369">
        <v>0.68933096812600214</v>
      </c>
      <c r="V725" s="369">
        <v>8.196997379674964E-2</v>
      </c>
      <c r="W725" s="369">
        <v>0.73435685546153473</v>
      </c>
      <c r="X725" s="369">
        <v>0.19866482998791102</v>
      </c>
      <c r="Y725" s="369">
        <v>1.3599752964847338</v>
      </c>
      <c r="Z725" s="369">
        <v>0.26284075924078243</v>
      </c>
      <c r="AA725" s="369">
        <v>1.420179490121908</v>
      </c>
      <c r="AB725" s="369">
        <v>3.6206852577287958E-2</v>
      </c>
      <c r="AC725" s="373">
        <v>-0.81894640649075701</v>
      </c>
      <c r="AD725" s="575">
        <v>32319373000116</v>
      </c>
      <c r="AE725" s="370" t="s">
        <v>1843</v>
      </c>
      <c r="AF725" s="370" t="s">
        <v>1812</v>
      </c>
      <c r="AG725" s="374" t="s">
        <v>1459</v>
      </c>
      <c r="AH725" s="374" t="s">
        <v>1819</v>
      </c>
      <c r="AI725" s="374">
        <v>500</v>
      </c>
      <c r="AJ725" s="374">
        <v>100</v>
      </c>
      <c r="AK725" s="374">
        <v>100</v>
      </c>
      <c r="AL725" s="722">
        <v>1</v>
      </c>
      <c r="AM725" s="722">
        <v>0</v>
      </c>
      <c r="AN725" s="369" t="s">
        <v>1928</v>
      </c>
      <c r="AO725" s="367" t="s">
        <v>1326</v>
      </c>
      <c r="AP725" s="370" t="s">
        <v>1821</v>
      </c>
      <c r="AQ725" s="376" t="s">
        <v>677</v>
      </c>
      <c r="AR725" s="369">
        <v>1.9599999999999999E-3</v>
      </c>
      <c r="AS725" s="369">
        <v>1.9599999999999999E-3</v>
      </c>
      <c r="AT725" s="369" t="s">
        <v>1424</v>
      </c>
      <c r="AW725"/>
      <c r="AX725" s="198"/>
      <c r="AY725" s="184"/>
      <c r="AZ725" s="184"/>
      <c r="BA725" s="184"/>
      <c r="BB725" s="186"/>
      <c r="BC725" s="184"/>
      <c r="BD725" s="184"/>
      <c r="BE725" s="184"/>
      <c r="BF725" s="184"/>
      <c r="BG725" s="186"/>
      <c r="BH725" s="186"/>
      <c r="BI725" s="199"/>
      <c r="BJ725" s="199"/>
      <c r="BK725" s="199"/>
      <c r="BL725" s="186"/>
      <c r="BM725" s="186"/>
      <c r="BN725" s="186"/>
      <c r="BO725" s="186"/>
      <c r="BP725" s="186"/>
      <c r="BQ725" s="186"/>
      <c r="BR725" s="186"/>
      <c r="BS725" s="186"/>
      <c r="BT725" s="187"/>
      <c r="BU725" s="188"/>
      <c r="BV725" s="189"/>
      <c r="BW725" s="185"/>
      <c r="BX725"/>
      <c r="BZ725"/>
    </row>
    <row r="726" spans="2:78" ht="18.75">
      <c r="B726" s="363" t="s">
        <v>55</v>
      </c>
      <c r="C726" s="364">
        <v>30773631000104</v>
      </c>
      <c r="D726" s="365" t="s">
        <v>14</v>
      </c>
      <c r="E726" s="365" t="s">
        <v>614</v>
      </c>
      <c r="F726" s="365" t="s">
        <v>1424</v>
      </c>
      <c r="G726" s="366" t="s">
        <v>1424</v>
      </c>
      <c r="H726" s="366" t="s">
        <v>1340</v>
      </c>
      <c r="I726" s="366" t="s">
        <v>34</v>
      </c>
      <c r="J726" s="366" t="s">
        <v>611</v>
      </c>
      <c r="K726" s="367" t="s">
        <v>48</v>
      </c>
      <c r="L726" s="368"/>
      <c r="M726" s="368" t="s">
        <v>1421</v>
      </c>
      <c r="N726" s="367">
        <v>477958</v>
      </c>
      <c r="O726" s="367" t="s">
        <v>1323</v>
      </c>
      <c r="P726" s="371">
        <v>43398</v>
      </c>
      <c r="Q726" s="372">
        <v>37.028844300000003</v>
      </c>
      <c r="R726" s="372">
        <v>39.848699308928566</v>
      </c>
      <c r="S726" s="367">
        <v>2</v>
      </c>
      <c r="T726" s="369">
        <v>8.1179812989407685E-2</v>
      </c>
      <c r="U726" s="369">
        <v>0.86980288844341747</v>
      </c>
      <c r="V726" s="369">
        <v>-0.11372867789702523</v>
      </c>
      <c r="W726" s="369">
        <v>-1.0188783820200382</v>
      </c>
      <c r="X726" s="369">
        <v>7.8553180177860726E-2</v>
      </c>
      <c r="Y726" s="369">
        <v>0.53774180618031686</v>
      </c>
      <c r="Z726" s="369">
        <v>0.22178057455350464</v>
      </c>
      <c r="AA726" s="369">
        <v>1.1983233658209183</v>
      </c>
      <c r="AB726" s="369">
        <v>0.31725338193203129</v>
      </c>
      <c r="AC726" s="373">
        <v>-0.71031590626373431</v>
      </c>
      <c r="AD726" s="575">
        <v>32774675000184</v>
      </c>
      <c r="AE726" s="370" t="s">
        <v>2005</v>
      </c>
      <c r="AF726" s="370" t="s">
        <v>1833</v>
      </c>
      <c r="AG726" s="374" t="s">
        <v>1458</v>
      </c>
      <c r="AH726" s="374" t="s">
        <v>1819</v>
      </c>
      <c r="AI726" s="374">
        <v>2000</v>
      </c>
      <c r="AJ726" s="374">
        <v>2000</v>
      </c>
      <c r="AK726" s="374">
        <v>2000</v>
      </c>
      <c r="AL726" s="722">
        <v>2</v>
      </c>
      <c r="AM726" s="722">
        <v>20</v>
      </c>
      <c r="AN726" s="369" t="s">
        <v>1815</v>
      </c>
      <c r="AO726" s="367" t="s">
        <v>1326</v>
      </c>
      <c r="AP726" s="370" t="s">
        <v>1835</v>
      </c>
      <c r="AQ726" s="376" t="s">
        <v>670</v>
      </c>
      <c r="AR726" s="369">
        <v>3.3333333333333301E-3</v>
      </c>
      <c r="AS726" s="369">
        <v>3.3333333333333301E-3</v>
      </c>
      <c r="AT726" s="369" t="s">
        <v>1424</v>
      </c>
      <c r="AW726"/>
      <c r="AX726" s="198"/>
      <c r="AY726" s="184"/>
      <c r="AZ726" s="184"/>
      <c r="BA726" s="184"/>
      <c r="BB726" s="186"/>
      <c r="BC726" s="184"/>
      <c r="BD726" s="184"/>
      <c r="BE726" s="184"/>
      <c r="BF726" s="184"/>
      <c r="BG726" s="186"/>
      <c r="BH726" s="186"/>
      <c r="BI726" s="199"/>
      <c r="BJ726" s="199"/>
      <c r="BK726" s="199"/>
      <c r="BL726" s="186"/>
      <c r="BM726" s="186"/>
      <c r="BN726" s="186"/>
      <c r="BO726" s="186"/>
      <c r="BP726" s="186"/>
      <c r="BQ726" s="186"/>
      <c r="BR726" s="186"/>
      <c r="BS726" s="186"/>
      <c r="BT726" s="187"/>
      <c r="BU726" s="188"/>
      <c r="BV726" s="189"/>
      <c r="BW726" s="185"/>
      <c r="BX726"/>
      <c r="BZ726"/>
    </row>
    <row r="727" spans="2:78" ht="18.75">
      <c r="B727" s="363" t="s">
        <v>1611</v>
      </c>
      <c r="C727" s="364">
        <v>31552388000167</v>
      </c>
      <c r="D727" s="365" t="s">
        <v>14</v>
      </c>
      <c r="E727" s="365" t="s">
        <v>614</v>
      </c>
      <c r="F727" s="365" t="s">
        <v>1424</v>
      </c>
      <c r="G727" s="366" t="s">
        <v>1424</v>
      </c>
      <c r="H727" s="366" t="s">
        <v>1340</v>
      </c>
      <c r="I727" s="366" t="s">
        <v>34</v>
      </c>
      <c r="J727" s="366" t="s">
        <v>608</v>
      </c>
      <c r="K727" s="367" t="s">
        <v>48</v>
      </c>
      <c r="L727" s="368"/>
      <c r="M727" s="368" t="s">
        <v>1424</v>
      </c>
      <c r="N727" s="367">
        <v>478156</v>
      </c>
      <c r="O727" s="367" t="s">
        <v>1326</v>
      </c>
      <c r="P727" s="371">
        <v>43406</v>
      </c>
      <c r="Q727" s="372">
        <v>173.69983697000001</v>
      </c>
      <c r="R727" s="372">
        <v>209.91569784611124</v>
      </c>
      <c r="S727" s="367">
        <v>2</v>
      </c>
      <c r="T727" s="369">
        <v>0.19133218659628382</v>
      </c>
      <c r="U727" s="369">
        <v>2.0500329136673079</v>
      </c>
      <c r="V727" s="369">
        <v>-1.7009335528857639E-2</v>
      </c>
      <c r="W727" s="369">
        <v>-0.15238411791413017</v>
      </c>
      <c r="X727" s="369">
        <v>7.6139039501559314E-2</v>
      </c>
      <c r="Y727" s="369">
        <v>0.52121562143886735</v>
      </c>
      <c r="Z727" s="369">
        <v>7.7009669852350582E-2</v>
      </c>
      <c r="AA727" s="369">
        <v>0.41609815000259753</v>
      </c>
      <c r="AB727" s="369">
        <v>0.25771310401772279</v>
      </c>
      <c r="AC727" s="373">
        <v>-0.49912394491694911</v>
      </c>
      <c r="AD727" s="575">
        <v>31493876000140</v>
      </c>
      <c r="AE727" s="370" t="s">
        <v>1817</v>
      </c>
      <c r="AF727" s="370" t="s">
        <v>1818</v>
      </c>
      <c r="AG727" s="374" t="s">
        <v>1594</v>
      </c>
      <c r="AH727" s="374" t="s">
        <v>1813</v>
      </c>
      <c r="AI727" s="374">
        <v>100000</v>
      </c>
      <c r="AJ727" s="374">
        <v>50000</v>
      </c>
      <c r="AK727" s="374">
        <v>100000</v>
      </c>
      <c r="AL727" s="722">
        <v>0</v>
      </c>
      <c r="AM727" s="722">
        <v>0</v>
      </c>
      <c r="AN727" s="369" t="s">
        <v>668</v>
      </c>
      <c r="AO727" s="367" t="s">
        <v>1326</v>
      </c>
      <c r="AP727" s="370" t="s">
        <v>1816</v>
      </c>
      <c r="AQ727" s="376" t="s">
        <v>1815</v>
      </c>
      <c r="AR727" s="369">
        <v>0</v>
      </c>
      <c r="AS727" s="369">
        <v>0</v>
      </c>
      <c r="AT727" s="369" t="s">
        <v>1424</v>
      </c>
      <c r="AW727"/>
      <c r="AX727" s="198"/>
      <c r="AY727" s="184"/>
      <c r="AZ727" s="184"/>
      <c r="BA727" s="184"/>
      <c r="BB727" s="186"/>
      <c r="BC727" s="184"/>
      <c r="BD727" s="184"/>
      <c r="BE727" s="184"/>
      <c r="BF727" s="184"/>
      <c r="BG727" s="186"/>
      <c r="BH727" s="186"/>
      <c r="BI727" s="199"/>
      <c r="BJ727" s="199"/>
      <c r="BK727" s="199"/>
      <c r="BL727" s="186"/>
      <c r="BM727" s="186"/>
      <c r="BN727" s="186"/>
      <c r="BO727" s="186"/>
      <c r="BP727" s="186"/>
      <c r="BQ727" s="186"/>
      <c r="BR727" s="186"/>
      <c r="BS727" s="186"/>
      <c r="BT727" s="187"/>
      <c r="BU727" s="188"/>
      <c r="BV727" s="189"/>
      <c r="BW727" s="185"/>
      <c r="BX727"/>
      <c r="BZ727"/>
    </row>
    <row r="728" spans="2:78" ht="18.75">
      <c r="B728" s="363" t="s">
        <v>127</v>
      </c>
      <c r="C728" s="364">
        <v>30282227000138</v>
      </c>
      <c r="D728" s="365" t="s">
        <v>14</v>
      </c>
      <c r="E728" s="365" t="s">
        <v>607</v>
      </c>
      <c r="F728" s="365" t="s">
        <v>1424</v>
      </c>
      <c r="G728" s="366" t="s">
        <v>1424</v>
      </c>
      <c r="H728" s="366" t="s">
        <v>34</v>
      </c>
      <c r="I728" s="366" t="s">
        <v>34</v>
      </c>
      <c r="J728" s="366" t="s">
        <v>608</v>
      </c>
      <c r="K728" s="367" t="s">
        <v>48</v>
      </c>
      <c r="L728" s="368"/>
      <c r="M728" s="368" t="s">
        <v>1421</v>
      </c>
      <c r="N728" s="367">
        <v>478210</v>
      </c>
      <c r="O728" s="367" t="s">
        <v>1323</v>
      </c>
      <c r="P728" s="371">
        <v>43406</v>
      </c>
      <c r="Q728" s="372">
        <v>152.93497880999999</v>
      </c>
      <c r="R728" s="372">
        <v>186.55688118119045</v>
      </c>
      <c r="S728" s="367">
        <v>2</v>
      </c>
      <c r="T728" s="369">
        <v>9.1777026267532369E-2</v>
      </c>
      <c r="U728" s="369">
        <v>0.98334696275615929</v>
      </c>
      <c r="V728" s="369">
        <v>-3.8301811783134188E-2</v>
      </c>
      <c r="W728" s="369">
        <v>-0.34314025925255709</v>
      </c>
      <c r="X728" s="369">
        <v>2.8173963402066571E-2</v>
      </c>
      <c r="Y728" s="369">
        <v>0.19286702247804549</v>
      </c>
      <c r="Z728" s="369">
        <v>7.9363641365510773E-3</v>
      </c>
      <c r="AA728" s="369">
        <v>4.2881711365563902E-2</v>
      </c>
      <c r="AB728" s="369">
        <v>0.20310817182722002</v>
      </c>
      <c r="AC728" s="373">
        <v>-0.73814488131935463</v>
      </c>
      <c r="AD728" s="575">
        <v>0</v>
      </c>
      <c r="AE728" s="370" t="s">
        <v>1841</v>
      </c>
      <c r="AF728" s="370" t="s">
        <v>1826</v>
      </c>
      <c r="AG728" s="374" t="s">
        <v>730</v>
      </c>
      <c r="AH728" s="374" t="s">
        <v>1819</v>
      </c>
      <c r="AI728" s="374">
        <v>1000</v>
      </c>
      <c r="AJ728" s="374">
        <v>1000</v>
      </c>
      <c r="AK728" s="374">
        <v>1000</v>
      </c>
      <c r="AL728" s="722">
        <v>4</v>
      </c>
      <c r="AM728" s="722">
        <v>10</v>
      </c>
      <c r="AN728" s="369" t="s">
        <v>668</v>
      </c>
      <c r="AO728" s="367" t="s">
        <v>1326</v>
      </c>
      <c r="AP728" s="370" t="s">
        <v>1816</v>
      </c>
      <c r="AQ728" s="376" t="s">
        <v>661</v>
      </c>
      <c r="AR728" s="369">
        <v>3.3333333333333301E-3</v>
      </c>
      <c r="AS728" s="369">
        <v>3.3333333333333301E-3</v>
      </c>
      <c r="AT728" s="369" t="s">
        <v>1424</v>
      </c>
      <c r="AW728"/>
      <c r="AX728" s="198"/>
      <c r="AY728" s="184"/>
      <c r="AZ728" s="184"/>
      <c r="BA728" s="184"/>
      <c r="BB728" s="186"/>
      <c r="BC728" s="184"/>
      <c r="BD728" s="184"/>
      <c r="BE728" s="184"/>
      <c r="BF728" s="184"/>
      <c r="BG728" s="186"/>
      <c r="BH728" s="186"/>
      <c r="BI728" s="199"/>
      <c r="BJ728" s="199"/>
      <c r="BK728" s="199"/>
      <c r="BL728" s="186"/>
      <c r="BM728" s="186"/>
      <c r="BN728" s="186"/>
      <c r="BO728" s="186"/>
      <c r="BP728" s="186"/>
      <c r="BQ728" s="186"/>
      <c r="BR728" s="186"/>
      <c r="BS728" s="186"/>
      <c r="BT728" s="187"/>
      <c r="BU728" s="188"/>
      <c r="BV728" s="189"/>
      <c r="BW728" s="185"/>
      <c r="BX728"/>
      <c r="BZ728"/>
    </row>
    <row r="729" spans="2:78" ht="18.75">
      <c r="B729" s="363" t="s">
        <v>336</v>
      </c>
      <c r="C729" s="364">
        <v>31326427000108</v>
      </c>
      <c r="D729" s="365" t="s">
        <v>13</v>
      </c>
      <c r="E729" s="365" t="s">
        <v>615</v>
      </c>
      <c r="F729" s="365" t="s">
        <v>619</v>
      </c>
      <c r="G729" s="366" t="s">
        <v>34</v>
      </c>
      <c r="H729" s="366" t="s">
        <v>1339</v>
      </c>
      <c r="I729" s="366" t="s">
        <v>34</v>
      </c>
      <c r="J729" s="366" t="s">
        <v>1424</v>
      </c>
      <c r="K729" s="367" t="s">
        <v>48</v>
      </c>
      <c r="L729" s="368"/>
      <c r="M729" s="368" t="s">
        <v>34</v>
      </c>
      <c r="N729" s="367">
        <v>478288</v>
      </c>
      <c r="O729" s="367" t="s">
        <v>1323</v>
      </c>
      <c r="P729" s="371">
        <v>43397</v>
      </c>
      <c r="Q729" s="372">
        <v>105.60202525</v>
      </c>
      <c r="R729" s="372">
        <v>126.90289752996031</v>
      </c>
      <c r="S729" s="367">
        <v>1</v>
      </c>
      <c r="T729" s="369">
        <v>2.6816969051614681E-2</v>
      </c>
      <c r="U729" s="369">
        <v>0.28733100362568814</v>
      </c>
      <c r="V729" s="369">
        <v>3.4155983803074497E-2</v>
      </c>
      <c r="W729" s="369">
        <v>0.30599840037786502</v>
      </c>
      <c r="X729" s="369">
        <v>-4.3075683453852598E-4</v>
      </c>
      <c r="Y729" s="369">
        <v>-2.9487788744490154E-3</v>
      </c>
      <c r="Z729" s="369">
        <v>3.6291795505200453E-2</v>
      </c>
      <c r="AA729" s="369">
        <v>0.19609159471712193</v>
      </c>
      <c r="AB729" s="369">
        <v>4.5841689185611337E-2</v>
      </c>
      <c r="AC729" s="373">
        <v>-1.689847454977736</v>
      </c>
      <c r="AD729" s="575">
        <v>31120430000170</v>
      </c>
      <c r="AE729" s="370" t="s">
        <v>2064</v>
      </c>
      <c r="AF729" s="370" t="s">
        <v>1833</v>
      </c>
      <c r="AG729" s="374" t="s">
        <v>1458</v>
      </c>
      <c r="AH729" s="374" t="s">
        <v>1819</v>
      </c>
      <c r="AI729" s="374">
        <v>500</v>
      </c>
      <c r="AJ729" s="374">
        <v>100</v>
      </c>
      <c r="AK729" s="374">
        <v>100</v>
      </c>
      <c r="AL729" s="722">
        <v>1.84</v>
      </c>
      <c r="AM729" s="722">
        <v>20</v>
      </c>
      <c r="AN729" s="369" t="s">
        <v>1815</v>
      </c>
      <c r="AO729" s="367" t="s">
        <v>1326</v>
      </c>
      <c r="AP729" s="370" t="s">
        <v>1835</v>
      </c>
      <c r="AQ729" s="376" t="s">
        <v>666</v>
      </c>
      <c r="AR729" s="369">
        <v>4.9680000000000002E-3</v>
      </c>
      <c r="AS729" s="369">
        <v>4.9680000000000002E-3</v>
      </c>
      <c r="AT729" s="369" t="s">
        <v>1424</v>
      </c>
      <c r="AW729"/>
      <c r="AX729" s="198"/>
      <c r="AY729" s="184"/>
      <c r="AZ729" s="184"/>
      <c r="BA729" s="184"/>
      <c r="BB729" s="186"/>
      <c r="BC729" s="184"/>
      <c r="BD729" s="184"/>
      <c r="BE729" s="184"/>
      <c r="BF729" s="184"/>
      <c r="BG729" s="186"/>
      <c r="BH729" s="186"/>
      <c r="BI729" s="199"/>
      <c r="BJ729" s="199"/>
      <c r="BK729" s="199"/>
      <c r="BL729" s="186"/>
      <c r="BM729" s="186"/>
      <c r="BN729" s="186"/>
      <c r="BO729" s="186"/>
      <c r="BP729" s="186"/>
      <c r="BQ729" s="186"/>
      <c r="BR729" s="186"/>
      <c r="BS729" s="186"/>
      <c r="BT729" s="187"/>
      <c r="BU729" s="188"/>
      <c r="BV729" s="189"/>
      <c r="BW729" s="185"/>
      <c r="BX729"/>
      <c r="BZ729"/>
    </row>
    <row r="730" spans="2:78" ht="18.75">
      <c r="B730" s="363" t="s">
        <v>210</v>
      </c>
      <c r="C730" s="364">
        <v>31440882000130</v>
      </c>
      <c r="D730" s="365" t="s">
        <v>13</v>
      </c>
      <c r="E730" s="365" t="s">
        <v>616</v>
      </c>
      <c r="F730" s="365" t="s">
        <v>610</v>
      </c>
      <c r="G730" s="366" t="s">
        <v>34</v>
      </c>
      <c r="H730" s="366" t="s">
        <v>1339</v>
      </c>
      <c r="I730" s="366" t="s">
        <v>34</v>
      </c>
      <c r="J730" s="366" t="s">
        <v>611</v>
      </c>
      <c r="K730" s="367" t="s">
        <v>48</v>
      </c>
      <c r="L730" s="368"/>
      <c r="M730" s="368" t="s">
        <v>34</v>
      </c>
      <c r="N730" s="367">
        <v>478385</v>
      </c>
      <c r="O730" s="367" t="s">
        <v>1323</v>
      </c>
      <c r="P730" s="371">
        <v>43407</v>
      </c>
      <c r="Q730" s="372">
        <v>123.23118768000001</v>
      </c>
      <c r="R730" s="372">
        <v>146.4030237386508</v>
      </c>
      <c r="S730" s="367">
        <v>3</v>
      </c>
      <c r="T730" s="369">
        <v>9.2334530389470704E-2</v>
      </c>
      <c r="U730" s="369">
        <v>0.98932035290974774</v>
      </c>
      <c r="V730" s="369">
        <v>0.13397873094621904</v>
      </c>
      <c r="W730" s="369">
        <v>1.2002956082473923</v>
      </c>
      <c r="X730" s="369">
        <v>0.18529030038433736</v>
      </c>
      <c r="Y730" s="369">
        <v>1.2684189305991829</v>
      </c>
      <c r="Z730" s="369">
        <v>0.23100974663264062</v>
      </c>
      <c r="AA730" s="369">
        <v>1.2481903686992184</v>
      </c>
      <c r="AB730" s="369">
        <v>3.8672116562623954E-2</v>
      </c>
      <c r="AC730" s="373">
        <v>0.57812417132003624</v>
      </c>
      <c r="AD730" s="575">
        <v>0</v>
      </c>
      <c r="AE730" s="370" t="s">
        <v>1970</v>
      </c>
      <c r="AF730" s="370" t="s">
        <v>1812</v>
      </c>
      <c r="AG730" s="374" t="s">
        <v>1459</v>
      </c>
      <c r="AH730" s="374" t="s">
        <v>1819</v>
      </c>
      <c r="AI730" s="374">
        <v>50000</v>
      </c>
      <c r="AJ730" s="374">
        <v>20000</v>
      </c>
      <c r="AK730" s="374">
        <v>20000</v>
      </c>
      <c r="AL730" s="722">
        <v>2</v>
      </c>
      <c r="AM730" s="722">
        <v>20</v>
      </c>
      <c r="AN730" s="369" t="s">
        <v>1820</v>
      </c>
      <c r="AO730" s="367" t="s">
        <v>1326</v>
      </c>
      <c r="AP730" s="370" t="s">
        <v>1835</v>
      </c>
      <c r="AQ730" s="376" t="s">
        <v>670</v>
      </c>
      <c r="AR730" s="369">
        <v>5.4000000000000003E-3</v>
      </c>
      <c r="AS730" s="369">
        <v>5.4000000000000003E-3</v>
      </c>
      <c r="AT730" s="369" t="s">
        <v>1424</v>
      </c>
      <c r="AW730"/>
      <c r="AX730" s="198"/>
      <c r="AY730" s="184"/>
      <c r="AZ730" s="184"/>
      <c r="BA730" s="184"/>
      <c r="BB730" s="186"/>
      <c r="BC730" s="184"/>
      <c r="BD730" s="184"/>
      <c r="BE730" s="184"/>
      <c r="BF730" s="184"/>
      <c r="BG730" s="186"/>
      <c r="BH730" s="186"/>
      <c r="BI730" s="199"/>
      <c r="BJ730" s="199"/>
      <c r="BK730" s="199"/>
      <c r="BL730" s="186"/>
      <c r="BM730" s="186"/>
      <c r="BN730" s="186"/>
      <c r="BO730" s="186"/>
      <c r="BP730" s="186"/>
      <c r="BQ730" s="186"/>
      <c r="BR730" s="186"/>
      <c r="BS730" s="186"/>
      <c r="BT730" s="187"/>
      <c r="BU730" s="188"/>
      <c r="BV730" s="189"/>
      <c r="BW730" s="185"/>
      <c r="BX730"/>
      <c r="BZ730"/>
    </row>
    <row r="731" spans="2:78" ht="18.75">
      <c r="B731" s="363" t="s">
        <v>405</v>
      </c>
      <c r="C731" s="364">
        <v>31533145000181</v>
      </c>
      <c r="D731" s="365" t="s">
        <v>14</v>
      </c>
      <c r="E731" s="365" t="s">
        <v>607</v>
      </c>
      <c r="F731" s="365" t="s">
        <v>1424</v>
      </c>
      <c r="G731" s="366" t="s">
        <v>1424</v>
      </c>
      <c r="H731" s="366" t="s">
        <v>34</v>
      </c>
      <c r="I731" s="366" t="s">
        <v>34</v>
      </c>
      <c r="J731" s="366" t="s">
        <v>608</v>
      </c>
      <c r="K731" s="367" t="s">
        <v>48</v>
      </c>
      <c r="L731" s="368"/>
      <c r="M731" s="368" t="s">
        <v>34</v>
      </c>
      <c r="N731" s="367">
        <v>478415</v>
      </c>
      <c r="O731" s="367" t="s">
        <v>1323</v>
      </c>
      <c r="P731" s="371">
        <v>43397</v>
      </c>
      <c r="Q731" s="372">
        <v>501.28826550999997</v>
      </c>
      <c r="R731" s="372">
        <v>753.03684572575469</v>
      </c>
      <c r="S731" s="367">
        <v>2</v>
      </c>
      <c r="T731" s="369">
        <v>0.14350509237475695</v>
      </c>
      <c r="U731" s="369">
        <v>1.5375884626660776</v>
      </c>
      <c r="V731" s="369">
        <v>-3.8921208447115441E-2</v>
      </c>
      <c r="W731" s="369">
        <v>-0.34868934223228926</v>
      </c>
      <c r="X731" s="369">
        <v>0.10702418811834202</v>
      </c>
      <c r="Y731" s="369">
        <v>0.73264226977737834</v>
      </c>
      <c r="Z731" s="369">
        <v>0.13462844968285936</v>
      </c>
      <c r="AA731" s="369">
        <v>0.7274235684708068</v>
      </c>
      <c r="AB731" s="369">
        <v>0.25924460849547015</v>
      </c>
      <c r="AC731" s="373">
        <v>-0.58069733803164558</v>
      </c>
      <c r="AD731" s="575">
        <v>31533735000104</v>
      </c>
      <c r="AE731" s="370" t="s">
        <v>2065</v>
      </c>
      <c r="AF731" s="370" t="s">
        <v>1833</v>
      </c>
      <c r="AG731" s="374" t="s">
        <v>1458</v>
      </c>
      <c r="AH731" s="374" t="s">
        <v>1819</v>
      </c>
      <c r="AI731" s="374">
        <v>500</v>
      </c>
      <c r="AJ731" s="374">
        <v>500</v>
      </c>
      <c r="AK731" s="374">
        <v>500</v>
      </c>
      <c r="AL731" s="722">
        <v>2.93</v>
      </c>
      <c r="AM731" s="722">
        <v>0</v>
      </c>
      <c r="AN731" s="369" t="s">
        <v>1815</v>
      </c>
      <c r="AO731" s="367" t="s">
        <v>1326</v>
      </c>
      <c r="AP731" s="370" t="s">
        <v>1816</v>
      </c>
      <c r="AQ731" s="376" t="s">
        <v>661</v>
      </c>
      <c r="AR731" s="369">
        <v>7.4999999999999997E-3</v>
      </c>
      <c r="AS731" s="369">
        <v>7.4999999999999997E-3</v>
      </c>
      <c r="AT731" s="369" t="s">
        <v>1424</v>
      </c>
      <c r="AW731"/>
      <c r="AX731" s="198"/>
      <c r="AY731" s="184"/>
      <c r="AZ731" s="184"/>
      <c r="BA731" s="184"/>
      <c r="BB731" s="186"/>
      <c r="BC731" s="184"/>
      <c r="BD731" s="184"/>
      <c r="BE731" s="184"/>
      <c r="BF731" s="184"/>
      <c r="BG731" s="186"/>
      <c r="BH731" s="186"/>
      <c r="BI731" s="199"/>
      <c r="BJ731" s="199"/>
      <c r="BK731" s="199"/>
      <c r="BL731" s="186"/>
      <c r="BM731" s="186"/>
      <c r="BN731" s="186"/>
      <c r="BO731" s="186"/>
      <c r="BP731" s="186"/>
      <c r="BQ731" s="186"/>
      <c r="BR731" s="186"/>
      <c r="BS731" s="186"/>
      <c r="BT731" s="187"/>
      <c r="BU731" s="188"/>
      <c r="BV731" s="189"/>
      <c r="BW731" s="185"/>
      <c r="BX731"/>
      <c r="BZ731"/>
    </row>
    <row r="732" spans="2:78" ht="18.75">
      <c r="B732" s="363" t="s">
        <v>404</v>
      </c>
      <c r="C732" s="364">
        <v>31493876000140</v>
      </c>
      <c r="D732" s="365" t="s">
        <v>14</v>
      </c>
      <c r="E732" s="365" t="s">
        <v>607</v>
      </c>
      <c r="F732" s="365" t="s">
        <v>1424</v>
      </c>
      <c r="G732" s="366" t="s">
        <v>1424</v>
      </c>
      <c r="H732" s="366" t="s">
        <v>34</v>
      </c>
      <c r="I732" s="366" t="s">
        <v>34</v>
      </c>
      <c r="J732" s="366" t="s">
        <v>608</v>
      </c>
      <c r="K732" s="367" t="s">
        <v>48</v>
      </c>
      <c r="L732" s="368"/>
      <c r="M732" s="368" t="s">
        <v>34</v>
      </c>
      <c r="N732" s="367">
        <v>478857</v>
      </c>
      <c r="O732" s="367" t="s">
        <v>1326</v>
      </c>
      <c r="P732" s="371">
        <v>43386</v>
      </c>
      <c r="Q732" s="372">
        <v>455.72485986999999</v>
      </c>
      <c r="R732" s="372">
        <v>593.23769196456351</v>
      </c>
      <c r="S732" s="367">
        <v>2</v>
      </c>
      <c r="T732" s="369">
        <v>0.19324495190859037</v>
      </c>
      <c r="U732" s="369">
        <v>2.0705272795976124</v>
      </c>
      <c r="V732" s="369">
        <v>-1.5953255121221144E-2</v>
      </c>
      <c r="W732" s="369">
        <v>-0.14292284994801518</v>
      </c>
      <c r="X732" s="369">
        <v>7.7972855803065455E-2</v>
      </c>
      <c r="Y732" s="369">
        <v>0.53376915126340208</v>
      </c>
      <c r="Z732" s="369">
        <v>7.9287223746199231E-2</v>
      </c>
      <c r="AA732" s="369">
        <v>0.42840421446928878</v>
      </c>
      <c r="AB732" s="369">
        <v>0.26007042823983018</v>
      </c>
      <c r="AC732" s="373">
        <v>-0.49053904971016271</v>
      </c>
      <c r="AD732" s="575">
        <v>31493903000185</v>
      </c>
      <c r="AE732" s="370" t="s">
        <v>2065</v>
      </c>
      <c r="AF732" s="370" t="s">
        <v>1833</v>
      </c>
      <c r="AG732" s="374" t="s">
        <v>1458</v>
      </c>
      <c r="AH732" s="374" t="s">
        <v>1813</v>
      </c>
      <c r="AI732" s="374">
        <v>30000</v>
      </c>
      <c r="AJ732" s="374">
        <v>0</v>
      </c>
      <c r="AK732" s="374">
        <v>30000</v>
      </c>
      <c r="AL732" s="722">
        <v>0</v>
      </c>
      <c r="AM732" s="722">
        <v>20</v>
      </c>
      <c r="AN732" s="369" t="s">
        <v>1834</v>
      </c>
      <c r="AO732" s="367" t="s">
        <v>1326</v>
      </c>
      <c r="AP732" s="370" t="s">
        <v>1816</v>
      </c>
      <c r="AQ732" s="376" t="s">
        <v>661</v>
      </c>
      <c r="AR732" s="369">
        <v>5.0000000000000001E-3</v>
      </c>
      <c r="AS732" s="369">
        <v>5.0000000000000001E-3</v>
      </c>
      <c r="AT732" s="369" t="s">
        <v>1424</v>
      </c>
      <c r="AW732"/>
      <c r="AX732" s="198"/>
      <c r="AY732" s="184"/>
      <c r="AZ732" s="184"/>
      <c r="BA732" s="184"/>
      <c r="BB732" s="186"/>
      <c r="BC732" s="184"/>
      <c r="BD732" s="184"/>
      <c r="BE732" s="184"/>
      <c r="BF732" s="184"/>
      <c r="BG732" s="186"/>
      <c r="BH732" s="186"/>
      <c r="BI732" s="199"/>
      <c r="BJ732" s="199"/>
      <c r="BK732" s="199"/>
      <c r="BL732" s="186"/>
      <c r="BM732" s="186"/>
      <c r="BN732" s="186"/>
      <c r="BO732" s="186"/>
      <c r="BP732" s="186"/>
      <c r="BQ732" s="186"/>
      <c r="BR732" s="186"/>
      <c r="BS732" s="186"/>
      <c r="BT732" s="187"/>
      <c r="BU732" s="188"/>
      <c r="BV732" s="189"/>
      <c r="BW732" s="185"/>
      <c r="BX732"/>
      <c r="BZ732"/>
    </row>
    <row r="733" spans="2:78" ht="18.75">
      <c r="B733" s="363" t="s">
        <v>1101</v>
      </c>
      <c r="C733" s="364">
        <v>31353372000125</v>
      </c>
      <c r="D733" s="365" t="s">
        <v>13</v>
      </c>
      <c r="E733" s="365" t="s">
        <v>616</v>
      </c>
      <c r="F733" s="365" t="s">
        <v>617</v>
      </c>
      <c r="G733" s="366" t="s">
        <v>34</v>
      </c>
      <c r="H733" s="366" t="s">
        <v>1339</v>
      </c>
      <c r="I733" s="366" t="s">
        <v>34</v>
      </c>
      <c r="J733" s="366" t="s">
        <v>608</v>
      </c>
      <c r="K733" s="367" t="s">
        <v>48</v>
      </c>
      <c r="L733" s="368" t="s">
        <v>1341</v>
      </c>
      <c r="M733" s="368" t="s">
        <v>34</v>
      </c>
      <c r="N733" s="367">
        <v>479561</v>
      </c>
      <c r="O733" s="367" t="s">
        <v>1323</v>
      </c>
      <c r="P733" s="371">
        <v>43427</v>
      </c>
      <c r="Q733" s="372">
        <v>51.23273623</v>
      </c>
      <c r="R733" s="372">
        <v>63.737933115833314</v>
      </c>
      <c r="S733" s="367">
        <v>1</v>
      </c>
      <c r="T733" s="369">
        <v>9.5037617066396463E-2</v>
      </c>
      <c r="U733" s="369">
        <v>1.0182826344514619</v>
      </c>
      <c r="V733" s="369">
        <v>0.10302392600650423</v>
      </c>
      <c r="W733" s="369">
        <v>0.92297609521058899</v>
      </c>
      <c r="X733" s="369">
        <v>0.13370719225915062</v>
      </c>
      <c r="Y733" s="369">
        <v>0.9153028165370023</v>
      </c>
      <c r="Z733" s="369">
        <v>0.19034350971167946</v>
      </c>
      <c r="AA733" s="369">
        <v>1.0284628204209059</v>
      </c>
      <c r="AB733" s="369">
        <v>2.2401463082750039E-2</v>
      </c>
      <c r="AC733" s="373">
        <v>-0.38379277134699286</v>
      </c>
      <c r="AD733" s="575">
        <v>11403956000150</v>
      </c>
      <c r="AE733" s="370" t="s">
        <v>1889</v>
      </c>
      <c r="AF733" s="370" t="s">
        <v>1833</v>
      </c>
      <c r="AG733" s="374" t="s">
        <v>1458</v>
      </c>
      <c r="AH733" s="374" t="s">
        <v>1819</v>
      </c>
      <c r="AI733" s="374">
        <v>5000</v>
      </c>
      <c r="AJ733" s="374">
        <v>0</v>
      </c>
      <c r="AK733" s="374">
        <v>0</v>
      </c>
      <c r="AL733" s="722">
        <v>0</v>
      </c>
      <c r="AM733" s="722">
        <v>0</v>
      </c>
      <c r="AN733" s="369" t="s">
        <v>1815</v>
      </c>
      <c r="AO733" s="367" t="s">
        <v>1326</v>
      </c>
      <c r="AP733" s="370" t="s">
        <v>1835</v>
      </c>
      <c r="AQ733" s="376" t="s">
        <v>670</v>
      </c>
      <c r="AR733" s="369">
        <v>5.0000000000000001E-3</v>
      </c>
      <c r="AS733" s="369">
        <v>5.0000000000000001E-3</v>
      </c>
      <c r="AT733" s="369" t="s">
        <v>1424</v>
      </c>
      <c r="AW733"/>
      <c r="AX733" s="198"/>
      <c r="AY733" s="184"/>
      <c r="AZ733" s="184"/>
      <c r="BA733" s="184"/>
      <c r="BB733" s="186"/>
      <c r="BC733" s="184"/>
      <c r="BD733" s="184"/>
      <c r="BE733" s="184"/>
      <c r="BF733" s="184"/>
      <c r="BG733" s="186"/>
      <c r="BH733" s="186"/>
      <c r="BI733" s="199"/>
      <c r="BJ733" s="199"/>
      <c r="BK733" s="199"/>
      <c r="BL733" s="186"/>
      <c r="BM733" s="186"/>
      <c r="BN733" s="186"/>
      <c r="BO733" s="186"/>
      <c r="BP733" s="186"/>
      <c r="BQ733" s="186"/>
      <c r="BR733" s="186"/>
      <c r="BS733" s="186"/>
      <c r="BT733" s="187"/>
      <c r="BU733" s="188"/>
      <c r="BV733" s="189"/>
      <c r="BW733" s="185"/>
      <c r="BX733"/>
      <c r="BZ733"/>
    </row>
    <row r="734" spans="2:78" ht="18.75">
      <c r="B734" s="363" t="s">
        <v>1239</v>
      </c>
      <c r="C734" s="364">
        <v>31188723000190</v>
      </c>
      <c r="D734" s="365" t="s">
        <v>14</v>
      </c>
      <c r="E734" s="365" t="s">
        <v>607</v>
      </c>
      <c r="F734" s="365" t="s">
        <v>1424</v>
      </c>
      <c r="G734" s="366" t="s">
        <v>1424</v>
      </c>
      <c r="H734" s="366" t="s">
        <v>34</v>
      </c>
      <c r="I734" s="366" t="s">
        <v>34</v>
      </c>
      <c r="J734" s="366" t="s">
        <v>608</v>
      </c>
      <c r="K734" s="367" t="s">
        <v>48</v>
      </c>
      <c r="L734" s="368"/>
      <c r="M734" s="368" t="s">
        <v>1421</v>
      </c>
      <c r="N734" s="367">
        <v>479667</v>
      </c>
      <c r="O734" s="367" t="s">
        <v>1323</v>
      </c>
      <c r="P734" s="371">
        <v>43303</v>
      </c>
      <c r="Q734" s="372">
        <v>59.722993430000002</v>
      </c>
      <c r="R734" s="372">
        <v>60.760906091598358</v>
      </c>
      <c r="S734" s="367">
        <v>3</v>
      </c>
      <c r="T734" s="369">
        <v>5.8651962876909991E-3</v>
      </c>
      <c r="U734" s="369">
        <v>6.2842774385140437E-2</v>
      </c>
      <c r="V734" s="369">
        <v>-8.1185198259926206E-2</v>
      </c>
      <c r="W734" s="369">
        <v>-0.72732616765268188</v>
      </c>
      <c r="X734" s="369">
        <v>-0.20089522140028926</v>
      </c>
      <c r="Y734" s="369">
        <v>-1.3752436115786066</v>
      </c>
      <c r="Z734" s="369">
        <v>0.18767738763228659</v>
      </c>
      <c r="AA734" s="369">
        <v>1.0140572468475686</v>
      </c>
      <c r="AB734" s="369">
        <v>0.36696891250089864</v>
      </c>
      <c r="AC734" s="373">
        <v>-0.52540320800256968</v>
      </c>
      <c r="AD734" s="575">
        <v>0</v>
      </c>
      <c r="AE734" s="370" t="s">
        <v>1972</v>
      </c>
      <c r="AF734" s="370" t="s">
        <v>1830</v>
      </c>
      <c r="AG734" s="374" t="s">
        <v>743</v>
      </c>
      <c r="AH734" s="374" t="s">
        <v>1819</v>
      </c>
      <c r="AI734" s="374">
        <v>5000</v>
      </c>
      <c r="AJ734" s="374">
        <v>0</v>
      </c>
      <c r="AK734" s="374">
        <v>1000</v>
      </c>
      <c r="AL734" s="722">
        <v>2</v>
      </c>
      <c r="AM734" s="722">
        <v>30</v>
      </c>
      <c r="AN734" s="369" t="s">
        <v>1814</v>
      </c>
      <c r="AO734" s="367" t="s">
        <v>1326</v>
      </c>
      <c r="AP734" s="370" t="s">
        <v>1816</v>
      </c>
      <c r="AQ734" s="376" t="s">
        <v>661</v>
      </c>
      <c r="AR734" s="369">
        <v>1.9599999999999999E-3</v>
      </c>
      <c r="AS734" s="369">
        <v>1.9599999999999999E-3</v>
      </c>
      <c r="AT734" s="369" t="s">
        <v>1424</v>
      </c>
      <c r="AW734"/>
      <c r="AX734" s="198"/>
      <c r="AY734" s="184"/>
      <c r="AZ734" s="184"/>
      <c r="BA734" s="184"/>
      <c r="BB734" s="186"/>
      <c r="BC734" s="184"/>
      <c r="BD734" s="184"/>
      <c r="BE734" s="184"/>
      <c r="BF734" s="184"/>
      <c r="BG734" s="186"/>
      <c r="BH734" s="186"/>
      <c r="BI734" s="199"/>
      <c r="BJ734" s="199"/>
      <c r="BK734" s="199"/>
      <c r="BL734" s="186"/>
      <c r="BM734" s="186"/>
      <c r="BN734" s="186"/>
      <c r="BO734" s="186"/>
      <c r="BP734" s="186"/>
      <c r="BQ734" s="186"/>
      <c r="BR734" s="186"/>
      <c r="BS734" s="186"/>
      <c r="BT734" s="187"/>
      <c r="BU734" s="188"/>
      <c r="BV734" s="189"/>
      <c r="BW734" s="185"/>
      <c r="BX734"/>
      <c r="BZ734"/>
    </row>
    <row r="735" spans="2:78" ht="18.75">
      <c r="B735" s="363" t="s">
        <v>1232</v>
      </c>
      <c r="C735" s="364">
        <v>31533459000184</v>
      </c>
      <c r="D735" s="365" t="s">
        <v>13</v>
      </c>
      <c r="E735" s="365" t="s">
        <v>615</v>
      </c>
      <c r="F735" s="365" t="s">
        <v>619</v>
      </c>
      <c r="G735" s="366" t="s">
        <v>34</v>
      </c>
      <c r="H735" s="366" t="s">
        <v>1339</v>
      </c>
      <c r="I735" s="366" t="s">
        <v>34</v>
      </c>
      <c r="J735" s="366" t="s">
        <v>1424</v>
      </c>
      <c r="K735" s="367" t="s">
        <v>48</v>
      </c>
      <c r="L735" s="368"/>
      <c r="M735" s="368" t="s">
        <v>34</v>
      </c>
      <c r="N735" s="367">
        <v>479764</v>
      </c>
      <c r="O735" s="367" t="s">
        <v>1323</v>
      </c>
      <c r="P735" s="371">
        <v>43412</v>
      </c>
      <c r="Q735" s="372">
        <v>78.098380739999996</v>
      </c>
      <c r="R735" s="372">
        <v>107.95631177369044</v>
      </c>
      <c r="S735" s="367">
        <v>1</v>
      </c>
      <c r="T735" s="369">
        <v>8.1323194425913403E-2</v>
      </c>
      <c r="U735" s="369">
        <v>0.87133915199256018</v>
      </c>
      <c r="V735" s="369">
        <v>9.933599812056837E-2</v>
      </c>
      <c r="W735" s="369">
        <v>0.88993649546397835</v>
      </c>
      <c r="X735" s="369">
        <v>0.14262749809697262</v>
      </c>
      <c r="Y735" s="369">
        <v>0.97636745277515613</v>
      </c>
      <c r="Z735" s="369">
        <v>0.19287091511016552</v>
      </c>
      <c r="AA735" s="369">
        <v>1.0421188809212683</v>
      </c>
      <c r="AB735" s="369">
        <v>1.2947705165276732E-2</v>
      </c>
      <c r="AC735" s="373">
        <v>-0.94885134685017902</v>
      </c>
      <c r="AD735" s="575">
        <v>0</v>
      </c>
      <c r="AE735" s="370" t="s">
        <v>1862</v>
      </c>
      <c r="AF735" s="370" t="s">
        <v>1833</v>
      </c>
      <c r="AG735" s="374" t="s">
        <v>1458</v>
      </c>
      <c r="AH735" s="374" t="s">
        <v>1819</v>
      </c>
      <c r="AI735" s="374">
        <v>1000</v>
      </c>
      <c r="AJ735" s="374">
        <v>1000</v>
      </c>
      <c r="AK735" s="374">
        <v>1000</v>
      </c>
      <c r="AL735" s="722">
        <v>2</v>
      </c>
      <c r="AM735" s="722">
        <v>20</v>
      </c>
      <c r="AN735" s="369" t="s">
        <v>1820</v>
      </c>
      <c r="AO735" s="367" t="s">
        <v>1326</v>
      </c>
      <c r="AP735" s="370" t="s">
        <v>1835</v>
      </c>
      <c r="AQ735" s="376" t="s">
        <v>670</v>
      </c>
      <c r="AR735" s="369">
        <v>4.0000000000000001E-3</v>
      </c>
      <c r="AS735" s="369">
        <v>4.0000000000000001E-3</v>
      </c>
      <c r="AT735" s="369" t="s">
        <v>1424</v>
      </c>
      <c r="AW735"/>
      <c r="AX735" s="198"/>
      <c r="AY735" s="184"/>
      <c r="AZ735" s="184"/>
      <c r="BA735" s="184"/>
      <c r="BB735" s="186"/>
      <c r="BC735" s="184"/>
      <c r="BD735" s="184"/>
      <c r="BE735" s="184"/>
      <c r="BF735" s="184"/>
      <c r="BG735" s="186"/>
      <c r="BH735" s="186"/>
      <c r="BI735" s="199"/>
      <c r="BJ735" s="199"/>
      <c r="BK735" s="199"/>
      <c r="BL735" s="186"/>
      <c r="BM735" s="186"/>
      <c r="BN735" s="186"/>
      <c r="BO735" s="186"/>
      <c r="BP735" s="186"/>
      <c r="BQ735" s="186"/>
      <c r="BR735" s="186"/>
      <c r="BS735" s="186"/>
      <c r="BT735" s="187"/>
      <c r="BU735" s="188"/>
      <c r="BV735" s="189"/>
      <c r="BW735" s="185"/>
      <c r="BX735"/>
      <c r="BZ735"/>
    </row>
    <row r="736" spans="2:78" ht="18.75">
      <c r="B736" s="363" t="s">
        <v>1669</v>
      </c>
      <c r="C736" s="364">
        <v>30129277000180</v>
      </c>
      <c r="D736" s="365" t="s">
        <v>13</v>
      </c>
      <c r="E736" s="365" t="s">
        <v>615</v>
      </c>
      <c r="F736" s="365" t="s">
        <v>619</v>
      </c>
      <c r="G736" s="366" t="s">
        <v>34</v>
      </c>
      <c r="H736" s="366" t="s">
        <v>1339</v>
      </c>
      <c r="I736" s="366" t="s">
        <v>34</v>
      </c>
      <c r="J736" s="366" t="s">
        <v>611</v>
      </c>
      <c r="K736" s="367" t="s">
        <v>48</v>
      </c>
      <c r="L736" s="368"/>
      <c r="M736" s="368" t="s">
        <v>1424</v>
      </c>
      <c r="N736" s="367">
        <v>480142</v>
      </c>
      <c r="O736" s="367" t="s">
        <v>1323</v>
      </c>
      <c r="P736" s="371">
        <v>43418</v>
      </c>
      <c r="Q736" s="372">
        <v>60.799775060000002</v>
      </c>
      <c r="R736" s="372">
        <v>75.083328050198375</v>
      </c>
      <c r="S736" s="367">
        <v>1</v>
      </c>
      <c r="T736" s="369">
        <v>0.18115672229465862</v>
      </c>
      <c r="U736" s="369">
        <v>1.9410076780220704</v>
      </c>
      <c r="V736" s="369">
        <v>0.18611192898029216</v>
      </c>
      <c r="W736" s="369">
        <v>1.6673492084886736</v>
      </c>
      <c r="X736" s="369">
        <v>0.24650104867930089</v>
      </c>
      <c r="Y736" s="369">
        <v>1.6874417921975897</v>
      </c>
      <c r="Z736" s="369">
        <v>0.22405031896314909</v>
      </c>
      <c r="AA736" s="369">
        <v>1.2105872341330737</v>
      </c>
      <c r="AB736" s="369">
        <v>3.4288436443600308E-2</v>
      </c>
      <c r="AC736" s="373">
        <v>2.1724666126890444</v>
      </c>
      <c r="AD736" s="575">
        <v>30493304000107</v>
      </c>
      <c r="AE736" s="370" t="s">
        <v>1906</v>
      </c>
      <c r="AF736" s="370" t="s">
        <v>1907</v>
      </c>
      <c r="AG736" s="374" t="s">
        <v>1462</v>
      </c>
      <c r="AH736" s="374" t="s">
        <v>1819</v>
      </c>
      <c r="AI736" s="374">
        <v>5000</v>
      </c>
      <c r="AJ736" s="374">
        <v>1000</v>
      </c>
      <c r="AK736" s="374">
        <v>5000</v>
      </c>
      <c r="AL736" s="722">
        <v>2.2000000000000002</v>
      </c>
      <c r="AM736" s="722">
        <v>0</v>
      </c>
      <c r="AN736" s="369" t="s">
        <v>1820</v>
      </c>
      <c r="AO736" s="367" t="s">
        <v>1326</v>
      </c>
      <c r="AP736" s="370" t="s">
        <v>1835</v>
      </c>
      <c r="AQ736" s="376" t="s">
        <v>1815</v>
      </c>
      <c r="AR736" s="369">
        <v>0</v>
      </c>
      <c r="AS736" s="369">
        <v>0</v>
      </c>
      <c r="AT736" s="369" t="s">
        <v>1424</v>
      </c>
      <c r="AW736"/>
      <c r="AX736" s="198"/>
      <c r="AY736" s="184"/>
      <c r="AZ736" s="184"/>
      <c r="BA736" s="184"/>
      <c r="BB736" s="186"/>
      <c r="BC736" s="184"/>
      <c r="BD736" s="184"/>
      <c r="BE736" s="184"/>
      <c r="BF736" s="184"/>
      <c r="BG736" s="186"/>
      <c r="BH736" s="186"/>
      <c r="BI736" s="199"/>
      <c r="BJ736" s="199"/>
      <c r="BK736" s="199"/>
      <c r="BL736" s="186"/>
      <c r="BM736" s="186"/>
      <c r="BN736" s="186"/>
      <c r="BO736" s="186"/>
      <c r="BP736" s="186"/>
      <c r="BQ736" s="186"/>
      <c r="BR736" s="186"/>
      <c r="BS736" s="186"/>
      <c r="BT736" s="187"/>
      <c r="BU736" s="188"/>
      <c r="BV736" s="189"/>
      <c r="BW736" s="185"/>
      <c r="BX736"/>
      <c r="BZ736"/>
    </row>
    <row r="737" spans="2:78" ht="18.75">
      <c r="B737" s="363" t="s">
        <v>1107</v>
      </c>
      <c r="C737" s="364">
        <v>24597757000172</v>
      </c>
      <c r="D737" s="365" t="s">
        <v>14</v>
      </c>
      <c r="E737" s="365" t="s">
        <v>607</v>
      </c>
      <c r="F737" s="365" t="s">
        <v>1424</v>
      </c>
      <c r="G737" s="366" t="s">
        <v>1424</v>
      </c>
      <c r="H737" s="366" t="s">
        <v>34</v>
      </c>
      <c r="I737" s="366" t="s">
        <v>34</v>
      </c>
      <c r="J737" s="366" t="s">
        <v>611</v>
      </c>
      <c r="K737" s="367" t="s">
        <v>1815</v>
      </c>
      <c r="L737" s="368"/>
      <c r="M737" s="368" t="s">
        <v>34</v>
      </c>
      <c r="N737" s="367">
        <v>480193</v>
      </c>
      <c r="O737" s="367" t="s">
        <v>1323</v>
      </c>
      <c r="P737" s="371">
        <v>42462</v>
      </c>
      <c r="Q737" s="372">
        <v>12.895519999999999</v>
      </c>
      <c r="R737" s="372">
        <v>18.324692569696968</v>
      </c>
      <c r="S737" s="367">
        <v>5</v>
      </c>
      <c r="T737" s="369">
        <v>-0.18814001996595242</v>
      </c>
      <c r="U737" s="369">
        <v>-2.015830374227888</v>
      </c>
      <c r="V737" s="369">
        <v>-0.15636746428157722</v>
      </c>
      <c r="W737" s="369">
        <v>-1.4008729544191489</v>
      </c>
      <c r="X737" s="369">
        <v>0.29117460132167339</v>
      </c>
      <c r="Y737" s="369">
        <v>1.9932580154492539</v>
      </c>
      <c r="Z737" s="369">
        <v>0.29117460132167339</v>
      </c>
      <c r="AA737" s="369">
        <v>1.5732727223735019</v>
      </c>
      <c r="AB737" s="369">
        <v>0.15646947768323355</v>
      </c>
      <c r="AC737" s="373">
        <v>-1.7127232342998593</v>
      </c>
      <c r="AD737" s="575">
        <v>0</v>
      </c>
      <c r="AE737" s="370" t="s">
        <v>2066</v>
      </c>
      <c r="AF737" s="370" t="s">
        <v>1833</v>
      </c>
      <c r="AG737" s="374" t="s">
        <v>1458</v>
      </c>
      <c r="AH737" s="374" t="s">
        <v>1813</v>
      </c>
      <c r="AI737" s="374">
        <v>5000</v>
      </c>
      <c r="AJ737" s="374">
        <v>200</v>
      </c>
      <c r="AK737" s="374">
        <v>200</v>
      </c>
      <c r="AL737" s="722">
        <v>0</v>
      </c>
      <c r="AM737" s="722">
        <v>0</v>
      </c>
      <c r="AN737" s="369" t="s">
        <v>1834</v>
      </c>
      <c r="AO737" s="367" t="s">
        <v>1326</v>
      </c>
      <c r="AP737" s="370" t="s">
        <v>1835</v>
      </c>
      <c r="AQ737" s="376" t="s">
        <v>681</v>
      </c>
      <c r="AR737" s="369">
        <v>5.8333333333333301E-3</v>
      </c>
      <c r="AS737" s="369">
        <v>5.8333333333333301E-3</v>
      </c>
      <c r="AT737" s="369" t="s">
        <v>1424</v>
      </c>
      <c r="AW737"/>
      <c r="AX737" s="198"/>
      <c r="AY737" s="184"/>
      <c r="AZ737" s="184"/>
      <c r="BA737" s="184"/>
      <c r="BB737" s="186"/>
      <c r="BC737" s="184"/>
      <c r="BD737" s="184"/>
      <c r="BE737" s="184"/>
      <c r="BF737" s="184"/>
      <c r="BG737" s="186"/>
      <c r="BH737" s="186"/>
      <c r="BI737" s="199"/>
      <c r="BJ737" s="199"/>
      <c r="BK737" s="199"/>
      <c r="BL737" s="186"/>
      <c r="BM737" s="186"/>
      <c r="BN737" s="186"/>
      <c r="BO737" s="186"/>
      <c r="BP737" s="186"/>
      <c r="BQ737" s="186"/>
      <c r="BR737" s="186"/>
      <c r="BS737" s="186"/>
      <c r="BT737" s="187"/>
      <c r="BU737" s="188"/>
      <c r="BV737" s="189"/>
      <c r="BW737" s="185"/>
      <c r="BX737"/>
      <c r="BZ737"/>
    </row>
    <row r="738" spans="2:78" ht="18.75">
      <c r="B738" s="363" t="s">
        <v>1692</v>
      </c>
      <c r="C738" s="364">
        <v>30658551000108</v>
      </c>
      <c r="D738" s="365" t="s">
        <v>13</v>
      </c>
      <c r="E738" s="365" t="s">
        <v>615</v>
      </c>
      <c r="F738" s="365" t="s">
        <v>619</v>
      </c>
      <c r="G738" s="366" t="s">
        <v>34</v>
      </c>
      <c r="H738" s="366" t="s">
        <v>867</v>
      </c>
      <c r="I738" s="366" t="s">
        <v>34</v>
      </c>
      <c r="J738" s="366" t="s">
        <v>611</v>
      </c>
      <c r="K738" s="367" t="s">
        <v>48</v>
      </c>
      <c r="L738" s="368"/>
      <c r="M738" s="368" t="s">
        <v>1424</v>
      </c>
      <c r="N738" s="367">
        <v>480533</v>
      </c>
      <c r="O738" s="367" t="s">
        <v>1323</v>
      </c>
      <c r="P738" s="371">
        <v>43429</v>
      </c>
      <c r="Q738" s="372">
        <v>81.33432784</v>
      </c>
      <c r="R738" s="372">
        <v>86.633006847023765</v>
      </c>
      <c r="S738" s="367">
        <v>1</v>
      </c>
      <c r="T738" s="369">
        <v>0.22697639811485204</v>
      </c>
      <c r="U738" s="369">
        <v>2.4319436004926653</v>
      </c>
      <c r="V738" s="369">
        <v>0.2630302492226464</v>
      </c>
      <c r="W738" s="369">
        <v>2.3564490479081464</v>
      </c>
      <c r="X738" s="369">
        <v>0.33215516104824427</v>
      </c>
      <c r="Y738" s="369">
        <v>2.2737935730899541</v>
      </c>
      <c r="Z738" s="369">
        <v>0.45267017786081287</v>
      </c>
      <c r="AA738" s="369">
        <v>2.4458645768818581</v>
      </c>
      <c r="AB738" s="369">
        <v>5.7263111664003427E-2</v>
      </c>
      <c r="AC738" s="373">
        <v>2.6440896978458182</v>
      </c>
      <c r="AD738" s="575">
        <v>30586677000114</v>
      </c>
      <c r="AE738" s="370" t="s">
        <v>1906</v>
      </c>
      <c r="AF738" s="370" t="s">
        <v>1907</v>
      </c>
      <c r="AG738" s="374" t="s">
        <v>1462</v>
      </c>
      <c r="AH738" s="374" t="s">
        <v>1819</v>
      </c>
      <c r="AI738" s="374">
        <v>25000</v>
      </c>
      <c r="AJ738" s="374">
        <v>5000</v>
      </c>
      <c r="AK738" s="374">
        <v>10000</v>
      </c>
      <c r="AL738" s="722">
        <v>2.5</v>
      </c>
      <c r="AM738" s="722">
        <v>0</v>
      </c>
      <c r="AN738" s="369" t="s">
        <v>1820</v>
      </c>
      <c r="AO738" s="367" t="s">
        <v>1326</v>
      </c>
      <c r="AP738" s="370" t="s">
        <v>1835</v>
      </c>
      <c r="AQ738" s="376" t="s">
        <v>1815</v>
      </c>
      <c r="AR738" s="369">
        <v>0</v>
      </c>
      <c r="AS738" s="369">
        <v>0</v>
      </c>
      <c r="AT738" s="369" t="s">
        <v>1424</v>
      </c>
      <c r="AW738"/>
      <c r="AX738" s="198"/>
      <c r="AY738" s="184"/>
      <c r="AZ738" s="184"/>
      <c r="BA738" s="184"/>
      <c r="BB738" s="186"/>
      <c r="BC738" s="184"/>
      <c r="BD738" s="184"/>
      <c r="BE738" s="184"/>
      <c r="BF738" s="184"/>
      <c r="BG738" s="186"/>
      <c r="BH738" s="186"/>
      <c r="BI738" s="199"/>
      <c r="BJ738" s="199"/>
      <c r="BK738" s="199"/>
      <c r="BL738" s="186"/>
      <c r="BM738" s="186"/>
      <c r="BN738" s="186"/>
      <c r="BO738" s="186"/>
      <c r="BP738" s="186"/>
      <c r="BQ738" s="186"/>
      <c r="BR738" s="186"/>
      <c r="BS738" s="186"/>
      <c r="BT738" s="187"/>
      <c r="BU738" s="188"/>
      <c r="BV738" s="189"/>
      <c r="BW738" s="185"/>
      <c r="BX738"/>
      <c r="BZ738"/>
    </row>
    <row r="739" spans="2:78" ht="18.75">
      <c r="B739" s="363" t="s">
        <v>1106</v>
      </c>
      <c r="C739" s="364">
        <v>27181717000133</v>
      </c>
      <c r="D739" s="365" t="s">
        <v>14</v>
      </c>
      <c r="E739" s="365" t="s">
        <v>607</v>
      </c>
      <c r="F739" s="365" t="s">
        <v>862</v>
      </c>
      <c r="G739" s="366" t="s">
        <v>1424</v>
      </c>
      <c r="H739" s="366" t="s">
        <v>34</v>
      </c>
      <c r="I739" s="366" t="s">
        <v>34</v>
      </c>
      <c r="J739" s="366" t="s">
        <v>611</v>
      </c>
      <c r="K739" s="367" t="s">
        <v>1815</v>
      </c>
      <c r="L739" s="368"/>
      <c r="M739" s="368" t="s">
        <v>34</v>
      </c>
      <c r="N739" s="367">
        <v>480673</v>
      </c>
      <c r="O739" s="367" t="s">
        <v>1323</v>
      </c>
      <c r="P739" s="371">
        <v>42783</v>
      </c>
      <c r="Q739" s="372">
        <v>16.849634729999998</v>
      </c>
      <c r="R739" s="372">
        <v>28.02320335202382</v>
      </c>
      <c r="S739" s="367">
        <v>5</v>
      </c>
      <c r="T739" s="369">
        <v>-0.20981616251039759</v>
      </c>
      <c r="U739" s="369">
        <v>-2.2480798793841728</v>
      </c>
      <c r="V739" s="369">
        <v>-0.15281028635134986</v>
      </c>
      <c r="W739" s="369">
        <v>-1.3690047241616139</v>
      </c>
      <c r="X739" s="369">
        <v>-4.7696552427064165E-2</v>
      </c>
      <c r="Y739" s="369">
        <v>-0.32651039961246997</v>
      </c>
      <c r="Z739" s="369">
        <v>0.46531199633266707</v>
      </c>
      <c r="AA739" s="369">
        <v>2.5141707686742985</v>
      </c>
      <c r="AB739" s="369">
        <v>0.18826932910127875</v>
      </c>
      <c r="AC739" s="373">
        <v>-1.4045396200161739</v>
      </c>
      <c r="AD739" s="575">
        <v>0</v>
      </c>
      <c r="AE739" s="370" t="s">
        <v>2066</v>
      </c>
      <c r="AF739" s="370" t="s">
        <v>1833</v>
      </c>
      <c r="AG739" s="374" t="s">
        <v>1458</v>
      </c>
      <c r="AH739" s="374" t="s">
        <v>1813</v>
      </c>
      <c r="AI739" s="374">
        <v>5000</v>
      </c>
      <c r="AJ739" s="374">
        <v>200</v>
      </c>
      <c r="AK739" s="374">
        <v>200</v>
      </c>
      <c r="AL739" s="722">
        <v>0</v>
      </c>
      <c r="AM739" s="722">
        <v>0</v>
      </c>
      <c r="AN739" s="369" t="s">
        <v>1834</v>
      </c>
      <c r="AO739" s="367" t="s">
        <v>1326</v>
      </c>
      <c r="AP739" s="370" t="s">
        <v>1816</v>
      </c>
      <c r="AQ739" s="376" t="s">
        <v>689</v>
      </c>
      <c r="AR739" s="369">
        <v>5.8333333333333301E-3</v>
      </c>
      <c r="AS739" s="369">
        <v>5.8333333333333301E-3</v>
      </c>
      <c r="AT739" s="369" t="s">
        <v>1424</v>
      </c>
      <c r="AW739"/>
      <c r="AX739" s="198"/>
      <c r="AY739" s="184"/>
      <c r="AZ739" s="184"/>
      <c r="BA739" s="184"/>
      <c r="BB739" s="186"/>
      <c r="BC739" s="184"/>
      <c r="BD739" s="184"/>
      <c r="BE739" s="184"/>
      <c r="BF739" s="184"/>
      <c r="BG739" s="186"/>
      <c r="BH739" s="186"/>
      <c r="BI739" s="199"/>
      <c r="BJ739" s="199"/>
      <c r="BK739" s="199"/>
      <c r="BL739" s="186"/>
      <c r="BM739" s="186"/>
      <c r="BN739" s="186"/>
      <c r="BO739" s="186"/>
      <c r="BP739" s="186"/>
      <c r="BQ739" s="186"/>
      <c r="BR739" s="186"/>
      <c r="BS739" s="186"/>
      <c r="BT739" s="187"/>
      <c r="BU739" s="188"/>
      <c r="BV739" s="189"/>
      <c r="BW739" s="185"/>
      <c r="BX739"/>
      <c r="BZ739"/>
    </row>
    <row r="740" spans="2:78" ht="18.75">
      <c r="B740" s="363" t="s">
        <v>1108</v>
      </c>
      <c r="C740" s="364">
        <v>27181765000121</v>
      </c>
      <c r="D740" s="365" t="s">
        <v>14</v>
      </c>
      <c r="E740" s="365" t="s">
        <v>607</v>
      </c>
      <c r="F740" s="365" t="s">
        <v>1424</v>
      </c>
      <c r="G740" s="366" t="s">
        <v>1424</v>
      </c>
      <c r="H740" s="366" t="s">
        <v>34</v>
      </c>
      <c r="I740" s="366" t="s">
        <v>34</v>
      </c>
      <c r="J740" s="366" t="s">
        <v>611</v>
      </c>
      <c r="K740" s="367" t="s">
        <v>1815</v>
      </c>
      <c r="L740" s="368"/>
      <c r="M740" s="368" t="s">
        <v>34</v>
      </c>
      <c r="N740" s="367">
        <v>480681</v>
      </c>
      <c r="O740" s="367" t="s">
        <v>1323</v>
      </c>
      <c r="P740" s="371">
        <v>42783</v>
      </c>
      <c r="Q740" s="372">
        <v>14.777801309999999</v>
      </c>
      <c r="R740" s="372">
        <v>33.003217570277791</v>
      </c>
      <c r="S740" s="367">
        <v>5</v>
      </c>
      <c r="T740" s="369">
        <v>-0.46258313506031579</v>
      </c>
      <c r="U740" s="369">
        <v>-4.9563571558507222</v>
      </c>
      <c r="V740" s="369">
        <v>-0.44180928443549572</v>
      </c>
      <c r="W740" s="369">
        <v>-3.9581039471385884</v>
      </c>
      <c r="X740" s="369">
        <v>-0.31224208394501274</v>
      </c>
      <c r="Y740" s="369">
        <v>-2.1374770799339258</v>
      </c>
      <c r="Z740" s="369">
        <v>0.14686634872889437</v>
      </c>
      <c r="AA740" s="369">
        <v>0.79354730543444851</v>
      </c>
      <c r="AB740" s="369">
        <v>0.29357909959451695</v>
      </c>
      <c r="AC740" s="373">
        <v>-1.885116245690305</v>
      </c>
      <c r="AD740" s="575">
        <v>0</v>
      </c>
      <c r="AE740" s="370" t="s">
        <v>2066</v>
      </c>
      <c r="AF740" s="370" t="s">
        <v>1833</v>
      </c>
      <c r="AG740" s="374" t="s">
        <v>1458</v>
      </c>
      <c r="AH740" s="374" t="s">
        <v>1813</v>
      </c>
      <c r="AI740" s="374">
        <v>5000</v>
      </c>
      <c r="AJ740" s="374">
        <v>200</v>
      </c>
      <c r="AK740" s="374">
        <v>200</v>
      </c>
      <c r="AL740" s="722">
        <v>0</v>
      </c>
      <c r="AM740" s="722">
        <v>0</v>
      </c>
      <c r="AN740" s="369" t="s">
        <v>1834</v>
      </c>
      <c r="AO740" s="367" t="s">
        <v>1326</v>
      </c>
      <c r="AP740" s="370" t="s">
        <v>1816</v>
      </c>
      <c r="AQ740" s="376" t="s">
        <v>689</v>
      </c>
      <c r="AR740" s="369">
        <v>5.8333333333333301E-3</v>
      </c>
      <c r="AS740" s="369">
        <v>5.8333333333333301E-3</v>
      </c>
      <c r="AT740" s="369" t="s">
        <v>1424</v>
      </c>
      <c r="AW740"/>
      <c r="AX740" s="198"/>
      <c r="AY740" s="184"/>
      <c r="AZ740" s="184"/>
      <c r="BA740" s="184"/>
      <c r="BB740" s="186"/>
      <c r="BC740" s="184"/>
      <c r="BD740" s="184"/>
      <c r="BE740" s="184"/>
      <c r="BF740" s="184"/>
      <c r="BG740" s="186"/>
      <c r="BH740" s="186"/>
      <c r="BI740" s="199"/>
      <c r="BJ740" s="199"/>
      <c r="BK740" s="199"/>
      <c r="BL740" s="186"/>
      <c r="BM740" s="186"/>
      <c r="BN740" s="186"/>
      <c r="BO740" s="186"/>
      <c r="BP740" s="186"/>
      <c r="BQ740" s="186"/>
      <c r="BR740" s="186"/>
      <c r="BS740" s="186"/>
      <c r="BT740" s="187"/>
      <c r="BU740" s="188"/>
      <c r="BV740" s="189"/>
      <c r="BW740" s="185"/>
      <c r="BX740"/>
      <c r="BZ740"/>
    </row>
    <row r="741" spans="2:78" ht="18.75">
      <c r="B741" s="363" t="s">
        <v>1089</v>
      </c>
      <c r="C741" s="364">
        <v>31922843000179</v>
      </c>
      <c r="D741" s="365" t="s">
        <v>13</v>
      </c>
      <c r="E741" s="365" t="s">
        <v>616</v>
      </c>
      <c r="F741" s="365" t="s">
        <v>617</v>
      </c>
      <c r="G741" s="366" t="s">
        <v>34</v>
      </c>
      <c r="H741" s="366" t="s">
        <v>867</v>
      </c>
      <c r="I741" s="366" t="s">
        <v>34</v>
      </c>
      <c r="J741" s="366" t="s">
        <v>608</v>
      </c>
      <c r="K741" s="367" t="s">
        <v>48</v>
      </c>
      <c r="L741" s="368" t="s">
        <v>717</v>
      </c>
      <c r="M741" s="368" t="s">
        <v>1421</v>
      </c>
      <c r="N741" s="367">
        <v>480819</v>
      </c>
      <c r="O741" s="367" t="s">
        <v>1323</v>
      </c>
      <c r="P741" s="371">
        <v>43434</v>
      </c>
      <c r="Q741" s="372">
        <v>27.007776</v>
      </c>
      <c r="R741" s="372">
        <v>25.604257607777775</v>
      </c>
      <c r="S741" s="367">
        <v>2</v>
      </c>
      <c r="T741" s="369">
        <v>0.10370789588672036</v>
      </c>
      <c r="U741" s="369">
        <v>1.1111805272134412</v>
      </c>
      <c r="V741" s="369">
        <v>0.10808849115077335</v>
      </c>
      <c r="W741" s="369">
        <v>0.96834878427411819</v>
      </c>
      <c r="X741" s="369">
        <v>0.21250244939269725</v>
      </c>
      <c r="Y741" s="369">
        <v>1.4547017790423773</v>
      </c>
      <c r="Z741" s="369">
        <v>0.27006059864881915</v>
      </c>
      <c r="AA741" s="369">
        <v>1.4591896797092645</v>
      </c>
      <c r="AB741" s="369">
        <v>5.0496209309734572E-2</v>
      </c>
      <c r="AC741" s="373">
        <v>-6.9964745924122121E-2</v>
      </c>
      <c r="AD741" s="575">
        <v>30658578000109</v>
      </c>
      <c r="AE741" s="370" t="s">
        <v>1885</v>
      </c>
      <c r="AF741" s="370" t="s">
        <v>1856</v>
      </c>
      <c r="AG741" s="374" t="s">
        <v>59</v>
      </c>
      <c r="AH741" s="374" t="s">
        <v>1819</v>
      </c>
      <c r="AI741" s="374">
        <v>1000</v>
      </c>
      <c r="AJ741" s="374">
        <v>1000</v>
      </c>
      <c r="AK741" s="374">
        <v>1000</v>
      </c>
      <c r="AL741" s="722">
        <v>2</v>
      </c>
      <c r="AM741" s="722">
        <v>20</v>
      </c>
      <c r="AN741" s="369" t="s">
        <v>1820</v>
      </c>
      <c r="AO741" s="367" t="s">
        <v>1326</v>
      </c>
      <c r="AP741" s="370" t="s">
        <v>1835</v>
      </c>
      <c r="AQ741" s="376" t="s">
        <v>676</v>
      </c>
      <c r="AR741" s="369">
        <v>0</v>
      </c>
      <c r="AS741" s="369">
        <v>0</v>
      </c>
      <c r="AT741" s="369" t="s">
        <v>1424</v>
      </c>
      <c r="AW741"/>
      <c r="AX741" s="198"/>
      <c r="AY741" s="184"/>
      <c r="AZ741" s="184"/>
      <c r="BA741" s="184"/>
      <c r="BB741" s="186"/>
      <c r="BC741" s="184"/>
      <c r="BD741" s="184"/>
      <c r="BE741" s="184"/>
      <c r="BF741" s="184"/>
      <c r="BG741" s="186"/>
      <c r="BH741" s="186"/>
      <c r="BI741" s="199"/>
      <c r="BJ741" s="199"/>
      <c r="BK741" s="199"/>
      <c r="BL741" s="186"/>
      <c r="BM741" s="186"/>
      <c r="BN741" s="186"/>
      <c r="BO741" s="186"/>
      <c r="BP741" s="186"/>
      <c r="BQ741" s="186"/>
      <c r="BR741" s="186"/>
      <c r="BS741" s="186"/>
      <c r="BT741" s="187"/>
      <c r="BU741" s="188"/>
      <c r="BV741" s="189"/>
      <c r="BW741" s="185"/>
      <c r="BX741"/>
      <c r="BZ741"/>
    </row>
    <row r="742" spans="2:78" ht="18.75">
      <c r="B742" s="363" t="s">
        <v>1109</v>
      </c>
      <c r="C742" s="364">
        <v>31392506000117</v>
      </c>
      <c r="D742" s="365" t="s">
        <v>14</v>
      </c>
      <c r="E742" s="365" t="s">
        <v>607</v>
      </c>
      <c r="F742" s="365" t="s">
        <v>1424</v>
      </c>
      <c r="G742" s="366" t="s">
        <v>1424</v>
      </c>
      <c r="H742" s="366" t="s">
        <v>34</v>
      </c>
      <c r="I742" s="366" t="s">
        <v>34</v>
      </c>
      <c r="J742" s="366" t="s">
        <v>611</v>
      </c>
      <c r="K742" s="367" t="s">
        <v>48</v>
      </c>
      <c r="L742" s="368"/>
      <c r="M742" s="368" t="s">
        <v>34</v>
      </c>
      <c r="N742" s="367">
        <v>480861</v>
      </c>
      <c r="O742" s="367" t="s">
        <v>1323</v>
      </c>
      <c r="P742" s="371">
        <v>43376</v>
      </c>
      <c r="Q742" s="372">
        <v>138.13711000000001</v>
      </c>
      <c r="R742" s="372">
        <v>199.63171884650788</v>
      </c>
      <c r="S742" s="367">
        <v>3</v>
      </c>
      <c r="T742" s="369">
        <v>-0.2953987914256776</v>
      </c>
      <c r="U742" s="369">
        <v>-3.1650568357218845</v>
      </c>
      <c r="V742" s="369">
        <v>-0.27716059739360099</v>
      </c>
      <c r="W742" s="369">
        <v>-2.4830407444619196</v>
      </c>
      <c r="X742" s="369">
        <v>-0.15039283243358703</v>
      </c>
      <c r="Y742" s="369">
        <v>-1.0295256432177367</v>
      </c>
      <c r="Z742" s="369">
        <v>8.5286788269010039E-2</v>
      </c>
      <c r="AA742" s="369">
        <v>0.46082102269024489</v>
      </c>
      <c r="AB742" s="369">
        <v>0.27260272408009367</v>
      </c>
      <c r="AC742" s="373">
        <v>-1.4261854657205582</v>
      </c>
      <c r="AD742" s="575">
        <v>0</v>
      </c>
      <c r="AE742" s="370" t="s">
        <v>2023</v>
      </c>
      <c r="AF742" s="370" t="s">
        <v>1812</v>
      </c>
      <c r="AG742" s="374" t="s">
        <v>1459</v>
      </c>
      <c r="AH742" s="374" t="s">
        <v>1813</v>
      </c>
      <c r="AI742" s="374">
        <v>50000</v>
      </c>
      <c r="AJ742" s="374">
        <v>5000</v>
      </c>
      <c r="AK742" s="374">
        <v>25000</v>
      </c>
      <c r="AL742" s="722">
        <v>1.5</v>
      </c>
      <c r="AM742" s="722">
        <v>20</v>
      </c>
      <c r="AN742" s="369" t="s">
        <v>1834</v>
      </c>
      <c r="AO742" s="367" t="s">
        <v>1326</v>
      </c>
      <c r="AP742" s="370" t="s">
        <v>1816</v>
      </c>
      <c r="AQ742" s="376" t="s">
        <v>718</v>
      </c>
      <c r="AR742" s="369">
        <v>4.0000000000000001E-3</v>
      </c>
      <c r="AS742" s="369">
        <v>4.0000000000000001E-3</v>
      </c>
      <c r="AT742" s="369" t="s">
        <v>1424</v>
      </c>
      <c r="AW742"/>
      <c r="AX742" s="198"/>
      <c r="AY742" s="184"/>
      <c r="AZ742" s="184"/>
      <c r="BA742" s="184"/>
      <c r="BB742" s="186"/>
      <c r="BC742" s="184"/>
      <c r="BD742" s="184"/>
      <c r="BE742" s="184"/>
      <c r="BF742" s="184"/>
      <c r="BG742" s="186"/>
      <c r="BH742" s="186"/>
      <c r="BI742" s="199"/>
      <c r="BJ742" s="199"/>
      <c r="BK742" s="199"/>
      <c r="BL742" s="186"/>
      <c r="BM742" s="186"/>
      <c r="BN742" s="186"/>
      <c r="BO742" s="186"/>
      <c r="BP742" s="186"/>
      <c r="BQ742" s="186"/>
      <c r="BR742" s="186"/>
      <c r="BS742" s="186"/>
      <c r="BT742" s="187"/>
      <c r="BU742" s="188"/>
      <c r="BV742" s="189"/>
      <c r="BW742" s="185"/>
      <c r="BX742"/>
      <c r="BZ742"/>
    </row>
    <row r="743" spans="2:78" ht="18.75">
      <c r="B743" s="363" t="s">
        <v>1020</v>
      </c>
      <c r="C743" s="364"/>
      <c r="D743" s="365" t="s">
        <v>11</v>
      </c>
      <c r="E743" s="365" t="s">
        <v>620</v>
      </c>
      <c r="F743" s="365" t="s">
        <v>694</v>
      </c>
      <c r="G743" s="366" t="s">
        <v>740</v>
      </c>
      <c r="H743" s="366" t="s">
        <v>34</v>
      </c>
      <c r="I743" s="366" t="s">
        <v>1424</v>
      </c>
      <c r="J743" s="366" t="s">
        <v>608</v>
      </c>
      <c r="L743" s="368"/>
      <c r="M743" s="368" t="s">
        <v>34</v>
      </c>
      <c r="N743" s="367">
        <v>480967</v>
      </c>
      <c r="O743" s="367" t="s">
        <v>1323</v>
      </c>
      <c r="P743" s="371"/>
      <c r="S743" s="367"/>
      <c r="U743" s="369"/>
      <c r="W743" s="369"/>
      <c r="Y743" s="369"/>
      <c r="AA743" s="369"/>
      <c r="AD743" s="575">
        <v>0</v>
      </c>
      <c r="AE743" s="370"/>
      <c r="AF743" s="370"/>
      <c r="AG743" s="374" t="s">
        <v>1458</v>
      </c>
      <c r="AH743" s="374"/>
      <c r="AI743" s="374">
        <v>500</v>
      </c>
      <c r="AJ743" s="374">
        <v>100</v>
      </c>
      <c r="AK743" s="374">
        <v>100</v>
      </c>
      <c r="AN743" s="369"/>
      <c r="AO743" s="367" t="s">
        <v>1326</v>
      </c>
      <c r="AP743" s="370"/>
      <c r="AR743" s="369">
        <v>3.0000000000000001E-3</v>
      </c>
      <c r="AS743" s="369">
        <v>3.0000000000000001E-3</v>
      </c>
      <c r="AT743" s="369" t="s">
        <v>1424</v>
      </c>
      <c r="AW743"/>
      <c r="AX743" s="198"/>
      <c r="AY743" s="184"/>
      <c r="AZ743" s="184"/>
      <c r="BA743" s="184"/>
      <c r="BB743" s="186"/>
      <c r="BC743" s="184"/>
      <c r="BD743" s="184"/>
      <c r="BE743" s="184"/>
      <c r="BF743" s="184"/>
      <c r="BG743" s="186"/>
      <c r="BH743" s="186"/>
      <c r="BI743" s="199"/>
      <c r="BJ743" s="199"/>
      <c r="BK743" s="199"/>
      <c r="BL743" s="186"/>
      <c r="BM743" s="186"/>
      <c r="BN743" s="186"/>
      <c r="BO743" s="186"/>
      <c r="BP743" s="186"/>
      <c r="BQ743" s="186"/>
      <c r="BR743" s="186"/>
      <c r="BS743" s="186"/>
      <c r="BT743" s="187"/>
      <c r="BU743" s="188"/>
      <c r="BV743" s="189"/>
      <c r="BW743" s="185"/>
      <c r="BX743"/>
      <c r="BZ743"/>
    </row>
    <row r="744" spans="2:78" ht="18.75">
      <c r="B744" s="363" t="s">
        <v>409</v>
      </c>
      <c r="C744" s="364">
        <v>31951995000108</v>
      </c>
      <c r="D744" s="365" t="s">
        <v>13</v>
      </c>
      <c r="E744" s="365" t="s">
        <v>615</v>
      </c>
      <c r="F744" s="365" t="s">
        <v>619</v>
      </c>
      <c r="G744" s="366" t="s">
        <v>34</v>
      </c>
      <c r="H744" s="366" t="s">
        <v>1339</v>
      </c>
      <c r="I744" s="366" t="s">
        <v>34</v>
      </c>
      <c r="J744" s="366" t="s">
        <v>1424</v>
      </c>
      <c r="K744" s="367" t="s">
        <v>48</v>
      </c>
      <c r="L744" s="368"/>
      <c r="M744" s="368" t="s">
        <v>1421</v>
      </c>
      <c r="N744" s="367">
        <v>481025</v>
      </c>
      <c r="O744" s="367" t="s">
        <v>1323</v>
      </c>
      <c r="P744" s="371">
        <v>43439</v>
      </c>
      <c r="Q744" s="372">
        <v>40.396701229999998</v>
      </c>
      <c r="R744" s="372">
        <v>39.251996928412709</v>
      </c>
      <c r="S744" s="367">
        <v>2</v>
      </c>
      <c r="T744" s="369">
        <v>5.0519161210316632E-2</v>
      </c>
      <c r="U744" s="369">
        <v>0.54128866185249236</v>
      </c>
      <c r="V744" s="369">
        <v>5.5152901290050904E-2</v>
      </c>
      <c r="W744" s="369">
        <v>0.49410667449241308</v>
      </c>
      <c r="X744" s="369">
        <v>0.1033291551103428</v>
      </c>
      <c r="Y744" s="369">
        <v>0.70734763855915816</v>
      </c>
      <c r="Z744" s="369">
        <v>1.3002108396518164E-2</v>
      </c>
      <c r="AA744" s="369">
        <v>7.0252907982818899E-2</v>
      </c>
      <c r="AB744" s="369">
        <v>3.5653317889897111E-2</v>
      </c>
      <c r="AC744" s="373">
        <v>-1.5838229835885904</v>
      </c>
      <c r="AD744" s="575">
        <v>0</v>
      </c>
      <c r="AE744" s="370" t="s">
        <v>2067</v>
      </c>
      <c r="AF744" s="370" t="s">
        <v>1833</v>
      </c>
      <c r="AG744" s="374" t="s">
        <v>1458</v>
      </c>
      <c r="AH744" s="374" t="s">
        <v>1819</v>
      </c>
      <c r="AI744" s="374">
        <v>1000</v>
      </c>
      <c r="AJ744" s="374">
        <v>1000</v>
      </c>
      <c r="AK744" s="374">
        <v>1000</v>
      </c>
      <c r="AL744" s="722">
        <v>2</v>
      </c>
      <c r="AM744" s="722">
        <v>20</v>
      </c>
      <c r="AN744" s="369" t="s">
        <v>1815</v>
      </c>
      <c r="AO744" s="367" t="s">
        <v>1326</v>
      </c>
      <c r="AP744" s="370" t="s">
        <v>1835</v>
      </c>
      <c r="AQ744" s="376" t="s">
        <v>666</v>
      </c>
      <c r="AR744" s="369">
        <v>2.66666666666667E-3</v>
      </c>
      <c r="AS744" s="369">
        <v>2.66666666666667E-3</v>
      </c>
      <c r="AT744" s="369" t="s">
        <v>1424</v>
      </c>
      <c r="AW744"/>
      <c r="AX744" s="198"/>
      <c r="AY744" s="184"/>
      <c r="AZ744" s="184"/>
      <c r="BA744" s="184"/>
      <c r="BB744" s="186"/>
      <c r="BC744" s="184"/>
      <c r="BD744" s="184"/>
      <c r="BE744" s="184"/>
      <c r="BF744" s="184"/>
      <c r="BG744" s="186"/>
      <c r="BH744" s="186"/>
      <c r="BI744" s="199"/>
      <c r="BJ744" s="199"/>
      <c r="BK744" s="199"/>
      <c r="BL744" s="186"/>
      <c r="BM744" s="186"/>
      <c r="BN744" s="186"/>
      <c r="BO744" s="186"/>
      <c r="BP744" s="186"/>
      <c r="BQ744" s="186"/>
      <c r="BR744" s="186"/>
      <c r="BS744" s="186"/>
      <c r="BT744" s="187"/>
      <c r="BU744" s="188"/>
      <c r="BV744" s="189"/>
      <c r="BW744" s="185"/>
      <c r="BX744"/>
      <c r="BZ744"/>
    </row>
    <row r="745" spans="2:78" ht="18.75">
      <c r="B745" s="363" t="s">
        <v>902</v>
      </c>
      <c r="C745" s="364">
        <v>31120037000187</v>
      </c>
      <c r="D745" s="365" t="s">
        <v>14</v>
      </c>
      <c r="E745" s="365" t="s">
        <v>15</v>
      </c>
      <c r="F745" s="365" t="s">
        <v>16</v>
      </c>
      <c r="G745" s="366" t="s">
        <v>1424</v>
      </c>
      <c r="H745" s="366" t="s">
        <v>34</v>
      </c>
      <c r="I745" s="366" t="s">
        <v>34</v>
      </c>
      <c r="J745" s="366" t="s">
        <v>692</v>
      </c>
      <c r="K745" s="367" t="s">
        <v>48</v>
      </c>
      <c r="L745" s="368"/>
      <c r="M745" s="368" t="s">
        <v>1421</v>
      </c>
      <c r="N745" s="367">
        <v>481467</v>
      </c>
      <c r="O745" s="367" t="s">
        <v>1323</v>
      </c>
      <c r="P745" s="371">
        <v>43441</v>
      </c>
      <c r="Q745" s="372">
        <v>15.90772917</v>
      </c>
      <c r="R745" s="372">
        <v>24.459603529682532</v>
      </c>
      <c r="S745" s="367">
        <v>1</v>
      </c>
      <c r="T745" s="369">
        <v>6.523258429399359E-2</v>
      </c>
      <c r="U745" s="369">
        <v>0.69893595649139628</v>
      </c>
      <c r="V745" s="369">
        <v>6.8678258441221995E-2</v>
      </c>
      <c r="W745" s="369">
        <v>0.6152783460993404</v>
      </c>
      <c r="X745" s="369">
        <v>0.11813332846084967</v>
      </c>
      <c r="Y745" s="369">
        <v>0.80869074011765807</v>
      </c>
      <c r="Z745" s="369">
        <v>0.22110355134371207</v>
      </c>
      <c r="AA745" s="369">
        <v>1.1946652783931495</v>
      </c>
      <c r="AB745" s="369">
        <v>4.6145751893518924E-2</v>
      </c>
      <c r="AC745" s="373">
        <v>-0.93059892627016672</v>
      </c>
      <c r="AD745" s="575">
        <v>37121949000150</v>
      </c>
      <c r="AE745" s="370" t="s">
        <v>1941</v>
      </c>
      <c r="AF745" s="370" t="s">
        <v>1812</v>
      </c>
      <c r="AG745" s="374" t="s">
        <v>1459</v>
      </c>
      <c r="AH745" s="374" t="s">
        <v>1813</v>
      </c>
      <c r="AI745" s="374">
        <v>5000</v>
      </c>
      <c r="AJ745" s="374">
        <v>5000</v>
      </c>
      <c r="AK745" s="374">
        <v>5000</v>
      </c>
      <c r="AL745" s="722">
        <v>1</v>
      </c>
      <c r="AM745" s="722">
        <v>15</v>
      </c>
      <c r="AN745" s="369" t="s">
        <v>1824</v>
      </c>
      <c r="AO745" s="367" t="s">
        <v>1326</v>
      </c>
      <c r="AP745" s="370" t="s">
        <v>1835</v>
      </c>
      <c r="AQ745" s="376" t="s">
        <v>673</v>
      </c>
      <c r="AR745" s="369">
        <v>2.5000000000000001E-3</v>
      </c>
      <c r="AS745" s="369">
        <v>2.5000000000000001E-3</v>
      </c>
      <c r="AT745" s="369" t="s">
        <v>1424</v>
      </c>
      <c r="AW745"/>
      <c r="AX745" s="198"/>
      <c r="AY745" s="184"/>
      <c r="AZ745" s="184"/>
      <c r="BA745" s="184"/>
      <c r="BB745" s="186"/>
      <c r="BC745" s="184"/>
      <c r="BD745" s="184"/>
      <c r="BE745" s="184"/>
      <c r="BF745" s="184"/>
      <c r="BG745" s="186"/>
      <c r="BH745" s="186"/>
      <c r="BI745" s="199"/>
      <c r="BJ745" s="199"/>
      <c r="BK745" s="199"/>
      <c r="BL745" s="186"/>
      <c r="BM745" s="186"/>
      <c r="BN745" s="186"/>
      <c r="BO745" s="186"/>
      <c r="BP745" s="186"/>
      <c r="BQ745" s="186"/>
      <c r="BR745" s="186"/>
      <c r="BS745" s="186"/>
      <c r="BT745" s="187"/>
      <c r="BU745" s="188"/>
      <c r="BV745" s="189"/>
      <c r="BW745" s="185"/>
      <c r="BX745"/>
      <c r="BZ745"/>
    </row>
    <row r="746" spans="2:78" ht="18.75">
      <c r="B746" s="363" t="s">
        <v>211</v>
      </c>
      <c r="C746" s="364">
        <v>29826089000121</v>
      </c>
      <c r="D746" s="365" t="s">
        <v>13</v>
      </c>
      <c r="E746" s="365" t="s">
        <v>616</v>
      </c>
      <c r="F746" s="365" t="s">
        <v>610</v>
      </c>
      <c r="G746" s="366" t="s">
        <v>34</v>
      </c>
      <c r="H746" s="366" t="s">
        <v>1340</v>
      </c>
      <c r="I746" s="366" t="s">
        <v>34</v>
      </c>
      <c r="J746" s="366" t="s">
        <v>611</v>
      </c>
      <c r="K746" s="367" t="s">
        <v>48</v>
      </c>
      <c r="L746" s="368" t="s">
        <v>1341</v>
      </c>
      <c r="M746" s="368" t="s">
        <v>1421</v>
      </c>
      <c r="N746" s="367">
        <v>481645</v>
      </c>
      <c r="O746" s="367" t="s">
        <v>1323</v>
      </c>
      <c r="P746" s="371">
        <v>43196</v>
      </c>
      <c r="Q746" s="372">
        <v>256.5148509</v>
      </c>
      <c r="R746" s="372">
        <v>367.66650194515853</v>
      </c>
      <c r="S746" s="367">
        <v>3</v>
      </c>
      <c r="T746" s="369">
        <v>-1.34195062062481E-2</v>
      </c>
      <c r="U746" s="369">
        <v>-0.14378359384988934</v>
      </c>
      <c r="V746" s="369">
        <v>-1.0778023966954819E-2</v>
      </c>
      <c r="W746" s="369">
        <v>-9.6558720490598091E-2</v>
      </c>
      <c r="X746" s="369">
        <v>4.2950958246268822E-2</v>
      </c>
      <c r="Y746" s="369">
        <v>0.29402407149180515</v>
      </c>
      <c r="Z746" s="369">
        <v>0.13427249861032831</v>
      </c>
      <c r="AA746" s="369">
        <v>0.72550029593820697</v>
      </c>
      <c r="AB746" s="369">
        <v>7.8049901376279887E-2</v>
      </c>
      <c r="AC746" s="373">
        <v>-1.5682206820752422</v>
      </c>
      <c r="AD746" s="575">
        <v>26450646000164</v>
      </c>
      <c r="AE746" s="370" t="s">
        <v>2047</v>
      </c>
      <c r="AF746" s="370" t="s">
        <v>1812</v>
      </c>
      <c r="AG746" s="374" t="s">
        <v>1459</v>
      </c>
      <c r="AH746" s="374" t="s">
        <v>1819</v>
      </c>
      <c r="AI746" s="374">
        <v>25000</v>
      </c>
      <c r="AJ746" s="374">
        <v>10000</v>
      </c>
      <c r="AK746" s="374">
        <v>20000</v>
      </c>
      <c r="AL746" s="722">
        <v>1.45</v>
      </c>
      <c r="AM746" s="722">
        <v>20</v>
      </c>
      <c r="AN746" s="369" t="s">
        <v>1820</v>
      </c>
      <c r="AO746" s="367" t="s">
        <v>1326</v>
      </c>
      <c r="AP746" s="370" t="s">
        <v>1835</v>
      </c>
      <c r="AQ746" s="376" t="s">
        <v>670</v>
      </c>
      <c r="AR746" s="369">
        <v>2.8999999999999998E-3</v>
      </c>
      <c r="AS746" s="369">
        <v>2.8999999999999998E-3</v>
      </c>
      <c r="AT746" s="369" t="s">
        <v>1424</v>
      </c>
      <c r="AW746"/>
      <c r="AX746" s="198"/>
      <c r="AY746" s="184"/>
      <c r="AZ746" s="184"/>
      <c r="BA746" s="184"/>
      <c r="BB746" s="186"/>
      <c r="BC746" s="184"/>
      <c r="BD746" s="184"/>
      <c r="BE746" s="184"/>
      <c r="BF746" s="184"/>
      <c r="BG746" s="186"/>
      <c r="BH746" s="186"/>
      <c r="BI746" s="199"/>
      <c r="BJ746" s="199"/>
      <c r="BK746" s="199"/>
      <c r="BL746" s="186"/>
      <c r="BM746" s="186"/>
      <c r="BN746" s="186"/>
      <c r="BO746" s="186"/>
      <c r="BP746" s="186"/>
      <c r="BQ746" s="186"/>
      <c r="BR746" s="186"/>
      <c r="BS746" s="186"/>
      <c r="BT746" s="187"/>
      <c r="BU746" s="188"/>
      <c r="BV746" s="189"/>
      <c r="BW746" s="185"/>
      <c r="BX746"/>
      <c r="BZ746"/>
    </row>
    <row r="747" spans="2:78" ht="18.75">
      <c r="B747" s="363" t="s">
        <v>782</v>
      </c>
      <c r="C747" s="364">
        <v>31340838000158</v>
      </c>
      <c r="D747" s="365" t="s">
        <v>11</v>
      </c>
      <c r="E747" s="365" t="s">
        <v>620</v>
      </c>
      <c r="F747" s="365" t="s">
        <v>687</v>
      </c>
      <c r="G747" s="366" t="s">
        <v>740</v>
      </c>
      <c r="H747" s="366" t="s">
        <v>34</v>
      </c>
      <c r="I747" s="366" t="s">
        <v>1321</v>
      </c>
      <c r="J747" s="366" t="s">
        <v>608</v>
      </c>
      <c r="K747" s="367" t="s">
        <v>48</v>
      </c>
      <c r="L747" s="368"/>
      <c r="M747" s="368" t="s">
        <v>34</v>
      </c>
      <c r="N747" s="367">
        <v>481769</v>
      </c>
      <c r="O747" s="367" t="s">
        <v>1323</v>
      </c>
      <c r="P747" s="371">
        <v>43430</v>
      </c>
      <c r="Q747" s="372">
        <v>267.02431187000002</v>
      </c>
      <c r="R747" s="372">
        <v>239.56971684615084</v>
      </c>
      <c r="S747" s="367">
        <v>1</v>
      </c>
      <c r="T747" s="369">
        <v>0.10105655842749672</v>
      </c>
      <c r="U747" s="369">
        <v>1.0827727138008647</v>
      </c>
      <c r="V747" s="369">
        <v>0.12245293641161159</v>
      </c>
      <c r="W747" s="369">
        <v>1.097037721986293</v>
      </c>
      <c r="X747" s="369">
        <v>0.17285288370844243</v>
      </c>
      <c r="Y747" s="369">
        <v>1.183277642972512</v>
      </c>
      <c r="Z747" s="369">
        <v>0.21712509390607715</v>
      </c>
      <c r="AA747" s="369">
        <v>1.1731689029011119</v>
      </c>
      <c r="AB747" s="369">
        <v>1.7262711151775046E-3</v>
      </c>
      <c r="AC747" s="373">
        <v>6.2745015606877139</v>
      </c>
      <c r="AD747" s="575">
        <v>31908013000197</v>
      </c>
      <c r="AE747" s="370" t="s">
        <v>1993</v>
      </c>
      <c r="AF747" s="370" t="s">
        <v>1833</v>
      </c>
      <c r="AG747" s="374" t="s">
        <v>1458</v>
      </c>
      <c r="AH747" s="374" t="s">
        <v>1813</v>
      </c>
      <c r="AI747" s="374">
        <v>1000</v>
      </c>
      <c r="AJ747" s="374">
        <v>1000</v>
      </c>
      <c r="AK747" s="374">
        <v>1000</v>
      </c>
      <c r="AL747" s="722">
        <v>0.85</v>
      </c>
      <c r="AM747" s="722">
        <v>15</v>
      </c>
      <c r="AN747" s="369" t="s">
        <v>1834</v>
      </c>
      <c r="AO747" s="367" t="s">
        <v>1326</v>
      </c>
      <c r="AP747" s="370" t="s">
        <v>1821</v>
      </c>
      <c r="AQ747" s="376" t="s">
        <v>11</v>
      </c>
      <c r="AR747" s="369">
        <v>1.98333333333333E-3</v>
      </c>
      <c r="AS747" s="369">
        <v>1.98333333333333E-3</v>
      </c>
      <c r="AT747" s="369" t="s">
        <v>1424</v>
      </c>
      <c r="AW747"/>
      <c r="AX747" s="198"/>
      <c r="AY747" s="184"/>
      <c r="AZ747" s="184"/>
      <c r="BA747" s="184"/>
      <c r="BB747" s="186"/>
      <c r="BC747" s="184"/>
      <c r="BD747" s="184"/>
      <c r="BE747" s="184"/>
      <c r="BF747" s="184"/>
      <c r="BG747" s="186"/>
      <c r="BH747" s="186"/>
      <c r="BI747" s="199"/>
      <c r="BJ747" s="199"/>
      <c r="BK747" s="199"/>
      <c r="BL747" s="186"/>
      <c r="BM747" s="186"/>
      <c r="BN747" s="186"/>
      <c r="BO747" s="186"/>
      <c r="BP747" s="186"/>
      <c r="BQ747" s="186"/>
      <c r="BR747" s="186"/>
      <c r="BS747" s="186"/>
      <c r="BT747" s="187"/>
      <c r="BU747" s="188"/>
      <c r="BV747" s="189"/>
      <c r="BW747" s="185"/>
      <c r="BX747"/>
      <c r="BZ747"/>
    </row>
    <row r="748" spans="2:78" ht="18.75">
      <c r="B748" s="363" t="s">
        <v>1686</v>
      </c>
      <c r="C748" s="364">
        <v>31006866000133</v>
      </c>
      <c r="D748" s="365" t="s">
        <v>13</v>
      </c>
      <c r="E748" s="365" t="s">
        <v>615</v>
      </c>
      <c r="F748" s="365" t="s">
        <v>619</v>
      </c>
      <c r="G748" s="366" t="s">
        <v>34</v>
      </c>
      <c r="H748" s="366" t="s">
        <v>1339</v>
      </c>
      <c r="I748" s="366" t="s">
        <v>34</v>
      </c>
      <c r="J748" s="366" t="s">
        <v>611</v>
      </c>
      <c r="K748" s="367" t="s">
        <v>48</v>
      </c>
      <c r="L748" s="368"/>
      <c r="M748" s="368" t="s">
        <v>1424</v>
      </c>
      <c r="N748" s="367">
        <v>482013</v>
      </c>
      <c r="O748" s="367" t="s">
        <v>1323</v>
      </c>
      <c r="P748" s="371">
        <v>43442</v>
      </c>
      <c r="Q748" s="372">
        <v>251.50840081999999</v>
      </c>
      <c r="R748" s="372">
        <v>361.95758901515876</v>
      </c>
      <c r="S748" s="367">
        <v>1</v>
      </c>
      <c r="T748" s="369">
        <v>0.13442514212903678</v>
      </c>
      <c r="U748" s="369">
        <v>1.4403011364230323</v>
      </c>
      <c r="V748" s="369">
        <v>0.14849291865535363</v>
      </c>
      <c r="W748" s="369">
        <v>1.3303260663769421</v>
      </c>
      <c r="X748" s="369">
        <v>0.15264350571782548</v>
      </c>
      <c r="Y748" s="369">
        <v>1.0449327994174964</v>
      </c>
      <c r="Z748" s="369">
        <v>0.27787246151989886</v>
      </c>
      <c r="AA748" s="369">
        <v>1.5013986866425806</v>
      </c>
      <c r="AB748" s="369">
        <v>2.1998282148042766E-2</v>
      </c>
      <c r="AC748" s="373">
        <v>1.6761069251661522</v>
      </c>
      <c r="AD748" s="575">
        <v>32064861000120</v>
      </c>
      <c r="AE748" s="370" t="s">
        <v>1906</v>
      </c>
      <c r="AF748" s="370" t="s">
        <v>1907</v>
      </c>
      <c r="AG748" s="374" t="s">
        <v>1462</v>
      </c>
      <c r="AH748" s="374" t="s">
        <v>1819</v>
      </c>
      <c r="AI748" s="374">
        <v>20000</v>
      </c>
      <c r="AJ748" s="374">
        <v>1000</v>
      </c>
      <c r="AK748" s="374">
        <v>20000</v>
      </c>
      <c r="AL748" s="722">
        <v>2.5</v>
      </c>
      <c r="AM748" s="722">
        <v>0</v>
      </c>
      <c r="AN748" s="369" t="s">
        <v>1820</v>
      </c>
      <c r="AO748" s="367" t="s">
        <v>1326</v>
      </c>
      <c r="AP748" s="370" t="s">
        <v>1835</v>
      </c>
      <c r="AQ748" s="376" t="s">
        <v>1815</v>
      </c>
      <c r="AR748" s="369">
        <v>0</v>
      </c>
      <c r="AS748" s="369">
        <v>0</v>
      </c>
      <c r="AT748" s="369" t="s">
        <v>1424</v>
      </c>
      <c r="AW748"/>
      <c r="AX748" s="198"/>
      <c r="AY748" s="184"/>
      <c r="AZ748" s="184"/>
      <c r="BA748" s="184"/>
      <c r="BB748" s="186"/>
      <c r="BC748" s="184"/>
      <c r="BD748" s="184"/>
      <c r="BE748" s="184"/>
      <c r="BF748" s="184"/>
      <c r="BG748" s="186"/>
      <c r="BH748" s="186"/>
      <c r="BI748" s="199"/>
      <c r="BJ748" s="199"/>
      <c r="BK748" s="199"/>
      <c r="BL748" s="186"/>
      <c r="BM748" s="186"/>
      <c r="BN748" s="186"/>
      <c r="BO748" s="186"/>
      <c r="BP748" s="186"/>
      <c r="BQ748" s="186"/>
      <c r="BR748" s="186"/>
      <c r="BS748" s="186"/>
      <c r="BT748" s="187"/>
      <c r="BU748" s="188"/>
      <c r="BV748" s="189"/>
      <c r="BW748" s="185"/>
      <c r="BX748"/>
      <c r="BZ748"/>
    </row>
    <row r="749" spans="2:78" ht="18.75">
      <c r="B749" s="363" t="s">
        <v>296</v>
      </c>
      <c r="C749" s="364"/>
      <c r="D749" s="365" t="s">
        <v>11</v>
      </c>
      <c r="E749" s="365" t="s">
        <v>620</v>
      </c>
      <c r="F749" s="365" t="s">
        <v>665</v>
      </c>
      <c r="G749" s="366" t="s">
        <v>740</v>
      </c>
      <c r="H749" s="366" t="s">
        <v>34</v>
      </c>
      <c r="I749" s="366" t="s">
        <v>1424</v>
      </c>
      <c r="J749" s="366" t="s">
        <v>608</v>
      </c>
      <c r="L749" s="368"/>
      <c r="M749" s="368" t="s">
        <v>34</v>
      </c>
      <c r="N749" s="367">
        <v>482145</v>
      </c>
      <c r="O749" s="367" t="s">
        <v>1323</v>
      </c>
      <c r="P749" s="371"/>
      <c r="S749" s="367"/>
      <c r="U749" s="369"/>
      <c r="W749" s="369"/>
      <c r="Y749" s="369"/>
      <c r="AA749" s="369"/>
      <c r="AD749" s="575">
        <v>0</v>
      </c>
      <c r="AE749" s="370"/>
      <c r="AF749" s="370"/>
      <c r="AG749" s="374" t="s">
        <v>1458</v>
      </c>
      <c r="AH749" s="374"/>
      <c r="AI749" s="374">
        <v>0</v>
      </c>
      <c r="AJ749" s="374">
        <v>0</v>
      </c>
      <c r="AK749" s="374">
        <v>0</v>
      </c>
      <c r="AN749" s="369"/>
      <c r="AO749" s="367" t="s">
        <v>1326</v>
      </c>
      <c r="AP749" s="370"/>
      <c r="AR749" s="369">
        <v>2.6670000000000001E-3</v>
      </c>
      <c r="AS749" s="369">
        <v>2.6670000000000001E-3</v>
      </c>
      <c r="AT749" s="369" t="s">
        <v>1424</v>
      </c>
      <c r="AW749"/>
      <c r="AX749" s="198"/>
      <c r="AY749" s="184"/>
      <c r="AZ749" s="184"/>
      <c r="BA749" s="184"/>
      <c r="BB749" s="186"/>
      <c r="BC749" s="184"/>
      <c r="BD749" s="184"/>
      <c r="BE749" s="184"/>
      <c r="BF749" s="184"/>
      <c r="BG749" s="186"/>
      <c r="BH749" s="186"/>
      <c r="BI749" s="199"/>
      <c r="BJ749" s="199"/>
      <c r="BK749" s="199"/>
      <c r="BL749" s="186"/>
      <c r="BM749" s="186"/>
      <c r="BN749" s="186"/>
      <c r="BO749" s="186"/>
      <c r="BP749" s="186"/>
      <c r="BQ749" s="186"/>
      <c r="BR749" s="186"/>
      <c r="BS749" s="186"/>
      <c r="BT749" s="187"/>
      <c r="BU749" s="188"/>
      <c r="BV749" s="189"/>
      <c r="BW749" s="185"/>
      <c r="BX749"/>
      <c r="BZ749"/>
    </row>
    <row r="750" spans="2:78" ht="18.75">
      <c r="B750" s="363" t="s">
        <v>876</v>
      </c>
      <c r="C750" s="364">
        <v>31964074000171</v>
      </c>
      <c r="D750" s="365" t="s">
        <v>14</v>
      </c>
      <c r="E750" s="365" t="s">
        <v>607</v>
      </c>
      <c r="F750" s="365" t="s">
        <v>1319</v>
      </c>
      <c r="G750" s="366" t="s">
        <v>1424</v>
      </c>
      <c r="H750" s="366" t="s">
        <v>34</v>
      </c>
      <c r="I750" s="366" t="s">
        <v>34</v>
      </c>
      <c r="J750" s="366" t="s">
        <v>698</v>
      </c>
      <c r="K750" s="367" t="s">
        <v>1815</v>
      </c>
      <c r="L750" s="368" t="s">
        <v>1341</v>
      </c>
      <c r="M750" s="368" t="s">
        <v>34</v>
      </c>
      <c r="N750" s="367">
        <v>482315</v>
      </c>
      <c r="O750" s="367" t="s">
        <v>1323</v>
      </c>
      <c r="P750" s="371">
        <v>43447</v>
      </c>
      <c r="Q750" s="372">
        <v>49.508482630000003</v>
      </c>
      <c r="R750" s="372">
        <v>131.01274982234131</v>
      </c>
      <c r="S750" s="367">
        <v>3</v>
      </c>
      <c r="T750" s="369">
        <v>-0.37527954199623281</v>
      </c>
      <c r="U750" s="369">
        <v>-4.020940891359742</v>
      </c>
      <c r="V750" s="369">
        <v>-0.36404399928307174</v>
      </c>
      <c r="W750" s="369">
        <v>-3.2614162745256183</v>
      </c>
      <c r="X750" s="369">
        <v>-0.12267283147677832</v>
      </c>
      <c r="Y750" s="369">
        <v>-0.8397662553981261</v>
      </c>
      <c r="Z750" s="369">
        <v>0.40512778294616791</v>
      </c>
      <c r="AA750" s="369">
        <v>2.188983816211088</v>
      </c>
      <c r="AB750" s="369">
        <v>0.23271805586874925</v>
      </c>
      <c r="AC750" s="373">
        <v>-2.0439559066985447</v>
      </c>
      <c r="AD750" s="575">
        <v>0</v>
      </c>
      <c r="AE750" s="370" t="s">
        <v>1836</v>
      </c>
      <c r="AF750" s="370" t="s">
        <v>1833</v>
      </c>
      <c r="AG750" s="374" t="s">
        <v>1458</v>
      </c>
      <c r="AH750" s="374" t="s">
        <v>1894</v>
      </c>
      <c r="AI750" s="374">
        <v>5000</v>
      </c>
      <c r="AJ750" s="374">
        <v>5000</v>
      </c>
      <c r="AK750" s="374">
        <v>5000</v>
      </c>
      <c r="AL750" s="722">
        <v>1</v>
      </c>
      <c r="AM750" s="722">
        <v>0</v>
      </c>
      <c r="AN750" s="369" t="s">
        <v>1815</v>
      </c>
      <c r="AO750" s="367" t="s">
        <v>1326</v>
      </c>
      <c r="AP750" s="370" t="s">
        <v>1835</v>
      </c>
      <c r="AQ750" s="376" t="s">
        <v>681</v>
      </c>
      <c r="AR750" s="369">
        <v>4.0000000000000001E-3</v>
      </c>
      <c r="AS750" s="369">
        <v>4.0000000000000001E-3</v>
      </c>
      <c r="AT750" s="369" t="s">
        <v>1424</v>
      </c>
      <c r="AW750"/>
      <c r="AX750" s="198"/>
      <c r="AY750" s="184"/>
      <c r="AZ750" s="184"/>
      <c r="BA750" s="184"/>
      <c r="BB750" s="186"/>
      <c r="BC750" s="184"/>
      <c r="BD750" s="184"/>
      <c r="BE750" s="184"/>
      <c r="BF750" s="184"/>
      <c r="BG750" s="186"/>
      <c r="BH750" s="186"/>
      <c r="BI750" s="199"/>
      <c r="BJ750" s="199"/>
      <c r="BK750" s="199"/>
      <c r="BL750" s="186"/>
      <c r="BM750" s="186"/>
      <c r="BN750" s="186"/>
      <c r="BO750" s="186"/>
      <c r="BP750" s="186"/>
      <c r="BQ750" s="186"/>
      <c r="BR750" s="186"/>
      <c r="BS750" s="186"/>
      <c r="BT750" s="187"/>
      <c r="BU750" s="188"/>
      <c r="BV750" s="189"/>
      <c r="BW750" s="185"/>
      <c r="BX750"/>
      <c r="BZ750"/>
    </row>
    <row r="751" spans="2:78" ht="18.75">
      <c r="B751" s="363" t="s">
        <v>43</v>
      </c>
      <c r="C751" s="364">
        <v>32068007000131</v>
      </c>
      <c r="D751" s="365" t="s">
        <v>14</v>
      </c>
      <c r="E751" s="365" t="s">
        <v>614</v>
      </c>
      <c r="F751" s="365" t="s">
        <v>1424</v>
      </c>
      <c r="G751" s="366" t="s">
        <v>1424</v>
      </c>
      <c r="H751" s="366" t="s">
        <v>867</v>
      </c>
      <c r="I751" s="366" t="s">
        <v>34</v>
      </c>
      <c r="J751" s="366" t="s">
        <v>608</v>
      </c>
      <c r="K751" s="367" t="s">
        <v>48</v>
      </c>
      <c r="L751" s="368" t="s">
        <v>1341</v>
      </c>
      <c r="M751" s="368" t="s">
        <v>34</v>
      </c>
      <c r="N751" s="367">
        <v>482544</v>
      </c>
      <c r="O751" s="367" t="s">
        <v>1326</v>
      </c>
      <c r="P751" s="371">
        <v>43456</v>
      </c>
      <c r="Q751" s="372">
        <v>906.45230494999998</v>
      </c>
      <c r="R751" s="372">
        <v>1007.9871101463091</v>
      </c>
      <c r="S751" s="367">
        <v>2</v>
      </c>
      <c r="T751" s="369">
        <v>0.13433752362964024</v>
      </c>
      <c r="U751" s="369">
        <v>1.4393623460877289</v>
      </c>
      <c r="V751" s="369">
        <v>4.2044801819620004E-2</v>
      </c>
      <c r="W751" s="369">
        <v>0.37667315265121976</v>
      </c>
      <c r="X751" s="369">
        <v>0.1572332425864853</v>
      </c>
      <c r="Y751" s="369">
        <v>1.0763521943809753</v>
      </c>
      <c r="Z751" s="369">
        <v>0.59191793743373866</v>
      </c>
      <c r="AA751" s="369">
        <v>3.1982471706702715</v>
      </c>
      <c r="AB751" s="369">
        <v>0.16300752673812427</v>
      </c>
      <c r="AC751" s="373">
        <v>-0.426830865898707</v>
      </c>
      <c r="AD751" s="575">
        <v>32064571000186</v>
      </c>
      <c r="AE751" s="370" t="s">
        <v>1864</v>
      </c>
      <c r="AF751" s="370" t="s">
        <v>1812</v>
      </c>
      <c r="AG751" s="374" t="s">
        <v>1458</v>
      </c>
      <c r="AH751" s="374" t="s">
        <v>1813</v>
      </c>
      <c r="AI751" s="374">
        <v>50000</v>
      </c>
      <c r="AJ751" s="374">
        <v>5000</v>
      </c>
      <c r="AK751" s="374">
        <v>5000</v>
      </c>
      <c r="AL751" s="722">
        <v>1.9450000000000001</v>
      </c>
      <c r="AM751" s="722">
        <v>20</v>
      </c>
      <c r="AN751" s="369" t="s">
        <v>1820</v>
      </c>
      <c r="AO751" s="367" t="s">
        <v>1326</v>
      </c>
      <c r="AP751" s="370" t="s">
        <v>1816</v>
      </c>
      <c r="AQ751" s="376" t="s">
        <v>661</v>
      </c>
      <c r="AR751" s="369">
        <v>3.8999999999999998E-3</v>
      </c>
      <c r="AS751" s="369">
        <v>3.8999999999999998E-3</v>
      </c>
      <c r="AT751" s="369" t="s">
        <v>1424</v>
      </c>
      <c r="AW751"/>
      <c r="AX751" s="198"/>
      <c r="AY751" s="184"/>
      <c r="AZ751" s="184"/>
      <c r="BA751" s="184"/>
      <c r="BB751" s="186"/>
      <c r="BC751" s="184"/>
      <c r="BD751" s="184"/>
      <c r="BE751" s="184"/>
      <c r="BF751" s="184"/>
      <c r="BG751" s="186"/>
      <c r="BH751" s="186"/>
      <c r="BI751" s="199"/>
      <c r="BJ751" s="199"/>
      <c r="BK751" s="199"/>
      <c r="BL751" s="186"/>
      <c r="BM751" s="186"/>
      <c r="BN751" s="186"/>
      <c r="BO751" s="186"/>
      <c r="BP751" s="186"/>
      <c r="BQ751" s="186"/>
      <c r="BR751" s="186"/>
      <c r="BS751" s="186"/>
      <c r="BT751" s="187"/>
      <c r="BU751" s="188"/>
      <c r="BV751" s="189"/>
      <c r="BW751" s="185"/>
      <c r="BX751"/>
      <c r="BZ751"/>
    </row>
    <row r="752" spans="2:78" ht="18.75">
      <c r="B752" s="363" t="s">
        <v>1074</v>
      </c>
      <c r="C752" s="364">
        <v>31340883000102</v>
      </c>
      <c r="D752" s="365" t="s">
        <v>14</v>
      </c>
      <c r="E752" s="365" t="s">
        <v>614</v>
      </c>
      <c r="F752" s="365" t="s">
        <v>1424</v>
      </c>
      <c r="G752" s="366" t="s">
        <v>1424</v>
      </c>
      <c r="H752" s="366" t="s">
        <v>867</v>
      </c>
      <c r="I752" s="366" t="s">
        <v>34</v>
      </c>
      <c r="J752" s="366" t="s">
        <v>608</v>
      </c>
      <c r="K752" s="367" t="s">
        <v>48</v>
      </c>
      <c r="L752" s="368"/>
      <c r="M752" s="368" t="s">
        <v>34</v>
      </c>
      <c r="N752" s="367">
        <v>482633</v>
      </c>
      <c r="O752" s="367" t="s">
        <v>1323</v>
      </c>
      <c r="P752" s="371">
        <v>43455</v>
      </c>
      <c r="Q752" s="372">
        <v>24.902338350000001</v>
      </c>
      <c r="R752" s="372">
        <v>115143.91451698591</v>
      </c>
      <c r="S752" s="367">
        <v>2</v>
      </c>
      <c r="T752" s="369">
        <v>0.14621057078798616</v>
      </c>
      <c r="U752" s="369">
        <v>1.566576370518922</v>
      </c>
      <c r="V752" s="369">
        <v>-2.481134535653462E-4</v>
      </c>
      <c r="W752" s="369">
        <v>-2.2228116847973676E-3</v>
      </c>
      <c r="X752" s="369">
        <v>5.4565042385807505E-2</v>
      </c>
      <c r="Y752" s="369">
        <v>0.37352917323542478</v>
      </c>
      <c r="Z752" s="369">
        <v>0.12636921222848319</v>
      </c>
      <c r="AA752" s="369">
        <v>0.68279731008290401</v>
      </c>
      <c r="AB752" s="369">
        <v>0.17732167646537916</v>
      </c>
      <c r="AC752" s="373">
        <v>-0.63088484887332608</v>
      </c>
      <c r="AD752" s="575">
        <v>32075594000196</v>
      </c>
      <c r="AE752" s="370" t="s">
        <v>1889</v>
      </c>
      <c r="AF752" s="370" t="s">
        <v>1833</v>
      </c>
      <c r="AG752" s="374" t="s">
        <v>1458</v>
      </c>
      <c r="AH752" s="374" t="s">
        <v>1813</v>
      </c>
      <c r="AI752" s="374">
        <v>1000</v>
      </c>
      <c r="AJ752" s="374">
        <v>1000</v>
      </c>
      <c r="AK752" s="374">
        <v>1000</v>
      </c>
      <c r="AL752" s="722">
        <v>0</v>
      </c>
      <c r="AM752" s="722">
        <v>0</v>
      </c>
      <c r="AN752" s="369" t="s">
        <v>1815</v>
      </c>
      <c r="AO752" s="367" t="s">
        <v>1326</v>
      </c>
      <c r="AP752" s="370" t="s">
        <v>1835</v>
      </c>
      <c r="AQ752" s="376" t="s">
        <v>670</v>
      </c>
      <c r="AR752" s="369">
        <v>3.8E-3</v>
      </c>
      <c r="AS752" s="369">
        <v>3.8E-3</v>
      </c>
      <c r="AT752" s="369" t="s">
        <v>1424</v>
      </c>
      <c r="AW752"/>
      <c r="AX752" s="198"/>
      <c r="AY752" s="184"/>
      <c r="AZ752" s="184"/>
      <c r="BA752" s="184"/>
      <c r="BB752" s="186"/>
      <c r="BC752" s="184"/>
      <c r="BD752" s="184"/>
      <c r="BE752" s="184"/>
      <c r="BF752" s="184"/>
      <c r="BG752" s="186"/>
      <c r="BH752" s="186"/>
      <c r="BI752" s="199"/>
      <c r="BJ752" s="199"/>
      <c r="BK752" s="199"/>
      <c r="BL752" s="186"/>
      <c r="BM752" s="186"/>
      <c r="BN752" s="186"/>
      <c r="BO752" s="186"/>
      <c r="BP752" s="186"/>
      <c r="BQ752" s="186"/>
      <c r="BR752" s="186"/>
      <c r="BS752" s="186"/>
      <c r="BT752" s="187"/>
      <c r="BU752" s="188"/>
      <c r="BV752" s="189"/>
      <c r="BW752" s="185"/>
      <c r="BX752"/>
      <c r="BZ752"/>
    </row>
    <row r="753" spans="2:78" ht="18.75">
      <c r="B753" s="363" t="s">
        <v>964</v>
      </c>
      <c r="C753" s="364">
        <v>32102192000133</v>
      </c>
      <c r="D753" s="365" t="s">
        <v>14</v>
      </c>
      <c r="E753" s="365" t="s">
        <v>607</v>
      </c>
      <c r="F753" s="365" t="s">
        <v>1424</v>
      </c>
      <c r="G753" s="366" t="s">
        <v>1424</v>
      </c>
      <c r="H753" s="366" t="s">
        <v>34</v>
      </c>
      <c r="I753" s="366" t="s">
        <v>34</v>
      </c>
      <c r="J753" s="366" t="s">
        <v>611</v>
      </c>
      <c r="K753" s="367" t="s">
        <v>48</v>
      </c>
      <c r="L753" s="368"/>
      <c r="M753" s="368" t="s">
        <v>34</v>
      </c>
      <c r="N753" s="367">
        <v>482641</v>
      </c>
      <c r="O753" s="367" t="s">
        <v>1323</v>
      </c>
      <c r="P753" s="371">
        <v>43447</v>
      </c>
      <c r="Q753" s="372">
        <v>43.192884810000002</v>
      </c>
      <c r="R753" s="372">
        <v>69.815919588353395</v>
      </c>
      <c r="S753" s="367">
        <v>4</v>
      </c>
      <c r="T753" s="369">
        <v>-0.1616656593415009</v>
      </c>
      <c r="U753" s="369">
        <v>-1.7321702561164405</v>
      </c>
      <c r="V753" s="369">
        <v>-0.13257265835102783</v>
      </c>
      <c r="W753" s="369">
        <v>-1.1876988121069476</v>
      </c>
      <c r="X753" s="369">
        <v>4.4619292081035766E-2</v>
      </c>
      <c r="Y753" s="369">
        <v>0.30544477842675055</v>
      </c>
      <c r="Z753" s="369">
        <v>-3.9600861079619243E-2</v>
      </c>
      <c r="AA753" s="369">
        <v>-0.21397111642384842</v>
      </c>
      <c r="AB753" s="369">
        <v>0.18135689931101365</v>
      </c>
      <c r="AC753" s="373">
        <v>-1.3464836732652405</v>
      </c>
      <c r="AD753" s="575">
        <v>31533583000140</v>
      </c>
      <c r="AE753" s="370" t="s">
        <v>2055</v>
      </c>
      <c r="AF753" s="370" t="s">
        <v>1812</v>
      </c>
      <c r="AG753" s="374" t="s">
        <v>1459</v>
      </c>
      <c r="AH753" s="374" t="s">
        <v>1813</v>
      </c>
      <c r="AI753" s="374">
        <v>1000</v>
      </c>
      <c r="AJ753" s="374">
        <v>1000</v>
      </c>
      <c r="AK753" s="374">
        <v>1000</v>
      </c>
      <c r="AL753" s="722">
        <v>2</v>
      </c>
      <c r="AM753" s="722">
        <v>20</v>
      </c>
      <c r="AN753" s="369" t="s">
        <v>1824</v>
      </c>
      <c r="AO753" s="367" t="s">
        <v>1326</v>
      </c>
      <c r="AP753" s="370" t="s">
        <v>1816</v>
      </c>
      <c r="AQ753" s="376" t="s">
        <v>718</v>
      </c>
      <c r="AR753" s="369">
        <v>6.0000000000000001E-3</v>
      </c>
      <c r="AS753" s="369">
        <v>6.0000000000000001E-3</v>
      </c>
      <c r="AT753" s="369" t="s">
        <v>1424</v>
      </c>
      <c r="AW753"/>
      <c r="AX753" s="198"/>
      <c r="AY753" s="184"/>
      <c r="AZ753" s="184"/>
      <c r="BA753" s="184"/>
      <c r="BB753" s="186"/>
      <c r="BC753" s="184"/>
      <c r="BD753" s="184"/>
      <c r="BE753" s="184"/>
      <c r="BF753" s="184"/>
      <c r="BG753" s="186"/>
      <c r="BH753" s="186"/>
      <c r="BI753" s="199"/>
      <c r="BJ753" s="199"/>
      <c r="BK753" s="199"/>
      <c r="BL753" s="186"/>
      <c r="BM753" s="186"/>
      <c r="BN753" s="186"/>
      <c r="BO753" s="186"/>
      <c r="BP753" s="186"/>
      <c r="BQ753" s="186"/>
      <c r="BR753" s="186"/>
      <c r="BS753" s="186"/>
      <c r="BT753" s="187"/>
      <c r="BU753" s="188"/>
      <c r="BV753" s="189"/>
      <c r="BW753" s="185"/>
      <c r="BX753"/>
      <c r="BZ753"/>
    </row>
    <row r="754" spans="2:78" ht="18.75">
      <c r="B754" s="363" t="s">
        <v>1734</v>
      </c>
      <c r="C754" s="364">
        <v>31964487000156</v>
      </c>
      <c r="D754" s="365" t="s">
        <v>1424</v>
      </c>
      <c r="E754" s="365" t="s">
        <v>1424</v>
      </c>
      <c r="F754" s="365" t="s">
        <v>1424</v>
      </c>
      <c r="G754" s="366" t="s">
        <v>1424</v>
      </c>
      <c r="H754" s="366" t="s">
        <v>34</v>
      </c>
      <c r="I754" s="366" t="s">
        <v>1424</v>
      </c>
      <c r="J754" s="366" t="s">
        <v>1424</v>
      </c>
      <c r="K754" s="367" t="s">
        <v>48</v>
      </c>
      <c r="L754" s="368"/>
      <c r="M754" s="368" t="s">
        <v>1424</v>
      </c>
      <c r="N754" s="367">
        <v>482765</v>
      </c>
      <c r="O754" s="367" t="s">
        <v>1323</v>
      </c>
      <c r="P754" s="371">
        <v>43463</v>
      </c>
      <c r="Q754" s="372">
        <v>145.73370015</v>
      </c>
      <c r="R754" s="372">
        <v>149.29074187972213</v>
      </c>
      <c r="S754" s="367">
        <v>1</v>
      </c>
      <c r="T754" s="369">
        <v>0.12258446918551535</v>
      </c>
      <c r="U754" s="369">
        <v>1.3134339862272986</v>
      </c>
      <c r="V754" s="369">
        <v>0.13445706060711426</v>
      </c>
      <c r="W754" s="369">
        <v>1.2045808928385524</v>
      </c>
      <c r="X754" s="369">
        <v>0.46842258856051355</v>
      </c>
      <c r="Y754" s="369">
        <v>3.2066226759738785</v>
      </c>
      <c r="Z754" s="369">
        <v>0.18884531909883018</v>
      </c>
      <c r="AA754" s="369">
        <v>1.0203678065927324</v>
      </c>
      <c r="AB754" s="369">
        <v>9.2242590703424998E-2</v>
      </c>
      <c r="AC754" s="373">
        <v>0.24756042547931337</v>
      </c>
      <c r="AD754" s="575">
        <v>0</v>
      </c>
      <c r="AE754" s="370" t="s">
        <v>1889</v>
      </c>
      <c r="AF754" s="370" t="s">
        <v>1833</v>
      </c>
      <c r="AG754" s="374" t="s">
        <v>1458</v>
      </c>
      <c r="AH754" s="374" t="s">
        <v>1819</v>
      </c>
      <c r="AI754" s="374">
        <v>0</v>
      </c>
      <c r="AJ754" s="374">
        <v>0</v>
      </c>
      <c r="AK754" s="374">
        <v>0</v>
      </c>
      <c r="AL754" s="722">
        <v>0.1</v>
      </c>
      <c r="AM754" s="722">
        <v>10</v>
      </c>
      <c r="AN754" s="369" t="s">
        <v>1815</v>
      </c>
      <c r="AO754" s="367" t="s">
        <v>1326</v>
      </c>
      <c r="AP754" s="370" t="s">
        <v>1835</v>
      </c>
      <c r="AQ754" s="376" t="s">
        <v>1815</v>
      </c>
      <c r="AR754" s="369">
        <v>0</v>
      </c>
      <c r="AS754" s="369">
        <v>0</v>
      </c>
      <c r="AT754" s="369" t="s">
        <v>1424</v>
      </c>
      <c r="AW754"/>
      <c r="AX754" s="198"/>
      <c r="AY754" s="184"/>
      <c r="AZ754" s="184"/>
      <c r="BA754" s="184"/>
      <c r="BB754" s="186"/>
      <c r="BC754" s="184"/>
      <c r="BD754" s="184"/>
      <c r="BE754" s="184"/>
      <c r="BF754" s="184"/>
      <c r="BG754" s="186"/>
      <c r="BH754" s="186"/>
      <c r="BI754" s="199"/>
      <c r="BJ754" s="199"/>
      <c r="BK754" s="199"/>
      <c r="BL754" s="186"/>
      <c r="BM754" s="186"/>
      <c r="BN754" s="186"/>
      <c r="BO754" s="186"/>
      <c r="BP754" s="186"/>
      <c r="BQ754" s="186"/>
      <c r="BR754" s="186"/>
      <c r="BS754" s="186"/>
      <c r="BT754" s="187"/>
      <c r="BU754" s="188"/>
      <c r="BV754" s="189"/>
      <c r="BW754" s="185"/>
      <c r="BX754"/>
      <c r="BZ754"/>
    </row>
    <row r="755" spans="2:78" ht="18.75">
      <c r="B755" s="363" t="s">
        <v>1028</v>
      </c>
      <c r="C755" s="364">
        <v>31455960000170</v>
      </c>
      <c r="D755" s="365" t="s">
        <v>13</v>
      </c>
      <c r="E755" s="365" t="s">
        <v>616</v>
      </c>
      <c r="F755" s="365" t="s">
        <v>617</v>
      </c>
      <c r="G755" s="366" t="s">
        <v>34</v>
      </c>
      <c r="H755" s="366" t="s">
        <v>1339</v>
      </c>
      <c r="I755" s="366" t="s">
        <v>34</v>
      </c>
      <c r="J755" s="366" t="s">
        <v>608</v>
      </c>
      <c r="K755" s="367" t="s">
        <v>48</v>
      </c>
      <c r="L755" s="368"/>
      <c r="M755" s="368" t="s">
        <v>34</v>
      </c>
      <c r="N755" s="367">
        <v>482986</v>
      </c>
      <c r="O755" s="367" t="s">
        <v>1323</v>
      </c>
      <c r="P755" s="371">
        <v>43386</v>
      </c>
      <c r="Q755" s="372">
        <v>233.04351901999999</v>
      </c>
      <c r="R755" s="372">
        <v>184.50871523956346</v>
      </c>
      <c r="S755" s="367">
        <v>2</v>
      </c>
      <c r="T755" s="369">
        <v>3.0167446844260759E-2</v>
      </c>
      <c r="U755" s="369">
        <v>0.32322977148918808</v>
      </c>
      <c r="V755" s="369">
        <v>5.1031432915744412E-2</v>
      </c>
      <c r="W755" s="369">
        <v>0.45718304971799728</v>
      </c>
      <c r="X755" s="369">
        <v>0.14246985052617411</v>
      </c>
      <c r="Y755" s="369">
        <v>0.97528826426529336</v>
      </c>
      <c r="Z755" s="369">
        <v>0.24168197193979024</v>
      </c>
      <c r="AA755" s="369">
        <v>1.3058544674446089</v>
      </c>
      <c r="AB755" s="369">
        <v>5.0269693231940311E-2</v>
      </c>
      <c r="AC755" s="373">
        <v>-1.2052990339518956</v>
      </c>
      <c r="AD755" s="575">
        <v>43761784000183</v>
      </c>
      <c r="AE755" s="370" t="s">
        <v>1878</v>
      </c>
      <c r="AF755" s="370" t="s">
        <v>1812</v>
      </c>
      <c r="AG755" s="374" t="s">
        <v>1459</v>
      </c>
      <c r="AH755" s="374" t="s">
        <v>1813</v>
      </c>
      <c r="AI755" s="374">
        <v>100000</v>
      </c>
      <c r="AJ755" s="374">
        <v>500</v>
      </c>
      <c r="AK755" s="374">
        <v>100000</v>
      </c>
      <c r="AL755" s="722">
        <v>2</v>
      </c>
      <c r="AM755" s="722">
        <v>20</v>
      </c>
      <c r="AN755" s="369" t="s">
        <v>1834</v>
      </c>
      <c r="AO755" s="367" t="s">
        <v>1326</v>
      </c>
      <c r="AP755" s="370" t="s">
        <v>1816</v>
      </c>
      <c r="AQ755" s="376" t="s">
        <v>661</v>
      </c>
      <c r="AR755" s="369">
        <v>5.3333333333333297E-3</v>
      </c>
      <c r="AS755" s="369">
        <v>5.3333333333333297E-3</v>
      </c>
      <c r="AT755" s="369" t="s">
        <v>1424</v>
      </c>
      <c r="AW755"/>
      <c r="AX755" s="198"/>
      <c r="AY755" s="184"/>
      <c r="AZ755" s="184"/>
      <c r="BA755" s="184"/>
      <c r="BB755" s="186"/>
      <c r="BC755" s="184"/>
      <c r="BD755" s="184"/>
      <c r="BE755" s="184"/>
      <c r="BF755" s="184"/>
      <c r="BG755" s="186"/>
      <c r="BH755" s="186"/>
      <c r="BI755" s="199"/>
      <c r="BJ755" s="199"/>
      <c r="BK755" s="199"/>
      <c r="BL755" s="186"/>
      <c r="BM755" s="186"/>
      <c r="BN755" s="186"/>
      <c r="BO755" s="186"/>
      <c r="BP755" s="186"/>
      <c r="BQ755" s="186"/>
      <c r="BR755" s="186"/>
      <c r="BS755" s="186"/>
      <c r="BT755" s="187"/>
      <c r="BU755" s="188"/>
      <c r="BV755" s="189"/>
      <c r="BW755" s="185"/>
      <c r="BX755"/>
      <c r="BZ755"/>
    </row>
    <row r="756" spans="2:78" ht="18.75">
      <c r="B756" s="363" t="s">
        <v>1553</v>
      </c>
      <c r="C756" s="364">
        <v>30618435000165</v>
      </c>
      <c r="D756" s="365" t="s">
        <v>14</v>
      </c>
      <c r="E756" s="365" t="s">
        <v>607</v>
      </c>
      <c r="F756" s="365" t="s">
        <v>1424</v>
      </c>
      <c r="G756" s="366" t="s">
        <v>1424</v>
      </c>
      <c r="H756" s="366" t="s">
        <v>34</v>
      </c>
      <c r="I756" s="366" t="s">
        <v>34</v>
      </c>
      <c r="J756" s="366" t="s">
        <v>608</v>
      </c>
      <c r="K756" s="367" t="s">
        <v>48</v>
      </c>
      <c r="L756" s="368"/>
      <c r="M756" s="368" t="s">
        <v>1424</v>
      </c>
      <c r="N756" s="367">
        <v>483036</v>
      </c>
      <c r="O756" s="367" t="s">
        <v>1323</v>
      </c>
      <c r="P756" s="371">
        <v>43428</v>
      </c>
      <c r="Q756" s="372">
        <v>49.75428084</v>
      </c>
      <c r="R756" s="372">
        <v>52.759833035714266</v>
      </c>
      <c r="S756" s="367">
        <v>2</v>
      </c>
      <c r="T756" s="369">
        <v>-0.13551505002933717</v>
      </c>
      <c r="U756" s="369">
        <v>-1.4519789785479245</v>
      </c>
      <c r="V756" s="369">
        <v>-0.26386235376019451</v>
      </c>
      <c r="W756" s="369">
        <v>-2.3639037492250492</v>
      </c>
      <c r="X756" s="369">
        <v>-0.11586808944890414</v>
      </c>
      <c r="Y756" s="369">
        <v>-0.79318387311423888</v>
      </c>
      <c r="Z756" s="369">
        <v>3.5306011998357034E-2</v>
      </c>
      <c r="AA756" s="369">
        <v>0.19076521564957033</v>
      </c>
      <c r="AB756" s="369">
        <v>0.27659046742139509</v>
      </c>
      <c r="AC756" s="373">
        <v>-1.3575442525768331</v>
      </c>
      <c r="AD756" s="575">
        <v>29224691000199</v>
      </c>
      <c r="AE756" s="370" t="s">
        <v>1896</v>
      </c>
      <c r="AF756" s="370" t="s">
        <v>1812</v>
      </c>
      <c r="AG756" s="374" t="s">
        <v>1459</v>
      </c>
      <c r="AH756" s="374" t="s">
        <v>1894</v>
      </c>
      <c r="AI756" s="374">
        <v>5000</v>
      </c>
      <c r="AJ756" s="374">
        <v>1000</v>
      </c>
      <c r="AK756" s="374">
        <v>5000</v>
      </c>
      <c r="AL756" s="722">
        <v>0.06</v>
      </c>
      <c r="AM756" s="722">
        <v>0</v>
      </c>
      <c r="AN756" s="369" t="s">
        <v>668</v>
      </c>
      <c r="AO756" s="367" t="s">
        <v>1326</v>
      </c>
      <c r="AP756" s="370" t="s">
        <v>1816</v>
      </c>
      <c r="AQ756" s="376" t="s">
        <v>1815</v>
      </c>
      <c r="AR756" s="369">
        <v>0</v>
      </c>
      <c r="AS756" s="369">
        <v>0</v>
      </c>
      <c r="AT756" s="369" t="s">
        <v>1424</v>
      </c>
      <c r="AW756"/>
      <c r="AX756" s="198"/>
      <c r="AY756" s="184"/>
      <c r="AZ756" s="184"/>
      <c r="BA756" s="184"/>
      <c r="BB756" s="186"/>
      <c r="BC756" s="184"/>
      <c r="BD756" s="184"/>
      <c r="BE756" s="184"/>
      <c r="BF756" s="184"/>
      <c r="BG756" s="186"/>
      <c r="BH756" s="186"/>
      <c r="BI756" s="199"/>
      <c r="BJ756" s="199"/>
      <c r="BK756" s="199"/>
      <c r="BL756" s="186"/>
      <c r="BM756" s="186"/>
      <c r="BN756" s="186"/>
      <c r="BO756" s="186"/>
      <c r="BP756" s="186"/>
      <c r="BQ756" s="186"/>
      <c r="BR756" s="186"/>
      <c r="BS756" s="186"/>
      <c r="BT756" s="187"/>
      <c r="BU756" s="188"/>
      <c r="BV756" s="189"/>
      <c r="BW756" s="185"/>
      <c r="BX756"/>
      <c r="BZ756"/>
    </row>
    <row r="757" spans="2:78" ht="18.75">
      <c r="B757" s="363" t="s">
        <v>821</v>
      </c>
      <c r="C757" s="364">
        <v>32158424000175</v>
      </c>
      <c r="D757" s="365" t="s">
        <v>13</v>
      </c>
      <c r="E757" s="365" t="s">
        <v>615</v>
      </c>
      <c r="F757" s="365" t="s">
        <v>619</v>
      </c>
      <c r="G757" s="366" t="s">
        <v>34</v>
      </c>
      <c r="H757" s="366" t="s">
        <v>1339</v>
      </c>
      <c r="I757" s="366" t="s">
        <v>34</v>
      </c>
      <c r="J757" s="366" t="s">
        <v>1424</v>
      </c>
      <c r="K757" s="367" t="s">
        <v>48</v>
      </c>
      <c r="L757" s="368"/>
      <c r="M757" s="368" t="s">
        <v>1421</v>
      </c>
      <c r="N757" s="367">
        <v>483214</v>
      </c>
      <c r="O757" s="367" t="s">
        <v>1323</v>
      </c>
      <c r="P757" s="371">
        <v>43464</v>
      </c>
      <c r="Q757" s="372">
        <v>12.26625293</v>
      </c>
      <c r="R757" s="372">
        <v>12.048353032579373</v>
      </c>
      <c r="S757" s="367">
        <v>1</v>
      </c>
      <c r="T757" s="369">
        <v>7.5399178953033497E-2</v>
      </c>
      <c r="U757" s="369">
        <v>0.80786615815643525</v>
      </c>
      <c r="V757" s="369">
        <v>8.7221064249894731E-2</v>
      </c>
      <c r="W757" s="369">
        <v>0.7814005971428164</v>
      </c>
      <c r="X757" s="369">
        <v>9.5538171414972783E-2</v>
      </c>
      <c r="Y757" s="369">
        <v>0.65401386346840196</v>
      </c>
      <c r="Z757" s="369">
        <v>0.14338885454944283</v>
      </c>
      <c r="AA757" s="369">
        <v>0.77475773137850401</v>
      </c>
      <c r="AB757" s="369">
        <v>1.6182203873019597E-2</v>
      </c>
      <c r="AC757" s="373">
        <v>-1.507852795999435</v>
      </c>
      <c r="AD757" s="575">
        <v>0</v>
      </c>
      <c r="AE757" s="370" t="s">
        <v>1822</v>
      </c>
      <c r="AF757" s="370" t="s">
        <v>1858</v>
      </c>
      <c r="AG757" s="374" t="s">
        <v>721</v>
      </c>
      <c r="AH757" s="374" t="s">
        <v>1819</v>
      </c>
      <c r="AI757" s="374">
        <v>100</v>
      </c>
      <c r="AJ757" s="374">
        <v>100</v>
      </c>
      <c r="AK757" s="374">
        <v>100</v>
      </c>
      <c r="AL757" s="722">
        <v>1</v>
      </c>
      <c r="AM757" s="722">
        <v>20</v>
      </c>
      <c r="AN757" s="369" t="s">
        <v>1820</v>
      </c>
      <c r="AO757" s="367" t="s">
        <v>1326</v>
      </c>
      <c r="AP757" s="370" t="s">
        <v>1835</v>
      </c>
      <c r="AQ757" s="376" t="s">
        <v>670</v>
      </c>
      <c r="AR757" s="369">
        <v>2.66666666666667E-3</v>
      </c>
      <c r="AS757" s="369">
        <v>2.66666666666667E-3</v>
      </c>
      <c r="AT757" s="369" t="s">
        <v>1424</v>
      </c>
      <c r="AW757"/>
      <c r="AX757" s="198"/>
      <c r="AY757" s="184"/>
      <c r="AZ757" s="184"/>
      <c r="BA757" s="184"/>
      <c r="BB757" s="186"/>
      <c r="BC757" s="184"/>
      <c r="BD757" s="184"/>
      <c r="BE757" s="184"/>
      <c r="BF757" s="184"/>
      <c r="BG757" s="186"/>
      <c r="BH757" s="186"/>
      <c r="BI757" s="199"/>
      <c r="BJ757" s="199"/>
      <c r="BK757" s="199"/>
      <c r="BL757" s="186"/>
      <c r="BM757" s="186"/>
      <c r="BN757" s="186"/>
      <c r="BO757" s="186"/>
      <c r="BP757" s="186"/>
      <c r="BQ757" s="186"/>
      <c r="BR757" s="186"/>
      <c r="BS757" s="186"/>
      <c r="BT757" s="187"/>
      <c r="BU757" s="188"/>
      <c r="BV757" s="189"/>
      <c r="BW757" s="185"/>
      <c r="BX757"/>
      <c r="BZ757"/>
    </row>
    <row r="758" spans="2:78" ht="18.75">
      <c r="B758" s="363" t="s">
        <v>822</v>
      </c>
      <c r="C758" s="364">
        <v>32158430000122</v>
      </c>
      <c r="D758" s="365" t="s">
        <v>14</v>
      </c>
      <c r="E758" s="365" t="s">
        <v>607</v>
      </c>
      <c r="F758" s="365" t="s">
        <v>1424</v>
      </c>
      <c r="G758" s="366" t="s">
        <v>1424</v>
      </c>
      <c r="H758" s="366" t="s">
        <v>34</v>
      </c>
      <c r="I758" s="366" t="s">
        <v>34</v>
      </c>
      <c r="J758" s="366" t="s">
        <v>608</v>
      </c>
      <c r="K758" s="367" t="s">
        <v>48</v>
      </c>
      <c r="L758" s="368"/>
      <c r="M758" s="368" t="s">
        <v>34</v>
      </c>
      <c r="N758" s="367">
        <v>483222</v>
      </c>
      <c r="O758" s="367" t="s">
        <v>1323</v>
      </c>
      <c r="P758" s="371">
        <v>43464</v>
      </c>
      <c r="Q758" s="372">
        <v>13.207246700000001</v>
      </c>
      <c r="R758" s="372">
        <v>12.49580065670634</v>
      </c>
      <c r="S758" s="367">
        <v>2</v>
      </c>
      <c r="T758" s="369">
        <v>0.13208639459518201</v>
      </c>
      <c r="U758" s="369">
        <v>1.4152425746282147</v>
      </c>
      <c r="V758" s="369">
        <v>9.4455117175155312E-2</v>
      </c>
      <c r="W758" s="369">
        <v>0.84620940593430249</v>
      </c>
      <c r="X758" s="369">
        <v>0.26776501834155542</v>
      </c>
      <c r="Y758" s="369">
        <v>1.8330059237433025</v>
      </c>
      <c r="Z758" s="369">
        <v>0.10904086293360504</v>
      </c>
      <c r="AA758" s="369">
        <v>0.58916888526272493</v>
      </c>
      <c r="AB758" s="369">
        <v>0.18367178370889406</v>
      </c>
      <c r="AC758" s="373">
        <v>-9.3461979208043416E-2</v>
      </c>
      <c r="AD758" s="575">
        <v>17284948000119</v>
      </c>
      <c r="AE758" s="370" t="s">
        <v>1822</v>
      </c>
      <c r="AF758" s="370" t="s">
        <v>1858</v>
      </c>
      <c r="AG758" s="374" t="s">
        <v>721</v>
      </c>
      <c r="AH758" s="374" t="s">
        <v>1819</v>
      </c>
      <c r="AI758" s="374">
        <v>100</v>
      </c>
      <c r="AJ758" s="374">
        <v>100</v>
      </c>
      <c r="AK758" s="374">
        <v>100</v>
      </c>
      <c r="AL758" s="722">
        <v>1.5</v>
      </c>
      <c r="AM758" s="722">
        <v>100</v>
      </c>
      <c r="AN758" s="369" t="s">
        <v>1824</v>
      </c>
      <c r="AO758" s="367" t="s">
        <v>1326</v>
      </c>
      <c r="AP758" s="370" t="s">
        <v>1816</v>
      </c>
      <c r="AQ758" s="376" t="s">
        <v>669</v>
      </c>
      <c r="AR758" s="369">
        <v>4.0000000000000001E-3</v>
      </c>
      <c r="AS758" s="369">
        <v>4.0000000000000001E-3</v>
      </c>
      <c r="AT758" s="369" t="s">
        <v>1424</v>
      </c>
      <c r="AW758"/>
      <c r="AX758" s="198"/>
      <c r="AY758" s="184"/>
      <c r="AZ758" s="184"/>
      <c r="BA758" s="184"/>
      <c r="BB758" s="186"/>
      <c r="BC758" s="184"/>
      <c r="BD758" s="184"/>
      <c r="BE758" s="184"/>
      <c r="BF758" s="184"/>
      <c r="BG758" s="186"/>
      <c r="BH758" s="186"/>
      <c r="BI758" s="199"/>
      <c r="BJ758" s="199"/>
      <c r="BK758" s="199"/>
      <c r="BL758" s="186"/>
      <c r="BM758" s="186"/>
      <c r="BN758" s="186"/>
      <c r="BO758" s="186"/>
      <c r="BP758" s="186"/>
      <c r="BQ758" s="186"/>
      <c r="BR758" s="186"/>
      <c r="BS758" s="186"/>
      <c r="BT758" s="187"/>
      <c r="BU758" s="188"/>
      <c r="BV758" s="189"/>
      <c r="BW758" s="185"/>
      <c r="BX758"/>
      <c r="BZ758"/>
    </row>
    <row r="759" spans="2:78" ht="18.75">
      <c r="B759" s="363" t="s">
        <v>275</v>
      </c>
      <c r="C759" s="364">
        <v>32295931000150</v>
      </c>
      <c r="D759" s="365" t="s">
        <v>14</v>
      </c>
      <c r="E759" s="365" t="s">
        <v>614</v>
      </c>
      <c r="F759" s="365" t="s">
        <v>1424</v>
      </c>
      <c r="G759" s="366" t="s">
        <v>1424</v>
      </c>
      <c r="H759" s="366" t="s">
        <v>1340</v>
      </c>
      <c r="I759" s="366" t="s">
        <v>34</v>
      </c>
      <c r="J759" s="366" t="s">
        <v>608</v>
      </c>
      <c r="K759" s="367" t="s">
        <v>48</v>
      </c>
      <c r="L759" s="368"/>
      <c r="M759" s="368" t="s">
        <v>34</v>
      </c>
      <c r="N759" s="367">
        <v>483257</v>
      </c>
      <c r="O759" s="367" t="s">
        <v>1323</v>
      </c>
      <c r="P759" s="371">
        <v>43464</v>
      </c>
      <c r="Q759" s="372">
        <v>21.12035612</v>
      </c>
      <c r="R759" s="372">
        <v>21.10053489313491</v>
      </c>
      <c r="S759" s="367">
        <v>2</v>
      </c>
      <c r="T759" s="369">
        <v>8.9334180569998312E-2</v>
      </c>
      <c r="U759" s="369">
        <v>0.95717303890129724</v>
      </c>
      <c r="V759" s="369">
        <v>2.4250763985263157E-2</v>
      </c>
      <c r="W759" s="369">
        <v>0.21725900299682491</v>
      </c>
      <c r="X759" s="369">
        <v>0.23323822012619999</v>
      </c>
      <c r="Y759" s="369">
        <v>1.5966500844009597</v>
      </c>
      <c r="Z759" s="369">
        <v>0.26467938862042306</v>
      </c>
      <c r="AA759" s="369">
        <v>1.4301139604926512</v>
      </c>
      <c r="AB759" s="369">
        <v>0.30521864602344556</v>
      </c>
      <c r="AC759" s="373">
        <v>-0.28625604221206596</v>
      </c>
      <c r="AD759" s="575">
        <v>32041670000142</v>
      </c>
      <c r="AE759" s="370" t="s">
        <v>1954</v>
      </c>
      <c r="AF759" s="370" t="s">
        <v>1833</v>
      </c>
      <c r="AG759" s="374" t="s">
        <v>1458</v>
      </c>
      <c r="AH759" s="374" t="s">
        <v>1813</v>
      </c>
      <c r="AI759" s="374">
        <v>10000</v>
      </c>
      <c r="AJ759" s="374">
        <v>5000</v>
      </c>
      <c r="AK759" s="374">
        <v>5000</v>
      </c>
      <c r="AL759" s="722">
        <v>1.87</v>
      </c>
      <c r="AM759" s="722">
        <v>20</v>
      </c>
      <c r="AN759" s="369" t="s">
        <v>1815</v>
      </c>
      <c r="AO759" s="367" t="s">
        <v>1326</v>
      </c>
      <c r="AP759" s="370" t="s">
        <v>1835</v>
      </c>
      <c r="AQ759" s="376" t="s">
        <v>670</v>
      </c>
      <c r="AR759" s="369">
        <v>3.7399999999999998E-3</v>
      </c>
      <c r="AS759" s="369">
        <v>3.7399999999999998E-3</v>
      </c>
      <c r="AT759" s="369" t="s">
        <v>1424</v>
      </c>
      <c r="AW759"/>
      <c r="AX759" s="198"/>
      <c r="AY759" s="184"/>
      <c r="AZ759" s="184"/>
      <c r="BA759" s="184"/>
      <c r="BB759" s="186"/>
      <c r="BC759" s="184"/>
      <c r="BD759" s="184"/>
      <c r="BE759" s="184"/>
      <c r="BF759" s="184"/>
      <c r="BG759" s="186"/>
      <c r="BH759" s="186"/>
      <c r="BI759" s="199"/>
      <c r="BJ759" s="199"/>
      <c r="BK759" s="199"/>
      <c r="BL759" s="186"/>
      <c r="BM759" s="186"/>
      <c r="BN759" s="186"/>
      <c r="BO759" s="186"/>
      <c r="BP759" s="186"/>
      <c r="BQ759" s="186"/>
      <c r="BR759" s="186"/>
      <c r="BS759" s="186"/>
      <c r="BT759" s="187"/>
      <c r="BU759" s="188"/>
      <c r="BV759" s="189"/>
      <c r="BW759" s="185"/>
      <c r="BX759"/>
      <c r="BZ759"/>
    </row>
    <row r="760" spans="2:78" ht="18.75">
      <c r="B760" s="363" t="s">
        <v>1166</v>
      </c>
      <c r="C760" s="364">
        <v>32041623000107</v>
      </c>
      <c r="D760" s="365" t="s">
        <v>14</v>
      </c>
      <c r="E760" s="365" t="s">
        <v>614</v>
      </c>
      <c r="F760" s="365" t="s">
        <v>1424</v>
      </c>
      <c r="G760" s="366" t="s">
        <v>1424</v>
      </c>
      <c r="H760" s="366" t="s">
        <v>1340</v>
      </c>
      <c r="I760" s="366" t="s">
        <v>34</v>
      </c>
      <c r="J760" s="366" t="s">
        <v>608</v>
      </c>
      <c r="K760" s="367" t="s">
        <v>48</v>
      </c>
      <c r="L760" s="368"/>
      <c r="M760" s="368" t="s">
        <v>34</v>
      </c>
      <c r="N760" s="367">
        <v>483303</v>
      </c>
      <c r="O760" s="367" t="s">
        <v>1323</v>
      </c>
      <c r="P760" s="371">
        <v>43464</v>
      </c>
      <c r="Q760" s="372">
        <v>54.485931149999999</v>
      </c>
      <c r="R760" s="372">
        <v>56.181410604603151</v>
      </c>
      <c r="S760" s="367">
        <v>2</v>
      </c>
      <c r="T760" s="369">
        <v>0.20249696292935493</v>
      </c>
      <c r="U760" s="369">
        <v>2.1696581547921805</v>
      </c>
      <c r="V760" s="369">
        <v>0.10695832724343335</v>
      </c>
      <c r="W760" s="369">
        <v>0.9582238132059534</v>
      </c>
      <c r="X760" s="369">
        <v>0.33133935787125512</v>
      </c>
      <c r="Y760" s="369">
        <v>2.268208930012634</v>
      </c>
      <c r="Z760" s="369">
        <v>0.34514250892866682</v>
      </c>
      <c r="AA760" s="369">
        <v>1.8648717716595917</v>
      </c>
      <c r="AB760" s="369">
        <v>0.19280773111083535</v>
      </c>
      <c r="AC760" s="373">
        <v>-2.4185328746731002E-2</v>
      </c>
      <c r="AD760" s="575">
        <v>32041557000167</v>
      </c>
      <c r="AE760" s="370" t="s">
        <v>1986</v>
      </c>
      <c r="AF760" s="370" t="s">
        <v>1833</v>
      </c>
      <c r="AG760" s="374" t="s">
        <v>1458</v>
      </c>
      <c r="AH760" s="374" t="s">
        <v>1813</v>
      </c>
      <c r="AI760" s="374">
        <v>500</v>
      </c>
      <c r="AJ760" s="374">
        <v>100</v>
      </c>
      <c r="AK760" s="374">
        <v>100</v>
      </c>
      <c r="AL760" s="722">
        <v>1.7</v>
      </c>
      <c r="AM760" s="722">
        <v>20</v>
      </c>
      <c r="AN760" s="369" t="s">
        <v>1815</v>
      </c>
      <c r="AO760" s="367" t="s">
        <v>1326</v>
      </c>
      <c r="AP760" s="370" t="s">
        <v>1816</v>
      </c>
      <c r="AQ760" s="376" t="s">
        <v>661</v>
      </c>
      <c r="AR760" s="369">
        <v>4.5333333333333302E-3</v>
      </c>
      <c r="AS760" s="369">
        <v>7.9333333333333304E-3</v>
      </c>
      <c r="AT760" s="369" t="s">
        <v>1424</v>
      </c>
      <c r="AW760"/>
      <c r="AX760" s="198"/>
      <c r="AY760" s="184"/>
      <c r="AZ760" s="184"/>
      <c r="BA760" s="184"/>
      <c r="BB760" s="186"/>
      <c r="BC760" s="184"/>
      <c r="BD760" s="184"/>
      <c r="BE760" s="184"/>
      <c r="BF760" s="184"/>
      <c r="BG760" s="186"/>
      <c r="BH760" s="186"/>
      <c r="BI760" s="199"/>
      <c r="BJ760" s="199"/>
      <c r="BK760" s="199"/>
      <c r="BL760" s="186"/>
      <c r="BM760" s="186"/>
      <c r="BN760" s="186"/>
      <c r="BO760" s="186"/>
      <c r="BP760" s="186"/>
      <c r="BQ760" s="186"/>
      <c r="BR760" s="186"/>
      <c r="BS760" s="186"/>
      <c r="BT760" s="187"/>
      <c r="BU760" s="188"/>
      <c r="BV760" s="189"/>
      <c r="BW760" s="185"/>
      <c r="BX760"/>
      <c r="BZ760"/>
    </row>
    <row r="761" spans="2:78" ht="18.75">
      <c r="B761" s="363" t="s">
        <v>173</v>
      </c>
      <c r="C761" s="364">
        <v>31416575000113</v>
      </c>
      <c r="D761" s="365" t="s">
        <v>13</v>
      </c>
      <c r="E761" s="365" t="s">
        <v>616</v>
      </c>
      <c r="F761" s="365" t="s">
        <v>610</v>
      </c>
      <c r="G761" s="366" t="s">
        <v>34</v>
      </c>
      <c r="H761" s="366" t="s">
        <v>867</v>
      </c>
      <c r="I761" s="366" t="s">
        <v>34</v>
      </c>
      <c r="J761" s="366" t="s">
        <v>1424</v>
      </c>
      <c r="K761" s="367" t="s">
        <v>48</v>
      </c>
      <c r="L761" s="368" t="s">
        <v>1341</v>
      </c>
      <c r="M761" s="368" t="s">
        <v>34</v>
      </c>
      <c r="N761" s="367">
        <v>483311</v>
      </c>
      <c r="O761" s="367" t="s">
        <v>1323</v>
      </c>
      <c r="P761" s="371">
        <v>43448</v>
      </c>
      <c r="Q761" s="372">
        <v>150.17669230999999</v>
      </c>
      <c r="R761" s="372">
        <v>156.26460985384927</v>
      </c>
      <c r="S761" s="367">
        <v>2</v>
      </c>
      <c r="T761" s="369">
        <v>7.9776449667064986E-2</v>
      </c>
      <c r="U761" s="369">
        <v>0.85476652131765807</v>
      </c>
      <c r="V761" s="369">
        <v>0.12090515351590847</v>
      </c>
      <c r="W761" s="369">
        <v>1.0831713642509102</v>
      </c>
      <c r="X761" s="369">
        <v>0.24973075115689514</v>
      </c>
      <c r="Y761" s="369">
        <v>1.7095509676605591</v>
      </c>
      <c r="Z761" s="369">
        <v>0.30688140105473405</v>
      </c>
      <c r="AA761" s="369">
        <v>1.6581396010904004</v>
      </c>
      <c r="AB761" s="369">
        <v>5.8936236607094239E-2</v>
      </c>
      <c r="AC761" s="373">
        <v>0.15752122030694374</v>
      </c>
      <c r="AD761" s="575">
        <v>31392821000144</v>
      </c>
      <c r="AE761" s="370" t="s">
        <v>1851</v>
      </c>
      <c r="AF761" s="370" t="s">
        <v>1812</v>
      </c>
      <c r="AG761" s="374" t="s">
        <v>1459</v>
      </c>
      <c r="AH761" s="374" t="s">
        <v>1819</v>
      </c>
      <c r="AI761" s="374">
        <v>1000</v>
      </c>
      <c r="AJ761" s="374">
        <v>1</v>
      </c>
      <c r="AK761" s="374">
        <v>1000</v>
      </c>
      <c r="AL761" s="722">
        <v>1.5</v>
      </c>
      <c r="AM761" s="722">
        <v>20</v>
      </c>
      <c r="AN761" s="369" t="s">
        <v>1820</v>
      </c>
      <c r="AO761" s="367" t="s">
        <v>1326</v>
      </c>
      <c r="AP761" s="370" t="s">
        <v>1835</v>
      </c>
      <c r="AQ761" s="376" t="s">
        <v>670</v>
      </c>
      <c r="AR761" s="369">
        <v>5.0000000000000001E-3</v>
      </c>
      <c r="AS761" s="369">
        <v>5.0000000000000001E-3</v>
      </c>
      <c r="AT761" s="369" t="s">
        <v>1424</v>
      </c>
      <c r="AW761"/>
      <c r="AX761" s="198"/>
      <c r="AY761" s="184"/>
      <c r="AZ761" s="184"/>
      <c r="BA761" s="184"/>
      <c r="BB761" s="186"/>
      <c r="BC761" s="184"/>
      <c r="BD761" s="184"/>
      <c r="BE761" s="184"/>
      <c r="BF761" s="184"/>
      <c r="BG761" s="186"/>
      <c r="BH761" s="186"/>
      <c r="BI761" s="199"/>
      <c r="BJ761" s="199"/>
      <c r="BK761" s="199"/>
      <c r="BL761" s="186"/>
      <c r="BM761" s="186"/>
      <c r="BN761" s="186"/>
      <c r="BO761" s="186"/>
      <c r="BP761" s="186"/>
      <c r="BQ761" s="186"/>
      <c r="BR761" s="186"/>
      <c r="BS761" s="186"/>
      <c r="BT761" s="187"/>
      <c r="BU761" s="188"/>
      <c r="BV761" s="189"/>
      <c r="BW761" s="185"/>
      <c r="BX761"/>
      <c r="BZ761"/>
    </row>
    <row r="762" spans="2:78" ht="18.75">
      <c r="B762" s="363" t="s">
        <v>1564</v>
      </c>
      <c r="C762" s="364">
        <v>31094141000144</v>
      </c>
      <c r="D762" s="365" t="s">
        <v>11</v>
      </c>
      <c r="E762" s="365" t="s">
        <v>621</v>
      </c>
      <c r="F762" s="365" t="s">
        <v>694</v>
      </c>
      <c r="G762" s="366" t="s">
        <v>740</v>
      </c>
      <c r="H762" s="366" t="s">
        <v>34</v>
      </c>
      <c r="I762" s="366" t="s">
        <v>1424</v>
      </c>
      <c r="J762" s="366" t="s">
        <v>608</v>
      </c>
      <c r="K762" s="367" t="s">
        <v>48</v>
      </c>
      <c r="L762" s="368"/>
      <c r="M762" s="368" t="s">
        <v>1424</v>
      </c>
      <c r="N762" s="367">
        <v>483397</v>
      </c>
      <c r="O762" s="367" t="s">
        <v>1323</v>
      </c>
      <c r="P762" s="371">
        <v>43439</v>
      </c>
      <c r="Q762" s="372">
        <v>457.30842964999999</v>
      </c>
      <c r="R762" s="372">
        <v>315.69018145408739</v>
      </c>
      <c r="S762" s="367">
        <v>1</v>
      </c>
      <c r="T762" s="369">
        <v>0.10673192753432015</v>
      </c>
      <c r="U762" s="369">
        <v>1.143581580689258</v>
      </c>
      <c r="V762" s="369">
        <v>0.13285971116950712</v>
      </c>
      <c r="W762" s="369">
        <v>1.1902704757950746</v>
      </c>
      <c r="X762" s="369">
        <v>0.26304242873553974</v>
      </c>
      <c r="Y762" s="369">
        <v>1.8006770751997143</v>
      </c>
      <c r="Z762" s="369">
        <v>0.26356496806432728</v>
      </c>
      <c r="AA762" s="369">
        <v>1.4240925305526788</v>
      </c>
      <c r="AB762" s="369">
        <v>6.2121019161149402E-3</v>
      </c>
      <c r="AC762" s="373">
        <v>3.4188533689623295</v>
      </c>
      <c r="AD762" s="575">
        <v>0</v>
      </c>
      <c r="AE762" s="370" t="s">
        <v>1836</v>
      </c>
      <c r="AF762" s="370" t="s">
        <v>1833</v>
      </c>
      <c r="AG762" s="374" t="s">
        <v>1458</v>
      </c>
      <c r="AH762" s="374" t="s">
        <v>1819</v>
      </c>
      <c r="AI762" s="374">
        <v>1000</v>
      </c>
      <c r="AJ762" s="374">
        <v>1000</v>
      </c>
      <c r="AK762" s="374">
        <v>1000</v>
      </c>
      <c r="AL762" s="722">
        <v>0</v>
      </c>
      <c r="AM762" s="722">
        <v>0</v>
      </c>
      <c r="AN762" s="369" t="s">
        <v>1815</v>
      </c>
      <c r="AO762" s="367" t="s">
        <v>1326</v>
      </c>
      <c r="AP762" s="370" t="s">
        <v>1821</v>
      </c>
      <c r="AQ762" s="376" t="s">
        <v>1815</v>
      </c>
      <c r="AR762" s="369">
        <v>0</v>
      </c>
      <c r="AS762" s="369">
        <v>0</v>
      </c>
      <c r="AT762" s="369" t="s">
        <v>1424</v>
      </c>
      <c r="AW762"/>
      <c r="AX762" s="198"/>
      <c r="AY762" s="184"/>
      <c r="AZ762" s="184"/>
      <c r="BA762" s="184"/>
      <c r="BB762" s="186"/>
      <c r="BC762" s="184"/>
      <c r="BD762" s="184"/>
      <c r="BE762" s="184"/>
      <c r="BF762" s="184"/>
      <c r="BG762" s="186"/>
      <c r="BH762" s="186"/>
      <c r="BI762" s="199"/>
      <c r="BJ762" s="199"/>
      <c r="BK762" s="199"/>
      <c r="BL762" s="186"/>
      <c r="BM762" s="186"/>
      <c r="BN762" s="186"/>
      <c r="BO762" s="186"/>
      <c r="BP762" s="186"/>
      <c r="BQ762" s="186"/>
      <c r="BR762" s="186"/>
      <c r="BS762" s="186"/>
      <c r="BT762" s="187"/>
      <c r="BU762" s="188"/>
      <c r="BV762" s="189"/>
      <c r="BW762" s="185"/>
      <c r="BX762"/>
      <c r="BZ762"/>
    </row>
    <row r="763" spans="2:78" ht="18.75">
      <c r="B763" s="363" t="s">
        <v>849</v>
      </c>
      <c r="C763" s="364">
        <v>30934757000113</v>
      </c>
      <c r="D763" s="365" t="s">
        <v>11</v>
      </c>
      <c r="E763" s="365" t="s">
        <v>620</v>
      </c>
      <c r="F763" s="365" t="s">
        <v>694</v>
      </c>
      <c r="G763" s="366" t="s">
        <v>740</v>
      </c>
      <c r="H763" s="366" t="s">
        <v>34</v>
      </c>
      <c r="I763" s="366" t="s">
        <v>1424</v>
      </c>
      <c r="J763" s="366" t="s">
        <v>608</v>
      </c>
      <c r="K763" s="367" t="s">
        <v>48</v>
      </c>
      <c r="L763" s="368" t="s">
        <v>1341</v>
      </c>
      <c r="M763" s="368" t="s">
        <v>34</v>
      </c>
      <c r="N763" s="367">
        <v>483400</v>
      </c>
      <c r="O763" s="367" t="s">
        <v>1323</v>
      </c>
      <c r="P763" s="371">
        <v>43439</v>
      </c>
      <c r="Q763" s="372">
        <v>457.22774473999999</v>
      </c>
      <c r="R763" s="372">
        <v>315.41039882742064</v>
      </c>
      <c r="S763" s="367">
        <v>1</v>
      </c>
      <c r="T763" s="369">
        <v>9.7262576508009291E-2</v>
      </c>
      <c r="U763" s="369">
        <v>1.042122011233924</v>
      </c>
      <c r="V763" s="369">
        <v>0.12003725992064074</v>
      </c>
      <c r="W763" s="369">
        <v>1.0753960340662703</v>
      </c>
      <c r="X763" s="369">
        <v>0.23403889063291849</v>
      </c>
      <c r="Y763" s="369">
        <v>1.6021311356259165</v>
      </c>
      <c r="Z763" s="369">
        <v>0.22199550201741358</v>
      </c>
      <c r="AA763" s="369">
        <v>1.1994846605036344</v>
      </c>
      <c r="AB763" s="369">
        <v>5.0521063921024614E-3</v>
      </c>
      <c r="AC763" s="373">
        <v>1.6658030655364393</v>
      </c>
      <c r="AD763" s="575">
        <v>31094141000144</v>
      </c>
      <c r="AE763" s="370" t="s">
        <v>1836</v>
      </c>
      <c r="AF763" s="370" t="s">
        <v>1833</v>
      </c>
      <c r="AG763" s="374" t="s">
        <v>1458</v>
      </c>
      <c r="AH763" s="374" t="s">
        <v>1819</v>
      </c>
      <c r="AI763" s="374">
        <v>500</v>
      </c>
      <c r="AJ763" s="374">
        <v>100</v>
      </c>
      <c r="AK763" s="374">
        <v>100</v>
      </c>
      <c r="AL763" s="722">
        <v>0.8</v>
      </c>
      <c r="AM763" s="722">
        <v>20</v>
      </c>
      <c r="AN763" s="369" t="s">
        <v>1815</v>
      </c>
      <c r="AO763" s="367" t="s">
        <v>1326</v>
      </c>
      <c r="AP763" s="370" t="s">
        <v>1821</v>
      </c>
      <c r="AQ763" s="376" t="s">
        <v>677</v>
      </c>
      <c r="AR763" s="369">
        <v>2.8E-3</v>
      </c>
      <c r="AS763" s="369">
        <v>2.8E-3</v>
      </c>
      <c r="AT763" s="369" t="s">
        <v>1424</v>
      </c>
      <c r="AW763"/>
      <c r="AX763" s="198"/>
      <c r="AY763" s="184"/>
      <c r="AZ763" s="184"/>
      <c r="BA763" s="184"/>
      <c r="BB763" s="186"/>
      <c r="BC763" s="184"/>
      <c r="BD763" s="184"/>
      <c r="BE763" s="184"/>
      <c r="BF763" s="184"/>
      <c r="BG763" s="186"/>
      <c r="BH763" s="186"/>
      <c r="BI763" s="199"/>
      <c r="BJ763" s="199"/>
      <c r="BK763" s="199"/>
      <c r="BL763" s="186"/>
      <c r="BM763" s="186"/>
      <c r="BN763" s="186"/>
      <c r="BO763" s="186"/>
      <c r="BP763" s="186"/>
      <c r="BQ763" s="186"/>
      <c r="BR763" s="186"/>
      <c r="BS763" s="186"/>
      <c r="BT763" s="187"/>
      <c r="BU763" s="188"/>
      <c r="BV763" s="189"/>
      <c r="BW763" s="185"/>
      <c r="BX763"/>
      <c r="BZ763"/>
    </row>
    <row r="764" spans="2:78" ht="18.75">
      <c r="B764" s="363" t="s">
        <v>875</v>
      </c>
      <c r="C764" s="364">
        <v>29177909000100</v>
      </c>
      <c r="D764" s="365" t="s">
        <v>13</v>
      </c>
      <c r="E764" s="365" t="s">
        <v>615</v>
      </c>
      <c r="F764" s="365" t="s">
        <v>619</v>
      </c>
      <c r="G764" s="366" t="s">
        <v>34</v>
      </c>
      <c r="H764" s="366" t="s">
        <v>1340</v>
      </c>
      <c r="I764" s="366" t="s">
        <v>34</v>
      </c>
      <c r="J764" s="366" t="s">
        <v>611</v>
      </c>
      <c r="K764" s="367" t="s">
        <v>48</v>
      </c>
      <c r="L764" s="368"/>
      <c r="M764" s="368" t="s">
        <v>34</v>
      </c>
      <c r="N764" s="367">
        <v>483516</v>
      </c>
      <c r="O764" s="367" t="s">
        <v>1323</v>
      </c>
      <c r="P764" s="371">
        <v>43463</v>
      </c>
      <c r="Q764" s="372">
        <v>58.311019270000003</v>
      </c>
      <c r="R764" s="372">
        <v>183.99436172535704</v>
      </c>
      <c r="S764" s="367">
        <v>3</v>
      </c>
      <c r="T764" s="369">
        <v>-0.12260250099075154</v>
      </c>
      <c r="U764" s="369">
        <v>-1.3136271884003601</v>
      </c>
      <c r="V764" s="369">
        <v>-9.9556942481872857E-2</v>
      </c>
      <c r="W764" s="369">
        <v>-0.8919159032749634</v>
      </c>
      <c r="X764" s="369">
        <v>-6.5871109586081888E-2</v>
      </c>
      <c r="Y764" s="369">
        <v>-0.45092572145035104</v>
      </c>
      <c r="Z764" s="369">
        <v>3.9661408659482422E-2</v>
      </c>
      <c r="AA764" s="369">
        <v>0.21429826671570795</v>
      </c>
      <c r="AB764" s="369">
        <v>9.8830513438499357E-2</v>
      </c>
      <c r="AC764" s="373">
        <v>-2.1367731557779064</v>
      </c>
      <c r="AD764" s="575">
        <v>31964457000140</v>
      </c>
      <c r="AE764" s="370" t="s">
        <v>1836</v>
      </c>
      <c r="AF764" s="370" t="s">
        <v>1833</v>
      </c>
      <c r="AG764" s="374" t="s">
        <v>1458</v>
      </c>
      <c r="AH764" s="374" t="s">
        <v>1813</v>
      </c>
      <c r="AI764" s="374">
        <v>5000</v>
      </c>
      <c r="AJ764" s="374">
        <v>5000</v>
      </c>
      <c r="AK764" s="374">
        <v>5000</v>
      </c>
      <c r="AL764" s="722">
        <v>1</v>
      </c>
      <c r="AM764" s="722">
        <v>0</v>
      </c>
      <c r="AN764" s="369" t="s">
        <v>1815</v>
      </c>
      <c r="AO764" s="367" t="s">
        <v>1326</v>
      </c>
      <c r="AP764" s="370" t="s">
        <v>1835</v>
      </c>
      <c r="AQ764" s="376" t="s">
        <v>681</v>
      </c>
      <c r="AR764" s="369">
        <v>8.0000000000000002E-3</v>
      </c>
      <c r="AS764" s="369">
        <v>8.0000000000000002E-3</v>
      </c>
      <c r="AT764" s="369" t="s">
        <v>1424</v>
      </c>
      <c r="AW764"/>
      <c r="AX764" s="198"/>
      <c r="AY764" s="184"/>
      <c r="AZ764" s="184"/>
      <c r="BA764" s="184"/>
      <c r="BB764" s="186"/>
      <c r="BC764" s="184"/>
      <c r="BD764" s="184"/>
      <c r="BE764" s="184"/>
      <c r="BF764" s="184"/>
      <c r="BG764" s="186"/>
      <c r="BH764" s="186"/>
      <c r="BI764" s="199"/>
      <c r="BJ764" s="199"/>
      <c r="BK764" s="199"/>
      <c r="BL764" s="186"/>
      <c r="BM764" s="186"/>
      <c r="BN764" s="186"/>
      <c r="BO764" s="186"/>
      <c r="BP764" s="186"/>
      <c r="BQ764" s="186"/>
      <c r="BR764" s="186"/>
      <c r="BS764" s="186"/>
      <c r="BT764" s="187"/>
      <c r="BU764" s="188"/>
      <c r="BV764" s="189"/>
      <c r="BW764" s="185"/>
      <c r="BX764"/>
      <c r="BZ764"/>
    </row>
    <row r="765" spans="2:78" ht="18.75">
      <c r="B765" s="363" t="s">
        <v>1596</v>
      </c>
      <c r="C765" s="364">
        <v>31594501000177</v>
      </c>
      <c r="D765" s="365" t="s">
        <v>14</v>
      </c>
      <c r="E765" s="365" t="s">
        <v>614</v>
      </c>
      <c r="F765" s="365" t="s">
        <v>1424</v>
      </c>
      <c r="G765" s="366" t="s">
        <v>1424</v>
      </c>
      <c r="H765" s="366" t="s">
        <v>867</v>
      </c>
      <c r="I765" s="366" t="s">
        <v>34</v>
      </c>
      <c r="J765" s="366" t="s">
        <v>608</v>
      </c>
      <c r="K765" s="367" t="s">
        <v>48</v>
      </c>
      <c r="L765" s="368"/>
      <c r="M765" s="368" t="s">
        <v>1424</v>
      </c>
      <c r="N765" s="367">
        <v>483540</v>
      </c>
      <c r="O765" s="367" t="s">
        <v>1326</v>
      </c>
      <c r="P765" s="371">
        <v>43443</v>
      </c>
      <c r="Q765" s="372">
        <v>1E-8</v>
      </c>
      <c r="R765" s="372">
        <v>5.0405376923008847</v>
      </c>
      <c r="S765" s="367">
        <v>2</v>
      </c>
      <c r="T765" s="369">
        <v>4.1904300271004447E-2</v>
      </c>
      <c r="U765" s="369">
        <v>0.44898454519322112</v>
      </c>
      <c r="V765" s="369">
        <v>-7.4582637753644709E-2</v>
      </c>
      <c r="W765" s="369">
        <v>-0.6681748059185677</v>
      </c>
      <c r="X765" s="369">
        <v>-2.3423259546348607E-2</v>
      </c>
      <c r="Y765" s="369">
        <v>-0.1603457156866806</v>
      </c>
      <c r="Z765" s="369">
        <v>-5.2833102080886207E-2</v>
      </c>
      <c r="AA765" s="369">
        <v>-0.28546747540801365</v>
      </c>
      <c r="AB765" s="369">
        <v>0.13531156674286415</v>
      </c>
      <c r="AC765" s="373">
        <v>-1.3761135713752621</v>
      </c>
      <c r="AD765" s="575">
        <v>23732231000195</v>
      </c>
      <c r="AE765" s="370" t="s">
        <v>1817</v>
      </c>
      <c r="AF765" s="370" t="s">
        <v>1818</v>
      </c>
      <c r="AG765" s="374" t="s">
        <v>1594</v>
      </c>
      <c r="AH765" s="374" t="s">
        <v>1813</v>
      </c>
      <c r="AI765" s="374">
        <v>100000</v>
      </c>
      <c r="AJ765" s="374">
        <v>50000</v>
      </c>
      <c r="AK765" s="374">
        <v>100000</v>
      </c>
      <c r="AL765" s="722">
        <v>2.2000000000000002</v>
      </c>
      <c r="AM765" s="722">
        <v>0</v>
      </c>
      <c r="AN765" s="369" t="s">
        <v>668</v>
      </c>
      <c r="AO765" s="367" t="s">
        <v>1326</v>
      </c>
      <c r="AP765" s="370" t="s">
        <v>1835</v>
      </c>
      <c r="AQ765" s="376" t="s">
        <v>1815</v>
      </c>
      <c r="AR765" s="369">
        <v>0</v>
      </c>
      <c r="AS765" s="369">
        <v>0</v>
      </c>
      <c r="AT765" s="369" t="s">
        <v>1424</v>
      </c>
      <c r="AW765"/>
      <c r="AX765" s="198"/>
      <c r="AY765" s="184"/>
      <c r="AZ765" s="184"/>
      <c r="BA765" s="184"/>
      <c r="BB765" s="186"/>
      <c r="BC765" s="184"/>
      <c r="BD765" s="184"/>
      <c r="BE765" s="184"/>
      <c r="BF765" s="184"/>
      <c r="BG765" s="186"/>
      <c r="BH765" s="186"/>
      <c r="BI765" s="199"/>
      <c r="BJ765" s="199"/>
      <c r="BK765" s="199"/>
      <c r="BL765" s="186"/>
      <c r="BM765" s="186"/>
      <c r="BN765" s="186"/>
      <c r="BO765" s="186"/>
      <c r="BP765" s="186"/>
      <c r="BQ765" s="186"/>
      <c r="BR765" s="186"/>
      <c r="BS765" s="186"/>
      <c r="BT765" s="187"/>
      <c r="BU765" s="188"/>
      <c r="BV765" s="189"/>
      <c r="BW765" s="185"/>
      <c r="BX765"/>
      <c r="BZ765"/>
    </row>
    <row r="766" spans="2:78" ht="18.75">
      <c r="B766" s="363" t="s">
        <v>1736</v>
      </c>
      <c r="C766" s="364">
        <v>31533638000111</v>
      </c>
      <c r="D766" s="365" t="s">
        <v>14</v>
      </c>
      <c r="E766" s="365" t="s">
        <v>614</v>
      </c>
      <c r="F766" s="365" t="s">
        <v>1424</v>
      </c>
      <c r="G766" s="366" t="s">
        <v>1424</v>
      </c>
      <c r="H766" s="366" t="s">
        <v>1340</v>
      </c>
      <c r="I766" s="366" t="s">
        <v>34</v>
      </c>
      <c r="J766" s="366" t="s">
        <v>608</v>
      </c>
      <c r="K766" s="367" t="s">
        <v>48</v>
      </c>
      <c r="L766" s="368"/>
      <c r="M766" s="368" t="s">
        <v>1424</v>
      </c>
      <c r="N766" s="367">
        <v>483575</v>
      </c>
      <c r="O766" s="367" t="s">
        <v>1323</v>
      </c>
      <c r="P766" s="371">
        <v>43407</v>
      </c>
      <c r="Q766" s="372">
        <v>0</v>
      </c>
      <c r="R766" s="372">
        <v>418.65852976913271</v>
      </c>
      <c r="S766" s="367">
        <v>2</v>
      </c>
      <c r="T766" s="369">
        <v>-0.12024059098965911</v>
      </c>
      <c r="U766" s="369">
        <v>-1.2883204518418312</v>
      </c>
      <c r="V766" s="369">
        <v>-0.25624842821414984</v>
      </c>
      <c r="W766" s="369">
        <v>-2.2956917178832343</v>
      </c>
      <c r="X766" s="369">
        <v>-0.22025526375370852</v>
      </c>
      <c r="Y766" s="369">
        <v>-1.5077742630338768</v>
      </c>
      <c r="Z766" s="369">
        <v>-0.31732065170722923</v>
      </c>
      <c r="AA766" s="369">
        <v>-1.7145448926887783</v>
      </c>
      <c r="AB766" s="369">
        <v>0.25707170200979468</v>
      </c>
      <c r="AC766" s="373">
        <v>-1.4310010434574936</v>
      </c>
      <c r="AD766" s="575">
        <v>22899381000125</v>
      </c>
      <c r="AE766" s="370" t="s">
        <v>2022</v>
      </c>
      <c r="AF766" s="370" t="s">
        <v>1812</v>
      </c>
      <c r="AG766" s="374" t="s">
        <v>1459</v>
      </c>
      <c r="AH766" s="374" t="s">
        <v>1819</v>
      </c>
      <c r="AI766" s="374">
        <v>25000</v>
      </c>
      <c r="AJ766" s="374">
        <v>0</v>
      </c>
      <c r="AK766" s="374">
        <v>25000</v>
      </c>
      <c r="AL766" s="722">
        <v>2.5</v>
      </c>
      <c r="AM766" s="722">
        <v>20</v>
      </c>
      <c r="AN766" s="369" t="s">
        <v>1820</v>
      </c>
      <c r="AO766" s="367" t="s">
        <v>1326</v>
      </c>
      <c r="AP766" s="370" t="s">
        <v>1835</v>
      </c>
      <c r="AQ766" s="376" t="s">
        <v>670</v>
      </c>
      <c r="AR766" s="369">
        <v>4.7999999999999996E-3</v>
      </c>
      <c r="AS766" s="369">
        <v>4.7999999999999996E-3</v>
      </c>
      <c r="AT766" s="369" t="s">
        <v>1424</v>
      </c>
      <c r="AW766"/>
      <c r="AX766" s="198"/>
      <c r="AY766" s="184"/>
      <c r="AZ766" s="184"/>
      <c r="BA766" s="184"/>
      <c r="BB766" s="186"/>
      <c r="BC766" s="184"/>
      <c r="BD766" s="184"/>
      <c r="BE766" s="184"/>
      <c r="BF766" s="184"/>
      <c r="BG766" s="186"/>
      <c r="BH766" s="186"/>
      <c r="BI766" s="199"/>
      <c r="BJ766" s="199"/>
      <c r="BK766" s="199"/>
      <c r="BL766" s="186"/>
      <c r="BM766" s="186"/>
      <c r="BN766" s="186"/>
      <c r="BO766" s="186"/>
      <c r="BP766" s="186"/>
      <c r="BQ766" s="186"/>
      <c r="BR766" s="186"/>
      <c r="BS766" s="186"/>
      <c r="BT766" s="187"/>
      <c r="BU766" s="188"/>
      <c r="BV766" s="189"/>
      <c r="BW766" s="185"/>
      <c r="BX766"/>
      <c r="BZ766"/>
    </row>
    <row r="767" spans="2:78" ht="18.75">
      <c r="B767" s="363" t="s">
        <v>313</v>
      </c>
      <c r="C767" s="364">
        <v>30995398000104</v>
      </c>
      <c r="D767" s="365" t="s">
        <v>14</v>
      </c>
      <c r="E767" s="365" t="s">
        <v>614</v>
      </c>
      <c r="F767" s="365" t="s">
        <v>1424</v>
      </c>
      <c r="G767" s="366" t="s">
        <v>1424</v>
      </c>
      <c r="H767" s="366" t="s">
        <v>1340</v>
      </c>
      <c r="I767" s="366" t="s">
        <v>34</v>
      </c>
      <c r="J767" s="366" t="s">
        <v>608</v>
      </c>
      <c r="K767" s="367" t="s">
        <v>48</v>
      </c>
      <c r="L767" s="368"/>
      <c r="M767" s="368" t="s">
        <v>34</v>
      </c>
      <c r="N767" s="367">
        <v>483583</v>
      </c>
      <c r="O767" s="367" t="s">
        <v>1323</v>
      </c>
      <c r="P767" s="371">
        <v>43464</v>
      </c>
      <c r="Q767" s="372">
        <v>29.75839401</v>
      </c>
      <c r="R767" s="372">
        <v>21.697453243373012</v>
      </c>
      <c r="S767" s="367">
        <v>2</v>
      </c>
      <c r="T767" s="369">
        <v>0.31811213048843578</v>
      </c>
      <c r="U767" s="369">
        <v>3.4084194057435662</v>
      </c>
      <c r="V767" s="369">
        <v>0.18372693607896062</v>
      </c>
      <c r="W767" s="369">
        <v>1.6459824103039784</v>
      </c>
      <c r="X767" s="369">
        <v>3.8864244424567262E-2</v>
      </c>
      <c r="Y767" s="369">
        <v>0.26604815929005793</v>
      </c>
      <c r="Z767" s="369">
        <v>4.6316335584624335E-2</v>
      </c>
      <c r="AA767" s="369">
        <v>0.25025612482967186</v>
      </c>
      <c r="AB767" s="369">
        <v>0.21643015200740981</v>
      </c>
      <c r="AC767" s="373">
        <v>0.33315824900049862</v>
      </c>
      <c r="AD767" s="575">
        <v>30994058000169</v>
      </c>
      <c r="AE767" s="370" t="s">
        <v>1855</v>
      </c>
      <c r="AF767" s="370" t="s">
        <v>1856</v>
      </c>
      <c r="AG767" s="374" t="s">
        <v>59</v>
      </c>
      <c r="AH767" s="374" t="s">
        <v>1819</v>
      </c>
      <c r="AI767" s="374">
        <v>5000</v>
      </c>
      <c r="AJ767" s="374">
        <v>1000</v>
      </c>
      <c r="AK767" s="374">
        <v>5000</v>
      </c>
      <c r="AL767" s="722">
        <v>0</v>
      </c>
      <c r="AM767" s="722">
        <v>0</v>
      </c>
      <c r="AN767" s="369" t="s">
        <v>1820</v>
      </c>
      <c r="AO767" s="367" t="s">
        <v>1326</v>
      </c>
      <c r="AP767" s="370" t="s">
        <v>1835</v>
      </c>
      <c r="AQ767" s="376" t="s">
        <v>670</v>
      </c>
      <c r="AR767" s="369">
        <v>6.6674166666666696E-3</v>
      </c>
      <c r="AS767" s="369">
        <v>6.6674166666666696E-3</v>
      </c>
      <c r="AT767" s="369" t="s">
        <v>1424</v>
      </c>
      <c r="AW767"/>
      <c r="AX767" s="198"/>
      <c r="AY767" s="184"/>
      <c r="AZ767" s="184"/>
      <c r="BA767" s="184"/>
      <c r="BB767" s="186"/>
      <c r="BC767" s="184"/>
      <c r="BD767" s="184"/>
      <c r="BE767" s="184"/>
      <c r="BF767" s="184"/>
      <c r="BG767" s="186"/>
      <c r="BH767" s="186"/>
      <c r="BI767" s="199"/>
      <c r="BJ767" s="199"/>
      <c r="BK767" s="199"/>
      <c r="BL767" s="186"/>
      <c r="BM767" s="186"/>
      <c r="BN767" s="186"/>
      <c r="BO767" s="186"/>
      <c r="BP767" s="186"/>
      <c r="BQ767" s="186"/>
      <c r="BR767" s="186"/>
      <c r="BS767" s="186"/>
      <c r="BT767" s="187"/>
      <c r="BU767" s="188"/>
      <c r="BV767" s="189"/>
      <c r="BW767" s="185"/>
      <c r="BX767"/>
      <c r="BZ767"/>
    </row>
    <row r="768" spans="2:78" ht="18.75">
      <c r="B768" s="363" t="s">
        <v>307</v>
      </c>
      <c r="C768" s="364"/>
      <c r="D768" s="365" t="s">
        <v>14</v>
      </c>
      <c r="E768" s="365" t="s">
        <v>607</v>
      </c>
      <c r="F768" s="365" t="s">
        <v>1424</v>
      </c>
      <c r="G768" s="366" t="s">
        <v>1424</v>
      </c>
      <c r="H768" s="366" t="s">
        <v>34</v>
      </c>
      <c r="I768" s="366" t="s">
        <v>34</v>
      </c>
      <c r="J768" s="366" t="s">
        <v>608</v>
      </c>
      <c r="L768" s="368"/>
      <c r="M768" s="368" t="s">
        <v>34</v>
      </c>
      <c r="N768" s="367">
        <v>483729</v>
      </c>
      <c r="O768" s="367" t="s">
        <v>1326</v>
      </c>
      <c r="P768" s="371"/>
      <c r="S768" s="367"/>
      <c r="U768" s="369"/>
      <c r="W768" s="369"/>
      <c r="Y768" s="369"/>
      <c r="AA768" s="369"/>
      <c r="AD768" s="575">
        <v>29994412000176</v>
      </c>
      <c r="AE768" s="370"/>
      <c r="AF768" s="370"/>
      <c r="AG768" s="374" t="s">
        <v>59</v>
      </c>
      <c r="AH768" s="374"/>
      <c r="AI768" s="374">
        <v>25000</v>
      </c>
      <c r="AJ768" s="374">
        <v>1000</v>
      </c>
      <c r="AK768" s="374">
        <v>1000</v>
      </c>
      <c r="AN768" s="369"/>
      <c r="AO768" s="367" t="s">
        <v>1326</v>
      </c>
      <c r="AP768" s="370"/>
      <c r="AR768" s="369">
        <v>5.3333333333333297E-3</v>
      </c>
      <c r="AS768" s="369">
        <v>5.3333333333333297E-3</v>
      </c>
      <c r="AT768" s="369" t="s">
        <v>1424</v>
      </c>
      <c r="AW768"/>
      <c r="AX768" s="198"/>
      <c r="AY768" s="184"/>
      <c r="AZ768" s="184"/>
      <c r="BA768" s="184"/>
      <c r="BB768" s="186"/>
      <c r="BC768" s="184"/>
      <c r="BD768" s="184"/>
      <c r="BE768" s="184"/>
      <c r="BF768" s="184"/>
      <c r="BG768" s="186"/>
      <c r="BH768" s="186"/>
      <c r="BI768" s="199"/>
      <c r="BJ768" s="199"/>
      <c r="BK768" s="199"/>
      <c r="BL768" s="186"/>
      <c r="BM768" s="186"/>
      <c r="BN768" s="186"/>
      <c r="BO768" s="186"/>
      <c r="BP768" s="186"/>
      <c r="BQ768" s="186"/>
      <c r="BR768" s="186"/>
      <c r="BS768" s="186"/>
      <c r="BT768" s="187"/>
      <c r="BU768" s="188"/>
      <c r="BV768" s="189"/>
      <c r="BW768" s="185"/>
      <c r="BX768"/>
      <c r="BZ768"/>
    </row>
    <row r="769" spans="2:78" ht="18.75">
      <c r="B769" s="363" t="s">
        <v>484</v>
      </c>
      <c r="C769" s="364">
        <v>29613915000154</v>
      </c>
      <c r="D769" s="365" t="s">
        <v>11</v>
      </c>
      <c r="E769" s="365" t="s">
        <v>620</v>
      </c>
      <c r="F769" s="365" t="s">
        <v>665</v>
      </c>
      <c r="G769" s="366" t="s">
        <v>740</v>
      </c>
      <c r="H769" s="366" t="s">
        <v>34</v>
      </c>
      <c r="I769" s="366" t="s">
        <v>1424</v>
      </c>
      <c r="J769" s="366" t="s">
        <v>608</v>
      </c>
      <c r="K769" s="367" t="s">
        <v>48</v>
      </c>
      <c r="L769" s="368"/>
      <c r="M769" s="368" t="s">
        <v>34</v>
      </c>
      <c r="N769" s="367">
        <v>483761</v>
      </c>
      <c r="O769" s="367" t="s">
        <v>1323</v>
      </c>
      <c r="P769" s="371">
        <v>43450</v>
      </c>
      <c r="Q769" s="372">
        <v>25.409397219999999</v>
      </c>
      <c r="R769" s="372">
        <v>25.788014615873003</v>
      </c>
      <c r="S769" s="367">
        <v>1</v>
      </c>
      <c r="T769" s="369">
        <v>8.6760005432207965E-2</v>
      </c>
      <c r="U769" s="369">
        <v>0.92959198287568878</v>
      </c>
      <c r="V769" s="369">
        <v>0.10647152917621638</v>
      </c>
      <c r="W769" s="369">
        <v>0.95386266141673104</v>
      </c>
      <c r="X769" s="369">
        <v>0.17457775525030339</v>
      </c>
      <c r="Y769" s="369">
        <v>1.1950853831079109</v>
      </c>
      <c r="Z769" s="369">
        <v>0.20567681105194713</v>
      </c>
      <c r="AA769" s="369">
        <v>1.1113116150378715</v>
      </c>
      <c r="AB769" s="369">
        <v>2.15909148555831E-2</v>
      </c>
      <c r="AC769" s="373">
        <v>-0.23852238145027646</v>
      </c>
      <c r="AD769" s="575">
        <v>42046759000155</v>
      </c>
      <c r="AE769" s="370" t="s">
        <v>1832</v>
      </c>
      <c r="AF769" s="370" t="s">
        <v>1833</v>
      </c>
      <c r="AG769" s="374" t="s">
        <v>1458</v>
      </c>
      <c r="AH769" s="374" t="s">
        <v>1819</v>
      </c>
      <c r="AI769" s="374">
        <v>1000</v>
      </c>
      <c r="AJ769" s="374">
        <v>1000</v>
      </c>
      <c r="AK769" s="374">
        <v>1000</v>
      </c>
      <c r="AL769" s="722">
        <v>0</v>
      </c>
      <c r="AM769" s="722">
        <v>20</v>
      </c>
      <c r="AN769" s="369" t="s">
        <v>1834</v>
      </c>
      <c r="AO769" s="367" t="s">
        <v>1326</v>
      </c>
      <c r="AP769" s="370" t="s">
        <v>1835</v>
      </c>
      <c r="AQ769" s="376" t="s">
        <v>666</v>
      </c>
      <c r="AR769" s="369">
        <v>4.9866666666666696E-3</v>
      </c>
      <c r="AS769" s="369">
        <v>4.9866666666666696E-3</v>
      </c>
      <c r="AT769" s="369" t="s">
        <v>1424</v>
      </c>
      <c r="AW769"/>
      <c r="AX769" s="198"/>
      <c r="AY769" s="184"/>
      <c r="AZ769" s="184"/>
      <c r="BA769" s="184"/>
      <c r="BB769" s="186"/>
      <c r="BC769" s="184"/>
      <c r="BD769" s="184"/>
      <c r="BE769" s="184"/>
      <c r="BF769" s="184"/>
      <c r="BG769" s="186"/>
      <c r="BH769" s="186"/>
      <c r="BI769" s="199"/>
      <c r="BJ769" s="199"/>
      <c r="BK769" s="199"/>
      <c r="BL769" s="186"/>
      <c r="BM769" s="186"/>
      <c r="BN769" s="186"/>
      <c r="BO769" s="186"/>
      <c r="BP769" s="186"/>
      <c r="BQ769" s="186"/>
      <c r="BR769" s="186"/>
      <c r="BS769" s="186"/>
      <c r="BT769" s="187"/>
      <c r="BU769" s="188"/>
      <c r="BV769" s="189"/>
      <c r="BW769" s="185"/>
      <c r="BX769"/>
      <c r="BZ769"/>
    </row>
    <row r="770" spans="2:78" ht="18.75">
      <c r="B770" s="363" t="s">
        <v>953</v>
      </c>
      <c r="C770" s="364">
        <v>30995018000131</v>
      </c>
      <c r="D770" s="365" t="s">
        <v>14</v>
      </c>
      <c r="E770" s="365" t="s">
        <v>614</v>
      </c>
      <c r="F770" s="365" t="s">
        <v>1424</v>
      </c>
      <c r="G770" s="366" t="s">
        <v>1424</v>
      </c>
      <c r="H770" s="366" t="s">
        <v>867</v>
      </c>
      <c r="I770" s="366" t="s">
        <v>34</v>
      </c>
      <c r="J770" s="366" t="s">
        <v>608</v>
      </c>
      <c r="K770" s="367" t="s">
        <v>48</v>
      </c>
      <c r="L770" s="368"/>
      <c r="M770" s="368" t="s">
        <v>34</v>
      </c>
      <c r="N770" s="367">
        <v>483788</v>
      </c>
      <c r="O770" s="367" t="s">
        <v>1323</v>
      </c>
      <c r="P770" s="371">
        <v>43456</v>
      </c>
      <c r="Q770" s="372">
        <v>33.271416139999999</v>
      </c>
      <c r="R770" s="372">
        <v>30.892057718174602</v>
      </c>
      <c r="S770" s="367">
        <v>2</v>
      </c>
      <c r="T770" s="369">
        <v>0.13083224161702556</v>
      </c>
      <c r="U770" s="369">
        <v>1.401804925010905</v>
      </c>
      <c r="V770" s="369">
        <v>0.16355093512848073</v>
      </c>
      <c r="W770" s="369">
        <v>1.4652286058618589</v>
      </c>
      <c r="X770" s="369">
        <v>0.11898236004095208</v>
      </c>
      <c r="Y770" s="369">
        <v>0.81450285077128981</v>
      </c>
      <c r="Z770" s="369">
        <v>0.22251040928579391</v>
      </c>
      <c r="AA770" s="369">
        <v>1.2022668041254254</v>
      </c>
      <c r="AB770" s="369">
        <v>0.16292631256840001</v>
      </c>
      <c r="AC770" s="373">
        <v>0.31872991357009561</v>
      </c>
      <c r="AD770" s="575">
        <v>30994978000187</v>
      </c>
      <c r="AE770" s="370" t="s">
        <v>2068</v>
      </c>
      <c r="AF770" s="370" t="s">
        <v>1856</v>
      </c>
      <c r="AG770" s="374" t="s">
        <v>59</v>
      </c>
      <c r="AH770" s="374" t="s">
        <v>1813</v>
      </c>
      <c r="AI770" s="374">
        <v>500</v>
      </c>
      <c r="AJ770" s="374">
        <v>100</v>
      </c>
      <c r="AK770" s="374">
        <v>500</v>
      </c>
      <c r="AL770" s="722">
        <v>0</v>
      </c>
      <c r="AM770" s="722">
        <v>0</v>
      </c>
      <c r="AN770" s="369" t="s">
        <v>1820</v>
      </c>
      <c r="AO770" s="367" t="s">
        <v>1326</v>
      </c>
      <c r="AP770" s="370" t="s">
        <v>1816</v>
      </c>
      <c r="AQ770" s="376" t="s">
        <v>661</v>
      </c>
      <c r="AR770" s="369">
        <v>4.725E-3</v>
      </c>
      <c r="AS770" s="369">
        <v>4.725E-3</v>
      </c>
      <c r="AT770" s="369" t="s">
        <v>1424</v>
      </c>
      <c r="AW770"/>
      <c r="AX770" s="198"/>
      <c r="AY770" s="184"/>
      <c r="AZ770" s="184"/>
      <c r="BA770" s="184"/>
      <c r="BB770" s="186"/>
      <c r="BC770" s="184"/>
      <c r="BD770" s="184"/>
      <c r="BE770" s="184"/>
      <c r="BF770" s="184"/>
      <c r="BG770" s="186"/>
      <c r="BH770" s="186"/>
      <c r="BI770" s="199"/>
      <c r="BJ770" s="199"/>
      <c r="BK770" s="199"/>
      <c r="BL770" s="186"/>
      <c r="BM770" s="186"/>
      <c r="BN770" s="186"/>
      <c r="BO770" s="186"/>
      <c r="BP770" s="186"/>
      <c r="BQ770" s="186"/>
      <c r="BR770" s="186"/>
      <c r="BS770" s="186"/>
      <c r="BT770" s="187"/>
      <c r="BU770" s="188"/>
      <c r="BV770" s="189"/>
      <c r="BW770" s="185"/>
      <c r="BX770"/>
      <c r="BZ770"/>
    </row>
    <row r="771" spans="2:78" ht="18.75">
      <c r="B771" s="363" t="s">
        <v>410</v>
      </c>
      <c r="C771" s="364">
        <v>31907986000101</v>
      </c>
      <c r="D771" s="365" t="s">
        <v>14</v>
      </c>
      <c r="E771" s="365" t="s">
        <v>607</v>
      </c>
      <c r="F771" s="365" t="s">
        <v>1424</v>
      </c>
      <c r="G771" s="366" t="s">
        <v>1424</v>
      </c>
      <c r="H771" s="366" t="s">
        <v>34</v>
      </c>
      <c r="I771" s="366" t="s">
        <v>34</v>
      </c>
      <c r="J771" s="366" t="s">
        <v>608</v>
      </c>
      <c r="K771" s="367" t="s">
        <v>48</v>
      </c>
      <c r="L771" s="368"/>
      <c r="M771" s="368" t="s">
        <v>1421</v>
      </c>
      <c r="N771" s="367">
        <v>483801</v>
      </c>
      <c r="O771" s="367" t="s">
        <v>1323</v>
      </c>
      <c r="P771" s="371">
        <v>43439</v>
      </c>
      <c r="Q771" s="372">
        <v>3.6220396199999998</v>
      </c>
      <c r="R771" s="372">
        <v>3.5293496607936499</v>
      </c>
      <c r="S771" s="367">
        <v>2</v>
      </c>
      <c r="T771" s="369">
        <v>-3.6742339903920285E-2</v>
      </c>
      <c r="U771" s="369">
        <v>-0.39367660751780309</v>
      </c>
      <c r="V771" s="369">
        <v>-0.18175115231753403</v>
      </c>
      <c r="W771" s="369">
        <v>-1.6282816561996658</v>
      </c>
      <c r="X771" s="369">
        <v>4.8033493894017454E-3</v>
      </c>
      <c r="Y771" s="369">
        <v>3.2881695820890441E-2</v>
      </c>
      <c r="Z771" s="369">
        <v>-9.155135789552904E-2</v>
      </c>
      <c r="AA771" s="369">
        <v>-0.49466970477334898</v>
      </c>
      <c r="AB771" s="369">
        <v>0.29479272003379492</v>
      </c>
      <c r="AC771" s="373">
        <v>-0.99518264185479932</v>
      </c>
      <c r="AD771" s="575">
        <v>0</v>
      </c>
      <c r="AE771" s="370" t="s">
        <v>2067</v>
      </c>
      <c r="AF771" s="370" t="s">
        <v>1833</v>
      </c>
      <c r="AG771" s="374" t="s">
        <v>1458</v>
      </c>
      <c r="AH771" s="374" t="s">
        <v>1819</v>
      </c>
      <c r="AI771" s="374">
        <v>1000</v>
      </c>
      <c r="AJ771" s="374">
        <v>1000</v>
      </c>
      <c r="AK771" s="374">
        <v>1000</v>
      </c>
      <c r="AL771" s="722">
        <v>2</v>
      </c>
      <c r="AM771" s="722">
        <v>20</v>
      </c>
      <c r="AN771" s="369" t="s">
        <v>1815</v>
      </c>
      <c r="AO771" s="367" t="s">
        <v>1326</v>
      </c>
      <c r="AP771" s="370" t="s">
        <v>1816</v>
      </c>
      <c r="AQ771" s="376" t="s">
        <v>661</v>
      </c>
      <c r="AR771" s="369">
        <v>2.66666666666667E-3</v>
      </c>
      <c r="AS771" s="369">
        <v>2.66666666666667E-3</v>
      </c>
      <c r="AT771" s="369" t="s">
        <v>1424</v>
      </c>
      <c r="AW771"/>
      <c r="AX771" s="198"/>
      <c r="AY771" s="184"/>
      <c r="AZ771" s="184"/>
      <c r="BA771" s="184"/>
      <c r="BB771" s="186"/>
      <c r="BC771" s="184"/>
      <c r="BD771" s="184"/>
      <c r="BE771" s="184"/>
      <c r="BF771" s="184"/>
      <c r="BG771" s="186"/>
      <c r="BH771" s="186"/>
      <c r="BI771" s="199"/>
      <c r="BJ771" s="199"/>
      <c r="BK771" s="199"/>
      <c r="BL771" s="186"/>
      <c r="BM771" s="186"/>
      <c r="BN771" s="186"/>
      <c r="BO771" s="186"/>
      <c r="BP771" s="186"/>
      <c r="BQ771" s="186"/>
      <c r="BR771" s="186"/>
      <c r="BS771" s="186"/>
      <c r="BT771" s="187"/>
      <c r="BU771" s="188"/>
      <c r="BV771" s="189"/>
      <c r="BW771" s="185"/>
      <c r="BX771"/>
      <c r="BZ771"/>
    </row>
    <row r="772" spans="2:78" ht="18.75">
      <c r="B772" s="363" t="s">
        <v>1123</v>
      </c>
      <c r="C772" s="364">
        <v>31594537000150</v>
      </c>
      <c r="D772" s="365" t="s">
        <v>13</v>
      </c>
      <c r="E772" s="365" t="s">
        <v>616</v>
      </c>
      <c r="F772" s="365" t="s">
        <v>617</v>
      </c>
      <c r="G772" s="366" t="s">
        <v>34</v>
      </c>
      <c r="H772" s="366" t="s">
        <v>1340</v>
      </c>
      <c r="I772" s="366" t="s">
        <v>34</v>
      </c>
      <c r="J772" s="366" t="s">
        <v>608</v>
      </c>
      <c r="K772" s="367" t="s">
        <v>48</v>
      </c>
      <c r="L772" s="368"/>
      <c r="M772" s="368" t="s">
        <v>34</v>
      </c>
      <c r="N772" s="367">
        <v>483877</v>
      </c>
      <c r="O772" s="367" t="s">
        <v>1323</v>
      </c>
      <c r="P772" s="371">
        <v>43351</v>
      </c>
      <c r="Q772" s="372">
        <v>469.6405795</v>
      </c>
      <c r="R772" s="372">
        <v>446.43778344039725</v>
      </c>
      <c r="S772" s="367">
        <v>1</v>
      </c>
      <c r="T772" s="369">
        <v>6.6546116650429976E-2</v>
      </c>
      <c r="U772" s="369">
        <v>0.71300982776086241</v>
      </c>
      <c r="V772" s="369">
        <v>0.11965119024509452</v>
      </c>
      <c r="W772" s="369">
        <v>1.0719372930201139</v>
      </c>
      <c r="X772" s="369">
        <v>0.18043161016312492</v>
      </c>
      <c r="Y772" s="369">
        <v>1.2351583948791818</v>
      </c>
      <c r="Z772" s="369">
        <v>0.23728324098394848</v>
      </c>
      <c r="AA772" s="369">
        <v>1.2820872727975712</v>
      </c>
      <c r="AB772" s="369">
        <v>7.5024582333473186E-2</v>
      </c>
      <c r="AC772" s="373">
        <v>0.10702818183169982</v>
      </c>
      <c r="AD772" s="575">
        <v>41054588000143</v>
      </c>
      <c r="AE772" s="370" t="s">
        <v>2069</v>
      </c>
      <c r="AF772" s="370" t="s">
        <v>1812</v>
      </c>
      <c r="AG772" s="374" t="s">
        <v>1459</v>
      </c>
      <c r="AH772" s="374" t="s">
        <v>1819</v>
      </c>
      <c r="AI772" s="374">
        <v>500</v>
      </c>
      <c r="AJ772" s="374">
        <v>100</v>
      </c>
      <c r="AK772" s="374">
        <v>500</v>
      </c>
      <c r="AL772" s="722">
        <v>2.5</v>
      </c>
      <c r="AM772" s="722">
        <v>20</v>
      </c>
      <c r="AN772" s="369" t="s">
        <v>1834</v>
      </c>
      <c r="AO772" s="367" t="s">
        <v>1326</v>
      </c>
      <c r="AP772" s="370" t="s">
        <v>1835</v>
      </c>
      <c r="AQ772" s="376" t="s">
        <v>670</v>
      </c>
      <c r="AR772" s="369">
        <v>5.0673000000000003E-3</v>
      </c>
      <c r="AS772" s="369">
        <v>5.0673000000000003E-3</v>
      </c>
      <c r="AT772" s="369" t="s">
        <v>1424</v>
      </c>
      <c r="AW772"/>
      <c r="AX772" s="198"/>
      <c r="AY772" s="184"/>
      <c r="AZ772" s="184"/>
      <c r="BA772" s="184"/>
      <c r="BB772" s="186"/>
      <c r="BC772" s="184"/>
      <c r="BD772" s="184"/>
      <c r="BE772" s="184"/>
      <c r="BF772" s="184"/>
      <c r="BG772" s="186"/>
      <c r="BH772" s="186"/>
      <c r="BI772" s="199"/>
      <c r="BJ772" s="199"/>
      <c r="BK772" s="199"/>
      <c r="BL772" s="186"/>
      <c r="BM772" s="186"/>
      <c r="BN772" s="186"/>
      <c r="BO772" s="186"/>
      <c r="BP772" s="186"/>
      <c r="BQ772" s="186"/>
      <c r="BR772" s="186"/>
      <c r="BS772" s="186"/>
      <c r="BT772" s="187"/>
      <c r="BU772" s="188"/>
      <c r="BV772" s="189"/>
      <c r="BW772" s="185"/>
      <c r="BX772"/>
      <c r="BZ772"/>
    </row>
    <row r="773" spans="2:78" ht="18.75">
      <c r="B773" s="363" t="s">
        <v>253</v>
      </c>
      <c r="C773" s="364">
        <v>31923761000149</v>
      </c>
      <c r="D773" s="365" t="s">
        <v>13</v>
      </c>
      <c r="E773" s="365" t="s">
        <v>616</v>
      </c>
      <c r="F773" s="365" t="s">
        <v>610</v>
      </c>
      <c r="G773" s="366" t="s">
        <v>1424</v>
      </c>
      <c r="H773" s="366" t="s">
        <v>1340</v>
      </c>
      <c r="I773" s="366" t="s">
        <v>34</v>
      </c>
      <c r="J773" s="366" t="s">
        <v>608</v>
      </c>
      <c r="K773" s="367" t="s">
        <v>48</v>
      </c>
      <c r="L773" s="368"/>
      <c r="M773" s="368" t="s">
        <v>34</v>
      </c>
      <c r="N773" s="367">
        <v>484032</v>
      </c>
      <c r="O773" s="367" t="s">
        <v>1323</v>
      </c>
      <c r="P773" s="371">
        <v>43457</v>
      </c>
      <c r="Q773" s="372">
        <v>42.397323409999998</v>
      </c>
      <c r="R773" s="372">
        <v>40.076426912579379</v>
      </c>
      <c r="S773" s="367">
        <v>1</v>
      </c>
      <c r="T773" s="369">
        <v>7.1617880231134023E-3</v>
      </c>
      <c r="U773" s="369">
        <v>7.6735134998848958E-2</v>
      </c>
      <c r="V773" s="369">
        <v>8.7526113913183323E-2</v>
      </c>
      <c r="W773" s="369">
        <v>0.78413349189825055</v>
      </c>
      <c r="X773" s="369">
        <v>0.13618972992431733</v>
      </c>
      <c r="Y773" s="369">
        <v>0.93229721809980048</v>
      </c>
      <c r="Z773" s="369">
        <v>0.16441248539871567</v>
      </c>
      <c r="AA773" s="369">
        <v>0.88835247759014413</v>
      </c>
      <c r="AB773" s="369">
        <v>7.4171958033368693E-2</v>
      </c>
      <c r="AC773" s="373">
        <v>-0.32485770001159758</v>
      </c>
      <c r="AD773" s="575">
        <v>0</v>
      </c>
      <c r="AE773" s="370" t="s">
        <v>1878</v>
      </c>
      <c r="AF773" s="370" t="s">
        <v>1812</v>
      </c>
      <c r="AG773" s="374" t="s">
        <v>1459</v>
      </c>
      <c r="AH773" s="374" t="s">
        <v>1819</v>
      </c>
      <c r="AI773" s="374">
        <v>5000</v>
      </c>
      <c r="AJ773" s="374">
        <v>1000</v>
      </c>
      <c r="AK773" s="374">
        <v>5000</v>
      </c>
      <c r="AL773" s="722">
        <v>2</v>
      </c>
      <c r="AM773" s="722">
        <v>20</v>
      </c>
      <c r="AN773" s="369" t="s">
        <v>1820</v>
      </c>
      <c r="AO773" s="367" t="s">
        <v>1326</v>
      </c>
      <c r="AP773" s="370" t="s">
        <v>1835</v>
      </c>
      <c r="AQ773" s="376" t="s">
        <v>670</v>
      </c>
      <c r="AR773" s="369">
        <v>6.6666666666666697E-3</v>
      </c>
      <c r="AS773" s="369">
        <v>6.6666666666666697E-3</v>
      </c>
      <c r="AT773" s="369" t="s">
        <v>1424</v>
      </c>
      <c r="AW773"/>
      <c r="AX773" s="198"/>
      <c r="AY773" s="184"/>
      <c r="AZ773" s="184"/>
      <c r="BA773" s="184"/>
      <c r="BB773" s="186"/>
      <c r="BC773" s="184"/>
      <c r="BD773" s="184"/>
      <c r="BE773" s="184"/>
      <c r="BF773" s="184"/>
      <c r="BG773" s="186"/>
      <c r="BH773" s="186"/>
      <c r="BI773" s="199"/>
      <c r="BJ773" s="199"/>
      <c r="BK773" s="199"/>
      <c r="BL773" s="186"/>
      <c r="BM773" s="186"/>
      <c r="BN773" s="186"/>
      <c r="BO773" s="186"/>
      <c r="BP773" s="186"/>
      <c r="BQ773" s="186"/>
      <c r="BR773" s="186"/>
      <c r="BS773" s="186"/>
      <c r="BT773" s="187"/>
      <c r="BU773" s="188"/>
      <c r="BV773" s="189"/>
      <c r="BW773" s="185"/>
      <c r="BX773"/>
      <c r="BZ773"/>
    </row>
    <row r="774" spans="2:78" ht="18.75">
      <c r="B774" s="363" t="s">
        <v>817</v>
      </c>
      <c r="C774" s="364">
        <v>32158410000151</v>
      </c>
      <c r="D774" s="365" t="s">
        <v>11</v>
      </c>
      <c r="E774" s="365" t="s">
        <v>620</v>
      </c>
      <c r="F774" s="365" t="s">
        <v>674</v>
      </c>
      <c r="G774" s="366" t="s">
        <v>740</v>
      </c>
      <c r="H774" s="366" t="s">
        <v>34</v>
      </c>
      <c r="I774" s="366" t="s">
        <v>1306</v>
      </c>
      <c r="J774" s="366" t="s">
        <v>608</v>
      </c>
      <c r="K774" s="367" t="s">
        <v>48</v>
      </c>
      <c r="L774" s="368"/>
      <c r="M774" s="368" t="s">
        <v>1421</v>
      </c>
      <c r="N774" s="367">
        <v>484040</v>
      </c>
      <c r="O774" s="367" t="s">
        <v>1323</v>
      </c>
      <c r="P774" s="371">
        <v>43464</v>
      </c>
      <c r="Q774" s="372">
        <v>33.10359862</v>
      </c>
      <c r="R774" s="372">
        <v>34.035630547698418</v>
      </c>
      <c r="S774" s="367">
        <v>0</v>
      </c>
      <c r="T774" s="369">
        <v>9.2760161515143658E-2</v>
      </c>
      <c r="U774" s="369">
        <v>0.99388078694979731</v>
      </c>
      <c r="V774" s="369">
        <v>0.11047912223676026</v>
      </c>
      <c r="W774" s="369">
        <v>0.98976609412012384</v>
      </c>
      <c r="X774" s="369">
        <v>0.14655141823577433</v>
      </c>
      <c r="Y774" s="369">
        <v>1.0032289483628452</v>
      </c>
      <c r="Z774" s="369">
        <v>0.17656394106937046</v>
      </c>
      <c r="AA774" s="369">
        <v>0.95400914426709782</v>
      </c>
      <c r="AB774" s="369">
        <v>1.7836283537188686E-3</v>
      </c>
      <c r="AC774" s="373">
        <v>-0.64044920911814784</v>
      </c>
      <c r="AD774" s="575">
        <v>32312120000110</v>
      </c>
      <c r="AE774" s="370" t="s">
        <v>1822</v>
      </c>
      <c r="AF774" s="370" t="s">
        <v>1858</v>
      </c>
      <c r="AG774" s="374" t="s">
        <v>721</v>
      </c>
      <c r="AH774" s="374" t="s">
        <v>1819</v>
      </c>
      <c r="AI774" s="374">
        <v>30</v>
      </c>
      <c r="AJ774" s="374">
        <v>30</v>
      </c>
      <c r="AK774" s="374">
        <v>30</v>
      </c>
      <c r="AL774" s="722">
        <v>0.25</v>
      </c>
      <c r="AM774" s="722">
        <v>0</v>
      </c>
      <c r="AN774" s="369" t="s">
        <v>1820</v>
      </c>
      <c r="AO774" s="367" t="s">
        <v>1326</v>
      </c>
      <c r="AP774" s="370" t="s">
        <v>1821</v>
      </c>
      <c r="AQ774" s="376" t="s">
        <v>671</v>
      </c>
      <c r="AR774" s="369">
        <v>6.6666666666666697E-4</v>
      </c>
      <c r="AS774" s="369">
        <v>6.6666666666666697E-4</v>
      </c>
      <c r="AT774" s="369" t="s">
        <v>1424</v>
      </c>
      <c r="AW774"/>
      <c r="AX774" s="198"/>
      <c r="AY774" s="184"/>
      <c r="AZ774" s="184"/>
      <c r="BA774" s="184"/>
      <c r="BB774" s="186"/>
      <c r="BC774" s="184"/>
      <c r="BD774" s="184"/>
      <c r="BE774" s="184"/>
      <c r="BF774" s="184"/>
      <c r="BG774" s="186"/>
      <c r="BH774" s="186"/>
      <c r="BI774" s="199"/>
      <c r="BJ774" s="199"/>
      <c r="BK774" s="199"/>
      <c r="BL774" s="186"/>
      <c r="BM774" s="186"/>
      <c r="BN774" s="186"/>
      <c r="BO774" s="186"/>
      <c r="BP774" s="186"/>
      <c r="BQ774" s="186"/>
      <c r="BR774" s="186"/>
      <c r="BS774" s="186"/>
      <c r="BT774" s="187"/>
      <c r="BU774" s="188"/>
      <c r="BV774" s="189"/>
      <c r="BW774" s="185"/>
      <c r="BX774"/>
      <c r="BZ774"/>
    </row>
    <row r="775" spans="2:78" ht="18.75">
      <c r="B775" s="363" t="s">
        <v>1685</v>
      </c>
      <c r="C775" s="364">
        <v>31006892000161</v>
      </c>
      <c r="D775" s="365" t="s">
        <v>14</v>
      </c>
      <c r="E775" s="365" t="s">
        <v>614</v>
      </c>
      <c r="F775" s="365" t="s">
        <v>1424</v>
      </c>
      <c r="G775" s="366" t="s">
        <v>1424</v>
      </c>
      <c r="H775" s="366" t="s">
        <v>1340</v>
      </c>
      <c r="I775" s="366" t="s">
        <v>34</v>
      </c>
      <c r="J775" s="366" t="s">
        <v>608</v>
      </c>
      <c r="K775" s="367" t="s">
        <v>48</v>
      </c>
      <c r="L775" s="368"/>
      <c r="M775" s="368" t="s">
        <v>1424</v>
      </c>
      <c r="N775" s="367">
        <v>484113</v>
      </c>
      <c r="O775" s="367" t="s">
        <v>1323</v>
      </c>
      <c r="P775" s="371">
        <v>43457</v>
      </c>
      <c r="Q775" s="372">
        <v>23.575216449999999</v>
      </c>
      <c r="R775" s="372">
        <v>43.343252856111128</v>
      </c>
      <c r="S775" s="367">
        <v>2</v>
      </c>
      <c r="T775" s="369">
        <v>2.5824728798042873E-2</v>
      </c>
      <c r="U775" s="369">
        <v>0.27669962364580081</v>
      </c>
      <c r="V775" s="369">
        <v>-7.3539958060041655E-2</v>
      </c>
      <c r="W775" s="369">
        <v>-0.65883359296482757</v>
      </c>
      <c r="X775" s="369">
        <v>2.1814700323644409E-2</v>
      </c>
      <c r="Y775" s="369">
        <v>0.14933420043285578</v>
      </c>
      <c r="Z775" s="369">
        <v>0.15706806357515846</v>
      </c>
      <c r="AA775" s="369">
        <v>0.84866914510111935</v>
      </c>
      <c r="AB775" s="369">
        <v>0.2321321932881692</v>
      </c>
      <c r="AC775" s="373">
        <v>-0.79765499581284816</v>
      </c>
      <c r="AD775" s="575">
        <v>32072964000131</v>
      </c>
      <c r="AE775" s="370" t="s">
        <v>1906</v>
      </c>
      <c r="AF775" s="370" t="s">
        <v>1907</v>
      </c>
      <c r="AG775" s="374" t="s">
        <v>1462</v>
      </c>
      <c r="AH775" s="374" t="s">
        <v>1819</v>
      </c>
      <c r="AI775" s="374">
        <v>20000</v>
      </c>
      <c r="AJ775" s="374">
        <v>1000</v>
      </c>
      <c r="AK775" s="374">
        <v>20000</v>
      </c>
      <c r="AL775" s="722">
        <v>2.5</v>
      </c>
      <c r="AM775" s="722">
        <v>0</v>
      </c>
      <c r="AN775" s="369" t="s">
        <v>1820</v>
      </c>
      <c r="AO775" s="367" t="s">
        <v>1326</v>
      </c>
      <c r="AP775" s="370" t="s">
        <v>1835</v>
      </c>
      <c r="AQ775" s="376" t="s">
        <v>1815</v>
      </c>
      <c r="AR775" s="369">
        <v>0</v>
      </c>
      <c r="AS775" s="369">
        <v>0</v>
      </c>
      <c r="AT775" s="369" t="s">
        <v>1424</v>
      </c>
      <c r="AW775"/>
      <c r="AX775" s="198"/>
      <c r="AY775" s="184"/>
      <c r="AZ775" s="184"/>
      <c r="BA775" s="184"/>
      <c r="BB775" s="186"/>
      <c r="BC775" s="184"/>
      <c r="BD775" s="184"/>
      <c r="BE775" s="184"/>
      <c r="BF775" s="184"/>
      <c r="BG775" s="186"/>
      <c r="BH775" s="186"/>
      <c r="BI775" s="199"/>
      <c r="BJ775" s="199"/>
      <c r="BK775" s="199"/>
      <c r="BL775" s="186"/>
      <c r="BM775" s="186"/>
      <c r="BN775" s="186"/>
      <c r="BO775" s="186"/>
      <c r="BP775" s="186"/>
      <c r="BQ775" s="186"/>
      <c r="BR775" s="186"/>
      <c r="BS775" s="186"/>
      <c r="BT775" s="187"/>
      <c r="BU775" s="188"/>
      <c r="BV775" s="189"/>
      <c r="BW775" s="185"/>
      <c r="BX775"/>
      <c r="BZ775"/>
    </row>
    <row r="776" spans="2:78" ht="18.75">
      <c r="B776" s="363" t="s">
        <v>1543</v>
      </c>
      <c r="C776" s="364">
        <v>31848081000108</v>
      </c>
      <c r="D776" s="365" t="s">
        <v>14</v>
      </c>
      <c r="E776" s="365" t="s">
        <v>607</v>
      </c>
      <c r="F776" s="365" t="s">
        <v>1424</v>
      </c>
      <c r="G776" s="366" t="s">
        <v>1424</v>
      </c>
      <c r="H776" s="366" t="s">
        <v>34</v>
      </c>
      <c r="I776" s="366" t="s">
        <v>34</v>
      </c>
      <c r="J776" s="366" t="s">
        <v>608</v>
      </c>
      <c r="K776" s="367" t="s">
        <v>48</v>
      </c>
      <c r="L776" s="368"/>
      <c r="M776" s="368" t="s">
        <v>1424</v>
      </c>
      <c r="N776" s="367">
        <v>484156</v>
      </c>
      <c r="O776" s="367" t="s">
        <v>1326</v>
      </c>
      <c r="P776" s="371">
        <v>43383</v>
      </c>
      <c r="Q776" s="372">
        <v>0</v>
      </c>
      <c r="R776" s="372">
        <v>4.954006746755562</v>
      </c>
      <c r="S776" s="367">
        <v>3</v>
      </c>
      <c r="T776" s="369">
        <v>-4.1507779296540703E-2</v>
      </c>
      <c r="U776" s="369">
        <v>-0.44473601250736772</v>
      </c>
      <c r="V776" s="369">
        <v>-8.5945424710990537E-2</v>
      </c>
      <c r="W776" s="369">
        <v>-0.76997233143646293</v>
      </c>
      <c r="X776" s="369">
        <v>0.18607274479950875</v>
      </c>
      <c r="Y776" s="369">
        <v>1.2737752137197045</v>
      </c>
      <c r="Z776" s="369">
        <v>5.2957418047216986E-2</v>
      </c>
      <c r="AA776" s="369">
        <v>0.28613917863314364</v>
      </c>
      <c r="AB776" s="369">
        <v>0.17788200083941258</v>
      </c>
      <c r="AC776" s="373">
        <v>-1.1106625143856415</v>
      </c>
      <c r="AD776" s="575">
        <v>0</v>
      </c>
      <c r="AE776" s="370" t="s">
        <v>2070</v>
      </c>
      <c r="AF776" s="370" t="s">
        <v>1956</v>
      </c>
      <c r="AG776" s="374" t="s">
        <v>763</v>
      </c>
      <c r="AH776" s="374" t="s">
        <v>1819</v>
      </c>
      <c r="AI776" s="374">
        <v>100</v>
      </c>
      <c r="AJ776" s="374">
        <v>100</v>
      </c>
      <c r="AK776" s="374">
        <v>100</v>
      </c>
      <c r="AL776" s="722">
        <v>2</v>
      </c>
      <c r="AM776" s="722">
        <v>20</v>
      </c>
      <c r="AN776" s="369" t="s">
        <v>668</v>
      </c>
      <c r="AO776" s="367" t="s">
        <v>1326</v>
      </c>
      <c r="AP776" s="370" t="s">
        <v>1816</v>
      </c>
      <c r="AQ776" s="376" t="s">
        <v>661</v>
      </c>
      <c r="AR776" s="369">
        <v>5.3333333333333297E-3</v>
      </c>
      <c r="AS776" s="369">
        <v>5.3333333333333297E-3</v>
      </c>
      <c r="AT776" s="369" t="s">
        <v>1424</v>
      </c>
      <c r="AW776" s="198"/>
      <c r="AX776" s="198"/>
      <c r="AY776" s="184"/>
      <c r="AZ776" s="184"/>
      <c r="BA776" s="184"/>
      <c r="BB776" s="186"/>
      <c r="BC776" s="184"/>
      <c r="BD776" s="184"/>
      <c r="BE776" s="184"/>
      <c r="BF776" s="184"/>
      <c r="BG776" s="186"/>
      <c r="BH776" s="186"/>
      <c r="BI776" s="199"/>
      <c r="BJ776" s="199"/>
      <c r="BK776" s="199"/>
      <c r="BL776" s="218"/>
      <c r="BM776" s="186"/>
      <c r="BN776" s="186"/>
      <c r="BO776" s="186"/>
      <c r="BP776" s="186"/>
      <c r="BQ776" s="186"/>
      <c r="BR776" s="186"/>
      <c r="BS776" s="186"/>
      <c r="BT776" s="187"/>
      <c r="BU776" s="188"/>
      <c r="BV776" s="189"/>
      <c r="BW776" s="185"/>
      <c r="BX776"/>
      <c r="BZ776"/>
    </row>
    <row r="777" spans="2:78" ht="18.75">
      <c r="B777" s="363" t="s">
        <v>1532</v>
      </c>
      <c r="C777" s="364">
        <v>31594616000161</v>
      </c>
      <c r="D777" s="365" t="s">
        <v>14</v>
      </c>
      <c r="E777" s="365" t="s">
        <v>614</v>
      </c>
      <c r="F777" s="365" t="s">
        <v>691</v>
      </c>
      <c r="G777" s="366" t="s">
        <v>1424</v>
      </c>
      <c r="H777" s="366" t="s">
        <v>867</v>
      </c>
      <c r="I777" s="366" t="s">
        <v>34</v>
      </c>
      <c r="J777" s="366" t="s">
        <v>608</v>
      </c>
      <c r="K777" s="367" t="s">
        <v>48</v>
      </c>
      <c r="L777" s="368"/>
      <c r="M777" s="368" t="s">
        <v>1424</v>
      </c>
      <c r="N777" s="367">
        <v>484350</v>
      </c>
      <c r="O777" s="367" t="s">
        <v>1323</v>
      </c>
      <c r="P777" s="371">
        <v>43464</v>
      </c>
      <c r="Q777" s="372">
        <v>374.42411533000001</v>
      </c>
      <c r="R777" s="372">
        <v>292.73595538416674</v>
      </c>
      <c r="S777" s="367">
        <v>2</v>
      </c>
      <c r="T777" s="369">
        <v>0.15736562424886569</v>
      </c>
      <c r="U777" s="369">
        <v>1.6860974357162484</v>
      </c>
      <c r="V777" s="369">
        <v>0.1741031428426083</v>
      </c>
      <c r="W777" s="369">
        <v>1.5597642719868485</v>
      </c>
      <c r="X777" s="369">
        <v>0.48237377283008342</v>
      </c>
      <c r="Y777" s="369">
        <v>3.3021265755039364</v>
      </c>
      <c r="Z777" s="369">
        <v>0.64721820902084715</v>
      </c>
      <c r="AA777" s="369">
        <v>3.4970452403952086</v>
      </c>
      <c r="AB777" s="369">
        <v>0.16664915380065884</v>
      </c>
      <c r="AC777" s="373">
        <v>0.37492957997306714</v>
      </c>
      <c r="AD777" s="575">
        <v>32071783000190</v>
      </c>
      <c r="AE777" s="370" t="s">
        <v>1975</v>
      </c>
      <c r="AF777" s="370" t="s">
        <v>1818</v>
      </c>
      <c r="AG777" s="374" t="s">
        <v>59</v>
      </c>
      <c r="AH777" s="374" t="s">
        <v>1813</v>
      </c>
      <c r="AI777" s="374">
        <v>100000</v>
      </c>
      <c r="AJ777" s="374">
        <v>50000</v>
      </c>
      <c r="AK777" s="374">
        <v>50000</v>
      </c>
      <c r="AL777" s="722">
        <v>1.9</v>
      </c>
      <c r="AM777" s="722">
        <v>20</v>
      </c>
      <c r="AN777" s="369" t="s">
        <v>1824</v>
      </c>
      <c r="AO777" s="367" t="s">
        <v>1326</v>
      </c>
      <c r="AP777" s="370" t="s">
        <v>1816</v>
      </c>
      <c r="AQ777" s="376" t="s">
        <v>1815</v>
      </c>
      <c r="AR777" s="369">
        <v>0</v>
      </c>
      <c r="AS777" s="369">
        <v>0</v>
      </c>
      <c r="AT777" s="369" t="s">
        <v>1424</v>
      </c>
      <c r="AW777"/>
      <c r="AX777" s="198"/>
      <c r="AY777" s="184"/>
      <c r="AZ777" s="184"/>
      <c r="BA777" s="184"/>
      <c r="BB777" s="186"/>
      <c r="BC777" s="184"/>
      <c r="BD777" s="184"/>
      <c r="BE777" s="184"/>
      <c r="BF777" s="184"/>
      <c r="BG777" s="186"/>
      <c r="BH777" s="186"/>
      <c r="BI777" s="199"/>
      <c r="BJ777" s="199"/>
      <c r="BK777" s="199"/>
      <c r="BL777" s="186"/>
      <c r="BM777" s="186"/>
      <c r="BN777" s="186"/>
      <c r="BO777" s="186"/>
      <c r="BP777" s="186"/>
      <c r="BQ777" s="186"/>
      <c r="BR777" s="186"/>
      <c r="BS777" s="186"/>
      <c r="BT777" s="187"/>
      <c r="BU777" s="188"/>
      <c r="BV777" s="189"/>
      <c r="BW777" s="185"/>
      <c r="BX777"/>
      <c r="BZ777"/>
    </row>
    <row r="778" spans="2:78" ht="18.75">
      <c r="B778" s="363" t="s">
        <v>901</v>
      </c>
      <c r="C778" s="364">
        <v>26605199000175</v>
      </c>
      <c r="D778" s="365" t="s">
        <v>11</v>
      </c>
      <c r="E778" s="365" t="s">
        <v>620</v>
      </c>
      <c r="F778" s="365" t="s">
        <v>665</v>
      </c>
      <c r="G778" s="366" t="s">
        <v>740</v>
      </c>
      <c r="H778" s="366" t="s">
        <v>34</v>
      </c>
      <c r="I778" s="366" t="s">
        <v>1424</v>
      </c>
      <c r="J778" s="366" t="s">
        <v>1424</v>
      </c>
      <c r="K778" s="367" t="s">
        <v>48</v>
      </c>
      <c r="L778" s="368"/>
      <c r="M778" s="368" t="s">
        <v>34</v>
      </c>
      <c r="N778" s="367">
        <v>484504</v>
      </c>
      <c r="O778" s="367" t="s">
        <v>1323</v>
      </c>
      <c r="P778" s="371">
        <v>43425</v>
      </c>
      <c r="Q778" s="372">
        <v>70.355528169999999</v>
      </c>
      <c r="R778" s="372">
        <v>66.535819800317441</v>
      </c>
      <c r="S778" s="367">
        <v>1</v>
      </c>
      <c r="T778" s="369">
        <v>6.7439622153735668E-2</v>
      </c>
      <c r="U778" s="369">
        <v>0.72258331209146542</v>
      </c>
      <c r="V778" s="369">
        <v>9.2639592156564143E-2</v>
      </c>
      <c r="W778" s="369">
        <v>0.82994438617267341</v>
      </c>
      <c r="X778" s="369">
        <v>0.18742522382458349</v>
      </c>
      <c r="Y778" s="369">
        <v>1.2830337123841502</v>
      </c>
      <c r="Z778" s="369">
        <v>0.25287107332009984</v>
      </c>
      <c r="AA778" s="369">
        <v>1.3663113476450401</v>
      </c>
      <c r="AB778" s="369">
        <v>5.7453630211510565E-2</v>
      </c>
      <c r="AC778" s="373">
        <v>-0.33038562365538998</v>
      </c>
      <c r="AD778" s="575">
        <v>27923072000167</v>
      </c>
      <c r="AE778" s="370" t="s">
        <v>1941</v>
      </c>
      <c r="AF778" s="370" t="s">
        <v>1812</v>
      </c>
      <c r="AG778" s="374" t="s">
        <v>1459</v>
      </c>
      <c r="AH778" s="374" t="s">
        <v>1819</v>
      </c>
      <c r="AI778" s="374">
        <v>1000</v>
      </c>
      <c r="AJ778" s="374">
        <v>1000</v>
      </c>
      <c r="AK778" s="374">
        <v>1000</v>
      </c>
      <c r="AL778" s="722">
        <v>1.25</v>
      </c>
      <c r="AM778" s="722">
        <v>0</v>
      </c>
      <c r="AN778" s="369" t="s">
        <v>1834</v>
      </c>
      <c r="AO778" s="367" t="s">
        <v>1326</v>
      </c>
      <c r="AP778" s="370" t="s">
        <v>1821</v>
      </c>
      <c r="AQ778" s="376" t="s">
        <v>11</v>
      </c>
      <c r="AR778" s="369">
        <v>2.0999999999999999E-3</v>
      </c>
      <c r="AS778" s="369">
        <v>2.0999999999999999E-3</v>
      </c>
      <c r="AT778" s="369" t="s">
        <v>1424</v>
      </c>
      <c r="AW778"/>
      <c r="AX778" s="198"/>
      <c r="AY778" s="184"/>
      <c r="AZ778" s="184"/>
      <c r="BA778" s="184"/>
      <c r="BB778" s="186"/>
      <c r="BC778" s="184"/>
      <c r="BD778" s="184"/>
      <c r="BE778" s="184"/>
      <c r="BF778" s="184"/>
      <c r="BG778" s="186"/>
      <c r="BH778" s="186"/>
      <c r="BI778" s="199"/>
      <c r="BJ778" s="199"/>
      <c r="BK778" s="199"/>
      <c r="BL778" s="186"/>
      <c r="BM778" s="186"/>
      <c r="BN778" s="186"/>
      <c r="BO778" s="186"/>
      <c r="BP778" s="186"/>
      <c r="BQ778" s="186"/>
      <c r="BR778" s="186"/>
      <c r="BS778" s="186"/>
      <c r="BT778" s="187"/>
      <c r="BU778" s="188"/>
      <c r="BV778" s="189"/>
      <c r="BW778" s="185"/>
      <c r="BX778"/>
      <c r="BZ778"/>
    </row>
    <row r="779" spans="2:78" ht="18.75">
      <c r="B779" s="363" t="s">
        <v>1255</v>
      </c>
      <c r="C779" s="364">
        <v>31132367000192</v>
      </c>
      <c r="D779" s="365" t="s">
        <v>14</v>
      </c>
      <c r="E779" s="365" t="s">
        <v>607</v>
      </c>
      <c r="F779" s="365" t="s">
        <v>1424</v>
      </c>
      <c r="G779" s="366" t="s">
        <v>1424</v>
      </c>
      <c r="H779" s="366" t="s">
        <v>34</v>
      </c>
      <c r="I779" s="366" t="s">
        <v>34</v>
      </c>
      <c r="J779" s="366" t="s">
        <v>608</v>
      </c>
      <c r="K779" s="367" t="s">
        <v>48</v>
      </c>
      <c r="L779" s="368"/>
      <c r="M779" s="368" t="s">
        <v>1421</v>
      </c>
      <c r="N779" s="367">
        <v>484687</v>
      </c>
      <c r="O779" s="367" t="s">
        <v>1323</v>
      </c>
      <c r="P779" s="371">
        <v>43476</v>
      </c>
      <c r="Q779" s="372">
        <v>29.967080620000001</v>
      </c>
      <c r="R779" s="372">
        <v>28.461914148888869</v>
      </c>
      <c r="S779" s="367">
        <v>2</v>
      </c>
      <c r="T779" s="369">
        <v>5.8851221507484341E-2</v>
      </c>
      <c r="U779" s="369">
        <v>0.63056270482308674</v>
      </c>
      <c r="V779" s="369">
        <v>-2.0950455157228043E-2</v>
      </c>
      <c r="W779" s="369">
        <v>-0.18769202498342077</v>
      </c>
      <c r="X779" s="369">
        <v>0.10053066166986468</v>
      </c>
      <c r="Y779" s="369">
        <v>0.68819033755798753</v>
      </c>
      <c r="Z779" s="369">
        <v>0.27200329894589115</v>
      </c>
      <c r="AA779" s="369">
        <v>1.4696864653878812</v>
      </c>
      <c r="AB779" s="369">
        <v>0.29536425297652569</v>
      </c>
      <c r="AC779" s="373">
        <v>-0.44884206340644928</v>
      </c>
      <c r="AD779" s="575">
        <v>0</v>
      </c>
      <c r="AE779" s="370" t="s">
        <v>1979</v>
      </c>
      <c r="AF779" s="370" t="s">
        <v>1812</v>
      </c>
      <c r="AG779" s="374" t="s">
        <v>1459</v>
      </c>
      <c r="AH779" s="374" t="s">
        <v>1819</v>
      </c>
      <c r="AI779" s="374">
        <v>500</v>
      </c>
      <c r="AJ779" s="374">
        <v>100</v>
      </c>
      <c r="AK779" s="374">
        <v>100</v>
      </c>
      <c r="AL779" s="722">
        <v>2.5</v>
      </c>
      <c r="AM779" s="722">
        <v>20</v>
      </c>
      <c r="AN779" s="369" t="s">
        <v>1834</v>
      </c>
      <c r="AO779" s="367" t="s">
        <v>1326</v>
      </c>
      <c r="AP779" s="370" t="s">
        <v>1816</v>
      </c>
      <c r="AQ779" s="376" t="s">
        <v>661</v>
      </c>
      <c r="AR779" s="369">
        <v>3.3333333333333301E-3</v>
      </c>
      <c r="AS779" s="369">
        <v>3.3333333333333301E-3</v>
      </c>
      <c r="AT779" s="369" t="s">
        <v>1424</v>
      </c>
      <c r="AW779"/>
      <c r="AX779" s="198"/>
      <c r="AY779" s="184"/>
      <c r="AZ779" s="184"/>
      <c r="BA779" s="184"/>
      <c r="BB779" s="186"/>
      <c r="BC779" s="184"/>
      <c r="BD779" s="184"/>
      <c r="BE779" s="184"/>
      <c r="BF779" s="184"/>
      <c r="BG779" s="186"/>
      <c r="BH779" s="186"/>
      <c r="BI779" s="199"/>
      <c r="BJ779" s="199"/>
      <c r="BK779" s="199"/>
      <c r="BL779" s="186"/>
      <c r="BM779" s="186"/>
      <c r="BN779" s="186"/>
      <c r="BO779" s="186"/>
      <c r="BP779" s="186"/>
      <c r="BQ779" s="186"/>
      <c r="BR779" s="186"/>
      <c r="BS779" s="186"/>
      <c r="BT779" s="187"/>
      <c r="BU779" s="188"/>
      <c r="BV779" s="189"/>
      <c r="BW779" s="185"/>
      <c r="BX779"/>
      <c r="BZ779"/>
    </row>
    <row r="780" spans="2:78" ht="18.75">
      <c r="B780" s="363" t="s">
        <v>1680</v>
      </c>
      <c r="C780" s="364">
        <v>31659879000101</v>
      </c>
      <c r="D780" s="365" t="s">
        <v>14</v>
      </c>
      <c r="E780" s="365" t="s">
        <v>607</v>
      </c>
      <c r="F780" s="365" t="s">
        <v>1424</v>
      </c>
      <c r="G780" s="366" t="s">
        <v>1424</v>
      </c>
      <c r="H780" s="366" t="s">
        <v>34</v>
      </c>
      <c r="I780" s="366" t="s">
        <v>34</v>
      </c>
      <c r="J780" s="366" t="s">
        <v>611</v>
      </c>
      <c r="K780" s="367" t="s">
        <v>48</v>
      </c>
      <c r="L780" s="368"/>
      <c r="M780" s="368" t="s">
        <v>1424</v>
      </c>
      <c r="N780" s="367">
        <v>484717</v>
      </c>
      <c r="O780" s="367" t="s">
        <v>1323</v>
      </c>
      <c r="P780" s="371">
        <v>43454</v>
      </c>
      <c r="Q780" s="372">
        <v>11.56970158</v>
      </c>
      <c r="R780" s="372">
        <v>24.28890902273811</v>
      </c>
      <c r="S780" s="367">
        <v>4</v>
      </c>
      <c r="T780" s="369">
        <v>-0.16129565517169153</v>
      </c>
      <c r="U780" s="369">
        <v>-1.7282058383161889</v>
      </c>
      <c r="V780" s="369">
        <v>-0.13264554131698947</v>
      </c>
      <c r="W780" s="369">
        <v>-1.1883517598050037</v>
      </c>
      <c r="X780" s="369">
        <v>4.3415529776417605E-2</v>
      </c>
      <c r="Y780" s="369">
        <v>0.29720433145271974</v>
      </c>
      <c r="Z780" s="369">
        <v>-4.203651749948345E-2</v>
      </c>
      <c r="AA780" s="369">
        <v>-0.22713143943640723</v>
      </c>
      <c r="AB780" s="369">
        <v>0.17956697330973775</v>
      </c>
      <c r="AC780" s="373">
        <v>-1.3603113223995256</v>
      </c>
      <c r="AD780" s="575">
        <v>32102192000133</v>
      </c>
      <c r="AE780" s="370" t="s">
        <v>1906</v>
      </c>
      <c r="AF780" s="370" t="s">
        <v>1907</v>
      </c>
      <c r="AG780" s="374" t="s">
        <v>1462</v>
      </c>
      <c r="AH780" s="374" t="s">
        <v>1813</v>
      </c>
      <c r="AI780" s="374">
        <v>1000</v>
      </c>
      <c r="AJ780" s="374">
        <v>1000</v>
      </c>
      <c r="AK780" s="374">
        <v>1000</v>
      </c>
      <c r="AL780" s="722">
        <v>2</v>
      </c>
      <c r="AM780" s="722">
        <v>0</v>
      </c>
      <c r="AN780" s="369" t="s">
        <v>668</v>
      </c>
      <c r="AO780" s="367" t="s">
        <v>1326</v>
      </c>
      <c r="AP780" s="370" t="s">
        <v>1816</v>
      </c>
      <c r="AQ780" s="376" t="s">
        <v>1815</v>
      </c>
      <c r="AR780" s="369">
        <v>0</v>
      </c>
      <c r="AS780" s="369">
        <v>0</v>
      </c>
      <c r="AT780" s="369" t="s">
        <v>1424</v>
      </c>
      <c r="AW780" s="198"/>
      <c r="AX780" s="198"/>
      <c r="AY780" s="184"/>
      <c r="AZ780" s="184"/>
      <c r="BA780" s="184"/>
      <c r="BB780" s="186"/>
      <c r="BC780" s="184"/>
      <c r="BD780" s="184"/>
      <c r="BE780" s="184"/>
      <c r="BF780" s="184"/>
      <c r="BG780" s="186"/>
      <c r="BH780" s="186"/>
      <c r="BI780" s="199"/>
      <c r="BJ780" s="199"/>
      <c r="BK780" s="199"/>
      <c r="BL780" s="218"/>
      <c r="BM780" s="186"/>
      <c r="BN780" s="186"/>
      <c r="BO780" s="186"/>
      <c r="BP780" s="186"/>
      <c r="BQ780" s="186"/>
      <c r="BR780" s="186"/>
      <c r="BS780" s="186"/>
      <c r="BT780" s="187"/>
      <c r="BU780" s="188"/>
      <c r="BV780" s="189"/>
      <c r="BW780" s="185"/>
      <c r="BX780"/>
      <c r="BZ780"/>
    </row>
    <row r="781" spans="2:78" ht="18.75">
      <c r="B781" s="363" t="s">
        <v>1678</v>
      </c>
      <c r="C781" s="364">
        <v>31006657000190</v>
      </c>
      <c r="D781" s="365" t="s">
        <v>13</v>
      </c>
      <c r="E781" s="365" t="s">
        <v>615</v>
      </c>
      <c r="F781" s="365" t="s">
        <v>619</v>
      </c>
      <c r="G781" s="366" t="s">
        <v>34</v>
      </c>
      <c r="H781" s="366" t="s">
        <v>1340</v>
      </c>
      <c r="I781" s="366" t="s">
        <v>34</v>
      </c>
      <c r="J781" s="366" t="s">
        <v>702</v>
      </c>
      <c r="K781" s="367" t="s">
        <v>48</v>
      </c>
      <c r="L781" s="368"/>
      <c r="M781" s="368" t="s">
        <v>1424</v>
      </c>
      <c r="N781" s="367">
        <v>484751</v>
      </c>
      <c r="O781" s="367" t="s">
        <v>1323</v>
      </c>
      <c r="P781" s="371">
        <v>43475</v>
      </c>
      <c r="Q781" s="372">
        <v>21.669151540000001</v>
      </c>
      <c r="R781" s="372">
        <v>27.37128184214286</v>
      </c>
      <c r="S781" s="367">
        <v>3</v>
      </c>
      <c r="T781" s="369">
        <v>0.30906369554894564</v>
      </c>
      <c r="U781" s="369">
        <v>3.3114697509409887</v>
      </c>
      <c r="V781" s="369">
        <v>0.32183704890373055</v>
      </c>
      <c r="W781" s="369">
        <v>2.8832904569421185</v>
      </c>
      <c r="X781" s="369">
        <v>0.62618121162390716</v>
      </c>
      <c r="Y781" s="369">
        <v>4.2865714026142081</v>
      </c>
      <c r="Z781" s="369">
        <v>0.12165863725747084</v>
      </c>
      <c r="AA781" s="369">
        <v>0.65734516187028635</v>
      </c>
      <c r="AB781" s="369">
        <v>0.25066518413509592</v>
      </c>
      <c r="AC781" s="373">
        <v>0.83863103694996866</v>
      </c>
      <c r="AD781" s="575">
        <v>19628666000117</v>
      </c>
      <c r="AE781" s="370" t="s">
        <v>1906</v>
      </c>
      <c r="AF781" s="370" t="s">
        <v>1907</v>
      </c>
      <c r="AG781" s="374" t="s">
        <v>1462</v>
      </c>
      <c r="AH781" s="374" t="s">
        <v>1819</v>
      </c>
      <c r="AI781" s="374">
        <v>10000</v>
      </c>
      <c r="AJ781" s="374">
        <v>5000</v>
      </c>
      <c r="AK781" s="374">
        <v>5000</v>
      </c>
      <c r="AL781" s="722">
        <v>2.5</v>
      </c>
      <c r="AM781" s="722">
        <v>0</v>
      </c>
      <c r="AN781" s="369" t="s">
        <v>1820</v>
      </c>
      <c r="AO781" s="367" t="s">
        <v>1326</v>
      </c>
      <c r="AP781" s="370" t="s">
        <v>1835</v>
      </c>
      <c r="AQ781" s="376" t="s">
        <v>1815</v>
      </c>
      <c r="AR781" s="369">
        <v>0</v>
      </c>
      <c r="AS781" s="369">
        <v>0</v>
      </c>
      <c r="AT781" s="369" t="s">
        <v>1424</v>
      </c>
      <c r="AW781"/>
      <c r="AX781" s="198"/>
      <c r="AY781" s="184"/>
      <c r="AZ781" s="184"/>
      <c r="BA781" s="184"/>
      <c r="BB781" s="186"/>
      <c r="BC781" s="184"/>
      <c r="BD781" s="184"/>
      <c r="BE781" s="184"/>
      <c r="BF781" s="184"/>
      <c r="BG781" s="186"/>
      <c r="BH781" s="186"/>
      <c r="BI781" s="199"/>
      <c r="BJ781" s="199"/>
      <c r="BK781" s="199"/>
      <c r="BL781" s="186"/>
      <c r="BM781" s="186"/>
      <c r="BN781" s="186"/>
      <c r="BO781" s="186"/>
      <c r="BP781" s="186"/>
      <c r="BQ781" s="186"/>
      <c r="BR781" s="186"/>
      <c r="BS781" s="186"/>
      <c r="BT781" s="187"/>
      <c r="BU781" s="188"/>
      <c r="BV781" s="189"/>
      <c r="BW781" s="185"/>
      <c r="BX781"/>
      <c r="BZ781"/>
    </row>
    <row r="782" spans="2:78" ht="18.75">
      <c r="B782" s="363" t="s">
        <v>223</v>
      </c>
      <c r="C782" s="364">
        <v>29720571000182</v>
      </c>
      <c r="D782" s="365" t="s">
        <v>14</v>
      </c>
      <c r="E782" s="365" t="s">
        <v>15</v>
      </c>
      <c r="F782" s="365" t="s">
        <v>16</v>
      </c>
      <c r="G782" s="366" t="s">
        <v>1424</v>
      </c>
      <c r="H782" s="366" t="s">
        <v>34</v>
      </c>
      <c r="I782" s="366" t="s">
        <v>34</v>
      </c>
      <c r="J782" s="366" t="s">
        <v>692</v>
      </c>
      <c r="K782" s="367" t="s">
        <v>48</v>
      </c>
      <c r="L782" s="368"/>
      <c r="M782" s="368" t="s">
        <v>1421</v>
      </c>
      <c r="N782" s="367">
        <v>484768</v>
      </c>
      <c r="O782" s="367" t="s">
        <v>1323</v>
      </c>
      <c r="P782" s="371">
        <v>43187</v>
      </c>
      <c r="Q782" s="372">
        <v>231.27786859</v>
      </c>
      <c r="R782" s="372">
        <v>194.92242939546932</v>
      </c>
      <c r="S782" s="367">
        <v>1</v>
      </c>
      <c r="T782" s="369">
        <v>0.14804738488344693</v>
      </c>
      <c r="U782" s="369">
        <v>1.5862569554689492</v>
      </c>
      <c r="V782" s="369">
        <v>0.19123493085097687</v>
      </c>
      <c r="W782" s="369">
        <v>1.7132454235296593</v>
      </c>
      <c r="X782" s="369">
        <v>0.3939514386872458</v>
      </c>
      <c r="Y782" s="369">
        <v>2.6968247206205365</v>
      </c>
      <c r="Z782" s="369">
        <v>0.57923287019242276</v>
      </c>
      <c r="AA782" s="369">
        <v>3.1297072974064335</v>
      </c>
      <c r="AB782" s="369">
        <v>1.0430451064800842E-2</v>
      </c>
      <c r="AC782" s="373">
        <v>7.6327940902176872</v>
      </c>
      <c r="AD782" s="575">
        <v>0</v>
      </c>
      <c r="AE782" s="370" t="s">
        <v>2071</v>
      </c>
      <c r="AF782" s="370" t="s">
        <v>2034</v>
      </c>
      <c r="AG782" s="374" t="s">
        <v>975</v>
      </c>
      <c r="AH782" s="374" t="s">
        <v>1894</v>
      </c>
      <c r="AI782" s="374">
        <v>10000</v>
      </c>
      <c r="AJ782" s="374">
        <v>1000</v>
      </c>
      <c r="AK782" s="374">
        <v>10000</v>
      </c>
      <c r="AL782" s="722">
        <v>1.6</v>
      </c>
      <c r="AM782" s="722">
        <v>20</v>
      </c>
      <c r="AN782" s="369" t="s">
        <v>1824</v>
      </c>
      <c r="AO782" s="367" t="s">
        <v>1326</v>
      </c>
      <c r="AP782" s="370" t="s">
        <v>1835</v>
      </c>
      <c r="AQ782" s="376" t="s">
        <v>1950</v>
      </c>
      <c r="AR782" s="369">
        <v>3.2000000000000002E-3</v>
      </c>
      <c r="AS782" s="369">
        <v>3.2000000000000002E-3</v>
      </c>
      <c r="AT782" s="369" t="s">
        <v>1424</v>
      </c>
      <c r="AW782"/>
      <c r="AX782" s="198"/>
      <c r="AY782" s="184"/>
      <c r="AZ782" s="184"/>
      <c r="BA782" s="184"/>
      <c r="BB782" s="186"/>
      <c r="BC782" s="184"/>
      <c r="BD782" s="184"/>
      <c r="BE782" s="184"/>
      <c r="BF782" s="184"/>
      <c r="BG782" s="186"/>
      <c r="BH782" s="186"/>
      <c r="BI782" s="199"/>
      <c r="BJ782" s="199"/>
      <c r="BK782" s="199"/>
      <c r="BL782" s="186"/>
      <c r="BM782" s="186"/>
      <c r="BN782" s="186"/>
      <c r="BO782" s="186"/>
      <c r="BP782" s="186"/>
      <c r="BQ782" s="186"/>
      <c r="BR782" s="186"/>
      <c r="BS782" s="186"/>
      <c r="BT782" s="187"/>
      <c r="BU782" s="188"/>
      <c r="BV782" s="189"/>
      <c r="BW782" s="185"/>
      <c r="BX782"/>
      <c r="BZ782"/>
    </row>
    <row r="783" spans="2:78" ht="18.75">
      <c r="B783" s="363" t="s">
        <v>403</v>
      </c>
      <c r="C783" s="364">
        <v>32041875000128</v>
      </c>
      <c r="D783" s="365" t="s">
        <v>14</v>
      </c>
      <c r="E783" s="365" t="s">
        <v>614</v>
      </c>
      <c r="F783" s="365" t="s">
        <v>1424</v>
      </c>
      <c r="G783" s="366" t="s">
        <v>1424</v>
      </c>
      <c r="H783" s="366" t="s">
        <v>1340</v>
      </c>
      <c r="I783" s="366" t="s">
        <v>34</v>
      </c>
      <c r="J783" s="366" t="s">
        <v>608</v>
      </c>
      <c r="K783" s="367" t="s">
        <v>48</v>
      </c>
      <c r="L783" s="368"/>
      <c r="M783" s="368" t="s">
        <v>34</v>
      </c>
      <c r="N783" s="367">
        <v>485225</v>
      </c>
      <c r="O783" s="367" t="s">
        <v>1323</v>
      </c>
      <c r="P783" s="371">
        <v>43483</v>
      </c>
      <c r="Q783" s="372">
        <v>45.530486840000002</v>
      </c>
      <c r="R783" s="372">
        <v>61.427207827896844</v>
      </c>
      <c r="S783" s="367">
        <v>2</v>
      </c>
      <c r="T783" s="369">
        <v>0.19206219903187427</v>
      </c>
      <c r="U783" s="369">
        <v>2.0578546479346564</v>
      </c>
      <c r="V783" s="369">
        <v>-1.382653293118119E-2</v>
      </c>
      <c r="W783" s="369">
        <v>-0.12386986081579299</v>
      </c>
      <c r="X783" s="369">
        <v>7.9016934115490045E-2</v>
      </c>
      <c r="Y783" s="369">
        <v>0.54091646924907333</v>
      </c>
      <c r="Z783" s="369">
        <v>8.8328821802183155E-2</v>
      </c>
      <c r="AA783" s="369">
        <v>0.47725771859903232</v>
      </c>
      <c r="AB783" s="369">
        <v>0.25798413431247003</v>
      </c>
      <c r="AC783" s="373">
        <v>-0.48626237761000835</v>
      </c>
      <c r="AD783" s="575">
        <v>31493876000140</v>
      </c>
      <c r="AE783" s="370" t="s">
        <v>1889</v>
      </c>
      <c r="AF783" s="370" t="s">
        <v>1833</v>
      </c>
      <c r="AG783" s="374" t="s">
        <v>1458</v>
      </c>
      <c r="AH783" s="374" t="s">
        <v>1813</v>
      </c>
      <c r="AI783" s="374">
        <v>30000</v>
      </c>
      <c r="AJ783" s="374">
        <v>30000</v>
      </c>
      <c r="AK783" s="374">
        <v>30000</v>
      </c>
      <c r="AL783" s="722">
        <v>0</v>
      </c>
      <c r="AM783" s="722">
        <v>0</v>
      </c>
      <c r="AN783" s="369" t="s">
        <v>1815</v>
      </c>
      <c r="AO783" s="367" t="s">
        <v>1326</v>
      </c>
      <c r="AP783" s="370" t="s">
        <v>1816</v>
      </c>
      <c r="AQ783" s="376" t="s">
        <v>661</v>
      </c>
      <c r="AR783" s="369">
        <v>5.0000000000000001E-3</v>
      </c>
      <c r="AS783" s="369">
        <v>5.0000000000000001E-3</v>
      </c>
      <c r="AT783" s="369" t="s">
        <v>1424</v>
      </c>
      <c r="AW783"/>
      <c r="AX783" s="198"/>
      <c r="AY783" s="184"/>
      <c r="AZ783" s="184"/>
      <c r="BA783" s="184"/>
      <c r="BB783" s="186"/>
      <c r="BC783" s="184"/>
      <c r="BD783" s="184"/>
      <c r="BE783" s="184"/>
      <c r="BF783" s="184"/>
      <c r="BG783" s="186"/>
      <c r="BH783" s="186"/>
      <c r="BI783" s="199"/>
      <c r="BJ783" s="199"/>
      <c r="BK783" s="199"/>
      <c r="BL783" s="186"/>
      <c r="BM783" s="186"/>
      <c r="BN783" s="186"/>
      <c r="BO783" s="186"/>
      <c r="BP783" s="186"/>
      <c r="BQ783" s="186"/>
      <c r="BR783" s="186"/>
      <c r="BS783" s="186"/>
      <c r="BT783" s="187"/>
      <c r="BU783" s="188"/>
      <c r="BV783" s="189"/>
      <c r="BW783" s="185"/>
      <c r="BX783"/>
      <c r="BZ783"/>
    </row>
    <row r="784" spans="2:78" ht="18.75">
      <c r="B784" s="363" t="s">
        <v>775</v>
      </c>
      <c r="C784" s="364">
        <v>32102131000176</v>
      </c>
      <c r="D784" s="365" t="s">
        <v>11</v>
      </c>
      <c r="E784" s="365" t="s">
        <v>620</v>
      </c>
      <c r="F784" s="365" t="s">
        <v>665</v>
      </c>
      <c r="G784" s="366" t="s">
        <v>740</v>
      </c>
      <c r="H784" s="366" t="s">
        <v>34</v>
      </c>
      <c r="I784" s="366" t="s">
        <v>1424</v>
      </c>
      <c r="J784" s="366" t="s">
        <v>608</v>
      </c>
      <c r="K784" s="367" t="s">
        <v>48</v>
      </c>
      <c r="L784" s="368" t="s">
        <v>717</v>
      </c>
      <c r="M784" s="368" t="s">
        <v>34</v>
      </c>
      <c r="N784" s="367">
        <v>485357</v>
      </c>
      <c r="O784" s="367" t="s">
        <v>1326</v>
      </c>
      <c r="P784" s="371">
        <v>43449</v>
      </c>
      <c r="Q784" s="372">
        <v>457.31662870999997</v>
      </c>
      <c r="R784" s="372">
        <v>391.90368921507957</v>
      </c>
      <c r="S784" s="367">
        <v>1</v>
      </c>
      <c r="T784" s="369">
        <v>0.11566486792445341</v>
      </c>
      <c r="U784" s="369">
        <v>1.2392937666072594</v>
      </c>
      <c r="V784" s="369">
        <v>0.14001013854154154</v>
      </c>
      <c r="W784" s="369">
        <v>1.2543300956401831</v>
      </c>
      <c r="X784" s="369">
        <v>0.23951841982955813</v>
      </c>
      <c r="Y784" s="369">
        <v>1.6396416720618332</v>
      </c>
      <c r="Z784" s="369">
        <v>0.27927197154275674</v>
      </c>
      <c r="AA784" s="369">
        <v>1.5089605101452361</v>
      </c>
      <c r="AB784" s="369">
        <v>2.4838579856862461E-3</v>
      </c>
      <c r="AC784" s="373">
        <v>11.429273774860373</v>
      </c>
      <c r="AD784" s="575">
        <v>34962302000162</v>
      </c>
      <c r="AE784" s="370" t="s">
        <v>1843</v>
      </c>
      <c r="AF784" s="370" t="s">
        <v>1812</v>
      </c>
      <c r="AG784" s="374" t="s">
        <v>1459</v>
      </c>
      <c r="AH784" s="374" t="s">
        <v>1813</v>
      </c>
      <c r="AI784" s="374">
        <v>1000</v>
      </c>
      <c r="AJ784" s="374">
        <v>1000</v>
      </c>
      <c r="AK784" s="374">
        <v>1000</v>
      </c>
      <c r="AL784" s="722">
        <v>0</v>
      </c>
      <c r="AM784" s="722">
        <v>0</v>
      </c>
      <c r="AN784" s="369" t="s">
        <v>1820</v>
      </c>
      <c r="AO784" s="367" t="s">
        <v>1326</v>
      </c>
      <c r="AP784" s="370" t="s">
        <v>1821</v>
      </c>
      <c r="AQ784" s="376" t="s">
        <v>671</v>
      </c>
      <c r="AR784" s="369">
        <v>1.8666666666666699E-3</v>
      </c>
      <c r="AS784" s="369">
        <v>1.8666666666666699E-3</v>
      </c>
      <c r="AT784" s="369" t="s">
        <v>1424</v>
      </c>
      <c r="AW784"/>
      <c r="AX784" s="198"/>
      <c r="AY784" s="184"/>
      <c r="AZ784" s="184"/>
      <c r="BA784" s="184"/>
      <c r="BB784" s="186"/>
      <c r="BC784" s="184"/>
      <c r="BD784" s="184"/>
      <c r="BE784" s="184"/>
      <c r="BF784" s="184"/>
      <c r="BG784" s="186"/>
      <c r="BH784" s="186"/>
      <c r="BI784" s="199"/>
      <c r="BJ784" s="199"/>
      <c r="BK784" s="199"/>
      <c r="BL784" s="186"/>
      <c r="BM784" s="186"/>
      <c r="BN784" s="186"/>
      <c r="BO784" s="186"/>
      <c r="BP784" s="186"/>
      <c r="BQ784" s="186"/>
      <c r="BR784" s="186"/>
      <c r="BS784" s="186"/>
      <c r="BT784" s="187"/>
      <c r="BU784" s="188"/>
      <c r="BV784" s="189"/>
      <c r="BW784" s="185"/>
      <c r="BX784"/>
      <c r="BZ784"/>
    </row>
    <row r="785" spans="2:78" ht="18.75">
      <c r="B785" s="363" t="s">
        <v>646</v>
      </c>
      <c r="C785" s="364">
        <v>32073525000143</v>
      </c>
      <c r="D785" s="365" t="s">
        <v>14</v>
      </c>
      <c r="E785" s="365" t="s">
        <v>614</v>
      </c>
      <c r="F785" s="365" t="s">
        <v>691</v>
      </c>
      <c r="G785" s="366" t="s">
        <v>1424</v>
      </c>
      <c r="H785" s="366" t="s">
        <v>867</v>
      </c>
      <c r="I785" s="366" t="s">
        <v>34</v>
      </c>
      <c r="J785" s="366" t="s">
        <v>608</v>
      </c>
      <c r="K785" s="367" t="s">
        <v>48</v>
      </c>
      <c r="L785" s="368" t="s">
        <v>717</v>
      </c>
      <c r="M785" s="368" t="s">
        <v>34</v>
      </c>
      <c r="N785" s="367">
        <v>485675</v>
      </c>
      <c r="O785" s="367" t="s">
        <v>1323</v>
      </c>
      <c r="P785" s="371">
        <v>43463</v>
      </c>
      <c r="Q785" s="372">
        <v>751.60584463999999</v>
      </c>
      <c r="R785" s="372">
        <v>608.78869545607097</v>
      </c>
      <c r="S785" s="367">
        <v>2</v>
      </c>
      <c r="T785" s="369">
        <v>0.1570256289266585</v>
      </c>
      <c r="U785" s="369">
        <v>1.6824545483724249</v>
      </c>
      <c r="V785" s="369">
        <v>0.17357676846309733</v>
      </c>
      <c r="W785" s="369">
        <v>1.5550485618770507</v>
      </c>
      <c r="X785" s="369">
        <v>0.47414402772728015</v>
      </c>
      <c r="Y785" s="369">
        <v>3.2457892256224312</v>
      </c>
      <c r="Z785" s="369">
        <v>0.62661663928818045</v>
      </c>
      <c r="AA785" s="369">
        <v>3.3857309720786763</v>
      </c>
      <c r="AB785" s="369">
        <v>0.16505163627575067</v>
      </c>
      <c r="AC785" s="373">
        <v>0.37536933444469928</v>
      </c>
      <c r="AD785" s="575">
        <v>32071783000190</v>
      </c>
      <c r="AE785" s="370" t="s">
        <v>1975</v>
      </c>
      <c r="AF785" s="370" t="s">
        <v>1812</v>
      </c>
      <c r="AG785" s="374" t="s">
        <v>1459</v>
      </c>
      <c r="AH785" s="374" t="s">
        <v>1813</v>
      </c>
      <c r="AI785" s="374">
        <v>50000</v>
      </c>
      <c r="AJ785" s="374">
        <v>5000</v>
      </c>
      <c r="AK785" s="374">
        <v>25000</v>
      </c>
      <c r="AL785" s="722">
        <v>1.9</v>
      </c>
      <c r="AM785" s="722">
        <v>20</v>
      </c>
      <c r="AN785" s="369" t="s">
        <v>1815</v>
      </c>
      <c r="AO785" s="367" t="s">
        <v>1326</v>
      </c>
      <c r="AP785" s="370" t="s">
        <v>1816</v>
      </c>
      <c r="AQ785" s="376" t="s">
        <v>661</v>
      </c>
      <c r="AR785" s="369">
        <v>4.7499999999999999E-3</v>
      </c>
      <c r="AS785" s="369">
        <v>4.7499999999999999E-3</v>
      </c>
      <c r="AT785" s="369" t="s">
        <v>1424</v>
      </c>
      <c r="AW785"/>
      <c r="AX785" s="198"/>
      <c r="AY785" s="184"/>
      <c r="AZ785" s="184"/>
      <c r="BA785" s="184"/>
      <c r="BB785" s="186"/>
      <c r="BC785" s="184"/>
      <c r="BD785" s="184"/>
      <c r="BE785" s="184"/>
      <c r="BF785" s="184"/>
      <c r="BG785" s="186"/>
      <c r="BH785" s="186"/>
      <c r="BI785" s="199"/>
      <c r="BJ785" s="199"/>
      <c r="BK785" s="199"/>
      <c r="BL785" s="186"/>
      <c r="BM785" s="186"/>
      <c r="BN785" s="186"/>
      <c r="BO785" s="186"/>
      <c r="BP785" s="186"/>
      <c r="BQ785" s="186"/>
      <c r="BR785" s="186"/>
      <c r="BS785" s="186"/>
      <c r="BT785" s="187"/>
      <c r="BU785" s="188"/>
      <c r="BV785" s="189"/>
      <c r="BW785" s="185"/>
      <c r="BX785"/>
      <c r="BZ785"/>
    </row>
    <row r="786" spans="2:78" ht="18.75">
      <c r="B786" s="363" t="s">
        <v>819</v>
      </c>
      <c r="C786" s="364">
        <v>32158441000102</v>
      </c>
      <c r="D786" s="365" t="s">
        <v>14</v>
      </c>
      <c r="E786" s="365" t="s">
        <v>607</v>
      </c>
      <c r="F786" s="365" t="s">
        <v>1424</v>
      </c>
      <c r="G786" s="366" t="s">
        <v>1424</v>
      </c>
      <c r="H786" s="366" t="s">
        <v>34</v>
      </c>
      <c r="I786" s="366" t="s">
        <v>34</v>
      </c>
      <c r="J786" s="366" t="s">
        <v>608</v>
      </c>
      <c r="K786" s="367" t="s">
        <v>48</v>
      </c>
      <c r="L786" s="368"/>
      <c r="M786" s="368" t="s">
        <v>34</v>
      </c>
      <c r="N786" s="367">
        <v>485683</v>
      </c>
      <c r="O786" s="367" t="s">
        <v>1323</v>
      </c>
      <c r="P786" s="371">
        <v>43464</v>
      </c>
      <c r="Q786" s="372">
        <v>11.92231516</v>
      </c>
      <c r="R786" s="372">
        <v>11.061542721190479</v>
      </c>
      <c r="S786" s="367">
        <v>2</v>
      </c>
      <c r="T786" s="369">
        <v>0.13282470762961096</v>
      </c>
      <c r="U786" s="369">
        <v>1.4231532458440443</v>
      </c>
      <c r="V786" s="369">
        <v>2.9669898737802347E-2</v>
      </c>
      <c r="W786" s="369">
        <v>0.26580822866895515</v>
      </c>
      <c r="X786" s="369">
        <v>3.8220044094129157E-2</v>
      </c>
      <c r="Y786" s="369">
        <v>0.26163823663069019</v>
      </c>
      <c r="Z786" s="369">
        <v>-1.1074092088753651E-2</v>
      </c>
      <c r="AA786" s="369">
        <v>-5.9835462740243747E-2</v>
      </c>
      <c r="AB786" s="369">
        <v>0.21095357774776502</v>
      </c>
      <c r="AC786" s="373">
        <v>-0.38848142677839043</v>
      </c>
      <c r="AD786" s="575">
        <v>24752576000173</v>
      </c>
      <c r="AE786" s="370" t="s">
        <v>1822</v>
      </c>
      <c r="AF786" s="370" t="s">
        <v>1858</v>
      </c>
      <c r="AG786" s="374" t="s">
        <v>721</v>
      </c>
      <c r="AH786" s="374" t="s">
        <v>1819</v>
      </c>
      <c r="AI786" s="374">
        <v>100</v>
      </c>
      <c r="AJ786" s="374">
        <v>100</v>
      </c>
      <c r="AK786" s="374">
        <v>100</v>
      </c>
      <c r="AL786" s="722">
        <v>1.5</v>
      </c>
      <c r="AM786" s="722">
        <v>20</v>
      </c>
      <c r="AN786" s="369" t="s">
        <v>668</v>
      </c>
      <c r="AO786" s="367" t="s">
        <v>1326</v>
      </c>
      <c r="AP786" s="370" t="s">
        <v>1816</v>
      </c>
      <c r="AQ786" s="376" t="s">
        <v>672</v>
      </c>
      <c r="AR786" s="369">
        <v>4.0000000000000001E-3</v>
      </c>
      <c r="AS786" s="369">
        <v>4.0000000000000001E-3</v>
      </c>
      <c r="AT786" s="369" t="s">
        <v>1424</v>
      </c>
      <c r="AW786"/>
      <c r="AX786" s="198"/>
      <c r="AY786" s="184"/>
      <c r="AZ786" s="184"/>
      <c r="BA786" s="184"/>
      <c r="BB786" s="186"/>
      <c r="BC786" s="184"/>
      <c r="BD786" s="184"/>
      <c r="BE786" s="184"/>
      <c r="BF786" s="184"/>
      <c r="BG786" s="186"/>
      <c r="BH786" s="186"/>
      <c r="BI786" s="199"/>
      <c r="BJ786" s="199"/>
      <c r="BK786" s="199"/>
      <c r="BL786" s="186"/>
      <c r="BM786" s="186"/>
      <c r="BN786" s="186"/>
      <c r="BO786" s="186"/>
      <c r="BP786" s="186"/>
      <c r="BQ786" s="186"/>
      <c r="BR786" s="186"/>
      <c r="BS786" s="186"/>
      <c r="BT786" s="187"/>
      <c r="BU786" s="188"/>
      <c r="BV786" s="189"/>
      <c r="BW786" s="185"/>
      <c r="BX786"/>
      <c r="BZ786"/>
    </row>
    <row r="787" spans="2:78" ht="18.75">
      <c r="B787" s="363" t="s">
        <v>433</v>
      </c>
      <c r="C787" s="364">
        <v>30593403000152</v>
      </c>
      <c r="D787" s="365" t="s">
        <v>14</v>
      </c>
      <c r="E787" s="365" t="s">
        <v>607</v>
      </c>
      <c r="F787" s="365" t="s">
        <v>691</v>
      </c>
      <c r="G787" s="366" t="s">
        <v>1424</v>
      </c>
      <c r="H787" s="366" t="s">
        <v>34</v>
      </c>
      <c r="I787" s="366" t="s">
        <v>34</v>
      </c>
      <c r="J787" s="366" t="s">
        <v>608</v>
      </c>
      <c r="K787" s="367" t="s">
        <v>48</v>
      </c>
      <c r="L787" s="368" t="s">
        <v>1341</v>
      </c>
      <c r="M787" s="368" t="s">
        <v>34</v>
      </c>
      <c r="N787" s="367">
        <v>485691</v>
      </c>
      <c r="O787" s="367" t="s">
        <v>1323</v>
      </c>
      <c r="P787" s="371">
        <v>43463</v>
      </c>
      <c r="Q787" s="372">
        <v>288.08441740000001</v>
      </c>
      <c r="R787" s="372">
        <v>156.83223703615076</v>
      </c>
      <c r="S787" s="367">
        <v>3</v>
      </c>
      <c r="T787" s="369">
        <v>6.7691150310173587E-2</v>
      </c>
      <c r="U787" s="369">
        <v>0.72527831604550386</v>
      </c>
      <c r="V787" s="369">
        <v>8.3142389525376892E-3</v>
      </c>
      <c r="W787" s="369">
        <v>7.4486035433910164E-2</v>
      </c>
      <c r="X787" s="369">
        <v>0.32599115725451444</v>
      </c>
      <c r="Y787" s="369">
        <v>2.2315974134203196</v>
      </c>
      <c r="Z787" s="369">
        <v>0.24014763995291766</v>
      </c>
      <c r="AA787" s="369">
        <v>1.2975641747780962</v>
      </c>
      <c r="AB787" s="369">
        <v>0.17734630842429092</v>
      </c>
      <c r="AC787" s="373">
        <v>-0.58251681453422721</v>
      </c>
      <c r="AD787" s="575">
        <v>30630170000110</v>
      </c>
      <c r="AE787" s="370" t="s">
        <v>2058</v>
      </c>
      <c r="AF787" s="370" t="s">
        <v>1856</v>
      </c>
      <c r="AG787" s="374" t="s">
        <v>59</v>
      </c>
      <c r="AH787" s="374" t="s">
        <v>1819</v>
      </c>
      <c r="AI787" s="374">
        <v>1000</v>
      </c>
      <c r="AJ787" s="374">
        <v>1000</v>
      </c>
      <c r="AK787" s="374">
        <v>1000</v>
      </c>
      <c r="AL787" s="722">
        <v>2.9</v>
      </c>
      <c r="AM787" s="722">
        <v>0</v>
      </c>
      <c r="AN787" s="369" t="s">
        <v>668</v>
      </c>
      <c r="AO787" s="367" t="s">
        <v>1326</v>
      </c>
      <c r="AP787" s="370" t="s">
        <v>1816</v>
      </c>
      <c r="AQ787" s="376" t="s">
        <v>661</v>
      </c>
      <c r="AR787" s="369">
        <v>4.7499999999999999E-3</v>
      </c>
      <c r="AS787" s="369">
        <v>4.7499999999999999E-3</v>
      </c>
      <c r="AT787" s="369" t="s">
        <v>1424</v>
      </c>
      <c r="AW787"/>
      <c r="AX787" s="198"/>
      <c r="AY787" s="184"/>
      <c r="AZ787" s="184"/>
      <c r="BA787" s="184"/>
      <c r="BB787" s="186"/>
      <c r="BC787" s="184"/>
      <c r="BD787" s="184"/>
      <c r="BE787" s="184"/>
      <c r="BF787" s="184"/>
      <c r="BG787" s="186"/>
      <c r="BH787" s="186"/>
      <c r="BI787" s="199"/>
      <c r="BJ787" s="199"/>
      <c r="BK787" s="199"/>
      <c r="BL787" s="186"/>
      <c r="BM787" s="186"/>
      <c r="BN787" s="186"/>
      <c r="BO787" s="186"/>
      <c r="BP787" s="186"/>
      <c r="BQ787" s="186"/>
      <c r="BR787" s="186"/>
      <c r="BS787" s="186"/>
      <c r="BT787" s="187"/>
      <c r="BU787" s="188"/>
      <c r="BV787" s="189"/>
      <c r="BW787" s="185"/>
      <c r="BX787"/>
      <c r="BZ787"/>
    </row>
    <row r="788" spans="2:78" ht="18.75">
      <c r="B788" s="363" t="s">
        <v>434</v>
      </c>
      <c r="C788" s="364">
        <v>30593439000136</v>
      </c>
      <c r="D788" s="365" t="s">
        <v>13</v>
      </c>
      <c r="E788" s="365" t="s">
        <v>615</v>
      </c>
      <c r="F788" s="365" t="s">
        <v>619</v>
      </c>
      <c r="G788" s="366" t="s">
        <v>34</v>
      </c>
      <c r="H788" s="366" t="s">
        <v>1340</v>
      </c>
      <c r="I788" s="366" t="s">
        <v>34</v>
      </c>
      <c r="J788" s="366" t="s">
        <v>611</v>
      </c>
      <c r="K788" s="367" t="s">
        <v>48</v>
      </c>
      <c r="L788" s="368" t="s">
        <v>717</v>
      </c>
      <c r="M788" s="368" t="s">
        <v>1421</v>
      </c>
      <c r="N788" s="367">
        <v>486124</v>
      </c>
      <c r="O788" s="367" t="s">
        <v>1326</v>
      </c>
      <c r="P788" s="371">
        <v>43338</v>
      </c>
      <c r="Q788" s="372">
        <v>981.28435191000005</v>
      </c>
      <c r="R788" s="372">
        <v>3738866.7584250951</v>
      </c>
      <c r="S788" s="367">
        <v>1</v>
      </c>
      <c r="T788" s="369">
        <v>0.28473777349637586</v>
      </c>
      <c r="U788" s="369">
        <v>3.0508291250733803</v>
      </c>
      <c r="V788" s="369">
        <v>0.32073700028217966</v>
      </c>
      <c r="W788" s="369">
        <v>2.8734352842592532</v>
      </c>
      <c r="X788" s="369">
        <v>0.52534209051605996</v>
      </c>
      <c r="Y788" s="369">
        <v>3.5962694823686894</v>
      </c>
      <c r="Z788" s="369">
        <v>0.76614894335277239</v>
      </c>
      <c r="AA788" s="369">
        <v>4.1396510148238601</v>
      </c>
      <c r="AB788" s="369">
        <v>6.7405087238210606E-2</v>
      </c>
      <c r="AC788" s="373">
        <v>3.1023705071087866</v>
      </c>
      <c r="AD788" s="575">
        <v>28692461000191</v>
      </c>
      <c r="AE788" s="370" t="s">
        <v>2058</v>
      </c>
      <c r="AF788" s="370" t="s">
        <v>1856</v>
      </c>
      <c r="AG788" s="374" t="s">
        <v>59</v>
      </c>
      <c r="AH788" s="374" t="s">
        <v>1813</v>
      </c>
      <c r="AI788" s="374">
        <v>1000</v>
      </c>
      <c r="AJ788" s="374">
        <v>1000</v>
      </c>
      <c r="AK788" s="374">
        <v>1000</v>
      </c>
      <c r="AL788" s="722">
        <v>0</v>
      </c>
      <c r="AM788" s="722">
        <v>0</v>
      </c>
      <c r="AN788" s="369" t="s">
        <v>1820</v>
      </c>
      <c r="AO788" s="367" t="s">
        <v>1326</v>
      </c>
      <c r="AP788" s="370" t="s">
        <v>1835</v>
      </c>
      <c r="AQ788" s="376" t="s">
        <v>681</v>
      </c>
      <c r="AR788" s="369">
        <v>1.2666666666666701E-3</v>
      </c>
      <c r="AS788" s="369">
        <v>1.2666666666666701E-3</v>
      </c>
      <c r="AT788" s="369" t="s">
        <v>1424</v>
      </c>
      <c r="AW788" s="198"/>
      <c r="AX788" s="198"/>
      <c r="AY788" s="184"/>
      <c r="AZ788" s="184"/>
      <c r="BA788" s="184"/>
      <c r="BB788" s="186"/>
      <c r="BC788" s="184"/>
      <c r="BD788" s="184"/>
      <c r="BE788" s="184"/>
      <c r="BF788" s="184"/>
      <c r="BG788" s="186"/>
      <c r="BH788" s="186"/>
      <c r="BI788" s="199"/>
      <c r="BJ788" s="199"/>
      <c r="BK788" s="199"/>
      <c r="BL788" s="218"/>
      <c r="BM788" s="186"/>
      <c r="BN788" s="186"/>
      <c r="BO788" s="186"/>
      <c r="BP788" s="186"/>
      <c r="BQ788" s="186"/>
      <c r="BR788" s="186"/>
      <c r="BS788" s="186"/>
      <c r="BT788" s="187"/>
      <c r="BU788" s="188"/>
      <c r="BV788" s="189"/>
      <c r="BW788" s="185"/>
      <c r="BX788"/>
      <c r="BZ788"/>
    </row>
    <row r="789" spans="2:78" ht="18.75">
      <c r="B789" s="363" t="s">
        <v>285</v>
      </c>
      <c r="C789" s="364">
        <v>32397723000162</v>
      </c>
      <c r="D789" s="365" t="s">
        <v>13</v>
      </c>
      <c r="E789" s="365" t="s">
        <v>615</v>
      </c>
      <c r="F789" s="365" t="s">
        <v>619</v>
      </c>
      <c r="G789" s="366" t="s">
        <v>34</v>
      </c>
      <c r="H789" s="366" t="s">
        <v>1340</v>
      </c>
      <c r="I789" s="366" t="s">
        <v>34</v>
      </c>
      <c r="J789" s="366" t="s">
        <v>611</v>
      </c>
      <c r="K789" s="367" t="s">
        <v>48</v>
      </c>
      <c r="L789" s="368" t="s">
        <v>1341</v>
      </c>
      <c r="M789" s="368" t="s">
        <v>1421</v>
      </c>
      <c r="N789" s="367">
        <v>486280</v>
      </c>
      <c r="O789" s="367" t="s">
        <v>1323</v>
      </c>
      <c r="P789" s="371">
        <v>43499</v>
      </c>
      <c r="Q789" s="372">
        <v>1200.30010668</v>
      </c>
      <c r="R789" s="372">
        <v>841.474725558572</v>
      </c>
      <c r="S789" s="367">
        <v>1</v>
      </c>
      <c r="T789" s="369">
        <v>0.3012064093966309</v>
      </c>
      <c r="U789" s="369">
        <v>3.2272826859683019</v>
      </c>
      <c r="V789" s="369">
        <v>0.25728980471752849</v>
      </c>
      <c r="W789" s="369">
        <v>2.3050212557487573</v>
      </c>
      <c r="X789" s="369">
        <v>0.39702717194124859</v>
      </c>
      <c r="Y789" s="369">
        <v>2.7178798879809341</v>
      </c>
      <c r="Z789" s="369">
        <v>0.60933536196284321</v>
      </c>
      <c r="AA789" s="369">
        <v>3.2923568862198316</v>
      </c>
      <c r="AB789" s="369">
        <v>0.11733906174838905</v>
      </c>
      <c r="AC789" s="373">
        <v>1.241431088179535</v>
      </c>
      <c r="AD789" s="575">
        <v>37098935000162</v>
      </c>
      <c r="AE789" s="370" t="s">
        <v>2072</v>
      </c>
      <c r="AF789" s="370" t="s">
        <v>1833</v>
      </c>
      <c r="AG789" s="374" t="s">
        <v>1458</v>
      </c>
      <c r="AH789" s="374" t="s">
        <v>1819</v>
      </c>
      <c r="AI789" s="374">
        <v>5000</v>
      </c>
      <c r="AJ789" s="374">
        <v>1000</v>
      </c>
      <c r="AK789" s="374">
        <v>1000</v>
      </c>
      <c r="AL789" s="722">
        <v>2</v>
      </c>
      <c r="AM789" s="722">
        <v>20</v>
      </c>
      <c r="AN789" s="369" t="s">
        <v>1815</v>
      </c>
      <c r="AO789" s="367" t="s">
        <v>1326</v>
      </c>
      <c r="AP789" s="370" t="s">
        <v>1835</v>
      </c>
      <c r="AQ789" s="376" t="s">
        <v>670</v>
      </c>
      <c r="AR789" s="369">
        <v>0</v>
      </c>
      <c r="AS789" s="369">
        <v>0</v>
      </c>
      <c r="AT789" s="369" t="s">
        <v>1424</v>
      </c>
      <c r="AW789"/>
      <c r="AX789" s="198"/>
      <c r="AY789" s="184"/>
      <c r="AZ789" s="184"/>
      <c r="BA789" s="184"/>
      <c r="BB789" s="186"/>
      <c r="BC789" s="184"/>
      <c r="BD789" s="184"/>
      <c r="BE789" s="184"/>
      <c r="BF789" s="184"/>
      <c r="BG789" s="186"/>
      <c r="BH789" s="186"/>
      <c r="BI789" s="199"/>
      <c r="BJ789" s="199"/>
      <c r="BK789" s="199"/>
      <c r="BL789" s="186"/>
      <c r="BM789" s="186"/>
      <c r="BN789" s="186"/>
      <c r="BO789" s="186"/>
      <c r="BP789" s="186"/>
      <c r="BQ789" s="186"/>
      <c r="BR789" s="186"/>
      <c r="BS789" s="186"/>
      <c r="BT789" s="187"/>
      <c r="BU789" s="188"/>
      <c r="BV789" s="189"/>
      <c r="BW789" s="185"/>
      <c r="BX789"/>
      <c r="BZ789"/>
    </row>
    <row r="790" spans="2:78" ht="18.75">
      <c r="B790" s="363" t="s">
        <v>1707</v>
      </c>
      <c r="C790" s="364">
        <v>28651567000147</v>
      </c>
      <c r="D790" s="365" t="s">
        <v>13</v>
      </c>
      <c r="E790" s="365" t="s">
        <v>616</v>
      </c>
      <c r="F790" s="365" t="s">
        <v>617</v>
      </c>
      <c r="G790" s="366" t="s">
        <v>34</v>
      </c>
      <c r="H790" s="366" t="s">
        <v>867</v>
      </c>
      <c r="I790" s="366" t="s">
        <v>34</v>
      </c>
      <c r="J790" s="366" t="s">
        <v>608</v>
      </c>
      <c r="K790" s="367" t="s">
        <v>48</v>
      </c>
      <c r="L790" s="368"/>
      <c r="M790" s="368" t="s">
        <v>1424</v>
      </c>
      <c r="N790" s="367">
        <v>486574</v>
      </c>
      <c r="O790" s="367" t="s">
        <v>1323</v>
      </c>
      <c r="P790" s="371">
        <v>43481</v>
      </c>
      <c r="Q790" s="372">
        <v>0.99706317</v>
      </c>
      <c r="R790" s="372">
        <v>2.4499881649999997</v>
      </c>
      <c r="S790" s="367">
        <v>3</v>
      </c>
      <c r="T790" s="369">
        <v>0.11864586946987465</v>
      </c>
      <c r="U790" s="369">
        <v>1.2712337731086294</v>
      </c>
      <c r="V790" s="369">
        <v>0.10720612038737798</v>
      </c>
      <c r="W790" s="369">
        <v>0.96044375528429671</v>
      </c>
      <c r="X790" s="369">
        <v>0.18849915769754788</v>
      </c>
      <c r="Y790" s="369">
        <v>1.2903854088941897</v>
      </c>
      <c r="Z790" s="369">
        <v>0.23180950268984235</v>
      </c>
      <c r="AA790" s="369">
        <v>1.2525116054542005</v>
      </c>
      <c r="AB790" s="369">
        <v>7.1516860892157114E-2</v>
      </c>
      <c r="AC790" s="373">
        <v>-6.1738241343398274E-2</v>
      </c>
      <c r="AD790" s="575">
        <v>25530044000154</v>
      </c>
      <c r="AE790" s="370" t="s">
        <v>1906</v>
      </c>
      <c r="AF790" s="370" t="s">
        <v>1907</v>
      </c>
      <c r="AG790" s="374" t="s">
        <v>1462</v>
      </c>
      <c r="AH790" s="374" t="s">
        <v>1819</v>
      </c>
      <c r="AI790" s="374">
        <v>500</v>
      </c>
      <c r="AJ790" s="374">
        <v>100</v>
      </c>
      <c r="AK790" s="374">
        <v>100</v>
      </c>
      <c r="AL790" s="722">
        <v>2</v>
      </c>
      <c r="AM790" s="722">
        <v>0</v>
      </c>
      <c r="AN790" s="369" t="s">
        <v>1820</v>
      </c>
      <c r="AO790" s="367" t="s">
        <v>1326</v>
      </c>
      <c r="AP790" s="370" t="s">
        <v>1835</v>
      </c>
      <c r="AQ790" s="376" t="s">
        <v>1815</v>
      </c>
      <c r="AR790" s="369">
        <v>0</v>
      </c>
      <c r="AS790" s="369">
        <v>0</v>
      </c>
      <c r="AT790" s="369" t="s">
        <v>1424</v>
      </c>
      <c r="AW790"/>
      <c r="AX790" s="198"/>
      <c r="AY790" s="184"/>
      <c r="AZ790" s="184"/>
      <c r="BA790" s="184"/>
      <c r="BB790" s="186"/>
      <c r="BC790" s="184"/>
      <c r="BD790" s="184"/>
      <c r="BE790" s="184"/>
      <c r="BF790" s="184"/>
      <c r="BG790" s="186"/>
      <c r="BH790" s="186"/>
      <c r="BI790" s="199"/>
      <c r="BJ790" s="199"/>
      <c r="BK790" s="199"/>
      <c r="BL790" s="186"/>
      <c r="BM790" s="186"/>
      <c r="BN790" s="186"/>
      <c r="BO790" s="186"/>
      <c r="BP790" s="186"/>
      <c r="BQ790" s="186"/>
      <c r="BR790" s="186"/>
      <c r="BS790" s="186"/>
      <c r="BT790" s="187"/>
      <c r="BU790" s="188"/>
      <c r="BV790" s="189"/>
      <c r="BW790" s="185"/>
      <c r="BX790"/>
      <c r="BZ790"/>
    </row>
    <row r="791" spans="2:78" ht="18.75">
      <c r="B791" s="363" t="s">
        <v>325</v>
      </c>
      <c r="C791" s="364">
        <v>18628896000113</v>
      </c>
      <c r="D791" s="365" t="s">
        <v>14</v>
      </c>
      <c r="E791" s="365" t="s">
        <v>607</v>
      </c>
      <c r="F791" s="365" t="s">
        <v>1424</v>
      </c>
      <c r="G791" s="366" t="s">
        <v>1424</v>
      </c>
      <c r="H791" s="366" t="s">
        <v>34</v>
      </c>
      <c r="I791" s="366" t="s">
        <v>34</v>
      </c>
      <c r="J791" s="366" t="s">
        <v>611</v>
      </c>
      <c r="K791" s="367" t="s">
        <v>48</v>
      </c>
      <c r="L791" s="368"/>
      <c r="M791" s="368" t="s">
        <v>34</v>
      </c>
      <c r="N791" s="367">
        <v>487163</v>
      </c>
      <c r="O791" s="367" t="s">
        <v>1323</v>
      </c>
      <c r="P791" s="371">
        <v>42811</v>
      </c>
      <c r="Q791" s="372">
        <v>3.7637700000000001</v>
      </c>
      <c r="R791" s="372">
        <v>2.3348785039682527</v>
      </c>
      <c r="S791" s="367">
        <v>2</v>
      </c>
      <c r="T791" s="369">
        <v>1.8477150522546504E-2</v>
      </c>
      <c r="U791" s="369">
        <v>0.19797383490907711</v>
      </c>
      <c r="V791" s="369">
        <v>-0.1125280553174387</v>
      </c>
      <c r="W791" s="369">
        <v>-1.0081221821421722</v>
      </c>
      <c r="X791" s="369">
        <v>-0.19572193461456699</v>
      </c>
      <c r="Y791" s="369">
        <v>-1.3398294810017888</v>
      </c>
      <c r="Z791" s="369">
        <v>-7.8228125883194388E-2</v>
      </c>
      <c r="AA791" s="369">
        <v>-0.42268170374676595</v>
      </c>
      <c r="AB791" s="369">
        <v>0.20249816175398413</v>
      </c>
      <c r="AC791" s="373">
        <v>-1.1069211640302152</v>
      </c>
      <c r="AD791" s="575">
        <v>0</v>
      </c>
      <c r="AE791" s="370" t="s">
        <v>1955</v>
      </c>
      <c r="AF791" s="370" t="s">
        <v>1830</v>
      </c>
      <c r="AG791" s="374" t="s">
        <v>743</v>
      </c>
      <c r="AH791" s="374" t="s">
        <v>1819</v>
      </c>
      <c r="AI791" s="374">
        <v>1000</v>
      </c>
      <c r="AJ791" s="374">
        <v>1000</v>
      </c>
      <c r="AK791" s="374">
        <v>1000</v>
      </c>
      <c r="AL791" s="722">
        <v>2</v>
      </c>
      <c r="AM791" s="722">
        <v>20</v>
      </c>
      <c r="AN791" s="369" t="s">
        <v>668</v>
      </c>
      <c r="AO791" s="367" t="s">
        <v>1326</v>
      </c>
      <c r="AP791" s="370" t="s">
        <v>1816</v>
      </c>
      <c r="AQ791" s="376" t="s">
        <v>661</v>
      </c>
      <c r="AR791" s="369">
        <v>6.6666666666666697E-3</v>
      </c>
      <c r="AS791" s="369">
        <v>6.6666666666666697E-3</v>
      </c>
      <c r="AT791" s="369" t="s">
        <v>1424</v>
      </c>
      <c r="AW791"/>
      <c r="AX791" s="198"/>
      <c r="AY791" s="184"/>
      <c r="AZ791" s="184"/>
      <c r="BA791" s="184"/>
      <c r="BB791" s="186"/>
      <c r="BC791" s="184"/>
      <c r="BD791" s="184"/>
      <c r="BE791" s="184"/>
      <c r="BF791" s="184"/>
      <c r="BG791" s="186"/>
      <c r="BH791" s="186"/>
      <c r="BI791" s="199"/>
      <c r="BJ791" s="199"/>
      <c r="BK791" s="199"/>
      <c r="BL791" s="186"/>
      <c r="BM791" s="186"/>
      <c r="BN791" s="186"/>
      <c r="BO791" s="186"/>
      <c r="BP791" s="186"/>
      <c r="BQ791" s="186"/>
      <c r="BR791" s="186"/>
      <c r="BS791" s="186"/>
      <c r="BT791" s="187"/>
      <c r="BU791" s="188"/>
      <c r="BV791" s="189"/>
      <c r="BW791" s="185"/>
      <c r="BX791"/>
      <c r="BZ791"/>
    </row>
    <row r="792" spans="2:78" ht="18.75">
      <c r="B792" s="363" t="s">
        <v>1019</v>
      </c>
      <c r="C792" s="364">
        <v>32300350000160</v>
      </c>
      <c r="D792" s="365" t="s">
        <v>13</v>
      </c>
      <c r="E792" s="365" t="s">
        <v>615</v>
      </c>
      <c r="F792" s="365" t="s">
        <v>619</v>
      </c>
      <c r="G792" s="366" t="s">
        <v>34</v>
      </c>
      <c r="H792" s="366" t="s">
        <v>1339</v>
      </c>
      <c r="I792" s="366" t="s">
        <v>34</v>
      </c>
      <c r="J792" s="366" t="s">
        <v>1424</v>
      </c>
      <c r="K792" s="367" t="s">
        <v>48</v>
      </c>
      <c r="L792" s="368" t="s">
        <v>1341</v>
      </c>
      <c r="M792" s="368" t="s">
        <v>1421</v>
      </c>
      <c r="N792" s="367">
        <v>487181</v>
      </c>
      <c r="O792" s="367" t="s">
        <v>1323</v>
      </c>
      <c r="P792" s="371">
        <v>43498</v>
      </c>
      <c r="Q792" s="372">
        <v>446.18004243000001</v>
      </c>
      <c r="R792" s="372">
        <v>504.70479848857127</v>
      </c>
      <c r="S792" s="367">
        <v>1</v>
      </c>
      <c r="T792" s="369">
        <v>0.13522443352195612</v>
      </c>
      <c r="U792" s="369">
        <v>1.448865161599586</v>
      </c>
      <c r="V792" s="369">
        <v>0.14942959641920295</v>
      </c>
      <c r="W792" s="369">
        <v>1.3387176237409435</v>
      </c>
      <c r="X792" s="369">
        <v>0.15388944494416923</v>
      </c>
      <c r="Y792" s="369">
        <v>1.0534619717367837</v>
      </c>
      <c r="Z792" s="369">
        <v>0.27792678707435736</v>
      </c>
      <c r="AA792" s="369">
        <v>1.5016922181270211</v>
      </c>
      <c r="AB792" s="369">
        <v>2.2225755999714322E-2</v>
      </c>
      <c r="AC792" s="373">
        <v>1.701096278319113</v>
      </c>
      <c r="AD792" s="575">
        <v>0</v>
      </c>
      <c r="AE792" s="370" t="s">
        <v>1889</v>
      </c>
      <c r="AF792" s="370" t="s">
        <v>1833</v>
      </c>
      <c r="AG792" s="374" t="s">
        <v>1458</v>
      </c>
      <c r="AH792" s="374" t="s">
        <v>1819</v>
      </c>
      <c r="AI792" s="374">
        <v>20000</v>
      </c>
      <c r="AJ792" s="374">
        <v>20000</v>
      </c>
      <c r="AK792" s="374">
        <v>20000</v>
      </c>
      <c r="AL792" s="722">
        <v>0</v>
      </c>
      <c r="AM792" s="722">
        <v>0</v>
      </c>
      <c r="AN792" s="369" t="s">
        <v>1815</v>
      </c>
      <c r="AO792" s="367" t="s">
        <v>1326</v>
      </c>
      <c r="AP792" s="370" t="s">
        <v>1835</v>
      </c>
      <c r="AQ792" s="376" t="s">
        <v>670</v>
      </c>
      <c r="AR792" s="369">
        <v>2.66666666666667E-3</v>
      </c>
      <c r="AS792" s="369">
        <v>2.66666666666667E-3</v>
      </c>
      <c r="AT792" s="369" t="s">
        <v>1424</v>
      </c>
      <c r="AW792"/>
      <c r="AX792" s="198"/>
      <c r="AY792" s="184"/>
      <c r="AZ792" s="184"/>
      <c r="BA792" s="184"/>
      <c r="BB792" s="186"/>
      <c r="BC792" s="184"/>
      <c r="BD792" s="184"/>
      <c r="BE792" s="184"/>
      <c r="BF792" s="184"/>
      <c r="BG792" s="186"/>
      <c r="BH792" s="186"/>
      <c r="BI792" s="199"/>
      <c r="BJ792" s="199"/>
      <c r="BK792" s="199"/>
      <c r="BL792" s="186"/>
      <c r="BM792" s="186"/>
      <c r="BN792" s="186"/>
      <c r="BO792" s="186"/>
      <c r="BP792" s="186"/>
      <c r="BQ792" s="186"/>
      <c r="BR792" s="186"/>
      <c r="BS792" s="186"/>
      <c r="BT792" s="187"/>
      <c r="BU792" s="188"/>
      <c r="BV792" s="189"/>
      <c r="BW792" s="185"/>
      <c r="BX792"/>
      <c r="BZ792"/>
    </row>
    <row r="793" spans="2:78" ht="18.75">
      <c r="B793" s="363" t="s">
        <v>1052</v>
      </c>
      <c r="C793" s="364">
        <v>31146414000157</v>
      </c>
      <c r="D793" s="365" t="s">
        <v>14</v>
      </c>
      <c r="E793" s="365" t="s">
        <v>607</v>
      </c>
      <c r="F793" s="365" t="s">
        <v>1424</v>
      </c>
      <c r="G793" s="366" t="s">
        <v>1424</v>
      </c>
      <c r="H793" s="366" t="s">
        <v>34</v>
      </c>
      <c r="I793" s="366" t="s">
        <v>34</v>
      </c>
      <c r="J793" s="366" t="s">
        <v>608</v>
      </c>
      <c r="K793" s="367" t="s">
        <v>48</v>
      </c>
      <c r="L793" s="368"/>
      <c r="M793" s="368" t="s">
        <v>34</v>
      </c>
      <c r="N793" s="367">
        <v>487198</v>
      </c>
      <c r="O793" s="367" t="s">
        <v>1323</v>
      </c>
      <c r="P793" s="371">
        <v>43509</v>
      </c>
      <c r="Q793" s="372">
        <v>6.3234517099999996</v>
      </c>
      <c r="R793" s="372">
        <v>11.340464287023805</v>
      </c>
      <c r="S793" s="367">
        <v>2</v>
      </c>
      <c r="T793" s="369">
        <v>0.10009987962007205</v>
      </c>
      <c r="U793" s="369">
        <v>1.0725223577164134</v>
      </c>
      <c r="V793" s="369">
        <v>-3.0420663532095826E-3</v>
      </c>
      <c r="W793" s="369">
        <v>-2.7253421927248573E-2</v>
      </c>
      <c r="X793" s="369">
        <v>0.1895592435549891</v>
      </c>
      <c r="Y793" s="369">
        <v>1.2976423077542478</v>
      </c>
      <c r="Z793" s="369">
        <v>8.2994658273875643E-2</v>
      </c>
      <c r="AA793" s="369">
        <v>0.44843620072737328</v>
      </c>
      <c r="AB793" s="369">
        <v>0.21456724048998047</v>
      </c>
      <c r="AC793" s="373">
        <v>-0.53439430780126096</v>
      </c>
      <c r="AD793" s="575">
        <v>0</v>
      </c>
      <c r="AE793" s="370" t="s">
        <v>2027</v>
      </c>
      <c r="AF793" s="370" t="s">
        <v>1833</v>
      </c>
      <c r="AG793" s="374" t="s">
        <v>1458</v>
      </c>
      <c r="AH793" s="374" t="s">
        <v>1819</v>
      </c>
      <c r="AI793" s="374">
        <v>1000</v>
      </c>
      <c r="AJ793" s="374">
        <v>0</v>
      </c>
      <c r="AK793" s="374">
        <v>0</v>
      </c>
      <c r="AL793" s="722">
        <v>2</v>
      </c>
      <c r="AM793" s="722">
        <v>20</v>
      </c>
      <c r="AN793" s="369" t="s">
        <v>1815</v>
      </c>
      <c r="AO793" s="367" t="s">
        <v>1326</v>
      </c>
      <c r="AP793" s="370" t="s">
        <v>1816</v>
      </c>
      <c r="AQ793" s="376" t="s">
        <v>661</v>
      </c>
      <c r="AR793" s="369">
        <v>5.3333333333333297E-3</v>
      </c>
      <c r="AS793" s="369">
        <v>5.3333333333333297E-3</v>
      </c>
      <c r="AT793" s="369" t="s">
        <v>1424</v>
      </c>
      <c r="AW793"/>
      <c r="AX793" s="198"/>
      <c r="AY793" s="184"/>
      <c r="AZ793" s="184"/>
      <c r="BA793" s="184"/>
      <c r="BB793" s="186"/>
      <c r="BC793" s="184"/>
      <c r="BD793" s="184"/>
      <c r="BE793" s="184"/>
      <c r="BF793" s="184"/>
      <c r="BG793" s="186"/>
      <c r="BH793" s="186"/>
      <c r="BI793" s="199"/>
      <c r="BJ793" s="199"/>
      <c r="BK793" s="199"/>
      <c r="BL793" s="186"/>
      <c r="BM793" s="186"/>
      <c r="BN793" s="186"/>
      <c r="BO793" s="186"/>
      <c r="BP793" s="186"/>
      <c r="BQ793" s="186"/>
      <c r="BR793" s="186"/>
      <c r="BS793" s="186"/>
      <c r="BT793" s="187"/>
      <c r="BU793" s="188"/>
      <c r="BV793" s="189"/>
      <c r="BW793" s="185"/>
      <c r="BX793"/>
      <c r="BZ793"/>
    </row>
    <row r="794" spans="2:78" ht="18.75">
      <c r="B794" s="363" t="s">
        <v>1593</v>
      </c>
      <c r="C794" s="364">
        <v>31608381000110</v>
      </c>
      <c r="D794" s="365" t="s">
        <v>14</v>
      </c>
      <c r="E794" s="365" t="s">
        <v>1424</v>
      </c>
      <c r="F794" s="365" t="s">
        <v>1424</v>
      </c>
      <c r="G794" s="366" t="s">
        <v>1424</v>
      </c>
      <c r="H794" s="366" t="s">
        <v>34</v>
      </c>
      <c r="I794" s="366" t="s">
        <v>1424</v>
      </c>
      <c r="J794" s="366" t="s">
        <v>1424</v>
      </c>
      <c r="K794" s="367" t="s">
        <v>48</v>
      </c>
      <c r="L794" s="368"/>
      <c r="M794" s="368" t="s">
        <v>1424</v>
      </c>
      <c r="N794" s="367">
        <v>487392</v>
      </c>
      <c r="O794" s="367" t="s">
        <v>1323</v>
      </c>
      <c r="P794" s="371">
        <v>43509</v>
      </c>
      <c r="Q794" s="372">
        <v>30.363647100000001</v>
      </c>
      <c r="R794" s="372">
        <v>39.063132619563511</v>
      </c>
      <c r="S794" s="367">
        <v>2</v>
      </c>
      <c r="T794" s="369">
        <v>7.4551609377914385E-2</v>
      </c>
      <c r="U794" s="369">
        <v>0.79878485533683463</v>
      </c>
      <c r="V794" s="369">
        <v>-2.8335856532442194E-2</v>
      </c>
      <c r="W794" s="369">
        <v>-0.25385674212327936</v>
      </c>
      <c r="X794" s="369">
        <v>-2.2519404440923818E-2</v>
      </c>
      <c r="Y794" s="369">
        <v>-0.15415830639509076</v>
      </c>
      <c r="Z794" s="369">
        <v>5.2870875985061794E-2</v>
      </c>
      <c r="AA794" s="369">
        <v>0.28567157512271141</v>
      </c>
      <c r="AB794" s="369">
        <v>0.20334044502632287</v>
      </c>
      <c r="AC794" s="373">
        <v>-0.68829052734484097</v>
      </c>
      <c r="AD794" s="575">
        <v>26861621000153</v>
      </c>
      <c r="AE794" s="370" t="s">
        <v>1817</v>
      </c>
      <c r="AF794" s="370" t="s">
        <v>1818</v>
      </c>
      <c r="AG794" s="374" t="s">
        <v>59</v>
      </c>
      <c r="AH794" s="374" t="s">
        <v>1813</v>
      </c>
      <c r="AI794" s="374">
        <v>50000</v>
      </c>
      <c r="AJ794" s="374">
        <v>50000</v>
      </c>
      <c r="AK794" s="374">
        <v>50000</v>
      </c>
      <c r="AL794" s="722">
        <v>1.5</v>
      </c>
      <c r="AM794" s="722">
        <v>15</v>
      </c>
      <c r="AN794" s="369" t="s">
        <v>668</v>
      </c>
      <c r="AO794" s="367" t="s">
        <v>1326</v>
      </c>
      <c r="AP794" s="370" t="s">
        <v>1816</v>
      </c>
      <c r="AQ794" s="376" t="s">
        <v>1815</v>
      </c>
      <c r="AR794" s="369">
        <v>0</v>
      </c>
      <c r="AS794" s="369">
        <v>0</v>
      </c>
      <c r="AT794" s="369" t="s">
        <v>1424</v>
      </c>
      <c r="AW794"/>
      <c r="AX794" s="198"/>
      <c r="AY794" s="184"/>
      <c r="AZ794" s="184"/>
      <c r="BA794" s="184"/>
      <c r="BB794" s="186"/>
      <c r="BC794" s="184"/>
      <c r="BD794" s="184"/>
      <c r="BE794" s="184"/>
      <c r="BF794" s="184"/>
      <c r="BG794" s="186"/>
      <c r="BH794" s="186"/>
      <c r="BI794" s="199"/>
      <c r="BJ794" s="199"/>
      <c r="BK794" s="199"/>
      <c r="BL794" s="186"/>
      <c r="BM794" s="186"/>
      <c r="BN794" s="186"/>
      <c r="BO794" s="186"/>
      <c r="BP794" s="186"/>
      <c r="BQ794" s="186"/>
      <c r="BR794" s="186"/>
      <c r="BS794" s="186"/>
      <c r="BT794" s="187"/>
      <c r="BU794" s="188"/>
      <c r="BV794" s="189"/>
      <c r="BW794" s="185"/>
      <c r="BX794"/>
      <c r="BZ794"/>
    </row>
    <row r="795" spans="2:78" ht="18.75">
      <c r="B795" s="363" t="s">
        <v>1717</v>
      </c>
      <c r="C795" s="364">
        <v>31006632000196</v>
      </c>
      <c r="D795" s="365" t="s">
        <v>14</v>
      </c>
      <c r="E795" s="365" t="s">
        <v>614</v>
      </c>
      <c r="F795" s="365" t="s">
        <v>1424</v>
      </c>
      <c r="G795" s="366" t="s">
        <v>1424</v>
      </c>
      <c r="H795" s="366" t="s">
        <v>1340</v>
      </c>
      <c r="I795" s="366" t="s">
        <v>34</v>
      </c>
      <c r="J795" s="366" t="s">
        <v>608</v>
      </c>
      <c r="K795" s="367" t="s">
        <v>48</v>
      </c>
      <c r="L795" s="368"/>
      <c r="M795" s="368" t="s">
        <v>1424</v>
      </c>
      <c r="N795" s="367">
        <v>487449</v>
      </c>
      <c r="O795" s="367" t="s">
        <v>1323</v>
      </c>
      <c r="P795" s="371">
        <v>43517</v>
      </c>
      <c r="Q795" s="372">
        <v>49.69743399</v>
      </c>
      <c r="R795" s="372">
        <v>74.227889361904758</v>
      </c>
      <c r="S795" s="367">
        <v>2</v>
      </c>
      <c r="T795" s="369">
        <v>0.18767889370185364</v>
      </c>
      <c r="U795" s="369">
        <v>2.0108896267479377</v>
      </c>
      <c r="V795" s="369">
        <v>-1.2845947459075746E-2</v>
      </c>
      <c r="W795" s="369">
        <v>-0.11508494079627271</v>
      </c>
      <c r="X795" s="369">
        <v>8.3048561945951338E-2</v>
      </c>
      <c r="Y795" s="369">
        <v>0.56851528608233637</v>
      </c>
      <c r="Z795" s="369">
        <v>8.4019217667366863E-2</v>
      </c>
      <c r="AA795" s="369">
        <v>0.45397209341483513</v>
      </c>
      <c r="AB795" s="369">
        <v>0.25263036970611863</v>
      </c>
      <c r="AC795" s="373">
        <v>-0.49268578915958178</v>
      </c>
      <c r="AD795" s="575">
        <v>31493876000140</v>
      </c>
      <c r="AE795" s="370" t="s">
        <v>1906</v>
      </c>
      <c r="AF795" s="370" t="s">
        <v>1907</v>
      </c>
      <c r="AG795" s="374" t="s">
        <v>1462</v>
      </c>
      <c r="AH795" s="374" t="s">
        <v>1813</v>
      </c>
      <c r="AI795" s="374">
        <v>30000</v>
      </c>
      <c r="AJ795" s="374">
        <v>30000</v>
      </c>
      <c r="AK795" s="374">
        <v>30000</v>
      </c>
      <c r="AL795" s="722">
        <v>0</v>
      </c>
      <c r="AM795" s="722">
        <v>0</v>
      </c>
      <c r="AN795" s="369" t="s">
        <v>668</v>
      </c>
      <c r="AO795" s="367" t="s">
        <v>1326</v>
      </c>
      <c r="AP795" s="370" t="s">
        <v>1816</v>
      </c>
      <c r="AQ795" s="376" t="s">
        <v>1815</v>
      </c>
      <c r="AR795" s="369">
        <v>0</v>
      </c>
      <c r="AS795" s="369">
        <v>0</v>
      </c>
      <c r="AT795" s="369" t="s">
        <v>1424</v>
      </c>
      <c r="AW795"/>
      <c r="AX795" s="198"/>
      <c r="AY795" s="184"/>
      <c r="AZ795" s="184"/>
      <c r="BA795" s="184"/>
      <c r="BB795" s="186"/>
      <c r="BC795" s="184"/>
      <c r="BD795" s="184"/>
      <c r="BE795" s="184"/>
      <c r="BF795" s="184"/>
      <c r="BG795" s="186"/>
      <c r="BH795" s="186"/>
      <c r="BI795" s="199"/>
      <c r="BJ795" s="199"/>
      <c r="BK795" s="199"/>
      <c r="BL795" s="186"/>
      <c r="BM795" s="186"/>
      <c r="BN795" s="186"/>
      <c r="BO795" s="186"/>
      <c r="BP795" s="186"/>
      <c r="BQ795" s="186"/>
      <c r="BR795" s="186"/>
      <c r="BS795" s="186"/>
      <c r="BT795" s="187"/>
      <c r="BU795" s="188"/>
      <c r="BV795" s="189"/>
      <c r="BW795" s="185"/>
      <c r="BX795"/>
      <c r="BZ795"/>
    </row>
    <row r="796" spans="2:78" ht="18.75">
      <c r="B796" s="363" t="s">
        <v>1003</v>
      </c>
      <c r="C796" s="364">
        <v>29993579000112</v>
      </c>
      <c r="D796" s="365" t="s">
        <v>13</v>
      </c>
      <c r="E796" s="365" t="s">
        <v>615</v>
      </c>
      <c r="F796" s="365" t="s">
        <v>619</v>
      </c>
      <c r="G796" s="366" t="s">
        <v>34</v>
      </c>
      <c r="H796" s="366" t="s">
        <v>1339</v>
      </c>
      <c r="I796" s="366" t="s">
        <v>34</v>
      </c>
      <c r="J796" s="366" t="s">
        <v>611</v>
      </c>
      <c r="K796" s="367" t="s">
        <v>48</v>
      </c>
      <c r="L796" s="368" t="s">
        <v>1341</v>
      </c>
      <c r="M796" s="368" t="s">
        <v>34</v>
      </c>
      <c r="N796" s="367">
        <v>487465</v>
      </c>
      <c r="O796" s="367" t="s">
        <v>1323</v>
      </c>
      <c r="P796" s="371">
        <v>43483</v>
      </c>
      <c r="Q796" s="372">
        <v>7.6060591500000001</v>
      </c>
      <c r="R796" s="372">
        <v>9.8512463578968195</v>
      </c>
      <c r="S796" s="367">
        <v>1</v>
      </c>
      <c r="T796" s="369">
        <v>0.13818624224305931</v>
      </c>
      <c r="U796" s="369">
        <v>1.4805995261634535</v>
      </c>
      <c r="V796" s="369">
        <v>0.15094314382371565</v>
      </c>
      <c r="W796" s="369">
        <v>1.3522772707810404</v>
      </c>
      <c r="X796" s="369">
        <v>0.20697676360202388</v>
      </c>
      <c r="Y796" s="369">
        <v>1.4168752741098747</v>
      </c>
      <c r="Z796" s="369">
        <v>0.25649787704899363</v>
      </c>
      <c r="AA796" s="369">
        <v>1.3859076700927095</v>
      </c>
      <c r="AB796" s="369">
        <v>2.3475407124655189E-2</v>
      </c>
      <c r="AC796" s="373">
        <v>1.6750166678539766</v>
      </c>
      <c r="AD796" s="575">
        <v>35825021000120</v>
      </c>
      <c r="AE796" s="370" t="s">
        <v>1908</v>
      </c>
      <c r="AF796" s="370" t="s">
        <v>1856</v>
      </c>
      <c r="AG796" s="374" t="s">
        <v>59</v>
      </c>
      <c r="AH796" s="374" t="s">
        <v>1819</v>
      </c>
      <c r="AI796" s="374">
        <v>500</v>
      </c>
      <c r="AJ796" s="374">
        <v>1</v>
      </c>
      <c r="AK796" s="374">
        <v>500</v>
      </c>
      <c r="AL796" s="722">
        <v>0</v>
      </c>
      <c r="AM796" s="722">
        <v>0</v>
      </c>
      <c r="AN796" s="369" t="s">
        <v>1820</v>
      </c>
      <c r="AO796" s="367" t="s">
        <v>1326</v>
      </c>
      <c r="AP796" s="370" t="s">
        <v>1835</v>
      </c>
      <c r="AQ796" s="376" t="s">
        <v>688</v>
      </c>
      <c r="AR796" s="369">
        <v>4.6666666666666697E-3</v>
      </c>
      <c r="AS796" s="369">
        <v>4.6666666666666697E-3</v>
      </c>
      <c r="AT796" s="369" t="s">
        <v>1424</v>
      </c>
      <c r="AW796"/>
      <c r="AX796" s="198"/>
      <c r="AY796" s="184"/>
      <c r="AZ796" s="184"/>
      <c r="BA796" s="184"/>
      <c r="BB796" s="186"/>
      <c r="BC796" s="184"/>
      <c r="BD796" s="184"/>
      <c r="BE796" s="184"/>
      <c r="BF796" s="184"/>
      <c r="BG796" s="186"/>
      <c r="BH796" s="186"/>
      <c r="BI796" s="199"/>
      <c r="BJ796" s="199"/>
      <c r="BK796" s="199"/>
      <c r="BL796" s="186"/>
      <c r="BM796" s="186"/>
      <c r="BN796" s="186"/>
      <c r="BO796" s="186"/>
      <c r="BP796" s="186"/>
      <c r="BQ796" s="186"/>
      <c r="BR796" s="186"/>
      <c r="BS796" s="186"/>
      <c r="BT796" s="187"/>
      <c r="BU796" s="188"/>
      <c r="BV796" s="189"/>
      <c r="BW796" s="185"/>
      <c r="BX796"/>
      <c r="BZ796"/>
    </row>
    <row r="797" spans="2:78" ht="18.75">
      <c r="B797" s="363" t="s">
        <v>1605</v>
      </c>
      <c r="C797" s="364">
        <v>31608459000104</v>
      </c>
      <c r="D797" s="365" t="s">
        <v>14</v>
      </c>
      <c r="E797" s="365" t="s">
        <v>614</v>
      </c>
      <c r="F797" s="365" t="s">
        <v>1424</v>
      </c>
      <c r="G797" s="366" t="s">
        <v>1424</v>
      </c>
      <c r="H797" s="366" t="s">
        <v>1340</v>
      </c>
      <c r="I797" s="366" t="s">
        <v>34</v>
      </c>
      <c r="J797" s="366" t="s">
        <v>608</v>
      </c>
      <c r="K797" s="367" t="s">
        <v>48</v>
      </c>
      <c r="L797" s="368"/>
      <c r="M797" s="368" t="s">
        <v>1424</v>
      </c>
      <c r="N797" s="367">
        <v>487597</v>
      </c>
      <c r="O797" s="367" t="s">
        <v>1323</v>
      </c>
      <c r="P797" s="371">
        <v>43525</v>
      </c>
      <c r="Q797" s="372">
        <v>34.506207230000001</v>
      </c>
      <c r="R797" s="372">
        <v>39.362212287103205</v>
      </c>
      <c r="S797" s="367">
        <v>2</v>
      </c>
      <c r="T797" s="369">
        <v>0.20216262316323097</v>
      </c>
      <c r="U797" s="369">
        <v>2.1660758640281692</v>
      </c>
      <c r="V797" s="369">
        <v>0.10692087888523027</v>
      </c>
      <c r="W797" s="369">
        <v>0.95788831891092774</v>
      </c>
      <c r="X797" s="369">
        <v>0.3310877419547964</v>
      </c>
      <c r="Y797" s="369">
        <v>2.2664864740016375</v>
      </c>
      <c r="Z797" s="369">
        <v>0.34460667826257185</v>
      </c>
      <c r="AA797" s="369">
        <v>1.8619765748706136</v>
      </c>
      <c r="AB797" s="369">
        <v>0.19339971944547146</v>
      </c>
      <c r="AC797" s="373">
        <v>-2.4304930397560653E-2</v>
      </c>
      <c r="AD797" s="575">
        <v>32041623000107</v>
      </c>
      <c r="AE797" s="370" t="s">
        <v>1817</v>
      </c>
      <c r="AF797" s="370" t="s">
        <v>1818</v>
      </c>
      <c r="AG797" s="374" t="s">
        <v>1594</v>
      </c>
      <c r="AH797" s="374" t="s">
        <v>1813</v>
      </c>
      <c r="AI797" s="374">
        <v>100000</v>
      </c>
      <c r="AJ797" s="374">
        <v>50000</v>
      </c>
      <c r="AK797" s="374">
        <v>100000</v>
      </c>
      <c r="AL797" s="722">
        <v>0</v>
      </c>
      <c r="AM797" s="722">
        <v>0</v>
      </c>
      <c r="AN797" s="369" t="s">
        <v>2007</v>
      </c>
      <c r="AO797" s="367" t="s">
        <v>1326</v>
      </c>
      <c r="AP797" s="370" t="s">
        <v>1816</v>
      </c>
      <c r="AQ797" s="376" t="s">
        <v>1815</v>
      </c>
      <c r="AR797" s="369">
        <v>0</v>
      </c>
      <c r="AS797" s="369">
        <v>0</v>
      </c>
      <c r="AT797" s="369" t="s">
        <v>1424</v>
      </c>
      <c r="AW797"/>
      <c r="AX797" s="198"/>
      <c r="AY797" s="184"/>
      <c r="AZ797" s="184"/>
      <c r="BA797" s="184"/>
      <c r="BB797" s="186"/>
      <c r="BC797" s="184"/>
      <c r="BD797" s="184"/>
      <c r="BE797" s="184"/>
      <c r="BF797" s="184"/>
      <c r="BG797" s="186"/>
      <c r="BH797" s="186"/>
      <c r="BI797" s="199"/>
      <c r="BJ797" s="199"/>
      <c r="BK797" s="199"/>
      <c r="BL797" s="186"/>
      <c r="BM797" s="186"/>
      <c r="BN797" s="186"/>
      <c r="BO797" s="186"/>
      <c r="BP797" s="186"/>
      <c r="BQ797" s="186"/>
      <c r="BR797" s="186"/>
      <c r="BS797" s="186"/>
      <c r="BT797" s="187"/>
      <c r="BU797" s="188"/>
      <c r="BV797" s="189"/>
      <c r="BW797" s="185"/>
      <c r="BX797"/>
      <c r="BZ797"/>
    </row>
    <row r="798" spans="2:78" ht="18.75">
      <c r="B798" s="363" t="s">
        <v>1606</v>
      </c>
      <c r="C798" s="364">
        <v>31608483000135</v>
      </c>
      <c r="D798" s="365" t="s">
        <v>14</v>
      </c>
      <c r="E798" s="365" t="s">
        <v>614</v>
      </c>
      <c r="F798" s="365" t="s">
        <v>1424</v>
      </c>
      <c r="G798" s="366" t="s">
        <v>1424</v>
      </c>
      <c r="H798" s="366" t="s">
        <v>867</v>
      </c>
      <c r="I798" s="366" t="s">
        <v>34</v>
      </c>
      <c r="J798" s="366" t="s">
        <v>608</v>
      </c>
      <c r="K798" s="367" t="s">
        <v>48</v>
      </c>
      <c r="L798" s="368"/>
      <c r="M798" s="368" t="s">
        <v>1424</v>
      </c>
      <c r="N798" s="367">
        <v>487600</v>
      </c>
      <c r="O798" s="367" t="s">
        <v>1323</v>
      </c>
      <c r="P798" s="371">
        <v>43525</v>
      </c>
      <c r="Q798" s="372">
        <v>368.69099419000003</v>
      </c>
      <c r="R798" s="372">
        <v>384.88403624150766</v>
      </c>
      <c r="S798" s="367">
        <v>2</v>
      </c>
      <c r="T798" s="369">
        <v>0.13402498959940123</v>
      </c>
      <c r="U798" s="369">
        <v>1.4360136933595657</v>
      </c>
      <c r="V798" s="369">
        <v>4.2046845677859102E-2</v>
      </c>
      <c r="W798" s="369">
        <v>0.37669146327448766</v>
      </c>
      <c r="X798" s="369">
        <v>0.15648066408582362</v>
      </c>
      <c r="Y798" s="369">
        <v>1.0712003606637155</v>
      </c>
      <c r="Z798" s="369">
        <v>0.5887178121419494</v>
      </c>
      <c r="AA798" s="369">
        <v>3.1809562743939592</v>
      </c>
      <c r="AB798" s="369">
        <v>0.16270467911820768</v>
      </c>
      <c r="AC798" s="373">
        <v>-0.42761277859043006</v>
      </c>
      <c r="AD798" s="575">
        <v>32068007000131</v>
      </c>
      <c r="AE798" s="370" t="s">
        <v>1817</v>
      </c>
      <c r="AF798" s="370" t="s">
        <v>1818</v>
      </c>
      <c r="AG798" s="374" t="s">
        <v>1594</v>
      </c>
      <c r="AH798" s="374" t="s">
        <v>1813</v>
      </c>
      <c r="AI798" s="374">
        <v>100000</v>
      </c>
      <c r="AJ798" s="374">
        <v>50000</v>
      </c>
      <c r="AK798" s="374">
        <v>100000</v>
      </c>
      <c r="AL798" s="722">
        <v>0</v>
      </c>
      <c r="AM798" s="722">
        <v>0</v>
      </c>
      <c r="AN798" s="369" t="s">
        <v>1820</v>
      </c>
      <c r="AO798" s="367" t="s">
        <v>1326</v>
      </c>
      <c r="AP798" s="370" t="s">
        <v>1816</v>
      </c>
      <c r="AQ798" s="376" t="s">
        <v>1815</v>
      </c>
      <c r="AR798" s="369">
        <v>0</v>
      </c>
      <c r="AS798" s="369">
        <v>0</v>
      </c>
      <c r="AT798" s="369" t="s">
        <v>1424</v>
      </c>
      <c r="AW798"/>
      <c r="AX798" s="198"/>
      <c r="AY798" s="184"/>
      <c r="AZ798" s="184"/>
      <c r="BA798" s="184"/>
      <c r="BB798" s="186"/>
      <c r="BC798" s="184"/>
      <c r="BD798" s="184"/>
      <c r="BE798" s="184"/>
      <c r="BF798" s="184"/>
      <c r="BG798" s="186"/>
      <c r="BH798" s="186"/>
      <c r="BI798" s="199"/>
      <c r="BJ798" s="199"/>
      <c r="BK798" s="199"/>
      <c r="BL798" s="186"/>
      <c r="BM798" s="186"/>
      <c r="BN798" s="186"/>
      <c r="BO798" s="186"/>
      <c r="BP798" s="186"/>
      <c r="BQ798" s="186"/>
      <c r="BR798" s="186"/>
      <c r="BS798" s="186"/>
      <c r="BT798" s="187"/>
      <c r="BU798" s="188"/>
      <c r="BV798" s="189"/>
      <c r="BW798" s="185"/>
      <c r="BX798"/>
      <c r="BZ798"/>
    </row>
    <row r="799" spans="2:78" ht="18.75">
      <c r="B799" s="363" t="s">
        <v>483</v>
      </c>
      <c r="C799" s="364">
        <v>31353316000190</v>
      </c>
      <c r="D799" s="365" t="s">
        <v>11</v>
      </c>
      <c r="E799" s="365" t="s">
        <v>620</v>
      </c>
      <c r="F799" s="365" t="s">
        <v>665</v>
      </c>
      <c r="G799" s="366" t="s">
        <v>740</v>
      </c>
      <c r="H799" s="366" t="s">
        <v>34</v>
      </c>
      <c r="I799" s="366" t="s">
        <v>1424</v>
      </c>
      <c r="J799" s="366" t="s">
        <v>608</v>
      </c>
      <c r="K799" s="367" t="s">
        <v>48</v>
      </c>
      <c r="L799" s="368"/>
      <c r="M799" s="368" t="s">
        <v>34</v>
      </c>
      <c r="N799" s="367">
        <v>488569</v>
      </c>
      <c r="O799" s="367" t="s">
        <v>1323</v>
      </c>
      <c r="P799" s="371">
        <v>43526</v>
      </c>
      <c r="Q799" s="372">
        <v>11.46598837</v>
      </c>
      <c r="R799" s="372">
        <v>10.51514182</v>
      </c>
      <c r="S799" s="367">
        <v>1</v>
      </c>
      <c r="T799" s="369">
        <v>0.10790125610682022</v>
      </c>
      <c r="U799" s="369">
        <v>1.156110377349983</v>
      </c>
      <c r="V799" s="369">
        <v>0.13202334290367146</v>
      </c>
      <c r="W799" s="369">
        <v>1.1827775763679036</v>
      </c>
      <c r="X799" s="369">
        <v>0.19149990641615489</v>
      </c>
      <c r="Y799" s="369">
        <v>1.310927263879353</v>
      </c>
      <c r="Z799" s="369">
        <v>0.23685335880142544</v>
      </c>
      <c r="AA799" s="369">
        <v>1.2797645361696923</v>
      </c>
      <c r="AB799" s="369">
        <v>1.2240080959940744E-3</v>
      </c>
      <c r="AC799" s="373">
        <v>16.668106497973696</v>
      </c>
      <c r="AD799" s="575">
        <v>0</v>
      </c>
      <c r="AE799" s="370" t="s">
        <v>1980</v>
      </c>
      <c r="AF799" s="370" t="s">
        <v>1833</v>
      </c>
      <c r="AG799" s="374" t="s">
        <v>1458</v>
      </c>
      <c r="AH799" s="374" t="s">
        <v>1813</v>
      </c>
      <c r="AI799" s="374">
        <v>5000</v>
      </c>
      <c r="AJ799" s="374">
        <v>1000</v>
      </c>
      <c r="AK799" s="374">
        <v>1000</v>
      </c>
      <c r="AL799" s="722">
        <v>0.92</v>
      </c>
      <c r="AM799" s="722">
        <v>20</v>
      </c>
      <c r="AN799" s="369" t="s">
        <v>1820</v>
      </c>
      <c r="AO799" s="367" t="s">
        <v>1326</v>
      </c>
      <c r="AP799" s="370" t="s">
        <v>1835</v>
      </c>
      <c r="AQ799" s="376" t="s">
        <v>673</v>
      </c>
      <c r="AR799" s="369">
        <v>1.34933333333333E-3</v>
      </c>
      <c r="AS799" s="369">
        <v>1.34933333333333E-3</v>
      </c>
      <c r="AT799" s="369" t="s">
        <v>1424</v>
      </c>
      <c r="AW799"/>
      <c r="AX799" s="198"/>
      <c r="AY799" s="184"/>
      <c r="AZ799" s="184"/>
      <c r="BA799" s="184"/>
      <c r="BB799" s="186"/>
      <c r="BC799" s="184"/>
      <c r="BD799" s="184"/>
      <c r="BE799" s="184"/>
      <c r="BF799" s="184"/>
      <c r="BG799" s="186"/>
      <c r="BH799" s="186"/>
      <c r="BI799" s="199"/>
      <c r="BJ799" s="199"/>
      <c r="BK799" s="199"/>
      <c r="BL799" s="186"/>
      <c r="BM799" s="186"/>
      <c r="BN799" s="186"/>
      <c r="BO799" s="186"/>
      <c r="BP799" s="186"/>
      <c r="BQ799" s="186"/>
      <c r="BR799" s="186"/>
      <c r="BS799" s="186"/>
      <c r="BT799" s="187"/>
      <c r="BU799" s="188"/>
      <c r="BV799" s="189"/>
      <c r="BW799" s="185"/>
      <c r="BX799"/>
      <c r="BZ799"/>
    </row>
    <row r="800" spans="2:78" ht="18.75">
      <c r="B800" s="363" t="s">
        <v>1587</v>
      </c>
      <c r="C800" s="364">
        <v>29813630000167</v>
      </c>
      <c r="D800" s="365" t="s">
        <v>11</v>
      </c>
      <c r="E800" s="365" t="s">
        <v>620</v>
      </c>
      <c r="F800" s="365" t="s">
        <v>665</v>
      </c>
      <c r="G800" s="366" t="s">
        <v>740</v>
      </c>
      <c r="H800" s="366" t="s">
        <v>34</v>
      </c>
      <c r="I800" s="366" t="s">
        <v>1424</v>
      </c>
      <c r="J800" s="366" t="s">
        <v>608</v>
      </c>
      <c r="K800" s="367" t="s">
        <v>48</v>
      </c>
      <c r="L800" s="368"/>
      <c r="M800" s="368" t="s">
        <v>1424</v>
      </c>
      <c r="N800" s="367">
        <v>488623</v>
      </c>
      <c r="O800" s="367" t="s">
        <v>1323</v>
      </c>
      <c r="P800" s="371">
        <v>43359</v>
      </c>
      <c r="Q800" s="372">
        <v>54.930122969999999</v>
      </c>
      <c r="R800" s="372">
        <v>59.493246540515877</v>
      </c>
      <c r="S800" s="367">
        <v>1</v>
      </c>
      <c r="T800" s="369">
        <v>0.10865901699826463</v>
      </c>
      <c r="U800" s="369">
        <v>1.1642294230567503</v>
      </c>
      <c r="V800" s="369">
        <v>0.13015053378148167</v>
      </c>
      <c r="W800" s="369">
        <v>1.1659993568059315</v>
      </c>
      <c r="X800" s="369">
        <v>0.20028155918451329</v>
      </c>
      <c r="Y800" s="369">
        <v>1.3710427399200842</v>
      </c>
      <c r="Z800" s="369">
        <v>0.22574844786902037</v>
      </c>
      <c r="AA800" s="369">
        <v>1.2197625532527856</v>
      </c>
      <c r="AB800" s="369">
        <v>2.3971312762139188E-3</v>
      </c>
      <c r="AC800" s="373">
        <v>7.7296927206617978</v>
      </c>
      <c r="AD800" s="575">
        <v>11447136000160</v>
      </c>
      <c r="AE800" s="370" t="s">
        <v>1851</v>
      </c>
      <c r="AF800" s="370" t="s">
        <v>1812</v>
      </c>
      <c r="AG800" s="374" t="s">
        <v>1459</v>
      </c>
      <c r="AH800" s="374" t="s">
        <v>1819</v>
      </c>
      <c r="AI800" s="374">
        <v>5000</v>
      </c>
      <c r="AJ800" s="374">
        <v>1000</v>
      </c>
      <c r="AK800" s="374">
        <v>5000</v>
      </c>
      <c r="AL800" s="722">
        <v>0.06</v>
      </c>
      <c r="AM800" s="722">
        <v>0</v>
      </c>
      <c r="AN800" s="369" t="s">
        <v>1820</v>
      </c>
      <c r="AO800" s="367" t="s">
        <v>1326</v>
      </c>
      <c r="AP800" s="370" t="s">
        <v>1821</v>
      </c>
      <c r="AQ800" s="376" t="s">
        <v>1815</v>
      </c>
      <c r="AR800" s="369">
        <v>0</v>
      </c>
      <c r="AS800" s="369">
        <v>0</v>
      </c>
      <c r="AT800" s="369" t="s">
        <v>1424</v>
      </c>
      <c r="AW800"/>
      <c r="AX800" s="198"/>
      <c r="AY800" s="184"/>
      <c r="AZ800" s="184"/>
      <c r="BA800" s="184"/>
      <c r="BB800" s="186"/>
      <c r="BC800" s="184"/>
      <c r="BD800" s="184"/>
      <c r="BE800" s="184"/>
      <c r="BF800" s="184"/>
      <c r="BG800" s="186"/>
      <c r="BH800" s="186"/>
      <c r="BI800" s="199"/>
      <c r="BJ800" s="199"/>
      <c r="BK800" s="199"/>
      <c r="BL800" s="186"/>
      <c r="BM800" s="186"/>
      <c r="BN800" s="186"/>
      <c r="BO800" s="186"/>
      <c r="BP800" s="186"/>
      <c r="BQ800" s="186"/>
      <c r="BR800" s="186"/>
      <c r="BS800" s="186"/>
      <c r="BT800" s="187"/>
      <c r="BU800" s="188"/>
      <c r="BV800" s="189"/>
      <c r="BW800" s="185"/>
      <c r="BX800"/>
      <c r="BZ800"/>
    </row>
    <row r="801" spans="2:78" ht="18.75">
      <c r="B801" s="363" t="s">
        <v>1111</v>
      </c>
      <c r="C801" s="364"/>
      <c r="D801" s="365" t="s">
        <v>11</v>
      </c>
      <c r="E801" s="365" t="s">
        <v>620</v>
      </c>
      <c r="F801" s="365" t="s">
        <v>665</v>
      </c>
      <c r="G801" s="366" t="s">
        <v>740</v>
      </c>
      <c r="H801" s="366" t="s">
        <v>34</v>
      </c>
      <c r="I801" s="366" t="s">
        <v>1424</v>
      </c>
      <c r="J801" s="366" t="s">
        <v>608</v>
      </c>
      <c r="L801" s="368"/>
      <c r="M801" s="368" t="s">
        <v>1421</v>
      </c>
      <c r="N801" s="367">
        <v>488704</v>
      </c>
      <c r="O801" s="367" t="s">
        <v>1323</v>
      </c>
      <c r="P801" s="371"/>
      <c r="S801" s="367"/>
      <c r="U801" s="369"/>
      <c r="W801" s="369"/>
      <c r="Y801" s="369"/>
      <c r="AA801" s="369"/>
      <c r="AD801" s="575">
        <v>0</v>
      </c>
      <c r="AE801" s="370"/>
      <c r="AF801" s="370"/>
      <c r="AG801" s="374" t="s">
        <v>1458</v>
      </c>
      <c r="AH801" s="374"/>
      <c r="AI801" s="374">
        <v>0</v>
      </c>
      <c r="AJ801" s="374">
        <v>0</v>
      </c>
      <c r="AK801" s="374">
        <v>0</v>
      </c>
      <c r="AN801" s="369"/>
      <c r="AO801" s="367" t="s">
        <v>1326</v>
      </c>
      <c r="AP801" s="370"/>
      <c r="AR801" s="369">
        <v>1E-3</v>
      </c>
      <c r="AS801" s="369">
        <v>1E-3</v>
      </c>
      <c r="AT801" s="369" t="s">
        <v>1424</v>
      </c>
      <c r="AW801" s="198"/>
      <c r="AX801" s="198"/>
      <c r="AY801" s="184"/>
      <c r="AZ801" s="184"/>
      <c r="BA801" s="184"/>
      <c r="BB801" s="186"/>
      <c r="BC801" s="184"/>
      <c r="BD801" s="184"/>
      <c r="BE801" s="184"/>
      <c r="BF801" s="184"/>
      <c r="BG801" s="186"/>
      <c r="BH801" s="186"/>
      <c r="BI801" s="199"/>
      <c r="BJ801" s="199"/>
      <c r="BK801" s="199"/>
      <c r="BL801" s="218"/>
      <c r="BM801" s="186"/>
      <c r="BN801" s="186"/>
      <c r="BO801" s="186"/>
      <c r="BP801" s="186"/>
      <c r="BQ801" s="186"/>
      <c r="BR801" s="186"/>
      <c r="BS801" s="186"/>
      <c r="BT801" s="187"/>
      <c r="BU801" s="188"/>
      <c r="BV801" s="189"/>
      <c r="BW801" s="185"/>
      <c r="BX801"/>
      <c r="BZ801"/>
    </row>
    <row r="802" spans="2:78" ht="18.75">
      <c r="B802" s="363" t="s">
        <v>359</v>
      </c>
      <c r="C802" s="364">
        <v>32295829000155</v>
      </c>
      <c r="D802" s="365" t="s">
        <v>14</v>
      </c>
      <c r="E802" s="365" t="s">
        <v>614</v>
      </c>
      <c r="F802" s="365" t="s">
        <v>1424</v>
      </c>
      <c r="G802" s="366" t="s">
        <v>1424</v>
      </c>
      <c r="H802" s="366" t="s">
        <v>1340</v>
      </c>
      <c r="I802" s="366" t="s">
        <v>34</v>
      </c>
      <c r="J802" s="366" t="s">
        <v>608</v>
      </c>
      <c r="K802" s="367" t="s">
        <v>48</v>
      </c>
      <c r="L802" s="368" t="s">
        <v>717</v>
      </c>
      <c r="M802" s="368" t="s">
        <v>34</v>
      </c>
      <c r="N802" s="367">
        <v>488720</v>
      </c>
      <c r="O802" s="367" t="s">
        <v>1323</v>
      </c>
      <c r="P802" s="371">
        <v>43523</v>
      </c>
      <c r="Q802" s="372">
        <v>5.3237282500000003</v>
      </c>
      <c r="R802" s="372">
        <v>5.3209871203968202</v>
      </c>
      <c r="S802" s="367">
        <v>2</v>
      </c>
      <c r="T802" s="369">
        <v>0.20228997004599769</v>
      </c>
      <c r="U802" s="369">
        <v>2.1674403249992631</v>
      </c>
      <c r="V802" s="369">
        <v>0.10749092093498258</v>
      </c>
      <c r="W802" s="369">
        <v>0.96299524121121949</v>
      </c>
      <c r="X802" s="369">
        <v>0.32942219731188627</v>
      </c>
      <c r="Y802" s="369">
        <v>2.2550848606929907</v>
      </c>
      <c r="Z802" s="369">
        <v>0.35588666662376789</v>
      </c>
      <c r="AA802" s="369">
        <v>1.9229245350182604</v>
      </c>
      <c r="AB802" s="369">
        <v>0.19048587303600606</v>
      </c>
      <c r="AC802" s="373">
        <v>-2.1684152238926793E-2</v>
      </c>
      <c r="AD802" s="575">
        <v>32041623000107</v>
      </c>
      <c r="AE802" s="370" t="s">
        <v>1889</v>
      </c>
      <c r="AF802" s="370" t="s">
        <v>1833</v>
      </c>
      <c r="AG802" s="374" t="s">
        <v>1458</v>
      </c>
      <c r="AH802" s="374" t="s">
        <v>1813</v>
      </c>
      <c r="AI802" s="374">
        <v>500</v>
      </c>
      <c r="AJ802" s="374">
        <v>100</v>
      </c>
      <c r="AK802" s="374">
        <v>100</v>
      </c>
      <c r="AL802" s="722">
        <v>0</v>
      </c>
      <c r="AM802" s="722">
        <v>0</v>
      </c>
      <c r="AN802" s="369" t="s">
        <v>1815</v>
      </c>
      <c r="AO802" s="367" t="s">
        <v>1326</v>
      </c>
      <c r="AP802" s="370" t="s">
        <v>1816</v>
      </c>
      <c r="AQ802" s="376" t="s">
        <v>661</v>
      </c>
      <c r="AR802" s="369">
        <v>7.9333333333333304E-3</v>
      </c>
      <c r="AS802" s="369">
        <v>7.9333333333333304E-3</v>
      </c>
      <c r="AT802" s="369" t="s">
        <v>1424</v>
      </c>
      <c r="AW802"/>
      <c r="AX802" s="198"/>
      <c r="AY802" s="184"/>
      <c r="AZ802" s="184"/>
      <c r="BA802" s="184"/>
      <c r="BB802" s="186"/>
      <c r="BC802" s="184"/>
      <c r="BD802" s="184"/>
      <c r="BE802" s="184"/>
      <c r="BF802" s="184"/>
      <c r="BG802" s="186"/>
      <c r="BH802" s="186"/>
      <c r="BI802" s="199"/>
      <c r="BJ802" s="199"/>
      <c r="BK802" s="199"/>
      <c r="BL802" s="186"/>
      <c r="BM802" s="186"/>
      <c r="BN802" s="186"/>
      <c r="BO802" s="186"/>
      <c r="BP802" s="186"/>
      <c r="BQ802" s="186"/>
      <c r="BR802" s="186"/>
      <c r="BS802" s="186"/>
      <c r="BT802" s="187"/>
      <c r="BU802" s="188"/>
      <c r="BV802" s="189"/>
      <c r="BW802" s="185"/>
      <c r="BX802"/>
      <c r="BZ802"/>
    </row>
    <row r="803" spans="2:78" ht="18.75">
      <c r="B803" s="363" t="s">
        <v>1130</v>
      </c>
      <c r="C803" s="364">
        <v>32225478000106</v>
      </c>
      <c r="D803" s="365" t="s">
        <v>11</v>
      </c>
      <c r="E803" s="365" t="s">
        <v>663</v>
      </c>
      <c r="F803" s="365" t="s">
        <v>1424</v>
      </c>
      <c r="G803" s="366" t="s">
        <v>740</v>
      </c>
      <c r="H803" s="366" t="s">
        <v>34</v>
      </c>
      <c r="I803" s="366" t="s">
        <v>34</v>
      </c>
      <c r="J803" s="366" t="s">
        <v>611</v>
      </c>
      <c r="K803" s="367" t="s">
        <v>49</v>
      </c>
      <c r="L803" s="368" t="s">
        <v>1341</v>
      </c>
      <c r="M803" s="368" t="s">
        <v>34</v>
      </c>
      <c r="N803" s="367">
        <v>488755</v>
      </c>
      <c r="O803" s="367" t="s">
        <v>1323</v>
      </c>
      <c r="P803" s="371">
        <v>43525</v>
      </c>
      <c r="Q803" s="372">
        <v>195.76875175000001</v>
      </c>
      <c r="R803" s="372">
        <v>239.46886847749997</v>
      </c>
      <c r="S803" s="367">
        <v>5</v>
      </c>
      <c r="T803" s="369">
        <v>-0.17346991923688759</v>
      </c>
      <c r="U803" s="369">
        <v>-1.8586472579085465</v>
      </c>
      <c r="V803" s="369">
        <v>-0.16713376763657239</v>
      </c>
      <c r="W803" s="369">
        <v>-1.4973266716830276</v>
      </c>
      <c r="X803" s="369">
        <v>-0.12160282925124466</v>
      </c>
      <c r="Y803" s="369">
        <v>-0.83244147328144236</v>
      </c>
      <c r="Z803" s="369">
        <v>0.21686785707466494</v>
      </c>
      <c r="AA803" s="369">
        <v>1.1717790025175838</v>
      </c>
      <c r="AB803" s="369">
        <v>0.14787589536934645</v>
      </c>
      <c r="AC803" s="373">
        <v>-1.8850618793927956</v>
      </c>
      <c r="AD803" s="575">
        <v>32225606000111</v>
      </c>
      <c r="AE803" s="370" t="s">
        <v>2019</v>
      </c>
      <c r="AF803" s="370" t="s">
        <v>1812</v>
      </c>
      <c r="AG803" s="374" t="s">
        <v>1459</v>
      </c>
      <c r="AH803" s="374" t="s">
        <v>1813</v>
      </c>
      <c r="AI803" s="374">
        <v>25000</v>
      </c>
      <c r="AJ803" s="374">
        <v>0</v>
      </c>
      <c r="AK803" s="374">
        <v>10000</v>
      </c>
      <c r="AL803" s="722">
        <v>0.93</v>
      </c>
      <c r="AM803" s="722">
        <v>0</v>
      </c>
      <c r="AN803" s="369" t="s">
        <v>1815</v>
      </c>
      <c r="AO803" s="367" t="s">
        <v>1326</v>
      </c>
      <c r="AP803" s="370" t="s">
        <v>1835</v>
      </c>
      <c r="AQ803" s="376" t="s">
        <v>681</v>
      </c>
      <c r="AR803" s="369">
        <v>4.3499200000000002E-3</v>
      </c>
      <c r="AS803" s="369">
        <v>4.3499200000000002E-3</v>
      </c>
      <c r="AT803" s="369" t="s">
        <v>1424</v>
      </c>
      <c r="AW803"/>
      <c r="AX803" s="198"/>
      <c r="AY803" s="184"/>
      <c r="AZ803" s="184"/>
      <c r="BA803" s="184"/>
      <c r="BB803" s="186"/>
      <c r="BC803" s="184"/>
      <c r="BD803" s="184"/>
      <c r="BE803" s="184"/>
      <c r="BF803" s="184"/>
      <c r="BG803" s="186"/>
      <c r="BH803" s="186"/>
      <c r="BI803" s="199"/>
      <c r="BJ803" s="199"/>
      <c r="BK803" s="199"/>
      <c r="BL803" s="186"/>
      <c r="BM803" s="186"/>
      <c r="BN803" s="186"/>
      <c r="BO803" s="186"/>
      <c r="BP803" s="186"/>
      <c r="BQ803" s="186"/>
      <c r="BR803" s="186"/>
      <c r="BS803" s="186"/>
      <c r="BT803" s="187"/>
      <c r="BU803" s="188"/>
      <c r="BV803" s="189"/>
      <c r="BW803" s="185"/>
      <c r="BX803"/>
      <c r="BZ803"/>
    </row>
    <row r="804" spans="2:78" ht="18.75">
      <c r="B804" s="363" t="s">
        <v>294</v>
      </c>
      <c r="C804" s="364">
        <v>30995144000196</v>
      </c>
      <c r="D804" s="365" t="s">
        <v>14</v>
      </c>
      <c r="E804" s="365" t="s">
        <v>614</v>
      </c>
      <c r="F804" s="365" t="s">
        <v>1424</v>
      </c>
      <c r="G804" s="366" t="s">
        <v>1424</v>
      </c>
      <c r="H804" s="366" t="s">
        <v>867</v>
      </c>
      <c r="I804" s="366" t="s">
        <v>34</v>
      </c>
      <c r="J804" s="366" t="s">
        <v>608</v>
      </c>
      <c r="K804" s="367" t="s">
        <v>48</v>
      </c>
      <c r="L804" s="368" t="s">
        <v>1341</v>
      </c>
      <c r="M804" s="368" t="s">
        <v>34</v>
      </c>
      <c r="N804" s="367">
        <v>489719</v>
      </c>
      <c r="O804" s="367" t="s">
        <v>1323</v>
      </c>
      <c r="P804" s="371">
        <v>43512</v>
      </c>
      <c r="Q804" s="372">
        <v>116.94501535000001</v>
      </c>
      <c r="R804" s="372">
        <v>100.4445027659127</v>
      </c>
      <c r="S804" s="367">
        <v>2</v>
      </c>
      <c r="T804" s="369">
        <v>0.19930711224493369</v>
      </c>
      <c r="U804" s="369">
        <v>2.1354804296060577</v>
      </c>
      <c r="V804" s="369">
        <v>0.20050519984914295</v>
      </c>
      <c r="W804" s="369">
        <v>1.7962963905539495</v>
      </c>
      <c r="X804" s="369">
        <v>0.36079773859987241</v>
      </c>
      <c r="Y804" s="369">
        <v>2.4698685295894656</v>
      </c>
      <c r="Z804" s="369">
        <v>0.54183986318859034</v>
      </c>
      <c r="AA804" s="369">
        <v>2.9276656438431838</v>
      </c>
      <c r="AB804" s="369">
        <v>0.1546008808596227</v>
      </c>
      <c r="AC804" s="373">
        <v>0.57492398328951955</v>
      </c>
      <c r="AD804" s="575">
        <v>30995158000100</v>
      </c>
      <c r="AE804" s="370" t="s">
        <v>2011</v>
      </c>
      <c r="AF804" s="370" t="s">
        <v>1856</v>
      </c>
      <c r="AG804" s="374" t="s">
        <v>59</v>
      </c>
      <c r="AH804" s="374" t="s">
        <v>1819</v>
      </c>
      <c r="AI804" s="374">
        <v>1000</v>
      </c>
      <c r="AJ804" s="374">
        <v>500</v>
      </c>
      <c r="AK804" s="374">
        <v>1000</v>
      </c>
      <c r="AL804" s="722">
        <v>2</v>
      </c>
      <c r="AM804" s="722">
        <v>20</v>
      </c>
      <c r="AN804" s="369" t="s">
        <v>1820</v>
      </c>
      <c r="AO804" s="367" t="s">
        <v>1326</v>
      </c>
      <c r="AP804" s="370" t="s">
        <v>1835</v>
      </c>
      <c r="AQ804" s="376" t="s">
        <v>670</v>
      </c>
      <c r="AR804" s="369">
        <v>5.3333333333333297E-3</v>
      </c>
      <c r="AS804" s="369">
        <v>5.3333333333333297E-3</v>
      </c>
      <c r="AT804" s="369" t="s">
        <v>1424</v>
      </c>
      <c r="AW804"/>
      <c r="AX804" s="198"/>
      <c r="AY804" s="184"/>
      <c r="AZ804" s="184"/>
      <c r="BA804" s="184"/>
      <c r="BB804" s="186"/>
      <c r="BC804" s="184"/>
      <c r="BD804" s="184"/>
      <c r="BE804" s="184"/>
      <c r="BF804" s="184"/>
      <c r="BG804" s="186"/>
      <c r="BH804" s="186"/>
      <c r="BI804" s="199"/>
      <c r="BJ804" s="199"/>
      <c r="BK804" s="199"/>
      <c r="BL804" s="186"/>
      <c r="BM804" s="186"/>
      <c r="BN804" s="186"/>
      <c r="BO804" s="186"/>
      <c r="BP804" s="186"/>
      <c r="BQ804" s="186"/>
      <c r="BR804" s="186"/>
      <c r="BS804" s="186"/>
      <c r="BT804" s="187"/>
      <c r="BU804" s="188"/>
      <c r="BV804" s="189"/>
      <c r="BW804" s="185"/>
      <c r="BX804"/>
      <c r="BZ804"/>
    </row>
    <row r="805" spans="2:78" ht="18.75">
      <c r="B805" s="363" t="s">
        <v>1300</v>
      </c>
      <c r="C805" s="364">
        <v>31848144000126</v>
      </c>
      <c r="D805" s="365" t="s">
        <v>14</v>
      </c>
      <c r="E805" s="365" t="s">
        <v>607</v>
      </c>
      <c r="F805" s="365" t="s">
        <v>1424</v>
      </c>
      <c r="G805" s="366" t="s">
        <v>1424</v>
      </c>
      <c r="H805" s="366" t="s">
        <v>34</v>
      </c>
      <c r="I805" s="366" t="s">
        <v>34</v>
      </c>
      <c r="J805" s="366" t="s">
        <v>608</v>
      </c>
      <c r="K805" s="367" t="s">
        <v>48</v>
      </c>
      <c r="L805" s="368"/>
      <c r="M805" s="368" t="s">
        <v>34</v>
      </c>
      <c r="N805" s="367">
        <v>490067</v>
      </c>
      <c r="O805" s="367" t="s">
        <v>1323</v>
      </c>
      <c r="P805" s="371">
        <v>43383</v>
      </c>
      <c r="Q805" s="372">
        <v>38.125044870000004</v>
      </c>
      <c r="R805" s="372">
        <v>34.783078323571452</v>
      </c>
      <c r="S805" s="367">
        <v>3</v>
      </c>
      <c r="T805" s="369">
        <v>0.15531710365611162</v>
      </c>
      <c r="U805" s="369">
        <v>1.6641485168533063</v>
      </c>
      <c r="V805" s="369">
        <v>0.23553590606868502</v>
      </c>
      <c r="W805" s="369">
        <v>2.1101312995142329</v>
      </c>
      <c r="X805" s="369">
        <v>0.49693403183010143</v>
      </c>
      <c r="Y805" s="369">
        <v>3.4017999427106478</v>
      </c>
      <c r="Z805" s="369">
        <v>0.42284974916570106</v>
      </c>
      <c r="AA805" s="369">
        <v>2.2847390294524184</v>
      </c>
      <c r="AB805" s="369">
        <v>0.15278778986942845</v>
      </c>
      <c r="AC805" s="373">
        <v>0.81102331913643999</v>
      </c>
      <c r="AD805" s="575">
        <v>0</v>
      </c>
      <c r="AE805" s="370" t="s">
        <v>2054</v>
      </c>
      <c r="AF805" s="370" t="s">
        <v>1956</v>
      </c>
      <c r="AG805" s="374" t="s">
        <v>721</v>
      </c>
      <c r="AH805" s="374" t="s">
        <v>1813</v>
      </c>
      <c r="AI805" s="374">
        <v>10000</v>
      </c>
      <c r="AJ805" s="374">
        <v>5000</v>
      </c>
      <c r="AK805" s="374">
        <v>5000</v>
      </c>
      <c r="AL805" s="722">
        <v>0</v>
      </c>
      <c r="AM805" s="722">
        <v>0</v>
      </c>
      <c r="AN805" s="369" t="s">
        <v>668</v>
      </c>
      <c r="AO805" s="367" t="s">
        <v>1326</v>
      </c>
      <c r="AP805" s="370" t="s">
        <v>1816</v>
      </c>
      <c r="AQ805" s="376" t="s">
        <v>1815</v>
      </c>
      <c r="AR805" s="369">
        <v>6.6666666666666697E-3</v>
      </c>
      <c r="AS805" s="369">
        <v>6.6666666666666697E-3</v>
      </c>
      <c r="AT805" s="369" t="s">
        <v>1424</v>
      </c>
      <c r="AW805"/>
      <c r="AX805" s="198"/>
      <c r="AY805" s="184"/>
      <c r="AZ805" s="184"/>
      <c r="BA805" s="184"/>
      <c r="BB805" s="186"/>
      <c r="BC805" s="184"/>
      <c r="BD805" s="184"/>
      <c r="BE805" s="184"/>
      <c r="BF805" s="184"/>
      <c r="BG805" s="186"/>
      <c r="BH805" s="186"/>
      <c r="BI805" s="199"/>
      <c r="BJ805" s="199"/>
      <c r="BK805" s="199"/>
      <c r="BL805" s="186"/>
      <c r="BM805" s="186"/>
      <c r="BN805" s="186"/>
      <c r="BO805" s="186"/>
      <c r="BP805" s="186"/>
      <c r="BQ805" s="186"/>
      <c r="BR805" s="186"/>
      <c r="BS805" s="186"/>
      <c r="BT805" s="187"/>
      <c r="BU805" s="188"/>
      <c r="BV805" s="189"/>
      <c r="BW805" s="185"/>
      <c r="BX805"/>
      <c r="BZ805"/>
    </row>
    <row r="806" spans="2:78" ht="18.75">
      <c r="B806" s="363" t="s">
        <v>865</v>
      </c>
      <c r="C806" s="364">
        <v>32743215000199</v>
      </c>
      <c r="D806" s="365" t="s">
        <v>14</v>
      </c>
      <c r="E806" s="365" t="s">
        <v>607</v>
      </c>
      <c r="F806" s="365" t="s">
        <v>674</v>
      </c>
      <c r="G806" s="366" t="s">
        <v>1424</v>
      </c>
      <c r="H806" s="366" t="s">
        <v>34</v>
      </c>
      <c r="I806" s="366" t="s">
        <v>34</v>
      </c>
      <c r="J806" s="366" t="s">
        <v>608</v>
      </c>
      <c r="K806" s="367" t="s">
        <v>48</v>
      </c>
      <c r="L806" s="368"/>
      <c r="M806" s="368" t="s">
        <v>1421</v>
      </c>
      <c r="N806" s="367">
        <v>490164</v>
      </c>
      <c r="O806" s="367" t="s">
        <v>1323</v>
      </c>
      <c r="P806" s="371">
        <v>43541</v>
      </c>
      <c r="Q806" s="372">
        <v>103.33236116</v>
      </c>
      <c r="R806" s="372">
        <v>76.578114228372996</v>
      </c>
      <c r="S806" s="367">
        <v>2</v>
      </c>
      <c r="T806" s="369">
        <v>8.5314249327627989E-2</v>
      </c>
      <c r="U806" s="369">
        <v>0.91410139735398466</v>
      </c>
      <c r="V806" s="369">
        <v>1.573435526420508E-2</v>
      </c>
      <c r="W806" s="369">
        <v>0.14096175854815834</v>
      </c>
      <c r="X806" s="369">
        <v>0.17946191900579334</v>
      </c>
      <c r="Y806" s="369">
        <v>1.228520299856168</v>
      </c>
      <c r="Z806" s="369">
        <v>0.10651429650070332</v>
      </c>
      <c r="AA806" s="369">
        <v>0.57551735785578106</v>
      </c>
      <c r="AB806" s="369">
        <v>0.20121451878979446</v>
      </c>
      <c r="AC806" s="373">
        <v>-0.47654160801998002</v>
      </c>
      <c r="AD806" s="575">
        <v>42427783000134</v>
      </c>
      <c r="AE806" s="370" t="s">
        <v>1836</v>
      </c>
      <c r="AF806" s="370" t="s">
        <v>1833</v>
      </c>
      <c r="AG806" s="374" t="s">
        <v>1458</v>
      </c>
      <c r="AH806" s="374" t="s">
        <v>1819</v>
      </c>
      <c r="AI806" s="374">
        <v>500</v>
      </c>
      <c r="AJ806" s="374">
        <v>500</v>
      </c>
      <c r="AK806" s="374">
        <v>500</v>
      </c>
      <c r="AL806" s="722">
        <v>0.1</v>
      </c>
      <c r="AM806" s="722">
        <v>0</v>
      </c>
      <c r="AN806" s="369" t="s">
        <v>668</v>
      </c>
      <c r="AO806" s="367" t="s">
        <v>1326</v>
      </c>
      <c r="AP806" s="370" t="s">
        <v>1816</v>
      </c>
      <c r="AQ806" s="376" t="s">
        <v>699</v>
      </c>
      <c r="AR806" s="369">
        <v>3.5E-4</v>
      </c>
      <c r="AS806" s="369">
        <v>3.5E-4</v>
      </c>
      <c r="AT806" s="369" t="s">
        <v>1424</v>
      </c>
      <c r="AW806"/>
      <c r="AX806" s="198"/>
      <c r="AY806" s="184"/>
      <c r="AZ806" s="184"/>
      <c r="BA806" s="184"/>
      <c r="BB806" s="186"/>
      <c r="BC806" s="184"/>
      <c r="BD806" s="184"/>
      <c r="BE806" s="184"/>
      <c r="BF806" s="184"/>
      <c r="BG806" s="186"/>
      <c r="BH806" s="186"/>
      <c r="BI806" s="199"/>
      <c r="BJ806" s="199"/>
      <c r="BK806" s="199"/>
      <c r="BL806" s="186"/>
      <c r="BM806" s="186"/>
      <c r="BN806" s="186"/>
      <c r="BO806" s="186"/>
      <c r="BP806" s="186"/>
      <c r="BQ806" s="186"/>
      <c r="BR806" s="186"/>
      <c r="BS806" s="186"/>
      <c r="BT806" s="187"/>
      <c r="BU806" s="188"/>
      <c r="BV806" s="189"/>
      <c r="BW806" s="185"/>
      <c r="BX806"/>
      <c r="BZ806"/>
    </row>
    <row r="807" spans="2:78" ht="18.75">
      <c r="B807" s="363" t="s">
        <v>281</v>
      </c>
      <c r="C807" s="364">
        <v>32300395000134</v>
      </c>
      <c r="D807" s="365" t="s">
        <v>11</v>
      </c>
      <c r="E807" s="365" t="s">
        <v>620</v>
      </c>
      <c r="F807" s="365" t="s">
        <v>687</v>
      </c>
      <c r="G807" s="366" t="s">
        <v>740</v>
      </c>
      <c r="H807" s="366" t="s">
        <v>34</v>
      </c>
      <c r="I807" s="366" t="s">
        <v>1321</v>
      </c>
      <c r="J807" s="366" t="s">
        <v>608</v>
      </c>
      <c r="K807" s="367" t="s">
        <v>48</v>
      </c>
      <c r="L807" s="368"/>
      <c r="M807" s="368" t="s">
        <v>34</v>
      </c>
      <c r="N807" s="367">
        <v>490350</v>
      </c>
      <c r="O807" s="367" t="s">
        <v>1323</v>
      </c>
      <c r="P807" s="371">
        <v>43544</v>
      </c>
      <c r="Q807" s="372">
        <v>86.465865149999999</v>
      </c>
      <c r="R807" s="372">
        <v>65.85839109039685</v>
      </c>
      <c r="S807" s="367">
        <v>1</v>
      </c>
      <c r="T807" s="369">
        <v>0.11947928219686843</v>
      </c>
      <c r="U807" s="369">
        <v>1.2801633920682012</v>
      </c>
      <c r="V807" s="369">
        <v>0.1583714976479984</v>
      </c>
      <c r="W807" s="369">
        <v>1.4188267925508311</v>
      </c>
      <c r="X807" s="369">
        <v>0.29733806682275254</v>
      </c>
      <c r="Y807" s="369">
        <v>2.0354504901953558</v>
      </c>
      <c r="Z807" s="369">
        <v>0.45018626335330092</v>
      </c>
      <c r="AA807" s="369">
        <v>2.4324435060822824</v>
      </c>
      <c r="AB807" s="369">
        <v>6.9778804469020211E-3</v>
      </c>
      <c r="AC807" s="373">
        <v>6.6997496443914955</v>
      </c>
      <c r="AD807" s="575">
        <v>0</v>
      </c>
      <c r="AE807" s="370" t="s">
        <v>2048</v>
      </c>
      <c r="AF807" s="370" t="s">
        <v>1833</v>
      </c>
      <c r="AG807" s="374" t="s">
        <v>1458</v>
      </c>
      <c r="AH807" s="374" t="s">
        <v>1894</v>
      </c>
      <c r="AI807" s="374">
        <v>50000</v>
      </c>
      <c r="AJ807" s="374">
        <v>10000</v>
      </c>
      <c r="AK807" s="374">
        <v>50000</v>
      </c>
      <c r="AL807" s="722">
        <v>2</v>
      </c>
      <c r="AM807" s="722">
        <v>20</v>
      </c>
      <c r="AN807" s="369" t="s">
        <v>1815</v>
      </c>
      <c r="AO807" s="367" t="s">
        <v>1326</v>
      </c>
      <c r="AP807" s="370" t="s">
        <v>1835</v>
      </c>
      <c r="AQ807" s="376" t="s">
        <v>670</v>
      </c>
      <c r="AR807" s="369">
        <v>5.3340000000000002E-3</v>
      </c>
      <c r="AS807" s="369">
        <v>5.3340000000000002E-3</v>
      </c>
      <c r="AT807" s="369" t="s">
        <v>1424</v>
      </c>
      <c r="AW807"/>
      <c r="AX807" s="198"/>
      <c r="AY807" s="184"/>
      <c r="AZ807" s="184"/>
      <c r="BA807" s="184"/>
      <c r="BB807" s="186"/>
      <c r="BC807" s="184"/>
      <c r="BD807" s="184"/>
      <c r="BE807" s="184"/>
      <c r="BF807" s="184"/>
      <c r="BG807" s="186"/>
      <c r="BH807" s="186"/>
      <c r="BI807" s="199"/>
      <c r="BJ807" s="199"/>
      <c r="BK807" s="199"/>
      <c r="BL807" s="186"/>
      <c r="BM807" s="186"/>
      <c r="BN807" s="186"/>
      <c r="BO807" s="186"/>
      <c r="BP807" s="186"/>
      <c r="BQ807" s="186"/>
      <c r="BR807" s="186"/>
      <c r="BS807" s="186"/>
      <c r="BT807" s="187"/>
      <c r="BU807" s="188"/>
      <c r="BV807" s="189"/>
      <c r="BW807" s="185"/>
      <c r="BX807"/>
      <c r="BZ807"/>
    </row>
    <row r="808" spans="2:78" ht="18.75">
      <c r="B808" s="363" t="s">
        <v>1693</v>
      </c>
      <c r="C808" s="364">
        <v>32666390000120</v>
      </c>
      <c r="D808" s="365" t="s">
        <v>13</v>
      </c>
      <c r="E808" s="365" t="s">
        <v>615</v>
      </c>
      <c r="F808" s="365" t="s">
        <v>619</v>
      </c>
      <c r="G808" s="366" t="s">
        <v>34</v>
      </c>
      <c r="H808" s="366" t="s">
        <v>867</v>
      </c>
      <c r="I808" s="366" t="s">
        <v>34</v>
      </c>
      <c r="J808" s="366" t="s">
        <v>611</v>
      </c>
      <c r="K808" s="367" t="s">
        <v>48</v>
      </c>
      <c r="L808" s="368"/>
      <c r="M808" s="368" t="s">
        <v>1424</v>
      </c>
      <c r="N808" s="367">
        <v>491004</v>
      </c>
      <c r="O808" s="367" t="s">
        <v>1323</v>
      </c>
      <c r="P808" s="371">
        <v>43558</v>
      </c>
      <c r="Q808" s="372">
        <v>1311.1839904999999</v>
      </c>
      <c r="R808" s="372">
        <v>1304.1740707815875</v>
      </c>
      <c r="S808" s="367">
        <v>1</v>
      </c>
      <c r="T808" s="369">
        <v>0.22780932372146934</v>
      </c>
      <c r="U808" s="369">
        <v>2.4408680001902692</v>
      </c>
      <c r="V808" s="369">
        <v>0.26390594870614836</v>
      </c>
      <c r="W808" s="369">
        <v>2.3642943098894222</v>
      </c>
      <c r="X808" s="369">
        <v>0.33327538625031972</v>
      </c>
      <c r="Y808" s="369">
        <v>2.2814621604358623</v>
      </c>
      <c r="Z808" s="369">
        <v>0.45417791788690964</v>
      </c>
      <c r="AA808" s="369">
        <v>2.454011188037919</v>
      </c>
      <c r="AB808" s="369">
        <v>5.7248461289304498E-2</v>
      </c>
      <c r="AC808" s="373">
        <v>2.6600628151614418</v>
      </c>
      <c r="AD808" s="575">
        <v>32386241000107</v>
      </c>
      <c r="AE808" s="370" t="s">
        <v>1906</v>
      </c>
      <c r="AF808" s="370" t="s">
        <v>1907</v>
      </c>
      <c r="AG808" s="374" t="s">
        <v>1462</v>
      </c>
      <c r="AH808" s="374" t="s">
        <v>1819</v>
      </c>
      <c r="AI808" s="374">
        <v>1000</v>
      </c>
      <c r="AJ808" s="374">
        <v>100</v>
      </c>
      <c r="AK808" s="374">
        <v>1000</v>
      </c>
      <c r="AL808" s="722">
        <v>2.5</v>
      </c>
      <c r="AM808" s="722">
        <v>0</v>
      </c>
      <c r="AN808" s="369" t="s">
        <v>1820</v>
      </c>
      <c r="AO808" s="367" t="s">
        <v>1326</v>
      </c>
      <c r="AP808" s="370" t="s">
        <v>1835</v>
      </c>
      <c r="AQ808" s="376" t="s">
        <v>1815</v>
      </c>
      <c r="AR808" s="369">
        <v>0</v>
      </c>
      <c r="AS808" s="369">
        <v>0</v>
      </c>
      <c r="AT808" s="369" t="s">
        <v>1424</v>
      </c>
      <c r="AW808" s="198"/>
      <c r="AX808" s="198"/>
      <c r="AY808" s="184"/>
      <c r="AZ808" s="184"/>
      <c r="BA808" s="184"/>
      <c r="BB808" s="186"/>
      <c r="BC808" s="184"/>
      <c r="BD808" s="184"/>
      <c r="BE808" s="184"/>
      <c r="BF808" s="184"/>
      <c r="BG808" s="186"/>
      <c r="BH808" s="186"/>
      <c r="BI808" s="199"/>
      <c r="BJ808" s="199"/>
      <c r="BK808" s="199"/>
      <c r="BL808" s="218"/>
      <c r="BM808" s="186"/>
      <c r="BN808" s="186"/>
      <c r="BO808" s="186"/>
      <c r="BP808" s="186"/>
      <c r="BQ808" s="186"/>
      <c r="BR808" s="186"/>
      <c r="BS808" s="186"/>
      <c r="BT808" s="187"/>
      <c r="BU808" s="188"/>
      <c r="BV808" s="189"/>
      <c r="BW808" s="185"/>
      <c r="BX808"/>
      <c r="BZ808"/>
    </row>
    <row r="809" spans="2:78" ht="18.75">
      <c r="B809" s="363" t="s">
        <v>1011</v>
      </c>
      <c r="C809" s="364">
        <v>32227355000104</v>
      </c>
      <c r="D809" s="365" t="s">
        <v>11</v>
      </c>
      <c r="E809" s="365" t="s">
        <v>620</v>
      </c>
      <c r="F809" s="365" t="s">
        <v>694</v>
      </c>
      <c r="G809" s="366" t="s">
        <v>740</v>
      </c>
      <c r="H809" s="366" t="s">
        <v>34</v>
      </c>
      <c r="I809" s="366" t="s">
        <v>1424</v>
      </c>
      <c r="J809" s="366" t="s">
        <v>608</v>
      </c>
      <c r="K809" s="367" t="s">
        <v>48</v>
      </c>
      <c r="L809" s="368" t="s">
        <v>1341</v>
      </c>
      <c r="M809" s="368" t="s">
        <v>34</v>
      </c>
      <c r="N809" s="367">
        <v>491055</v>
      </c>
      <c r="O809" s="367" t="s">
        <v>1323</v>
      </c>
      <c r="P809" s="371">
        <v>43546</v>
      </c>
      <c r="Q809" s="372">
        <v>9.6391526699999996</v>
      </c>
      <c r="R809" s="372">
        <v>16.505979359999991</v>
      </c>
      <c r="S809" s="367">
        <v>1</v>
      </c>
      <c r="T809" s="369">
        <v>9.1949513322564957E-2</v>
      </c>
      <c r="U809" s="369">
        <v>0.98519507909397375</v>
      </c>
      <c r="V809" s="369">
        <v>0.10872521461747109</v>
      </c>
      <c r="W809" s="369">
        <v>0.97405309551328156</v>
      </c>
      <c r="X809" s="369">
        <v>0.18432341058625124</v>
      </c>
      <c r="Y809" s="369">
        <v>1.2618000124952575</v>
      </c>
      <c r="Z809" s="369">
        <v>0.20711153880866995</v>
      </c>
      <c r="AA809" s="369">
        <v>1.1190637267723373</v>
      </c>
      <c r="AB809" s="369">
        <v>1.647807105467634E-2</v>
      </c>
      <c r="AC809" s="373">
        <v>-0.17576274420586391</v>
      </c>
      <c r="AD809" s="575">
        <v>32227954000128</v>
      </c>
      <c r="AE809" s="370" t="s">
        <v>2006</v>
      </c>
      <c r="AF809" s="370" t="s">
        <v>1812</v>
      </c>
      <c r="AG809" s="374" t="s">
        <v>1459</v>
      </c>
      <c r="AH809" s="374" t="s">
        <v>1813</v>
      </c>
      <c r="AI809" s="374">
        <v>50000</v>
      </c>
      <c r="AJ809" s="374">
        <v>10000</v>
      </c>
      <c r="AK809" s="374">
        <v>50000</v>
      </c>
      <c r="AL809" s="722">
        <v>2</v>
      </c>
      <c r="AM809" s="722">
        <v>20</v>
      </c>
      <c r="AN809" s="369" t="s">
        <v>1820</v>
      </c>
      <c r="AO809" s="367" t="s">
        <v>1326</v>
      </c>
      <c r="AP809" s="370" t="s">
        <v>1821</v>
      </c>
      <c r="AQ809" s="376" t="s">
        <v>677</v>
      </c>
      <c r="AR809" s="369">
        <v>8.1809999999999999E-4</v>
      </c>
      <c r="AS809" s="369">
        <v>8.1809999999999999E-4</v>
      </c>
      <c r="AT809" s="369" t="s">
        <v>1424</v>
      </c>
      <c r="AW809"/>
      <c r="AX809" s="198"/>
      <c r="AY809" s="184"/>
      <c r="AZ809" s="184"/>
      <c r="BA809" s="184"/>
      <c r="BB809" s="186"/>
      <c r="BC809" s="184"/>
      <c r="BD809" s="184"/>
      <c r="BE809" s="184"/>
      <c r="BF809" s="184"/>
      <c r="BG809" s="186"/>
      <c r="BH809" s="186"/>
      <c r="BI809" s="199"/>
      <c r="BJ809" s="199"/>
      <c r="BK809" s="199"/>
      <c r="BL809" s="186"/>
      <c r="BM809" s="186"/>
      <c r="BN809" s="186"/>
      <c r="BO809" s="186"/>
      <c r="BP809" s="186"/>
      <c r="BQ809" s="186"/>
      <c r="BR809" s="186"/>
      <c r="BS809" s="186"/>
      <c r="BT809" s="187"/>
      <c r="BU809" s="188"/>
      <c r="BV809" s="189"/>
      <c r="BW809" s="185"/>
      <c r="BX809"/>
      <c r="BZ809"/>
    </row>
    <row r="810" spans="2:78" ht="18.75">
      <c r="B810" s="363" t="s">
        <v>871</v>
      </c>
      <c r="C810" s="364">
        <v>32295478000182</v>
      </c>
      <c r="D810" s="365" t="s">
        <v>11</v>
      </c>
      <c r="E810" s="365" t="s">
        <v>620</v>
      </c>
      <c r="F810" s="365" t="s">
        <v>665</v>
      </c>
      <c r="G810" s="366" t="s">
        <v>740</v>
      </c>
      <c r="H810" s="366" t="s">
        <v>34</v>
      </c>
      <c r="I810" s="366" t="s">
        <v>1424</v>
      </c>
      <c r="J810" s="366" t="s">
        <v>608</v>
      </c>
      <c r="K810" s="367" t="s">
        <v>48</v>
      </c>
      <c r="L810" s="368"/>
      <c r="M810" s="368" t="s">
        <v>34</v>
      </c>
      <c r="N810" s="367">
        <v>491225</v>
      </c>
      <c r="O810" s="367" t="s">
        <v>1323</v>
      </c>
      <c r="P810" s="371">
        <v>43555</v>
      </c>
      <c r="Q810" s="372">
        <v>75.830299650000001</v>
      </c>
      <c r="R810" s="372">
        <v>44.485829692460328</v>
      </c>
      <c r="S810" s="367">
        <v>1</v>
      </c>
      <c r="T810" s="369">
        <v>0.10078911657714817</v>
      </c>
      <c r="U810" s="369">
        <v>1.0799072022240619</v>
      </c>
      <c r="V810" s="369">
        <v>0.12014210912530787</v>
      </c>
      <c r="W810" s="369">
        <v>1.0763353625626768</v>
      </c>
      <c r="X810" s="369">
        <v>0.16567445599483865</v>
      </c>
      <c r="Y810" s="369">
        <v>1.1341371667307103</v>
      </c>
      <c r="Z810" s="369">
        <v>0.17659129711032495</v>
      </c>
      <c r="AA810" s="369">
        <v>0.9541569542506283</v>
      </c>
      <c r="AB810" s="369">
        <v>1.8398347185372536E-3</v>
      </c>
      <c r="AC810" s="373">
        <v>4.6312113986097314</v>
      </c>
      <c r="AD810" s="575">
        <v>0</v>
      </c>
      <c r="AE810" s="370" t="s">
        <v>1836</v>
      </c>
      <c r="AF810" s="370" t="s">
        <v>1833</v>
      </c>
      <c r="AG810" s="374" t="s">
        <v>1458</v>
      </c>
      <c r="AH810" s="374" t="s">
        <v>1819</v>
      </c>
      <c r="AI810" s="374">
        <v>1000</v>
      </c>
      <c r="AJ810" s="374">
        <v>1000</v>
      </c>
      <c r="AK810" s="374">
        <v>1000</v>
      </c>
      <c r="AL810" s="722">
        <v>0.4</v>
      </c>
      <c r="AM810" s="722">
        <v>0</v>
      </c>
      <c r="AN810" s="369" t="s">
        <v>1815</v>
      </c>
      <c r="AO810" s="367" t="s">
        <v>1326</v>
      </c>
      <c r="AP810" s="370" t="s">
        <v>1821</v>
      </c>
      <c r="AQ810" s="376" t="s">
        <v>671</v>
      </c>
      <c r="AR810" s="369">
        <v>1.75E-3</v>
      </c>
      <c r="AS810" s="369">
        <v>1.75E-3</v>
      </c>
      <c r="AT810" s="369" t="s">
        <v>1424</v>
      </c>
      <c r="AW810"/>
      <c r="AX810" s="198"/>
      <c r="AY810" s="184"/>
      <c r="AZ810" s="184"/>
      <c r="BA810" s="184"/>
      <c r="BB810" s="186"/>
      <c r="BC810" s="184"/>
      <c r="BD810" s="184"/>
      <c r="BE810" s="184"/>
      <c r="BF810" s="184"/>
      <c r="BG810" s="186"/>
      <c r="BH810" s="186"/>
      <c r="BI810" s="199"/>
      <c r="BJ810" s="199"/>
      <c r="BK810" s="199"/>
      <c r="BL810" s="186"/>
      <c r="BM810" s="186"/>
      <c r="BN810" s="186"/>
      <c r="BO810" s="186"/>
      <c r="BP810" s="186"/>
      <c r="BQ810" s="186"/>
      <c r="BR810" s="186"/>
      <c r="BS810" s="186"/>
      <c r="BT810" s="187"/>
      <c r="BU810" s="188"/>
      <c r="BV810" s="189"/>
      <c r="BW810" s="185"/>
      <c r="BX810"/>
      <c r="BZ810"/>
    </row>
    <row r="811" spans="2:78" ht="18.75">
      <c r="B811" s="363" t="s">
        <v>752</v>
      </c>
      <c r="C811" s="364">
        <v>32238591000126</v>
      </c>
      <c r="D811" s="365" t="s">
        <v>11</v>
      </c>
      <c r="E811" s="365" t="s">
        <v>620</v>
      </c>
      <c r="F811" s="365" t="s">
        <v>687</v>
      </c>
      <c r="G811" s="366" t="s">
        <v>740</v>
      </c>
      <c r="H811" s="366" t="s">
        <v>34</v>
      </c>
      <c r="I811" s="366" t="s">
        <v>1321</v>
      </c>
      <c r="J811" s="366" t="s">
        <v>608</v>
      </c>
      <c r="K811" s="367" t="s">
        <v>48</v>
      </c>
      <c r="L811" s="368"/>
      <c r="M811" s="368" t="s">
        <v>34</v>
      </c>
      <c r="N811" s="367">
        <v>491391</v>
      </c>
      <c r="O811" s="367" t="s">
        <v>1323</v>
      </c>
      <c r="P811" s="371">
        <v>43559</v>
      </c>
      <c r="Q811" s="372">
        <v>40.244505109999999</v>
      </c>
      <c r="R811" s="372">
        <v>55.116628756269854</v>
      </c>
      <c r="S811" s="367">
        <v>2</v>
      </c>
      <c r="T811" s="369">
        <v>9.1531970719842537E-2</v>
      </c>
      <c r="U811" s="369">
        <v>0.98072130971064775</v>
      </c>
      <c r="V811" s="369">
        <v>0.10916738215562627</v>
      </c>
      <c r="W811" s="369">
        <v>0.9780144090024373</v>
      </c>
      <c r="X811" s="369">
        <v>0.17534276696884321</v>
      </c>
      <c r="Y811" s="369">
        <v>1.2003223293696061</v>
      </c>
      <c r="Z811" s="369">
        <v>0.26874203144480191</v>
      </c>
      <c r="AA811" s="369">
        <v>1.4520652059217831</v>
      </c>
      <c r="AB811" s="369">
        <v>4.2386042387862052E-3</v>
      </c>
      <c r="AC811" s="373">
        <v>-0.57897914298710496</v>
      </c>
      <c r="AD811" s="575">
        <v>30910036000173</v>
      </c>
      <c r="AE811" s="370" t="s">
        <v>1895</v>
      </c>
      <c r="AF811" s="370" t="s">
        <v>1833</v>
      </c>
      <c r="AG811" s="374" t="s">
        <v>1458</v>
      </c>
      <c r="AH811" s="374" t="s">
        <v>1813</v>
      </c>
      <c r="AI811" s="374">
        <v>25000</v>
      </c>
      <c r="AJ811" s="374">
        <v>5000</v>
      </c>
      <c r="AK811" s="374">
        <v>10000</v>
      </c>
      <c r="AL811" s="722">
        <v>0.5</v>
      </c>
      <c r="AM811" s="722">
        <v>0</v>
      </c>
      <c r="AN811" s="369" t="s">
        <v>1820</v>
      </c>
      <c r="AO811" s="367" t="s">
        <v>1326</v>
      </c>
      <c r="AP811" s="370" t="s">
        <v>1821</v>
      </c>
      <c r="AQ811" s="376" t="s">
        <v>677</v>
      </c>
      <c r="AR811" s="369">
        <v>3.3333333333333301E-3</v>
      </c>
      <c r="AS811" s="369">
        <v>3.3333333333333301E-3</v>
      </c>
      <c r="AT811" s="369" t="s">
        <v>1424</v>
      </c>
      <c r="AW811"/>
      <c r="AX811" s="198"/>
      <c r="AY811" s="184"/>
      <c r="AZ811" s="184"/>
      <c r="BA811" s="184"/>
      <c r="BB811" s="186"/>
      <c r="BC811" s="184"/>
      <c r="BD811" s="184"/>
      <c r="BE811" s="184"/>
      <c r="BF811" s="184"/>
      <c r="BG811" s="186"/>
      <c r="BH811" s="186"/>
      <c r="BI811" s="199"/>
      <c r="BJ811" s="199"/>
      <c r="BK811" s="199"/>
      <c r="BL811" s="186"/>
      <c r="BM811" s="186"/>
      <c r="BN811" s="186"/>
      <c r="BO811" s="186"/>
      <c r="BP811" s="186"/>
      <c r="BQ811" s="186"/>
      <c r="BR811" s="186"/>
      <c r="BS811" s="186"/>
      <c r="BT811" s="187"/>
      <c r="BU811" s="188"/>
      <c r="BV811" s="189"/>
      <c r="BW811" s="185"/>
      <c r="BX811"/>
      <c r="BZ811"/>
    </row>
    <row r="812" spans="2:78" ht="18.75">
      <c r="B812" s="363" t="s">
        <v>103</v>
      </c>
      <c r="C812" s="364"/>
      <c r="D812" s="365" t="s">
        <v>11</v>
      </c>
      <c r="E812" s="365" t="s">
        <v>620</v>
      </c>
      <c r="F812" s="365" t="s">
        <v>687</v>
      </c>
      <c r="G812" s="366" t="s">
        <v>740</v>
      </c>
      <c r="H812" s="366" t="s">
        <v>34</v>
      </c>
      <c r="I812" s="366" t="s">
        <v>1321</v>
      </c>
      <c r="J812" s="366" t="s">
        <v>608</v>
      </c>
      <c r="L812" s="368"/>
      <c r="M812" s="368" t="s">
        <v>34</v>
      </c>
      <c r="N812" s="367">
        <v>492221</v>
      </c>
      <c r="O812" s="367" t="s">
        <v>1323</v>
      </c>
      <c r="P812" s="371"/>
      <c r="S812" s="367"/>
      <c r="U812" s="369"/>
      <c r="W812" s="369"/>
      <c r="Y812" s="369"/>
      <c r="AA812" s="369"/>
      <c r="AD812" s="575">
        <v>0</v>
      </c>
      <c r="AE812" s="370"/>
      <c r="AF812" s="370"/>
      <c r="AG812" s="374" t="s">
        <v>738</v>
      </c>
      <c r="AH812" s="374"/>
      <c r="AI812" s="374">
        <v>10000</v>
      </c>
      <c r="AJ812" s="374">
        <v>0</v>
      </c>
      <c r="AK812" s="374">
        <v>5000</v>
      </c>
      <c r="AN812" s="369"/>
      <c r="AO812" s="367" t="s">
        <v>1326</v>
      </c>
      <c r="AP812" s="370"/>
      <c r="AR812" s="369">
        <v>2.5833333333333298E-3</v>
      </c>
      <c r="AS812" s="369">
        <v>2.5833333333333298E-3</v>
      </c>
      <c r="AT812" s="369" t="s">
        <v>1424</v>
      </c>
      <c r="AW812"/>
      <c r="AX812" s="198"/>
      <c r="AY812" s="184"/>
      <c r="AZ812" s="184"/>
      <c r="BA812" s="184"/>
      <c r="BB812" s="186"/>
      <c r="BC812" s="184"/>
      <c r="BD812" s="184"/>
      <c r="BE812" s="184"/>
      <c r="BF812" s="184"/>
      <c r="BG812" s="186"/>
      <c r="BH812" s="186"/>
      <c r="BI812" s="199"/>
      <c r="BJ812" s="199"/>
      <c r="BK812" s="199"/>
      <c r="BL812" s="186"/>
      <c r="BM812" s="186"/>
      <c r="BN812" s="186"/>
      <c r="BO812" s="186"/>
      <c r="BP812" s="186"/>
      <c r="BQ812" s="186"/>
      <c r="BR812" s="186"/>
      <c r="BS812" s="186"/>
      <c r="BT812" s="187"/>
      <c r="BU812" s="188"/>
      <c r="BV812" s="189"/>
      <c r="BW812" s="185"/>
      <c r="BX812"/>
      <c r="BZ812"/>
    </row>
    <row r="813" spans="2:78" ht="18.75">
      <c r="B813" s="363" t="s">
        <v>830</v>
      </c>
      <c r="C813" s="364">
        <v>30178843000143</v>
      </c>
      <c r="D813" s="365" t="s">
        <v>11</v>
      </c>
      <c r="E813" s="365" t="s">
        <v>620</v>
      </c>
      <c r="F813" s="365" t="s">
        <v>694</v>
      </c>
      <c r="G813" s="366" t="s">
        <v>740</v>
      </c>
      <c r="H813" s="366" t="s">
        <v>34</v>
      </c>
      <c r="I813" s="366" t="s">
        <v>1424</v>
      </c>
      <c r="J813" s="366" t="s">
        <v>608</v>
      </c>
      <c r="K813" s="367" t="s">
        <v>48</v>
      </c>
      <c r="L813" s="368"/>
      <c r="M813" s="368" t="s">
        <v>34</v>
      </c>
      <c r="N813" s="367">
        <v>492558</v>
      </c>
      <c r="O813" s="367" t="s">
        <v>1323</v>
      </c>
      <c r="P813" s="371">
        <v>43558</v>
      </c>
      <c r="Q813" s="372">
        <v>47.372477529999998</v>
      </c>
      <c r="R813" s="372">
        <v>35.749158316309511</v>
      </c>
      <c r="S813" s="367">
        <v>1</v>
      </c>
      <c r="T813" s="369">
        <v>8.3498758671656681E-2</v>
      </c>
      <c r="U813" s="369">
        <v>0.89464928286448808</v>
      </c>
      <c r="V813" s="369">
        <v>0.10450450225415553</v>
      </c>
      <c r="W813" s="369">
        <v>0.93624035853940513</v>
      </c>
      <c r="X813" s="369">
        <v>0.1744896517841199</v>
      </c>
      <c r="Y813" s="369">
        <v>1.1944822640880446</v>
      </c>
      <c r="Z813" s="369">
        <v>0.18747239437254604</v>
      </c>
      <c r="AA813" s="369">
        <v>1.0129496285925548</v>
      </c>
      <c r="AB813" s="369">
        <v>1.5703115140591747E-2</v>
      </c>
      <c r="AC813" s="373">
        <v>-0.45321856761450818</v>
      </c>
      <c r="AD813" s="575">
        <v>30618457000125</v>
      </c>
      <c r="AE813" s="370" t="s">
        <v>1919</v>
      </c>
      <c r="AF813" s="370" t="s">
        <v>1812</v>
      </c>
      <c r="AG813" s="374" t="s">
        <v>1459</v>
      </c>
      <c r="AH813" s="374" t="s">
        <v>1819</v>
      </c>
      <c r="AI813" s="374">
        <v>100</v>
      </c>
      <c r="AJ813" s="374">
        <v>100</v>
      </c>
      <c r="AK813" s="374">
        <v>100</v>
      </c>
      <c r="AL813" s="722">
        <v>0</v>
      </c>
      <c r="AM813" s="722">
        <v>20</v>
      </c>
      <c r="AN813" s="369" t="s">
        <v>1820</v>
      </c>
      <c r="AO813" s="367" t="s">
        <v>1326</v>
      </c>
      <c r="AP813" s="370" t="s">
        <v>1835</v>
      </c>
      <c r="AQ813" s="376" t="s">
        <v>673</v>
      </c>
      <c r="AR813" s="369">
        <v>2E-3</v>
      </c>
      <c r="AS813" s="369">
        <v>2E-3</v>
      </c>
      <c r="AT813" s="369" t="s">
        <v>1424</v>
      </c>
      <c r="AW813"/>
      <c r="AX813" s="198"/>
      <c r="AY813" s="184"/>
      <c r="AZ813" s="184"/>
      <c r="BA813" s="184"/>
      <c r="BB813" s="186"/>
      <c r="BC813" s="184"/>
      <c r="BD813" s="184"/>
      <c r="BE813" s="184"/>
      <c r="BF813" s="184"/>
      <c r="BG813" s="186"/>
      <c r="BH813" s="186"/>
      <c r="BI813" s="199"/>
      <c r="BJ813" s="199"/>
      <c r="BK813" s="199"/>
      <c r="BL813" s="186"/>
      <c r="BM813" s="186"/>
      <c r="BN813" s="186"/>
      <c r="BO813" s="186"/>
      <c r="BP813" s="186"/>
      <c r="BQ813" s="186"/>
      <c r="BR813" s="186"/>
      <c r="BS813" s="186"/>
      <c r="BT813" s="187"/>
      <c r="BU813" s="188"/>
      <c r="BV813" s="189"/>
      <c r="BW813" s="185"/>
      <c r="BX813"/>
      <c r="BZ813"/>
    </row>
    <row r="814" spans="2:78" ht="18.75">
      <c r="B814" s="363" t="s">
        <v>1700</v>
      </c>
      <c r="C814" s="364">
        <v>32666342000131</v>
      </c>
      <c r="D814" s="365" t="s">
        <v>11</v>
      </c>
      <c r="E814" s="365" t="s">
        <v>663</v>
      </c>
      <c r="F814" s="365" t="s">
        <v>1424</v>
      </c>
      <c r="G814" s="366" t="s">
        <v>740</v>
      </c>
      <c r="H814" s="366" t="s">
        <v>34</v>
      </c>
      <c r="I814" s="366" t="s">
        <v>34</v>
      </c>
      <c r="J814" s="366" t="s">
        <v>611</v>
      </c>
      <c r="K814" s="367" t="s">
        <v>48</v>
      </c>
      <c r="L814" s="368"/>
      <c r="M814" s="368" t="s">
        <v>1424</v>
      </c>
      <c r="N814" s="367">
        <v>492876</v>
      </c>
      <c r="O814" s="367" t="s">
        <v>1323</v>
      </c>
      <c r="P814" s="371">
        <v>43572</v>
      </c>
      <c r="Q814" s="372">
        <v>28.942937409999999</v>
      </c>
      <c r="R814" s="372">
        <v>51.750343953253918</v>
      </c>
      <c r="S814" s="367">
        <v>3</v>
      </c>
      <c r="T814" s="369">
        <v>-4.0393620266738761E-2</v>
      </c>
      <c r="U814" s="369">
        <v>-0.43279833112303767</v>
      </c>
      <c r="V814" s="369">
        <v>-2.2059536555815051E-2</v>
      </c>
      <c r="W814" s="369">
        <v>-0.19762812097799498</v>
      </c>
      <c r="X814" s="369">
        <v>5.6737044869952902E-2</v>
      </c>
      <c r="Y814" s="369">
        <v>0.38839778245287387</v>
      </c>
      <c r="Z814" s="369">
        <v>7.8746122823097675E-2</v>
      </c>
      <c r="AA814" s="369">
        <v>0.42548054146174397</v>
      </c>
      <c r="AB814" s="369">
        <v>0.2036645308607633</v>
      </c>
      <c r="AC814" s="373">
        <v>-0.65637831779588174</v>
      </c>
      <c r="AD814" s="575">
        <v>29363886000110</v>
      </c>
      <c r="AE814" s="370" t="s">
        <v>1906</v>
      </c>
      <c r="AF814" s="370" t="s">
        <v>1907</v>
      </c>
      <c r="AG814" s="374" t="s">
        <v>1462</v>
      </c>
      <c r="AH814" s="374" t="s">
        <v>1813</v>
      </c>
      <c r="AI814" s="374">
        <v>1000</v>
      </c>
      <c r="AJ814" s="374">
        <v>1000</v>
      </c>
      <c r="AK814" s="374">
        <v>1000</v>
      </c>
      <c r="AL814" s="722">
        <v>0.85</v>
      </c>
      <c r="AM814" s="722">
        <v>0</v>
      </c>
      <c r="AN814" s="369" t="s">
        <v>1820</v>
      </c>
      <c r="AO814" s="367" t="s">
        <v>1326</v>
      </c>
      <c r="AP814" s="370" t="s">
        <v>1835</v>
      </c>
      <c r="AQ814" s="376" t="s">
        <v>1815</v>
      </c>
      <c r="AR814" s="369">
        <v>0</v>
      </c>
      <c r="AS814" s="369">
        <v>0</v>
      </c>
      <c r="AT814" s="369" t="s">
        <v>1424</v>
      </c>
      <c r="AW814"/>
      <c r="AX814" s="198"/>
      <c r="AY814" s="184"/>
      <c r="AZ814" s="184"/>
      <c r="BA814" s="184"/>
      <c r="BB814" s="186"/>
      <c r="BC814" s="184"/>
      <c r="BD814" s="184"/>
      <c r="BE814" s="184"/>
      <c r="BF814" s="184"/>
      <c r="BG814" s="186"/>
      <c r="BH814" s="186"/>
      <c r="BI814" s="199"/>
      <c r="BJ814" s="199"/>
      <c r="BK814" s="199"/>
      <c r="BL814" s="186"/>
      <c r="BM814" s="186"/>
      <c r="BN814" s="186"/>
      <c r="BO814" s="186"/>
      <c r="BP814" s="186"/>
      <c r="BQ814" s="186"/>
      <c r="BR814" s="186"/>
      <c r="BS814" s="186"/>
      <c r="BT814" s="187"/>
      <c r="BU814" s="188"/>
      <c r="BV814" s="189"/>
      <c r="BW814" s="185"/>
      <c r="BX814"/>
      <c r="BZ814"/>
    </row>
    <row r="815" spans="2:78" ht="18.75">
      <c r="B815" s="363" t="s">
        <v>1628</v>
      </c>
      <c r="C815" s="364">
        <v>31611455000177</v>
      </c>
      <c r="D815" s="365" t="s">
        <v>11</v>
      </c>
      <c r="E815" s="365" t="s">
        <v>620</v>
      </c>
      <c r="F815" s="365" t="s">
        <v>665</v>
      </c>
      <c r="G815" s="366" t="s">
        <v>1424</v>
      </c>
      <c r="H815" s="366" t="s">
        <v>34</v>
      </c>
      <c r="I815" s="366" t="s">
        <v>1424</v>
      </c>
      <c r="J815" s="366" t="s">
        <v>608</v>
      </c>
      <c r="K815" s="367" t="s">
        <v>48</v>
      </c>
      <c r="L815" s="368"/>
      <c r="M815" s="368" t="s">
        <v>1424</v>
      </c>
      <c r="N815" s="367">
        <v>493228</v>
      </c>
      <c r="O815" s="367" t="s">
        <v>1323</v>
      </c>
      <c r="P815" s="371">
        <v>43581</v>
      </c>
      <c r="Q815" s="372">
        <v>190.60448234</v>
      </c>
      <c r="R815" s="372">
        <v>136.62358536738091</v>
      </c>
      <c r="S815" s="367">
        <v>1</v>
      </c>
      <c r="T815" s="369">
        <v>0.10134215855093909</v>
      </c>
      <c r="U815" s="369">
        <v>1.0858327825933658</v>
      </c>
      <c r="V815" s="369">
        <v>0.1214024163345695</v>
      </c>
      <c r="W815" s="369">
        <v>1.0876262681984863</v>
      </c>
      <c r="X815" s="369">
        <v>0.18859150955069115</v>
      </c>
      <c r="Y815" s="369">
        <v>1.2910176105720967</v>
      </c>
      <c r="Z815" s="369">
        <v>0.19514509275975822</v>
      </c>
      <c r="AA815" s="369">
        <v>1.0544067028868351</v>
      </c>
      <c r="AB815" s="369">
        <v>2.0487881563356829E-3</v>
      </c>
      <c r="AC815" s="373">
        <v>4.7740273678674665</v>
      </c>
      <c r="AD815" s="575">
        <v>31611340000182</v>
      </c>
      <c r="AE815" s="370" t="s">
        <v>1817</v>
      </c>
      <c r="AF815" s="370" t="s">
        <v>1818</v>
      </c>
      <c r="AG815" s="374" t="s">
        <v>59</v>
      </c>
      <c r="AH815" s="374" t="s">
        <v>1813</v>
      </c>
      <c r="AI815" s="374">
        <v>50000</v>
      </c>
      <c r="AJ815" s="374">
        <v>50000</v>
      </c>
      <c r="AK815" s="374">
        <v>50000</v>
      </c>
      <c r="AL815" s="722">
        <v>0.5</v>
      </c>
      <c r="AM815" s="722">
        <v>10</v>
      </c>
      <c r="AN815" s="369" t="s">
        <v>1820</v>
      </c>
      <c r="AO815" s="367" t="s">
        <v>1326</v>
      </c>
      <c r="AP815" s="370" t="s">
        <v>1835</v>
      </c>
      <c r="AQ815" s="376" t="s">
        <v>1815</v>
      </c>
      <c r="AR815" s="369">
        <v>0</v>
      </c>
      <c r="AS815" s="369">
        <v>0</v>
      </c>
      <c r="AT815" s="369" t="s">
        <v>1424</v>
      </c>
      <c r="AW815"/>
      <c r="AX815" s="198"/>
      <c r="AY815" s="184"/>
      <c r="AZ815" s="184"/>
      <c r="BA815" s="184"/>
      <c r="BB815" s="186"/>
      <c r="BC815" s="184"/>
      <c r="BD815" s="184"/>
      <c r="BE815" s="184"/>
      <c r="BF815" s="184"/>
      <c r="BG815" s="186"/>
      <c r="BH815" s="186"/>
      <c r="BI815" s="199"/>
      <c r="BJ815" s="199"/>
      <c r="BK815" s="199"/>
      <c r="BL815" s="186"/>
      <c r="BM815" s="186"/>
      <c r="BN815" s="186"/>
      <c r="BO815" s="186"/>
      <c r="BP815" s="186"/>
      <c r="BQ815" s="186"/>
      <c r="BR815" s="186"/>
      <c r="BS815" s="186"/>
      <c r="BT815" s="187"/>
      <c r="BU815" s="188"/>
      <c r="BV815" s="189"/>
      <c r="BW815" s="185"/>
      <c r="BX815"/>
      <c r="BZ815"/>
    </row>
    <row r="816" spans="2:78" ht="18.75">
      <c r="B816" s="363" t="s">
        <v>1037</v>
      </c>
      <c r="C816" s="364">
        <v>27749572000124</v>
      </c>
      <c r="D816" s="365" t="s">
        <v>14</v>
      </c>
      <c r="E816" s="365" t="s">
        <v>607</v>
      </c>
      <c r="F816" s="365" t="s">
        <v>1424</v>
      </c>
      <c r="G816" s="366" t="s">
        <v>1424</v>
      </c>
      <c r="H816" s="366" t="s">
        <v>34</v>
      </c>
      <c r="I816" s="366" t="s">
        <v>34</v>
      </c>
      <c r="J816" s="366" t="s">
        <v>608</v>
      </c>
      <c r="K816" s="367" t="s">
        <v>48</v>
      </c>
      <c r="L816" s="368"/>
      <c r="M816" s="368" t="s">
        <v>34</v>
      </c>
      <c r="N816" s="367">
        <v>493511</v>
      </c>
      <c r="O816" s="367" t="s">
        <v>1323</v>
      </c>
      <c r="P816" s="371">
        <v>43582</v>
      </c>
      <c r="Q816" s="372">
        <v>43.064625100000001</v>
      </c>
      <c r="R816" s="372">
        <v>43.852689335515826</v>
      </c>
      <c r="S816" s="367">
        <v>2</v>
      </c>
      <c r="T816" s="369">
        <v>-3.1694206521459378E-2</v>
      </c>
      <c r="U816" s="369">
        <v>-0.33958827156801402</v>
      </c>
      <c r="V816" s="369">
        <v>-0.13923548330206259</v>
      </c>
      <c r="W816" s="369">
        <v>-1.2473900740764197</v>
      </c>
      <c r="X816" s="369">
        <v>8.1605050423156689E-2</v>
      </c>
      <c r="Y816" s="369">
        <v>0.55863361748849794</v>
      </c>
      <c r="Z816" s="369">
        <v>9.9549255012616245E-2</v>
      </c>
      <c r="AA816" s="369">
        <v>0.53788389074131437</v>
      </c>
      <c r="AB816" s="369">
        <v>0.28475241534759871</v>
      </c>
      <c r="AC816" s="373">
        <v>-0.88096506082696613</v>
      </c>
      <c r="AD816" s="575">
        <v>0</v>
      </c>
      <c r="AE816" s="370" t="s">
        <v>1937</v>
      </c>
      <c r="AF816" s="370" t="s">
        <v>1833</v>
      </c>
      <c r="AG816" s="374" t="s">
        <v>1458</v>
      </c>
      <c r="AH816" s="374" t="s">
        <v>1819</v>
      </c>
      <c r="AI816" s="374">
        <v>1000</v>
      </c>
      <c r="AJ816" s="374">
        <v>1000</v>
      </c>
      <c r="AK816" s="374">
        <v>1000</v>
      </c>
      <c r="AL816" s="722">
        <v>2</v>
      </c>
      <c r="AM816" s="722">
        <v>20</v>
      </c>
      <c r="AN816" s="369" t="s">
        <v>1834</v>
      </c>
      <c r="AO816" s="367" t="s">
        <v>1326</v>
      </c>
      <c r="AP816" s="370" t="s">
        <v>1816</v>
      </c>
      <c r="AQ816" s="376" t="s">
        <v>661</v>
      </c>
      <c r="AR816" s="369">
        <v>4.0000000000000001E-3</v>
      </c>
      <c r="AS816" s="369">
        <v>4.0000000000000001E-3</v>
      </c>
      <c r="AT816" s="369" t="s">
        <v>1424</v>
      </c>
      <c r="AW816"/>
      <c r="AX816" s="198"/>
      <c r="AY816" s="184"/>
      <c r="AZ816" s="184"/>
      <c r="BA816" s="184"/>
      <c r="BB816" s="186"/>
      <c r="BC816" s="184"/>
      <c r="BD816" s="184"/>
      <c r="BE816" s="184"/>
      <c r="BF816" s="184"/>
      <c r="BG816" s="186"/>
      <c r="BH816" s="186"/>
      <c r="BI816" s="199"/>
      <c r="BJ816" s="199"/>
      <c r="BK816" s="199"/>
      <c r="BL816" s="186"/>
      <c r="BM816" s="186"/>
      <c r="BN816" s="186"/>
      <c r="BO816" s="186"/>
      <c r="BP816" s="186"/>
      <c r="BQ816" s="186"/>
      <c r="BR816" s="186"/>
      <c r="BS816" s="186"/>
      <c r="BT816" s="187"/>
      <c r="BU816" s="188"/>
      <c r="BV816" s="189"/>
      <c r="BW816" s="185"/>
      <c r="BX816"/>
      <c r="BZ816"/>
    </row>
    <row r="817" spans="2:78" ht="18.75">
      <c r="B817" s="363" t="s">
        <v>1682</v>
      </c>
      <c r="C817" s="364">
        <v>32666469000150</v>
      </c>
      <c r="D817" s="365" t="s">
        <v>14</v>
      </c>
      <c r="E817" s="365" t="s">
        <v>607</v>
      </c>
      <c r="F817" s="365" t="s">
        <v>1424</v>
      </c>
      <c r="G817" s="366" t="s">
        <v>1424</v>
      </c>
      <c r="H817" s="366" t="s">
        <v>34</v>
      </c>
      <c r="I817" s="366" t="s">
        <v>34</v>
      </c>
      <c r="J817" s="366" t="s">
        <v>608</v>
      </c>
      <c r="K817" s="367" t="s">
        <v>48</v>
      </c>
      <c r="L817" s="368"/>
      <c r="M817" s="368" t="s">
        <v>1424</v>
      </c>
      <c r="N817" s="367">
        <v>494275</v>
      </c>
      <c r="O817" s="367" t="s">
        <v>1323</v>
      </c>
      <c r="P817" s="371">
        <v>43589</v>
      </c>
      <c r="Q817" s="372">
        <v>18.36552747</v>
      </c>
      <c r="R817" s="372">
        <v>25.683211483531757</v>
      </c>
      <c r="S817" s="367">
        <v>1</v>
      </c>
      <c r="T817" s="369">
        <v>-6.0419043517860094E-2</v>
      </c>
      <c r="U817" s="369">
        <v>-0.64736116817219458</v>
      </c>
      <c r="V817" s="369">
        <v>-9.906968317414433E-2</v>
      </c>
      <c r="W817" s="369">
        <v>-0.88755061930030787</v>
      </c>
      <c r="X817" s="369">
        <v>-2.483732064752342E-2</v>
      </c>
      <c r="Y817" s="369">
        <v>-0.17002577916563039</v>
      </c>
      <c r="Z817" s="369">
        <v>7.0884813185485562E-2</v>
      </c>
      <c r="AA817" s="369">
        <v>0.38300436407935068</v>
      </c>
      <c r="AB817" s="369">
        <v>0.25003791786085583</v>
      </c>
      <c r="AC817" s="373">
        <v>-0.84263671119135031</v>
      </c>
      <c r="AD817" s="575">
        <v>7317588000150</v>
      </c>
      <c r="AE817" s="370" t="s">
        <v>1906</v>
      </c>
      <c r="AF817" s="370" t="s">
        <v>1907</v>
      </c>
      <c r="AG817" s="374" t="s">
        <v>1462</v>
      </c>
      <c r="AH817" s="374" t="s">
        <v>1813</v>
      </c>
      <c r="AI817" s="374">
        <v>1000</v>
      </c>
      <c r="AJ817" s="374">
        <v>1000</v>
      </c>
      <c r="AK817" s="374">
        <v>1000</v>
      </c>
      <c r="AL817" s="722">
        <v>0</v>
      </c>
      <c r="AM817" s="722">
        <v>0</v>
      </c>
      <c r="AN817" s="369" t="s">
        <v>668</v>
      </c>
      <c r="AO817" s="367" t="s">
        <v>1326</v>
      </c>
      <c r="AP817" s="370" t="s">
        <v>1816</v>
      </c>
      <c r="AQ817" s="376" t="s">
        <v>1815</v>
      </c>
      <c r="AR817" s="369">
        <v>0</v>
      </c>
      <c r="AS817" s="369">
        <v>0</v>
      </c>
      <c r="AT817" s="369" t="s">
        <v>1424</v>
      </c>
      <c r="AW817" s="198"/>
      <c r="AX817" s="198"/>
      <c r="AY817" s="184"/>
      <c r="AZ817" s="184"/>
      <c r="BA817" s="184"/>
      <c r="BB817" s="186"/>
      <c r="BC817" s="184"/>
      <c r="BD817" s="184"/>
      <c r="BE817" s="184"/>
      <c r="BF817" s="184"/>
      <c r="BG817" s="186"/>
      <c r="BH817" s="186"/>
      <c r="BI817" s="199"/>
      <c r="BJ817" s="199"/>
      <c r="BK817" s="199"/>
      <c r="BL817" s="218"/>
      <c r="BM817" s="186"/>
      <c r="BN817" s="186"/>
      <c r="BO817" s="186"/>
      <c r="BP817" s="186"/>
      <c r="BQ817" s="186"/>
      <c r="BR817" s="186"/>
      <c r="BS817" s="186"/>
      <c r="BT817" s="187"/>
      <c r="BU817" s="188"/>
      <c r="BV817" s="189"/>
      <c r="BW817" s="185"/>
      <c r="BX817"/>
      <c r="BZ817"/>
    </row>
    <row r="818" spans="2:78" ht="18.75">
      <c r="B818" s="363" t="s">
        <v>1029</v>
      </c>
      <c r="C818" s="364"/>
      <c r="D818" s="365" t="s">
        <v>13</v>
      </c>
      <c r="E818" s="365" t="s">
        <v>615</v>
      </c>
      <c r="F818" s="365" t="s">
        <v>619</v>
      </c>
      <c r="G818" s="366" t="s">
        <v>34</v>
      </c>
      <c r="H818" s="366" t="s">
        <v>1340</v>
      </c>
      <c r="I818" s="366" t="s">
        <v>34</v>
      </c>
      <c r="J818" s="366" t="s">
        <v>611</v>
      </c>
      <c r="L818" s="368"/>
      <c r="M818" s="368" t="s">
        <v>34</v>
      </c>
      <c r="N818" s="367">
        <v>494429</v>
      </c>
      <c r="O818" s="367" t="s">
        <v>1323</v>
      </c>
      <c r="P818" s="371"/>
      <c r="S818" s="367"/>
      <c r="U818" s="369"/>
      <c r="W818" s="369"/>
      <c r="Y818" s="369"/>
      <c r="AA818" s="369"/>
      <c r="AD818" s="575">
        <v>32318799000155</v>
      </c>
      <c r="AE818" s="370"/>
      <c r="AF818" s="370"/>
      <c r="AG818" s="374" t="s">
        <v>1458</v>
      </c>
      <c r="AH818" s="374"/>
      <c r="AI818" s="374">
        <v>500</v>
      </c>
      <c r="AJ818" s="374">
        <v>500</v>
      </c>
      <c r="AK818" s="374">
        <v>0</v>
      </c>
      <c r="AN818" s="369"/>
      <c r="AO818" s="367" t="s">
        <v>1326</v>
      </c>
      <c r="AP818" s="370"/>
      <c r="AR818" s="369">
        <v>3.8E-3</v>
      </c>
      <c r="AS818" s="369">
        <v>3.8E-3</v>
      </c>
      <c r="AT818" s="369" t="s">
        <v>1424</v>
      </c>
      <c r="AW818"/>
      <c r="AX818" s="198"/>
      <c r="AY818" s="184"/>
      <c r="AZ818" s="184"/>
      <c r="BA818" s="184"/>
      <c r="BB818" s="186"/>
      <c r="BC818" s="184"/>
      <c r="BD818" s="184"/>
      <c r="BE818" s="184"/>
      <c r="BF818" s="184"/>
      <c r="BG818" s="186"/>
      <c r="BH818" s="186"/>
      <c r="BI818" s="199"/>
      <c r="BJ818" s="199"/>
      <c r="BK818" s="199"/>
      <c r="BL818" s="186"/>
      <c r="BM818" s="186"/>
      <c r="BN818" s="186"/>
      <c r="BO818" s="186"/>
      <c r="BP818" s="186"/>
      <c r="BQ818" s="186"/>
      <c r="BR818" s="186"/>
      <c r="BS818" s="186"/>
      <c r="BT818" s="187"/>
      <c r="BU818" s="188"/>
      <c r="BV818" s="189"/>
      <c r="BW818" s="185"/>
      <c r="BX818"/>
      <c r="BZ818"/>
    </row>
    <row r="819" spans="2:78" ht="18.75">
      <c r="B819" s="363" t="s">
        <v>89</v>
      </c>
      <c r="C819" s="364">
        <v>31848209000133</v>
      </c>
      <c r="D819" s="365" t="s">
        <v>13</v>
      </c>
      <c r="E819" s="365" t="s">
        <v>615</v>
      </c>
      <c r="F819" s="365" t="s">
        <v>619</v>
      </c>
      <c r="G819" s="366" t="s">
        <v>34</v>
      </c>
      <c r="H819" s="366" t="s">
        <v>1339</v>
      </c>
      <c r="I819" s="366" t="s">
        <v>34</v>
      </c>
      <c r="J819" s="366" t="s">
        <v>1424</v>
      </c>
      <c r="K819" s="367" t="s">
        <v>48</v>
      </c>
      <c r="L819" s="368"/>
      <c r="M819" s="368" t="s">
        <v>34</v>
      </c>
      <c r="N819" s="367">
        <v>494747</v>
      </c>
      <c r="O819" s="367" t="s">
        <v>1323</v>
      </c>
      <c r="P819" s="371">
        <v>43349</v>
      </c>
      <c r="Q819" s="372">
        <v>30.914244570000001</v>
      </c>
      <c r="R819" s="372">
        <v>46.175196525396856</v>
      </c>
      <c r="S819" s="367">
        <v>1</v>
      </c>
      <c r="T819" s="369">
        <v>6.9680617330911021E-2</v>
      </c>
      <c r="U819" s="369">
        <v>0.74659450411465011</v>
      </c>
      <c r="V819" s="369">
        <v>0.10594051084845457</v>
      </c>
      <c r="W819" s="369">
        <v>0.94910534686232439</v>
      </c>
      <c r="X819" s="369">
        <v>0.20841654621543237</v>
      </c>
      <c r="Y819" s="369">
        <v>1.4267314161691558</v>
      </c>
      <c r="Z819" s="369">
        <v>0.35977472288651535</v>
      </c>
      <c r="AA819" s="369">
        <v>1.9439324554669137</v>
      </c>
      <c r="AB819" s="369">
        <v>3.2478934651232569E-2</v>
      </c>
      <c r="AC819" s="373">
        <v>-0.17491136386735068</v>
      </c>
      <c r="AD819" s="575">
        <v>0</v>
      </c>
      <c r="AE819" s="370" t="s">
        <v>1904</v>
      </c>
      <c r="AF819" s="370" t="s">
        <v>1956</v>
      </c>
      <c r="AG819" s="374" t="s">
        <v>1460</v>
      </c>
      <c r="AH819" s="374" t="s">
        <v>1813</v>
      </c>
      <c r="AI819" s="374">
        <v>0</v>
      </c>
      <c r="AJ819" s="374">
        <v>0</v>
      </c>
      <c r="AK819" s="374">
        <v>0</v>
      </c>
      <c r="AL819" s="722">
        <v>0</v>
      </c>
      <c r="AM819" s="722">
        <v>0</v>
      </c>
      <c r="AN819" s="369" t="s">
        <v>1820</v>
      </c>
      <c r="AO819" s="367" t="s">
        <v>1326</v>
      </c>
      <c r="AP819" s="370" t="s">
        <v>1835</v>
      </c>
      <c r="AQ819" s="376" t="s">
        <v>700</v>
      </c>
      <c r="AR819" s="369">
        <v>6.6666666666666697E-3</v>
      </c>
      <c r="AS819" s="369">
        <v>6.6666666666666697E-3</v>
      </c>
      <c r="AT819" s="369" t="s">
        <v>1424</v>
      </c>
      <c r="AW819"/>
      <c r="AX819" s="198"/>
      <c r="AY819" s="184"/>
      <c r="AZ819" s="184"/>
      <c r="BA819" s="184"/>
      <c r="BB819" s="186"/>
      <c r="BC819" s="184"/>
      <c r="BD819" s="184"/>
      <c r="BE819" s="184"/>
      <c r="BF819" s="184"/>
      <c r="BG819" s="186"/>
      <c r="BH819" s="186"/>
      <c r="BI819" s="199"/>
      <c r="BJ819" s="199"/>
      <c r="BK819" s="199"/>
      <c r="BL819" s="186"/>
      <c r="BM819" s="186"/>
      <c r="BN819" s="186"/>
      <c r="BO819" s="186"/>
      <c r="BP819" s="186"/>
      <c r="BQ819" s="186"/>
      <c r="BR819" s="186"/>
      <c r="BS819" s="186"/>
      <c r="BT819" s="187"/>
      <c r="BU819" s="188"/>
      <c r="BV819" s="189"/>
      <c r="BW819" s="185"/>
      <c r="BX819"/>
      <c r="BZ819"/>
    </row>
    <row r="820" spans="2:78" ht="18.75">
      <c r="B820" s="363" t="s">
        <v>851</v>
      </c>
      <c r="C820" s="364">
        <v>33144687000198</v>
      </c>
      <c r="D820" s="365" t="s">
        <v>14</v>
      </c>
      <c r="E820" s="365" t="s">
        <v>15</v>
      </c>
      <c r="F820" s="365" t="s">
        <v>17</v>
      </c>
      <c r="G820" s="366" t="s">
        <v>1424</v>
      </c>
      <c r="H820" s="366" t="s">
        <v>34</v>
      </c>
      <c r="I820" s="366" t="s">
        <v>34</v>
      </c>
      <c r="J820" s="366" t="s">
        <v>611</v>
      </c>
      <c r="K820" s="367" t="s">
        <v>49</v>
      </c>
      <c r="L820" s="368"/>
      <c r="M820" s="368" t="s">
        <v>1421</v>
      </c>
      <c r="N820" s="367">
        <v>494828</v>
      </c>
      <c r="O820" s="367" t="s">
        <v>1323</v>
      </c>
      <c r="P820" s="371">
        <v>43594</v>
      </c>
      <c r="Q820" s="372">
        <v>226.07600861</v>
      </c>
      <c r="R820" s="372">
        <v>234.05591156388874</v>
      </c>
      <c r="S820" s="367">
        <v>1</v>
      </c>
      <c r="T820" s="369">
        <v>-4.3846424960665598E-2</v>
      </c>
      <c r="U820" s="369">
        <v>-0.46979348281672806</v>
      </c>
      <c r="V820" s="369">
        <v>-3.482210036062261E-2</v>
      </c>
      <c r="W820" s="369">
        <v>-0.31196603996482913</v>
      </c>
      <c r="X820" s="369">
        <v>-2.8900354825752927E-2</v>
      </c>
      <c r="Y820" s="369">
        <v>-0.19783959055590777</v>
      </c>
      <c r="Z820" s="369">
        <v>0.31621465649846203</v>
      </c>
      <c r="AA820" s="369">
        <v>1.7085689865309919</v>
      </c>
      <c r="AB820" s="369">
        <v>0.17545904662425751</v>
      </c>
      <c r="AC820" s="373">
        <v>-0.83463092261916327</v>
      </c>
      <c r="AD820" s="575">
        <v>0</v>
      </c>
      <c r="AE820" s="370" t="s">
        <v>1836</v>
      </c>
      <c r="AF820" s="370" t="s">
        <v>1833</v>
      </c>
      <c r="AG820" s="374" t="s">
        <v>1458</v>
      </c>
      <c r="AH820" s="374" t="s">
        <v>1819</v>
      </c>
      <c r="AI820" s="374">
        <v>500</v>
      </c>
      <c r="AJ820" s="374">
        <v>500</v>
      </c>
      <c r="AK820" s="374">
        <v>500</v>
      </c>
      <c r="AL820" s="722">
        <v>0.1</v>
      </c>
      <c r="AM820" s="722">
        <v>0</v>
      </c>
      <c r="AN820" s="369" t="s">
        <v>1815</v>
      </c>
      <c r="AO820" s="367" t="s">
        <v>1326</v>
      </c>
      <c r="AP820" s="370" t="s">
        <v>1828</v>
      </c>
      <c r="AQ820" s="376" t="s">
        <v>17</v>
      </c>
      <c r="AR820" s="369">
        <v>3.5E-4</v>
      </c>
      <c r="AS820" s="369">
        <v>3.5E-4</v>
      </c>
      <c r="AT820" s="369" t="s">
        <v>1424</v>
      </c>
      <c r="AW820"/>
      <c r="AX820" s="198"/>
      <c r="AY820" s="184"/>
      <c r="AZ820" s="184"/>
      <c r="BA820" s="184"/>
      <c r="BB820" s="186"/>
      <c r="BC820" s="184"/>
      <c r="BD820" s="184"/>
      <c r="BE820" s="184"/>
      <c r="BF820" s="184"/>
      <c r="BG820" s="186"/>
      <c r="BH820" s="186"/>
      <c r="BI820" s="199"/>
      <c r="BJ820" s="199"/>
      <c r="BK820" s="199"/>
      <c r="BL820" s="186"/>
      <c r="BM820" s="186"/>
      <c r="BN820" s="186"/>
      <c r="BO820" s="186"/>
      <c r="BP820" s="186"/>
      <c r="BQ820" s="186"/>
      <c r="BR820" s="186"/>
      <c r="BS820" s="186"/>
      <c r="BT820" s="187"/>
      <c r="BU820" s="188"/>
      <c r="BV820" s="189"/>
      <c r="BW820" s="185"/>
      <c r="BX820"/>
      <c r="BZ820"/>
    </row>
    <row r="821" spans="2:78" ht="18.75">
      <c r="B821" s="363" t="s">
        <v>273</v>
      </c>
      <c r="C821" s="364">
        <v>33150614000109</v>
      </c>
      <c r="D821" s="365" t="s">
        <v>13</v>
      </c>
      <c r="E821" s="365" t="s">
        <v>615</v>
      </c>
      <c r="F821" s="365" t="s">
        <v>619</v>
      </c>
      <c r="G821" s="366" t="s">
        <v>34</v>
      </c>
      <c r="H821" s="366" t="s">
        <v>867</v>
      </c>
      <c r="I821" s="366" t="s">
        <v>34</v>
      </c>
      <c r="J821" s="366" t="s">
        <v>611</v>
      </c>
      <c r="K821" s="367" t="s">
        <v>48</v>
      </c>
      <c r="L821" s="368"/>
      <c r="M821" s="368" t="s">
        <v>34</v>
      </c>
      <c r="N821" s="367">
        <v>494968</v>
      </c>
      <c r="O821" s="367" t="s">
        <v>1323</v>
      </c>
      <c r="P821" s="371">
        <v>43595</v>
      </c>
      <c r="Q821" s="372">
        <v>1306.28035733</v>
      </c>
      <c r="R821" s="372">
        <v>1068.2920002526193</v>
      </c>
      <c r="S821" s="367">
        <v>1</v>
      </c>
      <c r="T821" s="369">
        <v>0.23051227328969182</v>
      </c>
      <c r="U821" s="369">
        <v>2.4698288126777723</v>
      </c>
      <c r="V821" s="369">
        <v>0.26680852465776872</v>
      </c>
      <c r="W821" s="369">
        <v>2.3902980579674131</v>
      </c>
      <c r="X821" s="369">
        <v>0.33700716611036707</v>
      </c>
      <c r="Y821" s="369">
        <v>2.3070083450418264</v>
      </c>
      <c r="Z821" s="369">
        <v>0.4586809677583743</v>
      </c>
      <c r="AA821" s="369">
        <v>2.4783420379750543</v>
      </c>
      <c r="AB821" s="369">
        <v>5.7924224034873212E-2</v>
      </c>
      <c r="AC821" s="373">
        <v>2.6791395420174866</v>
      </c>
      <c r="AD821" s="575">
        <v>29236556000163</v>
      </c>
      <c r="AE821" s="370" t="s">
        <v>2062</v>
      </c>
      <c r="AF821" s="370" t="s">
        <v>1833</v>
      </c>
      <c r="AG821" s="374" t="s">
        <v>1458</v>
      </c>
      <c r="AH821" s="374" t="s">
        <v>1819</v>
      </c>
      <c r="AI821" s="374">
        <v>500</v>
      </c>
      <c r="AJ821" s="374">
        <v>100</v>
      </c>
      <c r="AK821" s="374">
        <v>100</v>
      </c>
      <c r="AL821" s="722">
        <v>1.9</v>
      </c>
      <c r="AM821" s="722">
        <v>20</v>
      </c>
      <c r="AN821" s="369" t="s">
        <v>1820</v>
      </c>
      <c r="AO821" s="367" t="s">
        <v>1326</v>
      </c>
      <c r="AP821" s="370" t="s">
        <v>1835</v>
      </c>
      <c r="AQ821" s="376" t="s">
        <v>666</v>
      </c>
      <c r="AR821" s="369">
        <v>4.7499999999999999E-3</v>
      </c>
      <c r="AS821" s="369">
        <v>4.7499999999999999E-3</v>
      </c>
      <c r="AT821" s="369" t="s">
        <v>1424</v>
      </c>
      <c r="AW821"/>
      <c r="AX821" s="198"/>
      <c r="AY821" s="184"/>
      <c r="AZ821" s="184"/>
      <c r="BA821" s="184"/>
      <c r="BB821" s="186"/>
      <c r="BC821" s="184"/>
      <c r="BD821" s="184"/>
      <c r="BE821" s="184"/>
      <c r="BF821" s="184"/>
      <c r="BG821" s="186"/>
      <c r="BH821" s="186"/>
      <c r="BI821" s="199"/>
      <c r="BJ821" s="199"/>
      <c r="BK821" s="199"/>
      <c r="BL821" s="186"/>
      <c r="BM821" s="186"/>
      <c r="BN821" s="186"/>
      <c r="BO821" s="186"/>
      <c r="BP821" s="186"/>
      <c r="BQ821" s="186"/>
      <c r="BR821" s="186"/>
      <c r="BS821" s="186"/>
      <c r="BT821" s="187"/>
      <c r="BU821" s="188"/>
      <c r="BV821" s="189"/>
      <c r="BW821" s="185"/>
      <c r="BX821"/>
      <c r="BZ821"/>
    </row>
    <row r="822" spans="2:78" ht="18.75">
      <c r="B822" s="363" t="s">
        <v>981</v>
      </c>
      <c r="C822" s="364">
        <v>32745560000161</v>
      </c>
      <c r="D822" s="365" t="s">
        <v>14</v>
      </c>
      <c r="E822" s="365" t="s">
        <v>15</v>
      </c>
      <c r="F822" s="365" t="s">
        <v>17</v>
      </c>
      <c r="G822" s="366" t="s">
        <v>1424</v>
      </c>
      <c r="H822" s="366" t="s">
        <v>34</v>
      </c>
      <c r="I822" s="366" t="s">
        <v>34</v>
      </c>
      <c r="J822" s="366" t="s">
        <v>611</v>
      </c>
      <c r="K822" s="367" t="s">
        <v>49</v>
      </c>
      <c r="L822" s="368"/>
      <c r="M822" s="368" t="s">
        <v>1421</v>
      </c>
      <c r="N822" s="367">
        <v>494976</v>
      </c>
      <c r="O822" s="367" t="s">
        <v>1323</v>
      </c>
      <c r="P822" s="371">
        <v>43587</v>
      </c>
      <c r="Q822" s="372">
        <v>3.0798090600000001</v>
      </c>
      <c r="R822" s="372">
        <v>8.306843251912353</v>
      </c>
      <c r="S822" s="367">
        <v>1</v>
      </c>
      <c r="T822" s="369">
        <v>-4.2882716263537568E-2</v>
      </c>
      <c r="U822" s="369">
        <v>-0.45946780482472066</v>
      </c>
      <c r="V822" s="369">
        <v>-3.387141961001916E-2</v>
      </c>
      <c r="W822" s="369">
        <v>-0.30344903191634487</v>
      </c>
      <c r="X822" s="369">
        <v>-1.9349800275074047E-2</v>
      </c>
      <c r="Y822" s="369">
        <v>-0.1324605385241843</v>
      </c>
      <c r="Z822" s="369">
        <v>0.30734209126105627</v>
      </c>
      <c r="AA822" s="369">
        <v>1.6606287994331868</v>
      </c>
      <c r="AB822" s="369">
        <v>0.17004688968550374</v>
      </c>
      <c r="AC822" s="373">
        <v>-0.85560438937968086</v>
      </c>
      <c r="AD822" s="575">
        <v>0</v>
      </c>
      <c r="AE822" s="370" t="s">
        <v>1865</v>
      </c>
      <c r="AF822" s="370" t="s">
        <v>1858</v>
      </c>
      <c r="AG822" s="374" t="s">
        <v>721</v>
      </c>
      <c r="AH822" s="374" t="s">
        <v>1819</v>
      </c>
      <c r="AI822" s="374">
        <v>500</v>
      </c>
      <c r="AJ822" s="374">
        <v>500</v>
      </c>
      <c r="AK822" s="374">
        <v>500</v>
      </c>
      <c r="AL822" s="722">
        <v>0.22</v>
      </c>
      <c r="AM822" s="722">
        <v>0</v>
      </c>
      <c r="AN822" s="369" t="s">
        <v>1827</v>
      </c>
      <c r="AO822" s="367" t="s">
        <v>1326</v>
      </c>
      <c r="AP822" s="370" t="s">
        <v>1828</v>
      </c>
      <c r="AQ822" s="376" t="s">
        <v>17</v>
      </c>
      <c r="AR822" s="369">
        <v>1.4866666666666701E-4</v>
      </c>
      <c r="AS822" s="369">
        <v>1.4866666666666701E-4</v>
      </c>
      <c r="AT822" s="369" t="s">
        <v>1424</v>
      </c>
      <c r="AW822"/>
      <c r="AX822" s="198"/>
      <c r="AY822" s="184"/>
      <c r="AZ822" s="184"/>
      <c r="BA822" s="184"/>
      <c r="BB822" s="186"/>
      <c r="BC822" s="184"/>
      <c r="BD822" s="184"/>
      <c r="BE822" s="184"/>
      <c r="BF822" s="184"/>
      <c r="BG822" s="186"/>
      <c r="BH822" s="186"/>
      <c r="BI822" s="199"/>
      <c r="BJ822" s="199"/>
      <c r="BK822" s="199"/>
      <c r="BL822" s="186"/>
      <c r="BM822" s="186"/>
      <c r="BN822" s="186"/>
      <c r="BO822" s="186"/>
      <c r="BP822" s="186"/>
      <c r="BQ822" s="186"/>
      <c r="BR822" s="186"/>
      <c r="BS822" s="186"/>
      <c r="BT822" s="187"/>
      <c r="BU822" s="188"/>
      <c r="BV822" s="189"/>
      <c r="BW822" s="185"/>
      <c r="BX822"/>
      <c r="BZ822"/>
    </row>
    <row r="823" spans="2:78" ht="18.75">
      <c r="B823" s="363" t="s">
        <v>1752</v>
      </c>
      <c r="C823" s="364">
        <v>32397281000154</v>
      </c>
      <c r="D823" s="365" t="s">
        <v>11</v>
      </c>
      <c r="E823" s="365" t="s">
        <v>620</v>
      </c>
      <c r="F823" s="365" t="s">
        <v>665</v>
      </c>
      <c r="G823" s="366" t="s">
        <v>740</v>
      </c>
      <c r="H823" s="366" t="s">
        <v>34</v>
      </c>
      <c r="I823" s="366" t="s">
        <v>1321</v>
      </c>
      <c r="J823" s="366" t="s">
        <v>608</v>
      </c>
      <c r="K823" s="367" t="s">
        <v>48</v>
      </c>
      <c r="L823" s="368"/>
      <c r="M823" s="368" t="s">
        <v>1424</v>
      </c>
      <c r="N823" s="367">
        <v>495174</v>
      </c>
      <c r="O823" s="367" t="s">
        <v>1323</v>
      </c>
      <c r="P823" s="371">
        <v>43502</v>
      </c>
      <c r="Q823" s="372">
        <v>39.507903349999999</v>
      </c>
      <c r="R823" s="372">
        <v>35.547865215873031</v>
      </c>
      <c r="S823" s="367">
        <v>1</v>
      </c>
      <c r="T823" s="369">
        <v>0.11672338920398873</v>
      </c>
      <c r="U823" s="369">
        <v>1.2506353160949228</v>
      </c>
      <c r="V823" s="369">
        <v>0.14328587735510356</v>
      </c>
      <c r="W823" s="369">
        <v>1.2836769545327511</v>
      </c>
      <c r="X823" s="369">
        <v>0.21267898012109887</v>
      </c>
      <c r="Y823" s="369">
        <v>1.4559102336526435</v>
      </c>
      <c r="Z823" s="369">
        <v>0.28387826128276794</v>
      </c>
      <c r="AA823" s="369">
        <v>1.5338491850722864</v>
      </c>
      <c r="AB823" s="369">
        <v>3.2751377893776613E-3</v>
      </c>
      <c r="AC823" s="373">
        <v>9.6681220107872754</v>
      </c>
      <c r="AD823" s="575">
        <v>0</v>
      </c>
      <c r="AE823" s="370" t="s">
        <v>1909</v>
      </c>
      <c r="AF823" s="370" t="s">
        <v>1833</v>
      </c>
      <c r="AG823" s="374" t="s">
        <v>1458</v>
      </c>
      <c r="AH823" s="374" t="s">
        <v>1813</v>
      </c>
      <c r="AI823" s="374">
        <v>0</v>
      </c>
      <c r="AJ823" s="374">
        <v>0</v>
      </c>
      <c r="AK823" s="374">
        <v>0</v>
      </c>
      <c r="AL823" s="722">
        <v>0.9</v>
      </c>
      <c r="AM823" s="722">
        <v>20</v>
      </c>
      <c r="AN823" s="369" t="s">
        <v>1834</v>
      </c>
      <c r="AO823" s="367" t="s">
        <v>1326</v>
      </c>
      <c r="AP823" s="370" t="s">
        <v>1835</v>
      </c>
      <c r="AQ823" s="376" t="s">
        <v>1815</v>
      </c>
      <c r="AR823" s="369">
        <v>0</v>
      </c>
      <c r="AS823" s="369">
        <v>0</v>
      </c>
      <c r="AT823" s="369" t="s">
        <v>1424</v>
      </c>
      <c r="AW823"/>
      <c r="AX823" s="198"/>
      <c r="AY823" s="184"/>
      <c r="AZ823" s="184"/>
      <c r="BA823" s="184"/>
      <c r="BB823" s="186"/>
      <c r="BC823" s="184"/>
      <c r="BD823" s="184"/>
      <c r="BE823" s="184"/>
      <c r="BF823" s="184"/>
      <c r="BG823" s="186"/>
      <c r="BH823" s="186"/>
      <c r="BI823" s="199"/>
      <c r="BJ823" s="199"/>
      <c r="BK823" s="199"/>
      <c r="BL823" s="186"/>
      <c r="BM823" s="186"/>
      <c r="BN823" s="186"/>
      <c r="BO823" s="186"/>
      <c r="BP823" s="186"/>
      <c r="BQ823" s="186"/>
      <c r="BR823" s="186"/>
      <c r="BS823" s="186"/>
      <c r="BT823" s="187"/>
      <c r="BU823" s="188"/>
      <c r="BV823" s="189"/>
      <c r="BW823" s="185"/>
      <c r="BX823"/>
      <c r="BZ823"/>
    </row>
    <row r="824" spans="2:78" ht="18.75">
      <c r="B824" s="363" t="s">
        <v>545</v>
      </c>
      <c r="C824" s="364"/>
      <c r="D824" s="365" t="s">
        <v>13</v>
      </c>
      <c r="E824" s="365" t="s">
        <v>615</v>
      </c>
      <c r="F824" s="365" t="s">
        <v>619</v>
      </c>
      <c r="G824" s="366" t="s">
        <v>34</v>
      </c>
      <c r="H824" s="366" t="s">
        <v>867</v>
      </c>
      <c r="I824" s="366" t="s">
        <v>34</v>
      </c>
      <c r="J824" s="366" t="s">
        <v>1424</v>
      </c>
      <c r="L824" s="368"/>
      <c r="M824" s="368" t="s">
        <v>1421</v>
      </c>
      <c r="N824" s="367">
        <v>495255</v>
      </c>
      <c r="O824" s="367" t="s">
        <v>1323</v>
      </c>
      <c r="P824" s="371"/>
      <c r="S824" s="367"/>
      <c r="U824" s="369"/>
      <c r="W824" s="369"/>
      <c r="Y824" s="369"/>
      <c r="AA824" s="369"/>
      <c r="AD824" s="575">
        <v>0</v>
      </c>
      <c r="AE824" s="370"/>
      <c r="AF824" s="370"/>
      <c r="AG824" s="374" t="s">
        <v>738</v>
      </c>
      <c r="AH824" s="374"/>
      <c r="AI824" s="374">
        <v>1000</v>
      </c>
      <c r="AJ824" s="374">
        <v>100</v>
      </c>
      <c r="AK824" s="374">
        <v>100</v>
      </c>
      <c r="AN824" s="369"/>
      <c r="AO824" s="367" t="s">
        <v>1326</v>
      </c>
      <c r="AP824" s="370"/>
      <c r="AR824" s="369">
        <v>2.4997499999999998E-3</v>
      </c>
      <c r="AS824" s="369">
        <v>2.4997499999999998E-3</v>
      </c>
      <c r="AT824" s="369" t="s">
        <v>1424</v>
      </c>
      <c r="AW824"/>
      <c r="AX824" s="198"/>
      <c r="AY824" s="184"/>
      <c r="AZ824" s="184"/>
      <c r="BA824" s="184"/>
      <c r="BB824" s="186"/>
      <c r="BC824" s="184"/>
      <c r="BD824" s="184"/>
      <c r="BE824" s="184"/>
      <c r="BF824" s="184"/>
      <c r="BG824" s="186"/>
      <c r="BH824" s="186"/>
      <c r="BI824" s="199"/>
      <c r="BJ824" s="199"/>
      <c r="BK824" s="199"/>
      <c r="BL824" s="186"/>
      <c r="BM824" s="186"/>
      <c r="BN824" s="186"/>
      <c r="BO824" s="186"/>
      <c r="BP824" s="186"/>
      <c r="BQ824" s="186"/>
      <c r="BR824" s="186"/>
      <c r="BS824" s="186"/>
      <c r="BT824" s="187"/>
      <c r="BU824" s="188"/>
      <c r="BV824" s="189"/>
      <c r="BW824" s="185"/>
      <c r="BX824"/>
      <c r="BZ824"/>
    </row>
    <row r="825" spans="2:78" ht="18.75">
      <c r="B825" s="363" t="s">
        <v>367</v>
      </c>
      <c r="C825" s="364">
        <v>31923988000194</v>
      </c>
      <c r="D825" s="365" t="s">
        <v>14</v>
      </c>
      <c r="E825" s="365" t="s">
        <v>614</v>
      </c>
      <c r="F825" s="365" t="s">
        <v>1424</v>
      </c>
      <c r="G825" s="366" t="s">
        <v>1424</v>
      </c>
      <c r="H825" s="366" t="s">
        <v>1340</v>
      </c>
      <c r="I825" s="366" t="s">
        <v>34</v>
      </c>
      <c r="J825" s="366" t="s">
        <v>608</v>
      </c>
      <c r="K825" s="367" t="s">
        <v>48</v>
      </c>
      <c r="L825" s="368"/>
      <c r="M825" s="368" t="s">
        <v>1421</v>
      </c>
      <c r="N825" s="367">
        <v>496065</v>
      </c>
      <c r="O825" s="367" t="s">
        <v>1323</v>
      </c>
      <c r="P825" s="371">
        <v>43608</v>
      </c>
      <c r="Q825" s="372">
        <v>10.63213081</v>
      </c>
      <c r="R825" s="372">
        <v>18.561240202142848</v>
      </c>
      <c r="S825" s="367">
        <v>2</v>
      </c>
      <c r="T825" s="369">
        <v>0.16069004891322947</v>
      </c>
      <c r="U825" s="369">
        <v>1.7217170567648141</v>
      </c>
      <c r="V825" s="369">
        <v>6.6474433830078894E-2</v>
      </c>
      <c r="W825" s="369">
        <v>0.59553460779535228</v>
      </c>
      <c r="X825" s="369">
        <v>0.1804538371720783</v>
      </c>
      <c r="Y825" s="369">
        <v>1.2353105515698914</v>
      </c>
      <c r="Z825" s="369">
        <v>0.1566754277469955</v>
      </c>
      <c r="AA825" s="369">
        <v>0.84654765773418761</v>
      </c>
      <c r="AB825" s="369">
        <v>0.19527175717639925</v>
      </c>
      <c r="AC825" s="373">
        <v>-0.2312009295558172</v>
      </c>
      <c r="AD825" s="575">
        <v>32239786000190</v>
      </c>
      <c r="AE825" s="370" t="s">
        <v>2073</v>
      </c>
      <c r="AF825" s="370" t="s">
        <v>1812</v>
      </c>
      <c r="AG825" s="374" t="s">
        <v>1459</v>
      </c>
      <c r="AH825" s="374" t="s">
        <v>1819</v>
      </c>
      <c r="AI825" s="374">
        <v>1000</v>
      </c>
      <c r="AJ825" s="374">
        <v>0</v>
      </c>
      <c r="AK825" s="374">
        <v>0</v>
      </c>
      <c r="AL825" s="722">
        <v>0</v>
      </c>
      <c r="AM825" s="722">
        <v>0</v>
      </c>
      <c r="AN825" s="369" t="s">
        <v>668</v>
      </c>
      <c r="AO825" s="367" t="s">
        <v>1326</v>
      </c>
      <c r="AP825" s="370" t="s">
        <v>1816</v>
      </c>
      <c r="AQ825" s="376" t="s">
        <v>672</v>
      </c>
      <c r="AR825" s="369">
        <v>2.9333333333333299E-3</v>
      </c>
      <c r="AS825" s="369">
        <v>2.9333333333333299E-3</v>
      </c>
      <c r="AT825" s="369" t="s">
        <v>1424</v>
      </c>
      <c r="AW825"/>
      <c r="AX825" s="198"/>
      <c r="AY825" s="184"/>
      <c r="AZ825" s="184"/>
      <c r="BA825" s="184"/>
      <c r="BB825" s="186"/>
      <c r="BC825" s="184"/>
      <c r="BD825" s="184"/>
      <c r="BE825" s="184"/>
      <c r="BF825" s="184"/>
      <c r="BG825" s="186"/>
      <c r="BH825" s="186"/>
      <c r="BI825" s="199"/>
      <c r="BJ825" s="199"/>
      <c r="BK825" s="199"/>
      <c r="BL825" s="186"/>
      <c r="BM825" s="186"/>
      <c r="BN825" s="186"/>
      <c r="BO825" s="186"/>
      <c r="BP825" s="186"/>
      <c r="BQ825" s="186"/>
      <c r="BR825" s="186"/>
      <c r="BS825" s="186"/>
      <c r="BT825" s="187"/>
      <c r="BU825" s="188"/>
      <c r="BV825" s="189"/>
      <c r="BW825" s="185"/>
      <c r="BX825"/>
      <c r="BZ825"/>
    </row>
    <row r="826" spans="2:78" ht="18.75">
      <c r="B826" s="363" t="s">
        <v>384</v>
      </c>
      <c r="C826" s="364">
        <v>32300293000119</v>
      </c>
      <c r="D826" s="365" t="s">
        <v>14</v>
      </c>
      <c r="E826" s="365" t="s">
        <v>614</v>
      </c>
      <c r="F826" s="365" t="s">
        <v>1424</v>
      </c>
      <c r="G826" s="366" t="s">
        <v>1424</v>
      </c>
      <c r="H826" s="366" t="s">
        <v>1340</v>
      </c>
      <c r="I826" s="366" t="s">
        <v>34</v>
      </c>
      <c r="J826" s="366" t="s">
        <v>608</v>
      </c>
      <c r="K826" s="367" t="s">
        <v>48</v>
      </c>
      <c r="L826" s="368"/>
      <c r="M826" s="368" t="s">
        <v>1421</v>
      </c>
      <c r="N826" s="367">
        <v>496286</v>
      </c>
      <c r="O826" s="367" t="s">
        <v>1326</v>
      </c>
      <c r="P826" s="371">
        <v>43491</v>
      </c>
      <c r="Q826" s="372">
        <v>165.90901319</v>
      </c>
      <c r="R826" s="372">
        <v>156.64551930373008</v>
      </c>
      <c r="S826" s="367">
        <v>3</v>
      </c>
      <c r="T826" s="369">
        <v>0.17169823824295061</v>
      </c>
      <c r="U826" s="369">
        <v>1.8396645430046852</v>
      </c>
      <c r="V826" s="369">
        <v>2.1001797170434156E-2</v>
      </c>
      <c r="W826" s="369">
        <v>0.18815199047596312</v>
      </c>
      <c r="X826" s="369">
        <v>0.22357797426080595</v>
      </c>
      <c r="Y826" s="369">
        <v>1.5305201320802386</v>
      </c>
      <c r="Z826" s="369">
        <v>0.32970193195189168</v>
      </c>
      <c r="AA826" s="369">
        <v>1.7814433460173704</v>
      </c>
      <c r="AB826" s="369">
        <v>0.21573434364446425</v>
      </c>
      <c r="AC826" s="373">
        <v>-0.42005202743319148</v>
      </c>
      <c r="AD826" s="575">
        <v>9285146000103</v>
      </c>
      <c r="AE826" s="370" t="s">
        <v>1889</v>
      </c>
      <c r="AF826" s="370" t="s">
        <v>1833</v>
      </c>
      <c r="AG826" s="374" t="s">
        <v>1458</v>
      </c>
      <c r="AH826" s="374" t="s">
        <v>1813</v>
      </c>
      <c r="AI826" s="374">
        <v>10000</v>
      </c>
      <c r="AJ826" s="374">
        <v>10000</v>
      </c>
      <c r="AK826" s="374">
        <v>10000</v>
      </c>
      <c r="AL826" s="722">
        <v>0</v>
      </c>
      <c r="AM826" s="722">
        <v>0</v>
      </c>
      <c r="AN826" s="369" t="s">
        <v>1815</v>
      </c>
      <c r="AO826" s="367" t="s">
        <v>1326</v>
      </c>
      <c r="AP826" s="370" t="s">
        <v>1816</v>
      </c>
      <c r="AQ826" s="376" t="s">
        <v>661</v>
      </c>
      <c r="AR826" s="369">
        <v>0</v>
      </c>
      <c r="AS826" s="369">
        <v>0</v>
      </c>
      <c r="AT826" s="369" t="s">
        <v>1424</v>
      </c>
      <c r="AW826"/>
      <c r="AX826" s="198"/>
      <c r="AY826" s="184"/>
      <c r="AZ826" s="184"/>
      <c r="BA826" s="184"/>
      <c r="BB826" s="186"/>
      <c r="BC826" s="184"/>
      <c r="BD826" s="184"/>
      <c r="BE826" s="184"/>
      <c r="BF826" s="184"/>
      <c r="BG826" s="186"/>
      <c r="BH826" s="186"/>
      <c r="BI826" s="199"/>
      <c r="BJ826" s="199"/>
      <c r="BK826" s="199"/>
      <c r="BL826" s="186"/>
      <c r="BM826" s="186"/>
      <c r="BN826" s="186"/>
      <c r="BO826" s="186"/>
      <c r="BP826" s="186"/>
      <c r="BQ826" s="186"/>
      <c r="BR826" s="186"/>
      <c r="BS826" s="186"/>
      <c r="BT826" s="187"/>
      <c r="BU826" s="188"/>
      <c r="BV826" s="189"/>
      <c r="BW826" s="185"/>
      <c r="BX826"/>
      <c r="BZ826"/>
    </row>
    <row r="827" spans="2:78" ht="18.75">
      <c r="B827" s="363" t="s">
        <v>1065</v>
      </c>
      <c r="C827" s="364"/>
      <c r="D827" s="365" t="s">
        <v>11</v>
      </c>
      <c r="E827" s="365" t="s">
        <v>620</v>
      </c>
      <c r="F827" s="365" t="s">
        <v>665</v>
      </c>
      <c r="G827" s="366" t="s">
        <v>740</v>
      </c>
      <c r="H827" s="366" t="s">
        <v>34</v>
      </c>
      <c r="I827" s="366" t="s">
        <v>1424</v>
      </c>
      <c r="J827" s="366" t="s">
        <v>608</v>
      </c>
      <c r="L827" s="368"/>
      <c r="M827" s="368" t="s">
        <v>34</v>
      </c>
      <c r="N827" s="367">
        <v>496596</v>
      </c>
      <c r="O827" s="367" t="s">
        <v>1323</v>
      </c>
      <c r="P827" s="371"/>
      <c r="S827" s="367"/>
      <c r="U827" s="369"/>
      <c r="W827" s="369"/>
      <c r="Y827" s="369"/>
      <c r="AA827" s="369"/>
      <c r="AD827" s="575">
        <v>32236271000137</v>
      </c>
      <c r="AE827" s="370"/>
      <c r="AF827" s="370"/>
      <c r="AG827" s="374" t="s">
        <v>1459</v>
      </c>
      <c r="AH827" s="374"/>
      <c r="AI827" s="374">
        <v>3000</v>
      </c>
      <c r="AJ827" s="374">
        <v>1000</v>
      </c>
      <c r="AK827" s="374">
        <v>1000</v>
      </c>
      <c r="AN827" s="369"/>
      <c r="AO827" s="367" t="s">
        <v>1326</v>
      </c>
      <c r="AP827" s="370"/>
      <c r="AR827" s="369">
        <v>2.5000000000000001E-3</v>
      </c>
      <c r="AS827" s="369">
        <v>2.5000000000000001E-3</v>
      </c>
      <c r="AT827" s="369" t="s">
        <v>1424</v>
      </c>
      <c r="AW827"/>
      <c r="AX827" s="198"/>
      <c r="AY827" s="184"/>
      <c r="AZ827" s="184"/>
      <c r="BA827" s="184"/>
      <c r="BB827" s="186"/>
      <c r="BC827" s="184"/>
      <c r="BD827" s="184"/>
      <c r="BE827" s="184"/>
      <c r="BF827" s="184"/>
      <c r="BG827" s="186"/>
      <c r="BH827" s="186"/>
      <c r="BI827" s="199"/>
      <c r="BJ827" s="199"/>
      <c r="BK827" s="199"/>
      <c r="BL827" s="186"/>
      <c r="BM827" s="186"/>
      <c r="BN827" s="186"/>
      <c r="BO827" s="186"/>
      <c r="BP827" s="186"/>
      <c r="BQ827" s="186"/>
      <c r="BR827" s="186"/>
      <c r="BS827" s="186"/>
      <c r="BT827" s="187"/>
      <c r="BU827" s="188"/>
      <c r="BV827" s="189"/>
      <c r="BW827" s="185"/>
      <c r="BX827"/>
      <c r="BZ827"/>
    </row>
    <row r="828" spans="2:78" ht="18.75">
      <c r="B828" s="363" t="s">
        <v>806</v>
      </c>
      <c r="C828" s="364">
        <v>33346541000125</v>
      </c>
      <c r="D828" s="365" t="s">
        <v>13</v>
      </c>
      <c r="E828" s="365" t="s">
        <v>615</v>
      </c>
      <c r="F828" s="365" t="s">
        <v>619</v>
      </c>
      <c r="G828" s="366" t="s">
        <v>34</v>
      </c>
      <c r="H828" s="366" t="s">
        <v>867</v>
      </c>
      <c r="I828" s="366" t="s">
        <v>34</v>
      </c>
      <c r="J828" s="366" t="s">
        <v>1424</v>
      </c>
      <c r="K828" s="367" t="s">
        <v>48</v>
      </c>
      <c r="L828" s="368"/>
      <c r="M828" s="368" t="s">
        <v>34</v>
      </c>
      <c r="N828" s="367">
        <v>497258</v>
      </c>
      <c r="O828" s="367" t="s">
        <v>1323</v>
      </c>
      <c r="P828" s="371">
        <v>43614</v>
      </c>
      <c r="Q828" s="372">
        <v>232.42084958999999</v>
      </c>
      <c r="R828" s="372">
        <v>184.83992831174623</v>
      </c>
      <c r="S828" s="367">
        <v>1</v>
      </c>
      <c r="T828" s="369">
        <v>0.11775139956178404</v>
      </c>
      <c r="U828" s="369">
        <v>1.2616499556417864</v>
      </c>
      <c r="V828" s="369">
        <v>0.14998995098572299</v>
      </c>
      <c r="W828" s="369">
        <v>1.3437377573136773</v>
      </c>
      <c r="X828" s="369">
        <v>0.19835922525810012</v>
      </c>
      <c r="Y828" s="369">
        <v>1.3578832559204477</v>
      </c>
      <c r="Z828" s="369">
        <v>0.24694197792290451</v>
      </c>
      <c r="AA828" s="369">
        <v>1.3342752977477741</v>
      </c>
      <c r="AB828" s="369">
        <v>5.402157956795664E-2</v>
      </c>
      <c r="AC828" s="373">
        <v>0.71024404853243828</v>
      </c>
      <c r="AD828" s="575">
        <v>31556580000121</v>
      </c>
      <c r="AE828" s="370" t="s">
        <v>2074</v>
      </c>
      <c r="AF828" s="370" t="s">
        <v>1875</v>
      </c>
      <c r="AG828" s="374" t="s">
        <v>738</v>
      </c>
      <c r="AH828" s="374" t="s">
        <v>1819</v>
      </c>
      <c r="AI828" s="374">
        <v>25000</v>
      </c>
      <c r="AJ828" s="374">
        <v>10000</v>
      </c>
      <c r="AK828" s="374">
        <v>25000</v>
      </c>
      <c r="AL828" s="722">
        <v>0</v>
      </c>
      <c r="AM828" s="722">
        <v>0</v>
      </c>
      <c r="AN828" s="369" t="s">
        <v>1820</v>
      </c>
      <c r="AO828" s="367" t="s">
        <v>1326</v>
      </c>
      <c r="AP828" s="370" t="s">
        <v>1835</v>
      </c>
      <c r="AQ828" s="376" t="s">
        <v>666</v>
      </c>
      <c r="AR828" s="369">
        <v>5.0666666666666698E-3</v>
      </c>
      <c r="AS828" s="369">
        <v>5.0666666666666698E-3</v>
      </c>
      <c r="AT828" s="369" t="s">
        <v>1424</v>
      </c>
      <c r="AW828"/>
      <c r="AX828" s="198"/>
      <c r="AY828" s="184"/>
      <c r="AZ828" s="184"/>
      <c r="BA828" s="184"/>
      <c r="BB828" s="186"/>
      <c r="BC828" s="184"/>
      <c r="BD828" s="184"/>
      <c r="BE828" s="184"/>
      <c r="BF828" s="184"/>
      <c r="BG828" s="186"/>
      <c r="BH828" s="186"/>
      <c r="BI828" s="199"/>
      <c r="BJ828" s="199"/>
      <c r="BK828" s="199"/>
      <c r="BL828" s="186"/>
      <c r="BM828" s="186"/>
      <c r="BN828" s="186"/>
      <c r="BO828" s="186"/>
      <c r="BP828" s="186"/>
      <c r="BQ828" s="186"/>
      <c r="BR828" s="186"/>
      <c r="BS828" s="186"/>
      <c r="BT828" s="187"/>
      <c r="BU828" s="188"/>
      <c r="BV828" s="189"/>
      <c r="BW828" s="185"/>
      <c r="BX828"/>
      <c r="BZ828"/>
    </row>
    <row r="829" spans="2:78" ht="18.75">
      <c r="B829" s="363" t="s">
        <v>197</v>
      </c>
      <c r="C829" s="364">
        <v>32893639000130</v>
      </c>
      <c r="D829" s="365" t="s">
        <v>14</v>
      </c>
      <c r="E829" s="365" t="s">
        <v>607</v>
      </c>
      <c r="F829" s="365" t="s">
        <v>1319</v>
      </c>
      <c r="G829" s="366" t="s">
        <v>1424</v>
      </c>
      <c r="H829" s="366" t="s">
        <v>34</v>
      </c>
      <c r="I829" s="366" t="s">
        <v>34</v>
      </c>
      <c r="J829" s="366" t="s">
        <v>608</v>
      </c>
      <c r="K829" s="367" t="s">
        <v>48</v>
      </c>
      <c r="L829" s="368"/>
      <c r="M829" s="368" t="s">
        <v>1421</v>
      </c>
      <c r="N829" s="367">
        <v>497339</v>
      </c>
      <c r="O829" s="367" t="s">
        <v>1326</v>
      </c>
      <c r="P829" s="371">
        <v>43617</v>
      </c>
      <c r="Q829" s="372">
        <v>29.4608861</v>
      </c>
      <c r="R829" s="372">
        <v>35.789265647261892</v>
      </c>
      <c r="S829" s="367">
        <v>2</v>
      </c>
      <c r="T829" s="369">
        <v>-4.2767114955652774E-2</v>
      </c>
      <c r="U829" s="369">
        <v>-0.45822919207355367</v>
      </c>
      <c r="V829" s="369">
        <v>-0.23573519415818567</v>
      </c>
      <c r="W829" s="369">
        <v>-2.1119166919934291</v>
      </c>
      <c r="X829" s="369">
        <v>-0.20927696022787312</v>
      </c>
      <c r="Y829" s="369">
        <v>-1.4326214461343989</v>
      </c>
      <c r="Z829" s="369">
        <v>-0.32978105205528119</v>
      </c>
      <c r="AA829" s="369">
        <v>-1.7818708472482094</v>
      </c>
      <c r="AB829" s="369">
        <v>0.324356760659541</v>
      </c>
      <c r="AC829" s="373">
        <v>-1.0709092021302018</v>
      </c>
      <c r="AD829" s="575">
        <v>11980010000157</v>
      </c>
      <c r="AE829" s="370" t="s">
        <v>1921</v>
      </c>
      <c r="AF829" s="370" t="s">
        <v>1856</v>
      </c>
      <c r="AG829" s="374" t="s">
        <v>59</v>
      </c>
      <c r="AH829" s="374" t="s">
        <v>1819</v>
      </c>
      <c r="AI829" s="374">
        <v>1</v>
      </c>
      <c r="AJ829" s="374">
        <v>1</v>
      </c>
      <c r="AK829" s="374">
        <v>1</v>
      </c>
      <c r="AL829" s="722">
        <v>1.6</v>
      </c>
      <c r="AM829" s="722">
        <v>20</v>
      </c>
      <c r="AN829" s="369" t="s">
        <v>668</v>
      </c>
      <c r="AO829" s="367" t="s">
        <v>1326</v>
      </c>
      <c r="AP829" s="370" t="s">
        <v>1816</v>
      </c>
      <c r="AQ829" s="376" t="s">
        <v>667</v>
      </c>
      <c r="AR829" s="369">
        <v>0</v>
      </c>
      <c r="AS829" s="369">
        <v>0</v>
      </c>
      <c r="AT829" s="369" t="s">
        <v>1424</v>
      </c>
      <c r="AW829"/>
      <c r="AX829" s="198"/>
      <c r="AY829" s="184"/>
      <c r="AZ829" s="184"/>
      <c r="BA829" s="184"/>
      <c r="BB829" s="186"/>
      <c r="BC829" s="184"/>
      <c r="BD829" s="184"/>
      <c r="BE829" s="184"/>
      <c r="BF829" s="184"/>
      <c r="BG829" s="186"/>
      <c r="BH829" s="186"/>
      <c r="BI829" s="199"/>
      <c r="BJ829" s="199"/>
      <c r="BK829" s="199"/>
      <c r="BL829" s="186"/>
      <c r="BM829" s="186"/>
      <c r="BN829" s="186"/>
      <c r="BO829" s="186"/>
      <c r="BP829" s="186"/>
      <c r="BQ829" s="186"/>
      <c r="BR829" s="186"/>
      <c r="BS829" s="186"/>
      <c r="BT829" s="187"/>
      <c r="BU829" s="188"/>
      <c r="BV829" s="189"/>
      <c r="BW829" s="185"/>
      <c r="BX829"/>
      <c r="BZ829"/>
    </row>
    <row r="830" spans="2:78" ht="18.75">
      <c r="B830" s="363" t="s">
        <v>416</v>
      </c>
      <c r="C830" s="364">
        <v>30509221000150</v>
      </c>
      <c r="D830" s="365" t="s">
        <v>11</v>
      </c>
      <c r="E830" s="365" t="s">
        <v>620</v>
      </c>
      <c r="F830" s="365" t="s">
        <v>665</v>
      </c>
      <c r="G830" s="366" t="s">
        <v>740</v>
      </c>
      <c r="H830" s="366" t="s">
        <v>34</v>
      </c>
      <c r="I830" s="366" t="s">
        <v>1306</v>
      </c>
      <c r="J830" s="366" t="s">
        <v>608</v>
      </c>
      <c r="K830" s="367" t="s">
        <v>48</v>
      </c>
      <c r="L830" s="368"/>
      <c r="M830" s="368" t="s">
        <v>1421</v>
      </c>
      <c r="N830" s="367">
        <v>497606</v>
      </c>
      <c r="O830" s="367" t="s">
        <v>1323</v>
      </c>
      <c r="P830" s="371">
        <v>43203</v>
      </c>
      <c r="Q830" s="372">
        <v>1293.7352357100001</v>
      </c>
      <c r="R830" s="372">
        <v>681.68434960567481</v>
      </c>
      <c r="S830" s="367">
        <v>0</v>
      </c>
      <c r="T830" s="369">
        <v>9.4777732105179702E-2</v>
      </c>
      <c r="U830" s="369">
        <v>1.0154980913291609</v>
      </c>
      <c r="V830" s="369">
        <v>0.11282711643433596</v>
      </c>
      <c r="W830" s="369">
        <v>1.0108014263973923</v>
      </c>
      <c r="X830" s="369">
        <v>0.15353575089477012</v>
      </c>
      <c r="Y830" s="369">
        <v>1.0510407320552271</v>
      </c>
      <c r="Z830" s="369">
        <v>0.19639051917069139</v>
      </c>
      <c r="AA830" s="369">
        <v>1.0611359828142422</v>
      </c>
      <c r="AB830" s="369">
        <v>2.0293949067740373E-3</v>
      </c>
      <c r="AC830" s="373">
        <v>0.59410360450362054</v>
      </c>
      <c r="AD830" s="575">
        <v>0</v>
      </c>
      <c r="AE830" s="370" t="s">
        <v>2075</v>
      </c>
      <c r="AF830" s="370" t="s">
        <v>1875</v>
      </c>
      <c r="AG830" s="374" t="s">
        <v>738</v>
      </c>
      <c r="AH830" s="374" t="s">
        <v>1819</v>
      </c>
      <c r="AI830" s="374">
        <v>100</v>
      </c>
      <c r="AJ830" s="374">
        <v>100</v>
      </c>
      <c r="AK830" s="374">
        <v>100</v>
      </c>
      <c r="AL830" s="722">
        <v>0.6</v>
      </c>
      <c r="AM830" s="722">
        <v>0</v>
      </c>
      <c r="AN830" s="369" t="s">
        <v>1820</v>
      </c>
      <c r="AO830" s="367" t="s">
        <v>1326</v>
      </c>
      <c r="AP830" s="370" t="s">
        <v>1821</v>
      </c>
      <c r="AQ830" s="376" t="s">
        <v>11</v>
      </c>
      <c r="AR830" s="369">
        <v>8.0000000000000004E-4</v>
      </c>
      <c r="AS830" s="369">
        <v>8.0000000000000004E-4</v>
      </c>
      <c r="AT830" s="369" t="s">
        <v>1424</v>
      </c>
      <c r="AW830"/>
      <c r="AX830" s="198"/>
      <c r="AY830" s="184"/>
      <c r="AZ830" s="184"/>
      <c r="BA830" s="184"/>
      <c r="BB830" s="186"/>
      <c r="BC830" s="184"/>
      <c r="BD830" s="184"/>
      <c r="BE830" s="184"/>
      <c r="BF830" s="184"/>
      <c r="BG830" s="186"/>
      <c r="BH830" s="186"/>
      <c r="BI830" s="199"/>
      <c r="BJ830" s="199"/>
      <c r="BK830" s="199"/>
      <c r="BL830" s="186"/>
      <c r="BM830" s="186"/>
      <c r="BN830" s="186"/>
      <c r="BO830" s="186"/>
      <c r="BP830" s="186"/>
      <c r="BQ830" s="186"/>
      <c r="BR830" s="186"/>
      <c r="BS830" s="186"/>
      <c r="BT830" s="187"/>
      <c r="BU830" s="188"/>
      <c r="BV830" s="189"/>
      <c r="BW830" s="185"/>
      <c r="BX830"/>
      <c r="BZ830"/>
    </row>
    <row r="831" spans="2:78" ht="18.75">
      <c r="B831" s="363" t="s">
        <v>182</v>
      </c>
      <c r="C831" s="364">
        <v>30858733000122</v>
      </c>
      <c r="D831" s="365" t="s">
        <v>14</v>
      </c>
      <c r="E831" s="365" t="s">
        <v>607</v>
      </c>
      <c r="F831" s="365" t="s">
        <v>1424</v>
      </c>
      <c r="G831" s="366" t="s">
        <v>1424</v>
      </c>
      <c r="H831" s="366" t="s">
        <v>34</v>
      </c>
      <c r="I831" s="366" t="s">
        <v>34</v>
      </c>
      <c r="J831" s="366" t="s">
        <v>608</v>
      </c>
      <c r="K831" s="367" t="s">
        <v>48</v>
      </c>
      <c r="L831" s="368"/>
      <c r="M831" s="368" t="s">
        <v>34</v>
      </c>
      <c r="N831" s="367">
        <v>497673</v>
      </c>
      <c r="O831" s="367" t="s">
        <v>1323</v>
      </c>
      <c r="P831" s="371">
        <v>43566</v>
      </c>
      <c r="Q831" s="372">
        <v>222.17983326000001</v>
      </c>
      <c r="R831" s="372">
        <v>211.36361090603154</v>
      </c>
      <c r="S831" s="367">
        <v>2</v>
      </c>
      <c r="T831" s="369">
        <v>0.1092556662254176</v>
      </c>
      <c r="U831" s="369">
        <v>1.1706222342995267</v>
      </c>
      <c r="V831" s="369">
        <v>-3.4183338375260774E-2</v>
      </c>
      <c r="W831" s="369">
        <v>-0.30624346593885959</v>
      </c>
      <c r="X831" s="369">
        <v>2.2227195455138515E-2</v>
      </c>
      <c r="Y831" s="369">
        <v>0.15215796742163956</v>
      </c>
      <c r="Z831" s="369">
        <v>0.10216899386118783</v>
      </c>
      <c r="AA831" s="369">
        <v>0.55203884674191195</v>
      </c>
      <c r="AB831" s="369">
        <v>0.22150675853898957</v>
      </c>
      <c r="AC831" s="373">
        <v>-0.65824079112627376</v>
      </c>
      <c r="AD831" s="575">
        <v>31635364000171</v>
      </c>
      <c r="AE831" s="370" t="s">
        <v>2061</v>
      </c>
      <c r="AF831" s="370" t="s">
        <v>1812</v>
      </c>
      <c r="AG831" s="374" t="s">
        <v>1459</v>
      </c>
      <c r="AH831" s="374" t="s">
        <v>1819</v>
      </c>
      <c r="AI831" s="374">
        <v>500</v>
      </c>
      <c r="AJ831" s="374">
        <v>100</v>
      </c>
      <c r="AK831" s="374">
        <v>100</v>
      </c>
      <c r="AL831" s="722">
        <v>2.5</v>
      </c>
      <c r="AM831" s="722">
        <v>20</v>
      </c>
      <c r="AN831" s="369" t="s">
        <v>1869</v>
      </c>
      <c r="AO831" s="367" t="s">
        <v>1326</v>
      </c>
      <c r="AP831" s="370" t="s">
        <v>1816</v>
      </c>
      <c r="AQ831" s="376" t="s">
        <v>672</v>
      </c>
      <c r="AR831" s="369">
        <v>4.31666666666667E-3</v>
      </c>
      <c r="AS831" s="369">
        <v>4.31666666666667E-3</v>
      </c>
      <c r="AT831" s="369" t="s">
        <v>1424</v>
      </c>
      <c r="AW831"/>
      <c r="AX831" s="198"/>
      <c r="AY831" s="184"/>
      <c r="AZ831" s="184"/>
      <c r="BA831" s="184"/>
      <c r="BB831" s="186"/>
      <c r="BC831" s="184"/>
      <c r="BD831" s="184"/>
      <c r="BE831" s="184"/>
      <c r="BF831" s="184"/>
      <c r="BG831" s="186"/>
      <c r="BH831" s="186"/>
      <c r="BI831" s="199"/>
      <c r="BJ831" s="199"/>
      <c r="BK831" s="199"/>
      <c r="BL831" s="186"/>
      <c r="BM831" s="186"/>
      <c r="BN831" s="186"/>
      <c r="BO831" s="186"/>
      <c r="BP831" s="186"/>
      <c r="BQ831" s="186"/>
      <c r="BR831" s="186"/>
      <c r="BS831" s="186"/>
      <c r="BT831" s="187"/>
      <c r="BU831" s="188"/>
      <c r="BV831" s="189"/>
      <c r="BW831" s="185"/>
      <c r="BX831"/>
      <c r="BZ831"/>
    </row>
    <row r="832" spans="2:78" ht="18.75">
      <c r="B832" s="363" t="s">
        <v>1699</v>
      </c>
      <c r="C832" s="364">
        <v>33019398000167</v>
      </c>
      <c r="D832" s="365" t="s">
        <v>14</v>
      </c>
      <c r="E832" s="365" t="s">
        <v>607</v>
      </c>
      <c r="F832" s="365" t="s">
        <v>1424</v>
      </c>
      <c r="G832" s="366" t="s">
        <v>1424</v>
      </c>
      <c r="H832" s="366" t="s">
        <v>34</v>
      </c>
      <c r="I832" s="366" t="s">
        <v>34</v>
      </c>
      <c r="J832" s="366" t="s">
        <v>608</v>
      </c>
      <c r="K832" s="367" t="s">
        <v>48</v>
      </c>
      <c r="L832" s="368"/>
      <c r="M832" s="368" t="s">
        <v>1424</v>
      </c>
      <c r="N832" s="367">
        <v>498262</v>
      </c>
      <c r="O832" s="367" t="s">
        <v>1323</v>
      </c>
      <c r="P832" s="371">
        <v>43622</v>
      </c>
      <c r="Q832" s="372">
        <v>113.10323766</v>
      </c>
      <c r="R832" s="372">
        <v>242.58420947003972</v>
      </c>
      <c r="S832" s="367">
        <v>2</v>
      </c>
      <c r="T832" s="369">
        <v>-3.4876075865680978E-2</v>
      </c>
      <c r="U832" s="369">
        <v>-0.37368048050935049</v>
      </c>
      <c r="V832" s="369">
        <v>-9.6141583356000981E-2</v>
      </c>
      <c r="W832" s="369">
        <v>-0.86131820668223147</v>
      </c>
      <c r="X832" s="369">
        <v>-1.5567879931321693E-2</v>
      </c>
      <c r="Y832" s="369">
        <v>-0.10657111340002301</v>
      </c>
      <c r="Z832" s="369">
        <v>0.16019329994129494</v>
      </c>
      <c r="AA832" s="369">
        <v>0.86555540201876979</v>
      </c>
      <c r="AB832" s="369">
        <v>0.25516531536466114</v>
      </c>
      <c r="AC832" s="373">
        <v>-0.81422911520848151</v>
      </c>
      <c r="AD832" s="575">
        <v>0</v>
      </c>
      <c r="AE832" s="370" t="s">
        <v>1906</v>
      </c>
      <c r="AF832" s="370" t="s">
        <v>1907</v>
      </c>
      <c r="AG832" s="374" t="s">
        <v>1462</v>
      </c>
      <c r="AH832" s="374" t="s">
        <v>1894</v>
      </c>
      <c r="AI832" s="374">
        <v>500000</v>
      </c>
      <c r="AJ832" s="374">
        <v>10000</v>
      </c>
      <c r="AK832" s="374">
        <v>500000</v>
      </c>
      <c r="AL832" s="722">
        <v>1.75</v>
      </c>
      <c r="AM832" s="722">
        <v>0</v>
      </c>
      <c r="AN832" s="369" t="s">
        <v>668</v>
      </c>
      <c r="AO832" s="367" t="s">
        <v>1326</v>
      </c>
      <c r="AP832" s="370" t="s">
        <v>1816</v>
      </c>
      <c r="AQ832" s="376" t="s">
        <v>1815</v>
      </c>
      <c r="AR832" s="369">
        <v>0</v>
      </c>
      <c r="AS832" s="369">
        <v>0</v>
      </c>
      <c r="AT832" s="369" t="s">
        <v>1424</v>
      </c>
      <c r="AW832"/>
      <c r="AX832" s="198"/>
      <c r="AY832" s="184"/>
      <c r="AZ832" s="184"/>
      <c r="BA832" s="184"/>
      <c r="BB832" s="186"/>
      <c r="BC832" s="184"/>
      <c r="BD832" s="184"/>
      <c r="BE832" s="184"/>
      <c r="BF832" s="184"/>
      <c r="BG832" s="186"/>
      <c r="BH832" s="186"/>
      <c r="BI832" s="199"/>
      <c r="BJ832" s="199"/>
      <c r="BK832" s="199"/>
      <c r="BL832" s="186"/>
      <c r="BM832" s="186"/>
      <c r="BN832" s="186"/>
      <c r="BO832" s="186"/>
      <c r="BP832" s="186"/>
      <c r="BQ832" s="186"/>
      <c r="BR832" s="186"/>
      <c r="BS832" s="186"/>
      <c r="BT832" s="187"/>
      <c r="BU832" s="188"/>
      <c r="BV832" s="189"/>
      <c r="BW832" s="185"/>
      <c r="BX832"/>
      <c r="BZ832"/>
    </row>
    <row r="833" spans="2:78" ht="18.75">
      <c r="B833" s="363" t="s">
        <v>233</v>
      </c>
      <c r="C833" s="364">
        <v>32760042000117</v>
      </c>
      <c r="D833" s="365" t="s">
        <v>11</v>
      </c>
      <c r="E833" s="365" t="s">
        <v>620</v>
      </c>
      <c r="F833" s="365" t="s">
        <v>665</v>
      </c>
      <c r="G833" s="366" t="s">
        <v>740</v>
      </c>
      <c r="H833" s="366" t="s">
        <v>34</v>
      </c>
      <c r="I833" s="366" t="s">
        <v>1424</v>
      </c>
      <c r="J833" s="366" t="s">
        <v>608</v>
      </c>
      <c r="K833" s="367" t="s">
        <v>48</v>
      </c>
      <c r="L833" s="368"/>
      <c r="M833" s="368" t="s">
        <v>1421</v>
      </c>
      <c r="N833" s="367">
        <v>498599</v>
      </c>
      <c r="O833" s="367" t="s">
        <v>1323</v>
      </c>
      <c r="P833" s="371">
        <v>43635</v>
      </c>
      <c r="Q833" s="372">
        <v>496.72605356999998</v>
      </c>
      <c r="R833" s="372">
        <v>400.90639158800798</v>
      </c>
      <c r="S833" s="367">
        <v>1</v>
      </c>
      <c r="T833" s="369">
        <v>0.1204964778212918</v>
      </c>
      <c r="U833" s="369">
        <v>1.2910621569169314</v>
      </c>
      <c r="V833" s="369">
        <v>0.14861869739286382</v>
      </c>
      <c r="W833" s="369">
        <v>1.331452899458418</v>
      </c>
      <c r="X833" s="369">
        <v>0.22834515680732559</v>
      </c>
      <c r="Y833" s="369">
        <v>1.5631542450105163</v>
      </c>
      <c r="Z833" s="369">
        <v>0.30727092752719831</v>
      </c>
      <c r="AA833" s="369">
        <v>1.6602442880067341</v>
      </c>
      <c r="AB833" s="369">
        <v>7.5353679823444986E-3</v>
      </c>
      <c r="AC833" s="373">
        <v>4.9098135451764033</v>
      </c>
      <c r="AD833" s="575">
        <v>32760072000123</v>
      </c>
      <c r="AE833" s="370" t="s">
        <v>1865</v>
      </c>
      <c r="AF833" s="370" t="s">
        <v>1858</v>
      </c>
      <c r="AG833" s="374" t="s">
        <v>721</v>
      </c>
      <c r="AH833" s="374" t="s">
        <v>1813</v>
      </c>
      <c r="AI833" s="374">
        <v>20000</v>
      </c>
      <c r="AJ833" s="374">
        <v>5000</v>
      </c>
      <c r="AK833" s="374">
        <v>20000</v>
      </c>
      <c r="AL833" s="722">
        <v>0.5</v>
      </c>
      <c r="AM833" s="722">
        <v>0</v>
      </c>
      <c r="AN833" s="369" t="s">
        <v>1824</v>
      </c>
      <c r="AO833" s="367" t="s">
        <v>1326</v>
      </c>
      <c r="AP833" s="370" t="s">
        <v>1821</v>
      </c>
      <c r="AQ833" s="376" t="s">
        <v>677</v>
      </c>
      <c r="AR833" s="369">
        <v>0</v>
      </c>
      <c r="AS833" s="369">
        <v>0</v>
      </c>
      <c r="AT833" s="369" t="s">
        <v>1424</v>
      </c>
      <c r="AW833"/>
      <c r="AX833" s="198"/>
      <c r="AY833" s="184"/>
      <c r="AZ833" s="184"/>
      <c r="BA833" s="184"/>
      <c r="BB833" s="186"/>
      <c r="BC833" s="184"/>
      <c r="BD833" s="184"/>
      <c r="BE833" s="184"/>
      <c r="BF833" s="184"/>
      <c r="BG833" s="186"/>
      <c r="BH833" s="186"/>
      <c r="BI833" s="199"/>
      <c r="BJ833" s="199"/>
      <c r="BK833" s="199"/>
      <c r="BL833" s="186"/>
      <c r="BM833" s="186"/>
      <c r="BN833" s="186"/>
      <c r="BO833" s="186"/>
      <c r="BP833" s="186"/>
      <c r="BQ833" s="186"/>
      <c r="BR833" s="186"/>
      <c r="BS833" s="186"/>
      <c r="BT833" s="187"/>
      <c r="BU833" s="188"/>
      <c r="BV833" s="189"/>
      <c r="BW833" s="185"/>
      <c r="BX833"/>
      <c r="BZ833"/>
    </row>
    <row r="834" spans="2:78" ht="18.75">
      <c r="B834" s="363" t="s">
        <v>297</v>
      </c>
      <c r="C834" s="364">
        <v>33254944000144</v>
      </c>
      <c r="D834" s="365" t="s">
        <v>14</v>
      </c>
      <c r="E834" s="365" t="s">
        <v>607</v>
      </c>
      <c r="F834" s="365" t="s">
        <v>1424</v>
      </c>
      <c r="G834" s="366" t="s">
        <v>1424</v>
      </c>
      <c r="H834" s="366" t="s">
        <v>34</v>
      </c>
      <c r="I834" s="366" t="s">
        <v>34</v>
      </c>
      <c r="J834" s="366" t="s">
        <v>608</v>
      </c>
      <c r="K834" s="367" t="s">
        <v>48</v>
      </c>
      <c r="L834" s="368"/>
      <c r="M834" s="368" t="s">
        <v>34</v>
      </c>
      <c r="N834" s="367">
        <v>498629</v>
      </c>
      <c r="O834" s="367" t="s">
        <v>1323</v>
      </c>
      <c r="P834" s="371">
        <v>43617</v>
      </c>
      <c r="Q834" s="372">
        <v>41.364584549999996</v>
      </c>
      <c r="R834" s="372">
        <v>34.559804320158733</v>
      </c>
      <c r="S834" s="367">
        <v>1</v>
      </c>
      <c r="T834" s="369">
        <v>9.3500286611565731E-2</v>
      </c>
      <c r="U834" s="369">
        <v>1.0018108735436329</v>
      </c>
      <c r="V834" s="369">
        <v>1.0553708418668872E-2</v>
      </c>
      <c r="W834" s="369">
        <v>9.4549110714720247E-2</v>
      </c>
      <c r="X834" s="369">
        <v>3.1915943928329638E-2</v>
      </c>
      <c r="Y834" s="369">
        <v>0.2184830365251941</v>
      </c>
      <c r="Z834" s="369">
        <v>-1.6142542423109085E-2</v>
      </c>
      <c r="AA834" s="369">
        <v>-8.7221280801129397E-2</v>
      </c>
      <c r="AB834" s="369">
        <v>0.20147388448727779</v>
      </c>
      <c r="AC834" s="373">
        <v>-0.50164187504397539</v>
      </c>
      <c r="AD834" s="575">
        <v>0</v>
      </c>
      <c r="AE834" s="370" t="s">
        <v>1923</v>
      </c>
      <c r="AF834" s="370" t="s">
        <v>1858</v>
      </c>
      <c r="AG834" s="374" t="s">
        <v>721</v>
      </c>
      <c r="AH834" s="374" t="s">
        <v>1819</v>
      </c>
      <c r="AI834" s="374">
        <v>1000</v>
      </c>
      <c r="AJ834" s="374">
        <v>1000</v>
      </c>
      <c r="AK834" s="374">
        <v>0</v>
      </c>
      <c r="AL834" s="722">
        <v>1.5</v>
      </c>
      <c r="AM834" s="722">
        <v>0</v>
      </c>
      <c r="AN834" s="369" t="s">
        <v>668</v>
      </c>
      <c r="AO834" s="367" t="s">
        <v>1326</v>
      </c>
      <c r="AP834" s="370" t="s">
        <v>1816</v>
      </c>
      <c r="AQ834" s="376" t="s">
        <v>661</v>
      </c>
      <c r="AR834" s="369">
        <v>4.0000000000000001E-3</v>
      </c>
      <c r="AS834" s="369">
        <v>4.0000000000000001E-3</v>
      </c>
      <c r="AT834" s="369" t="s">
        <v>1424</v>
      </c>
      <c r="AW834"/>
      <c r="AX834" s="198"/>
      <c r="AY834" s="184"/>
      <c r="AZ834" s="184"/>
      <c r="BA834" s="184"/>
      <c r="BB834" s="186"/>
      <c r="BC834" s="184"/>
      <c r="BD834" s="184"/>
      <c r="BE834" s="184"/>
      <c r="BF834" s="184"/>
      <c r="BG834" s="186"/>
      <c r="BH834" s="186"/>
      <c r="BI834" s="199"/>
      <c r="BJ834" s="199"/>
      <c r="BK834" s="199"/>
      <c r="BL834" s="186"/>
      <c r="BM834" s="186"/>
      <c r="BN834" s="186"/>
      <c r="BO834" s="186"/>
      <c r="BP834" s="186"/>
      <c r="BQ834" s="186"/>
      <c r="BR834" s="186"/>
      <c r="BS834" s="186"/>
      <c r="BT834" s="187"/>
      <c r="BU834" s="188"/>
      <c r="BV834" s="189"/>
      <c r="BW834" s="185"/>
      <c r="BX834"/>
      <c r="BZ834"/>
    </row>
    <row r="835" spans="2:78" ht="18.75">
      <c r="B835" s="363" t="s">
        <v>1612</v>
      </c>
      <c r="C835" s="364">
        <v>31690473000191</v>
      </c>
      <c r="D835" s="365" t="s">
        <v>14</v>
      </c>
      <c r="E835" s="365" t="s">
        <v>614</v>
      </c>
      <c r="F835" s="365" t="s">
        <v>1424</v>
      </c>
      <c r="G835" s="366" t="s">
        <v>1424</v>
      </c>
      <c r="H835" s="366" t="s">
        <v>1340</v>
      </c>
      <c r="I835" s="366" t="s">
        <v>34</v>
      </c>
      <c r="J835" s="366" t="s">
        <v>608</v>
      </c>
      <c r="K835" s="367" t="s">
        <v>48</v>
      </c>
      <c r="L835" s="368"/>
      <c r="M835" s="368" t="s">
        <v>1424</v>
      </c>
      <c r="N835" s="367">
        <v>498701</v>
      </c>
      <c r="O835" s="367" t="s">
        <v>1323</v>
      </c>
      <c r="P835" s="371">
        <v>43639</v>
      </c>
      <c r="Q835" s="372">
        <v>468.68027238000002</v>
      </c>
      <c r="R835" s="372">
        <v>475.57076575333321</v>
      </c>
      <c r="S835" s="367">
        <v>2</v>
      </c>
      <c r="T835" s="369">
        <v>0.26476495550232348</v>
      </c>
      <c r="U835" s="369">
        <v>2.8368299282059501</v>
      </c>
      <c r="V835" s="369">
        <v>5.8966851531909725E-3</v>
      </c>
      <c r="W835" s="369">
        <v>5.2827528986177978E-2</v>
      </c>
      <c r="X835" s="369">
        <v>0.11262052167581915</v>
      </c>
      <c r="Y835" s="369">
        <v>0.77095239940384797</v>
      </c>
      <c r="Z835" s="369">
        <v>0.54376532924004239</v>
      </c>
      <c r="AA835" s="369">
        <v>2.9380693095573482</v>
      </c>
      <c r="AB835" s="369">
        <v>0.22160447404444658</v>
      </c>
      <c r="AC835" s="373">
        <v>-0.47708766218711057</v>
      </c>
      <c r="AD835" s="575">
        <v>31844634000154</v>
      </c>
      <c r="AE835" s="370" t="s">
        <v>1817</v>
      </c>
      <c r="AF835" s="370" t="s">
        <v>1818</v>
      </c>
      <c r="AG835" s="374" t="s">
        <v>1594</v>
      </c>
      <c r="AH835" s="374" t="s">
        <v>1813</v>
      </c>
      <c r="AI835" s="374">
        <v>100000</v>
      </c>
      <c r="AJ835" s="374">
        <v>50000</v>
      </c>
      <c r="AK835" s="374">
        <v>100000</v>
      </c>
      <c r="AL835" s="722">
        <v>0</v>
      </c>
      <c r="AM835" s="722">
        <v>0</v>
      </c>
      <c r="AN835" s="369" t="s">
        <v>1824</v>
      </c>
      <c r="AO835" s="367" t="s">
        <v>1326</v>
      </c>
      <c r="AP835" s="370" t="s">
        <v>1816</v>
      </c>
      <c r="AQ835" s="376" t="s">
        <v>1815</v>
      </c>
      <c r="AR835" s="369">
        <v>0</v>
      </c>
      <c r="AS835" s="369">
        <v>0</v>
      </c>
      <c r="AT835" s="369" t="s">
        <v>1424</v>
      </c>
      <c r="AW835"/>
      <c r="AX835" s="198"/>
      <c r="AY835" s="184"/>
      <c r="AZ835" s="184"/>
      <c r="BA835" s="184"/>
      <c r="BB835" s="186"/>
      <c r="BC835" s="184"/>
      <c r="BD835" s="184"/>
      <c r="BE835" s="184"/>
      <c r="BF835" s="184"/>
      <c r="BG835" s="186"/>
      <c r="BH835" s="186"/>
      <c r="BI835" s="199"/>
      <c r="BJ835" s="199"/>
      <c r="BK835" s="199"/>
      <c r="BL835" s="186"/>
      <c r="BM835" s="186"/>
      <c r="BN835" s="186"/>
      <c r="BO835" s="186"/>
      <c r="BP835" s="186"/>
      <c r="BQ835" s="186"/>
      <c r="BR835" s="186"/>
      <c r="BS835" s="186"/>
      <c r="BT835" s="187"/>
      <c r="BU835" s="188"/>
      <c r="BV835" s="189"/>
      <c r="BW835" s="185"/>
      <c r="BX835"/>
      <c r="BZ835"/>
    </row>
    <row r="836" spans="2:78" ht="18.75">
      <c r="B836" s="363" t="s">
        <v>50</v>
      </c>
      <c r="C836" s="364">
        <v>33600729000158</v>
      </c>
      <c r="D836" s="365" t="s">
        <v>14</v>
      </c>
      <c r="E836" s="365" t="s">
        <v>15</v>
      </c>
      <c r="F836" s="365" t="s">
        <v>701</v>
      </c>
      <c r="G836" s="366" t="s">
        <v>1424</v>
      </c>
      <c r="H836" s="366" t="s">
        <v>34</v>
      </c>
      <c r="I836" s="366" t="s">
        <v>34</v>
      </c>
      <c r="J836" s="366" t="s">
        <v>611</v>
      </c>
      <c r="K836" s="367" t="s">
        <v>48</v>
      </c>
      <c r="L836" s="368"/>
      <c r="M836" s="368" t="s">
        <v>1421</v>
      </c>
      <c r="N836" s="367">
        <v>498874</v>
      </c>
      <c r="O836" s="367" t="s">
        <v>1323</v>
      </c>
      <c r="P836" s="371">
        <v>43637</v>
      </c>
      <c r="Q836" s="372">
        <v>78.198399109999997</v>
      </c>
      <c r="R836" s="372">
        <v>101.73005459365075</v>
      </c>
      <c r="S836" s="367">
        <v>1</v>
      </c>
      <c r="T836" s="369">
        <v>-3.3038342322258663E-2</v>
      </c>
      <c r="U836" s="369">
        <v>-0.35399004411395435</v>
      </c>
      <c r="V836" s="369">
        <v>1.9520220561451973E-2</v>
      </c>
      <c r="W836" s="369">
        <v>0.17487876505813749</v>
      </c>
      <c r="X836" s="369">
        <v>-6.9321476988717601E-2</v>
      </c>
      <c r="Y836" s="369">
        <v>-0.47454547554404891</v>
      </c>
      <c r="Z836" s="369">
        <v>0.17751775426314675</v>
      </c>
      <c r="AA836" s="369">
        <v>0.95916278154588785</v>
      </c>
      <c r="AB836" s="369">
        <v>0.14589695688035742</v>
      </c>
      <c r="AC836" s="373">
        <v>-0.63127584709896123</v>
      </c>
      <c r="AD836" s="575">
        <v>0</v>
      </c>
      <c r="AE836" s="370" t="s">
        <v>1836</v>
      </c>
      <c r="AF836" s="370" t="s">
        <v>1833</v>
      </c>
      <c r="AG836" s="374" t="s">
        <v>1458</v>
      </c>
      <c r="AH836" s="374" t="s">
        <v>1819</v>
      </c>
      <c r="AI836" s="374">
        <v>500</v>
      </c>
      <c r="AJ836" s="374">
        <v>500</v>
      </c>
      <c r="AK836" s="374">
        <v>500</v>
      </c>
      <c r="AL836" s="722">
        <v>0.1</v>
      </c>
      <c r="AM836" s="722">
        <v>0</v>
      </c>
      <c r="AN836" s="369" t="s">
        <v>1820</v>
      </c>
      <c r="AO836" s="367" t="s">
        <v>1326</v>
      </c>
      <c r="AP836" s="370" t="s">
        <v>1835</v>
      </c>
      <c r="AQ836" s="376" t="s">
        <v>673</v>
      </c>
      <c r="AR836" s="369">
        <v>3.5E-4</v>
      </c>
      <c r="AS836" s="369">
        <v>3.5E-4</v>
      </c>
      <c r="AT836" s="369" t="s">
        <v>1424</v>
      </c>
      <c r="AW836"/>
      <c r="AX836" s="198"/>
      <c r="AY836" s="184"/>
      <c r="AZ836" s="184"/>
      <c r="BA836" s="184"/>
      <c r="BB836" s="186"/>
      <c r="BC836" s="184"/>
      <c r="BD836" s="184"/>
      <c r="BE836" s="184"/>
      <c r="BF836" s="184"/>
      <c r="BG836" s="186"/>
      <c r="BH836" s="186"/>
      <c r="BI836" s="199"/>
      <c r="BJ836" s="199"/>
      <c r="BK836" s="199"/>
      <c r="BL836" s="186"/>
      <c r="BM836" s="186"/>
      <c r="BN836" s="186"/>
      <c r="BO836" s="186"/>
      <c r="BP836" s="186"/>
      <c r="BQ836" s="186"/>
      <c r="BR836" s="186"/>
      <c r="BS836" s="186"/>
      <c r="BT836" s="187"/>
      <c r="BU836" s="188"/>
      <c r="BV836" s="189"/>
      <c r="BW836" s="185"/>
      <c r="BX836"/>
      <c r="BZ836"/>
    </row>
    <row r="837" spans="2:78" ht="18.75">
      <c r="B837" s="363" t="s">
        <v>318</v>
      </c>
      <c r="C837" s="364"/>
      <c r="D837" s="365" t="s">
        <v>14</v>
      </c>
      <c r="E837" s="365" t="s">
        <v>614</v>
      </c>
      <c r="F837" s="365" t="s">
        <v>1424</v>
      </c>
      <c r="G837" s="366" t="s">
        <v>1424</v>
      </c>
      <c r="H837" s="366" t="s">
        <v>867</v>
      </c>
      <c r="I837" s="366" t="s">
        <v>34</v>
      </c>
      <c r="J837" s="366" t="s">
        <v>608</v>
      </c>
      <c r="L837" s="368"/>
      <c r="M837" s="368" t="s">
        <v>1421</v>
      </c>
      <c r="N837" s="367">
        <v>499374</v>
      </c>
      <c r="O837" s="367" t="s">
        <v>1323</v>
      </c>
      <c r="P837" s="371"/>
      <c r="S837" s="367"/>
      <c r="U837" s="369"/>
      <c r="W837" s="369"/>
      <c r="Y837" s="369"/>
      <c r="AA837" s="369"/>
      <c r="AD837" s="575">
        <v>32786258000151</v>
      </c>
      <c r="AE837" s="370"/>
      <c r="AF837" s="370"/>
      <c r="AG837" s="374" t="s">
        <v>1458</v>
      </c>
      <c r="AH837" s="374"/>
      <c r="AI837" s="374">
        <v>5000</v>
      </c>
      <c r="AJ837" s="374">
        <v>5000</v>
      </c>
      <c r="AK837" s="374">
        <v>0</v>
      </c>
      <c r="AN837" s="369"/>
      <c r="AO837" s="367" t="s">
        <v>1326</v>
      </c>
      <c r="AP837" s="370"/>
      <c r="AR837" s="369">
        <v>3.3333333333333301E-3</v>
      </c>
      <c r="AS837" s="369">
        <v>3.3333333333333301E-3</v>
      </c>
      <c r="AT837" s="369" t="s">
        <v>1424</v>
      </c>
      <c r="AW837"/>
      <c r="AX837" s="198"/>
      <c r="AY837" s="184"/>
      <c r="AZ837" s="184"/>
      <c r="BA837" s="184"/>
      <c r="BB837" s="186"/>
      <c r="BC837" s="184"/>
      <c r="BD837" s="184"/>
      <c r="BE837" s="184"/>
      <c r="BF837" s="184"/>
      <c r="BG837" s="186"/>
      <c r="BH837" s="186"/>
      <c r="BI837" s="199"/>
      <c r="BJ837" s="199"/>
      <c r="BK837" s="199"/>
      <c r="BL837" s="186"/>
      <c r="BM837" s="186"/>
      <c r="BN837" s="186"/>
      <c r="BO837" s="186"/>
      <c r="BP837" s="186"/>
      <c r="BQ837" s="186"/>
      <c r="BR837" s="186"/>
      <c r="BS837" s="186"/>
      <c r="BT837" s="187"/>
      <c r="BU837" s="188"/>
      <c r="BV837" s="189"/>
      <c r="BW837" s="185"/>
      <c r="BX837"/>
      <c r="BZ837"/>
    </row>
    <row r="838" spans="2:78" ht="18.75">
      <c r="B838" s="363" t="s">
        <v>1531</v>
      </c>
      <c r="C838" s="364">
        <v>32892827000143</v>
      </c>
      <c r="D838" s="365" t="s">
        <v>14</v>
      </c>
      <c r="E838" s="365" t="s">
        <v>614</v>
      </c>
      <c r="F838" s="365" t="s">
        <v>691</v>
      </c>
      <c r="G838" s="366" t="s">
        <v>1424</v>
      </c>
      <c r="H838" s="366" t="s">
        <v>867</v>
      </c>
      <c r="I838" s="366" t="s">
        <v>34</v>
      </c>
      <c r="J838" s="366" t="s">
        <v>608</v>
      </c>
      <c r="K838" s="367" t="s">
        <v>48</v>
      </c>
      <c r="L838" s="368"/>
      <c r="M838" s="368" t="s">
        <v>1424</v>
      </c>
      <c r="N838" s="367">
        <v>499943</v>
      </c>
      <c r="O838" s="367" t="s">
        <v>1323</v>
      </c>
      <c r="P838" s="371">
        <v>43645</v>
      </c>
      <c r="Q838" s="372">
        <v>323.44867621999998</v>
      </c>
      <c r="R838" s="372">
        <v>304.81438717277774</v>
      </c>
      <c r="S838" s="367">
        <v>3</v>
      </c>
      <c r="T838" s="369">
        <v>0.1579001056223559</v>
      </c>
      <c r="U838" s="369">
        <v>1.6918241481261629</v>
      </c>
      <c r="V838" s="369">
        <v>0.17471984287598619</v>
      </c>
      <c r="W838" s="369">
        <v>1.5652891962523769</v>
      </c>
      <c r="X838" s="369">
        <v>0.48143264134830543</v>
      </c>
      <c r="Y838" s="369">
        <v>3.2956839879254503</v>
      </c>
      <c r="Z838" s="369">
        <v>0.63337315799721217</v>
      </c>
      <c r="AA838" s="369">
        <v>3.4222377502621986</v>
      </c>
      <c r="AB838" s="369">
        <v>0.16612511603337582</v>
      </c>
      <c r="AC838" s="373">
        <v>0.37982454897457535</v>
      </c>
      <c r="AD838" s="575">
        <v>32071783000190</v>
      </c>
      <c r="AE838" s="370" t="s">
        <v>1975</v>
      </c>
      <c r="AF838" s="370" t="s">
        <v>1812</v>
      </c>
      <c r="AG838" s="374" t="s">
        <v>1459</v>
      </c>
      <c r="AH838" s="374" t="s">
        <v>1813</v>
      </c>
      <c r="AI838" s="374">
        <v>5000</v>
      </c>
      <c r="AJ838" s="374">
        <v>1000</v>
      </c>
      <c r="AK838" s="374">
        <v>3000</v>
      </c>
      <c r="AL838" s="722">
        <v>1.9</v>
      </c>
      <c r="AM838" s="722">
        <v>20</v>
      </c>
      <c r="AN838" s="369" t="s">
        <v>1815</v>
      </c>
      <c r="AO838" s="367" t="s">
        <v>1326</v>
      </c>
      <c r="AP838" s="370" t="s">
        <v>1816</v>
      </c>
      <c r="AQ838" s="376" t="s">
        <v>1815</v>
      </c>
      <c r="AR838" s="369">
        <v>0</v>
      </c>
      <c r="AS838" s="369">
        <v>0</v>
      </c>
      <c r="AT838" s="369" t="s">
        <v>1424</v>
      </c>
      <c r="AW838"/>
      <c r="AX838" s="198"/>
      <c r="AY838" s="184"/>
      <c r="AZ838" s="184"/>
      <c r="BA838" s="184"/>
      <c r="BB838" s="186"/>
      <c r="BC838" s="184"/>
      <c r="BD838" s="184"/>
      <c r="BE838" s="184"/>
      <c r="BF838" s="184"/>
      <c r="BG838" s="186"/>
      <c r="BH838" s="186"/>
      <c r="BI838" s="199"/>
      <c r="BJ838" s="199"/>
      <c r="BK838" s="199"/>
      <c r="BL838" s="186"/>
      <c r="BM838" s="186"/>
      <c r="BN838" s="186"/>
      <c r="BO838" s="186"/>
      <c r="BP838" s="186"/>
      <c r="BQ838" s="186"/>
      <c r="BR838" s="186"/>
      <c r="BS838" s="186"/>
      <c r="BT838" s="187"/>
      <c r="BU838" s="188"/>
      <c r="BV838" s="189"/>
      <c r="BW838" s="185"/>
      <c r="BX838"/>
      <c r="BZ838"/>
    </row>
    <row r="839" spans="2:78" ht="18.75">
      <c r="B839" s="363" t="s">
        <v>1761</v>
      </c>
      <c r="C839" s="364">
        <v>33755581000120</v>
      </c>
      <c r="D839" s="365" t="s">
        <v>14</v>
      </c>
      <c r="E839" s="365" t="s">
        <v>607</v>
      </c>
      <c r="F839" s="365" t="s">
        <v>1424</v>
      </c>
      <c r="G839" s="366" t="s">
        <v>1424</v>
      </c>
      <c r="H839" s="366" t="s">
        <v>34</v>
      </c>
      <c r="I839" s="366" t="s">
        <v>34</v>
      </c>
      <c r="J839" s="366" t="s">
        <v>608</v>
      </c>
      <c r="K839" s="367" t="s">
        <v>48</v>
      </c>
      <c r="L839" s="368"/>
      <c r="M839" s="368" t="s">
        <v>1424</v>
      </c>
      <c r="N839" s="367">
        <v>499961</v>
      </c>
      <c r="O839" s="367" t="s">
        <v>1323</v>
      </c>
      <c r="P839" s="371">
        <v>43645</v>
      </c>
      <c r="Q839" s="372">
        <v>257.93415198000002</v>
      </c>
      <c r="R839" s="372">
        <v>452.02716086821465</v>
      </c>
      <c r="S839" s="367">
        <v>2</v>
      </c>
      <c r="T839" s="369">
        <v>5.1589038121328423E-2</v>
      </c>
      <c r="U839" s="369">
        <v>0.55275188150290466</v>
      </c>
      <c r="V839" s="369">
        <v>-0.11119539692823643</v>
      </c>
      <c r="W839" s="369">
        <v>-0.99618309300051111</v>
      </c>
      <c r="X839" s="369">
        <v>-9.0922123785164732E-2</v>
      </c>
      <c r="Y839" s="369">
        <v>-0.62241435617605501</v>
      </c>
      <c r="Z839" s="369">
        <v>5.7864723371155558E-2</v>
      </c>
      <c r="AA839" s="369">
        <v>0.31265429901612518</v>
      </c>
      <c r="AB839" s="369">
        <v>0.21174514366994018</v>
      </c>
      <c r="AC839" s="373">
        <v>-1.0522878526121695</v>
      </c>
      <c r="AD839" s="575">
        <v>33400461000100</v>
      </c>
      <c r="AE839" s="370" t="s">
        <v>2076</v>
      </c>
      <c r="AF839" s="370" t="s">
        <v>1812</v>
      </c>
      <c r="AG839" s="374" t="s">
        <v>1459</v>
      </c>
      <c r="AH839" s="374" t="s">
        <v>1813</v>
      </c>
      <c r="AI839" s="374">
        <v>10000</v>
      </c>
      <c r="AJ839" s="374">
        <v>500</v>
      </c>
      <c r="AK839" s="374">
        <v>1000</v>
      </c>
      <c r="AL839" s="722">
        <v>2</v>
      </c>
      <c r="AM839" s="722">
        <v>20</v>
      </c>
      <c r="AN839" s="369" t="s">
        <v>1815</v>
      </c>
      <c r="AO839" s="367" t="s">
        <v>1326</v>
      </c>
      <c r="AP839" s="370" t="s">
        <v>1835</v>
      </c>
      <c r="AQ839" s="376" t="s">
        <v>1815</v>
      </c>
      <c r="AR839" s="369">
        <v>0</v>
      </c>
      <c r="AS839" s="369">
        <v>0</v>
      </c>
      <c r="AT839" s="369" t="s">
        <v>1424</v>
      </c>
      <c r="AW839"/>
      <c r="AX839" s="198"/>
      <c r="AY839" s="184"/>
      <c r="AZ839" s="184"/>
      <c r="BA839" s="184"/>
      <c r="BB839" s="186"/>
      <c r="BC839" s="184"/>
      <c r="BD839" s="184"/>
      <c r="BE839" s="184"/>
      <c r="BF839" s="184"/>
      <c r="BG839" s="186"/>
      <c r="BH839" s="186"/>
      <c r="BI839" s="199"/>
      <c r="BJ839" s="199"/>
      <c r="BK839" s="199"/>
      <c r="BL839" s="186"/>
      <c r="BM839" s="186"/>
      <c r="BN839" s="186"/>
      <c r="BO839" s="186"/>
      <c r="BP839" s="186"/>
      <c r="BQ839" s="186"/>
      <c r="BR839" s="186"/>
      <c r="BS839" s="186"/>
      <c r="BT839" s="187"/>
      <c r="BU839" s="188"/>
      <c r="BV839" s="189"/>
      <c r="BW839" s="185"/>
      <c r="BX839"/>
      <c r="BZ839"/>
    </row>
    <row r="840" spans="2:78" ht="18.75">
      <c r="B840" s="363" t="s">
        <v>1719</v>
      </c>
      <c r="C840" s="364">
        <v>32669660000156</v>
      </c>
      <c r="D840" s="365" t="s">
        <v>14</v>
      </c>
      <c r="E840" s="365" t="s">
        <v>614</v>
      </c>
      <c r="F840" s="365" t="s">
        <v>1424</v>
      </c>
      <c r="G840" s="366" t="s">
        <v>1424</v>
      </c>
      <c r="H840" s="366" t="s">
        <v>1340</v>
      </c>
      <c r="I840" s="366" t="s">
        <v>34</v>
      </c>
      <c r="J840" s="366" t="s">
        <v>608</v>
      </c>
      <c r="K840" s="367" t="s">
        <v>48</v>
      </c>
      <c r="L840" s="368"/>
      <c r="M840" s="368" t="s">
        <v>1424</v>
      </c>
      <c r="N840" s="367">
        <v>500313</v>
      </c>
      <c r="O840" s="367" t="s">
        <v>1323</v>
      </c>
      <c r="P840" s="371">
        <v>43646</v>
      </c>
      <c r="Q840" s="372">
        <v>152.72620058999999</v>
      </c>
      <c r="R840" s="372">
        <v>256.81751294932531</v>
      </c>
      <c r="S840" s="367">
        <v>2</v>
      </c>
      <c r="T840" s="369">
        <v>0.25513497208836844</v>
      </c>
      <c r="U840" s="369">
        <v>2.7336492595067847</v>
      </c>
      <c r="V840" s="369">
        <v>-2.9145946566432324E-3</v>
      </c>
      <c r="W840" s="369">
        <v>-2.6111421876316217E-2</v>
      </c>
      <c r="X840" s="369">
        <v>0.1033709636207345</v>
      </c>
      <c r="Y840" s="369">
        <v>0.70763384191643586</v>
      </c>
      <c r="Z840" s="369">
        <v>0.53053328306409608</v>
      </c>
      <c r="AA840" s="369">
        <v>2.8665740032520954</v>
      </c>
      <c r="AB840" s="369">
        <v>0.22021557927352503</v>
      </c>
      <c r="AC840" s="373">
        <v>-0.52010870729377734</v>
      </c>
      <c r="AD840" s="575">
        <v>31943995000158</v>
      </c>
      <c r="AE840" s="370" t="s">
        <v>1906</v>
      </c>
      <c r="AF840" s="370" t="s">
        <v>1907</v>
      </c>
      <c r="AG840" s="374" t="s">
        <v>1462</v>
      </c>
      <c r="AH840" s="374" t="s">
        <v>1813</v>
      </c>
      <c r="AI840" s="374">
        <v>1000</v>
      </c>
      <c r="AJ840" s="374">
        <v>100</v>
      </c>
      <c r="AK840" s="374">
        <v>1000</v>
      </c>
      <c r="AL840" s="722">
        <v>0</v>
      </c>
      <c r="AM840" s="722">
        <v>0</v>
      </c>
      <c r="AN840" s="369" t="s">
        <v>1820</v>
      </c>
      <c r="AO840" s="367" t="s">
        <v>1326</v>
      </c>
      <c r="AP840" s="370" t="s">
        <v>1835</v>
      </c>
      <c r="AQ840" s="376" t="s">
        <v>1815</v>
      </c>
      <c r="AR840" s="369">
        <v>0</v>
      </c>
      <c r="AS840" s="369">
        <v>0</v>
      </c>
      <c r="AT840" s="369" t="s">
        <v>1424</v>
      </c>
      <c r="AW840"/>
      <c r="AX840" s="198"/>
      <c r="AY840" s="184"/>
      <c r="AZ840" s="184"/>
      <c r="BA840" s="184"/>
      <c r="BB840" s="186"/>
      <c r="BC840" s="184"/>
      <c r="BD840" s="184"/>
      <c r="BE840" s="184"/>
      <c r="BF840" s="184"/>
      <c r="BG840" s="186"/>
      <c r="BH840" s="186"/>
      <c r="BI840" s="199"/>
      <c r="BJ840" s="199"/>
      <c r="BK840" s="199"/>
      <c r="BL840" s="186"/>
      <c r="BM840" s="186"/>
      <c r="BN840" s="186"/>
      <c r="BO840" s="186"/>
      <c r="BP840" s="186"/>
      <c r="BQ840" s="186"/>
      <c r="BR840" s="186"/>
      <c r="BS840" s="186"/>
      <c r="BT840" s="187"/>
      <c r="BU840" s="188"/>
      <c r="BV840" s="189"/>
      <c r="BW840" s="185"/>
      <c r="BX840"/>
      <c r="BZ840"/>
    </row>
    <row r="841" spans="2:78" ht="18.75">
      <c r="B841" s="363" t="s">
        <v>1704</v>
      </c>
      <c r="C841" s="364">
        <v>32669614000157</v>
      </c>
      <c r="D841" s="365" t="s">
        <v>14</v>
      </c>
      <c r="E841" s="365" t="s">
        <v>614</v>
      </c>
      <c r="F841" s="365" t="s">
        <v>1424</v>
      </c>
      <c r="G841" s="366" t="s">
        <v>1424</v>
      </c>
      <c r="H841" s="366" t="s">
        <v>867</v>
      </c>
      <c r="I841" s="366" t="s">
        <v>34</v>
      </c>
      <c r="J841" s="366" t="s">
        <v>608</v>
      </c>
      <c r="K841" s="367" t="s">
        <v>48</v>
      </c>
      <c r="L841" s="368"/>
      <c r="M841" s="368" t="s">
        <v>1424</v>
      </c>
      <c r="N841" s="367">
        <v>500321</v>
      </c>
      <c r="O841" s="367" t="s">
        <v>1323</v>
      </c>
      <c r="P841" s="371">
        <v>43652</v>
      </c>
      <c r="Q841" s="372">
        <v>98.33510923</v>
      </c>
      <c r="R841" s="372">
        <v>148.23579190242066</v>
      </c>
      <c r="S841" s="367">
        <v>3</v>
      </c>
      <c r="T841" s="369">
        <v>9.5142608188558686E-2</v>
      </c>
      <c r="U841" s="369">
        <v>1.0194075641347755</v>
      </c>
      <c r="V841" s="369">
        <v>5.0147539848197642E-2</v>
      </c>
      <c r="W841" s="369">
        <v>0.44926438263073715</v>
      </c>
      <c r="X841" s="369">
        <v>0.14759729297387558</v>
      </c>
      <c r="Y841" s="369">
        <v>1.0103885639179573</v>
      </c>
      <c r="Z841" s="369">
        <v>0.16053098462315463</v>
      </c>
      <c r="AA841" s="369">
        <v>0.8673799777074519</v>
      </c>
      <c r="AB841" s="369">
        <v>0.16835241159513678</v>
      </c>
      <c r="AC841" s="373">
        <v>-0.36515013461701062</v>
      </c>
      <c r="AD841" s="575">
        <v>32346274000123</v>
      </c>
      <c r="AE841" s="370" t="s">
        <v>1906</v>
      </c>
      <c r="AF841" s="370" t="s">
        <v>1907</v>
      </c>
      <c r="AG841" s="374" t="s">
        <v>1462</v>
      </c>
      <c r="AH841" s="374" t="s">
        <v>1819</v>
      </c>
      <c r="AI841" s="374">
        <v>50000</v>
      </c>
      <c r="AJ841" s="374">
        <v>10000</v>
      </c>
      <c r="AK841" s="374">
        <v>50000</v>
      </c>
      <c r="AL841" s="722">
        <v>2.5</v>
      </c>
      <c r="AM841" s="722">
        <v>0</v>
      </c>
      <c r="AN841" s="369" t="s">
        <v>1820</v>
      </c>
      <c r="AO841" s="367" t="s">
        <v>1326</v>
      </c>
      <c r="AP841" s="370" t="s">
        <v>1835</v>
      </c>
      <c r="AQ841" s="376" t="s">
        <v>1815</v>
      </c>
      <c r="AR841" s="369">
        <v>0</v>
      </c>
      <c r="AS841" s="369">
        <v>0</v>
      </c>
      <c r="AT841" s="369" t="s">
        <v>1424</v>
      </c>
      <c r="AW841"/>
      <c r="AX841" s="198"/>
      <c r="AY841" s="184"/>
      <c r="AZ841" s="184"/>
      <c r="BA841" s="184"/>
      <c r="BB841" s="186"/>
      <c r="BC841" s="184"/>
      <c r="BD841" s="184"/>
      <c r="BE841" s="184"/>
      <c r="BF841" s="184"/>
      <c r="BG841" s="186"/>
      <c r="BH841" s="186"/>
      <c r="BI841" s="199"/>
      <c r="BJ841" s="199"/>
      <c r="BK841" s="199"/>
      <c r="BL841" s="186"/>
      <c r="BM841" s="186"/>
      <c r="BN841" s="186"/>
      <c r="BO841" s="186"/>
      <c r="BP841" s="186"/>
      <c r="BQ841" s="186"/>
      <c r="BR841" s="186"/>
      <c r="BS841" s="186"/>
      <c r="BT841" s="187"/>
      <c r="BU841" s="188"/>
      <c r="BV841" s="189"/>
      <c r="BW841" s="185"/>
      <c r="BX841"/>
      <c r="BZ841"/>
    </row>
    <row r="842" spans="2:78" ht="18.75">
      <c r="B842" s="363" t="s">
        <v>20</v>
      </c>
      <c r="C842" s="364">
        <v>33599991000120</v>
      </c>
      <c r="D842" s="365" t="s">
        <v>11</v>
      </c>
      <c r="E842" s="365" t="s">
        <v>620</v>
      </c>
      <c r="F842" s="365" t="s">
        <v>665</v>
      </c>
      <c r="G842" s="366" t="s">
        <v>740</v>
      </c>
      <c r="H842" s="366" t="s">
        <v>34</v>
      </c>
      <c r="I842" s="366" t="s">
        <v>1424</v>
      </c>
      <c r="J842" s="366" t="s">
        <v>608</v>
      </c>
      <c r="K842" s="367" t="s">
        <v>48</v>
      </c>
      <c r="L842" s="368" t="s">
        <v>717</v>
      </c>
      <c r="M842" s="368" t="s">
        <v>34</v>
      </c>
      <c r="N842" s="367">
        <v>500399</v>
      </c>
      <c r="O842" s="367" t="s">
        <v>1323</v>
      </c>
      <c r="P842" s="371">
        <v>43646</v>
      </c>
      <c r="Q842" s="372">
        <v>169.07118775999999</v>
      </c>
      <c r="R842" s="372">
        <v>2966649.4475013451</v>
      </c>
      <c r="S842" s="367">
        <v>1</v>
      </c>
      <c r="T842" s="369">
        <v>6.9581088334892849E-2</v>
      </c>
      <c r="U842" s="369">
        <v>0.74552809850181911</v>
      </c>
      <c r="V842" s="369">
        <v>9.3326880566968695E-2</v>
      </c>
      <c r="W842" s="369">
        <v>0.83610170125381911</v>
      </c>
      <c r="X842" s="369">
        <v>0.18221250720157656</v>
      </c>
      <c r="Y842" s="369">
        <v>1.2473496618388364</v>
      </c>
      <c r="Z842" s="369">
        <v>0.26536285716829133</v>
      </c>
      <c r="AA842" s="369">
        <v>1.4338068733294183</v>
      </c>
      <c r="AB842" s="369">
        <v>2.0772281371546769E-2</v>
      </c>
      <c r="AC842" s="373">
        <v>-0.88072006685557669</v>
      </c>
      <c r="AD842" s="575">
        <v>0</v>
      </c>
      <c r="AE842" s="370" t="s">
        <v>1836</v>
      </c>
      <c r="AF842" s="370" t="s">
        <v>1833</v>
      </c>
      <c r="AG842" s="374" t="s">
        <v>1458</v>
      </c>
      <c r="AH842" s="374" t="s">
        <v>1813</v>
      </c>
      <c r="AI842" s="374">
        <v>5000</v>
      </c>
      <c r="AJ842" s="374">
        <v>1000</v>
      </c>
      <c r="AK842" s="374">
        <v>1000</v>
      </c>
      <c r="AL842" s="722">
        <v>1</v>
      </c>
      <c r="AM842" s="722">
        <v>20</v>
      </c>
      <c r="AN842" s="369" t="s">
        <v>1820</v>
      </c>
      <c r="AO842" s="367" t="s">
        <v>1326</v>
      </c>
      <c r="AP842" s="370" t="s">
        <v>1835</v>
      </c>
      <c r="AQ842" s="376" t="s">
        <v>670</v>
      </c>
      <c r="AR842" s="369">
        <v>3.5000000000000001E-3</v>
      </c>
      <c r="AS842" s="369">
        <v>3.5000000000000001E-3</v>
      </c>
      <c r="AT842" s="369" t="s">
        <v>1424</v>
      </c>
      <c r="AW842"/>
      <c r="AX842" s="198"/>
      <c r="AY842" s="184"/>
      <c r="AZ842" s="184"/>
      <c r="BA842" s="184"/>
      <c r="BB842" s="186"/>
      <c r="BC842" s="184"/>
      <c r="BD842" s="184"/>
      <c r="BE842" s="184"/>
      <c r="BF842" s="184"/>
      <c r="BG842" s="186"/>
      <c r="BH842" s="186"/>
      <c r="BI842" s="199"/>
      <c r="BJ842" s="199"/>
      <c r="BK842" s="199"/>
      <c r="BL842" s="186"/>
      <c r="BM842" s="186"/>
      <c r="BN842" s="186"/>
      <c r="BO842" s="186"/>
      <c r="BP842" s="186"/>
      <c r="BQ842" s="186"/>
      <c r="BR842" s="186"/>
      <c r="BS842" s="186"/>
      <c r="BT842" s="187"/>
      <c r="BU842" s="188"/>
      <c r="BV842" s="189"/>
      <c r="BW842" s="185"/>
      <c r="BX842"/>
      <c r="BZ842"/>
    </row>
    <row r="843" spans="2:78" ht="18.75">
      <c r="B843" s="363" t="s">
        <v>945</v>
      </c>
      <c r="C843" s="364">
        <v>33160049000160</v>
      </c>
      <c r="D843" s="365" t="s">
        <v>13</v>
      </c>
      <c r="E843" s="365" t="s">
        <v>615</v>
      </c>
      <c r="F843" s="365" t="s">
        <v>619</v>
      </c>
      <c r="G843" s="366" t="s">
        <v>34</v>
      </c>
      <c r="H843" s="366" t="s">
        <v>1339</v>
      </c>
      <c r="I843" s="366" t="s">
        <v>34</v>
      </c>
      <c r="J843" s="366" t="s">
        <v>1424</v>
      </c>
      <c r="K843" s="367" t="s">
        <v>48</v>
      </c>
      <c r="L843" s="368"/>
      <c r="M843" s="368" t="s">
        <v>34</v>
      </c>
      <c r="N843" s="367">
        <v>500712</v>
      </c>
      <c r="O843" s="367" t="s">
        <v>1323</v>
      </c>
      <c r="P843" s="371">
        <v>43622</v>
      </c>
      <c r="Q843" s="372">
        <v>53.048011279999997</v>
      </c>
      <c r="R843" s="372">
        <v>48.626044883571453</v>
      </c>
      <c r="S843" s="367">
        <v>2</v>
      </c>
      <c r="T843" s="369">
        <v>0.10218358982518327</v>
      </c>
      <c r="U843" s="369">
        <v>1.0948483164534857</v>
      </c>
      <c r="V843" s="369">
        <v>0.11979510976776075</v>
      </c>
      <c r="W843" s="369">
        <v>1.073226646709146</v>
      </c>
      <c r="X843" s="369">
        <v>0.16173876940647691</v>
      </c>
      <c r="Y843" s="369">
        <v>1.107195123012132</v>
      </c>
      <c r="Z843" s="369">
        <v>0.16621924484649409</v>
      </c>
      <c r="AA843" s="369">
        <v>0.89811474855120277</v>
      </c>
      <c r="AB843" s="369">
        <v>2.502719142338377E-2</v>
      </c>
      <c r="AC843" s="373">
        <v>0.32659134715626148</v>
      </c>
      <c r="AD843" s="575">
        <v>0</v>
      </c>
      <c r="AE843" s="370" t="s">
        <v>2077</v>
      </c>
      <c r="AF843" s="370" t="s">
        <v>1833</v>
      </c>
      <c r="AG843" s="374" t="s">
        <v>1458</v>
      </c>
      <c r="AH843" s="374" t="s">
        <v>1819</v>
      </c>
      <c r="AI843" s="374">
        <v>1000</v>
      </c>
      <c r="AJ843" s="374">
        <v>500</v>
      </c>
      <c r="AK843" s="374">
        <v>1000</v>
      </c>
      <c r="AL843" s="722">
        <v>1.47</v>
      </c>
      <c r="AM843" s="722">
        <v>0</v>
      </c>
      <c r="AN843" s="369" t="s">
        <v>1815</v>
      </c>
      <c r="AO843" s="367" t="s">
        <v>1326</v>
      </c>
      <c r="AP843" s="370" t="s">
        <v>1835</v>
      </c>
      <c r="AQ843" s="376" t="s">
        <v>688</v>
      </c>
      <c r="AR843" s="369">
        <v>4.8999999999999998E-3</v>
      </c>
      <c r="AS843" s="369">
        <v>4.8999999999999998E-3</v>
      </c>
      <c r="AT843" s="369" t="s">
        <v>1424</v>
      </c>
      <c r="AW843"/>
      <c r="AX843" s="198"/>
      <c r="AY843" s="184"/>
      <c r="AZ843" s="184"/>
      <c r="BA843" s="184"/>
      <c r="BB843" s="186"/>
      <c r="BC843" s="184"/>
      <c r="BD843" s="184"/>
      <c r="BE843" s="184"/>
      <c r="BF843" s="184"/>
      <c r="BG843" s="186"/>
      <c r="BH843" s="186"/>
      <c r="BI843" s="199"/>
      <c r="BJ843" s="199"/>
      <c r="BK843" s="199"/>
      <c r="BL843" s="186"/>
      <c r="BM843" s="186"/>
      <c r="BN843" s="186"/>
      <c r="BO843" s="186"/>
      <c r="BP843" s="186"/>
      <c r="BQ843" s="186"/>
      <c r="BR843" s="186"/>
      <c r="BS843" s="186"/>
      <c r="BT843" s="187"/>
      <c r="BU843" s="188"/>
      <c r="BV843" s="189"/>
      <c r="BW843" s="185"/>
      <c r="BX843"/>
      <c r="BZ843"/>
    </row>
    <row r="844" spans="2:78" ht="18.75">
      <c r="B844" s="363" t="s">
        <v>1541</v>
      </c>
      <c r="C844" s="364">
        <v>33601214000172</v>
      </c>
      <c r="D844" s="365" t="s">
        <v>13</v>
      </c>
      <c r="E844" s="365" t="s">
        <v>615</v>
      </c>
      <c r="F844" s="365" t="s">
        <v>619</v>
      </c>
      <c r="G844" s="366" t="s">
        <v>34</v>
      </c>
      <c r="H844" s="366" t="s">
        <v>1340</v>
      </c>
      <c r="I844" s="366" t="s">
        <v>34</v>
      </c>
      <c r="J844" s="366" t="s">
        <v>1424</v>
      </c>
      <c r="K844" s="367" t="s">
        <v>48</v>
      </c>
      <c r="L844" s="368"/>
      <c r="M844" s="368" t="s">
        <v>1424</v>
      </c>
      <c r="N844" s="367">
        <v>501476</v>
      </c>
      <c r="O844" s="367" t="s">
        <v>1323</v>
      </c>
      <c r="P844" s="371">
        <v>43660</v>
      </c>
      <c r="Q844" s="372">
        <v>3.9412687900000001</v>
      </c>
      <c r="R844" s="372">
        <v>3.7179458155487808</v>
      </c>
      <c r="S844" s="367">
        <v>2</v>
      </c>
      <c r="T844" s="369">
        <v>8.5103208559470511E-2</v>
      </c>
      <c r="U844" s="369">
        <v>0.91184019641051062</v>
      </c>
      <c r="V844" s="369">
        <v>0.11554394647535249</v>
      </c>
      <c r="W844" s="369">
        <v>1.0351411043713219</v>
      </c>
      <c r="X844" s="369">
        <v>0.1398128158486005</v>
      </c>
      <c r="Y844" s="369">
        <v>0.95709933005070047</v>
      </c>
      <c r="Z844" s="369">
        <v>0.48389387914078985</v>
      </c>
      <c r="AA844" s="369">
        <v>2.6145722776646525</v>
      </c>
      <c r="AB844" s="369">
        <v>5.2531551636004377E-2</v>
      </c>
      <c r="AC844" s="373">
        <v>7.4669427190569515E-2</v>
      </c>
      <c r="AD844" s="575">
        <v>0</v>
      </c>
      <c r="AE844" s="370" t="s">
        <v>2078</v>
      </c>
      <c r="AF844" s="370" t="s">
        <v>1833</v>
      </c>
      <c r="AG844" s="374" t="s">
        <v>1458</v>
      </c>
      <c r="AH844" s="374" t="s">
        <v>1819</v>
      </c>
      <c r="AI844" s="374">
        <v>5000</v>
      </c>
      <c r="AJ844" s="374">
        <v>1000</v>
      </c>
      <c r="AK844" s="374">
        <v>1000</v>
      </c>
      <c r="AL844" s="722">
        <v>1.5</v>
      </c>
      <c r="AM844" s="722">
        <v>20</v>
      </c>
      <c r="AN844" s="369" t="s">
        <v>1815</v>
      </c>
      <c r="AO844" s="367" t="s">
        <v>1326</v>
      </c>
      <c r="AP844" s="370" t="s">
        <v>1835</v>
      </c>
      <c r="AQ844" s="376" t="s">
        <v>670</v>
      </c>
      <c r="AR844" s="369">
        <v>4.0000000000000001E-3</v>
      </c>
      <c r="AS844" s="369">
        <v>4.0000000000000001E-3</v>
      </c>
      <c r="AT844" s="369" t="s">
        <v>1424</v>
      </c>
      <c r="AW844"/>
      <c r="AX844" s="198"/>
      <c r="AY844" s="184"/>
      <c r="AZ844" s="184"/>
      <c r="BA844" s="184"/>
      <c r="BB844" s="186"/>
      <c r="BC844" s="184"/>
      <c r="BD844" s="184"/>
      <c r="BE844" s="184"/>
      <c r="BF844" s="184"/>
      <c r="BG844" s="186"/>
      <c r="BH844" s="186"/>
      <c r="BI844" s="199"/>
      <c r="BJ844" s="199"/>
      <c r="BK844" s="199"/>
      <c r="BL844" s="186"/>
      <c r="BM844" s="186"/>
      <c r="BN844" s="186"/>
      <c r="BO844" s="186"/>
      <c r="BP844" s="186"/>
      <c r="BQ844" s="186"/>
      <c r="BR844" s="186"/>
      <c r="BS844" s="186"/>
      <c r="BT844" s="187"/>
      <c r="BU844" s="188"/>
      <c r="BV844" s="189"/>
      <c r="BW844" s="185"/>
      <c r="BX844"/>
      <c r="BZ844"/>
    </row>
    <row r="845" spans="2:78" ht="18.75">
      <c r="B845" s="363" t="s">
        <v>972</v>
      </c>
      <c r="C845" s="364"/>
      <c r="D845" s="365" t="s">
        <v>14</v>
      </c>
      <c r="E845" s="365" t="s">
        <v>15</v>
      </c>
      <c r="F845" s="365" t="s">
        <v>703</v>
      </c>
      <c r="G845" s="366" t="s">
        <v>1424</v>
      </c>
      <c r="H845" s="366" t="s">
        <v>34</v>
      </c>
      <c r="I845" s="366" t="s">
        <v>34</v>
      </c>
      <c r="J845" s="366" t="s">
        <v>611</v>
      </c>
      <c r="L845" s="368"/>
      <c r="M845" s="368" t="s">
        <v>34</v>
      </c>
      <c r="N845" s="367">
        <v>501506</v>
      </c>
      <c r="O845" s="367" t="s">
        <v>1323</v>
      </c>
      <c r="P845" s="371"/>
      <c r="S845" s="367"/>
      <c r="U845" s="369"/>
      <c r="W845" s="369"/>
      <c r="Y845" s="369"/>
      <c r="AA845" s="369"/>
      <c r="AD845" s="575">
        <v>33736782000180</v>
      </c>
      <c r="AE845" s="370"/>
      <c r="AF845" s="370"/>
      <c r="AG845" s="374" t="s">
        <v>1458</v>
      </c>
      <c r="AH845" s="374"/>
      <c r="AI845" s="374">
        <v>500</v>
      </c>
      <c r="AJ845" s="374">
        <v>100</v>
      </c>
      <c r="AK845" s="374">
        <v>100</v>
      </c>
      <c r="AN845" s="369"/>
      <c r="AO845" s="367" t="s">
        <v>1326</v>
      </c>
      <c r="AP845" s="370"/>
      <c r="AR845" s="369">
        <v>4.5333333333333302E-3</v>
      </c>
      <c r="AS845" s="369">
        <v>4.5333333333333302E-3</v>
      </c>
      <c r="AT845" s="369" t="s">
        <v>1424</v>
      </c>
      <c r="AW845"/>
      <c r="AX845" s="198"/>
      <c r="AY845" s="184"/>
      <c r="AZ845" s="184"/>
      <c r="BA845" s="184"/>
      <c r="BB845" s="186"/>
      <c r="BC845" s="184"/>
      <c r="BD845" s="184"/>
      <c r="BE845" s="184"/>
      <c r="BF845" s="184"/>
      <c r="BG845" s="186"/>
      <c r="BH845" s="186"/>
      <c r="BI845" s="199"/>
      <c r="BJ845" s="199"/>
      <c r="BK845" s="199"/>
      <c r="BL845" s="186"/>
      <c r="BM845" s="186"/>
      <c r="BN845" s="186"/>
      <c r="BO845" s="186"/>
      <c r="BP845" s="186"/>
      <c r="BQ845" s="186"/>
      <c r="BR845" s="186"/>
      <c r="BS845" s="186"/>
      <c r="BT845" s="187"/>
      <c r="BU845" s="188"/>
      <c r="BV845" s="189"/>
      <c r="BW845" s="185"/>
      <c r="BX845"/>
      <c r="BZ845"/>
    </row>
    <row r="846" spans="2:78" ht="18.75">
      <c r="B846" s="363" t="s">
        <v>889</v>
      </c>
      <c r="C846" s="364">
        <v>32485590000186</v>
      </c>
      <c r="D846" s="365" t="s">
        <v>11</v>
      </c>
      <c r="E846" s="365" t="s">
        <v>621</v>
      </c>
      <c r="F846" s="365" t="s">
        <v>694</v>
      </c>
      <c r="G846" s="366" t="s">
        <v>740</v>
      </c>
      <c r="H846" s="366" t="s">
        <v>34</v>
      </c>
      <c r="I846" s="366" t="s">
        <v>1424</v>
      </c>
      <c r="J846" s="366" t="s">
        <v>608</v>
      </c>
      <c r="K846" s="367" t="s">
        <v>48</v>
      </c>
      <c r="L846" s="368"/>
      <c r="M846" s="368" t="s">
        <v>34</v>
      </c>
      <c r="N846" s="367">
        <v>501646</v>
      </c>
      <c r="O846" s="367" t="s">
        <v>1323</v>
      </c>
      <c r="P846" s="371">
        <v>43663</v>
      </c>
      <c r="Q846" s="372">
        <v>61.749845450000002</v>
      </c>
      <c r="R846" s="372">
        <v>81.265115078293675</v>
      </c>
      <c r="S846" s="367">
        <v>1</v>
      </c>
      <c r="T846" s="369">
        <v>6.0406801467194349E-2</v>
      </c>
      <c r="U846" s="369">
        <v>0.64723000045158252</v>
      </c>
      <c r="V846" s="369">
        <v>8.4441185881659608E-2</v>
      </c>
      <c r="W846" s="369">
        <v>0.75649607854281609</v>
      </c>
      <c r="X846" s="369">
        <v>0.1579713367636788</v>
      </c>
      <c r="Y846" s="369">
        <v>1.0814048745535225</v>
      </c>
      <c r="Z846" s="369">
        <v>0.19881131602254931</v>
      </c>
      <c r="AA846" s="369">
        <v>1.0742160167050698</v>
      </c>
      <c r="AB846" s="369">
        <v>4.5155256501816489E-2</v>
      </c>
      <c r="AC846" s="373">
        <v>-0.60192902951414329</v>
      </c>
      <c r="AD846" s="575">
        <v>0</v>
      </c>
      <c r="AE846" s="370" t="s">
        <v>1844</v>
      </c>
      <c r="AF846" s="370" t="s">
        <v>1844</v>
      </c>
      <c r="AG846" s="374" t="s">
        <v>469</v>
      </c>
      <c r="AH846" s="374" t="s">
        <v>1819</v>
      </c>
      <c r="AI846" s="374">
        <v>1000</v>
      </c>
      <c r="AJ846" s="374">
        <v>1000</v>
      </c>
      <c r="AK846" s="374">
        <v>1000</v>
      </c>
      <c r="AL846" s="722">
        <v>0.6</v>
      </c>
      <c r="AM846" s="722">
        <v>0</v>
      </c>
      <c r="AN846" s="369" t="s">
        <v>1928</v>
      </c>
      <c r="AO846" s="367" t="s">
        <v>1326</v>
      </c>
      <c r="AP846" s="370" t="s">
        <v>1821</v>
      </c>
      <c r="AQ846" s="376" t="s">
        <v>677</v>
      </c>
      <c r="AR846" s="369">
        <v>2.2001999999999998E-3</v>
      </c>
      <c r="AS846" s="369">
        <v>2.2001999999999998E-3</v>
      </c>
      <c r="AT846" s="369" t="s">
        <v>1424</v>
      </c>
      <c r="AW846"/>
      <c r="AX846" s="198"/>
      <c r="AY846" s="184"/>
      <c r="AZ846" s="184"/>
      <c r="BA846" s="184"/>
      <c r="BB846" s="186"/>
      <c r="BC846" s="184"/>
      <c r="BD846" s="184"/>
      <c r="BE846" s="184"/>
      <c r="BF846" s="184"/>
      <c r="BG846" s="186"/>
      <c r="BH846" s="186"/>
      <c r="BI846" s="199"/>
      <c r="BJ846" s="199"/>
      <c r="BK846" s="199"/>
      <c r="BL846" s="186"/>
      <c r="BM846" s="186"/>
      <c r="BN846" s="186"/>
      <c r="BO846" s="186"/>
      <c r="BP846" s="186"/>
      <c r="BQ846" s="186"/>
      <c r="BR846" s="186"/>
      <c r="BS846" s="186"/>
      <c r="BT846" s="187"/>
      <c r="BU846" s="188"/>
      <c r="BV846" s="189"/>
      <c r="BW846" s="185"/>
      <c r="BX846"/>
      <c r="BZ846"/>
    </row>
    <row r="847" spans="2:78" ht="18.75">
      <c r="B847" s="363" t="s">
        <v>496</v>
      </c>
      <c r="C847" s="364">
        <v>33361831000148</v>
      </c>
      <c r="D847" s="365" t="s">
        <v>13</v>
      </c>
      <c r="E847" s="365" t="s">
        <v>615</v>
      </c>
      <c r="F847" s="365" t="s">
        <v>619</v>
      </c>
      <c r="G847" s="366" t="s">
        <v>34</v>
      </c>
      <c r="H847" s="366" t="s">
        <v>1340</v>
      </c>
      <c r="I847" s="366" t="s">
        <v>34</v>
      </c>
      <c r="J847" s="366" t="s">
        <v>1424</v>
      </c>
      <c r="K847" s="367" t="s">
        <v>48</v>
      </c>
      <c r="L847" s="368"/>
      <c r="M847" s="368" t="s">
        <v>34</v>
      </c>
      <c r="N847" s="367">
        <v>501794</v>
      </c>
      <c r="O847" s="367" t="s">
        <v>1323</v>
      </c>
      <c r="P847" s="371">
        <v>39902</v>
      </c>
      <c r="Q847" s="372">
        <v>43.404336540000003</v>
      </c>
      <c r="R847" s="372">
        <v>95.512565241150782</v>
      </c>
      <c r="S847" s="367">
        <v>4</v>
      </c>
      <c r="T847" s="369">
        <v>-0.17655879636707938</v>
      </c>
      <c r="U847" s="369">
        <v>-1.8917430997311704</v>
      </c>
      <c r="V847" s="369">
        <v>-0.13864467348723197</v>
      </c>
      <c r="W847" s="369">
        <v>-1.2420970964445051</v>
      </c>
      <c r="X847" s="369">
        <v>-2.7408866393370257E-3</v>
      </c>
      <c r="Y847" s="369">
        <v>-1.8762949235605727E-2</v>
      </c>
      <c r="Z847" s="369">
        <v>-1.4753036750370097E-4</v>
      </c>
      <c r="AA847" s="369">
        <v>-7.9713512738322141E-4</v>
      </c>
      <c r="AB847" s="369">
        <v>0.12228210770017774</v>
      </c>
      <c r="AC847" s="373">
        <v>-2.0466290923453592</v>
      </c>
      <c r="AD847" s="575">
        <v>32222759000105</v>
      </c>
      <c r="AE847" s="370" t="s">
        <v>2079</v>
      </c>
      <c r="AF847" s="370" t="s">
        <v>1826</v>
      </c>
      <c r="AG847" s="374" t="s">
        <v>730</v>
      </c>
      <c r="AH847" s="374" t="s">
        <v>1813</v>
      </c>
      <c r="AI847" s="374">
        <v>10000</v>
      </c>
      <c r="AJ847" s="374">
        <v>5000</v>
      </c>
      <c r="AK847" s="374">
        <v>5000</v>
      </c>
      <c r="AL847" s="722">
        <v>0.9</v>
      </c>
      <c r="AM847" s="722">
        <v>0</v>
      </c>
      <c r="AN847" s="369" t="s">
        <v>1815</v>
      </c>
      <c r="AO847" s="367" t="s">
        <v>1326</v>
      </c>
      <c r="AP847" s="370" t="s">
        <v>1835</v>
      </c>
      <c r="AQ847" s="376" t="s">
        <v>681</v>
      </c>
      <c r="AR847" s="369">
        <v>5.3334000000000003E-3</v>
      </c>
      <c r="AS847" s="369">
        <v>5.3334000000000003E-3</v>
      </c>
      <c r="AT847" s="369" t="s">
        <v>1424</v>
      </c>
      <c r="AW847"/>
      <c r="AX847" s="198"/>
      <c r="AY847" s="184"/>
      <c r="AZ847" s="184"/>
      <c r="BA847" s="184"/>
      <c r="BB847" s="186"/>
      <c r="BC847" s="184"/>
      <c r="BD847" s="184"/>
      <c r="BE847" s="184"/>
      <c r="BF847" s="184"/>
      <c r="BG847" s="186"/>
      <c r="BH847" s="186"/>
      <c r="BI847" s="199"/>
      <c r="BJ847" s="199"/>
      <c r="BK847" s="199"/>
      <c r="BL847" s="186"/>
      <c r="BM847" s="186"/>
      <c r="BN847" s="186"/>
      <c r="BO847" s="186"/>
      <c r="BP847" s="186"/>
      <c r="BQ847" s="186"/>
      <c r="BR847" s="186"/>
      <c r="BS847" s="186"/>
      <c r="BT847" s="187"/>
      <c r="BU847" s="188"/>
      <c r="BV847" s="189"/>
      <c r="BW847" s="185"/>
      <c r="BX847"/>
      <c r="BZ847"/>
    </row>
    <row r="848" spans="2:78" ht="18.75">
      <c r="B848" s="363" t="s">
        <v>802</v>
      </c>
      <c r="C848" s="364">
        <v>33361798000156</v>
      </c>
      <c r="D848" s="365" t="s">
        <v>11</v>
      </c>
      <c r="E848" s="365" t="s">
        <v>663</v>
      </c>
      <c r="F848" s="365" t="s">
        <v>665</v>
      </c>
      <c r="G848" s="366" t="s">
        <v>1424</v>
      </c>
      <c r="H848" s="366" t="s">
        <v>34</v>
      </c>
      <c r="I848" s="366" t="s">
        <v>1424</v>
      </c>
      <c r="J848" s="366" t="s">
        <v>611</v>
      </c>
      <c r="K848" s="367" t="s">
        <v>48</v>
      </c>
      <c r="L848" s="368"/>
      <c r="M848" s="368" t="s">
        <v>34</v>
      </c>
      <c r="N848" s="367">
        <v>501859</v>
      </c>
      <c r="O848" s="367" t="s">
        <v>1323</v>
      </c>
      <c r="P848" s="371">
        <v>43552</v>
      </c>
      <c r="Q848" s="372">
        <v>27.09210307</v>
      </c>
      <c r="R848" s="372">
        <v>42.452427501587273</v>
      </c>
      <c r="S848" s="367">
        <v>4</v>
      </c>
      <c r="T848" s="369">
        <v>-3.4599543223813867E-2</v>
      </c>
      <c r="U848" s="369">
        <v>-0.37071756544724899</v>
      </c>
      <c r="V848" s="369">
        <v>-2.3510983576173428E-2</v>
      </c>
      <c r="W848" s="369">
        <v>-0.2106314198735432</v>
      </c>
      <c r="X848" s="369">
        <v>1.9430187181471936E-2</v>
      </c>
      <c r="Y848" s="369">
        <v>0.1330108332435295</v>
      </c>
      <c r="Z848" s="369">
        <v>3.4151295089161149E-2</v>
      </c>
      <c r="AA848" s="369">
        <v>0.18452605671518801</v>
      </c>
      <c r="AB848" s="369">
        <v>2.9977474879203304E-2</v>
      </c>
      <c r="AC848" s="373">
        <v>-4.507798929895225</v>
      </c>
      <c r="AD848" s="575">
        <v>33361923000128</v>
      </c>
      <c r="AE848" s="370" t="s">
        <v>2079</v>
      </c>
      <c r="AF848" s="370" t="s">
        <v>1826</v>
      </c>
      <c r="AG848" s="374" t="s">
        <v>730</v>
      </c>
      <c r="AH848" s="374" t="s">
        <v>1813</v>
      </c>
      <c r="AI848" s="374">
        <v>10000</v>
      </c>
      <c r="AJ848" s="374">
        <v>5000</v>
      </c>
      <c r="AK848" s="374">
        <v>5000</v>
      </c>
      <c r="AL848" s="722">
        <v>0.8</v>
      </c>
      <c r="AM848" s="722">
        <v>0</v>
      </c>
      <c r="AN848" s="369" t="s">
        <v>1815</v>
      </c>
      <c r="AO848" s="367" t="s">
        <v>1326</v>
      </c>
      <c r="AP848" s="370" t="s">
        <v>1835</v>
      </c>
      <c r="AQ848" s="376" t="s">
        <v>1950</v>
      </c>
      <c r="AR848" s="369">
        <v>4.6666666666666697E-3</v>
      </c>
      <c r="AS848" s="369">
        <v>4.6666666666666697E-3</v>
      </c>
      <c r="AT848" s="369" t="s">
        <v>1424</v>
      </c>
      <c r="AW848"/>
      <c r="AX848" s="198"/>
      <c r="AY848" s="184"/>
      <c r="AZ848" s="184"/>
      <c r="BA848" s="184"/>
      <c r="BB848" s="186"/>
      <c r="BC848" s="184"/>
      <c r="BD848" s="184"/>
      <c r="BE848" s="184"/>
      <c r="BF848" s="184"/>
      <c r="BG848" s="186"/>
      <c r="BH848" s="186"/>
      <c r="BI848" s="199"/>
      <c r="BJ848" s="199"/>
      <c r="BK848" s="199"/>
      <c r="BL848" s="186"/>
      <c r="BM848" s="186"/>
      <c r="BN848" s="186"/>
      <c r="BO848" s="186"/>
      <c r="BP848" s="186"/>
      <c r="BQ848" s="186"/>
      <c r="BR848" s="186"/>
      <c r="BS848" s="186"/>
      <c r="BT848" s="187"/>
      <c r="BU848" s="188"/>
      <c r="BV848" s="189"/>
      <c r="BW848" s="185"/>
      <c r="BX848"/>
      <c r="BZ848"/>
    </row>
    <row r="849" spans="2:78" ht="18.75">
      <c r="B849" s="363" t="s">
        <v>331</v>
      </c>
      <c r="C849" s="364"/>
      <c r="D849" s="365" t="s">
        <v>14</v>
      </c>
      <c r="E849" s="365" t="s">
        <v>614</v>
      </c>
      <c r="F849" s="365" t="s">
        <v>1424</v>
      </c>
      <c r="G849" s="366" t="s">
        <v>1424</v>
      </c>
      <c r="H849" s="366" t="s">
        <v>867</v>
      </c>
      <c r="I849" s="366" t="s">
        <v>34</v>
      </c>
      <c r="J849" s="366" t="s">
        <v>608</v>
      </c>
      <c r="L849" s="368"/>
      <c r="M849" s="368" t="s">
        <v>34</v>
      </c>
      <c r="N849" s="367">
        <v>501883</v>
      </c>
      <c r="O849" s="367" t="s">
        <v>1323</v>
      </c>
      <c r="P849" s="371"/>
      <c r="S849" s="367"/>
      <c r="U849" s="369"/>
      <c r="W849" s="369"/>
      <c r="Y849" s="369"/>
      <c r="AA849" s="369"/>
      <c r="AD849" s="575">
        <v>33601025000108</v>
      </c>
      <c r="AE849" s="370"/>
      <c r="AF849" s="370"/>
      <c r="AG849" s="374" t="s">
        <v>1458</v>
      </c>
      <c r="AH849" s="374"/>
      <c r="AI849" s="374">
        <v>500</v>
      </c>
      <c r="AJ849" s="374">
        <v>100</v>
      </c>
      <c r="AK849" s="374">
        <v>500</v>
      </c>
      <c r="AN849" s="369"/>
      <c r="AO849" s="367" t="s">
        <v>1326</v>
      </c>
      <c r="AP849" s="370"/>
      <c r="AR849" s="369">
        <v>4.6666666666666697E-3</v>
      </c>
      <c r="AS849" s="369">
        <v>4.6666666666666697E-3</v>
      </c>
      <c r="AT849" s="369" t="s">
        <v>1424</v>
      </c>
      <c r="AW849"/>
      <c r="AX849" s="198"/>
      <c r="AY849" s="184"/>
      <c r="AZ849" s="184"/>
      <c r="BA849" s="184"/>
      <c r="BB849" s="186"/>
      <c r="BC849" s="184"/>
      <c r="BD849" s="184"/>
      <c r="BE849" s="184"/>
      <c r="BF849" s="184"/>
      <c r="BG849" s="186"/>
      <c r="BH849" s="186"/>
      <c r="BI849" s="199"/>
      <c r="BJ849" s="199"/>
      <c r="BK849" s="199"/>
      <c r="BL849" s="186"/>
      <c r="BM849" s="186"/>
      <c r="BN849" s="186"/>
      <c r="BO849" s="186"/>
      <c r="BP849" s="186"/>
      <c r="BQ849" s="186"/>
      <c r="BR849" s="186"/>
      <c r="BS849" s="186"/>
      <c r="BT849" s="187"/>
      <c r="BU849" s="188"/>
      <c r="BV849" s="189"/>
      <c r="BW849" s="185"/>
      <c r="BX849"/>
      <c r="BZ849"/>
    </row>
    <row r="850" spans="2:78" ht="18.75">
      <c r="B850" s="363" t="s">
        <v>803</v>
      </c>
      <c r="C850" s="364">
        <v>33361657000133</v>
      </c>
      <c r="D850" s="365" t="s">
        <v>13</v>
      </c>
      <c r="E850" s="365" t="s">
        <v>616</v>
      </c>
      <c r="F850" s="365" t="s">
        <v>618</v>
      </c>
      <c r="G850" s="366" t="s">
        <v>34</v>
      </c>
      <c r="H850" s="366" t="s">
        <v>867</v>
      </c>
      <c r="I850" s="366" t="s">
        <v>34</v>
      </c>
      <c r="J850" s="366" t="s">
        <v>611</v>
      </c>
      <c r="K850" s="367" t="s">
        <v>1815</v>
      </c>
      <c r="L850" s="368" t="s">
        <v>1341</v>
      </c>
      <c r="M850" s="368" t="s">
        <v>34</v>
      </c>
      <c r="N850" s="367">
        <v>501891</v>
      </c>
      <c r="O850" s="367" t="s">
        <v>1323</v>
      </c>
      <c r="P850" s="371">
        <v>43554</v>
      </c>
      <c r="Q850" s="372">
        <v>195.76207233</v>
      </c>
      <c r="R850" s="372">
        <v>333.39356705289697</v>
      </c>
      <c r="S850" s="367">
        <v>4</v>
      </c>
      <c r="T850" s="369">
        <v>3.487303900902905E-2</v>
      </c>
      <c r="U850" s="369">
        <v>0.37364794204208429</v>
      </c>
      <c r="V850" s="369">
        <v>5.3588914847007452E-2</v>
      </c>
      <c r="W850" s="369">
        <v>0.48009515157615956</v>
      </c>
      <c r="X850" s="369">
        <v>0.11298255948676372</v>
      </c>
      <c r="Y850" s="369">
        <v>0.77343075694356944</v>
      </c>
      <c r="Z850" s="369">
        <v>0.17549963530561863</v>
      </c>
      <c r="AA850" s="369">
        <v>0.9482584942489467</v>
      </c>
      <c r="AB850" s="369">
        <v>6.6436380699945119E-2</v>
      </c>
      <c r="AC850" s="373">
        <v>-0.873505301565904</v>
      </c>
      <c r="AD850" s="575">
        <v>33361873000189</v>
      </c>
      <c r="AE850" s="370" t="s">
        <v>2079</v>
      </c>
      <c r="AF850" s="370" t="s">
        <v>1826</v>
      </c>
      <c r="AG850" s="374" t="s">
        <v>730</v>
      </c>
      <c r="AH850" s="374" t="s">
        <v>1894</v>
      </c>
      <c r="AI850" s="374">
        <v>10000</v>
      </c>
      <c r="AJ850" s="374">
        <v>5000</v>
      </c>
      <c r="AK850" s="374">
        <v>5000</v>
      </c>
      <c r="AL850" s="722">
        <v>0.9</v>
      </c>
      <c r="AM850" s="722">
        <v>0</v>
      </c>
      <c r="AN850" s="369" t="s">
        <v>1815</v>
      </c>
      <c r="AO850" s="367" t="s">
        <v>1326</v>
      </c>
      <c r="AP850" s="370" t="s">
        <v>1835</v>
      </c>
      <c r="AQ850" s="376" t="s">
        <v>681</v>
      </c>
      <c r="AR850" s="369">
        <v>5.3334000000000003E-3</v>
      </c>
      <c r="AS850" s="369">
        <v>5.3334000000000003E-3</v>
      </c>
      <c r="AT850" s="369" t="s">
        <v>1424</v>
      </c>
      <c r="AW850"/>
      <c r="AX850" s="198"/>
      <c r="AY850" s="184"/>
      <c r="AZ850" s="184"/>
      <c r="BA850" s="184"/>
      <c r="BB850" s="186"/>
      <c r="BC850" s="184"/>
      <c r="BD850" s="184"/>
      <c r="BE850" s="184"/>
      <c r="BF850" s="184"/>
      <c r="BG850" s="186"/>
      <c r="BH850" s="186"/>
      <c r="BI850" s="199"/>
      <c r="BJ850" s="199"/>
      <c r="BK850" s="199"/>
      <c r="BL850" s="186"/>
      <c r="BM850" s="186"/>
      <c r="BN850" s="186"/>
      <c r="BO850" s="186"/>
      <c r="BP850" s="186"/>
      <c r="BQ850" s="186"/>
      <c r="BR850" s="186"/>
      <c r="BS850" s="186"/>
      <c r="BT850" s="187"/>
      <c r="BU850" s="188"/>
      <c r="BV850" s="189"/>
      <c r="BW850" s="185"/>
      <c r="BX850"/>
      <c r="BZ850"/>
    </row>
    <row r="851" spans="2:78" ht="18.75">
      <c r="B851" s="363" t="s">
        <v>1128</v>
      </c>
      <c r="C851" s="364">
        <v>33158068000152</v>
      </c>
      <c r="D851" s="365" t="s">
        <v>14</v>
      </c>
      <c r="E851" s="365" t="s">
        <v>607</v>
      </c>
      <c r="F851" s="365" t="s">
        <v>862</v>
      </c>
      <c r="G851" s="366" t="s">
        <v>1424</v>
      </c>
      <c r="H851" s="366" t="s">
        <v>34</v>
      </c>
      <c r="I851" s="366" t="s">
        <v>34</v>
      </c>
      <c r="J851" s="366" t="s">
        <v>611</v>
      </c>
      <c r="K851" s="367" t="s">
        <v>1815</v>
      </c>
      <c r="L851" s="368"/>
      <c r="M851" s="368" t="s">
        <v>34</v>
      </c>
      <c r="N851" s="367">
        <v>502243</v>
      </c>
      <c r="O851" s="367" t="s">
        <v>1323</v>
      </c>
      <c r="P851" s="371">
        <v>43670</v>
      </c>
      <c r="Q851" s="372">
        <v>17.237731530000001</v>
      </c>
      <c r="R851" s="372">
        <v>38.355063502142862</v>
      </c>
      <c r="S851" s="367">
        <v>3</v>
      </c>
      <c r="T851" s="369">
        <v>-0.24703226427906222</v>
      </c>
      <c r="U851" s="369">
        <v>-2.6468326188024363</v>
      </c>
      <c r="V851" s="369">
        <v>-0.20319559316619162</v>
      </c>
      <c r="W851" s="369">
        <v>-1.8203992258331398</v>
      </c>
      <c r="X851" s="369">
        <v>-7.0837549443672154E-2</v>
      </c>
      <c r="Y851" s="369">
        <v>-0.48492386555170464</v>
      </c>
      <c r="Z851" s="369">
        <v>9.55661553053051E-2</v>
      </c>
      <c r="AA851" s="369">
        <v>0.51636243216779121</v>
      </c>
      <c r="AB851" s="369">
        <v>0.24359565428630675</v>
      </c>
      <c r="AC851" s="373">
        <v>-1.2923754313015619</v>
      </c>
      <c r="AD851" s="575">
        <v>33600794000183</v>
      </c>
      <c r="AE851" s="370" t="s">
        <v>1836</v>
      </c>
      <c r="AF851" s="370" t="s">
        <v>1833</v>
      </c>
      <c r="AG851" s="374" t="s">
        <v>1458</v>
      </c>
      <c r="AH851" s="374" t="s">
        <v>1813</v>
      </c>
      <c r="AI851" s="374">
        <v>5000</v>
      </c>
      <c r="AJ851" s="374">
        <v>5000</v>
      </c>
      <c r="AK851" s="374">
        <v>5000</v>
      </c>
      <c r="AL851" s="722">
        <v>1</v>
      </c>
      <c r="AM851" s="722">
        <v>0</v>
      </c>
      <c r="AN851" s="369" t="s">
        <v>1815</v>
      </c>
      <c r="AO851" s="367" t="s">
        <v>1326</v>
      </c>
      <c r="AP851" s="370" t="s">
        <v>1835</v>
      </c>
      <c r="AQ851" s="376" t="s">
        <v>681</v>
      </c>
      <c r="AR851" s="369">
        <v>8.0000000000000002E-3</v>
      </c>
      <c r="AS851" s="369">
        <v>8.0000000000000002E-3</v>
      </c>
      <c r="AT851" s="369" t="s">
        <v>1424</v>
      </c>
      <c r="AW851"/>
      <c r="AX851" s="198"/>
      <c r="AY851" s="184"/>
      <c r="AZ851" s="184"/>
      <c r="BA851" s="184"/>
      <c r="BB851" s="186"/>
      <c r="BC851" s="184"/>
      <c r="BD851" s="184"/>
      <c r="BE851" s="184"/>
      <c r="BF851" s="184"/>
      <c r="BG851" s="186"/>
      <c r="BH851" s="186"/>
      <c r="BI851" s="199"/>
      <c r="BJ851" s="199"/>
      <c r="BK851" s="199"/>
      <c r="BL851" s="186"/>
      <c r="BM851" s="186"/>
      <c r="BN851" s="186"/>
      <c r="BO851" s="186"/>
      <c r="BP851" s="186"/>
      <c r="BQ851" s="186"/>
      <c r="BR851" s="186"/>
      <c r="BS851" s="186"/>
      <c r="BT851" s="187"/>
      <c r="BU851" s="188"/>
      <c r="BV851" s="189"/>
      <c r="BW851" s="185"/>
      <c r="BX851"/>
      <c r="BZ851"/>
    </row>
    <row r="852" spans="2:78" ht="18.75">
      <c r="B852" s="363" t="s">
        <v>1291</v>
      </c>
      <c r="C852" s="364">
        <v>32388012000121</v>
      </c>
      <c r="D852" s="365" t="s">
        <v>11</v>
      </c>
      <c r="E852" s="365" t="s">
        <v>620</v>
      </c>
      <c r="F852" s="365" t="s">
        <v>694</v>
      </c>
      <c r="G852" s="366" t="s">
        <v>740</v>
      </c>
      <c r="H852" s="366" t="s">
        <v>34</v>
      </c>
      <c r="I852" s="366" t="s">
        <v>1424</v>
      </c>
      <c r="J852" s="366" t="s">
        <v>608</v>
      </c>
      <c r="K852" s="367" t="s">
        <v>48</v>
      </c>
      <c r="L852" s="368"/>
      <c r="M852" s="368" t="s">
        <v>34</v>
      </c>
      <c r="N852" s="367">
        <v>502464</v>
      </c>
      <c r="O852" s="367" t="s">
        <v>1323</v>
      </c>
      <c r="P852" s="371">
        <v>43677</v>
      </c>
      <c r="Q852" s="372">
        <v>2545.5777380899999</v>
      </c>
      <c r="R852" s="372">
        <v>1708.1254641656351</v>
      </c>
      <c r="S852" s="367">
        <v>1</v>
      </c>
      <c r="T852" s="369">
        <v>9.3720623484144561E-2</v>
      </c>
      <c r="U852" s="369">
        <v>1.00417167780201</v>
      </c>
      <c r="V852" s="369">
        <v>0.11323144493904169</v>
      </c>
      <c r="W852" s="369">
        <v>1.0144237455898493</v>
      </c>
      <c r="X852" s="369">
        <v>0.19499250307786919</v>
      </c>
      <c r="Y852" s="369">
        <v>1.3348361015976624</v>
      </c>
      <c r="Z852" s="369">
        <v>0.23208345235957073</v>
      </c>
      <c r="AA852" s="369">
        <v>1.2539918085376101</v>
      </c>
      <c r="AB852" s="369">
        <v>2.5442035511694015E-2</v>
      </c>
      <c r="AC852" s="373">
        <v>6.3281074072924146E-2</v>
      </c>
      <c r="AD852" s="575">
        <v>32388028000134</v>
      </c>
      <c r="AE852" s="370" t="s">
        <v>1822</v>
      </c>
      <c r="AF852" s="370" t="s">
        <v>1823</v>
      </c>
      <c r="AG852" s="374" t="s">
        <v>721</v>
      </c>
      <c r="AH852" s="374" t="s">
        <v>1819</v>
      </c>
      <c r="AI852" s="374">
        <v>1000</v>
      </c>
      <c r="AJ852" s="374">
        <v>1000</v>
      </c>
      <c r="AK852" s="374">
        <v>0</v>
      </c>
      <c r="AL852" s="722">
        <v>0.5</v>
      </c>
      <c r="AM852" s="722">
        <v>0</v>
      </c>
      <c r="AN852" s="369" t="s">
        <v>1820</v>
      </c>
      <c r="AO852" s="367" t="s">
        <v>1326</v>
      </c>
      <c r="AP852" s="370" t="s">
        <v>1821</v>
      </c>
      <c r="AQ852" s="376" t="s">
        <v>11</v>
      </c>
      <c r="AR852" s="369">
        <v>1.33333333333333E-3</v>
      </c>
      <c r="AS852" s="369">
        <v>1.33333333333333E-3</v>
      </c>
      <c r="AT852" s="369" t="s">
        <v>1424</v>
      </c>
      <c r="AW852"/>
      <c r="AX852" s="198"/>
      <c r="AY852" s="184"/>
      <c r="AZ852" s="184"/>
      <c r="BA852" s="184"/>
      <c r="BB852" s="186"/>
      <c r="BC852" s="184"/>
      <c r="BD852" s="184"/>
      <c r="BE852" s="184"/>
      <c r="BF852" s="184"/>
      <c r="BG852" s="186"/>
      <c r="BH852" s="186"/>
      <c r="BI852" s="199"/>
      <c r="BJ852" s="199"/>
      <c r="BK852" s="199"/>
      <c r="BL852" s="186"/>
      <c r="BM852" s="186"/>
      <c r="BN852" s="186"/>
      <c r="BO852" s="186"/>
      <c r="BP852" s="186"/>
      <c r="BQ852" s="186"/>
      <c r="BR852" s="186"/>
      <c r="BS852" s="186"/>
      <c r="BT852" s="187"/>
      <c r="BU852" s="188"/>
      <c r="BV852" s="189"/>
      <c r="BW852" s="185"/>
      <c r="BX852"/>
      <c r="BZ852"/>
    </row>
    <row r="853" spans="2:78" ht="18.75">
      <c r="B853" s="363" t="s">
        <v>79</v>
      </c>
      <c r="C853" s="364"/>
      <c r="D853" s="365" t="s">
        <v>11</v>
      </c>
      <c r="E853" s="365" t="s">
        <v>620</v>
      </c>
      <c r="F853" s="365" t="s">
        <v>665</v>
      </c>
      <c r="G853" s="366" t="s">
        <v>740</v>
      </c>
      <c r="H853" s="366" t="s">
        <v>34</v>
      </c>
      <c r="I853" s="366" t="s">
        <v>1424</v>
      </c>
      <c r="J853" s="366" t="s">
        <v>608</v>
      </c>
      <c r="L853" s="368"/>
      <c r="M853" s="368" t="s">
        <v>34</v>
      </c>
      <c r="N853" s="367">
        <v>502766</v>
      </c>
      <c r="O853" s="367" t="s">
        <v>1323</v>
      </c>
      <c r="P853" s="371"/>
      <c r="S853" s="367"/>
      <c r="U853" s="369"/>
      <c r="W853" s="369"/>
      <c r="Y853" s="369"/>
      <c r="AA853" s="369"/>
      <c r="AD853" s="575">
        <v>0</v>
      </c>
      <c r="AE853" s="370"/>
      <c r="AF853" s="370"/>
      <c r="AG853" s="374" t="s">
        <v>721</v>
      </c>
      <c r="AH853" s="374"/>
      <c r="AI853" s="374">
        <v>1000</v>
      </c>
      <c r="AJ853" s="374">
        <v>0</v>
      </c>
      <c r="AK853" s="374">
        <v>1000</v>
      </c>
      <c r="AN853" s="369"/>
      <c r="AO853" s="367" t="s">
        <v>1326</v>
      </c>
      <c r="AP853" s="370"/>
      <c r="AR853" s="369">
        <v>8.0000000000000004E-4</v>
      </c>
      <c r="AS853" s="369">
        <v>8.0000000000000004E-4</v>
      </c>
      <c r="AT853" s="369" t="s">
        <v>1424</v>
      </c>
      <c r="AW853"/>
      <c r="AX853" s="198"/>
      <c r="AY853" s="184"/>
      <c r="AZ853" s="184"/>
      <c r="BA853" s="184"/>
      <c r="BB853" s="186"/>
      <c r="BC853" s="184"/>
      <c r="BD853" s="184"/>
      <c r="BE853" s="184"/>
      <c r="BF853" s="184"/>
      <c r="BG853" s="186"/>
      <c r="BH853" s="186"/>
      <c r="BI853" s="199"/>
      <c r="BJ853" s="199"/>
      <c r="BK853" s="199"/>
      <c r="BL853" s="186"/>
      <c r="BM853" s="186"/>
      <c r="BN853" s="186"/>
      <c r="BO853" s="186"/>
      <c r="BP853" s="186"/>
      <c r="BQ853" s="186"/>
      <c r="BR853" s="186"/>
      <c r="BS853" s="186"/>
      <c r="BT853" s="187"/>
      <c r="BU853" s="188"/>
      <c r="BV853" s="189"/>
      <c r="BW853" s="185"/>
      <c r="BX853"/>
      <c r="BZ853"/>
    </row>
    <row r="854" spans="2:78" ht="18.75">
      <c r="B854" s="363" t="s">
        <v>544</v>
      </c>
      <c r="C854" s="364"/>
      <c r="D854" s="365" t="s">
        <v>13</v>
      </c>
      <c r="E854" s="365" t="s">
        <v>615</v>
      </c>
      <c r="F854" s="365" t="s">
        <v>619</v>
      </c>
      <c r="G854" s="366" t="s">
        <v>34</v>
      </c>
      <c r="H854" s="366" t="s">
        <v>1340</v>
      </c>
      <c r="I854" s="366" t="s">
        <v>34</v>
      </c>
      <c r="J854" s="366" t="s">
        <v>1424</v>
      </c>
      <c r="L854" s="368"/>
      <c r="M854" s="368" t="s">
        <v>1421</v>
      </c>
      <c r="N854" s="367">
        <v>502871</v>
      </c>
      <c r="O854" s="367" t="s">
        <v>1323</v>
      </c>
      <c r="P854" s="371"/>
      <c r="S854" s="367"/>
      <c r="U854" s="369"/>
      <c r="W854" s="369"/>
      <c r="Y854" s="369"/>
      <c r="AA854" s="369"/>
      <c r="AD854" s="575">
        <v>0</v>
      </c>
      <c r="AE854" s="370"/>
      <c r="AF854" s="370"/>
      <c r="AG854" s="374" t="s">
        <v>1458</v>
      </c>
      <c r="AH854" s="374"/>
      <c r="AI854" s="374">
        <v>1000</v>
      </c>
      <c r="AJ854" s="374">
        <v>100</v>
      </c>
      <c r="AK854" s="374">
        <v>100</v>
      </c>
      <c r="AN854" s="369"/>
      <c r="AO854" s="367" t="s">
        <v>1326</v>
      </c>
      <c r="AP854" s="370"/>
      <c r="AR854" s="369">
        <v>3.49965E-3</v>
      </c>
      <c r="AS854" s="369">
        <v>3.49965E-3</v>
      </c>
      <c r="AT854" s="369" t="s">
        <v>1424</v>
      </c>
      <c r="AW854"/>
      <c r="AX854" s="198"/>
      <c r="AY854" s="184"/>
      <c r="AZ854" s="184"/>
      <c r="BA854" s="184"/>
      <c r="BB854" s="186"/>
      <c r="BC854" s="184"/>
      <c r="BD854" s="184"/>
      <c r="BE854" s="184"/>
      <c r="BF854" s="184"/>
      <c r="BG854" s="186"/>
      <c r="BH854" s="186"/>
      <c r="BI854" s="199"/>
      <c r="BJ854" s="199"/>
      <c r="BK854" s="199"/>
      <c r="BL854" s="186"/>
      <c r="BM854" s="186"/>
      <c r="BN854" s="186"/>
      <c r="BO854" s="186"/>
      <c r="BP854" s="186"/>
      <c r="BQ854" s="186"/>
      <c r="BR854" s="186"/>
      <c r="BS854" s="186"/>
      <c r="BT854" s="187"/>
      <c r="BU854" s="188"/>
      <c r="BV854" s="189"/>
      <c r="BW854" s="185"/>
      <c r="BX854"/>
      <c r="BZ854"/>
    </row>
    <row r="855" spans="2:78" ht="18.75">
      <c r="B855" s="363" t="s">
        <v>1659</v>
      </c>
      <c r="C855" s="364">
        <v>33435693000102</v>
      </c>
      <c r="D855" s="365" t="s">
        <v>13</v>
      </c>
      <c r="E855" s="365" t="s">
        <v>615</v>
      </c>
      <c r="F855" s="365" t="s">
        <v>619</v>
      </c>
      <c r="G855" s="366" t="s">
        <v>34</v>
      </c>
      <c r="H855" s="366" t="s">
        <v>1339</v>
      </c>
      <c r="I855" s="366" t="s">
        <v>34</v>
      </c>
      <c r="J855" s="366" t="s">
        <v>611</v>
      </c>
      <c r="K855" s="367" t="s">
        <v>48</v>
      </c>
      <c r="L855" s="368"/>
      <c r="M855" s="368" t="s">
        <v>1424</v>
      </c>
      <c r="N855" s="367">
        <v>503010</v>
      </c>
      <c r="O855" s="367" t="s">
        <v>1323</v>
      </c>
      <c r="P855" s="371">
        <v>43672</v>
      </c>
      <c r="Q855" s="372">
        <v>670.13548165999998</v>
      </c>
      <c r="R855" s="372">
        <v>526.88833432059516</v>
      </c>
      <c r="S855" s="367">
        <v>1</v>
      </c>
      <c r="T855" s="369">
        <v>0.22610973276851087</v>
      </c>
      <c r="U855" s="369">
        <v>2.4226576956130899</v>
      </c>
      <c r="V855" s="369">
        <v>0.28277711954726104</v>
      </c>
      <c r="W855" s="369">
        <v>2.5333583346275441</v>
      </c>
      <c r="X855" s="369">
        <v>0.36009553766717173</v>
      </c>
      <c r="Y855" s="369">
        <v>2.4650615593688201</v>
      </c>
      <c r="Z855" s="369">
        <v>0.41568885879482331</v>
      </c>
      <c r="AA855" s="369">
        <v>2.2460473529213223</v>
      </c>
      <c r="AB855" s="369">
        <v>4.2300967232857763E-2</v>
      </c>
      <c r="AC855" s="373">
        <v>4.0461409073656753</v>
      </c>
      <c r="AD855" s="575">
        <v>32076219000160</v>
      </c>
      <c r="AE855" s="370" t="s">
        <v>1906</v>
      </c>
      <c r="AF855" s="370" t="s">
        <v>1907</v>
      </c>
      <c r="AG855" s="374" t="s">
        <v>1462</v>
      </c>
      <c r="AH855" s="374" t="s">
        <v>1819</v>
      </c>
      <c r="AI855" s="374">
        <v>1000</v>
      </c>
      <c r="AJ855" s="374">
        <v>100</v>
      </c>
      <c r="AK855" s="374">
        <v>1000</v>
      </c>
      <c r="AL855" s="722">
        <v>2.5</v>
      </c>
      <c r="AM855" s="722">
        <v>0</v>
      </c>
      <c r="AN855" s="369" t="s">
        <v>1820</v>
      </c>
      <c r="AO855" s="367" t="s">
        <v>1326</v>
      </c>
      <c r="AP855" s="370" t="s">
        <v>1835</v>
      </c>
      <c r="AQ855" s="376" t="s">
        <v>1815</v>
      </c>
      <c r="AR855" s="369">
        <v>0</v>
      </c>
      <c r="AS855" s="369">
        <v>0</v>
      </c>
      <c r="AT855" s="369" t="s">
        <v>1424</v>
      </c>
      <c r="AW855"/>
      <c r="AX855" s="198"/>
      <c r="AY855" s="184"/>
      <c r="AZ855" s="184"/>
      <c r="BA855" s="184"/>
      <c r="BB855" s="186"/>
      <c r="BC855" s="184"/>
      <c r="BD855" s="184"/>
      <c r="BE855" s="184"/>
      <c r="BF855" s="184"/>
      <c r="BG855" s="186"/>
      <c r="BH855" s="186"/>
      <c r="BI855" s="199"/>
      <c r="BJ855" s="199"/>
      <c r="BK855" s="199"/>
      <c r="BL855" s="186"/>
      <c r="BM855" s="186"/>
      <c r="BN855" s="186"/>
      <c r="BO855" s="186"/>
      <c r="BP855" s="186"/>
      <c r="BQ855" s="186"/>
      <c r="BR855" s="186"/>
      <c r="BS855" s="186"/>
      <c r="BT855" s="187"/>
      <c r="BU855" s="188"/>
      <c r="BV855" s="189"/>
      <c r="BW855" s="185"/>
      <c r="BX855"/>
      <c r="BZ855"/>
    </row>
    <row r="856" spans="2:78" ht="18.75">
      <c r="B856" s="363" t="s">
        <v>1218</v>
      </c>
      <c r="C856" s="364"/>
      <c r="D856" s="365" t="s">
        <v>14</v>
      </c>
      <c r="E856" s="365" t="s">
        <v>614</v>
      </c>
      <c r="F856" s="365" t="s">
        <v>1424</v>
      </c>
      <c r="G856" s="366" t="s">
        <v>1424</v>
      </c>
      <c r="H856" s="366" t="s">
        <v>1340</v>
      </c>
      <c r="I856" s="366" t="s">
        <v>34</v>
      </c>
      <c r="J856" s="366" t="s">
        <v>608</v>
      </c>
      <c r="L856" s="368"/>
      <c r="M856" s="368" t="s">
        <v>34</v>
      </c>
      <c r="N856" s="367">
        <v>503401</v>
      </c>
      <c r="O856" s="367" t="s">
        <v>1326</v>
      </c>
      <c r="P856" s="371"/>
      <c r="S856" s="367"/>
      <c r="U856" s="369"/>
      <c r="W856" s="369"/>
      <c r="Y856" s="369"/>
      <c r="AA856" s="369"/>
      <c r="AD856" s="575">
        <v>33589828000186</v>
      </c>
      <c r="AE856" s="370"/>
      <c r="AF856" s="370"/>
      <c r="AG856" s="374" t="s">
        <v>1458</v>
      </c>
      <c r="AH856" s="374"/>
      <c r="AI856" s="374">
        <v>10000</v>
      </c>
      <c r="AJ856" s="374">
        <v>5000</v>
      </c>
      <c r="AK856" s="374">
        <v>10000</v>
      </c>
      <c r="AN856" s="369"/>
      <c r="AO856" s="367" t="s">
        <v>1326</v>
      </c>
      <c r="AP856" s="370"/>
      <c r="AR856" s="369">
        <v>6.4000000000000003E-3</v>
      </c>
      <c r="AS856" s="369">
        <v>6.4000000000000003E-3</v>
      </c>
      <c r="AT856" s="369" t="s">
        <v>1424</v>
      </c>
      <c r="AW856"/>
      <c r="AX856" s="198"/>
      <c r="AY856" s="184"/>
      <c r="AZ856" s="184"/>
      <c r="BA856" s="184"/>
      <c r="BB856" s="186"/>
      <c r="BC856" s="184"/>
      <c r="BD856" s="184"/>
      <c r="BE856" s="184"/>
      <c r="BF856" s="184"/>
      <c r="BG856" s="186"/>
      <c r="BH856" s="186"/>
      <c r="BI856" s="199"/>
      <c r="BJ856" s="199"/>
      <c r="BK856" s="199"/>
      <c r="BL856" s="186"/>
      <c r="BM856" s="186"/>
      <c r="BN856" s="186"/>
      <c r="BO856" s="186"/>
      <c r="BP856" s="186"/>
      <c r="BQ856" s="186"/>
      <c r="BR856" s="186"/>
      <c r="BS856" s="186"/>
      <c r="BT856" s="187"/>
      <c r="BU856" s="188"/>
      <c r="BV856" s="189"/>
      <c r="BW856" s="185"/>
      <c r="BX856"/>
      <c r="BZ856"/>
    </row>
    <row r="857" spans="2:78" ht="18.75">
      <c r="B857" s="363" t="s">
        <v>1688</v>
      </c>
      <c r="C857" s="364">
        <v>33840487000170</v>
      </c>
      <c r="D857" s="365" t="s">
        <v>14</v>
      </c>
      <c r="E857" s="365" t="s">
        <v>607</v>
      </c>
      <c r="F857" s="365" t="s">
        <v>1424</v>
      </c>
      <c r="G857" s="366" t="s">
        <v>1424</v>
      </c>
      <c r="H857" s="366" t="s">
        <v>34</v>
      </c>
      <c r="I857" s="366" t="s">
        <v>34</v>
      </c>
      <c r="J857" s="366" t="s">
        <v>608</v>
      </c>
      <c r="K857" s="367" t="s">
        <v>48</v>
      </c>
      <c r="L857" s="368"/>
      <c r="M857" s="368" t="s">
        <v>1424</v>
      </c>
      <c r="N857" s="367">
        <v>503551</v>
      </c>
      <c r="O857" s="367" t="s">
        <v>1323</v>
      </c>
      <c r="P857" s="371">
        <v>43674</v>
      </c>
      <c r="Q857" s="372">
        <v>12.219126960000001</v>
      </c>
      <c r="R857" s="372">
        <v>18.009165421428552</v>
      </c>
      <c r="S857" s="367">
        <v>2</v>
      </c>
      <c r="T857" s="369">
        <v>-6.747941591664941E-2</v>
      </c>
      <c r="U857" s="369">
        <v>-0.7230096832378109</v>
      </c>
      <c r="V857" s="369">
        <v>-0.10436284920906791</v>
      </c>
      <c r="W857" s="369">
        <v>-0.93497130988733368</v>
      </c>
      <c r="X857" s="369">
        <v>0.10087172043057713</v>
      </c>
      <c r="Y857" s="369">
        <v>0.69052508140392566</v>
      </c>
      <c r="Z857" s="369">
        <v>-1.6690582503591789E-2</v>
      </c>
      <c r="AA857" s="369">
        <v>-9.0182447418949499E-2</v>
      </c>
      <c r="AB857" s="369">
        <v>0.23094600872712179</v>
      </c>
      <c r="AC857" s="373">
        <v>-0.93521553372904609</v>
      </c>
      <c r="AD857" s="575">
        <v>28747685000153</v>
      </c>
      <c r="AE857" s="370" t="s">
        <v>1906</v>
      </c>
      <c r="AF857" s="370" t="s">
        <v>1907</v>
      </c>
      <c r="AG857" s="374" t="s">
        <v>1462</v>
      </c>
      <c r="AH857" s="374" t="s">
        <v>1813</v>
      </c>
      <c r="AI857" s="374">
        <v>1000</v>
      </c>
      <c r="AJ857" s="374">
        <v>100</v>
      </c>
      <c r="AK857" s="374">
        <v>1000</v>
      </c>
      <c r="AL857" s="722">
        <v>0</v>
      </c>
      <c r="AM857" s="722">
        <v>0</v>
      </c>
      <c r="AN857" s="369" t="s">
        <v>668</v>
      </c>
      <c r="AO857" s="367" t="s">
        <v>1326</v>
      </c>
      <c r="AP857" s="370" t="s">
        <v>1816</v>
      </c>
      <c r="AQ857" s="376" t="s">
        <v>1815</v>
      </c>
      <c r="AR857" s="369">
        <v>0</v>
      </c>
      <c r="AS857" s="369">
        <v>0</v>
      </c>
      <c r="AT857" s="369" t="s">
        <v>1424</v>
      </c>
      <c r="AW857"/>
      <c r="AX857" s="198"/>
      <c r="AY857" s="184"/>
      <c r="AZ857" s="184"/>
      <c r="BA857" s="184"/>
      <c r="BB857" s="186"/>
      <c r="BC857" s="184"/>
      <c r="BD857" s="184"/>
      <c r="BE857" s="184"/>
      <c r="BF857" s="184"/>
      <c r="BG857" s="186"/>
      <c r="BH857" s="186"/>
      <c r="BI857" s="199"/>
      <c r="BJ857" s="199"/>
      <c r="BK857" s="199"/>
      <c r="BL857" s="186"/>
      <c r="BM857" s="186"/>
      <c r="BN857" s="186"/>
      <c r="BO857" s="186"/>
      <c r="BP857" s="186"/>
      <c r="BQ857" s="186"/>
      <c r="BR857" s="186"/>
      <c r="BS857" s="186"/>
      <c r="BT857" s="187"/>
      <c r="BU857" s="188"/>
      <c r="BV857" s="189"/>
      <c r="BW857" s="185"/>
      <c r="BX857"/>
      <c r="BZ857"/>
    </row>
    <row r="858" spans="2:78" ht="18.75">
      <c r="B858" s="363" t="s">
        <v>1567</v>
      </c>
      <c r="C858" s="364">
        <v>33598974000178</v>
      </c>
      <c r="D858" s="365" t="s">
        <v>13</v>
      </c>
      <c r="E858" s="365" t="s">
        <v>615</v>
      </c>
      <c r="F858" s="365" t="s">
        <v>619</v>
      </c>
      <c r="G858" s="366" t="s">
        <v>1424</v>
      </c>
      <c r="H858" s="366" t="s">
        <v>1339</v>
      </c>
      <c r="I858" s="366" t="s">
        <v>1424</v>
      </c>
      <c r="J858" s="366" t="s">
        <v>611</v>
      </c>
      <c r="K858" s="367" t="s">
        <v>48</v>
      </c>
      <c r="L858" s="368"/>
      <c r="M858" s="368" t="s">
        <v>1424</v>
      </c>
      <c r="N858" s="367">
        <v>503576</v>
      </c>
      <c r="O858" s="367" t="s">
        <v>1323</v>
      </c>
      <c r="P858" s="371">
        <v>43679</v>
      </c>
      <c r="Q858" s="372">
        <v>33.349157570000003</v>
      </c>
      <c r="R858" s="372">
        <v>54.279273365833347</v>
      </c>
      <c r="S858" s="367">
        <v>1</v>
      </c>
      <c r="T858" s="369">
        <v>0.18164353787618093</v>
      </c>
      <c r="U858" s="369">
        <v>1.9462236742575214</v>
      </c>
      <c r="V858" s="369">
        <v>0.18901031786264122</v>
      </c>
      <c r="W858" s="369">
        <v>1.6933154452331696</v>
      </c>
      <c r="X858" s="369">
        <v>0.18621392069758125</v>
      </c>
      <c r="Y858" s="369">
        <v>1.2747416441334285</v>
      </c>
      <c r="Z858" s="369">
        <v>0.19439414049020876</v>
      </c>
      <c r="AA858" s="369">
        <v>1.0503491624416044</v>
      </c>
      <c r="AB858" s="369">
        <v>3.4869204383591153E-2</v>
      </c>
      <c r="AC858" s="373">
        <v>2.2194045899653183</v>
      </c>
      <c r="AD858" s="575">
        <v>0</v>
      </c>
      <c r="AE858" s="370" t="s">
        <v>1836</v>
      </c>
      <c r="AF858" s="370" t="s">
        <v>1833</v>
      </c>
      <c r="AG858" s="374" t="s">
        <v>1458</v>
      </c>
      <c r="AH858" s="374" t="s">
        <v>1813</v>
      </c>
      <c r="AI858" s="374">
        <v>25000</v>
      </c>
      <c r="AJ858" s="374">
        <v>10000</v>
      </c>
      <c r="AK858" s="374">
        <v>25000</v>
      </c>
      <c r="AL858" s="722">
        <v>0</v>
      </c>
      <c r="AM858" s="722">
        <v>0</v>
      </c>
      <c r="AN858" s="369" t="s">
        <v>1815</v>
      </c>
      <c r="AO858" s="367" t="s">
        <v>1326</v>
      </c>
      <c r="AP858" s="370" t="s">
        <v>1835</v>
      </c>
      <c r="AQ858" s="376" t="s">
        <v>1815</v>
      </c>
      <c r="AR858" s="369">
        <v>0</v>
      </c>
      <c r="AS858" s="369">
        <v>0</v>
      </c>
      <c r="AT858" s="369" t="s">
        <v>1424</v>
      </c>
      <c r="AW858"/>
      <c r="AX858" s="198"/>
      <c r="AY858" s="184"/>
      <c r="AZ858" s="184"/>
      <c r="BA858" s="184"/>
      <c r="BB858" s="186"/>
      <c r="BC858" s="184"/>
      <c r="BD858" s="184"/>
      <c r="BE858" s="184"/>
      <c r="BF858" s="184"/>
      <c r="BG858" s="186"/>
      <c r="BH858" s="186"/>
      <c r="BI858" s="199"/>
      <c r="BJ858" s="199"/>
      <c r="BK858" s="199"/>
      <c r="BL858" s="186"/>
      <c r="BM858" s="186"/>
      <c r="BN858" s="186"/>
      <c r="BO858" s="186"/>
      <c r="BP858" s="186"/>
      <c r="BQ858" s="186"/>
      <c r="BR858" s="186"/>
      <c r="BS858" s="186"/>
      <c r="BT858" s="187"/>
      <c r="BU858" s="188"/>
      <c r="BV858" s="189"/>
      <c r="BW858" s="185"/>
      <c r="BX858"/>
      <c r="BZ858"/>
    </row>
    <row r="859" spans="2:78" ht="18.75">
      <c r="B859" s="363" t="s">
        <v>152</v>
      </c>
      <c r="C859" s="364">
        <v>34096227000102</v>
      </c>
      <c r="D859" s="365" t="s">
        <v>13</v>
      </c>
      <c r="E859" s="365" t="s">
        <v>615</v>
      </c>
      <c r="F859" s="365" t="s">
        <v>619</v>
      </c>
      <c r="G859" s="366" t="s">
        <v>34</v>
      </c>
      <c r="H859" s="366" t="s">
        <v>1339</v>
      </c>
      <c r="I859" s="366" t="s">
        <v>34</v>
      </c>
      <c r="J859" s="366" t="s">
        <v>1424</v>
      </c>
      <c r="K859" s="367" t="s">
        <v>48</v>
      </c>
      <c r="L859" s="368"/>
      <c r="M859" s="368" t="s">
        <v>34</v>
      </c>
      <c r="N859" s="367">
        <v>503606</v>
      </c>
      <c r="O859" s="367" t="s">
        <v>1323</v>
      </c>
      <c r="P859" s="371">
        <v>43679</v>
      </c>
      <c r="Q859" s="372">
        <v>33.351894170000001</v>
      </c>
      <c r="R859" s="372">
        <v>54.294037431388873</v>
      </c>
      <c r="S859" s="367">
        <v>1</v>
      </c>
      <c r="T859" s="369">
        <v>0.16257186023642767</v>
      </c>
      <c r="U859" s="369">
        <v>1.7418797654992737</v>
      </c>
      <c r="V859" s="369">
        <v>0.16464521369916807</v>
      </c>
      <c r="W859" s="369">
        <v>1.4750320855135841</v>
      </c>
      <c r="X859" s="369">
        <v>0.13863755672124456</v>
      </c>
      <c r="Y859" s="369">
        <v>0.94905400375782045</v>
      </c>
      <c r="Z859" s="369">
        <v>0.11891310277878508</v>
      </c>
      <c r="AA859" s="369">
        <v>0.64251050773477558</v>
      </c>
      <c r="AB859" s="369">
        <v>3.465785849392776E-2</v>
      </c>
      <c r="AC859" s="373">
        <v>1.5299204970554627</v>
      </c>
      <c r="AD859" s="575">
        <v>33598974000178</v>
      </c>
      <c r="AE859" s="370" t="s">
        <v>1836</v>
      </c>
      <c r="AF859" s="370" t="s">
        <v>1833</v>
      </c>
      <c r="AG859" s="374" t="s">
        <v>1458</v>
      </c>
      <c r="AH859" s="374" t="s">
        <v>1813</v>
      </c>
      <c r="AI859" s="374">
        <v>25000</v>
      </c>
      <c r="AJ859" s="374">
        <v>10000</v>
      </c>
      <c r="AK859" s="374">
        <v>25000</v>
      </c>
      <c r="AL859" s="722">
        <v>2</v>
      </c>
      <c r="AM859" s="722">
        <v>20</v>
      </c>
      <c r="AN859" s="369" t="s">
        <v>1815</v>
      </c>
      <c r="AO859" s="367" t="s">
        <v>1326</v>
      </c>
      <c r="AP859" s="370" t="s">
        <v>1835</v>
      </c>
      <c r="AQ859" s="376" t="s">
        <v>670</v>
      </c>
      <c r="AR859" s="369">
        <v>7.0000000000000001E-3</v>
      </c>
      <c r="AS859" s="369">
        <v>7.0000000000000001E-3</v>
      </c>
      <c r="AT859" s="369" t="s">
        <v>1424</v>
      </c>
      <c r="AW859"/>
      <c r="AX859" s="198"/>
      <c r="AY859" s="184"/>
      <c r="AZ859" s="184"/>
      <c r="BA859" s="184"/>
      <c r="BB859" s="186"/>
      <c r="BC859" s="184"/>
      <c r="BD859" s="184"/>
      <c r="BE859" s="184"/>
      <c r="BF859" s="184"/>
      <c r="BG859" s="186"/>
      <c r="BH859" s="186"/>
      <c r="BI859" s="199"/>
      <c r="BJ859" s="199"/>
      <c r="BK859" s="199"/>
      <c r="BL859" s="186"/>
      <c r="BM859" s="186"/>
      <c r="BN859" s="186"/>
      <c r="BO859" s="186"/>
      <c r="BP859" s="186"/>
      <c r="BQ859" s="186"/>
      <c r="BR859" s="186"/>
      <c r="BS859" s="186"/>
      <c r="BT859" s="187"/>
      <c r="BU859" s="188"/>
      <c r="BV859" s="189"/>
      <c r="BW859" s="185"/>
      <c r="BX859"/>
      <c r="BZ859"/>
    </row>
    <row r="860" spans="2:78" ht="18.75">
      <c r="B860" s="363" t="s">
        <v>850</v>
      </c>
      <c r="C860" s="364">
        <v>34096235000140</v>
      </c>
      <c r="D860" s="365" t="s">
        <v>11</v>
      </c>
      <c r="E860" s="365" t="s">
        <v>621</v>
      </c>
      <c r="F860" s="365" t="s">
        <v>694</v>
      </c>
      <c r="G860" s="366" t="s">
        <v>740</v>
      </c>
      <c r="H860" s="366" t="s">
        <v>34</v>
      </c>
      <c r="I860" s="366" t="s">
        <v>1424</v>
      </c>
      <c r="J860" s="366" t="s">
        <v>608</v>
      </c>
      <c r="K860" s="367" t="s">
        <v>48</v>
      </c>
      <c r="L860" s="368" t="s">
        <v>1341</v>
      </c>
      <c r="M860" s="368" t="s">
        <v>34</v>
      </c>
      <c r="N860" s="367">
        <v>503681</v>
      </c>
      <c r="O860" s="367" t="s">
        <v>1323</v>
      </c>
      <c r="P860" s="371">
        <v>43679</v>
      </c>
      <c r="Q860" s="372">
        <v>145.47957246000001</v>
      </c>
      <c r="R860" s="372">
        <v>118.03266773186509</v>
      </c>
      <c r="S860" s="367">
        <v>1</v>
      </c>
      <c r="T860" s="369">
        <v>9.3100890176527562E-2</v>
      </c>
      <c r="U860" s="369">
        <v>0.99753153167232889</v>
      </c>
      <c r="V860" s="369">
        <v>0.11697026824146195</v>
      </c>
      <c r="W860" s="369">
        <v>1.0479193098351136</v>
      </c>
      <c r="X860" s="369">
        <v>0.23277920595199619</v>
      </c>
      <c r="Y860" s="369">
        <v>1.5935078677454424</v>
      </c>
      <c r="Z860" s="369">
        <v>0.27334055255234024</v>
      </c>
      <c r="AA860" s="369">
        <v>1.4769119054241078</v>
      </c>
      <c r="AB860" s="369">
        <v>2.9527035691737067E-2</v>
      </c>
      <c r="AC860" s="373">
        <v>0.18115000408586776</v>
      </c>
      <c r="AD860" s="575">
        <v>34172617000106</v>
      </c>
      <c r="AE860" s="370" t="s">
        <v>1836</v>
      </c>
      <c r="AF860" s="370" t="s">
        <v>1833</v>
      </c>
      <c r="AG860" s="374" t="s">
        <v>1458</v>
      </c>
      <c r="AH860" s="374" t="s">
        <v>1819</v>
      </c>
      <c r="AI860" s="374">
        <v>500</v>
      </c>
      <c r="AJ860" s="374">
        <v>100</v>
      </c>
      <c r="AK860" s="374">
        <v>100</v>
      </c>
      <c r="AL860" s="722">
        <v>0.8</v>
      </c>
      <c r="AM860" s="722">
        <v>20</v>
      </c>
      <c r="AN860" s="369" t="s">
        <v>1815</v>
      </c>
      <c r="AO860" s="367" t="s">
        <v>1326</v>
      </c>
      <c r="AP860" s="370" t="s">
        <v>1821</v>
      </c>
      <c r="AQ860" s="376" t="s">
        <v>677</v>
      </c>
      <c r="AR860" s="369">
        <v>2.8E-3</v>
      </c>
      <c r="AS860" s="369">
        <v>2.8E-3</v>
      </c>
      <c r="AT860" s="369" t="s">
        <v>1424</v>
      </c>
      <c r="AW860"/>
      <c r="AX860" s="198"/>
      <c r="AY860" s="184"/>
      <c r="AZ860" s="184"/>
      <c r="BA860" s="184"/>
      <c r="BB860" s="186"/>
      <c r="BC860" s="184"/>
      <c r="BD860" s="184"/>
      <c r="BE860" s="184"/>
      <c r="BF860" s="184"/>
      <c r="BG860" s="186"/>
      <c r="BH860" s="186"/>
      <c r="BI860" s="199"/>
      <c r="BJ860" s="199"/>
      <c r="BK860" s="199"/>
      <c r="BL860" s="186"/>
      <c r="BM860" s="186"/>
      <c r="BN860" s="186"/>
      <c r="BO860" s="186"/>
      <c r="BP860" s="186"/>
      <c r="BQ860" s="186"/>
      <c r="BR860" s="186"/>
      <c r="BS860" s="186"/>
      <c r="BT860" s="187"/>
      <c r="BU860" s="188"/>
      <c r="BV860" s="189"/>
      <c r="BW860" s="185"/>
      <c r="BX860"/>
      <c r="BZ860"/>
    </row>
    <row r="861" spans="2:78" ht="18.75">
      <c r="B861" s="363" t="s">
        <v>199</v>
      </c>
      <c r="C861" s="364"/>
      <c r="D861" s="365" t="s">
        <v>13</v>
      </c>
      <c r="E861" s="365" t="s">
        <v>615</v>
      </c>
      <c r="F861" s="365" t="s">
        <v>619</v>
      </c>
      <c r="G861" s="366" t="s">
        <v>34</v>
      </c>
      <c r="H861" s="366" t="s">
        <v>1340</v>
      </c>
      <c r="I861" s="366" t="s">
        <v>34</v>
      </c>
      <c r="J861" s="366" t="s">
        <v>1424</v>
      </c>
      <c r="L861" s="368"/>
      <c r="M861" s="368" t="s">
        <v>34</v>
      </c>
      <c r="N861" s="367">
        <v>503703</v>
      </c>
      <c r="O861" s="367" t="s">
        <v>1323</v>
      </c>
      <c r="P861" s="371"/>
      <c r="S861" s="367"/>
      <c r="U861" s="369"/>
      <c r="W861" s="369"/>
      <c r="Y861" s="369"/>
      <c r="AA861" s="369"/>
      <c r="AD861" s="575">
        <v>21805389000112</v>
      </c>
      <c r="AE861" s="370"/>
      <c r="AF861" s="370"/>
      <c r="AG861" s="374" t="s">
        <v>59</v>
      </c>
      <c r="AH861" s="374"/>
      <c r="AI861" s="374">
        <v>1000</v>
      </c>
      <c r="AJ861" s="374">
        <v>1000</v>
      </c>
      <c r="AK861" s="374">
        <v>1000</v>
      </c>
      <c r="AN861" s="369"/>
      <c r="AO861" s="367" t="s">
        <v>1326</v>
      </c>
      <c r="AP861" s="370"/>
      <c r="AR861" s="369">
        <v>4.0000000000000001E-3</v>
      </c>
      <c r="AS861" s="369">
        <v>4.0000000000000001E-3</v>
      </c>
      <c r="AT861" s="369" t="s">
        <v>1424</v>
      </c>
      <c r="AW861"/>
      <c r="AX861" s="198"/>
      <c r="AY861" s="184"/>
      <c r="AZ861" s="184"/>
      <c r="BA861" s="184"/>
      <c r="BB861" s="186"/>
      <c r="BC861" s="184"/>
      <c r="BD861" s="184"/>
      <c r="BE861" s="184"/>
      <c r="BF861" s="184"/>
      <c r="BG861" s="186"/>
      <c r="BH861" s="186"/>
      <c r="BI861" s="199"/>
      <c r="BJ861" s="199"/>
      <c r="BK861" s="199"/>
      <c r="BL861" s="186"/>
      <c r="BM861" s="186"/>
      <c r="BN861" s="186"/>
      <c r="BO861" s="186"/>
      <c r="BP861" s="186"/>
      <c r="BQ861" s="186"/>
      <c r="BR861" s="186"/>
      <c r="BS861" s="186"/>
      <c r="BT861" s="187"/>
      <c r="BU861" s="188"/>
      <c r="BV861" s="189"/>
      <c r="BW861" s="185"/>
      <c r="BX861"/>
      <c r="BZ861"/>
    </row>
    <row r="862" spans="2:78" ht="18.75">
      <c r="B862" s="363" t="s">
        <v>364</v>
      </c>
      <c r="C862" s="364">
        <v>26305892000122</v>
      </c>
      <c r="D862" s="365" t="s">
        <v>13</v>
      </c>
      <c r="E862" s="365" t="s">
        <v>615</v>
      </c>
      <c r="F862" s="365" t="s">
        <v>619</v>
      </c>
      <c r="G862" s="366" t="s">
        <v>34</v>
      </c>
      <c r="H862" s="366" t="s">
        <v>1339</v>
      </c>
      <c r="I862" s="366" t="s">
        <v>34</v>
      </c>
      <c r="J862" s="366" t="s">
        <v>1424</v>
      </c>
      <c r="K862" s="367" t="s">
        <v>48</v>
      </c>
      <c r="L862" s="368"/>
      <c r="M862" s="368" t="s">
        <v>34</v>
      </c>
      <c r="N862" s="367">
        <v>503746</v>
      </c>
      <c r="O862" s="367" t="s">
        <v>1323</v>
      </c>
      <c r="P862" s="371">
        <v>43680</v>
      </c>
      <c r="Q862" s="372">
        <v>346.49100199999998</v>
      </c>
      <c r="R862" s="372">
        <v>655.79798475793677</v>
      </c>
      <c r="S862" s="367">
        <v>1</v>
      </c>
      <c r="T862" s="369">
        <v>0.10897954733399318</v>
      </c>
      <c r="U862" s="369">
        <v>1.1676637523756266</v>
      </c>
      <c r="V862" s="369">
        <v>0.10006850607974593</v>
      </c>
      <c r="W862" s="369">
        <v>0.89649892578554957</v>
      </c>
      <c r="X862" s="369">
        <v>0.12482544267694862</v>
      </c>
      <c r="Y862" s="369">
        <v>0.85450212009720794</v>
      </c>
      <c r="Z862" s="369">
        <v>0.19074860900319712</v>
      </c>
      <c r="AA862" s="369">
        <v>1.0306516502924148</v>
      </c>
      <c r="AB862" s="369">
        <v>4.6725145572945631E-2</v>
      </c>
      <c r="AC862" s="373">
        <v>-0.24725315210582374</v>
      </c>
      <c r="AD862" s="575">
        <v>32666303000134</v>
      </c>
      <c r="AE862" s="370" t="s">
        <v>1906</v>
      </c>
      <c r="AF862" s="370" t="s">
        <v>1907</v>
      </c>
      <c r="AG862" s="374" t="s">
        <v>1462</v>
      </c>
      <c r="AH862" s="374" t="s">
        <v>1819</v>
      </c>
      <c r="AI862" s="374">
        <v>5000</v>
      </c>
      <c r="AJ862" s="374">
        <v>500</v>
      </c>
      <c r="AK862" s="374">
        <v>100</v>
      </c>
      <c r="AL862" s="722">
        <v>2</v>
      </c>
      <c r="AM862" s="722">
        <v>20</v>
      </c>
      <c r="AN862" s="369" t="s">
        <v>1820</v>
      </c>
      <c r="AO862" s="367" t="s">
        <v>1326</v>
      </c>
      <c r="AP862" s="370" t="s">
        <v>1835</v>
      </c>
      <c r="AQ862" s="376" t="s">
        <v>670</v>
      </c>
      <c r="AR862" s="369">
        <v>4.0000000000000001E-3</v>
      </c>
      <c r="AS862" s="369">
        <v>4.0000000000000001E-3</v>
      </c>
      <c r="AT862" s="369" t="s">
        <v>1424</v>
      </c>
      <c r="AW862"/>
      <c r="AX862" s="198"/>
      <c r="AY862" s="184"/>
      <c r="AZ862" s="184"/>
      <c r="BA862" s="184"/>
      <c r="BB862" s="186"/>
      <c r="BC862" s="184"/>
      <c r="BD862" s="184"/>
      <c r="BE862" s="184"/>
      <c r="BF862" s="184"/>
      <c r="BG862" s="186"/>
      <c r="BH862" s="186"/>
      <c r="BI862" s="199"/>
      <c r="BJ862" s="199"/>
      <c r="BK862" s="199"/>
      <c r="BL862" s="186"/>
      <c r="BM862" s="186"/>
      <c r="BN862" s="186"/>
      <c r="BO862" s="186"/>
      <c r="BP862" s="186"/>
      <c r="BQ862" s="186"/>
      <c r="BR862" s="186"/>
      <c r="BS862" s="186"/>
      <c r="BT862" s="187"/>
      <c r="BU862" s="188"/>
      <c r="BV862" s="189"/>
      <c r="BW862" s="185"/>
      <c r="BX862"/>
      <c r="BZ862"/>
    </row>
    <row r="863" spans="2:78" ht="18.75">
      <c r="B863" s="363" t="s">
        <v>298</v>
      </c>
      <c r="C863" s="364">
        <v>33159760000103</v>
      </c>
      <c r="D863" s="365" t="s">
        <v>13</v>
      </c>
      <c r="E863" s="365" t="s">
        <v>615</v>
      </c>
      <c r="F863" s="365" t="s">
        <v>619</v>
      </c>
      <c r="G863" s="366" t="s">
        <v>34</v>
      </c>
      <c r="H863" s="366" t="s">
        <v>1339</v>
      </c>
      <c r="I863" s="366" t="s">
        <v>34</v>
      </c>
      <c r="J863" s="366" t="s">
        <v>1424</v>
      </c>
      <c r="K863" s="367" t="s">
        <v>48</v>
      </c>
      <c r="L863" s="368"/>
      <c r="M863" s="368" t="s">
        <v>1421</v>
      </c>
      <c r="N863" s="367">
        <v>503835</v>
      </c>
      <c r="O863" s="367" t="s">
        <v>1326</v>
      </c>
      <c r="P863" s="371">
        <v>43639</v>
      </c>
      <c r="Q863" s="372">
        <v>49.708638370000003</v>
      </c>
      <c r="R863" s="372">
        <v>67.617479188888879</v>
      </c>
      <c r="S863" s="367">
        <v>1</v>
      </c>
      <c r="T863" s="369">
        <v>9.4794475288064506E-2</v>
      </c>
      <c r="U863" s="369">
        <v>1.0156774865297491</v>
      </c>
      <c r="V863" s="369">
        <v>8.8142495510631136E-2</v>
      </c>
      <c r="W863" s="369">
        <v>0.78965556334344211</v>
      </c>
      <c r="X863" s="369">
        <v>0.14224509393543827</v>
      </c>
      <c r="Y863" s="369">
        <v>0.97374967582393979</v>
      </c>
      <c r="Z863" s="369">
        <v>0.20449244595772686</v>
      </c>
      <c r="AA863" s="369">
        <v>1.1049122612219473</v>
      </c>
      <c r="AB863" s="369">
        <v>3.3922384780663117E-2</v>
      </c>
      <c r="AC863" s="373">
        <v>-0.69213736730009801</v>
      </c>
      <c r="AD863" s="575">
        <v>0</v>
      </c>
      <c r="AE863" s="370" t="s">
        <v>1951</v>
      </c>
      <c r="AF863" s="370" t="s">
        <v>1833</v>
      </c>
      <c r="AG863" s="374" t="s">
        <v>1458</v>
      </c>
      <c r="AH863" s="374" t="s">
        <v>1813</v>
      </c>
      <c r="AI863" s="374">
        <v>25000</v>
      </c>
      <c r="AJ863" s="374">
        <v>0</v>
      </c>
      <c r="AK863" s="374">
        <v>0</v>
      </c>
      <c r="AL863" s="722">
        <v>0.1</v>
      </c>
      <c r="AM863" s="722">
        <v>0</v>
      </c>
      <c r="AN863" s="369" t="s">
        <v>1815</v>
      </c>
      <c r="AO863" s="367" t="s">
        <v>1326</v>
      </c>
      <c r="AP863" s="370" t="s">
        <v>1835</v>
      </c>
      <c r="AQ863" s="376" t="s">
        <v>670</v>
      </c>
      <c r="AR863" s="369">
        <v>2.0000000000000001E-4</v>
      </c>
      <c r="AS863" s="369">
        <v>2.0000000000000001E-4</v>
      </c>
      <c r="AT863" s="369" t="s">
        <v>1424</v>
      </c>
      <c r="AW863"/>
      <c r="AX863" s="198"/>
      <c r="AY863" s="184"/>
      <c r="AZ863" s="184"/>
      <c r="BA863" s="184"/>
      <c r="BB863" s="186"/>
      <c r="BC863" s="184"/>
      <c r="BD863" s="184"/>
      <c r="BE863" s="184"/>
      <c r="BF863" s="184"/>
      <c r="BG863" s="186"/>
      <c r="BH863" s="186"/>
      <c r="BI863" s="199"/>
      <c r="BJ863" s="199"/>
      <c r="BK863" s="199"/>
      <c r="BL863" s="186"/>
      <c r="BM863" s="186"/>
      <c r="BN863" s="186"/>
      <c r="BO863" s="186"/>
      <c r="BP863" s="186"/>
      <c r="BQ863" s="186"/>
      <c r="BR863" s="186"/>
      <c r="BS863" s="186"/>
      <c r="BT863" s="187"/>
      <c r="BU863" s="188"/>
      <c r="BV863" s="189"/>
      <c r="BW863" s="185"/>
      <c r="BX863"/>
      <c r="BZ863"/>
    </row>
    <row r="864" spans="2:78" ht="18.75">
      <c r="B864" s="363" t="s">
        <v>1049</v>
      </c>
      <c r="C864" s="364">
        <v>34096240000153</v>
      </c>
      <c r="D864" s="365" t="s">
        <v>11</v>
      </c>
      <c r="E864" s="365" t="s">
        <v>620</v>
      </c>
      <c r="F864" s="365" t="s">
        <v>687</v>
      </c>
      <c r="G864" s="366" t="s">
        <v>740</v>
      </c>
      <c r="H864" s="366" t="s">
        <v>34</v>
      </c>
      <c r="I864" s="366" t="s">
        <v>1321</v>
      </c>
      <c r="J864" s="366" t="s">
        <v>608</v>
      </c>
      <c r="K864" s="367" t="s">
        <v>48</v>
      </c>
      <c r="L864" s="368" t="s">
        <v>1341</v>
      </c>
      <c r="M864" s="368" t="s">
        <v>34</v>
      </c>
      <c r="N864" s="367">
        <v>503843</v>
      </c>
      <c r="O864" s="367" t="s">
        <v>1323</v>
      </c>
      <c r="P864" s="371">
        <v>43684</v>
      </c>
      <c r="Q864" s="372">
        <v>60.119192509999998</v>
      </c>
      <c r="R864" s="372">
        <v>68.90877169829362</v>
      </c>
      <c r="S864" s="367">
        <v>1</v>
      </c>
      <c r="T864" s="369">
        <v>0.10136522025630823</v>
      </c>
      <c r="U864" s="369">
        <v>1.086079877741825</v>
      </c>
      <c r="V864" s="369">
        <v>0.12639585602298231</v>
      </c>
      <c r="W864" s="369">
        <v>1.1323617548367053</v>
      </c>
      <c r="X864" s="369">
        <v>0.2304593609065686</v>
      </c>
      <c r="Y864" s="369">
        <v>1.5776271909611017</v>
      </c>
      <c r="Z864" s="369">
        <v>0.3340377493867881</v>
      </c>
      <c r="AA864" s="369">
        <v>1.8048706067349976</v>
      </c>
      <c r="AB864" s="369">
        <v>6.5022680924391851E-3</v>
      </c>
      <c r="AC864" s="373">
        <v>2.2721933650969772</v>
      </c>
      <c r="AD864" s="575">
        <v>0</v>
      </c>
      <c r="AE864" s="370" t="s">
        <v>2016</v>
      </c>
      <c r="AF864" s="370" t="s">
        <v>1833</v>
      </c>
      <c r="AG864" s="374" t="s">
        <v>1458</v>
      </c>
      <c r="AH864" s="374" t="s">
        <v>1813</v>
      </c>
      <c r="AI864" s="374">
        <v>5000</v>
      </c>
      <c r="AJ864" s="374">
        <v>5000</v>
      </c>
      <c r="AK864" s="374">
        <v>5000</v>
      </c>
      <c r="AL864" s="722">
        <v>2</v>
      </c>
      <c r="AM864" s="722">
        <v>20</v>
      </c>
      <c r="AN864" s="369" t="s">
        <v>1815</v>
      </c>
      <c r="AO864" s="367" t="s">
        <v>1326</v>
      </c>
      <c r="AP864" s="370" t="s">
        <v>1835</v>
      </c>
      <c r="AQ864" s="376" t="s">
        <v>670</v>
      </c>
      <c r="AR864" s="369">
        <v>3.3333333333333301E-3</v>
      </c>
      <c r="AS864" s="369">
        <v>3.3333333333333301E-3</v>
      </c>
      <c r="AT864" s="369" t="s">
        <v>1424</v>
      </c>
      <c r="AW864"/>
      <c r="AX864" s="198"/>
      <c r="AY864" s="184"/>
      <c r="AZ864" s="184"/>
      <c r="BA864" s="184"/>
      <c r="BB864" s="186"/>
      <c r="BC864" s="184"/>
      <c r="BD864" s="184"/>
      <c r="BE864" s="184"/>
      <c r="BF864" s="184"/>
      <c r="BG864" s="186"/>
      <c r="BH864" s="186"/>
      <c r="BI864" s="199"/>
      <c r="BJ864" s="199"/>
      <c r="BK864" s="199"/>
      <c r="BL864" s="186"/>
      <c r="BM864" s="186"/>
      <c r="BN864" s="186"/>
      <c r="BO864" s="186"/>
      <c r="BP864" s="186"/>
      <c r="BQ864" s="186"/>
      <c r="BR864" s="186"/>
      <c r="BS864" s="186"/>
      <c r="BT864" s="187"/>
      <c r="BU864" s="188"/>
      <c r="BV864" s="189"/>
      <c r="BW864" s="185"/>
      <c r="BX864"/>
      <c r="BZ864"/>
    </row>
    <row r="865" spans="2:78" ht="18.75">
      <c r="B865" s="363" t="s">
        <v>1220</v>
      </c>
      <c r="C865" s="364">
        <v>34270970000129</v>
      </c>
      <c r="D865" s="365" t="s">
        <v>14</v>
      </c>
      <c r="E865" s="365" t="s">
        <v>614</v>
      </c>
      <c r="F865" s="365" t="s">
        <v>1424</v>
      </c>
      <c r="G865" s="366" t="s">
        <v>1424</v>
      </c>
      <c r="H865" s="366" t="s">
        <v>1340</v>
      </c>
      <c r="I865" s="366" t="s">
        <v>34</v>
      </c>
      <c r="J865" s="366" t="s">
        <v>608</v>
      </c>
      <c r="K865" s="367" t="s">
        <v>48</v>
      </c>
      <c r="L865" s="368"/>
      <c r="M865" s="368" t="s">
        <v>34</v>
      </c>
      <c r="N865" s="367">
        <v>504122</v>
      </c>
      <c r="O865" s="367" t="s">
        <v>1323</v>
      </c>
      <c r="P865" s="371">
        <v>43692</v>
      </c>
      <c r="Q865" s="372">
        <v>8.0453262300000006</v>
      </c>
      <c r="R865" s="372">
        <v>10.771022730555561</v>
      </c>
      <c r="S865" s="367">
        <v>2</v>
      </c>
      <c r="T865" s="369">
        <v>5.6875058625524E-2</v>
      </c>
      <c r="U865" s="369">
        <v>0.60938906424093786</v>
      </c>
      <c r="V865" s="369">
        <v>1.3281546374557474E-2</v>
      </c>
      <c r="W865" s="369">
        <v>0.11898740696771243</v>
      </c>
      <c r="X865" s="369">
        <v>-2.0998947078101682E-2</v>
      </c>
      <c r="Y865" s="369">
        <v>-0.14374989916507294</v>
      </c>
      <c r="Z865" s="369">
        <v>1.7569891781462177E-2</v>
      </c>
      <c r="AA865" s="369">
        <v>9.4933525621251652E-2</v>
      </c>
      <c r="AB865" s="369">
        <v>0.27475408886999791</v>
      </c>
      <c r="AC865" s="373">
        <v>-0.35791969333432944</v>
      </c>
      <c r="AD865" s="575">
        <v>34096196000181</v>
      </c>
      <c r="AE865" s="370" t="s">
        <v>1889</v>
      </c>
      <c r="AF865" s="370" t="s">
        <v>1833</v>
      </c>
      <c r="AG865" s="374" t="s">
        <v>1458</v>
      </c>
      <c r="AH865" s="374" t="s">
        <v>1819</v>
      </c>
      <c r="AI865" s="374">
        <v>100</v>
      </c>
      <c r="AJ865" s="374">
        <v>100</v>
      </c>
      <c r="AK865" s="374">
        <v>100</v>
      </c>
      <c r="AL865" s="722">
        <v>0</v>
      </c>
      <c r="AM865" s="722">
        <v>0</v>
      </c>
      <c r="AN865" s="369" t="s">
        <v>1815</v>
      </c>
      <c r="AO865" s="367" t="s">
        <v>1326</v>
      </c>
      <c r="AP865" s="370" t="s">
        <v>1835</v>
      </c>
      <c r="AQ865" s="376" t="s">
        <v>670</v>
      </c>
      <c r="AR865" s="369">
        <v>7.6800000000000002E-3</v>
      </c>
      <c r="AS865" s="369">
        <v>7.6800000000000002E-3</v>
      </c>
      <c r="AT865" s="369" t="s">
        <v>1424</v>
      </c>
      <c r="AW865"/>
      <c r="AX865" s="198"/>
      <c r="AY865" s="184"/>
      <c r="AZ865" s="184"/>
      <c r="BA865" s="184"/>
      <c r="BB865" s="186"/>
      <c r="BC865" s="184"/>
      <c r="BD865" s="184"/>
      <c r="BE865" s="184"/>
      <c r="BF865" s="184"/>
      <c r="BG865" s="186"/>
      <c r="BH865" s="186"/>
      <c r="BI865" s="199"/>
      <c r="BJ865" s="199"/>
      <c r="BK865" s="199"/>
      <c r="BL865" s="186"/>
      <c r="BM865" s="186"/>
      <c r="BN865" s="186"/>
      <c r="BO865" s="186"/>
      <c r="BP865" s="186"/>
      <c r="BQ865" s="186"/>
      <c r="BR865" s="186"/>
      <c r="BS865" s="186"/>
      <c r="BT865" s="187"/>
      <c r="BU865" s="188"/>
      <c r="BV865" s="189"/>
      <c r="BW865" s="185"/>
      <c r="BX865"/>
      <c r="BZ865"/>
    </row>
    <row r="866" spans="2:78" ht="18.75">
      <c r="B866" s="363" t="s">
        <v>1280</v>
      </c>
      <c r="C866" s="364">
        <v>29982932000169</v>
      </c>
      <c r="D866" s="365" t="s">
        <v>14</v>
      </c>
      <c r="E866" s="365" t="s">
        <v>607</v>
      </c>
      <c r="F866" s="365" t="s">
        <v>1424</v>
      </c>
      <c r="G866" s="366" t="s">
        <v>1424</v>
      </c>
      <c r="H866" s="366" t="s">
        <v>34</v>
      </c>
      <c r="I866" s="366" t="s">
        <v>34</v>
      </c>
      <c r="J866" s="366" t="s">
        <v>611</v>
      </c>
      <c r="K866" s="367" t="s">
        <v>1815</v>
      </c>
      <c r="L866" s="368"/>
      <c r="M866" s="368" t="s">
        <v>1421</v>
      </c>
      <c r="N866" s="367">
        <v>504467</v>
      </c>
      <c r="O866" s="367" t="s">
        <v>1323</v>
      </c>
      <c r="P866" s="371">
        <v>43687</v>
      </c>
      <c r="Q866" s="372">
        <v>13.689994390000001</v>
      </c>
      <c r="R866" s="372">
        <v>96.690628393968225</v>
      </c>
      <c r="S866" s="367">
        <v>4</v>
      </c>
      <c r="T866" s="369">
        <v>-0.31625829642956971</v>
      </c>
      <c r="U866" s="369">
        <v>-3.388556460021988</v>
      </c>
      <c r="V866" s="369">
        <v>-0.26977007848754464</v>
      </c>
      <c r="W866" s="369">
        <v>-2.416830180121154</v>
      </c>
      <c r="X866" s="369">
        <v>-0.10069059082236465</v>
      </c>
      <c r="Y866" s="369">
        <v>-0.68928514480998537</v>
      </c>
      <c r="Z866" s="369">
        <v>0.38325677959464688</v>
      </c>
      <c r="AA866" s="369">
        <v>2.0708105523766016</v>
      </c>
      <c r="AB866" s="369">
        <v>0.20429441786654043</v>
      </c>
      <c r="AC866" s="373">
        <v>-1.8668719785675045</v>
      </c>
      <c r="AD866" s="575">
        <v>0</v>
      </c>
      <c r="AE866" s="370" t="s">
        <v>1825</v>
      </c>
      <c r="AF866" s="370" t="s">
        <v>1825</v>
      </c>
      <c r="AG866" s="374" t="s">
        <v>59</v>
      </c>
      <c r="AH866" s="374" t="s">
        <v>1894</v>
      </c>
      <c r="AI866" s="374">
        <v>0</v>
      </c>
      <c r="AJ866" s="374">
        <v>0</v>
      </c>
      <c r="AK866" s="374">
        <v>0</v>
      </c>
      <c r="AL866" s="722">
        <v>0.7</v>
      </c>
      <c r="AM866" s="722">
        <v>0</v>
      </c>
      <c r="AN866" s="369" t="s">
        <v>1824</v>
      </c>
      <c r="AO866" s="367" t="s">
        <v>1326</v>
      </c>
      <c r="AP866" s="370" t="s">
        <v>1816</v>
      </c>
      <c r="AQ866" s="376" t="s">
        <v>689</v>
      </c>
      <c r="AR866" s="369">
        <v>1.8666666666666699E-3</v>
      </c>
      <c r="AS866" s="369">
        <v>1.8666666666666699E-3</v>
      </c>
      <c r="AT866" s="369" t="s">
        <v>1424</v>
      </c>
      <c r="AW866"/>
      <c r="AX866" s="198"/>
      <c r="AY866" s="184"/>
      <c r="AZ866" s="184"/>
      <c r="BA866" s="184"/>
      <c r="BB866" s="186"/>
      <c r="BC866" s="184"/>
      <c r="BD866" s="184"/>
      <c r="BE866" s="184"/>
      <c r="BF866" s="184"/>
      <c r="BG866" s="186"/>
      <c r="BH866" s="186"/>
      <c r="BI866" s="199"/>
      <c r="BJ866" s="199"/>
      <c r="BK866" s="199"/>
      <c r="BL866" s="186"/>
      <c r="BM866" s="186"/>
      <c r="BN866" s="186"/>
      <c r="BO866" s="186"/>
      <c r="BP866" s="186"/>
      <c r="BQ866" s="186"/>
      <c r="BR866" s="186"/>
      <c r="BS866" s="186"/>
      <c r="BT866" s="187"/>
      <c r="BU866" s="188"/>
      <c r="BV866" s="189"/>
      <c r="BW866" s="185"/>
      <c r="BX866"/>
      <c r="BZ866"/>
    </row>
    <row r="867" spans="2:78" ht="18.75">
      <c r="B867" s="363" t="s">
        <v>971</v>
      </c>
      <c r="C867" s="364"/>
      <c r="D867" s="365" t="s">
        <v>14</v>
      </c>
      <c r="E867" s="365" t="s">
        <v>15</v>
      </c>
      <c r="F867" s="365" t="s">
        <v>703</v>
      </c>
      <c r="G867" s="366" t="s">
        <v>1424</v>
      </c>
      <c r="H867" s="366" t="s">
        <v>34</v>
      </c>
      <c r="I867" s="366" t="s">
        <v>34</v>
      </c>
      <c r="J867" s="366" t="s">
        <v>611</v>
      </c>
      <c r="L867" s="368"/>
      <c r="M867" s="368" t="s">
        <v>34</v>
      </c>
      <c r="N867" s="367">
        <v>504505</v>
      </c>
      <c r="O867" s="367" t="s">
        <v>1323</v>
      </c>
      <c r="P867" s="371"/>
      <c r="S867" s="367"/>
      <c r="U867" s="369"/>
      <c r="W867" s="369"/>
      <c r="Y867" s="369"/>
      <c r="AA867" s="369"/>
      <c r="AD867" s="575">
        <v>0</v>
      </c>
      <c r="AE867" s="370"/>
      <c r="AF867" s="370"/>
      <c r="AG867" s="374" t="s">
        <v>1458</v>
      </c>
      <c r="AH867" s="374"/>
      <c r="AI867" s="374">
        <v>500</v>
      </c>
      <c r="AJ867" s="374">
        <v>100</v>
      </c>
      <c r="AK867" s="374">
        <v>100</v>
      </c>
      <c r="AN867" s="369"/>
      <c r="AO867" s="367" t="s">
        <v>1326</v>
      </c>
      <c r="AP867" s="370"/>
      <c r="AR867" s="369">
        <v>6.6666666666666697E-3</v>
      </c>
      <c r="AS867" s="369">
        <v>6.6666666666666697E-3</v>
      </c>
      <c r="AT867" s="369" t="s">
        <v>1424</v>
      </c>
      <c r="AW867"/>
      <c r="AX867" s="198"/>
      <c r="AY867" s="184"/>
      <c r="AZ867" s="184"/>
      <c r="BA867" s="184"/>
      <c r="BB867" s="186"/>
      <c r="BC867" s="184"/>
      <c r="BD867" s="184"/>
      <c r="BE867" s="184"/>
      <c r="BF867" s="184"/>
      <c r="BG867" s="186"/>
      <c r="BH867" s="186"/>
      <c r="BI867" s="199"/>
      <c r="BJ867" s="199"/>
      <c r="BK867" s="199"/>
      <c r="BL867" s="186"/>
      <c r="BM867" s="186"/>
      <c r="BN867" s="186"/>
      <c r="BO867" s="186"/>
      <c r="BP867" s="186"/>
      <c r="BQ867" s="186"/>
      <c r="BR867" s="186"/>
      <c r="BS867" s="186"/>
      <c r="BT867" s="187"/>
      <c r="BU867" s="188"/>
      <c r="BV867" s="189"/>
      <c r="BW867" s="185"/>
      <c r="BX867"/>
      <c r="BZ867"/>
    </row>
    <row r="868" spans="2:78" ht="18.75">
      <c r="B868" s="363" t="s">
        <v>1708</v>
      </c>
      <c r="C868" s="364">
        <v>32999290000115</v>
      </c>
      <c r="D868" s="365" t="s">
        <v>14</v>
      </c>
      <c r="E868" s="365" t="s">
        <v>614</v>
      </c>
      <c r="F868" s="365" t="s">
        <v>1424</v>
      </c>
      <c r="G868" s="366" t="s">
        <v>1424</v>
      </c>
      <c r="H868" s="366" t="s">
        <v>1340</v>
      </c>
      <c r="I868" s="366" t="s">
        <v>34</v>
      </c>
      <c r="J868" s="366" t="s">
        <v>608</v>
      </c>
      <c r="K868" s="367" t="s">
        <v>48</v>
      </c>
      <c r="L868" s="368"/>
      <c r="M868" s="368" t="s">
        <v>1424</v>
      </c>
      <c r="N868" s="367">
        <v>504572</v>
      </c>
      <c r="O868" s="367" t="s">
        <v>1326</v>
      </c>
      <c r="P868" s="371">
        <v>43664</v>
      </c>
      <c r="Q868" s="372">
        <v>18.95767725</v>
      </c>
      <c r="R868" s="372">
        <v>33.735679810793641</v>
      </c>
      <c r="S868" s="367">
        <v>2</v>
      </c>
      <c r="T868" s="369">
        <v>5.0660531749708193E-2</v>
      </c>
      <c r="U868" s="369">
        <v>0.5428033796003594</v>
      </c>
      <c r="V868" s="369">
        <v>-0.10723712368404703</v>
      </c>
      <c r="W868" s="369">
        <v>-0.96072150922755495</v>
      </c>
      <c r="X868" s="369">
        <v>-6.5070491118289664E-2</v>
      </c>
      <c r="Y868" s="369">
        <v>-0.44544502646184631</v>
      </c>
      <c r="Z868" s="369">
        <v>-0.18208416758031665</v>
      </c>
      <c r="AA868" s="369">
        <v>-0.98383599644298592</v>
      </c>
      <c r="AB868" s="369">
        <v>0.27185029919825432</v>
      </c>
      <c r="AC868" s="373">
        <v>-0.80507017992905949</v>
      </c>
      <c r="AD868" s="575">
        <v>23960625000109</v>
      </c>
      <c r="AE868" s="370" t="s">
        <v>1906</v>
      </c>
      <c r="AF868" s="370" t="s">
        <v>1907</v>
      </c>
      <c r="AG868" s="374" t="s">
        <v>1462</v>
      </c>
      <c r="AH868" s="374" t="s">
        <v>1819</v>
      </c>
      <c r="AI868" s="374">
        <v>5000</v>
      </c>
      <c r="AJ868" s="374">
        <v>1000</v>
      </c>
      <c r="AK868" s="374">
        <v>5000</v>
      </c>
      <c r="AL868" s="722">
        <v>2.5</v>
      </c>
      <c r="AM868" s="722">
        <v>0</v>
      </c>
      <c r="AN868" s="369" t="s">
        <v>1820</v>
      </c>
      <c r="AO868" s="367" t="s">
        <v>1326</v>
      </c>
      <c r="AP868" s="370" t="s">
        <v>1835</v>
      </c>
      <c r="AQ868" s="376" t="s">
        <v>1815</v>
      </c>
      <c r="AR868" s="369">
        <v>0</v>
      </c>
      <c r="AS868" s="369">
        <v>0</v>
      </c>
      <c r="AT868" s="369" t="s">
        <v>1424</v>
      </c>
      <c r="AW868"/>
      <c r="AX868" s="198"/>
      <c r="AY868" s="184"/>
      <c r="AZ868" s="184"/>
      <c r="BA868" s="184"/>
      <c r="BB868" s="186"/>
      <c r="BC868" s="184"/>
      <c r="BD868" s="184"/>
      <c r="BE868" s="184"/>
      <c r="BF868" s="184"/>
      <c r="BG868" s="186"/>
      <c r="BH868" s="186"/>
      <c r="BI868" s="199"/>
      <c r="BJ868" s="199"/>
      <c r="BK868" s="199"/>
      <c r="BL868" s="186"/>
      <c r="BM868" s="186"/>
      <c r="BN868" s="186"/>
      <c r="BO868" s="186"/>
      <c r="BP868" s="186"/>
      <c r="BQ868" s="186"/>
      <c r="BR868" s="186"/>
      <c r="BS868" s="186"/>
      <c r="BT868" s="187"/>
      <c r="BU868" s="188"/>
      <c r="BV868" s="189"/>
      <c r="BW868" s="185"/>
      <c r="BX868"/>
      <c r="BZ868"/>
    </row>
    <row r="869" spans="2:78" ht="18.75">
      <c r="B869" s="363" t="s">
        <v>1660</v>
      </c>
      <c r="C869" s="364">
        <v>34200563000145</v>
      </c>
      <c r="D869" s="365" t="s">
        <v>14</v>
      </c>
      <c r="E869" s="365" t="s">
        <v>607</v>
      </c>
      <c r="F869" s="365" t="s">
        <v>1319</v>
      </c>
      <c r="G869" s="366" t="s">
        <v>1424</v>
      </c>
      <c r="H869" s="366" t="s">
        <v>34</v>
      </c>
      <c r="I869" s="366" t="s">
        <v>34</v>
      </c>
      <c r="J869" s="366" t="s">
        <v>608</v>
      </c>
      <c r="K869" s="367" t="s">
        <v>48</v>
      </c>
      <c r="L869" s="368"/>
      <c r="M869" s="368" t="s">
        <v>1424</v>
      </c>
      <c r="N869" s="367">
        <v>504580</v>
      </c>
      <c r="O869" s="367" t="s">
        <v>1323</v>
      </c>
      <c r="P869" s="371">
        <v>43694</v>
      </c>
      <c r="Q869" s="372">
        <v>12.146145020000001</v>
      </c>
      <c r="R869" s="372">
        <v>14.502541110198411</v>
      </c>
      <c r="S869" s="367">
        <v>2</v>
      </c>
      <c r="T869" s="369">
        <v>-4.0545454556762506E-2</v>
      </c>
      <c r="U869" s="369">
        <v>-0.43442516295676759</v>
      </c>
      <c r="V869" s="369">
        <v>-0.18250960430822416</v>
      </c>
      <c r="W869" s="369">
        <v>-1.6350765152572375</v>
      </c>
      <c r="X869" s="369">
        <v>-0.19774430476753591</v>
      </c>
      <c r="Y869" s="369">
        <v>-1.3536737706455728</v>
      </c>
      <c r="Z869" s="369">
        <v>0.20743383830256912</v>
      </c>
      <c r="AA869" s="369">
        <v>1.1208051733129516</v>
      </c>
      <c r="AB869" s="369">
        <v>0.25827965950808623</v>
      </c>
      <c r="AC869" s="373">
        <v>-1.1388084159382892</v>
      </c>
      <c r="AD869" s="575">
        <v>34258716000105</v>
      </c>
      <c r="AE869" s="370" t="s">
        <v>1906</v>
      </c>
      <c r="AF869" s="370" t="s">
        <v>1907</v>
      </c>
      <c r="AG869" s="374" t="s">
        <v>1462</v>
      </c>
      <c r="AH869" s="374" t="s">
        <v>1813</v>
      </c>
      <c r="AI869" s="374">
        <v>50000</v>
      </c>
      <c r="AJ869" s="374">
        <v>10000</v>
      </c>
      <c r="AK869" s="374">
        <v>10000</v>
      </c>
      <c r="AL869" s="722">
        <v>0</v>
      </c>
      <c r="AM869" s="722">
        <v>0</v>
      </c>
      <c r="AN869" s="369" t="s">
        <v>668</v>
      </c>
      <c r="AO869" s="367" t="s">
        <v>1326</v>
      </c>
      <c r="AP869" s="370" t="s">
        <v>1816</v>
      </c>
      <c r="AQ869" s="376" t="s">
        <v>1815</v>
      </c>
      <c r="AR869" s="369">
        <v>0</v>
      </c>
      <c r="AS869" s="369">
        <v>0</v>
      </c>
      <c r="AT869" s="369" t="s">
        <v>1424</v>
      </c>
      <c r="AW869"/>
      <c r="AX869" s="198"/>
      <c r="AY869" s="184"/>
      <c r="AZ869" s="184"/>
      <c r="BA869" s="184"/>
      <c r="BB869" s="186"/>
      <c r="BC869" s="184"/>
      <c r="BD869" s="184"/>
      <c r="BE869" s="184"/>
      <c r="BF869" s="184"/>
      <c r="BG869" s="186"/>
      <c r="BH869" s="186"/>
      <c r="BI869" s="199"/>
      <c r="BJ869" s="199"/>
      <c r="BK869" s="199"/>
      <c r="BL869" s="186"/>
      <c r="BM869" s="186"/>
      <c r="BN869" s="186"/>
      <c r="BO869" s="186"/>
      <c r="BP869" s="186"/>
      <c r="BQ869" s="186"/>
      <c r="BR869" s="186"/>
      <c r="BS869" s="186"/>
      <c r="BT869" s="187"/>
      <c r="BU869" s="188"/>
      <c r="BV869" s="189"/>
      <c r="BW869" s="185"/>
      <c r="BX869"/>
      <c r="BZ869"/>
    </row>
    <row r="870" spans="2:78" ht="18.75">
      <c r="B870" s="363" t="s">
        <v>1217</v>
      </c>
      <c r="C870" s="364">
        <v>34096113000154</v>
      </c>
      <c r="D870" s="365" t="s">
        <v>14</v>
      </c>
      <c r="E870" s="365" t="s">
        <v>614</v>
      </c>
      <c r="F870" s="365" t="s">
        <v>1424</v>
      </c>
      <c r="G870" s="366" t="s">
        <v>1424</v>
      </c>
      <c r="H870" s="366" t="s">
        <v>1340</v>
      </c>
      <c r="I870" s="366" t="s">
        <v>34</v>
      </c>
      <c r="J870" s="366" t="s">
        <v>608</v>
      </c>
      <c r="K870" s="367" t="s">
        <v>48</v>
      </c>
      <c r="L870" s="368"/>
      <c r="M870" s="368" t="s">
        <v>34</v>
      </c>
      <c r="N870" s="367">
        <v>505013</v>
      </c>
      <c r="O870" s="367" t="s">
        <v>1323</v>
      </c>
      <c r="P870" s="371">
        <v>43660</v>
      </c>
      <c r="Q870" s="372">
        <v>60.996379529999999</v>
      </c>
      <c r="R870" s="372">
        <v>71.664537224126974</v>
      </c>
      <c r="S870" s="367">
        <v>2</v>
      </c>
      <c r="T870" s="369">
        <v>5.5920322833419966E-2</v>
      </c>
      <c r="U870" s="369">
        <v>0.59915952663679539</v>
      </c>
      <c r="V870" s="369">
        <v>1.3096681797788445E-2</v>
      </c>
      <c r="W870" s="369">
        <v>0.11733123260295114</v>
      </c>
      <c r="X870" s="369">
        <v>-2.4868303207120968E-2</v>
      </c>
      <c r="Y870" s="369">
        <v>-0.17023787264829207</v>
      </c>
      <c r="Z870" s="369">
        <v>5.7738766604567004E-3</v>
      </c>
      <c r="AA870" s="369">
        <v>3.1197373022965599E-2</v>
      </c>
      <c r="AB870" s="369">
        <v>0.27771116120918304</v>
      </c>
      <c r="AC870" s="373">
        <v>-0.35477423153784954</v>
      </c>
      <c r="AD870" s="575">
        <v>33600915000197</v>
      </c>
      <c r="AE870" s="370" t="s">
        <v>1995</v>
      </c>
      <c r="AF870" s="370" t="s">
        <v>1833</v>
      </c>
      <c r="AG870" s="374" t="s">
        <v>1458</v>
      </c>
      <c r="AH870" s="374" t="s">
        <v>1813</v>
      </c>
      <c r="AI870" s="374">
        <v>30000</v>
      </c>
      <c r="AJ870" s="374">
        <v>10000</v>
      </c>
      <c r="AK870" s="374">
        <v>30000</v>
      </c>
      <c r="AL870" s="722">
        <v>1.92</v>
      </c>
      <c r="AM870" s="722">
        <v>20</v>
      </c>
      <c r="AN870" s="369" t="s">
        <v>1815</v>
      </c>
      <c r="AO870" s="367" t="s">
        <v>1326</v>
      </c>
      <c r="AP870" s="370" t="s">
        <v>1816</v>
      </c>
      <c r="AQ870" s="376" t="s">
        <v>661</v>
      </c>
      <c r="AR870" s="369">
        <v>6.4000000000000003E-3</v>
      </c>
      <c r="AS870" s="369">
        <v>6.4000000000000003E-3</v>
      </c>
      <c r="AT870" s="369" t="s">
        <v>1424</v>
      </c>
      <c r="AW870"/>
      <c r="AX870" s="198"/>
      <c r="AY870" s="184"/>
      <c r="AZ870" s="184"/>
      <c r="BA870" s="184"/>
      <c r="BB870" s="186"/>
      <c r="BC870" s="184"/>
      <c r="BD870" s="184"/>
      <c r="BE870" s="184"/>
      <c r="BF870" s="184"/>
      <c r="BG870" s="186"/>
      <c r="BH870" s="186"/>
      <c r="BI870" s="199"/>
      <c r="BJ870" s="199"/>
      <c r="BK870" s="199"/>
      <c r="BL870" s="186"/>
      <c r="BM870" s="186"/>
      <c r="BN870" s="186"/>
      <c r="BO870" s="186"/>
      <c r="BP870" s="186"/>
      <c r="BQ870" s="186"/>
      <c r="BR870" s="186"/>
      <c r="BS870" s="186"/>
      <c r="BT870" s="187"/>
      <c r="BU870" s="188"/>
      <c r="BV870" s="189"/>
      <c r="BW870" s="185"/>
      <c r="BX870"/>
      <c r="BZ870"/>
    </row>
    <row r="871" spans="2:78" ht="18.75">
      <c r="B871" s="363" t="s">
        <v>990</v>
      </c>
      <c r="C871" s="364"/>
      <c r="D871" s="365" t="s">
        <v>11</v>
      </c>
      <c r="E871" s="365" t="s">
        <v>663</v>
      </c>
      <c r="F871" s="365" t="s">
        <v>665</v>
      </c>
      <c r="G871" s="366" t="s">
        <v>1424</v>
      </c>
      <c r="H871" s="366" t="s">
        <v>34</v>
      </c>
      <c r="I871" s="366" t="s">
        <v>1424</v>
      </c>
      <c r="J871" s="366" t="s">
        <v>611</v>
      </c>
      <c r="L871" s="368"/>
      <c r="M871" s="368" t="s">
        <v>34</v>
      </c>
      <c r="N871" s="367">
        <v>505161</v>
      </c>
      <c r="O871" s="367" t="s">
        <v>1323</v>
      </c>
      <c r="P871" s="371"/>
      <c r="S871" s="367"/>
      <c r="U871" s="369"/>
      <c r="W871" s="369"/>
      <c r="Y871" s="369"/>
      <c r="AA871" s="369"/>
      <c r="AD871" s="575">
        <v>0</v>
      </c>
      <c r="AE871" s="370"/>
      <c r="AF871" s="370"/>
      <c r="AG871" s="374" t="s">
        <v>1458</v>
      </c>
      <c r="AH871" s="374"/>
      <c r="AI871" s="374">
        <v>5000</v>
      </c>
      <c r="AJ871" s="374">
        <v>1000</v>
      </c>
      <c r="AK871" s="374">
        <v>5000</v>
      </c>
      <c r="AN871" s="369"/>
      <c r="AO871" s="367" t="s">
        <v>1326</v>
      </c>
      <c r="AP871" s="370"/>
      <c r="AR871" s="369">
        <v>2.3333333333333301E-3</v>
      </c>
      <c r="AS871" s="369">
        <v>2.3333333333333301E-3</v>
      </c>
      <c r="AT871" s="369" t="s">
        <v>1424</v>
      </c>
      <c r="AW871"/>
      <c r="AX871" s="198"/>
      <c r="AY871" s="184"/>
      <c r="AZ871" s="184"/>
      <c r="BA871" s="184"/>
      <c r="BB871" s="186"/>
      <c r="BC871" s="184"/>
      <c r="BD871" s="184"/>
      <c r="BE871" s="184"/>
      <c r="BF871" s="184"/>
      <c r="BG871" s="186"/>
      <c r="BH871" s="186"/>
      <c r="BI871" s="199"/>
      <c r="BJ871" s="199"/>
      <c r="BK871" s="199"/>
      <c r="BL871" s="186"/>
      <c r="BM871" s="186"/>
      <c r="BN871" s="186"/>
      <c r="BO871" s="186"/>
      <c r="BP871" s="186"/>
      <c r="BQ871" s="186"/>
      <c r="BR871" s="186"/>
      <c r="BS871" s="186"/>
      <c r="BT871" s="187"/>
      <c r="BU871" s="188"/>
      <c r="BV871" s="189"/>
      <c r="BW871" s="185"/>
      <c r="BX871"/>
      <c r="BZ871"/>
    </row>
    <row r="872" spans="2:78" ht="18.75">
      <c r="B872" s="363" t="s">
        <v>1391</v>
      </c>
      <c r="C872" s="364">
        <v>33824969000136</v>
      </c>
      <c r="D872" s="365" t="s">
        <v>13</v>
      </c>
      <c r="E872" s="365" t="s">
        <v>615</v>
      </c>
      <c r="F872" s="365" t="s">
        <v>619</v>
      </c>
      <c r="G872" s="366" t="s">
        <v>34</v>
      </c>
      <c r="H872" s="366" t="s">
        <v>1339</v>
      </c>
      <c r="I872" s="366" t="s">
        <v>34</v>
      </c>
      <c r="J872" s="366" t="s">
        <v>1424</v>
      </c>
      <c r="K872" s="367" t="s">
        <v>48</v>
      </c>
      <c r="L872" s="368"/>
      <c r="M872" s="368" t="s">
        <v>1421</v>
      </c>
      <c r="N872" s="367">
        <v>505234</v>
      </c>
      <c r="O872" s="367" t="s">
        <v>1323</v>
      </c>
      <c r="P872" s="371">
        <v>43695</v>
      </c>
      <c r="Q872" s="372">
        <v>1.8124634100000001</v>
      </c>
      <c r="R872" s="372">
        <v>1.6190855089682534</v>
      </c>
      <c r="S872" s="367">
        <v>3</v>
      </c>
      <c r="T872" s="369">
        <v>0.10404158975672595</v>
      </c>
      <c r="U872" s="369">
        <v>1.1147558975093126</v>
      </c>
      <c r="V872" s="369">
        <v>0.10275241191306583</v>
      </c>
      <c r="W872" s="369">
        <v>0.92054364065881233</v>
      </c>
      <c r="X872" s="369">
        <v>0.14715427777457535</v>
      </c>
      <c r="Y872" s="369">
        <v>1.0073558694694622</v>
      </c>
      <c r="Z872" s="369">
        <v>0.16568205087951449</v>
      </c>
      <c r="AA872" s="369">
        <v>0.89521218558370363</v>
      </c>
      <c r="AB872" s="369">
        <v>3.5730180106234084E-2</v>
      </c>
      <c r="AC872" s="373">
        <v>-0.2482224737133901</v>
      </c>
      <c r="AD872" s="575">
        <v>9605786000145</v>
      </c>
      <c r="AE872" s="370" t="s">
        <v>1871</v>
      </c>
      <c r="AF872" s="370" t="s">
        <v>1871</v>
      </c>
      <c r="AG872" s="374" t="s">
        <v>1461</v>
      </c>
      <c r="AH872" s="374" t="s">
        <v>1819</v>
      </c>
      <c r="AI872" s="374">
        <v>200</v>
      </c>
      <c r="AJ872" s="374">
        <v>100</v>
      </c>
      <c r="AK872" s="374">
        <v>200</v>
      </c>
      <c r="AL872" s="722">
        <v>1</v>
      </c>
      <c r="AM872" s="722">
        <v>0</v>
      </c>
      <c r="AN872" s="369" t="s">
        <v>1820</v>
      </c>
      <c r="AO872" s="367" t="s">
        <v>1326</v>
      </c>
      <c r="AP872" s="370" t="s">
        <v>1835</v>
      </c>
      <c r="AQ872" s="376" t="s">
        <v>670</v>
      </c>
      <c r="AR872" s="369">
        <v>3.3333333333333301E-3</v>
      </c>
      <c r="AS872" s="369">
        <v>3.3333333333333301E-3</v>
      </c>
      <c r="AT872" s="369" t="s">
        <v>1424</v>
      </c>
      <c r="AW872"/>
      <c r="AX872" s="198"/>
      <c r="AY872" s="184"/>
      <c r="AZ872" s="184"/>
      <c r="BA872" s="184"/>
      <c r="BB872" s="186"/>
      <c r="BC872" s="184"/>
      <c r="BD872" s="184"/>
      <c r="BE872" s="184"/>
      <c r="BF872" s="184"/>
      <c r="BG872" s="186"/>
      <c r="BH872" s="186"/>
      <c r="BI872" s="199"/>
      <c r="BJ872" s="199"/>
      <c r="BK872" s="199"/>
      <c r="BL872" s="186"/>
      <c r="BM872" s="186"/>
      <c r="BN872" s="186"/>
      <c r="BO872" s="186"/>
      <c r="BP872" s="186"/>
      <c r="BQ872" s="186"/>
      <c r="BR872" s="186"/>
      <c r="BS872" s="186"/>
      <c r="BT872" s="187"/>
      <c r="BU872" s="188"/>
      <c r="BV872" s="189"/>
      <c r="BW872" s="185"/>
      <c r="BX872"/>
      <c r="BZ872"/>
    </row>
    <row r="873" spans="2:78" ht="18.75">
      <c r="B873" s="363" t="s">
        <v>567</v>
      </c>
      <c r="C873" s="364">
        <v>33378392000186</v>
      </c>
      <c r="D873" s="365" t="s">
        <v>14</v>
      </c>
      <c r="E873" s="365" t="s">
        <v>614</v>
      </c>
      <c r="F873" s="365" t="s">
        <v>1424</v>
      </c>
      <c r="G873" s="366" t="s">
        <v>1424</v>
      </c>
      <c r="H873" s="366" t="s">
        <v>867</v>
      </c>
      <c r="I873" s="366" t="s">
        <v>34</v>
      </c>
      <c r="J873" s="366" t="s">
        <v>608</v>
      </c>
      <c r="K873" s="367" t="s">
        <v>48</v>
      </c>
      <c r="L873" s="368"/>
      <c r="M873" s="368" t="s">
        <v>34</v>
      </c>
      <c r="N873" s="367">
        <v>505307</v>
      </c>
      <c r="O873" s="367" t="s">
        <v>1323</v>
      </c>
      <c r="P873" s="371">
        <v>43649</v>
      </c>
      <c r="Q873" s="372">
        <v>34.019436110000001</v>
      </c>
      <c r="R873" s="372">
        <v>41.900337734166655</v>
      </c>
      <c r="S873" s="367">
        <v>2</v>
      </c>
      <c r="T873" s="369">
        <v>-2.2608194157216044E-2</v>
      </c>
      <c r="U873" s="369">
        <v>-0.24223599262296835</v>
      </c>
      <c r="V873" s="369">
        <v>-6.6274928435211544E-3</v>
      </c>
      <c r="W873" s="369">
        <v>-5.9374726850955878E-2</v>
      </c>
      <c r="X873" s="369">
        <v>0.24702715068246928</v>
      </c>
      <c r="Y873" s="369">
        <v>1.691043263720172</v>
      </c>
      <c r="Z873" s="369">
        <v>0.33685767244868092</v>
      </c>
      <c r="AA873" s="369">
        <v>1.8201071967821039</v>
      </c>
      <c r="AB873" s="369">
        <v>0.11953867418585973</v>
      </c>
      <c r="AC873" s="373">
        <v>-0.98921072409525757</v>
      </c>
      <c r="AD873" s="575">
        <v>0</v>
      </c>
      <c r="AE873" s="370" t="s">
        <v>1878</v>
      </c>
      <c r="AF873" s="370" t="s">
        <v>1812</v>
      </c>
      <c r="AG873" s="374" t="s">
        <v>1459</v>
      </c>
      <c r="AH873" s="374" t="s">
        <v>1819</v>
      </c>
      <c r="AI873" s="374">
        <v>20000</v>
      </c>
      <c r="AJ873" s="374">
        <v>5000</v>
      </c>
      <c r="AK873" s="374">
        <v>20000</v>
      </c>
      <c r="AL873" s="722">
        <v>1.75</v>
      </c>
      <c r="AM873" s="722">
        <v>20</v>
      </c>
      <c r="AN873" s="369" t="s">
        <v>1820</v>
      </c>
      <c r="AO873" s="367" t="s">
        <v>1326</v>
      </c>
      <c r="AP873" s="370" t="s">
        <v>1835</v>
      </c>
      <c r="AQ873" s="376" t="s">
        <v>670</v>
      </c>
      <c r="AR873" s="369">
        <v>4.6666666666666697E-3</v>
      </c>
      <c r="AS873" s="369">
        <v>4.6666666666666697E-3</v>
      </c>
      <c r="AT873" s="369" t="s">
        <v>1424</v>
      </c>
      <c r="AW873" s="198"/>
      <c r="AX873" s="198"/>
      <c r="AY873" s="184"/>
      <c r="AZ873" s="184"/>
      <c r="BA873" s="184"/>
      <c r="BB873" s="186"/>
      <c r="BC873" s="184"/>
      <c r="BD873" s="184"/>
      <c r="BE873" s="184"/>
      <c r="BF873" s="184"/>
      <c r="BG873" s="186"/>
      <c r="BH873" s="186"/>
      <c r="BI873" s="199"/>
      <c r="BJ873" s="199"/>
      <c r="BK873" s="199"/>
      <c r="BL873" s="218"/>
      <c r="BM873" s="186"/>
      <c r="BN873" s="186"/>
      <c r="BO873" s="186"/>
      <c r="BP873" s="186"/>
      <c r="BQ873" s="186"/>
      <c r="BR873" s="186"/>
      <c r="BS873" s="186"/>
      <c r="BT873" s="187"/>
      <c r="BU873" s="188"/>
      <c r="BV873" s="189"/>
      <c r="BW873" s="185"/>
      <c r="BX873"/>
      <c r="BZ873"/>
    </row>
    <row r="874" spans="2:78" ht="18.75">
      <c r="B874" s="363" t="s">
        <v>801</v>
      </c>
      <c r="C874" s="364">
        <v>33824820000157</v>
      </c>
      <c r="D874" s="365" t="s">
        <v>11</v>
      </c>
      <c r="E874" s="365" t="s">
        <v>663</v>
      </c>
      <c r="F874" s="365" t="s">
        <v>665</v>
      </c>
      <c r="G874" s="366" t="s">
        <v>1424</v>
      </c>
      <c r="H874" s="366" t="s">
        <v>34</v>
      </c>
      <c r="I874" s="366" t="s">
        <v>1424</v>
      </c>
      <c r="J874" s="366" t="s">
        <v>611</v>
      </c>
      <c r="K874" s="367" t="s">
        <v>48</v>
      </c>
      <c r="L874" s="368"/>
      <c r="M874" s="368" t="s">
        <v>1421</v>
      </c>
      <c r="N874" s="367">
        <v>505323</v>
      </c>
      <c r="O874" s="367" t="s">
        <v>1323</v>
      </c>
      <c r="P874" s="371">
        <v>43693</v>
      </c>
      <c r="Q874" s="372">
        <v>2.7481856100000002</v>
      </c>
      <c r="R874" s="372">
        <v>4.5831071361904803</v>
      </c>
      <c r="S874" s="367">
        <v>5</v>
      </c>
      <c r="T874" s="369">
        <v>2.9319255696743873E-2</v>
      </c>
      <c r="U874" s="369">
        <v>0.31414180881848586</v>
      </c>
      <c r="V874" s="369">
        <v>3.9120720287467048E-2</v>
      </c>
      <c r="W874" s="369">
        <v>0.35047673926222173</v>
      </c>
      <c r="X874" s="369">
        <v>9.8655628442519294E-2</v>
      </c>
      <c r="Y874" s="369">
        <v>0.67535465411349993</v>
      </c>
      <c r="Z874" s="369">
        <v>0.16774106470885353</v>
      </c>
      <c r="AA874" s="369">
        <v>0.9063374357874816</v>
      </c>
      <c r="AB874" s="369">
        <v>2.318704512002619E-2</v>
      </c>
      <c r="AC874" s="373">
        <v>-3.1267772561142659</v>
      </c>
      <c r="AD874" s="575">
        <v>32841087000116</v>
      </c>
      <c r="AE874" s="370" t="s">
        <v>1871</v>
      </c>
      <c r="AF874" s="370" t="s">
        <v>1871</v>
      </c>
      <c r="AG874" s="374" t="s">
        <v>1461</v>
      </c>
      <c r="AH874" s="374" t="s">
        <v>1813</v>
      </c>
      <c r="AI874" s="374">
        <v>25000</v>
      </c>
      <c r="AJ874" s="374">
        <v>0</v>
      </c>
      <c r="AK874" s="374">
        <v>0</v>
      </c>
      <c r="AL874" s="722">
        <v>0.7</v>
      </c>
      <c r="AM874" s="722">
        <v>20</v>
      </c>
      <c r="AN874" s="369" t="s">
        <v>1820</v>
      </c>
      <c r="AO874" s="367" t="s">
        <v>1326</v>
      </c>
      <c r="AP874" s="370" t="s">
        <v>1821</v>
      </c>
      <c r="AQ874" s="376" t="s">
        <v>11</v>
      </c>
      <c r="AR874" s="369">
        <v>1.6665E-3</v>
      </c>
      <c r="AS874" s="369">
        <v>1.6665E-3</v>
      </c>
      <c r="AT874" s="369" t="s">
        <v>1424</v>
      </c>
      <c r="AW874"/>
      <c r="AX874" s="198"/>
      <c r="AY874" s="184"/>
      <c r="AZ874" s="184"/>
      <c r="BA874" s="184"/>
      <c r="BB874" s="186"/>
      <c r="BC874" s="184"/>
      <c r="BD874" s="184"/>
      <c r="BE874" s="184"/>
      <c r="BF874" s="184"/>
      <c r="BG874" s="186"/>
      <c r="BH874" s="186"/>
      <c r="BI874" s="199"/>
      <c r="BJ874" s="199"/>
      <c r="BK874" s="199"/>
      <c r="BL874" s="186"/>
      <c r="BM874" s="186"/>
      <c r="BN874" s="186"/>
      <c r="BO874" s="186"/>
      <c r="BP874" s="186"/>
      <c r="BQ874" s="186"/>
      <c r="BR874" s="186"/>
      <c r="BS874" s="186"/>
      <c r="BT874" s="187"/>
      <c r="BU874" s="188"/>
      <c r="BV874" s="189"/>
      <c r="BW874" s="185"/>
      <c r="BX874"/>
      <c r="BZ874"/>
    </row>
    <row r="875" spans="2:78" ht="18.75">
      <c r="B875" s="363" t="s">
        <v>796</v>
      </c>
      <c r="C875" s="364">
        <v>33824951000134</v>
      </c>
      <c r="D875" s="365" t="s">
        <v>14</v>
      </c>
      <c r="E875" s="365" t="s">
        <v>607</v>
      </c>
      <c r="F875" s="365" t="s">
        <v>1424</v>
      </c>
      <c r="G875" s="366" t="s">
        <v>1424</v>
      </c>
      <c r="H875" s="366" t="s">
        <v>34</v>
      </c>
      <c r="I875" s="366" t="s">
        <v>34</v>
      </c>
      <c r="J875" s="366" t="s">
        <v>608</v>
      </c>
      <c r="K875" s="367" t="s">
        <v>48</v>
      </c>
      <c r="L875" s="368"/>
      <c r="M875" s="368" t="s">
        <v>34</v>
      </c>
      <c r="N875" s="367">
        <v>505341</v>
      </c>
      <c r="O875" s="367" t="s">
        <v>1323</v>
      </c>
      <c r="P875" s="371">
        <v>43695</v>
      </c>
      <c r="Q875" s="372">
        <v>2.1086654899999999</v>
      </c>
      <c r="R875" s="372">
        <v>2.2519087288492057</v>
      </c>
      <c r="S875" s="367">
        <v>2</v>
      </c>
      <c r="T875" s="369">
        <v>1.3088194272462328E-2</v>
      </c>
      <c r="U875" s="369">
        <v>0.14023374486193663</v>
      </c>
      <c r="V875" s="369">
        <v>-6.2312259901719957E-2</v>
      </c>
      <c r="W875" s="369">
        <v>-0.55824630799068831</v>
      </c>
      <c r="X875" s="369">
        <v>6.9410453056124588E-3</v>
      </c>
      <c r="Y875" s="369">
        <v>4.7515456802236643E-2</v>
      </c>
      <c r="Z875" s="369">
        <v>-1.5498790450106714E-2</v>
      </c>
      <c r="AA875" s="369">
        <v>-8.3742964304767575E-2</v>
      </c>
      <c r="AB875" s="369">
        <v>0.17931555372650226</v>
      </c>
      <c r="AC875" s="373">
        <v>-0.9699867183427342</v>
      </c>
      <c r="AD875" s="575">
        <v>30530788000109</v>
      </c>
      <c r="AE875" s="370" t="s">
        <v>1871</v>
      </c>
      <c r="AF875" s="370" t="s">
        <v>1871</v>
      </c>
      <c r="AG875" s="374" t="s">
        <v>1461</v>
      </c>
      <c r="AH875" s="374" t="s">
        <v>1819</v>
      </c>
      <c r="AI875" s="374">
        <v>200</v>
      </c>
      <c r="AJ875" s="374">
        <v>200</v>
      </c>
      <c r="AK875" s="374">
        <v>200</v>
      </c>
      <c r="AL875" s="722">
        <v>1.5</v>
      </c>
      <c r="AM875" s="722">
        <v>20</v>
      </c>
      <c r="AN875" s="369" t="s">
        <v>668</v>
      </c>
      <c r="AO875" s="367" t="s">
        <v>1326</v>
      </c>
      <c r="AP875" s="370" t="s">
        <v>1816</v>
      </c>
      <c r="AQ875" s="376" t="s">
        <v>661</v>
      </c>
      <c r="AR875" s="369">
        <v>4.9994999999999996E-3</v>
      </c>
      <c r="AS875" s="369">
        <v>4.9994999999999996E-3</v>
      </c>
      <c r="AT875" s="369" t="s">
        <v>1424</v>
      </c>
      <c r="AW875"/>
      <c r="AX875" s="198"/>
      <c r="AY875" s="184"/>
      <c r="AZ875" s="184"/>
      <c r="BA875" s="184"/>
      <c r="BB875" s="186"/>
      <c r="BC875" s="184"/>
      <c r="BD875" s="184"/>
      <c r="BE875" s="184"/>
      <c r="BF875" s="184"/>
      <c r="BG875" s="186"/>
      <c r="BH875" s="186"/>
      <c r="BI875" s="199"/>
      <c r="BJ875" s="199"/>
      <c r="BK875" s="199"/>
      <c r="BL875" s="186"/>
      <c r="BM875" s="186"/>
      <c r="BN875" s="186"/>
      <c r="BO875" s="186"/>
      <c r="BP875" s="186"/>
      <c r="BQ875" s="186"/>
      <c r="BR875" s="186"/>
      <c r="BS875" s="186"/>
      <c r="BT875" s="187"/>
      <c r="BU875" s="188"/>
      <c r="BV875" s="189"/>
      <c r="BW875" s="185"/>
      <c r="BX875"/>
      <c r="BZ875"/>
    </row>
    <row r="876" spans="2:78" ht="18.75">
      <c r="B876" s="363" t="s">
        <v>143</v>
      </c>
      <c r="C876" s="364">
        <v>33342285000106</v>
      </c>
      <c r="D876" s="365" t="s">
        <v>11</v>
      </c>
      <c r="E876" s="365" t="s">
        <v>620</v>
      </c>
      <c r="F876" s="365" t="s">
        <v>665</v>
      </c>
      <c r="G876" s="366" t="s">
        <v>740</v>
      </c>
      <c r="H876" s="366" t="s">
        <v>34</v>
      </c>
      <c r="I876" s="366" t="s">
        <v>1424</v>
      </c>
      <c r="J876" s="366" t="s">
        <v>608</v>
      </c>
      <c r="K876" s="367" t="s">
        <v>48</v>
      </c>
      <c r="L876" s="368"/>
      <c r="M876" s="368" t="s">
        <v>34</v>
      </c>
      <c r="N876" s="367">
        <v>505501</v>
      </c>
      <c r="O876" s="367" t="s">
        <v>1323</v>
      </c>
      <c r="P876" s="371">
        <v>43705</v>
      </c>
      <c r="Q876" s="372">
        <v>19.123504690000001</v>
      </c>
      <c r="R876" s="372">
        <v>32.862532202182528</v>
      </c>
      <c r="S876" s="367">
        <v>0</v>
      </c>
      <c r="T876" s="369">
        <v>0.10671785470524275</v>
      </c>
      <c r="U876" s="369">
        <v>1.1434307970531625</v>
      </c>
      <c r="V876" s="369">
        <v>0.12645532835281181</v>
      </c>
      <c r="W876" s="369">
        <v>1.1328945586317738</v>
      </c>
      <c r="X876" s="369">
        <v>0.19360081182241107</v>
      </c>
      <c r="Y876" s="369">
        <v>1.3253091726094159</v>
      </c>
      <c r="Z876" s="369">
        <v>0.20000363186960524</v>
      </c>
      <c r="AA876" s="369">
        <v>1.0806583299772856</v>
      </c>
      <c r="AB876" s="369">
        <v>2.450719594424426E-3</v>
      </c>
      <c r="AC876" s="373">
        <v>6.0528682193180368</v>
      </c>
      <c r="AD876" s="575">
        <v>0</v>
      </c>
      <c r="AE876" s="370" t="s">
        <v>2080</v>
      </c>
      <c r="AF876" s="370" t="s">
        <v>1812</v>
      </c>
      <c r="AG876" s="374" t="s">
        <v>1459</v>
      </c>
      <c r="AH876" s="374" t="s">
        <v>1819</v>
      </c>
      <c r="AI876" s="374">
        <v>1000</v>
      </c>
      <c r="AJ876" s="374">
        <v>1000</v>
      </c>
      <c r="AK876" s="374">
        <v>1000</v>
      </c>
      <c r="AL876" s="722">
        <v>0.35</v>
      </c>
      <c r="AM876" s="722">
        <v>0</v>
      </c>
      <c r="AN876" s="369" t="s">
        <v>1815</v>
      </c>
      <c r="AO876" s="367" t="s">
        <v>1326</v>
      </c>
      <c r="AP876" s="370" t="s">
        <v>1821</v>
      </c>
      <c r="AQ876" s="376" t="s">
        <v>664</v>
      </c>
      <c r="AR876" s="369">
        <v>9.33333333333333E-4</v>
      </c>
      <c r="AS876" s="369">
        <v>9.33333333333333E-4</v>
      </c>
      <c r="AT876" s="369" t="s">
        <v>1424</v>
      </c>
      <c r="AW876"/>
      <c r="AX876" s="198"/>
      <c r="AY876" s="184"/>
      <c r="AZ876" s="184"/>
      <c r="BA876" s="184"/>
      <c r="BB876" s="186"/>
      <c r="BC876" s="184"/>
      <c r="BD876" s="184"/>
      <c r="BE876" s="184"/>
      <c r="BF876" s="184"/>
      <c r="BG876" s="186"/>
      <c r="BH876" s="186"/>
      <c r="BI876" s="199"/>
      <c r="BJ876" s="199"/>
      <c r="BK876" s="199"/>
      <c r="BL876" s="186"/>
      <c r="BM876" s="186"/>
      <c r="BN876" s="186"/>
      <c r="BO876" s="186"/>
      <c r="BP876" s="186"/>
      <c r="BQ876" s="186"/>
      <c r="BR876" s="186"/>
      <c r="BS876" s="186"/>
      <c r="BT876" s="187"/>
      <c r="BU876" s="188"/>
      <c r="BV876" s="189"/>
      <c r="BW876" s="185"/>
      <c r="BX876"/>
      <c r="BZ876"/>
    </row>
    <row r="877" spans="2:78" ht="18.75">
      <c r="B877" s="363" t="s">
        <v>171</v>
      </c>
      <c r="C877" s="364">
        <v>34286544000183</v>
      </c>
      <c r="D877" s="365" t="s">
        <v>14</v>
      </c>
      <c r="E877" s="365" t="s">
        <v>614</v>
      </c>
      <c r="F877" s="365" t="s">
        <v>1424</v>
      </c>
      <c r="G877" s="366" t="s">
        <v>1424</v>
      </c>
      <c r="H877" s="366" t="s">
        <v>1340</v>
      </c>
      <c r="I877" s="366" t="s">
        <v>34</v>
      </c>
      <c r="J877" s="366" t="s">
        <v>608</v>
      </c>
      <c r="K877" s="367" t="s">
        <v>48</v>
      </c>
      <c r="L877" s="368"/>
      <c r="M877" s="368" t="s">
        <v>34</v>
      </c>
      <c r="N877" s="367">
        <v>505668</v>
      </c>
      <c r="O877" s="367" t="s">
        <v>1323</v>
      </c>
      <c r="P877" s="371">
        <v>43705</v>
      </c>
      <c r="Q877" s="372">
        <v>54.610615940000002</v>
      </c>
      <c r="R877" s="372">
        <v>57.435320480119053</v>
      </c>
      <c r="S877" s="367">
        <v>2</v>
      </c>
      <c r="T877" s="369">
        <v>0.17795744954205261</v>
      </c>
      <c r="U877" s="369">
        <v>1.9067289998795363</v>
      </c>
      <c r="V877" s="369">
        <v>0.10352177964931553</v>
      </c>
      <c r="W877" s="369">
        <v>0.92743629226422608</v>
      </c>
      <c r="X877" s="369">
        <v>0.23277808554022861</v>
      </c>
      <c r="Y877" s="369">
        <v>1.593500197880948</v>
      </c>
      <c r="Z877" s="369">
        <v>0.33476868341349197</v>
      </c>
      <c r="AA877" s="369">
        <v>1.8088199847399749</v>
      </c>
      <c r="AB877" s="369">
        <v>0.20194856038198344</v>
      </c>
      <c r="AC877" s="373">
        <v>-4.0107569673308203E-2</v>
      </c>
      <c r="AD877" s="575">
        <v>34286521000179</v>
      </c>
      <c r="AE877" s="370" t="s">
        <v>1851</v>
      </c>
      <c r="AF877" s="370" t="s">
        <v>1812</v>
      </c>
      <c r="AG877" s="374" t="s">
        <v>1459</v>
      </c>
      <c r="AH877" s="374" t="s">
        <v>1819</v>
      </c>
      <c r="AI877" s="374">
        <v>1000</v>
      </c>
      <c r="AJ877" s="374">
        <v>1</v>
      </c>
      <c r="AK877" s="374">
        <v>1000</v>
      </c>
      <c r="AL877" s="722">
        <v>2.5</v>
      </c>
      <c r="AM877" s="722">
        <v>20</v>
      </c>
      <c r="AN877" s="369" t="s">
        <v>1815</v>
      </c>
      <c r="AO877" s="367" t="s">
        <v>1326</v>
      </c>
      <c r="AP877" s="370" t="s">
        <v>1835</v>
      </c>
      <c r="AQ877" s="376" t="s">
        <v>676</v>
      </c>
      <c r="AR877" s="369">
        <v>6.4000000000000003E-3</v>
      </c>
      <c r="AS877" s="369">
        <v>6.4000000000000003E-3</v>
      </c>
      <c r="AT877" s="369" t="s">
        <v>1424</v>
      </c>
      <c r="AW877"/>
      <c r="AX877" s="198"/>
      <c r="AY877" s="184"/>
      <c r="AZ877" s="184"/>
      <c r="BA877" s="184"/>
      <c r="BB877" s="186"/>
      <c r="BC877" s="184"/>
      <c r="BD877" s="184"/>
      <c r="BE877" s="184"/>
      <c r="BF877" s="184"/>
      <c r="BG877" s="186"/>
      <c r="BH877" s="186"/>
      <c r="BI877" s="199"/>
      <c r="BJ877" s="199"/>
      <c r="BK877" s="199"/>
      <c r="BL877" s="186"/>
      <c r="BM877" s="186"/>
      <c r="BN877" s="186"/>
      <c r="BO877" s="186"/>
      <c r="BP877" s="186"/>
      <c r="BQ877" s="186"/>
      <c r="BR877" s="186"/>
      <c r="BS877" s="186"/>
      <c r="BT877" s="187"/>
      <c r="BU877" s="188"/>
      <c r="BV877" s="189"/>
      <c r="BW877" s="185"/>
      <c r="BX877"/>
      <c r="BZ877"/>
    </row>
    <row r="878" spans="2:78" ht="18.75">
      <c r="B878" s="363" t="s">
        <v>282</v>
      </c>
      <c r="C878" s="364">
        <v>32973321000169</v>
      </c>
      <c r="D878" s="365" t="s">
        <v>13</v>
      </c>
      <c r="E878" s="365" t="s">
        <v>615</v>
      </c>
      <c r="F878" s="365" t="s">
        <v>619</v>
      </c>
      <c r="G878" s="366" t="s">
        <v>34</v>
      </c>
      <c r="H878" s="366" t="s">
        <v>867</v>
      </c>
      <c r="I878" s="366" t="s">
        <v>34</v>
      </c>
      <c r="J878" s="366" t="s">
        <v>1424</v>
      </c>
      <c r="K878" s="367" t="s">
        <v>48</v>
      </c>
      <c r="L878" s="368"/>
      <c r="M878" s="368" t="s">
        <v>34</v>
      </c>
      <c r="N878" s="367">
        <v>505961</v>
      </c>
      <c r="O878" s="367" t="s">
        <v>1323</v>
      </c>
      <c r="P878" s="371">
        <v>43705</v>
      </c>
      <c r="Q878" s="372">
        <v>11.21747601</v>
      </c>
      <c r="R878" s="372">
        <v>12.106810358015872</v>
      </c>
      <c r="S878" s="367">
        <v>1</v>
      </c>
      <c r="T878" s="369">
        <v>9.973738131064902E-2</v>
      </c>
      <c r="U878" s="369">
        <v>1.0686383616220501</v>
      </c>
      <c r="V878" s="369">
        <v>0.11574654760668546</v>
      </c>
      <c r="W878" s="369">
        <v>1.0369561779016312</v>
      </c>
      <c r="X878" s="369">
        <v>0.10565206252128601</v>
      </c>
      <c r="Y878" s="369">
        <v>0.72324927900098324</v>
      </c>
      <c r="Z878" s="369">
        <v>4.6862638183222005E-2</v>
      </c>
      <c r="AA878" s="369">
        <v>0.25320790349660977</v>
      </c>
      <c r="AB878" s="369">
        <v>5.8930013192465158E-2</v>
      </c>
      <c r="AC878" s="373">
        <v>7.0000018292082772E-2</v>
      </c>
      <c r="AD878" s="575">
        <v>32905708000188</v>
      </c>
      <c r="AE878" s="370" t="s">
        <v>2081</v>
      </c>
      <c r="AF878" s="370" t="s">
        <v>1856</v>
      </c>
      <c r="AG878" s="374" t="s">
        <v>59</v>
      </c>
      <c r="AH878" s="374" t="s">
        <v>1819</v>
      </c>
      <c r="AI878" s="374">
        <v>5000</v>
      </c>
      <c r="AJ878" s="374">
        <v>1000</v>
      </c>
      <c r="AK878" s="374">
        <v>5000</v>
      </c>
      <c r="AL878" s="722">
        <v>0</v>
      </c>
      <c r="AM878" s="722">
        <v>0</v>
      </c>
      <c r="AN878" s="369" t="s">
        <v>1820</v>
      </c>
      <c r="AO878" s="367" t="s">
        <v>1326</v>
      </c>
      <c r="AP878" s="370" t="s">
        <v>1835</v>
      </c>
      <c r="AQ878" s="376" t="s">
        <v>666</v>
      </c>
      <c r="AR878" s="369">
        <v>3.7599999999999999E-3</v>
      </c>
      <c r="AS878" s="369">
        <v>3.7599999999999999E-3</v>
      </c>
      <c r="AT878" s="369" t="s">
        <v>1424</v>
      </c>
      <c r="AW878" s="198"/>
      <c r="AX878" s="198"/>
      <c r="AY878" s="184"/>
      <c r="AZ878" s="184"/>
      <c r="BA878" s="184"/>
      <c r="BB878" s="186"/>
      <c r="BC878" s="184"/>
      <c r="BD878" s="184"/>
      <c r="BE878" s="184"/>
      <c r="BF878" s="184"/>
      <c r="BG878" s="186"/>
      <c r="BH878" s="186"/>
      <c r="BI878" s="199"/>
      <c r="BJ878" s="199"/>
      <c r="BK878" s="199"/>
      <c r="BL878" s="218"/>
      <c r="BM878" s="186"/>
      <c r="BN878" s="186"/>
      <c r="BO878" s="186"/>
      <c r="BP878" s="186"/>
      <c r="BQ878" s="186"/>
      <c r="BR878" s="186"/>
      <c r="BS878" s="186"/>
      <c r="BT878" s="187"/>
      <c r="BU878" s="188"/>
      <c r="BV878" s="189"/>
      <c r="BW878" s="185"/>
      <c r="BX878"/>
      <c r="BZ878"/>
    </row>
    <row r="879" spans="2:78" ht="18.75">
      <c r="B879" s="363" t="s">
        <v>104</v>
      </c>
      <c r="C879" s="364">
        <v>32065814000109</v>
      </c>
      <c r="D879" s="365" t="s">
        <v>14</v>
      </c>
      <c r="E879" s="365" t="s">
        <v>607</v>
      </c>
      <c r="F879" s="365" t="s">
        <v>1424</v>
      </c>
      <c r="G879" s="366" t="s">
        <v>1424</v>
      </c>
      <c r="H879" s="366" t="s">
        <v>34</v>
      </c>
      <c r="I879" s="366" t="s">
        <v>34</v>
      </c>
      <c r="J879" s="366" t="s">
        <v>608</v>
      </c>
      <c r="K879" s="367" t="s">
        <v>1424</v>
      </c>
      <c r="L879" s="368"/>
      <c r="M879" s="368" t="s">
        <v>34</v>
      </c>
      <c r="N879" s="367">
        <v>506060</v>
      </c>
      <c r="O879" s="367" t="s">
        <v>1323</v>
      </c>
      <c r="P879" s="371">
        <v>43397</v>
      </c>
      <c r="Q879" s="372">
        <v>83.859105749999998</v>
      </c>
      <c r="R879" s="372">
        <v>59.106927950476212</v>
      </c>
      <c r="S879" s="367">
        <v>2</v>
      </c>
      <c r="T879" s="369">
        <v>5.0925560454914365E-2</v>
      </c>
      <c r="U879" s="369">
        <v>0.54564303548055748</v>
      </c>
      <c r="V879" s="369">
        <v>-4.1862920332522702E-3</v>
      </c>
      <c r="W879" s="369">
        <v>-3.750437033450308E-2</v>
      </c>
      <c r="X879" s="369">
        <v>0.36557204410621646</v>
      </c>
      <c r="Y879" s="369">
        <v>2.5025514032863048</v>
      </c>
      <c r="Z879" s="369">
        <v>0.65716377625039657</v>
      </c>
      <c r="AA879" s="369">
        <v>3.5507830649161596</v>
      </c>
      <c r="AB879" s="369">
        <v>0.16708755480626664</v>
      </c>
      <c r="AC879" s="373">
        <v>-0.69309613018628669</v>
      </c>
      <c r="AD879" s="575">
        <v>0</v>
      </c>
      <c r="AE879" s="370" t="s">
        <v>2082</v>
      </c>
      <c r="AF879" s="370" t="s">
        <v>1833</v>
      </c>
      <c r="AG879" s="374" t="s">
        <v>1458</v>
      </c>
      <c r="AH879" s="374" t="s">
        <v>1819</v>
      </c>
      <c r="AI879" s="374">
        <v>1000</v>
      </c>
      <c r="AJ879" s="374">
        <v>1000</v>
      </c>
      <c r="AK879" s="374">
        <v>1000</v>
      </c>
      <c r="AL879" s="722">
        <v>2</v>
      </c>
      <c r="AM879" s="722">
        <v>20</v>
      </c>
      <c r="AN879" s="369" t="s">
        <v>1834</v>
      </c>
      <c r="AO879" s="367" t="s">
        <v>1326</v>
      </c>
      <c r="AP879" s="370" t="s">
        <v>1816</v>
      </c>
      <c r="AQ879" s="376" t="s">
        <v>718</v>
      </c>
      <c r="AR879" s="369">
        <v>6.6666666666666697E-3</v>
      </c>
      <c r="AS879" s="369">
        <v>6.6666666666666697E-3</v>
      </c>
      <c r="AT879" s="369" t="s">
        <v>1424</v>
      </c>
      <c r="AW879"/>
      <c r="AX879" s="198"/>
      <c r="AY879" s="184"/>
      <c r="AZ879" s="184"/>
      <c r="BA879" s="184"/>
      <c r="BB879" s="186"/>
      <c r="BC879" s="184"/>
      <c r="BD879" s="184"/>
      <c r="BE879" s="184"/>
      <c r="BF879" s="184"/>
      <c r="BG879" s="186"/>
      <c r="BH879" s="186"/>
      <c r="BI879" s="199"/>
      <c r="BJ879" s="199"/>
      <c r="BK879" s="199"/>
      <c r="BL879" s="186"/>
      <c r="BM879" s="186"/>
      <c r="BN879" s="186"/>
      <c r="BO879" s="186"/>
      <c r="BP879" s="186"/>
      <c r="BQ879" s="186"/>
      <c r="BR879" s="186"/>
      <c r="BS879" s="186"/>
      <c r="BT879" s="187"/>
      <c r="BU879" s="188"/>
      <c r="BV879" s="189"/>
      <c r="BW879" s="185"/>
      <c r="BX879"/>
      <c r="BZ879"/>
    </row>
    <row r="880" spans="2:78" ht="18.75">
      <c r="B880" s="363" t="s">
        <v>1563</v>
      </c>
      <c r="C880" s="364">
        <v>33165157000126</v>
      </c>
      <c r="D880" s="365" t="s">
        <v>11</v>
      </c>
      <c r="E880" s="365" t="s">
        <v>620</v>
      </c>
      <c r="F880" s="365" t="s">
        <v>665</v>
      </c>
      <c r="G880" s="366" t="s">
        <v>740</v>
      </c>
      <c r="H880" s="366" t="s">
        <v>34</v>
      </c>
      <c r="I880" s="366" t="s">
        <v>1424</v>
      </c>
      <c r="J880" s="366" t="s">
        <v>608</v>
      </c>
      <c r="K880" s="367" t="s">
        <v>48</v>
      </c>
      <c r="L880" s="368"/>
      <c r="M880" s="368" t="s">
        <v>1424</v>
      </c>
      <c r="N880" s="367">
        <v>506893</v>
      </c>
      <c r="O880" s="367" t="s">
        <v>1323</v>
      </c>
      <c r="P880" s="371">
        <v>43713</v>
      </c>
      <c r="Q880" s="372">
        <v>2334.9107286499998</v>
      </c>
      <c r="R880" s="372">
        <v>1298.3410439672218</v>
      </c>
      <c r="S880" s="367">
        <v>1</v>
      </c>
      <c r="T880" s="369">
        <v>0.11006894815936086</v>
      </c>
      <c r="U880" s="369">
        <v>1.1793361614350202</v>
      </c>
      <c r="V880" s="369">
        <v>0.12974223099405524</v>
      </c>
      <c r="W880" s="369">
        <v>1.1623414326031725</v>
      </c>
      <c r="X880" s="369">
        <v>0.20070148148493949</v>
      </c>
      <c r="Y880" s="369">
        <v>1.3739173501621558</v>
      </c>
      <c r="Z880" s="369">
        <v>0.20282528151888601</v>
      </c>
      <c r="AA880" s="369">
        <v>1.095904249110198</v>
      </c>
      <c r="AB880" s="369">
        <v>4.9370112607345354E-3</v>
      </c>
      <c r="AC880" s="373">
        <v>3.6703957985501918</v>
      </c>
      <c r="AD880" s="575">
        <v>21336440000194</v>
      </c>
      <c r="AE880" s="370" t="s">
        <v>1836</v>
      </c>
      <c r="AF880" s="370" t="s">
        <v>1833</v>
      </c>
      <c r="AG880" s="374" t="s">
        <v>1458</v>
      </c>
      <c r="AH880" s="374" t="s">
        <v>1894</v>
      </c>
      <c r="AI880" s="374">
        <v>0</v>
      </c>
      <c r="AJ880" s="374">
        <v>0</v>
      </c>
      <c r="AK880" s="374">
        <v>0</v>
      </c>
      <c r="AL880" s="722">
        <v>1</v>
      </c>
      <c r="AM880" s="722">
        <v>0</v>
      </c>
      <c r="AN880" s="369" t="s">
        <v>1815</v>
      </c>
      <c r="AO880" s="367" t="s">
        <v>1323</v>
      </c>
      <c r="AP880" s="370" t="s">
        <v>1835</v>
      </c>
      <c r="AQ880" s="376" t="s">
        <v>1815</v>
      </c>
      <c r="AR880" s="369">
        <v>0</v>
      </c>
      <c r="AS880" s="369">
        <v>0</v>
      </c>
      <c r="AT880" s="369" t="s">
        <v>1424</v>
      </c>
      <c r="AW880"/>
      <c r="AX880" s="198"/>
      <c r="AY880" s="184"/>
      <c r="AZ880" s="184"/>
      <c r="BA880" s="184"/>
      <c r="BB880" s="186"/>
      <c r="BC880" s="184"/>
      <c r="BD880" s="184"/>
      <c r="BE880" s="184"/>
      <c r="BF880" s="184"/>
      <c r="BG880" s="186"/>
      <c r="BH880" s="186"/>
      <c r="BI880" s="199"/>
      <c r="BJ880" s="199"/>
      <c r="BK880" s="199"/>
      <c r="BL880" s="186"/>
      <c r="BM880" s="186"/>
      <c r="BN880" s="186"/>
      <c r="BO880" s="186"/>
      <c r="BP880" s="186"/>
      <c r="BQ880" s="186"/>
      <c r="BR880" s="186"/>
      <c r="BS880" s="186"/>
      <c r="BT880" s="187"/>
      <c r="BU880" s="188"/>
      <c r="BV880" s="189"/>
      <c r="BW880" s="185"/>
      <c r="BX880"/>
      <c r="BZ880"/>
    </row>
    <row r="881" spans="2:78" ht="18.75">
      <c r="B881" s="363" t="s">
        <v>1053</v>
      </c>
      <c r="C881" s="364"/>
      <c r="D881" s="365" t="s">
        <v>14</v>
      </c>
      <c r="E881" s="365" t="s">
        <v>614</v>
      </c>
      <c r="F881" s="365" t="s">
        <v>1424</v>
      </c>
      <c r="G881" s="366" t="s">
        <v>1424</v>
      </c>
      <c r="H881" s="366" t="s">
        <v>1340</v>
      </c>
      <c r="I881" s="366" t="s">
        <v>34</v>
      </c>
      <c r="J881" s="366" t="s">
        <v>608</v>
      </c>
      <c r="L881" s="368"/>
      <c r="M881" s="368" t="s">
        <v>34</v>
      </c>
      <c r="N881" s="367">
        <v>507075</v>
      </c>
      <c r="O881" s="367" t="s">
        <v>1323</v>
      </c>
      <c r="P881" s="371"/>
      <c r="S881" s="367"/>
      <c r="U881" s="369"/>
      <c r="W881" s="369"/>
      <c r="Y881" s="369"/>
      <c r="AA881" s="369"/>
      <c r="AD881" s="575">
        <v>34337443000194</v>
      </c>
      <c r="AE881" s="370"/>
      <c r="AF881" s="370"/>
      <c r="AG881" s="374" t="s">
        <v>1458</v>
      </c>
      <c r="AH881" s="374"/>
      <c r="AI881" s="374">
        <v>10000</v>
      </c>
      <c r="AJ881" s="374">
        <v>5000</v>
      </c>
      <c r="AK881" s="374">
        <v>5000</v>
      </c>
      <c r="AN881" s="369"/>
      <c r="AO881" s="367" t="s">
        <v>1326</v>
      </c>
      <c r="AP881" s="370"/>
      <c r="AR881" s="369">
        <v>3.7399999999999998E-3</v>
      </c>
      <c r="AS881" s="369">
        <v>3.7399999999999998E-3</v>
      </c>
      <c r="AT881" s="369" t="s">
        <v>1424</v>
      </c>
      <c r="AW881"/>
      <c r="AX881" s="198"/>
      <c r="AY881" s="184"/>
      <c r="AZ881" s="184"/>
      <c r="BA881" s="184"/>
      <c r="BB881" s="186"/>
      <c r="BC881" s="184"/>
      <c r="BD881" s="184"/>
      <c r="BE881" s="184"/>
      <c r="BF881" s="184"/>
      <c r="BG881" s="186"/>
      <c r="BH881" s="186"/>
      <c r="BI881" s="199"/>
      <c r="BJ881" s="199"/>
      <c r="BK881" s="199"/>
      <c r="BL881" s="186"/>
      <c r="BM881" s="186"/>
      <c r="BN881" s="186"/>
      <c r="BO881" s="186"/>
      <c r="BP881" s="186"/>
      <c r="BQ881" s="186"/>
      <c r="BR881" s="186"/>
      <c r="BS881" s="186"/>
      <c r="BT881" s="187"/>
      <c r="BU881" s="188"/>
      <c r="BV881" s="189"/>
      <c r="BW881" s="185"/>
      <c r="BX881"/>
      <c r="BZ881"/>
    </row>
    <row r="882" spans="2:78" ht="18.75">
      <c r="B882" s="363" t="s">
        <v>1534</v>
      </c>
      <c r="C882" s="364">
        <v>34581178000195</v>
      </c>
      <c r="D882" s="365" t="s">
        <v>14</v>
      </c>
      <c r="E882" s="365" t="s">
        <v>607</v>
      </c>
      <c r="F882" s="365" t="s">
        <v>1319</v>
      </c>
      <c r="G882" s="366" t="s">
        <v>1424</v>
      </c>
      <c r="H882" s="366" t="s">
        <v>34</v>
      </c>
      <c r="I882" s="366" t="s">
        <v>34</v>
      </c>
      <c r="J882" s="366" t="s">
        <v>608</v>
      </c>
      <c r="K882" s="367" t="s">
        <v>48</v>
      </c>
      <c r="L882" s="368"/>
      <c r="M882" s="368" t="s">
        <v>1424</v>
      </c>
      <c r="N882" s="367">
        <v>507083</v>
      </c>
      <c r="O882" s="367" t="s">
        <v>1323</v>
      </c>
      <c r="P882" s="371">
        <v>43727</v>
      </c>
      <c r="Q882" s="372">
        <v>475.68655264</v>
      </c>
      <c r="R882" s="372">
        <v>547.8980720173015</v>
      </c>
      <c r="S882" s="367">
        <v>2</v>
      </c>
      <c r="T882" s="369">
        <v>-3.9725392321150577E-2</v>
      </c>
      <c r="U882" s="369">
        <v>-0.42563858813019473</v>
      </c>
      <c r="V882" s="369">
        <v>-0.18337428185667437</v>
      </c>
      <c r="W882" s="369">
        <v>-1.6428230333547371</v>
      </c>
      <c r="X882" s="369">
        <v>-0.20256517723581724</v>
      </c>
      <c r="Y882" s="369">
        <v>-1.3866754220438851</v>
      </c>
      <c r="Z882" s="369">
        <v>0.15732143006351418</v>
      </c>
      <c r="AA882" s="369">
        <v>0.85003813327208022</v>
      </c>
      <c r="AB882" s="369">
        <v>0.26256729344682789</v>
      </c>
      <c r="AC882" s="373">
        <v>-1.123505230180825</v>
      </c>
      <c r="AD882" s="575">
        <v>34172637000187</v>
      </c>
      <c r="AE882" s="370" t="s">
        <v>2083</v>
      </c>
      <c r="AF882" s="370" t="s">
        <v>1833</v>
      </c>
      <c r="AG882" s="374" t="s">
        <v>1458</v>
      </c>
      <c r="AH882" s="374" t="s">
        <v>1813</v>
      </c>
      <c r="AI882" s="374">
        <v>200000</v>
      </c>
      <c r="AJ882" s="374">
        <v>10000</v>
      </c>
      <c r="AK882" s="374">
        <v>50000</v>
      </c>
      <c r="AL882" s="722">
        <v>1.85</v>
      </c>
      <c r="AM882" s="722">
        <v>20</v>
      </c>
      <c r="AN882" s="369" t="s">
        <v>1815</v>
      </c>
      <c r="AO882" s="367" t="s">
        <v>1326</v>
      </c>
      <c r="AP882" s="370" t="s">
        <v>1816</v>
      </c>
      <c r="AQ882" s="376" t="s">
        <v>1815</v>
      </c>
      <c r="AR882" s="369">
        <v>0</v>
      </c>
      <c r="AS882" s="369">
        <v>0</v>
      </c>
      <c r="AT882" s="369" t="s">
        <v>1424</v>
      </c>
      <c r="AW882"/>
      <c r="AX882" s="198"/>
      <c r="AY882" s="184"/>
      <c r="AZ882" s="184"/>
      <c r="BA882" s="184"/>
      <c r="BB882" s="186"/>
      <c r="BC882" s="184"/>
      <c r="BD882" s="184"/>
      <c r="BE882" s="184"/>
      <c r="BF882" s="184"/>
      <c r="BG882" s="186"/>
      <c r="BH882" s="186"/>
      <c r="BI882" s="199"/>
      <c r="BJ882" s="199"/>
      <c r="BK882" s="199"/>
      <c r="BL882" s="186"/>
      <c r="BM882" s="186"/>
      <c r="BN882" s="186"/>
      <c r="BO882" s="186"/>
      <c r="BP882" s="186"/>
      <c r="BQ882" s="186"/>
      <c r="BR882" s="186"/>
      <c r="BS882" s="186"/>
      <c r="BT882" s="187"/>
      <c r="BU882" s="188"/>
      <c r="BV882" s="189"/>
      <c r="BW882" s="185"/>
      <c r="BX882"/>
      <c r="BZ882"/>
    </row>
    <row r="883" spans="2:78" ht="18.75">
      <c r="B883" s="363" t="s">
        <v>46</v>
      </c>
      <c r="C883" s="364">
        <v>34581406000127</v>
      </c>
      <c r="D883" s="365" t="s">
        <v>14</v>
      </c>
      <c r="E883" s="365" t="s">
        <v>607</v>
      </c>
      <c r="F883" s="365" t="s">
        <v>1319</v>
      </c>
      <c r="G883" s="366" t="s">
        <v>1424</v>
      </c>
      <c r="H883" s="366" t="s">
        <v>34</v>
      </c>
      <c r="I883" s="366" t="s">
        <v>34</v>
      </c>
      <c r="J883" s="366" t="s">
        <v>608</v>
      </c>
      <c r="K883" s="367" t="s">
        <v>48</v>
      </c>
      <c r="L883" s="368" t="s">
        <v>1341</v>
      </c>
      <c r="M883" s="368" t="s">
        <v>1421</v>
      </c>
      <c r="N883" s="367">
        <v>507113</v>
      </c>
      <c r="O883" s="367" t="s">
        <v>1323</v>
      </c>
      <c r="P883" s="371">
        <v>43727</v>
      </c>
      <c r="Q883" s="372">
        <v>327.65146835000002</v>
      </c>
      <c r="R883" s="372">
        <v>360.89739328638893</v>
      </c>
      <c r="S883" s="367">
        <v>2</v>
      </c>
      <c r="T883" s="369">
        <v>-4.1125374235608025E-2</v>
      </c>
      <c r="U883" s="369">
        <v>-0.44063872508693447</v>
      </c>
      <c r="V883" s="369">
        <v>-0.18151186868299118</v>
      </c>
      <c r="W883" s="369">
        <v>-1.6261379495557917</v>
      </c>
      <c r="X883" s="369">
        <v>-0.20323179200157637</v>
      </c>
      <c r="Y883" s="369">
        <v>-1.391238784435505</v>
      </c>
      <c r="Z883" s="369">
        <v>0.16326439536011184</v>
      </c>
      <c r="AA883" s="369">
        <v>0.88214912492007835</v>
      </c>
      <c r="AB883" s="369">
        <v>0.2587193124121589</v>
      </c>
      <c r="AC883" s="373">
        <v>-1.1330167491372598</v>
      </c>
      <c r="AD883" s="575">
        <v>34270949000123</v>
      </c>
      <c r="AE883" s="370" t="s">
        <v>1889</v>
      </c>
      <c r="AF883" s="370" t="s">
        <v>1833</v>
      </c>
      <c r="AG883" s="374" t="s">
        <v>1458</v>
      </c>
      <c r="AH883" s="374" t="s">
        <v>1813</v>
      </c>
      <c r="AI883" s="374">
        <v>10000</v>
      </c>
      <c r="AJ883" s="374">
        <v>10000</v>
      </c>
      <c r="AK883" s="374">
        <v>10000</v>
      </c>
      <c r="AL883" s="722">
        <v>0</v>
      </c>
      <c r="AM883" s="722">
        <v>0</v>
      </c>
      <c r="AN883" s="369" t="s">
        <v>1815</v>
      </c>
      <c r="AO883" s="367" t="s">
        <v>1326</v>
      </c>
      <c r="AP883" s="370" t="s">
        <v>1816</v>
      </c>
      <c r="AQ883" s="376" t="s">
        <v>661</v>
      </c>
      <c r="AR883" s="369">
        <v>2.28395061728395E-3</v>
      </c>
      <c r="AS883" s="369">
        <v>2.28395061728395E-3</v>
      </c>
      <c r="AT883" s="369" t="s">
        <v>1424</v>
      </c>
      <c r="AW883"/>
      <c r="AX883" s="198"/>
      <c r="AY883" s="184"/>
      <c r="AZ883" s="184"/>
      <c r="BA883" s="184"/>
      <c r="BB883" s="186"/>
      <c r="BC883" s="184"/>
      <c r="BD883" s="184"/>
      <c r="BE883" s="184"/>
      <c r="BF883" s="184"/>
      <c r="BG883" s="186"/>
      <c r="BH883" s="186"/>
      <c r="BI883" s="199"/>
      <c r="BJ883" s="199"/>
      <c r="BK883" s="199"/>
      <c r="BL883" s="186"/>
      <c r="BM883" s="186"/>
      <c r="BN883" s="186"/>
      <c r="BO883" s="186"/>
      <c r="BP883" s="186"/>
      <c r="BQ883" s="186"/>
      <c r="BR883" s="186"/>
      <c r="BS883" s="186"/>
      <c r="BT883" s="187"/>
      <c r="BU883" s="188"/>
      <c r="BV883" s="189"/>
      <c r="BW883" s="185"/>
      <c r="BX883"/>
      <c r="BZ883"/>
    </row>
    <row r="884" spans="2:78" ht="18.75">
      <c r="B884" s="363" t="s">
        <v>534</v>
      </c>
      <c r="C884" s="364">
        <v>32743384000129</v>
      </c>
      <c r="D884" s="365" t="s">
        <v>13</v>
      </c>
      <c r="E884" s="365" t="s">
        <v>615</v>
      </c>
      <c r="F884" s="365" t="s">
        <v>619</v>
      </c>
      <c r="G884" s="366" t="s">
        <v>34</v>
      </c>
      <c r="H884" s="366" t="s">
        <v>867</v>
      </c>
      <c r="I884" s="366" t="s">
        <v>34</v>
      </c>
      <c r="J884" s="366" t="s">
        <v>1424</v>
      </c>
      <c r="K884" s="367" t="s">
        <v>48</v>
      </c>
      <c r="L884" s="368"/>
      <c r="M884" s="368" t="s">
        <v>1421</v>
      </c>
      <c r="N884" s="367">
        <v>507865</v>
      </c>
      <c r="O884" s="367" t="s">
        <v>1323</v>
      </c>
      <c r="P884" s="371">
        <v>43740</v>
      </c>
      <c r="Q884" s="372">
        <v>40.60157899</v>
      </c>
      <c r="R884" s="372">
        <v>51.952114919047652</v>
      </c>
      <c r="S884" s="367">
        <v>1</v>
      </c>
      <c r="T884" s="369">
        <v>5.5331134097966972E-2</v>
      </c>
      <c r="U884" s="369">
        <v>0.59284665099612088</v>
      </c>
      <c r="V884" s="369">
        <v>5.8193059120564161E-2</v>
      </c>
      <c r="W884" s="369">
        <v>0.52134299824747821</v>
      </c>
      <c r="X884" s="369">
        <v>8.6478037233061578E-2</v>
      </c>
      <c r="Y884" s="369">
        <v>0.59199202160043796</v>
      </c>
      <c r="Z884" s="369">
        <v>0.14705005522154524</v>
      </c>
      <c r="AA884" s="369">
        <v>0.79453990716721856</v>
      </c>
      <c r="AB884" s="369">
        <v>5.5413271913303024E-2</v>
      </c>
      <c r="AC884" s="373">
        <v>-0.96418032431449952</v>
      </c>
      <c r="AD884" s="575">
        <v>0</v>
      </c>
      <c r="AE884" s="370" t="s">
        <v>1822</v>
      </c>
      <c r="AF884" s="370" t="s">
        <v>1823</v>
      </c>
      <c r="AG884" s="374" t="s">
        <v>721</v>
      </c>
      <c r="AH884" s="374" t="s">
        <v>1813</v>
      </c>
      <c r="AI884" s="374">
        <v>500</v>
      </c>
      <c r="AJ884" s="374">
        <v>500</v>
      </c>
      <c r="AK884" s="374">
        <v>500</v>
      </c>
      <c r="AL884" s="722">
        <v>1</v>
      </c>
      <c r="AM884" s="722">
        <v>0</v>
      </c>
      <c r="AN884" s="369" t="s">
        <v>1824</v>
      </c>
      <c r="AO884" s="367" t="s">
        <v>1326</v>
      </c>
      <c r="AP884" s="370" t="s">
        <v>1835</v>
      </c>
      <c r="AQ884" s="376" t="s">
        <v>670</v>
      </c>
      <c r="AR884" s="369">
        <v>2.66666666666667E-3</v>
      </c>
      <c r="AS884" s="369">
        <v>2.66666666666667E-3</v>
      </c>
      <c r="AT884" s="369" t="s">
        <v>1424</v>
      </c>
      <c r="AW884"/>
      <c r="AX884" s="198"/>
      <c r="AY884" s="184"/>
      <c r="AZ884" s="184"/>
      <c r="BA884" s="184"/>
      <c r="BB884" s="186"/>
      <c r="BC884" s="184"/>
      <c r="BD884" s="184"/>
      <c r="BE884" s="184"/>
      <c r="BF884" s="184"/>
      <c r="BG884" s="186"/>
      <c r="BH884" s="186"/>
      <c r="BI884" s="199"/>
      <c r="BJ884" s="199"/>
      <c r="BK884" s="199"/>
      <c r="BL884" s="186"/>
      <c r="BM884" s="186"/>
      <c r="BN884" s="186"/>
      <c r="BO884" s="186"/>
      <c r="BP884" s="186"/>
      <c r="BQ884" s="186"/>
      <c r="BR884" s="186"/>
      <c r="BS884" s="186"/>
      <c r="BT884" s="187"/>
      <c r="BU884" s="188"/>
      <c r="BV884" s="189"/>
      <c r="BW884" s="185"/>
      <c r="BX884"/>
      <c r="BZ884"/>
    </row>
    <row r="885" spans="2:78" ht="18.75">
      <c r="B885" s="363" t="s">
        <v>133</v>
      </c>
      <c r="C885" s="364">
        <v>34425904000180</v>
      </c>
      <c r="D885" s="365" t="s">
        <v>13</v>
      </c>
      <c r="E885" s="365" t="s">
        <v>615</v>
      </c>
      <c r="F885" s="365" t="s">
        <v>619</v>
      </c>
      <c r="G885" s="366" t="s">
        <v>34</v>
      </c>
      <c r="H885" s="366" t="s">
        <v>867</v>
      </c>
      <c r="I885" s="366" t="s">
        <v>34</v>
      </c>
      <c r="J885" s="366" t="s">
        <v>1424</v>
      </c>
      <c r="K885" s="367" t="s">
        <v>48</v>
      </c>
      <c r="L885" s="368"/>
      <c r="M885" s="368" t="s">
        <v>34</v>
      </c>
      <c r="N885" s="367">
        <v>508039</v>
      </c>
      <c r="O885" s="367" t="s">
        <v>1323</v>
      </c>
      <c r="P885" s="371">
        <v>43698</v>
      </c>
      <c r="Q885" s="372">
        <v>51.79211883</v>
      </c>
      <c r="R885" s="372">
        <v>73.081988953134882</v>
      </c>
      <c r="S885" s="367">
        <v>1</v>
      </c>
      <c r="T885" s="369">
        <v>2.3981594814949991E-2</v>
      </c>
      <c r="U885" s="369">
        <v>0.25695132412099664</v>
      </c>
      <c r="V885" s="369">
        <v>-1.4080330284376275E-2</v>
      </c>
      <c r="W885" s="369">
        <v>-0.12614359371558553</v>
      </c>
      <c r="X885" s="369">
        <v>0.21737029333148716</v>
      </c>
      <c r="Y885" s="369">
        <v>1.4880249772365421</v>
      </c>
      <c r="Z885" s="369">
        <v>0.36263047911435331</v>
      </c>
      <c r="AA885" s="369">
        <v>1.9593626590444648</v>
      </c>
      <c r="AB885" s="369">
        <v>6.0812479455364069E-2</v>
      </c>
      <c r="AC885" s="373">
        <v>-2.0670391507700439</v>
      </c>
      <c r="AD885" s="575">
        <v>0</v>
      </c>
      <c r="AE885" s="370" t="s">
        <v>2084</v>
      </c>
      <c r="AF885" s="370" t="s">
        <v>1833</v>
      </c>
      <c r="AG885" s="374" t="s">
        <v>1458</v>
      </c>
      <c r="AH885" s="374" t="s">
        <v>1819</v>
      </c>
      <c r="AI885" s="374">
        <v>1000</v>
      </c>
      <c r="AJ885" s="374">
        <v>1000</v>
      </c>
      <c r="AK885" s="374">
        <v>1000</v>
      </c>
      <c r="AL885" s="722">
        <v>2</v>
      </c>
      <c r="AM885" s="722">
        <v>25</v>
      </c>
      <c r="AN885" s="369" t="s">
        <v>1834</v>
      </c>
      <c r="AO885" s="367" t="s">
        <v>1326</v>
      </c>
      <c r="AP885" s="370" t="s">
        <v>1835</v>
      </c>
      <c r="AQ885" s="376" t="s">
        <v>670</v>
      </c>
      <c r="AR885" s="369">
        <v>4.6666666666666697E-3</v>
      </c>
      <c r="AS885" s="369">
        <v>4.6666666666666697E-3</v>
      </c>
      <c r="AT885" s="369" t="s">
        <v>1424</v>
      </c>
      <c r="AW885"/>
      <c r="AX885" s="198"/>
      <c r="AY885" s="184"/>
      <c r="AZ885" s="184"/>
      <c r="BA885" s="184"/>
      <c r="BB885" s="186"/>
      <c r="BC885" s="184"/>
      <c r="BD885" s="184"/>
      <c r="BE885" s="184"/>
      <c r="BF885" s="184"/>
      <c r="BG885" s="186"/>
      <c r="BH885" s="186"/>
      <c r="BI885" s="199"/>
      <c r="BJ885" s="199"/>
      <c r="BK885" s="199"/>
      <c r="BL885" s="186"/>
      <c r="BM885" s="186"/>
      <c r="BN885" s="186"/>
      <c r="BO885" s="186"/>
      <c r="BP885" s="186"/>
      <c r="BQ885" s="186"/>
      <c r="BR885" s="186"/>
      <c r="BS885" s="186"/>
      <c r="BT885" s="187"/>
      <c r="BU885" s="188"/>
      <c r="BV885" s="189"/>
      <c r="BW885" s="185"/>
      <c r="BX885"/>
      <c r="BZ885"/>
    </row>
    <row r="886" spans="2:78" ht="18.75">
      <c r="B886" s="363" t="s">
        <v>1695</v>
      </c>
      <c r="C886" s="364">
        <v>34200609000126</v>
      </c>
      <c r="D886" s="365" t="s">
        <v>14</v>
      </c>
      <c r="E886" s="365" t="s">
        <v>1424</v>
      </c>
      <c r="F886" s="365" t="s">
        <v>1424</v>
      </c>
      <c r="G886" s="366" t="s">
        <v>1424</v>
      </c>
      <c r="H886" s="366" t="s">
        <v>34</v>
      </c>
      <c r="I886" s="366" t="s">
        <v>1424</v>
      </c>
      <c r="J886" s="366" t="s">
        <v>1424</v>
      </c>
      <c r="K886" s="367" t="s">
        <v>48</v>
      </c>
      <c r="L886" s="368"/>
      <c r="M886" s="368" t="s">
        <v>1424</v>
      </c>
      <c r="N886" s="367">
        <v>508063</v>
      </c>
      <c r="O886" s="367" t="s">
        <v>1323</v>
      </c>
      <c r="P886" s="371">
        <v>43713</v>
      </c>
      <c r="Q886" s="372">
        <v>5.7128166199999999</v>
      </c>
      <c r="R886" s="372">
        <v>7.4775365826587361</v>
      </c>
      <c r="S886" s="367">
        <v>2</v>
      </c>
      <c r="T886" s="369">
        <v>0.13823772458237538</v>
      </c>
      <c r="U886" s="369">
        <v>1.4811511348182651</v>
      </c>
      <c r="V886" s="369">
        <v>4.9659582387167056E-3</v>
      </c>
      <c r="W886" s="369">
        <v>4.4489284400404526E-2</v>
      </c>
      <c r="X886" s="369">
        <v>0.14417383971419562</v>
      </c>
      <c r="Y886" s="369">
        <v>0.98695305264946454</v>
      </c>
      <c r="Z886" s="369">
        <v>9.3187162815595137E-2</v>
      </c>
      <c r="AA886" s="369">
        <v>0.50350827533610631</v>
      </c>
      <c r="AB886" s="369">
        <v>0.19431945966210745</v>
      </c>
      <c r="AC886" s="373">
        <v>-0.54886673497343752</v>
      </c>
      <c r="AD886" s="575">
        <v>29206165000104</v>
      </c>
      <c r="AE886" s="370" t="s">
        <v>1906</v>
      </c>
      <c r="AF886" s="370" t="s">
        <v>1907</v>
      </c>
      <c r="AG886" s="374" t="s">
        <v>1462</v>
      </c>
      <c r="AH886" s="374" t="s">
        <v>1819</v>
      </c>
      <c r="AI886" s="374">
        <v>5000</v>
      </c>
      <c r="AJ886" s="374">
        <v>1000</v>
      </c>
      <c r="AK886" s="374">
        <v>5000</v>
      </c>
      <c r="AL886" s="722">
        <v>3.5</v>
      </c>
      <c r="AM886" s="722">
        <v>0</v>
      </c>
      <c r="AN886" s="369" t="s">
        <v>668</v>
      </c>
      <c r="AO886" s="367" t="s">
        <v>1326</v>
      </c>
      <c r="AP886" s="370" t="s">
        <v>1816</v>
      </c>
      <c r="AQ886" s="376" t="s">
        <v>1815</v>
      </c>
      <c r="AR886" s="369">
        <v>0</v>
      </c>
      <c r="AS886" s="369">
        <v>0</v>
      </c>
      <c r="AT886" s="369" t="s">
        <v>1424</v>
      </c>
      <c r="AW886"/>
      <c r="AX886" s="198"/>
      <c r="AY886" s="184"/>
      <c r="AZ886" s="184"/>
      <c r="BA886" s="184"/>
      <c r="BB886" s="186"/>
      <c r="BC886" s="184"/>
      <c r="BD886" s="184"/>
      <c r="BE886" s="184"/>
      <c r="BF886" s="184"/>
      <c r="BG886" s="186"/>
      <c r="BH886" s="186"/>
      <c r="BI886" s="199"/>
      <c r="BJ886" s="199"/>
      <c r="BK886" s="199"/>
      <c r="BL886" s="186"/>
      <c r="BM886" s="186"/>
      <c r="BN886" s="186"/>
      <c r="BO886" s="186"/>
      <c r="BP886" s="186"/>
      <c r="BQ886" s="186"/>
      <c r="BR886" s="186"/>
      <c r="BS886" s="186"/>
      <c r="BT886" s="187"/>
      <c r="BU886" s="188"/>
      <c r="BV886" s="189"/>
      <c r="BW886" s="185"/>
      <c r="BX886"/>
      <c r="BZ886"/>
    </row>
    <row r="887" spans="2:78" ht="18.75">
      <c r="B887" s="363" t="s">
        <v>820</v>
      </c>
      <c r="C887" s="364">
        <v>34054867000141</v>
      </c>
      <c r="D887" s="365" t="s">
        <v>14</v>
      </c>
      <c r="E887" s="365" t="s">
        <v>607</v>
      </c>
      <c r="F887" s="365" t="s">
        <v>1424</v>
      </c>
      <c r="G887" s="366" t="s">
        <v>1424</v>
      </c>
      <c r="H887" s="366" t="s">
        <v>34</v>
      </c>
      <c r="I887" s="366" t="s">
        <v>34</v>
      </c>
      <c r="J887" s="366" t="s">
        <v>608</v>
      </c>
      <c r="K887" s="367" t="s">
        <v>48</v>
      </c>
      <c r="L887" s="368"/>
      <c r="M887" s="368" t="s">
        <v>34</v>
      </c>
      <c r="N887" s="367">
        <v>508608</v>
      </c>
      <c r="O887" s="367" t="s">
        <v>1323</v>
      </c>
      <c r="P887" s="371">
        <v>43740</v>
      </c>
      <c r="Q887" s="372">
        <v>11.263942520000001</v>
      </c>
      <c r="R887" s="372">
        <v>11.362524894900405</v>
      </c>
      <c r="S887" s="367">
        <v>2</v>
      </c>
      <c r="T887" s="369">
        <v>-1.5708011829580482E-2</v>
      </c>
      <c r="U887" s="369">
        <v>-0.16830383759143669</v>
      </c>
      <c r="V887" s="369">
        <v>-0.11578392869870835</v>
      </c>
      <c r="W887" s="369">
        <v>-1.0372910695689106</v>
      </c>
      <c r="X887" s="369">
        <v>9.9420075280047593E-2</v>
      </c>
      <c r="Y887" s="369">
        <v>0.68058773343900325</v>
      </c>
      <c r="Z887" s="369">
        <v>2.3763205176242641E-2</v>
      </c>
      <c r="AA887" s="369">
        <v>0.12839719649395309</v>
      </c>
      <c r="AB887" s="369">
        <v>0.26009859791383227</v>
      </c>
      <c r="AC887" s="373">
        <v>-0.87430449886279427</v>
      </c>
      <c r="AD887" s="575">
        <v>16880814000106</v>
      </c>
      <c r="AE887" s="370" t="s">
        <v>1822</v>
      </c>
      <c r="AF887" s="370" t="s">
        <v>1858</v>
      </c>
      <c r="AG887" s="374" t="s">
        <v>721</v>
      </c>
      <c r="AH887" s="374" t="s">
        <v>1819</v>
      </c>
      <c r="AI887" s="374">
        <v>100</v>
      </c>
      <c r="AJ887" s="374">
        <v>100</v>
      </c>
      <c r="AK887" s="374">
        <v>100</v>
      </c>
      <c r="AL887" s="722">
        <v>1.5</v>
      </c>
      <c r="AM887" s="722">
        <v>20</v>
      </c>
      <c r="AN887" s="369" t="s">
        <v>1824</v>
      </c>
      <c r="AO887" s="367" t="s">
        <v>1326</v>
      </c>
      <c r="AP887" s="370" t="s">
        <v>1816</v>
      </c>
      <c r="AQ887" s="376" t="s">
        <v>683</v>
      </c>
      <c r="AR887" s="369">
        <v>4.0000000000000001E-3</v>
      </c>
      <c r="AS887" s="369">
        <v>4.0000000000000001E-3</v>
      </c>
      <c r="AT887" s="369" t="s">
        <v>1424</v>
      </c>
      <c r="AW887"/>
      <c r="AX887" s="198"/>
      <c r="AY887" s="184"/>
      <c r="AZ887" s="184"/>
      <c r="BA887" s="184"/>
      <c r="BB887" s="186"/>
      <c r="BC887" s="184"/>
      <c r="BD887" s="184"/>
      <c r="BE887" s="184"/>
      <c r="BF887" s="184"/>
      <c r="BG887" s="186"/>
      <c r="BH887" s="186"/>
      <c r="BI887" s="199"/>
      <c r="BJ887" s="199"/>
      <c r="BK887" s="199"/>
      <c r="BL887" s="186"/>
      <c r="BM887" s="186"/>
      <c r="BN887" s="186"/>
      <c r="BO887" s="186"/>
      <c r="BP887" s="186"/>
      <c r="BQ887" s="186"/>
      <c r="BR887" s="186"/>
      <c r="BS887" s="186"/>
      <c r="BT887" s="187"/>
      <c r="BU887" s="188"/>
      <c r="BV887" s="189"/>
      <c r="BW887" s="185"/>
      <c r="BX887"/>
      <c r="BZ887"/>
    </row>
    <row r="888" spans="2:78" ht="18.75">
      <c r="B888" s="363" t="s">
        <v>490</v>
      </c>
      <c r="C888" s="364">
        <v>34780531000166</v>
      </c>
      <c r="D888" s="365" t="s">
        <v>11</v>
      </c>
      <c r="E888" s="365" t="s">
        <v>620</v>
      </c>
      <c r="F888" s="365" t="s">
        <v>687</v>
      </c>
      <c r="G888" s="366" t="s">
        <v>740</v>
      </c>
      <c r="H888" s="366" t="s">
        <v>34</v>
      </c>
      <c r="I888" s="366" t="s">
        <v>1321</v>
      </c>
      <c r="J888" s="366" t="s">
        <v>608</v>
      </c>
      <c r="K888" s="367" t="s">
        <v>48</v>
      </c>
      <c r="L888" s="368"/>
      <c r="M888" s="368" t="s">
        <v>34</v>
      </c>
      <c r="N888" s="367">
        <v>508926</v>
      </c>
      <c r="O888" s="367" t="s">
        <v>1323</v>
      </c>
      <c r="P888" s="371">
        <v>43728</v>
      </c>
      <c r="Q888" s="372">
        <v>180.77697481999999</v>
      </c>
      <c r="R888" s="372">
        <v>86.450922821984108</v>
      </c>
      <c r="S888" s="367">
        <v>1</v>
      </c>
      <c r="T888" s="369">
        <v>0.11252803233414577</v>
      </c>
      <c r="U888" s="369">
        <v>1.2056840728108755</v>
      </c>
      <c r="V888" s="369">
        <v>0.1381665752919452</v>
      </c>
      <c r="W888" s="369">
        <v>1.2378138855194512</v>
      </c>
      <c r="X888" s="369">
        <v>0.20726322810858222</v>
      </c>
      <c r="Y888" s="369">
        <v>1.4188362888111821</v>
      </c>
      <c r="Z888" s="369">
        <v>0.26441327873982834</v>
      </c>
      <c r="AA888" s="369">
        <v>1.4286761173071763</v>
      </c>
      <c r="AB888" s="369">
        <v>1.168392563438473E-3</v>
      </c>
      <c r="AC888" s="373">
        <v>22.719358644807773</v>
      </c>
      <c r="AD888" s="575">
        <v>34780492000105</v>
      </c>
      <c r="AE888" s="370" t="s">
        <v>1949</v>
      </c>
      <c r="AF888" s="370" t="s">
        <v>1833</v>
      </c>
      <c r="AG888" s="374" t="s">
        <v>1458</v>
      </c>
      <c r="AH888" s="374" t="s">
        <v>1813</v>
      </c>
      <c r="AI888" s="374">
        <v>10000</v>
      </c>
      <c r="AJ888" s="374">
        <v>1000</v>
      </c>
      <c r="AK888" s="374">
        <v>1000</v>
      </c>
      <c r="AL888" s="722">
        <v>0.91</v>
      </c>
      <c r="AM888" s="722">
        <v>20</v>
      </c>
      <c r="AN888" s="369" t="s">
        <v>1820</v>
      </c>
      <c r="AO888" s="367" t="s">
        <v>1326</v>
      </c>
      <c r="AP888" s="370" t="s">
        <v>1835</v>
      </c>
      <c r="AQ888" s="376" t="s">
        <v>1950</v>
      </c>
      <c r="AR888" s="369">
        <v>2.4269700000000001E-3</v>
      </c>
      <c r="AS888" s="369">
        <v>2.4269700000000001E-3</v>
      </c>
      <c r="AT888" s="369" t="s">
        <v>1424</v>
      </c>
      <c r="AW888"/>
      <c r="AX888" s="198"/>
      <c r="AY888" s="184"/>
      <c r="AZ888" s="184"/>
      <c r="BA888" s="184"/>
      <c r="BB888" s="186"/>
      <c r="BC888" s="184"/>
      <c r="BD888" s="184"/>
      <c r="BE888" s="184"/>
      <c r="BF888" s="184"/>
      <c r="BG888" s="186"/>
      <c r="BH888" s="186"/>
      <c r="BI888" s="199"/>
      <c r="BJ888" s="199"/>
      <c r="BK888" s="199"/>
      <c r="BL888" s="186"/>
      <c r="BM888" s="186"/>
      <c r="BN888" s="186"/>
      <c r="BO888" s="186"/>
      <c r="BP888" s="186"/>
      <c r="BQ888" s="186"/>
      <c r="BR888" s="186"/>
      <c r="BS888" s="186"/>
      <c r="BT888" s="187"/>
      <c r="BU888" s="188"/>
      <c r="BV888" s="189"/>
      <c r="BW888" s="185"/>
      <c r="BX888"/>
      <c r="BZ888"/>
    </row>
    <row r="889" spans="2:78" ht="18.75">
      <c r="B889" s="363" t="s">
        <v>72</v>
      </c>
      <c r="C889" s="364">
        <v>34774662000130</v>
      </c>
      <c r="D889" s="365" t="s">
        <v>13</v>
      </c>
      <c r="E889" s="365" t="s">
        <v>615</v>
      </c>
      <c r="F889" s="365" t="s">
        <v>619</v>
      </c>
      <c r="G889" s="366" t="s">
        <v>34</v>
      </c>
      <c r="H889" s="366" t="s">
        <v>1339</v>
      </c>
      <c r="I889" s="366" t="s">
        <v>34</v>
      </c>
      <c r="J889" s="366" t="s">
        <v>611</v>
      </c>
      <c r="K889" s="367" t="s">
        <v>48</v>
      </c>
      <c r="L889" s="368" t="s">
        <v>1341</v>
      </c>
      <c r="M889" s="368" t="s">
        <v>34</v>
      </c>
      <c r="N889" s="367">
        <v>509061</v>
      </c>
      <c r="O889" s="367" t="s">
        <v>1323</v>
      </c>
      <c r="P889" s="371">
        <v>43740</v>
      </c>
      <c r="Q889" s="372">
        <v>310.53623649000002</v>
      </c>
      <c r="R889" s="372">
        <v>283.35290392329352</v>
      </c>
      <c r="S889" s="367">
        <v>1</v>
      </c>
      <c r="T889" s="369">
        <v>0.13219559194668484</v>
      </c>
      <c r="U889" s="369">
        <v>1.4164125720481389</v>
      </c>
      <c r="V889" s="369">
        <v>0.15110032256604877</v>
      </c>
      <c r="W889" s="369">
        <v>1.3536854118553729</v>
      </c>
      <c r="X889" s="369">
        <v>0.24220047375821507</v>
      </c>
      <c r="Y889" s="369">
        <v>1.6580018774743122</v>
      </c>
      <c r="Z889" s="369">
        <v>0.34497834926057624</v>
      </c>
      <c r="AA889" s="369">
        <v>1.8639847852028455</v>
      </c>
      <c r="AB889" s="369">
        <v>4.2109847518252037E-2</v>
      </c>
      <c r="AC889" s="373">
        <v>0.93752125185627622</v>
      </c>
      <c r="AD889" s="575">
        <v>34687549000118</v>
      </c>
      <c r="AE889" s="370" t="s">
        <v>2085</v>
      </c>
      <c r="AF889" s="370" t="s">
        <v>1856</v>
      </c>
      <c r="AG889" s="374" t="s">
        <v>59</v>
      </c>
      <c r="AH889" s="374" t="s">
        <v>1819</v>
      </c>
      <c r="AI889" s="374">
        <v>500</v>
      </c>
      <c r="AJ889" s="374">
        <v>100</v>
      </c>
      <c r="AK889" s="374">
        <v>100</v>
      </c>
      <c r="AL889" s="722">
        <v>0</v>
      </c>
      <c r="AM889" s="722">
        <v>0</v>
      </c>
      <c r="AN889" s="369" t="s">
        <v>1820</v>
      </c>
      <c r="AO889" s="367" t="s">
        <v>1326</v>
      </c>
      <c r="AP889" s="370" t="s">
        <v>1835</v>
      </c>
      <c r="AQ889" s="376" t="s">
        <v>666</v>
      </c>
      <c r="AR889" s="369">
        <v>4.7999999999999996E-3</v>
      </c>
      <c r="AS889" s="369">
        <v>4.7999999999999996E-3</v>
      </c>
      <c r="AT889" s="369" t="s">
        <v>1424</v>
      </c>
      <c r="AW889"/>
      <c r="AX889" s="198"/>
      <c r="AY889" s="184"/>
      <c r="AZ889" s="184"/>
      <c r="BA889" s="184"/>
      <c r="BB889" s="186"/>
      <c r="BC889" s="184"/>
      <c r="BD889" s="184"/>
      <c r="BE889" s="184"/>
      <c r="BF889" s="184"/>
      <c r="BG889" s="186"/>
      <c r="BH889" s="186"/>
      <c r="BI889" s="199"/>
      <c r="BJ889" s="199"/>
      <c r="BK889" s="199"/>
      <c r="BL889" s="186"/>
      <c r="BM889" s="186"/>
      <c r="BN889" s="186"/>
      <c r="BO889" s="186"/>
      <c r="BP889" s="186"/>
      <c r="BQ889" s="186"/>
      <c r="BR889" s="186"/>
      <c r="BS889" s="186"/>
      <c r="BT889" s="187"/>
      <c r="BU889" s="188"/>
      <c r="BV889" s="189"/>
      <c r="BW889" s="185"/>
      <c r="BX889"/>
      <c r="BZ889"/>
    </row>
    <row r="890" spans="2:78" ht="18.75">
      <c r="B890" s="363" t="s">
        <v>1188</v>
      </c>
      <c r="C890" s="364">
        <v>33270025000164</v>
      </c>
      <c r="D890" s="365" t="s">
        <v>14</v>
      </c>
      <c r="E890" s="365" t="s">
        <v>607</v>
      </c>
      <c r="F890" s="365" t="s">
        <v>1424</v>
      </c>
      <c r="G890" s="366" t="s">
        <v>1424</v>
      </c>
      <c r="H890" s="366" t="s">
        <v>34</v>
      </c>
      <c r="I890" s="366" t="s">
        <v>34</v>
      </c>
      <c r="J890" s="366" t="s">
        <v>611</v>
      </c>
      <c r="K890" s="367" t="s">
        <v>48</v>
      </c>
      <c r="L890" s="368"/>
      <c r="M890" s="368" t="s">
        <v>34</v>
      </c>
      <c r="N890" s="367">
        <v>509396</v>
      </c>
      <c r="O890" s="367" t="s">
        <v>1323</v>
      </c>
      <c r="P890" s="371">
        <v>43554</v>
      </c>
      <c r="Q890" s="372">
        <v>14.18709786</v>
      </c>
      <c r="R890" s="372">
        <v>16.909966233015872</v>
      </c>
      <c r="S890" s="367">
        <v>2</v>
      </c>
      <c r="T890" s="369">
        <v>-0.13950218554096028</v>
      </c>
      <c r="U890" s="369">
        <v>-1.49469922951817</v>
      </c>
      <c r="V890" s="369">
        <v>-0.27897129504186702</v>
      </c>
      <c r="W890" s="369">
        <v>-2.4992625165277409</v>
      </c>
      <c r="X890" s="369">
        <v>0.11623927219227026</v>
      </c>
      <c r="Y890" s="369">
        <v>0.79572483298866703</v>
      </c>
      <c r="Z890" s="369">
        <v>6.8087958282744498E-2</v>
      </c>
      <c r="AA890" s="369">
        <v>0.36789241576055481</v>
      </c>
      <c r="AB890" s="369">
        <v>0.20147304408823932</v>
      </c>
      <c r="AC890" s="373">
        <v>-1.9386848618620116</v>
      </c>
      <c r="AD890" s="575">
        <v>0</v>
      </c>
      <c r="AE890" s="370" t="s">
        <v>2086</v>
      </c>
      <c r="AF890" s="370" t="s">
        <v>1956</v>
      </c>
      <c r="AG890" s="374" t="s">
        <v>763</v>
      </c>
      <c r="AH890" s="374" t="s">
        <v>1819</v>
      </c>
      <c r="AI890" s="374">
        <v>10000</v>
      </c>
      <c r="AJ890" s="374">
        <v>5000</v>
      </c>
      <c r="AK890" s="374">
        <v>10000</v>
      </c>
      <c r="AL890" s="722">
        <v>2</v>
      </c>
      <c r="AM890" s="722">
        <v>20</v>
      </c>
      <c r="AN890" s="369" t="s">
        <v>1815</v>
      </c>
      <c r="AO890" s="367" t="s">
        <v>1326</v>
      </c>
      <c r="AP890" s="370" t="s">
        <v>1816</v>
      </c>
      <c r="AQ890" s="376" t="s">
        <v>661</v>
      </c>
      <c r="AR890" s="369">
        <v>5.3333333333333297E-3</v>
      </c>
      <c r="AS890" s="369">
        <v>5.3333333333333297E-3</v>
      </c>
      <c r="AT890" s="369" t="s">
        <v>1424</v>
      </c>
      <c r="AW890"/>
      <c r="AX890" s="198"/>
      <c r="AY890" s="184"/>
      <c r="AZ890" s="184"/>
      <c r="BA890" s="184"/>
      <c r="BB890" s="186"/>
      <c r="BC890" s="184"/>
      <c r="BD890" s="184"/>
      <c r="BE890" s="184"/>
      <c r="BF890" s="184"/>
      <c r="BG890" s="186"/>
      <c r="BH890" s="186"/>
      <c r="BI890" s="199"/>
      <c r="BJ890" s="199"/>
      <c r="BK890" s="199"/>
      <c r="BL890" s="186"/>
      <c r="BM890" s="186"/>
      <c r="BN890" s="186"/>
      <c r="BO890" s="186"/>
      <c r="BP890" s="186"/>
      <c r="BQ890" s="186"/>
      <c r="BR890" s="186"/>
      <c r="BS890" s="186"/>
      <c r="BT890" s="187"/>
      <c r="BU890" s="188"/>
      <c r="BV890" s="189"/>
      <c r="BW890" s="185"/>
      <c r="BX890"/>
      <c r="BZ890"/>
    </row>
    <row r="891" spans="2:78" ht="18.75">
      <c r="B891" s="363" t="s">
        <v>818</v>
      </c>
      <c r="C891" s="364">
        <v>34054884000189</v>
      </c>
      <c r="D891" s="365" t="s">
        <v>14</v>
      </c>
      <c r="E891" s="365" t="s">
        <v>607</v>
      </c>
      <c r="F891" s="365" t="s">
        <v>1424</v>
      </c>
      <c r="G891" s="366" t="s">
        <v>1424</v>
      </c>
      <c r="H891" s="366" t="s">
        <v>34</v>
      </c>
      <c r="I891" s="366" t="s">
        <v>34</v>
      </c>
      <c r="J891" s="366" t="s">
        <v>608</v>
      </c>
      <c r="K891" s="367" t="s">
        <v>48</v>
      </c>
      <c r="L891" s="368"/>
      <c r="M891" s="368" t="s">
        <v>34</v>
      </c>
      <c r="N891" s="367">
        <v>509541</v>
      </c>
      <c r="O891" s="367" t="s">
        <v>1326</v>
      </c>
      <c r="P891" s="371">
        <v>43740</v>
      </c>
      <c r="Q891" s="372">
        <v>10.80768557</v>
      </c>
      <c r="R891" s="372">
        <v>11.193729068964144</v>
      </c>
      <c r="S891" s="367">
        <v>2</v>
      </c>
      <c r="T891" s="369">
        <v>-1.4316969163989945E-3</v>
      </c>
      <c r="U891" s="369">
        <v>-1.5339948041292791E-2</v>
      </c>
      <c r="V891" s="369">
        <v>-0.10033686140418219</v>
      </c>
      <c r="W891" s="369">
        <v>-0.89890308139365083</v>
      </c>
      <c r="X891" s="369">
        <v>2.2184437500170517E-2</v>
      </c>
      <c r="Y891" s="369">
        <v>0.15186526456885871</v>
      </c>
      <c r="Z891" s="369">
        <v>1.7246671868325736E-2</v>
      </c>
      <c r="AA891" s="369">
        <v>9.3187105877368434E-2</v>
      </c>
      <c r="AB891" s="369">
        <v>0.25462458229377816</v>
      </c>
      <c r="AC891" s="373">
        <v>-0.83243457917543606</v>
      </c>
      <c r="AD891" s="575">
        <v>34791820000160</v>
      </c>
      <c r="AE891" s="370" t="s">
        <v>1822</v>
      </c>
      <c r="AF891" s="370" t="s">
        <v>1858</v>
      </c>
      <c r="AG891" s="374" t="s">
        <v>721</v>
      </c>
      <c r="AH891" s="374" t="s">
        <v>1819</v>
      </c>
      <c r="AI891" s="374">
        <v>1000</v>
      </c>
      <c r="AJ891" s="374">
        <v>500</v>
      </c>
      <c r="AK891" s="374">
        <v>500</v>
      </c>
      <c r="AL891" s="722">
        <v>1.5</v>
      </c>
      <c r="AM891" s="722">
        <v>20</v>
      </c>
      <c r="AN891" s="369" t="s">
        <v>668</v>
      </c>
      <c r="AO891" s="367" t="s">
        <v>1326</v>
      </c>
      <c r="AP891" s="370" t="s">
        <v>1816</v>
      </c>
      <c r="AQ891" s="376" t="s">
        <v>672</v>
      </c>
      <c r="AR891" s="369">
        <v>4.0000000000000001E-3</v>
      </c>
      <c r="AS891" s="369">
        <v>4.0000000000000001E-3</v>
      </c>
      <c r="AT891" s="369" t="s">
        <v>1424</v>
      </c>
      <c r="AW891"/>
      <c r="AX891" s="198"/>
      <c r="AY891" s="184"/>
      <c r="AZ891" s="184"/>
      <c r="BA891" s="184"/>
      <c r="BB891" s="186"/>
      <c r="BC891" s="184"/>
      <c r="BD891" s="184"/>
      <c r="BE891" s="184"/>
      <c r="BF891" s="184"/>
      <c r="BG891" s="186"/>
      <c r="BH891" s="186"/>
      <c r="BI891" s="199"/>
      <c r="BJ891" s="199"/>
      <c r="BK891" s="199"/>
      <c r="BL891" s="186"/>
      <c r="BM891" s="186"/>
      <c r="BN891" s="186"/>
      <c r="BO891" s="186"/>
      <c r="BP891" s="186"/>
      <c r="BQ891" s="186"/>
      <c r="BR891" s="186"/>
      <c r="BS891" s="186"/>
      <c r="BT891" s="187"/>
      <c r="BU891" s="188"/>
      <c r="BV891" s="189"/>
      <c r="BW891" s="185"/>
      <c r="BX891"/>
      <c r="BZ891"/>
    </row>
    <row r="892" spans="2:78" ht="18.75">
      <c r="B892" s="363" t="s">
        <v>742</v>
      </c>
      <c r="C892" s="364">
        <v>31848238000103</v>
      </c>
      <c r="D892" s="365" t="s">
        <v>14</v>
      </c>
      <c r="E892" s="365" t="s">
        <v>607</v>
      </c>
      <c r="F892" s="365" t="s">
        <v>1424</v>
      </c>
      <c r="G892" s="366" t="s">
        <v>1424</v>
      </c>
      <c r="H892" s="366" t="s">
        <v>34</v>
      </c>
      <c r="I892" s="366" t="s">
        <v>34</v>
      </c>
      <c r="J892" s="366" t="s">
        <v>608</v>
      </c>
      <c r="K892" s="367" t="s">
        <v>48</v>
      </c>
      <c r="L892" s="368"/>
      <c r="M892" s="368" t="s">
        <v>1421</v>
      </c>
      <c r="N892" s="367">
        <v>509892</v>
      </c>
      <c r="O892" s="367" t="s">
        <v>1323</v>
      </c>
      <c r="P892" s="371">
        <v>43349</v>
      </c>
      <c r="Q892" s="372">
        <v>2.3987755399999999</v>
      </c>
      <c r="R892" s="372">
        <v>3.1485584029761902</v>
      </c>
      <c r="S892" s="367">
        <v>3</v>
      </c>
      <c r="T892" s="369">
        <v>5.0777165060229557E-3</v>
      </c>
      <c r="U892" s="369">
        <v>5.4405304976643185E-2</v>
      </c>
      <c r="V892" s="369">
        <v>-8.5954702257466931E-2</v>
      </c>
      <c r="W892" s="369">
        <v>-0.77005544760133682</v>
      </c>
      <c r="X892" s="369">
        <v>2.1435319813293718E-2</v>
      </c>
      <c r="Y892" s="369">
        <v>0.14673712211720169</v>
      </c>
      <c r="Z892" s="369">
        <v>9.0341385058053891E-2</v>
      </c>
      <c r="AA892" s="369">
        <v>0.48813198736471586</v>
      </c>
      <c r="AB892" s="369">
        <v>0.16610470052774484</v>
      </c>
      <c r="AC892" s="373">
        <v>-1.1894675300276982</v>
      </c>
      <c r="AD892" s="575">
        <v>0</v>
      </c>
      <c r="AE892" s="370" t="s">
        <v>2087</v>
      </c>
      <c r="AF892" s="370" t="s">
        <v>1830</v>
      </c>
      <c r="AG892" s="374" t="s">
        <v>743</v>
      </c>
      <c r="AH892" s="374" t="s">
        <v>1819</v>
      </c>
      <c r="AI892" s="374">
        <v>5000</v>
      </c>
      <c r="AJ892" s="374">
        <v>500</v>
      </c>
      <c r="AK892" s="374">
        <v>5000</v>
      </c>
      <c r="AL892" s="722">
        <v>0</v>
      </c>
      <c r="AM892" s="722">
        <v>0</v>
      </c>
      <c r="AN892" s="369" t="s">
        <v>668</v>
      </c>
      <c r="AO892" s="367" t="s">
        <v>1326</v>
      </c>
      <c r="AP892" s="370" t="s">
        <v>1816</v>
      </c>
      <c r="AQ892" s="376" t="s">
        <v>667</v>
      </c>
      <c r="AR892" s="369">
        <v>1.33333333333333E-3</v>
      </c>
      <c r="AS892" s="369">
        <v>1.33333333333333E-3</v>
      </c>
      <c r="AT892" s="369" t="s">
        <v>1424</v>
      </c>
      <c r="AW892"/>
      <c r="AX892" s="198"/>
      <c r="AY892" s="184"/>
      <c r="AZ892" s="184"/>
      <c r="BA892" s="184"/>
      <c r="BB892" s="186"/>
      <c r="BC892" s="184"/>
      <c r="BD892" s="184"/>
      <c r="BE892" s="184"/>
      <c r="BF892" s="184"/>
      <c r="BG892" s="186"/>
      <c r="BH892" s="186"/>
      <c r="BI892" s="199"/>
      <c r="BJ892" s="199"/>
      <c r="BK892" s="199"/>
      <c r="BL892" s="186"/>
      <c r="BM892" s="186"/>
      <c r="BN892" s="186"/>
      <c r="BO892" s="186"/>
      <c r="BP892" s="186"/>
      <c r="BQ892" s="186"/>
      <c r="BR892" s="186"/>
      <c r="BS892" s="186"/>
      <c r="BT892" s="187"/>
      <c r="BU892" s="188"/>
      <c r="BV892" s="189"/>
      <c r="BW892" s="185"/>
      <c r="BX892"/>
      <c r="BZ892"/>
    </row>
    <row r="893" spans="2:78" ht="18.75">
      <c r="B893" s="363" t="s">
        <v>747</v>
      </c>
      <c r="C893" s="364"/>
      <c r="D893" s="365" t="s">
        <v>11</v>
      </c>
      <c r="E893" s="365" t="s">
        <v>621</v>
      </c>
      <c r="F893" s="365" t="s">
        <v>694</v>
      </c>
      <c r="G893" s="366" t="s">
        <v>740</v>
      </c>
      <c r="H893" s="366" t="s">
        <v>34</v>
      </c>
      <c r="I893" s="366" t="s">
        <v>1424</v>
      </c>
      <c r="J893" s="366" t="s">
        <v>608</v>
      </c>
      <c r="L893" s="368"/>
      <c r="M893" s="368" t="s">
        <v>34</v>
      </c>
      <c r="N893" s="367">
        <v>511005</v>
      </c>
      <c r="O893" s="367" t="s">
        <v>1323</v>
      </c>
      <c r="P893" s="371"/>
      <c r="S893" s="367"/>
      <c r="U893" s="369"/>
      <c r="W893" s="369"/>
      <c r="Y893" s="369"/>
      <c r="AA893" s="369"/>
      <c r="AD893" s="575">
        <v>33422113000134</v>
      </c>
      <c r="AE893" s="370"/>
      <c r="AF893" s="370"/>
      <c r="AG893" s="374" t="s">
        <v>721</v>
      </c>
      <c r="AH893" s="374"/>
      <c r="AI893" s="374">
        <v>1000</v>
      </c>
      <c r="AJ893" s="374">
        <v>1000</v>
      </c>
      <c r="AK893" s="374">
        <v>1000</v>
      </c>
      <c r="AN893" s="369"/>
      <c r="AO893" s="367" t="s">
        <v>1326</v>
      </c>
      <c r="AP893" s="370"/>
      <c r="AR893" s="369">
        <v>2.13333333333333E-3</v>
      </c>
      <c r="AS893" s="369">
        <v>2.13333333333333E-3</v>
      </c>
      <c r="AT893" s="369" t="s">
        <v>1424</v>
      </c>
      <c r="AW893"/>
      <c r="AX893" s="198"/>
      <c r="AY893" s="184"/>
      <c r="AZ893" s="184"/>
      <c r="BA893" s="184"/>
      <c r="BB893" s="186"/>
      <c r="BC893" s="184"/>
      <c r="BD893" s="184"/>
      <c r="BE893" s="184"/>
      <c r="BF893" s="184"/>
      <c r="BG893" s="186"/>
      <c r="BH893" s="186"/>
      <c r="BI893" s="199"/>
      <c r="BJ893" s="199"/>
      <c r="BK893" s="199"/>
      <c r="BL893" s="186"/>
      <c r="BM893" s="186"/>
      <c r="BN893" s="186"/>
      <c r="BO893" s="186"/>
      <c r="BP893" s="186"/>
      <c r="BQ893" s="186"/>
      <c r="BR893" s="186"/>
      <c r="BS893" s="186"/>
      <c r="BT893" s="187"/>
      <c r="BU893" s="188"/>
      <c r="BV893" s="189"/>
      <c r="BW893" s="185"/>
      <c r="BX893"/>
      <c r="BZ893"/>
    </row>
    <row r="894" spans="2:78" ht="18.75">
      <c r="B894" s="363" t="s">
        <v>1661</v>
      </c>
      <c r="C894" s="364">
        <v>34674552000105</v>
      </c>
      <c r="D894" s="365" t="s">
        <v>14</v>
      </c>
      <c r="E894" s="365" t="s">
        <v>607</v>
      </c>
      <c r="F894" s="365" t="s">
        <v>1319</v>
      </c>
      <c r="G894" s="366" t="s">
        <v>1424</v>
      </c>
      <c r="H894" s="366" t="s">
        <v>34</v>
      </c>
      <c r="I894" s="366" t="s">
        <v>34</v>
      </c>
      <c r="J894" s="366" t="s">
        <v>608</v>
      </c>
      <c r="K894" s="367" t="s">
        <v>48</v>
      </c>
      <c r="L894" s="368"/>
      <c r="M894" s="368" t="s">
        <v>1424</v>
      </c>
      <c r="N894" s="367">
        <v>511455</v>
      </c>
      <c r="O894" s="367" t="s">
        <v>1323</v>
      </c>
      <c r="P894" s="371">
        <v>43761</v>
      </c>
      <c r="Q894" s="372">
        <v>99.481221520000005</v>
      </c>
      <c r="R894" s="372">
        <v>240.85070459988083</v>
      </c>
      <c r="S894" s="367">
        <v>2</v>
      </c>
      <c r="T894" s="369">
        <v>-3.4328808058593729E-2</v>
      </c>
      <c r="U894" s="369">
        <v>-0.36781676757595544</v>
      </c>
      <c r="V894" s="369">
        <v>-0.17836701620254991</v>
      </c>
      <c r="W894" s="369">
        <v>-1.597963681937338</v>
      </c>
      <c r="X894" s="369">
        <v>-0.19758105356477784</v>
      </c>
      <c r="Y894" s="369">
        <v>-1.3525562220443137</v>
      </c>
      <c r="AA894" s="369"/>
      <c r="AB894" s="369">
        <v>0.25611144430351307</v>
      </c>
      <c r="AC894" s="373">
        <v>-1.1322745166520165</v>
      </c>
      <c r="AD894" s="575">
        <v>34581222000167</v>
      </c>
      <c r="AE894" s="370" t="s">
        <v>1906</v>
      </c>
      <c r="AF894" s="370" t="s">
        <v>1907</v>
      </c>
      <c r="AG894" s="374" t="s">
        <v>1462</v>
      </c>
      <c r="AH894" s="374" t="s">
        <v>1813</v>
      </c>
      <c r="AI894" s="374">
        <v>50000</v>
      </c>
      <c r="AJ894" s="374">
        <v>10000</v>
      </c>
      <c r="AK894" s="374">
        <v>10000</v>
      </c>
      <c r="AL894" s="722">
        <v>0</v>
      </c>
      <c r="AM894" s="722">
        <v>0</v>
      </c>
      <c r="AN894" s="369" t="s">
        <v>668</v>
      </c>
      <c r="AO894" s="367" t="s">
        <v>1326</v>
      </c>
      <c r="AP894" s="370" t="s">
        <v>1816</v>
      </c>
      <c r="AQ894" s="376" t="s">
        <v>1815</v>
      </c>
      <c r="AR894" s="369">
        <v>0</v>
      </c>
      <c r="AS894" s="369">
        <v>0</v>
      </c>
      <c r="AT894" s="369" t="s">
        <v>1424</v>
      </c>
      <c r="AW894"/>
      <c r="AX894" s="198"/>
      <c r="AY894" s="184"/>
      <c r="AZ894" s="184"/>
      <c r="BA894" s="184"/>
      <c r="BB894" s="186"/>
      <c r="BC894" s="184"/>
      <c r="BD894" s="184"/>
      <c r="BE894" s="184"/>
      <c r="BF894" s="184"/>
      <c r="BG894" s="186"/>
      <c r="BH894" s="186"/>
      <c r="BI894" s="199"/>
      <c r="BJ894" s="199"/>
      <c r="BK894" s="199"/>
      <c r="BL894" s="186"/>
      <c r="BM894" s="186"/>
      <c r="BN894" s="186"/>
      <c r="BO894" s="186"/>
      <c r="BP894" s="186"/>
      <c r="BQ894" s="186"/>
      <c r="BR894" s="186"/>
      <c r="BS894" s="186"/>
      <c r="BT894" s="187"/>
      <c r="BU894" s="188"/>
      <c r="BV894" s="189"/>
      <c r="BW894" s="185"/>
      <c r="BX894"/>
      <c r="BZ894"/>
    </row>
    <row r="895" spans="2:78" ht="18.75">
      <c r="B895" s="363" t="s">
        <v>563</v>
      </c>
      <c r="C895" s="364">
        <v>34633411000136</v>
      </c>
      <c r="D895" s="365" t="s">
        <v>14</v>
      </c>
      <c r="E895" s="365" t="s">
        <v>607</v>
      </c>
      <c r="F895" s="365" t="s">
        <v>1424</v>
      </c>
      <c r="G895" s="366" t="s">
        <v>1424</v>
      </c>
      <c r="H895" s="366" t="s">
        <v>34</v>
      </c>
      <c r="I895" s="366" t="s">
        <v>34</v>
      </c>
      <c r="J895" s="366" t="s">
        <v>608</v>
      </c>
      <c r="K895" s="367" t="s">
        <v>48</v>
      </c>
      <c r="L895" s="368"/>
      <c r="M895" s="368" t="s">
        <v>1421</v>
      </c>
      <c r="N895" s="367">
        <v>511676</v>
      </c>
      <c r="O895" s="367" t="s">
        <v>1323</v>
      </c>
      <c r="P895" s="371">
        <v>43727</v>
      </c>
      <c r="Q895" s="372">
        <v>167.12763760000001</v>
      </c>
      <c r="R895" s="372">
        <v>145.56804996836664</v>
      </c>
      <c r="S895" s="367">
        <v>2</v>
      </c>
      <c r="T895" s="369">
        <v>0.22099195542278061</v>
      </c>
      <c r="U895" s="369">
        <v>2.3678231578899336</v>
      </c>
      <c r="V895" s="369">
        <v>0.16806139511729423</v>
      </c>
      <c r="W895" s="369">
        <v>1.5056371489008404</v>
      </c>
      <c r="X895" s="369">
        <v>0.37644490428411714</v>
      </c>
      <c r="Y895" s="369">
        <v>2.5769823996784562</v>
      </c>
      <c r="Z895" s="369">
        <v>0.31772369999999972</v>
      </c>
      <c r="AA895" s="369">
        <v>1.7167226406171237</v>
      </c>
      <c r="AB895" s="369">
        <v>0.12852608535498727</v>
      </c>
      <c r="AC895" s="373">
        <v>0.43913225362888519</v>
      </c>
      <c r="AD895" s="575">
        <v>34546288000116</v>
      </c>
      <c r="AE895" s="370" t="s">
        <v>1924</v>
      </c>
      <c r="AF895" s="370" t="s">
        <v>1858</v>
      </c>
      <c r="AG895" s="374" t="s">
        <v>721</v>
      </c>
      <c r="AH895" s="374" t="s">
        <v>1813</v>
      </c>
      <c r="AI895" s="374">
        <v>50000</v>
      </c>
      <c r="AJ895" s="374">
        <v>10000</v>
      </c>
      <c r="AK895" s="374">
        <v>10000</v>
      </c>
      <c r="AL895" s="722">
        <v>2</v>
      </c>
      <c r="AM895" s="722">
        <v>0</v>
      </c>
      <c r="AN895" s="369" t="s">
        <v>1824</v>
      </c>
      <c r="AO895" s="367" t="s">
        <v>1326</v>
      </c>
      <c r="AP895" s="370" t="s">
        <v>1816</v>
      </c>
      <c r="AQ895" s="376" t="s">
        <v>661</v>
      </c>
      <c r="AR895" s="369">
        <v>3.3333333333333301E-3</v>
      </c>
      <c r="AS895" s="369">
        <v>3.3333333333333301E-3</v>
      </c>
      <c r="AT895" s="369" t="s">
        <v>1424</v>
      </c>
      <c r="AW895"/>
      <c r="AX895" s="198"/>
      <c r="AY895" s="184"/>
      <c r="AZ895" s="184"/>
      <c r="BA895" s="184"/>
      <c r="BB895" s="186"/>
      <c r="BC895" s="184"/>
      <c r="BD895" s="184"/>
      <c r="BE895" s="184"/>
      <c r="BF895" s="184"/>
      <c r="BG895" s="186"/>
      <c r="BH895" s="186"/>
      <c r="BI895" s="199"/>
      <c r="BJ895" s="199"/>
      <c r="BK895" s="199"/>
      <c r="BL895" s="186"/>
      <c r="BM895" s="186"/>
      <c r="BN895" s="186"/>
      <c r="BO895" s="186"/>
      <c r="BP895" s="186"/>
      <c r="BQ895" s="186"/>
      <c r="BR895" s="186"/>
      <c r="BS895" s="186"/>
      <c r="BT895" s="187"/>
      <c r="BU895" s="188"/>
      <c r="BV895" s="189"/>
      <c r="BW895" s="185"/>
      <c r="BX895"/>
      <c r="BZ895"/>
    </row>
    <row r="896" spans="2:78" ht="18.75">
      <c r="B896" s="363" t="s">
        <v>1749</v>
      </c>
      <c r="C896" s="364">
        <v>33146130000196</v>
      </c>
      <c r="D896" s="365" t="s">
        <v>14</v>
      </c>
      <c r="E896" s="365" t="s">
        <v>607</v>
      </c>
      <c r="F896" s="365" t="s">
        <v>1319</v>
      </c>
      <c r="G896" s="366" t="s">
        <v>1424</v>
      </c>
      <c r="H896" s="366" t="s">
        <v>34</v>
      </c>
      <c r="I896" s="366" t="s">
        <v>34</v>
      </c>
      <c r="J896" s="366" t="s">
        <v>608</v>
      </c>
      <c r="K896" s="367" t="s">
        <v>48</v>
      </c>
      <c r="L896" s="368"/>
      <c r="M896" s="368" t="s">
        <v>1424</v>
      </c>
      <c r="N896" s="367">
        <v>511730</v>
      </c>
      <c r="O896" s="367" t="s">
        <v>1323</v>
      </c>
      <c r="P896" s="371">
        <v>43712</v>
      </c>
      <c r="Q896" s="372">
        <v>266.64716124</v>
      </c>
      <c r="R896" s="372">
        <v>286.77181891849199</v>
      </c>
      <c r="S896" s="367">
        <v>2</v>
      </c>
      <c r="T896" s="369">
        <v>0.13393446478537818</v>
      </c>
      <c r="U896" s="369">
        <v>1.4350437632523934</v>
      </c>
      <c r="V896" s="369">
        <v>6.4800650225767864E-2</v>
      </c>
      <c r="W896" s="369">
        <v>0.58053942837230288</v>
      </c>
      <c r="X896" s="369">
        <v>0.4946717997449821</v>
      </c>
      <c r="Y896" s="369">
        <v>3.3863136598549222</v>
      </c>
      <c r="Z896" s="369">
        <v>0.70418274705888306</v>
      </c>
      <c r="AA896" s="369">
        <v>3.8048356638423475</v>
      </c>
      <c r="AB896" s="369">
        <v>0.18323438503844111</v>
      </c>
      <c r="AC896" s="373">
        <v>-0.25552406754698209</v>
      </c>
      <c r="AD896" s="575">
        <v>33600869000126</v>
      </c>
      <c r="AE896" s="370" t="s">
        <v>2056</v>
      </c>
      <c r="AF896" s="370" t="s">
        <v>1833</v>
      </c>
      <c r="AG896" s="374" t="s">
        <v>1458</v>
      </c>
      <c r="AH896" s="374" t="s">
        <v>1894</v>
      </c>
      <c r="AI896" s="374">
        <v>1000</v>
      </c>
      <c r="AJ896" s="374">
        <v>0</v>
      </c>
      <c r="AK896" s="374">
        <v>1000</v>
      </c>
      <c r="AL896" s="722">
        <v>2</v>
      </c>
      <c r="AM896" s="722">
        <v>20</v>
      </c>
      <c r="AN896" s="369" t="s">
        <v>1815</v>
      </c>
      <c r="AO896" s="367" t="s">
        <v>1323</v>
      </c>
      <c r="AP896" s="370" t="s">
        <v>1835</v>
      </c>
      <c r="AQ896" s="376" t="s">
        <v>1815</v>
      </c>
      <c r="AR896" s="369">
        <v>0</v>
      </c>
      <c r="AS896" s="369">
        <v>0</v>
      </c>
      <c r="AT896" s="369" t="s">
        <v>1424</v>
      </c>
      <c r="AW896"/>
      <c r="AX896" s="198"/>
      <c r="AY896" s="184"/>
      <c r="AZ896" s="184"/>
      <c r="BA896" s="184"/>
      <c r="BB896" s="186"/>
      <c r="BC896" s="184"/>
      <c r="BD896" s="184"/>
      <c r="BE896" s="184"/>
      <c r="BF896" s="184"/>
      <c r="BG896" s="186"/>
      <c r="BH896" s="186"/>
      <c r="BI896" s="199"/>
      <c r="BJ896" s="199"/>
      <c r="BK896" s="199"/>
      <c r="BL896" s="186"/>
      <c r="BM896" s="186"/>
      <c r="BN896" s="186"/>
      <c r="BO896" s="186"/>
      <c r="BP896" s="186"/>
      <c r="BQ896" s="186"/>
      <c r="BR896" s="186"/>
      <c r="BS896" s="186"/>
      <c r="BT896" s="187"/>
      <c r="BU896" s="188"/>
      <c r="BV896" s="189"/>
      <c r="BW896" s="185"/>
      <c r="BX896"/>
      <c r="BZ896"/>
    </row>
    <row r="897" spans="2:78" ht="18.75">
      <c r="B897" s="363" t="s">
        <v>397</v>
      </c>
      <c r="C897" s="364">
        <v>34713026000107</v>
      </c>
      <c r="D897" s="365" t="s">
        <v>14</v>
      </c>
      <c r="E897" s="365" t="s">
        <v>607</v>
      </c>
      <c r="F897" s="365" t="s">
        <v>1424</v>
      </c>
      <c r="G897" s="366" t="s">
        <v>1424</v>
      </c>
      <c r="H897" s="366" t="s">
        <v>34</v>
      </c>
      <c r="I897" s="366" t="s">
        <v>34</v>
      </c>
      <c r="J897" s="366" t="s">
        <v>608</v>
      </c>
      <c r="K897" s="367" t="s">
        <v>48</v>
      </c>
      <c r="L897" s="368"/>
      <c r="M897" s="368" t="s">
        <v>34</v>
      </c>
      <c r="N897" s="367">
        <v>511765</v>
      </c>
      <c r="O897" s="367" t="s">
        <v>1323</v>
      </c>
      <c r="P897" s="371">
        <v>43734</v>
      </c>
      <c r="Q897" s="372">
        <v>185.77114513999999</v>
      </c>
      <c r="R897" s="372">
        <v>102.7892705603175</v>
      </c>
      <c r="S897" s="367">
        <v>2</v>
      </c>
      <c r="T897" s="369">
        <v>0.15241260055017447</v>
      </c>
      <c r="U897" s="369">
        <v>1.6330281545611851</v>
      </c>
      <c r="V897" s="369">
        <v>0.17835788349352044</v>
      </c>
      <c r="W897" s="369">
        <v>1.5978818633497005</v>
      </c>
      <c r="X897" s="369">
        <v>0.39254111984745532</v>
      </c>
      <c r="Y897" s="369">
        <v>2.6871702750782691</v>
      </c>
      <c r="Z897" s="369">
        <v>0.20494223113846188</v>
      </c>
      <c r="AA897" s="369">
        <v>1.1073425376010209</v>
      </c>
      <c r="AB897" s="369">
        <v>0.23100146334944818</v>
      </c>
      <c r="AC897" s="373">
        <v>0.28890049838041271</v>
      </c>
      <c r="AD897" s="575">
        <v>36771013000101</v>
      </c>
      <c r="AE897" s="370" t="s">
        <v>2015</v>
      </c>
      <c r="AF897" s="370" t="s">
        <v>1830</v>
      </c>
      <c r="AG897" s="374" t="s">
        <v>743</v>
      </c>
      <c r="AH897" s="374" t="s">
        <v>1819</v>
      </c>
      <c r="AI897" s="374">
        <v>1000</v>
      </c>
      <c r="AJ897" s="374">
        <v>1000</v>
      </c>
      <c r="AK897" s="374">
        <v>1000</v>
      </c>
      <c r="AL897" s="722">
        <v>2</v>
      </c>
      <c r="AM897" s="722">
        <v>20</v>
      </c>
      <c r="AN897" s="369" t="s">
        <v>1834</v>
      </c>
      <c r="AO897" s="367" t="s">
        <v>1326</v>
      </c>
      <c r="AP897" s="370" t="s">
        <v>1816</v>
      </c>
      <c r="AQ897" s="376" t="s">
        <v>661</v>
      </c>
      <c r="AR897" s="369">
        <v>4.6666666666666697E-3</v>
      </c>
      <c r="AS897" s="369">
        <v>4.6666666666666697E-3</v>
      </c>
      <c r="AT897" s="369" t="s">
        <v>1424</v>
      </c>
      <c r="AW897"/>
      <c r="AX897" s="198"/>
      <c r="AY897" s="184"/>
      <c r="AZ897" s="184"/>
      <c r="BA897" s="184"/>
      <c r="BB897" s="186"/>
      <c r="BC897" s="184"/>
      <c r="BD897" s="184"/>
      <c r="BE897" s="184"/>
      <c r="BF897" s="184"/>
      <c r="BG897" s="186"/>
      <c r="BH897" s="186"/>
      <c r="BI897" s="199"/>
      <c r="BJ897" s="199"/>
      <c r="BK897" s="199"/>
      <c r="BL897" s="186"/>
      <c r="BM897" s="186"/>
      <c r="BN897" s="186"/>
      <c r="BO897" s="186"/>
      <c r="BP897" s="186"/>
      <c r="BQ897" s="186"/>
      <c r="BR897" s="186"/>
      <c r="BS897" s="186"/>
      <c r="BT897" s="187"/>
      <c r="BU897" s="188"/>
      <c r="BV897" s="189"/>
      <c r="BW897" s="185"/>
      <c r="BX897"/>
      <c r="BZ897"/>
    </row>
    <row r="898" spans="2:78" ht="18.75">
      <c r="B898" s="363" t="s">
        <v>768</v>
      </c>
      <c r="C898" s="364">
        <v>34172497000147</v>
      </c>
      <c r="D898" s="365" t="s">
        <v>13</v>
      </c>
      <c r="E898" s="365" t="s">
        <v>615</v>
      </c>
      <c r="F898" s="365" t="s">
        <v>619</v>
      </c>
      <c r="G898" s="366" t="s">
        <v>34</v>
      </c>
      <c r="H898" s="366" t="s">
        <v>1340</v>
      </c>
      <c r="I898" s="366" t="s">
        <v>34</v>
      </c>
      <c r="J898" s="366" t="s">
        <v>1424</v>
      </c>
      <c r="K898" s="367" t="s">
        <v>48</v>
      </c>
      <c r="L898" s="368"/>
      <c r="M898" s="368" t="s">
        <v>34</v>
      </c>
      <c r="N898" s="367">
        <v>511897</v>
      </c>
      <c r="O898" s="367" t="s">
        <v>1323</v>
      </c>
      <c r="P898" s="371">
        <v>43762</v>
      </c>
      <c r="Q898" s="372">
        <v>134.26747545000001</v>
      </c>
      <c r="R898" s="372">
        <v>109.06957076178576</v>
      </c>
      <c r="S898" s="367">
        <v>2</v>
      </c>
      <c r="T898" s="369">
        <v>0.1551635933659179</v>
      </c>
      <c r="U898" s="369">
        <v>1.6625037274789614</v>
      </c>
      <c r="V898" s="369">
        <v>0.20560514453571699</v>
      </c>
      <c r="W898" s="369">
        <v>1.8419860396972654</v>
      </c>
      <c r="X898" s="369">
        <v>0.23970595124835592</v>
      </c>
      <c r="Y898" s="369">
        <v>1.6409254327400331</v>
      </c>
      <c r="AA898" s="369"/>
      <c r="AB898" s="369">
        <v>0.10314170649196235</v>
      </c>
      <c r="AC898" s="373">
        <v>0.91120946246687085</v>
      </c>
      <c r="AD898" s="575">
        <v>37953365000140</v>
      </c>
      <c r="AE898" s="370" t="s">
        <v>2078</v>
      </c>
      <c r="AF898" s="370" t="s">
        <v>1833</v>
      </c>
      <c r="AG898" s="374" t="s">
        <v>1458</v>
      </c>
      <c r="AH898" s="374" t="s">
        <v>1894</v>
      </c>
      <c r="AI898" s="374">
        <v>10000</v>
      </c>
      <c r="AJ898" s="374">
        <v>2000</v>
      </c>
      <c r="AK898" s="374">
        <v>2000</v>
      </c>
      <c r="AL898" s="722">
        <v>2</v>
      </c>
      <c r="AM898" s="722">
        <v>20</v>
      </c>
      <c r="AN898" s="369" t="s">
        <v>1834</v>
      </c>
      <c r="AO898" s="367" t="s">
        <v>1326</v>
      </c>
      <c r="AP898" s="370" t="s">
        <v>1835</v>
      </c>
      <c r="AQ898" s="376" t="s">
        <v>670</v>
      </c>
      <c r="AR898" s="369">
        <v>5.3333333333333297E-3</v>
      </c>
      <c r="AS898" s="369">
        <v>5.3333333333333297E-3</v>
      </c>
      <c r="AT898" s="369" t="s">
        <v>1424</v>
      </c>
      <c r="AW898"/>
      <c r="AX898" s="198"/>
      <c r="AY898" s="184"/>
      <c r="AZ898" s="184"/>
      <c r="BA898" s="184"/>
      <c r="BB898" s="186"/>
      <c r="BC898" s="184"/>
      <c r="BD898" s="184"/>
      <c r="BE898" s="184"/>
      <c r="BF898" s="184"/>
      <c r="BG898" s="186"/>
      <c r="BH898" s="186"/>
      <c r="BI898" s="199"/>
      <c r="BJ898" s="199"/>
      <c r="BK898" s="199"/>
      <c r="BL898" s="186"/>
      <c r="BM898" s="186"/>
      <c r="BN898" s="186"/>
      <c r="BO898" s="186"/>
      <c r="BP898" s="186"/>
      <c r="BQ898" s="186"/>
      <c r="BR898" s="186"/>
      <c r="BS898" s="186"/>
      <c r="BT898" s="187"/>
      <c r="BU898" s="188"/>
      <c r="BV898" s="189"/>
      <c r="BW898" s="185"/>
      <c r="BX898"/>
      <c r="BZ898"/>
    </row>
    <row r="899" spans="2:78" ht="18.75">
      <c r="B899" s="363" t="s">
        <v>190</v>
      </c>
      <c r="C899" s="364">
        <v>34626199000180</v>
      </c>
      <c r="D899" s="365" t="s">
        <v>13</v>
      </c>
      <c r="E899" s="365" t="s">
        <v>616</v>
      </c>
      <c r="F899" s="365" t="s">
        <v>610</v>
      </c>
      <c r="G899" s="366" t="s">
        <v>34</v>
      </c>
      <c r="H899" s="366" t="s">
        <v>1339</v>
      </c>
      <c r="I899" s="366" t="s">
        <v>34</v>
      </c>
      <c r="J899" s="366" t="s">
        <v>1424</v>
      </c>
      <c r="K899" s="367" t="s">
        <v>48</v>
      </c>
      <c r="L899" s="368"/>
      <c r="M899" s="368" t="s">
        <v>34</v>
      </c>
      <c r="N899" s="367">
        <v>511943</v>
      </c>
      <c r="O899" s="367" t="s">
        <v>1323</v>
      </c>
      <c r="P899" s="371">
        <v>43740</v>
      </c>
      <c r="Q899" s="372">
        <v>109.37365722</v>
      </c>
      <c r="R899" s="372">
        <v>118.36125550665339</v>
      </c>
      <c r="S899" s="367">
        <v>2</v>
      </c>
      <c r="T899" s="369">
        <v>2.5419213706330934E-2</v>
      </c>
      <c r="U899" s="369">
        <v>0.27235472329324067</v>
      </c>
      <c r="V899" s="369">
        <v>4.3707607319196873E-2</v>
      </c>
      <c r="W899" s="369">
        <v>0.3915699808598172</v>
      </c>
      <c r="X899" s="369">
        <v>0.17140367477050655</v>
      </c>
      <c r="Y899" s="369">
        <v>1.1733569722873305</v>
      </c>
      <c r="Z899" s="369">
        <v>0.21041129999999741</v>
      </c>
      <c r="AA899" s="369">
        <v>1.1368929750965309</v>
      </c>
      <c r="AB899" s="369">
        <v>5.0348725188406128E-2</v>
      </c>
      <c r="AC899" s="373">
        <v>-1.3488690732869233</v>
      </c>
      <c r="AD899" s="575">
        <v>34626178000164</v>
      </c>
      <c r="AE899" s="370" t="s">
        <v>2088</v>
      </c>
      <c r="AF899" s="370" t="s">
        <v>1858</v>
      </c>
      <c r="AG899" s="374" t="s">
        <v>721</v>
      </c>
      <c r="AH899" s="374" t="s">
        <v>1819</v>
      </c>
      <c r="AI899" s="374">
        <v>20000</v>
      </c>
      <c r="AJ899" s="374">
        <v>5000</v>
      </c>
      <c r="AK899" s="374">
        <v>5000</v>
      </c>
      <c r="AL899" s="722">
        <v>1.98</v>
      </c>
      <c r="AM899" s="722">
        <v>20</v>
      </c>
      <c r="AN899" s="369" t="s">
        <v>1820</v>
      </c>
      <c r="AO899" s="367" t="s">
        <v>1326</v>
      </c>
      <c r="AP899" s="370" t="s">
        <v>1835</v>
      </c>
      <c r="AQ899" s="376" t="s">
        <v>670</v>
      </c>
      <c r="AR899" s="369">
        <v>5.3066666666666696E-3</v>
      </c>
      <c r="AS899" s="369">
        <v>5.3066666666666696E-3</v>
      </c>
      <c r="AT899" s="369" t="s">
        <v>1424</v>
      </c>
      <c r="AW899"/>
      <c r="AX899" s="198"/>
      <c r="AY899" s="184"/>
      <c r="AZ899" s="184"/>
      <c r="BA899" s="184"/>
      <c r="BB899" s="186"/>
      <c r="BC899" s="184"/>
      <c r="BD899" s="184"/>
      <c r="BE899" s="184"/>
      <c r="BF899" s="184"/>
      <c r="BG899" s="186"/>
      <c r="BH899" s="186"/>
      <c r="BI899" s="199"/>
      <c r="BJ899" s="199"/>
      <c r="BK899" s="199"/>
      <c r="BL899" s="186"/>
      <c r="BM899" s="186"/>
      <c r="BN899" s="186"/>
      <c r="BO899" s="186"/>
      <c r="BP899" s="186"/>
      <c r="BQ899" s="186"/>
      <c r="BR899" s="186"/>
      <c r="BS899" s="186"/>
      <c r="BT899" s="187"/>
      <c r="BU899" s="188"/>
      <c r="BV899" s="189"/>
      <c r="BW899" s="185"/>
      <c r="BX899"/>
      <c r="BZ899"/>
    </row>
    <row r="900" spans="2:78" ht="18.75">
      <c r="B900" s="363" t="s">
        <v>1124</v>
      </c>
      <c r="C900" s="364">
        <v>32320734000144</v>
      </c>
      <c r="D900" s="365" t="s">
        <v>14</v>
      </c>
      <c r="E900" s="365" t="s">
        <v>607</v>
      </c>
      <c r="F900" s="365" t="s">
        <v>1424</v>
      </c>
      <c r="G900" s="366" t="s">
        <v>1424</v>
      </c>
      <c r="H900" s="366" t="s">
        <v>34</v>
      </c>
      <c r="I900" s="366" t="s">
        <v>34</v>
      </c>
      <c r="J900" s="366" t="s">
        <v>608</v>
      </c>
      <c r="K900" s="367" t="s">
        <v>48</v>
      </c>
      <c r="L900" s="368"/>
      <c r="M900" s="368" t="s">
        <v>34</v>
      </c>
      <c r="N900" s="367">
        <v>512338</v>
      </c>
      <c r="O900" s="367" t="s">
        <v>1323</v>
      </c>
      <c r="P900" s="371">
        <v>43642</v>
      </c>
      <c r="Q900" s="372">
        <v>39.188358170000001</v>
      </c>
      <c r="R900" s="372">
        <v>42.991537373134911</v>
      </c>
      <c r="S900" s="367">
        <v>2</v>
      </c>
      <c r="T900" s="369">
        <v>-0.21296263778106728</v>
      </c>
      <c r="U900" s="369">
        <v>-2.2817928577474187</v>
      </c>
      <c r="V900" s="369">
        <v>-0.28743483808886261</v>
      </c>
      <c r="W900" s="369">
        <v>-2.575086145231908</v>
      </c>
      <c r="X900" s="369">
        <v>-0.4092206147504307</v>
      </c>
      <c r="Y900" s="369">
        <v>-2.801351033832951</v>
      </c>
      <c r="Z900" s="369">
        <v>-0.26730306874357679</v>
      </c>
      <c r="AA900" s="369">
        <v>-1.4442902119625765</v>
      </c>
      <c r="AB900" s="369">
        <v>0.37007512850875413</v>
      </c>
      <c r="AC900" s="373">
        <v>-1.0783115452858194</v>
      </c>
      <c r="AD900" s="575">
        <v>20030712000160</v>
      </c>
      <c r="AE900" s="370" t="s">
        <v>2089</v>
      </c>
      <c r="AF900" s="370" t="s">
        <v>1856</v>
      </c>
      <c r="AG900" s="374" t="s">
        <v>59</v>
      </c>
      <c r="AH900" s="374" t="s">
        <v>1813</v>
      </c>
      <c r="AI900" s="374">
        <v>100000</v>
      </c>
      <c r="AJ900" s="374">
        <v>0</v>
      </c>
      <c r="AK900" s="374">
        <v>0</v>
      </c>
      <c r="AL900" s="722">
        <v>0</v>
      </c>
      <c r="AM900" s="722">
        <v>0</v>
      </c>
      <c r="AN900" s="369" t="s">
        <v>1814</v>
      </c>
      <c r="AO900" s="367" t="s">
        <v>1326</v>
      </c>
      <c r="AP900" s="370" t="s">
        <v>1816</v>
      </c>
      <c r="AQ900" s="376" t="s">
        <v>661</v>
      </c>
      <c r="AR900" s="369">
        <v>5.3333333333333297E-3</v>
      </c>
      <c r="AS900" s="369">
        <v>5.3333333333333297E-3</v>
      </c>
      <c r="AT900" s="369" t="s">
        <v>1424</v>
      </c>
      <c r="AW900"/>
      <c r="AX900" s="198"/>
      <c r="AY900" s="184"/>
      <c r="AZ900" s="184"/>
      <c r="BA900" s="184"/>
      <c r="BB900" s="186"/>
      <c r="BC900" s="184"/>
      <c r="BD900" s="184"/>
      <c r="BE900" s="184"/>
      <c r="BF900" s="184"/>
      <c r="BG900" s="186"/>
      <c r="BH900" s="186"/>
      <c r="BI900" s="199"/>
      <c r="BJ900" s="199"/>
      <c r="BK900" s="199"/>
      <c r="BL900" s="186"/>
      <c r="BM900" s="186"/>
      <c r="BN900" s="186"/>
      <c r="BO900" s="186"/>
      <c r="BP900" s="186"/>
      <c r="BQ900" s="186"/>
      <c r="BR900" s="186"/>
      <c r="BS900" s="186"/>
      <c r="BT900" s="187"/>
      <c r="BU900" s="188"/>
      <c r="BV900" s="189"/>
      <c r="BW900" s="185"/>
      <c r="BX900"/>
      <c r="BZ900"/>
    </row>
    <row r="901" spans="2:78" ht="18.75">
      <c r="B901" s="363" t="s">
        <v>163</v>
      </c>
      <c r="C901" s="364">
        <v>34431415000131</v>
      </c>
      <c r="D901" s="365" t="s">
        <v>11</v>
      </c>
      <c r="E901" s="365" t="s">
        <v>620</v>
      </c>
      <c r="F901" s="365" t="s">
        <v>687</v>
      </c>
      <c r="G901" s="366" t="s">
        <v>740</v>
      </c>
      <c r="H901" s="366" t="s">
        <v>34</v>
      </c>
      <c r="I901" s="366" t="s">
        <v>1321</v>
      </c>
      <c r="J901" s="366" t="s">
        <v>608</v>
      </c>
      <c r="K901" s="367" t="s">
        <v>48</v>
      </c>
      <c r="L901" s="368"/>
      <c r="M901" s="368" t="s">
        <v>34</v>
      </c>
      <c r="N901" s="367">
        <v>512869</v>
      </c>
      <c r="O901" s="367" t="s">
        <v>1323</v>
      </c>
      <c r="P901" s="371">
        <v>43770</v>
      </c>
      <c r="Q901" s="372">
        <v>202.58408055000001</v>
      </c>
      <c r="R901" s="372">
        <v>165.45589923452388</v>
      </c>
      <c r="S901" s="367">
        <v>1</v>
      </c>
      <c r="T901" s="369">
        <v>0.11425852417918625</v>
      </c>
      <c r="U901" s="369">
        <v>1.2242254656746456</v>
      </c>
      <c r="V901" s="369">
        <v>0.14381824906169927</v>
      </c>
      <c r="W901" s="369">
        <v>1.2884463938076947</v>
      </c>
      <c r="X901" s="369">
        <v>0.21998417901151757</v>
      </c>
      <c r="Y901" s="369">
        <v>1.5059185316864809</v>
      </c>
      <c r="AA901" s="369"/>
      <c r="AB901" s="369">
        <v>7.8628752830627278E-3</v>
      </c>
      <c r="AC901" s="373">
        <v>4.0947875042344348</v>
      </c>
      <c r="AD901" s="575">
        <v>34431868000168</v>
      </c>
      <c r="AE901" s="370" t="s">
        <v>2090</v>
      </c>
      <c r="AF901" s="370" t="s">
        <v>1812</v>
      </c>
      <c r="AG901" s="374" t="s">
        <v>1459</v>
      </c>
      <c r="AH901" s="374" t="s">
        <v>1813</v>
      </c>
      <c r="AI901" s="374">
        <v>50000</v>
      </c>
      <c r="AJ901" s="374">
        <v>5000</v>
      </c>
      <c r="AK901" s="374">
        <v>50000</v>
      </c>
      <c r="AL901" s="722">
        <v>3</v>
      </c>
      <c r="AM901" s="722">
        <v>20</v>
      </c>
      <c r="AN901" s="369" t="s">
        <v>1820</v>
      </c>
      <c r="AO901" s="367" t="s">
        <v>1326</v>
      </c>
      <c r="AP901" s="370" t="s">
        <v>1835</v>
      </c>
      <c r="AQ901" s="376" t="s">
        <v>666</v>
      </c>
      <c r="AR901" s="369">
        <v>2.4166666666666698E-3</v>
      </c>
      <c r="AS901" s="369">
        <v>2.4166666666666698E-3</v>
      </c>
      <c r="AT901" s="369" t="s">
        <v>1424</v>
      </c>
      <c r="AW901"/>
      <c r="AX901" s="198"/>
      <c r="AY901" s="184"/>
      <c r="AZ901" s="184"/>
      <c r="BA901" s="184"/>
      <c r="BB901" s="186"/>
      <c r="BC901" s="184"/>
      <c r="BD901" s="184"/>
      <c r="BE901" s="184"/>
      <c r="BF901" s="184"/>
      <c r="BG901" s="186"/>
      <c r="BH901" s="186"/>
      <c r="BI901" s="199"/>
      <c r="BJ901" s="199"/>
      <c r="BK901" s="199"/>
      <c r="BL901" s="186"/>
      <c r="BM901" s="186"/>
      <c r="BN901" s="186"/>
      <c r="BO901" s="186"/>
      <c r="BP901" s="186"/>
      <c r="BQ901" s="186"/>
      <c r="BR901" s="186"/>
      <c r="BS901" s="186"/>
      <c r="BT901" s="187"/>
      <c r="BU901" s="188"/>
      <c r="BV901" s="189"/>
      <c r="BW901" s="185"/>
      <c r="BX901"/>
      <c r="BZ901"/>
    </row>
    <row r="902" spans="2:78" ht="18.75">
      <c r="B902" s="363" t="s">
        <v>572</v>
      </c>
      <c r="C902" s="364">
        <v>31666885000196</v>
      </c>
      <c r="D902" s="365" t="s">
        <v>14</v>
      </c>
      <c r="E902" s="365" t="s">
        <v>614</v>
      </c>
      <c r="F902" s="365" t="s">
        <v>1424</v>
      </c>
      <c r="G902" s="366" t="s">
        <v>1424</v>
      </c>
      <c r="H902" s="366" t="s">
        <v>1340</v>
      </c>
      <c r="I902" s="366" t="s">
        <v>34</v>
      </c>
      <c r="J902" s="366" t="s">
        <v>608</v>
      </c>
      <c r="K902" s="367" t="s">
        <v>48</v>
      </c>
      <c r="L902" s="368"/>
      <c r="M902" s="368" t="s">
        <v>34</v>
      </c>
      <c r="N902" s="367">
        <v>513229</v>
      </c>
      <c r="O902" s="367" t="s">
        <v>1323</v>
      </c>
      <c r="P902" s="371">
        <v>43355</v>
      </c>
      <c r="Q902" s="372">
        <v>89.606746220000005</v>
      </c>
      <c r="R902" s="372">
        <v>51.649589546150807</v>
      </c>
      <c r="S902" s="367">
        <v>2</v>
      </c>
      <c r="T902" s="369">
        <v>4.4373687865243205E-2</v>
      </c>
      <c r="U902" s="369">
        <v>0.47544285278300907</v>
      </c>
      <c r="V902" s="369">
        <v>-0.11697664232954019</v>
      </c>
      <c r="W902" s="369">
        <v>-1.0479764143462016</v>
      </c>
      <c r="X902" s="369">
        <v>-7.0750522373674851E-2</v>
      </c>
      <c r="Y902" s="369">
        <v>-0.4843281150843019</v>
      </c>
      <c r="Z902" s="369">
        <v>-0.1968058244954265</v>
      </c>
      <c r="AA902" s="369">
        <v>-1.0633799578584131</v>
      </c>
      <c r="AB902" s="369">
        <v>0.27667587430056861</v>
      </c>
      <c r="AC902" s="373">
        <v>-0.82623065170641297</v>
      </c>
      <c r="AD902" s="575">
        <v>22899381000125</v>
      </c>
      <c r="AE902" s="370" t="s">
        <v>2022</v>
      </c>
      <c r="AF902" s="370" t="s">
        <v>1833</v>
      </c>
      <c r="AG902" s="374" t="s">
        <v>1458</v>
      </c>
      <c r="AH902" s="374" t="s">
        <v>1819</v>
      </c>
      <c r="AI902" s="374">
        <v>5000</v>
      </c>
      <c r="AJ902" s="374">
        <v>1000</v>
      </c>
      <c r="AK902" s="374">
        <v>1000</v>
      </c>
      <c r="AL902" s="722">
        <v>1.8</v>
      </c>
      <c r="AM902" s="722">
        <v>20</v>
      </c>
      <c r="AN902" s="369" t="s">
        <v>1820</v>
      </c>
      <c r="AO902" s="367" t="s">
        <v>1326</v>
      </c>
      <c r="AP902" s="370" t="s">
        <v>1835</v>
      </c>
      <c r="AQ902" s="376" t="s">
        <v>670</v>
      </c>
      <c r="AR902" s="369">
        <v>4.8006000000000004E-3</v>
      </c>
      <c r="AS902" s="369">
        <v>4.8006000000000004E-3</v>
      </c>
      <c r="AT902" s="369" t="s">
        <v>1424</v>
      </c>
      <c r="AW902"/>
      <c r="AX902" s="198"/>
      <c r="AY902" s="184"/>
      <c r="AZ902" s="184"/>
      <c r="BA902" s="184"/>
      <c r="BB902" s="186"/>
      <c r="BC902" s="184"/>
      <c r="BD902" s="184"/>
      <c r="BE902" s="184"/>
      <c r="BF902" s="184"/>
      <c r="BG902" s="186"/>
      <c r="BH902" s="186"/>
      <c r="BI902" s="199"/>
      <c r="BJ902" s="199"/>
      <c r="BK902" s="199"/>
      <c r="BL902" s="186"/>
      <c r="BM902" s="186"/>
      <c r="BN902" s="186"/>
      <c r="BO902" s="186"/>
      <c r="BP902" s="186"/>
      <c r="BQ902" s="186"/>
      <c r="BR902" s="186"/>
      <c r="BS902" s="186"/>
      <c r="BT902" s="187"/>
      <c r="BU902" s="188"/>
      <c r="BV902" s="189"/>
      <c r="BW902" s="185"/>
      <c r="BX902"/>
      <c r="BZ902"/>
    </row>
    <row r="903" spans="2:78" ht="18.75">
      <c r="B903" s="363" t="s">
        <v>1691</v>
      </c>
      <c r="C903" s="364">
        <v>34674588000180</v>
      </c>
      <c r="D903" s="365" t="s">
        <v>14</v>
      </c>
      <c r="E903" s="365" t="s">
        <v>1424</v>
      </c>
      <c r="F903" s="365" t="s">
        <v>1424</v>
      </c>
      <c r="G903" s="366" t="s">
        <v>1424</v>
      </c>
      <c r="H903" s="366" t="s">
        <v>34</v>
      </c>
      <c r="I903" s="366" t="s">
        <v>1424</v>
      </c>
      <c r="J903" s="366" t="s">
        <v>1424</v>
      </c>
      <c r="K903" s="367" t="s">
        <v>48</v>
      </c>
      <c r="L903" s="368"/>
      <c r="M903" s="368" t="s">
        <v>1424</v>
      </c>
      <c r="N903" s="367">
        <v>513237</v>
      </c>
      <c r="O903" s="367" t="s">
        <v>1323</v>
      </c>
      <c r="P903" s="371">
        <v>43772</v>
      </c>
      <c r="Q903" s="372">
        <v>36.725990629999998</v>
      </c>
      <c r="R903" s="372">
        <v>57.390682300436545</v>
      </c>
      <c r="S903" s="367">
        <v>2</v>
      </c>
      <c r="T903" s="369">
        <v>0.10895618093644077</v>
      </c>
      <c r="U903" s="369">
        <v>1.1674133925960808</v>
      </c>
      <c r="V903" s="369">
        <v>-7.7153772384848107E-3</v>
      </c>
      <c r="W903" s="369">
        <v>-6.9120922029352577E-2</v>
      </c>
      <c r="X903" s="369">
        <v>-1.5177709722828836E-2</v>
      </c>
      <c r="Y903" s="369">
        <v>-0.10390017338005635</v>
      </c>
      <c r="AA903" s="369"/>
      <c r="AB903" s="369">
        <v>0.22319096709057112</v>
      </c>
      <c r="AC903" s="373">
        <v>-0.53468482349161572</v>
      </c>
      <c r="AD903" s="575">
        <v>25213366000170</v>
      </c>
      <c r="AE903" s="370" t="s">
        <v>1906</v>
      </c>
      <c r="AF903" s="370" t="s">
        <v>1907</v>
      </c>
      <c r="AG903" s="374" t="s">
        <v>1462</v>
      </c>
      <c r="AH903" s="374" t="s">
        <v>1813</v>
      </c>
      <c r="AI903" s="374">
        <v>5000</v>
      </c>
      <c r="AJ903" s="374">
        <v>5000</v>
      </c>
      <c r="AK903" s="374">
        <v>0</v>
      </c>
      <c r="AL903" s="722">
        <v>0</v>
      </c>
      <c r="AM903" s="722">
        <v>0</v>
      </c>
      <c r="AN903" s="369" t="s">
        <v>668</v>
      </c>
      <c r="AO903" s="367" t="s">
        <v>1326</v>
      </c>
      <c r="AP903" s="370" t="s">
        <v>1816</v>
      </c>
      <c r="AQ903" s="376" t="s">
        <v>1815</v>
      </c>
      <c r="AR903" s="369">
        <v>0</v>
      </c>
      <c r="AS903" s="369">
        <v>0</v>
      </c>
      <c r="AT903" s="369" t="s">
        <v>1424</v>
      </c>
      <c r="AW903"/>
      <c r="AX903" s="198"/>
      <c r="AY903" s="184"/>
      <c r="AZ903" s="184"/>
      <c r="BA903" s="184"/>
      <c r="BB903" s="186"/>
      <c r="BC903" s="184"/>
      <c r="BD903" s="184"/>
      <c r="BE903" s="184"/>
      <c r="BF903" s="184"/>
      <c r="BG903" s="186"/>
      <c r="BH903" s="186"/>
      <c r="BI903" s="199"/>
      <c r="BJ903" s="199"/>
      <c r="BK903" s="199"/>
      <c r="BL903" s="186"/>
      <c r="BM903" s="186"/>
      <c r="BN903" s="186"/>
      <c r="BO903" s="186"/>
      <c r="BP903" s="186"/>
      <c r="BQ903" s="186"/>
      <c r="BR903" s="186"/>
      <c r="BS903" s="186"/>
      <c r="BT903" s="187"/>
      <c r="BU903" s="188"/>
      <c r="BV903" s="189"/>
      <c r="BW903" s="185"/>
      <c r="BX903"/>
      <c r="BZ903"/>
    </row>
    <row r="904" spans="2:78" ht="18.75">
      <c r="B904" s="363" t="s">
        <v>1723</v>
      </c>
      <c r="C904" s="364">
        <v>34674530000137</v>
      </c>
      <c r="D904" s="365" t="s">
        <v>14</v>
      </c>
      <c r="E904" s="365" t="s">
        <v>607</v>
      </c>
      <c r="F904" s="365" t="s">
        <v>1424</v>
      </c>
      <c r="G904" s="366" t="s">
        <v>1424</v>
      </c>
      <c r="H904" s="366" t="s">
        <v>34</v>
      </c>
      <c r="I904" s="366" t="s">
        <v>34</v>
      </c>
      <c r="J904" s="366" t="s">
        <v>608</v>
      </c>
      <c r="K904" s="367" t="s">
        <v>48</v>
      </c>
      <c r="L904" s="368"/>
      <c r="M904" s="368" t="s">
        <v>1424</v>
      </c>
      <c r="N904" s="367">
        <v>513474</v>
      </c>
      <c r="O904" s="367" t="s">
        <v>1323</v>
      </c>
      <c r="P904" s="371">
        <v>43777</v>
      </c>
      <c r="Q904" s="372">
        <v>138.22437955999999</v>
      </c>
      <c r="R904" s="372">
        <v>299.40621355202364</v>
      </c>
      <c r="S904" s="367">
        <v>2</v>
      </c>
      <c r="T904" s="369">
        <v>-9.6049223953188823E-2</v>
      </c>
      <c r="U904" s="369">
        <v>-1.0291215186481533</v>
      </c>
      <c r="V904" s="369">
        <v>-0.22847594913383906</v>
      </c>
      <c r="W904" s="369">
        <v>-2.0468821909171906</v>
      </c>
      <c r="X904" s="369">
        <v>-0.23008454129715916</v>
      </c>
      <c r="Y904" s="369">
        <v>-1.5750613346418634</v>
      </c>
      <c r="AA904" s="369"/>
      <c r="AB904" s="369">
        <v>0.25504040484328516</v>
      </c>
      <c r="AC904" s="373">
        <v>-1.3335039792933168</v>
      </c>
      <c r="AD904" s="575">
        <v>0</v>
      </c>
      <c r="AE904" s="370" t="s">
        <v>1906</v>
      </c>
      <c r="AF904" s="370" t="s">
        <v>1907</v>
      </c>
      <c r="AG904" s="374" t="s">
        <v>1462</v>
      </c>
      <c r="AH904" s="374" t="s">
        <v>1813</v>
      </c>
      <c r="AI904" s="374">
        <v>0</v>
      </c>
      <c r="AJ904" s="374">
        <v>0</v>
      </c>
      <c r="AK904" s="374">
        <v>0</v>
      </c>
      <c r="AL904" s="722">
        <v>0</v>
      </c>
      <c r="AM904" s="722">
        <v>0</v>
      </c>
      <c r="AN904" s="369" t="s">
        <v>668</v>
      </c>
      <c r="AO904" s="367" t="s">
        <v>1326</v>
      </c>
      <c r="AP904" s="370" t="s">
        <v>1816</v>
      </c>
      <c r="AQ904" s="376" t="s">
        <v>1815</v>
      </c>
      <c r="AR904" s="369">
        <v>0</v>
      </c>
      <c r="AS904" s="369">
        <v>0</v>
      </c>
      <c r="AT904" s="369" t="s">
        <v>1424</v>
      </c>
      <c r="AW904"/>
      <c r="AX904" s="198"/>
      <c r="AY904" s="184"/>
      <c r="AZ904" s="184"/>
      <c r="BA904" s="184"/>
      <c r="BB904" s="186"/>
      <c r="BC904" s="184"/>
      <c r="BD904" s="184"/>
      <c r="BE904" s="184"/>
      <c r="BF904" s="184"/>
      <c r="BG904" s="186"/>
      <c r="BH904" s="186"/>
      <c r="BI904" s="199"/>
      <c r="BJ904" s="199"/>
      <c r="BK904" s="199"/>
      <c r="BL904" s="186"/>
      <c r="BM904" s="186"/>
      <c r="BN904" s="186"/>
      <c r="BO904" s="186"/>
      <c r="BP904" s="186"/>
      <c r="BQ904" s="186"/>
      <c r="BR904" s="186"/>
      <c r="BS904" s="186"/>
      <c r="BT904" s="187"/>
      <c r="BU904" s="188"/>
      <c r="BV904" s="189"/>
      <c r="BW904" s="185"/>
      <c r="BX904"/>
      <c r="BZ904"/>
    </row>
    <row r="905" spans="2:78" ht="18.75">
      <c r="B905" s="363" t="s">
        <v>1666</v>
      </c>
      <c r="C905" s="364">
        <v>34897039000175</v>
      </c>
      <c r="D905" s="365" t="s">
        <v>14</v>
      </c>
      <c r="E905" s="365" t="s">
        <v>1424</v>
      </c>
      <c r="F905" s="365" t="s">
        <v>1424</v>
      </c>
      <c r="G905" s="366" t="s">
        <v>1424</v>
      </c>
      <c r="H905" s="366" t="s">
        <v>34</v>
      </c>
      <c r="I905" s="366" t="s">
        <v>1424</v>
      </c>
      <c r="J905" s="366" t="s">
        <v>1424</v>
      </c>
      <c r="K905" s="367" t="s">
        <v>48</v>
      </c>
      <c r="L905" s="368"/>
      <c r="M905" s="368" t="s">
        <v>1424</v>
      </c>
      <c r="N905" s="367">
        <v>513822</v>
      </c>
      <c r="O905" s="367" t="s">
        <v>1326</v>
      </c>
      <c r="P905" s="371">
        <v>43782</v>
      </c>
      <c r="Q905" s="372">
        <v>20.129141090000001</v>
      </c>
      <c r="R905" s="372">
        <v>21.830208191626976</v>
      </c>
      <c r="S905" s="367">
        <v>2</v>
      </c>
      <c r="T905" s="369">
        <v>5.6691645990132544E-2</v>
      </c>
      <c r="U905" s="369">
        <v>0.60742388553251536</v>
      </c>
      <c r="V905" s="369">
        <v>-4.2153162431280533E-2</v>
      </c>
      <c r="W905" s="369">
        <v>-0.37764393932283963</v>
      </c>
      <c r="X905" s="369">
        <v>-6.6936542628938778E-2</v>
      </c>
      <c r="Y905" s="369">
        <v>-0.45821922487736472</v>
      </c>
      <c r="AA905" s="369"/>
      <c r="AB905" s="369">
        <v>0.28950465945993187</v>
      </c>
      <c r="AC905" s="373">
        <v>-0.53116453573979017</v>
      </c>
      <c r="AD905" s="575">
        <v>34839385000105</v>
      </c>
      <c r="AE905" s="370" t="s">
        <v>1906</v>
      </c>
      <c r="AF905" s="370" t="s">
        <v>1907</v>
      </c>
      <c r="AG905" s="374" t="s">
        <v>1462</v>
      </c>
      <c r="AH905" s="374" t="s">
        <v>1813</v>
      </c>
      <c r="AI905" s="374">
        <v>0</v>
      </c>
      <c r="AJ905" s="374">
        <v>0</v>
      </c>
      <c r="AK905" s="374">
        <v>0</v>
      </c>
      <c r="AL905" s="722">
        <v>0</v>
      </c>
      <c r="AM905" s="722">
        <v>0</v>
      </c>
      <c r="AN905" s="369" t="s">
        <v>1820</v>
      </c>
      <c r="AO905" s="367" t="s">
        <v>1326</v>
      </c>
      <c r="AP905" s="370" t="s">
        <v>1816</v>
      </c>
      <c r="AQ905" s="376" t="s">
        <v>1815</v>
      </c>
      <c r="AR905" s="369">
        <v>0</v>
      </c>
      <c r="AS905" s="369">
        <v>0</v>
      </c>
      <c r="AT905" s="369" t="s">
        <v>1424</v>
      </c>
      <c r="AW905"/>
      <c r="AX905" s="198"/>
      <c r="AY905" s="184"/>
      <c r="AZ905" s="184"/>
      <c r="BA905" s="184"/>
      <c r="BB905" s="186"/>
      <c r="BC905" s="184"/>
      <c r="BD905" s="184"/>
      <c r="BE905" s="184"/>
      <c r="BF905" s="184"/>
      <c r="BG905" s="186"/>
      <c r="BH905" s="186"/>
      <c r="BI905" s="199"/>
      <c r="BJ905" s="199"/>
      <c r="BK905" s="199"/>
      <c r="BL905" s="186"/>
      <c r="BM905" s="186"/>
      <c r="BN905" s="186"/>
      <c r="BO905" s="186"/>
      <c r="BP905" s="186"/>
      <c r="BQ905" s="186"/>
      <c r="BR905" s="186"/>
      <c r="BS905" s="186"/>
      <c r="BT905" s="187"/>
      <c r="BU905" s="188"/>
      <c r="BV905" s="189"/>
      <c r="BW905" s="185"/>
      <c r="BX905"/>
      <c r="BZ905"/>
    </row>
    <row r="906" spans="2:78" ht="18.75">
      <c r="B906" s="363" t="s">
        <v>1610</v>
      </c>
      <c r="C906" s="364">
        <v>32672386000174</v>
      </c>
      <c r="D906" s="365" t="s">
        <v>14</v>
      </c>
      <c r="E906" s="365" t="s">
        <v>614</v>
      </c>
      <c r="F906" s="365" t="s">
        <v>1424</v>
      </c>
      <c r="G906" s="366" t="s">
        <v>1424</v>
      </c>
      <c r="H906" s="366" t="s">
        <v>1340</v>
      </c>
      <c r="I906" s="366" t="s">
        <v>34</v>
      </c>
      <c r="J906" s="366" t="s">
        <v>608</v>
      </c>
      <c r="K906" s="367" t="s">
        <v>48</v>
      </c>
      <c r="L906" s="368"/>
      <c r="M906" s="368" t="s">
        <v>1424</v>
      </c>
      <c r="N906" s="367">
        <v>514144</v>
      </c>
      <c r="O906" s="367" t="s">
        <v>1323</v>
      </c>
      <c r="P906" s="371">
        <v>43790</v>
      </c>
      <c r="Q906" s="372">
        <v>27.668318710000001</v>
      </c>
      <c r="R906" s="372">
        <v>43.360184844444433</v>
      </c>
      <c r="S906" s="367">
        <v>0</v>
      </c>
      <c r="T906" s="369">
        <v>0.18784520547748729</v>
      </c>
      <c r="U906" s="369">
        <v>2.0126715779190643</v>
      </c>
      <c r="V906" s="369">
        <v>-1.964070301619214E-2</v>
      </c>
      <c r="W906" s="369">
        <v>-0.17595814952665836</v>
      </c>
      <c r="X906" s="369">
        <v>6.07847881768242E-2</v>
      </c>
      <c r="Y906" s="369">
        <v>0.41610691901313657</v>
      </c>
      <c r="AA906" s="369"/>
      <c r="AB906" s="369">
        <v>0.25648967083165508</v>
      </c>
      <c r="AC906" s="373">
        <v>-0.51176387803782242</v>
      </c>
      <c r="AD906" s="575">
        <v>34429833000194</v>
      </c>
      <c r="AE906" s="370" t="s">
        <v>1817</v>
      </c>
      <c r="AF906" s="370" t="s">
        <v>1818</v>
      </c>
      <c r="AG906" s="374" t="s">
        <v>1594</v>
      </c>
      <c r="AH906" s="374" t="s">
        <v>1813</v>
      </c>
      <c r="AI906" s="374">
        <v>100000</v>
      </c>
      <c r="AJ906" s="374">
        <v>0</v>
      </c>
      <c r="AK906" s="374">
        <v>100000</v>
      </c>
      <c r="AL906" s="722">
        <v>3.5</v>
      </c>
      <c r="AM906" s="722">
        <v>0</v>
      </c>
      <c r="AN906" s="369" t="s">
        <v>668</v>
      </c>
      <c r="AO906" s="367" t="s">
        <v>1326</v>
      </c>
      <c r="AP906" s="370" t="s">
        <v>1816</v>
      </c>
      <c r="AQ906" s="376" t="s">
        <v>1815</v>
      </c>
      <c r="AR906" s="369">
        <v>0</v>
      </c>
      <c r="AS906" s="369">
        <v>0</v>
      </c>
      <c r="AT906" s="369" t="s">
        <v>1424</v>
      </c>
      <c r="AW906"/>
      <c r="AX906" s="198"/>
      <c r="AY906" s="184"/>
      <c r="AZ906" s="184"/>
      <c r="BA906" s="184"/>
      <c r="BB906" s="186"/>
      <c r="BC906" s="184"/>
      <c r="BD906" s="184"/>
      <c r="BE906" s="184"/>
      <c r="BF906" s="184"/>
      <c r="BG906" s="186"/>
      <c r="BH906" s="186"/>
      <c r="BI906" s="199"/>
      <c r="BJ906" s="199"/>
      <c r="BK906" s="199"/>
      <c r="BL906" s="186"/>
      <c r="BM906" s="186"/>
      <c r="BN906" s="186"/>
      <c r="BO906" s="186"/>
      <c r="BP906" s="186"/>
      <c r="BQ906" s="186"/>
      <c r="BR906" s="186"/>
      <c r="BS906" s="186"/>
      <c r="BT906" s="187"/>
      <c r="BU906" s="188"/>
      <c r="BV906" s="189"/>
      <c r="BW906" s="185"/>
      <c r="BX906"/>
      <c r="BZ906"/>
    </row>
    <row r="907" spans="2:78" ht="18.75">
      <c r="B907" s="363" t="s">
        <v>771</v>
      </c>
      <c r="C907" s="364">
        <v>18302338000163</v>
      </c>
      <c r="D907" s="365" t="s">
        <v>14</v>
      </c>
      <c r="E907" s="365" t="s">
        <v>607</v>
      </c>
      <c r="F907" s="365" t="s">
        <v>1424</v>
      </c>
      <c r="G907" s="366" t="s">
        <v>1424</v>
      </c>
      <c r="H907" s="366" t="s">
        <v>34</v>
      </c>
      <c r="I907" s="366" t="s">
        <v>34</v>
      </c>
      <c r="J907" s="366" t="s">
        <v>608</v>
      </c>
      <c r="K907" s="367" t="s">
        <v>48</v>
      </c>
      <c r="L907" s="368"/>
      <c r="M907" s="368" t="s">
        <v>1421</v>
      </c>
      <c r="N907" s="367">
        <v>514594</v>
      </c>
      <c r="O907" s="367" t="s">
        <v>1323</v>
      </c>
      <c r="P907" s="371">
        <v>43737</v>
      </c>
      <c r="Q907" s="372">
        <v>209.01877368999999</v>
      </c>
      <c r="R907" s="372">
        <v>164.10654113166663</v>
      </c>
      <c r="S907" s="367">
        <v>1</v>
      </c>
      <c r="T907" s="369">
        <v>-4.5033469647227764E-2</v>
      </c>
      <c r="U907" s="369">
        <v>-0.48251209917049942</v>
      </c>
      <c r="V907" s="369">
        <v>-5.3326555257744657E-2</v>
      </c>
      <c r="W907" s="369">
        <v>-0.47774471087150672</v>
      </c>
      <c r="X907" s="369">
        <v>0.31015436625274928</v>
      </c>
      <c r="Y907" s="369">
        <v>2.1231854487091879</v>
      </c>
      <c r="Z907" s="369">
        <v>0.61247341335260175</v>
      </c>
      <c r="AA907" s="369">
        <v>3.3093123851902218</v>
      </c>
      <c r="AB907" s="369">
        <v>0.1886386459294461</v>
      </c>
      <c r="AC907" s="373">
        <v>-0.87441255767229209</v>
      </c>
      <c r="AD907" s="575">
        <v>0</v>
      </c>
      <c r="AE907" s="370" t="s">
        <v>2091</v>
      </c>
      <c r="AF907" s="370" t="s">
        <v>1833</v>
      </c>
      <c r="AG907" s="374" t="s">
        <v>1458</v>
      </c>
      <c r="AH907" s="374" t="s">
        <v>1813</v>
      </c>
      <c r="AI907" s="374">
        <v>20000</v>
      </c>
      <c r="AJ907" s="374">
        <v>1000</v>
      </c>
      <c r="AK907" s="374">
        <v>10000</v>
      </c>
      <c r="AL907" s="722">
        <v>2</v>
      </c>
      <c r="AM907" s="722">
        <v>20</v>
      </c>
      <c r="AN907" s="369" t="s">
        <v>1815</v>
      </c>
      <c r="AO907" s="367" t="s">
        <v>1326</v>
      </c>
      <c r="AP907" s="370" t="s">
        <v>1816</v>
      </c>
      <c r="AQ907" s="376" t="s">
        <v>661</v>
      </c>
      <c r="AR907" s="369">
        <v>0</v>
      </c>
      <c r="AS907" s="369">
        <v>0</v>
      </c>
      <c r="AT907" s="369" t="s">
        <v>1424</v>
      </c>
      <c r="AW907"/>
      <c r="AX907" s="198"/>
      <c r="AY907" s="184"/>
      <c r="AZ907" s="184"/>
      <c r="BA907" s="184"/>
      <c r="BB907" s="186"/>
      <c r="BC907" s="184"/>
      <c r="BD907" s="184"/>
      <c r="BE907" s="184"/>
      <c r="BF907" s="184"/>
      <c r="BG907" s="186"/>
      <c r="BH907" s="186"/>
      <c r="BI907" s="199"/>
      <c r="BJ907" s="199"/>
      <c r="BK907" s="199"/>
      <c r="BL907" s="186"/>
      <c r="BM907" s="186"/>
      <c r="BN907" s="186"/>
      <c r="BO907" s="186"/>
      <c r="BP907" s="186"/>
      <c r="BQ907" s="186"/>
      <c r="BR907" s="186"/>
      <c r="BS907" s="186"/>
      <c r="BT907" s="187"/>
      <c r="BU907" s="188"/>
      <c r="BV907" s="189"/>
      <c r="BW907" s="185"/>
      <c r="BX907"/>
      <c r="BZ907"/>
    </row>
    <row r="908" spans="2:78" ht="18.75">
      <c r="B908" s="363" t="s">
        <v>1755</v>
      </c>
      <c r="C908" s="364">
        <v>35002795000151</v>
      </c>
      <c r="D908" s="365" t="s">
        <v>13</v>
      </c>
      <c r="E908" s="365" t="s">
        <v>615</v>
      </c>
      <c r="F908" s="365" t="s">
        <v>619</v>
      </c>
      <c r="G908" s="366" t="s">
        <v>34</v>
      </c>
      <c r="H908" s="366" t="s">
        <v>1339</v>
      </c>
      <c r="I908" s="366" t="s">
        <v>34</v>
      </c>
      <c r="J908" s="366" t="s">
        <v>1424</v>
      </c>
      <c r="K908" s="367" t="s">
        <v>48</v>
      </c>
      <c r="L908" s="368"/>
      <c r="M908" s="368" t="s">
        <v>1424</v>
      </c>
      <c r="N908" s="367">
        <v>514977</v>
      </c>
      <c r="O908" s="367" t="s">
        <v>1323</v>
      </c>
      <c r="P908" s="371">
        <v>43784</v>
      </c>
      <c r="Q908" s="372">
        <v>29.962086129999999</v>
      </c>
      <c r="R908" s="372">
        <v>25.177689835719988</v>
      </c>
      <c r="S908" s="367">
        <v>1</v>
      </c>
      <c r="T908" s="369">
        <v>0.1394480386997643</v>
      </c>
      <c r="U908" s="369">
        <v>1.4941190719994715</v>
      </c>
      <c r="V908" s="369">
        <v>0.15472364476499978</v>
      </c>
      <c r="W908" s="369">
        <v>1.3861462188204123</v>
      </c>
      <c r="X908" s="369">
        <v>0.19222648919120422</v>
      </c>
      <c r="Y908" s="369">
        <v>1.3159011418676136</v>
      </c>
      <c r="AA908" s="369"/>
      <c r="AB908" s="369">
        <v>3.5889070276117666E-2</v>
      </c>
      <c r="AC908" s="373">
        <v>1.2009839995331912</v>
      </c>
      <c r="AD908" s="575">
        <v>34719487000189</v>
      </c>
      <c r="AE908" s="370" t="s">
        <v>1934</v>
      </c>
      <c r="AF908" s="370" t="s">
        <v>1833</v>
      </c>
      <c r="AG908" s="374" t="s">
        <v>1458</v>
      </c>
      <c r="AH908" s="374" t="s">
        <v>1819</v>
      </c>
      <c r="AI908" s="374">
        <v>1000</v>
      </c>
      <c r="AJ908" s="374">
        <v>100</v>
      </c>
      <c r="AK908" s="374">
        <v>1000</v>
      </c>
      <c r="AL908" s="722">
        <v>2</v>
      </c>
      <c r="AM908" s="722">
        <v>20</v>
      </c>
      <c r="AN908" s="369" t="s">
        <v>1815</v>
      </c>
      <c r="AO908" s="367" t="s">
        <v>1326</v>
      </c>
      <c r="AP908" s="370" t="s">
        <v>1835</v>
      </c>
      <c r="AQ908" s="376" t="s">
        <v>1815</v>
      </c>
      <c r="AR908" s="369">
        <v>4.0000000000000001E-3</v>
      </c>
      <c r="AS908" s="369">
        <v>4.0000000000000001E-3</v>
      </c>
      <c r="AT908" s="369" t="s">
        <v>1424</v>
      </c>
      <c r="AW908"/>
      <c r="AX908" s="198"/>
      <c r="AY908" s="184"/>
      <c r="AZ908" s="184"/>
      <c r="BA908" s="184"/>
      <c r="BB908" s="186"/>
      <c r="BC908" s="184"/>
      <c r="BD908" s="184"/>
      <c r="BE908" s="184"/>
      <c r="BF908" s="184"/>
      <c r="BG908" s="186"/>
      <c r="BH908" s="186"/>
      <c r="BI908" s="199"/>
      <c r="BJ908" s="199"/>
      <c r="BK908" s="199"/>
      <c r="BL908" s="186"/>
      <c r="BM908" s="186"/>
      <c r="BN908" s="186"/>
      <c r="BO908" s="186"/>
      <c r="BP908" s="186"/>
      <c r="BQ908" s="186"/>
      <c r="BR908" s="186"/>
      <c r="BS908" s="186"/>
      <c r="BT908" s="187"/>
      <c r="BU908" s="188"/>
      <c r="BV908" s="189"/>
      <c r="BW908" s="185"/>
      <c r="BX908"/>
      <c r="BZ908"/>
    </row>
    <row r="909" spans="2:78" ht="18.75">
      <c r="B909" s="363" t="s">
        <v>1256</v>
      </c>
      <c r="C909" s="364">
        <v>35002827000119</v>
      </c>
      <c r="D909" s="365" t="s">
        <v>13</v>
      </c>
      <c r="E909" s="365" t="s">
        <v>615</v>
      </c>
      <c r="F909" s="365" t="s">
        <v>619</v>
      </c>
      <c r="G909" s="366" t="s">
        <v>34</v>
      </c>
      <c r="H909" s="366" t="s">
        <v>1339</v>
      </c>
      <c r="I909" s="366" t="s">
        <v>34</v>
      </c>
      <c r="J909" s="366" t="s">
        <v>1424</v>
      </c>
      <c r="K909" s="367" t="s">
        <v>48</v>
      </c>
      <c r="L909" s="368"/>
      <c r="M909" s="368" t="s">
        <v>1421</v>
      </c>
      <c r="N909" s="367">
        <v>514993</v>
      </c>
      <c r="O909" s="367" t="s">
        <v>1323</v>
      </c>
      <c r="P909" s="371">
        <v>43784</v>
      </c>
      <c r="Q909" s="372">
        <v>2.6543463300000001</v>
      </c>
      <c r="R909" s="372">
        <v>1.9655029550000001</v>
      </c>
      <c r="S909" s="367">
        <v>1</v>
      </c>
      <c r="T909" s="369">
        <v>0.13813647267649265</v>
      </c>
      <c r="U909" s="369">
        <v>1.4800662690498665</v>
      </c>
      <c r="V909" s="369">
        <v>0.15062847646284783</v>
      </c>
      <c r="W909" s="369">
        <v>1.3494582124973786</v>
      </c>
      <c r="X909" s="369">
        <v>0.18364432191994262</v>
      </c>
      <c r="Y909" s="369">
        <v>1.2571512590628624</v>
      </c>
      <c r="AA909" s="369"/>
      <c r="AB909" s="369">
        <v>3.6124678538960626E-2</v>
      </c>
      <c r="AC909" s="373">
        <v>1.0797890094860874</v>
      </c>
      <c r="AD909" s="575">
        <v>35002795000151</v>
      </c>
      <c r="AE909" s="370" t="s">
        <v>1934</v>
      </c>
      <c r="AF909" s="370" t="s">
        <v>1833</v>
      </c>
      <c r="AG909" s="374" t="s">
        <v>1458</v>
      </c>
      <c r="AH909" s="374" t="s">
        <v>1819</v>
      </c>
      <c r="AI909" s="374">
        <v>1000</v>
      </c>
      <c r="AJ909" s="374">
        <v>100</v>
      </c>
      <c r="AK909" s="374">
        <v>1000</v>
      </c>
      <c r="AL909" s="722">
        <v>1</v>
      </c>
      <c r="AM909" s="722">
        <v>0</v>
      </c>
      <c r="AN909" s="369" t="s">
        <v>1815</v>
      </c>
      <c r="AO909" s="367" t="s">
        <v>1326</v>
      </c>
      <c r="AP909" s="370" t="s">
        <v>1835</v>
      </c>
      <c r="AQ909" s="376" t="s">
        <v>666</v>
      </c>
      <c r="AR909" s="369">
        <v>2E-3</v>
      </c>
      <c r="AS909" s="369">
        <v>2E-3</v>
      </c>
      <c r="AT909" s="369" t="s">
        <v>1424</v>
      </c>
      <c r="AW909"/>
      <c r="AX909" s="198"/>
      <c r="AY909" s="184"/>
      <c r="AZ909" s="184"/>
      <c r="BA909" s="184"/>
      <c r="BB909" s="186"/>
      <c r="BC909" s="184"/>
      <c r="BD909" s="184"/>
      <c r="BE909" s="184"/>
      <c r="BF909" s="184"/>
      <c r="BG909" s="186"/>
      <c r="BH909" s="186"/>
      <c r="BI909" s="199"/>
      <c r="BJ909" s="199"/>
      <c r="BK909" s="199"/>
      <c r="BL909" s="186"/>
      <c r="BM909" s="186"/>
      <c r="BN909" s="186"/>
      <c r="BO909" s="186"/>
      <c r="BP909" s="186"/>
      <c r="BQ909" s="186"/>
      <c r="BR909" s="186"/>
      <c r="BS909" s="186"/>
      <c r="BT909" s="187"/>
      <c r="BU909" s="188"/>
      <c r="BV909" s="189"/>
      <c r="BW909" s="185"/>
      <c r="BX909"/>
      <c r="BZ909"/>
    </row>
    <row r="910" spans="2:78" ht="18.75">
      <c r="B910" s="363" t="s">
        <v>402</v>
      </c>
      <c r="C910" s="364">
        <v>34429833000194</v>
      </c>
      <c r="D910" s="365" t="s">
        <v>14</v>
      </c>
      <c r="E910" s="365" t="s">
        <v>614</v>
      </c>
      <c r="F910" s="365" t="s">
        <v>1424</v>
      </c>
      <c r="G910" s="366" t="s">
        <v>1424</v>
      </c>
      <c r="H910" s="366" t="s">
        <v>1340</v>
      </c>
      <c r="I910" s="366" t="s">
        <v>34</v>
      </c>
      <c r="J910" s="366" t="s">
        <v>608</v>
      </c>
      <c r="K910" s="367" t="s">
        <v>48</v>
      </c>
      <c r="L910" s="368"/>
      <c r="M910" s="368" t="s">
        <v>34</v>
      </c>
      <c r="N910" s="367">
        <v>515434</v>
      </c>
      <c r="O910" s="367" t="s">
        <v>1323</v>
      </c>
      <c r="P910" s="371">
        <v>43701</v>
      </c>
      <c r="Q910" s="372">
        <v>211.44291189</v>
      </c>
      <c r="R910" s="372">
        <v>277.05122764238092</v>
      </c>
      <c r="S910" s="367">
        <v>2</v>
      </c>
      <c r="T910" s="369">
        <v>0.19118485846318301</v>
      </c>
      <c r="U910" s="369">
        <v>2.0484543631508538</v>
      </c>
      <c r="V910" s="369">
        <v>-1.7272558361374424E-2</v>
      </c>
      <c r="W910" s="369">
        <v>-0.15474229228724884</v>
      </c>
      <c r="X910" s="369">
        <v>6.3720776397008905E-2</v>
      </c>
      <c r="Y910" s="369">
        <v>0.43620545105056036</v>
      </c>
      <c r="Z910" s="369">
        <v>-2.4233600000018729E-3</v>
      </c>
      <c r="AA910" s="369">
        <v>-1.3093883076299098E-2</v>
      </c>
      <c r="AB910" s="369">
        <v>0.25831848532058133</v>
      </c>
      <c r="AC910" s="373">
        <v>-0.49897321055701122</v>
      </c>
      <c r="AD910" s="575">
        <v>31493903000185</v>
      </c>
      <c r="AE910" s="370" t="s">
        <v>2065</v>
      </c>
      <c r="AF910" s="370" t="s">
        <v>1833</v>
      </c>
      <c r="AG910" s="374" t="s">
        <v>1458</v>
      </c>
      <c r="AH910" s="374" t="s">
        <v>1813</v>
      </c>
      <c r="AI910" s="374">
        <v>30000</v>
      </c>
      <c r="AJ910" s="374">
        <v>0</v>
      </c>
      <c r="AK910" s="374">
        <v>30000</v>
      </c>
      <c r="AL910" s="722">
        <v>1.93</v>
      </c>
      <c r="AM910" s="722">
        <v>20</v>
      </c>
      <c r="AN910" s="369" t="s">
        <v>1815</v>
      </c>
      <c r="AO910" s="367" t="s">
        <v>1326</v>
      </c>
      <c r="AP910" s="370" t="s">
        <v>1816</v>
      </c>
      <c r="AQ910" s="376" t="s">
        <v>661</v>
      </c>
      <c r="AR910" s="369">
        <v>4.0000000000000001E-3</v>
      </c>
      <c r="AS910" s="369">
        <v>4.0000000000000001E-3</v>
      </c>
      <c r="AT910" s="369" t="s">
        <v>1424</v>
      </c>
      <c r="AW910"/>
      <c r="AX910" s="198"/>
      <c r="AY910" s="184"/>
      <c r="AZ910" s="184"/>
      <c r="BA910" s="184"/>
      <c r="BB910" s="186"/>
      <c r="BC910" s="184"/>
      <c r="BD910" s="184"/>
      <c r="BE910" s="184"/>
      <c r="BF910" s="184"/>
      <c r="BG910" s="186"/>
      <c r="BH910" s="186"/>
      <c r="BI910" s="199"/>
      <c r="BJ910" s="199"/>
      <c r="BK910" s="199"/>
      <c r="BL910" s="186"/>
      <c r="BM910" s="186"/>
      <c r="BN910" s="186"/>
      <c r="BO910" s="186"/>
      <c r="BP910" s="186"/>
      <c r="BQ910" s="186"/>
      <c r="BR910" s="186"/>
      <c r="BS910" s="186"/>
      <c r="BT910" s="187"/>
      <c r="BU910" s="188"/>
      <c r="BV910" s="189"/>
      <c r="BW910" s="185"/>
      <c r="BX910"/>
      <c r="BZ910"/>
    </row>
    <row r="911" spans="2:78" ht="18.75">
      <c r="B911" s="363" t="s">
        <v>401</v>
      </c>
      <c r="C911" s="364">
        <v>35088081000108</v>
      </c>
      <c r="D911" s="365" t="s">
        <v>14</v>
      </c>
      <c r="E911" s="365" t="s">
        <v>614</v>
      </c>
      <c r="F911" s="365" t="s">
        <v>1424</v>
      </c>
      <c r="G911" s="366" t="s">
        <v>1424</v>
      </c>
      <c r="H911" s="366" t="s">
        <v>1340</v>
      </c>
      <c r="I911" s="366" t="s">
        <v>34</v>
      </c>
      <c r="J911" s="366" t="s">
        <v>608</v>
      </c>
      <c r="K911" s="367" t="s">
        <v>48</v>
      </c>
      <c r="L911" s="368"/>
      <c r="M911" s="368" t="s">
        <v>34</v>
      </c>
      <c r="N911" s="367">
        <v>516538</v>
      </c>
      <c r="O911" s="367" t="s">
        <v>1323</v>
      </c>
      <c r="P911" s="371">
        <v>43796</v>
      </c>
      <c r="Q911" s="372">
        <v>48.77415328</v>
      </c>
      <c r="R911" s="372">
        <v>61.164288284444446</v>
      </c>
      <c r="S911" s="367">
        <v>2</v>
      </c>
      <c r="T911" s="369">
        <v>0.18925315154886868</v>
      </c>
      <c r="U911" s="369">
        <v>2.0277570470100055</v>
      </c>
      <c r="V911" s="369">
        <v>-1.6114630805280417E-2</v>
      </c>
      <c r="W911" s="369">
        <v>-0.1443685908017035</v>
      </c>
      <c r="X911" s="369">
        <v>6.3471014772181533E-2</v>
      </c>
      <c r="Y911" s="369">
        <v>0.43449568873482591</v>
      </c>
      <c r="AA911" s="369"/>
      <c r="AB911" s="369">
        <v>0.25461013220072021</v>
      </c>
      <c r="AC911" s="373">
        <v>-0.50169282465884246</v>
      </c>
      <c r="AD911" s="575">
        <v>34429833000194</v>
      </c>
      <c r="AE911" s="370" t="s">
        <v>1889</v>
      </c>
      <c r="AF911" s="370" t="s">
        <v>1833</v>
      </c>
      <c r="AG911" s="374" t="s">
        <v>1458</v>
      </c>
      <c r="AH911" s="374" t="s">
        <v>1813</v>
      </c>
      <c r="AI911" s="374">
        <v>100</v>
      </c>
      <c r="AJ911" s="374">
        <v>100</v>
      </c>
      <c r="AK911" s="374">
        <v>100</v>
      </c>
      <c r="AL911" s="722">
        <v>0</v>
      </c>
      <c r="AM911" s="722">
        <v>0</v>
      </c>
      <c r="AN911" s="369" t="s">
        <v>1815</v>
      </c>
      <c r="AO911" s="367" t="s">
        <v>1326</v>
      </c>
      <c r="AP911" s="370" t="s">
        <v>1816</v>
      </c>
      <c r="AQ911" s="376" t="s">
        <v>661</v>
      </c>
      <c r="AR911" s="369">
        <v>4.0000000000000001E-3</v>
      </c>
      <c r="AS911" s="369">
        <v>4.0000000000000001E-3</v>
      </c>
      <c r="AT911" s="369" t="s">
        <v>1424</v>
      </c>
      <c r="AW911"/>
      <c r="AX911" s="198"/>
      <c r="AY911" s="184"/>
      <c r="AZ911" s="184"/>
      <c r="BA911" s="184"/>
      <c r="BB911" s="186"/>
      <c r="BC911" s="184"/>
      <c r="BD911" s="184"/>
      <c r="BE911" s="184"/>
      <c r="BF911" s="184"/>
      <c r="BG911" s="186"/>
      <c r="BH911" s="186"/>
      <c r="BI911" s="199"/>
      <c r="BJ911" s="199"/>
      <c r="BK911" s="199"/>
      <c r="BL911" s="186"/>
      <c r="BM911" s="186"/>
      <c r="BN911" s="186"/>
      <c r="BO911" s="186"/>
      <c r="BP911" s="186"/>
      <c r="BQ911" s="186"/>
      <c r="BR911" s="186"/>
      <c r="BS911" s="186"/>
      <c r="BT911" s="187"/>
      <c r="BU911" s="188"/>
      <c r="BV911" s="189"/>
      <c r="BW911" s="185"/>
      <c r="BX911"/>
      <c r="BZ911"/>
    </row>
    <row r="912" spans="2:78" ht="18.75">
      <c r="B912" s="363" t="s">
        <v>1716</v>
      </c>
      <c r="C912" s="364">
        <v>34887358000108</v>
      </c>
      <c r="D912" s="365" t="s">
        <v>14</v>
      </c>
      <c r="E912" s="365" t="s">
        <v>614</v>
      </c>
      <c r="F912" s="365" t="s">
        <v>1424</v>
      </c>
      <c r="G912" s="366" t="s">
        <v>1424</v>
      </c>
      <c r="H912" s="366" t="s">
        <v>1340</v>
      </c>
      <c r="I912" s="366" t="s">
        <v>34</v>
      </c>
      <c r="J912" s="366" t="s">
        <v>608</v>
      </c>
      <c r="K912" s="367" t="s">
        <v>48</v>
      </c>
      <c r="L912" s="368"/>
      <c r="M912" s="368" t="s">
        <v>1424</v>
      </c>
      <c r="N912" s="367">
        <v>516856</v>
      </c>
      <c r="O912" s="367" t="s">
        <v>1323</v>
      </c>
      <c r="P912" s="371">
        <v>43806</v>
      </c>
      <c r="Q912" s="372">
        <v>22.76327564</v>
      </c>
      <c r="R912" s="372">
        <v>76.880775581547582</v>
      </c>
      <c r="S912" s="367">
        <v>2</v>
      </c>
      <c r="T912" s="369">
        <v>0.18096651804854336</v>
      </c>
      <c r="U912" s="369">
        <v>1.938969730451449</v>
      </c>
      <c r="V912" s="369">
        <v>-2.3524370866902955E-2</v>
      </c>
      <c r="W912" s="369">
        <v>-0.21075135462852632</v>
      </c>
      <c r="X912" s="369">
        <v>5.6500447769747941E-2</v>
      </c>
      <c r="Y912" s="369">
        <v>0.38677813889785589</v>
      </c>
      <c r="AA912" s="369"/>
      <c r="AB912" s="369">
        <v>0.2520666451566323</v>
      </c>
      <c r="AC912" s="373">
        <v>-0.5361511293498773</v>
      </c>
      <c r="AD912" s="575">
        <v>34849937000158</v>
      </c>
      <c r="AE912" s="370" t="s">
        <v>1906</v>
      </c>
      <c r="AF912" s="370" t="s">
        <v>1907</v>
      </c>
      <c r="AG912" s="374" t="s">
        <v>1462</v>
      </c>
      <c r="AH912" s="374" t="s">
        <v>1813</v>
      </c>
      <c r="AI912" s="374">
        <v>1000</v>
      </c>
      <c r="AJ912" s="374">
        <v>100</v>
      </c>
      <c r="AK912" s="374">
        <v>1000</v>
      </c>
      <c r="AL912" s="722">
        <v>0</v>
      </c>
      <c r="AM912" s="722">
        <v>0</v>
      </c>
      <c r="AN912" s="369" t="s">
        <v>668</v>
      </c>
      <c r="AO912" s="367" t="s">
        <v>1326</v>
      </c>
      <c r="AP912" s="370" t="s">
        <v>1816</v>
      </c>
      <c r="AQ912" s="376" t="s">
        <v>1815</v>
      </c>
      <c r="AR912" s="369">
        <v>0</v>
      </c>
      <c r="AS912" s="369">
        <v>0</v>
      </c>
      <c r="AT912" s="369" t="s">
        <v>1424</v>
      </c>
      <c r="AW912"/>
      <c r="AX912" s="198"/>
      <c r="AY912" s="184"/>
      <c r="AZ912" s="184"/>
      <c r="BA912" s="184"/>
      <c r="BB912" s="186"/>
      <c r="BC912" s="184"/>
      <c r="BD912" s="184"/>
      <c r="BE912" s="184"/>
      <c r="BF912" s="184"/>
      <c r="BG912" s="186"/>
      <c r="BH912" s="186"/>
      <c r="BI912" s="199"/>
      <c r="BJ912" s="199"/>
      <c r="BK912" s="199"/>
      <c r="BL912" s="186"/>
      <c r="BM912" s="186"/>
      <c r="BN912" s="186"/>
      <c r="BO912" s="186"/>
      <c r="BP912" s="186"/>
      <c r="BQ912" s="186"/>
      <c r="BR912" s="186"/>
      <c r="BS912" s="186"/>
      <c r="BT912" s="187"/>
      <c r="BU912" s="188"/>
      <c r="BV912" s="189"/>
      <c r="BW912" s="185"/>
      <c r="BX912"/>
      <c r="BZ912"/>
    </row>
    <row r="913" spans="2:78" ht="18.75">
      <c r="B913" s="363" t="s">
        <v>289</v>
      </c>
      <c r="C913" s="364">
        <v>33953430000187</v>
      </c>
      <c r="D913" s="365" t="s">
        <v>14</v>
      </c>
      <c r="E913" s="365" t="s">
        <v>614</v>
      </c>
      <c r="F913" s="365" t="s">
        <v>1424</v>
      </c>
      <c r="G913" s="366" t="s">
        <v>1424</v>
      </c>
      <c r="H913" s="366" t="s">
        <v>1340</v>
      </c>
      <c r="I913" s="366" t="s">
        <v>34</v>
      </c>
      <c r="J913" s="366" t="s">
        <v>608</v>
      </c>
      <c r="K913" s="367" t="s">
        <v>48</v>
      </c>
      <c r="L913" s="368"/>
      <c r="M913" s="368" t="s">
        <v>34</v>
      </c>
      <c r="N913" s="367">
        <v>516961</v>
      </c>
      <c r="O913" s="367" t="s">
        <v>1323</v>
      </c>
      <c r="P913" s="371">
        <v>43622</v>
      </c>
      <c r="Q913" s="372">
        <v>185.30852046999999</v>
      </c>
      <c r="R913" s="372">
        <v>179.36026616075398</v>
      </c>
      <c r="S913" s="367">
        <v>2</v>
      </c>
      <c r="T913" s="369">
        <v>0.14336046299910921</v>
      </c>
      <c r="U913" s="369">
        <v>1.5360388280456014</v>
      </c>
      <c r="V913" s="369">
        <v>4.8492866289302494E-3</v>
      </c>
      <c r="W913" s="369">
        <v>4.3444040727436378E-2</v>
      </c>
      <c r="X913" s="369">
        <v>0.15017698366131604</v>
      </c>
      <c r="Y913" s="369">
        <v>1.0280480339293541</v>
      </c>
      <c r="Z913" s="369">
        <v>0.10573192332396442</v>
      </c>
      <c r="AA913" s="369">
        <v>0.57129004416807305</v>
      </c>
      <c r="AB913" s="369">
        <v>0.19882798820210265</v>
      </c>
      <c r="AC913" s="373">
        <v>-0.5370076916324239</v>
      </c>
      <c r="AD913" s="575">
        <v>28069983000131</v>
      </c>
      <c r="AE913" s="370" t="s">
        <v>2053</v>
      </c>
      <c r="AF913" s="370" t="s">
        <v>1875</v>
      </c>
      <c r="AG913" s="374" t="s">
        <v>738</v>
      </c>
      <c r="AH913" s="374" t="s">
        <v>1819</v>
      </c>
      <c r="AI913" s="374">
        <v>5000</v>
      </c>
      <c r="AJ913" s="374">
        <v>1000</v>
      </c>
      <c r="AK913" s="374">
        <v>5000</v>
      </c>
      <c r="AL913" s="722">
        <v>2</v>
      </c>
      <c r="AM913" s="722">
        <v>20</v>
      </c>
      <c r="AN913" s="369" t="s">
        <v>668</v>
      </c>
      <c r="AO913" s="367" t="s">
        <v>1326</v>
      </c>
      <c r="AP913" s="370" t="s">
        <v>1816</v>
      </c>
      <c r="AQ913" s="376" t="s">
        <v>661</v>
      </c>
      <c r="AR913" s="369">
        <v>3.8E-3</v>
      </c>
      <c r="AS913" s="369">
        <v>3.8E-3</v>
      </c>
      <c r="AT913" s="369" t="s">
        <v>1424</v>
      </c>
      <c r="AW913"/>
      <c r="AX913" s="198"/>
      <c r="AY913" s="184"/>
      <c r="AZ913" s="184"/>
      <c r="BA913" s="184"/>
      <c r="BB913" s="186"/>
      <c r="BC913" s="184"/>
      <c r="BD913" s="184"/>
      <c r="BE913" s="184"/>
      <c r="BF913" s="184"/>
      <c r="BG913" s="186"/>
      <c r="BH913" s="186"/>
      <c r="BI913" s="199"/>
      <c r="BJ913" s="199"/>
      <c r="BK913" s="199"/>
      <c r="BL913" s="186"/>
      <c r="BM913" s="186"/>
      <c r="BN913" s="186"/>
      <c r="BO913" s="186"/>
      <c r="BP913" s="186"/>
      <c r="BQ913" s="186"/>
      <c r="BR913" s="186"/>
      <c r="BS913" s="186"/>
      <c r="BT913" s="187"/>
      <c r="BU913" s="188"/>
      <c r="BV913" s="189"/>
      <c r="BW913" s="185"/>
      <c r="BX913"/>
      <c r="BZ913"/>
    </row>
    <row r="914" spans="2:78" ht="18.75">
      <c r="B914" s="363" t="s">
        <v>1690</v>
      </c>
      <c r="C914" s="364">
        <v>32668773000137</v>
      </c>
      <c r="D914" s="365" t="s">
        <v>13</v>
      </c>
      <c r="E914" s="365" t="s">
        <v>615</v>
      </c>
      <c r="F914" s="365" t="s">
        <v>619</v>
      </c>
      <c r="G914" s="366" t="s">
        <v>34</v>
      </c>
      <c r="H914" s="366" t="s">
        <v>1339</v>
      </c>
      <c r="I914" s="366" t="s">
        <v>34</v>
      </c>
      <c r="J914" s="366" t="s">
        <v>611</v>
      </c>
      <c r="K914" s="367" t="s">
        <v>48</v>
      </c>
      <c r="L914" s="368"/>
      <c r="M914" s="368" t="s">
        <v>1424</v>
      </c>
      <c r="N914" s="367">
        <v>517895</v>
      </c>
      <c r="O914" s="367" t="s">
        <v>1323</v>
      </c>
      <c r="P914" s="371">
        <v>43817</v>
      </c>
      <c r="Q914" s="372">
        <v>0</v>
      </c>
      <c r="R914" s="372">
        <v>14.409398855128208</v>
      </c>
      <c r="S914" s="367">
        <v>1</v>
      </c>
      <c r="T914" s="369">
        <v>0.10415426336408595</v>
      </c>
      <c r="U914" s="369">
        <v>1.1159631413489339</v>
      </c>
      <c r="V914" s="369">
        <v>0.10463836132833304</v>
      </c>
      <c r="W914" s="369">
        <v>0.93743958216038281</v>
      </c>
      <c r="X914" s="369">
        <v>0.17769976315539027</v>
      </c>
      <c r="Y914" s="369">
        <v>1.2164573271334669</v>
      </c>
      <c r="AA914" s="369"/>
      <c r="AB914" s="369">
        <v>2.0914712832581905E-2</v>
      </c>
      <c r="AC914" s="373">
        <v>-0.33388382297310842</v>
      </c>
      <c r="AD914" s="575">
        <v>21624757000126</v>
      </c>
      <c r="AE914" s="370" t="s">
        <v>1906</v>
      </c>
      <c r="AF914" s="370" t="s">
        <v>1907</v>
      </c>
      <c r="AG914" s="374" t="s">
        <v>1462</v>
      </c>
      <c r="AH914" s="374" t="s">
        <v>1819</v>
      </c>
      <c r="AI914" s="374">
        <v>1000</v>
      </c>
      <c r="AJ914" s="374">
        <v>1000</v>
      </c>
      <c r="AK914" s="374">
        <v>1000</v>
      </c>
      <c r="AL914" s="722">
        <v>2.0499999999999998</v>
      </c>
      <c r="AM914" s="722">
        <v>0</v>
      </c>
      <c r="AN914" s="369" t="s">
        <v>1820</v>
      </c>
      <c r="AO914" s="367" t="s">
        <v>1326</v>
      </c>
      <c r="AP914" s="370" t="s">
        <v>1835</v>
      </c>
      <c r="AQ914" s="376" t="s">
        <v>1815</v>
      </c>
      <c r="AR914" s="369">
        <v>0</v>
      </c>
      <c r="AS914" s="369">
        <v>0</v>
      </c>
      <c r="AT914" s="369" t="s">
        <v>1424</v>
      </c>
      <c r="AW914"/>
      <c r="AX914" s="198"/>
      <c r="AY914" s="184"/>
      <c r="AZ914" s="184"/>
      <c r="BA914" s="184"/>
      <c r="BB914" s="186"/>
      <c r="BC914" s="184"/>
      <c r="BD914" s="184"/>
      <c r="BE914" s="184"/>
      <c r="BF914" s="184"/>
      <c r="BG914" s="186"/>
      <c r="BH914" s="186"/>
      <c r="BI914" s="199"/>
      <c r="BJ914" s="199"/>
      <c r="BK914" s="199"/>
      <c r="BL914" s="186"/>
      <c r="BM914" s="186"/>
      <c r="BN914" s="186"/>
      <c r="BO914" s="186"/>
      <c r="BP914" s="186"/>
      <c r="BQ914" s="186"/>
      <c r="BR914" s="186"/>
      <c r="BS914" s="186"/>
      <c r="BT914" s="187"/>
      <c r="BU914" s="188"/>
      <c r="BV914" s="189"/>
      <c r="BW914" s="185"/>
      <c r="BX914"/>
      <c r="BZ914"/>
    </row>
    <row r="915" spans="2:78" ht="18.75">
      <c r="B915" s="363" t="s">
        <v>1705</v>
      </c>
      <c r="C915" s="364">
        <v>34681782000193</v>
      </c>
      <c r="D915" s="365" t="s">
        <v>13</v>
      </c>
      <c r="E915" s="365" t="s">
        <v>615</v>
      </c>
      <c r="F915" s="365" t="s">
        <v>619</v>
      </c>
      <c r="G915" s="366" t="s">
        <v>34</v>
      </c>
      <c r="H915" s="366" t="s">
        <v>1339</v>
      </c>
      <c r="I915" s="366" t="s">
        <v>34</v>
      </c>
      <c r="J915" s="366" t="s">
        <v>611</v>
      </c>
      <c r="K915" s="367" t="s">
        <v>48</v>
      </c>
      <c r="L915" s="368"/>
      <c r="M915" s="368" t="s">
        <v>1424</v>
      </c>
      <c r="N915" s="367">
        <v>517951</v>
      </c>
      <c r="O915" s="367" t="s">
        <v>1323</v>
      </c>
      <c r="P915" s="371">
        <v>43818</v>
      </c>
      <c r="Q915" s="372">
        <v>0.45408965000000001</v>
      </c>
      <c r="R915" s="372">
        <v>3.2329471169444446</v>
      </c>
      <c r="S915" s="367">
        <v>1</v>
      </c>
      <c r="T915" s="369">
        <v>5.9724469827745263E-2</v>
      </c>
      <c r="U915" s="369">
        <v>0.63991914312124365</v>
      </c>
      <c r="V915" s="369">
        <v>6.7628203968457923E-2</v>
      </c>
      <c r="W915" s="369">
        <v>0.60587106359130427</v>
      </c>
      <c r="X915" s="369">
        <v>6.7312791161951324E-2</v>
      </c>
      <c r="Y915" s="369">
        <v>0.46079486300247635</v>
      </c>
      <c r="AA915" s="369"/>
      <c r="AB915" s="369">
        <v>4.773167246509654E-2</v>
      </c>
      <c r="AC915" s="373">
        <v>-0.92167819321587885</v>
      </c>
      <c r="AD915" s="575">
        <v>22354046000141</v>
      </c>
      <c r="AE915" s="370" t="s">
        <v>1906</v>
      </c>
      <c r="AF915" s="370" t="s">
        <v>1907</v>
      </c>
      <c r="AG915" s="374" t="s">
        <v>1462</v>
      </c>
      <c r="AH915" s="374" t="s">
        <v>1819</v>
      </c>
      <c r="AI915" s="374">
        <v>5000</v>
      </c>
      <c r="AJ915" s="374">
        <v>5000</v>
      </c>
      <c r="AK915" s="374">
        <v>5000</v>
      </c>
      <c r="AL915" s="722">
        <v>2.2999999999999998</v>
      </c>
      <c r="AM915" s="722">
        <v>0</v>
      </c>
      <c r="AN915" s="369" t="s">
        <v>1820</v>
      </c>
      <c r="AO915" s="367" t="s">
        <v>1326</v>
      </c>
      <c r="AP915" s="370" t="s">
        <v>1835</v>
      </c>
      <c r="AQ915" s="376" t="s">
        <v>1815</v>
      </c>
      <c r="AR915" s="369">
        <v>0</v>
      </c>
      <c r="AS915" s="369">
        <v>0</v>
      </c>
      <c r="AT915" s="369" t="s">
        <v>1424</v>
      </c>
      <c r="AW915"/>
      <c r="AX915" s="198"/>
      <c r="AY915" s="184"/>
      <c r="AZ915" s="184"/>
      <c r="BA915" s="184"/>
      <c r="BB915" s="186"/>
      <c r="BC915" s="184"/>
      <c r="BD915" s="184"/>
      <c r="BE915" s="184"/>
      <c r="BF915" s="184"/>
      <c r="BG915" s="186"/>
      <c r="BH915" s="186"/>
      <c r="BI915" s="199"/>
      <c r="BJ915" s="199"/>
      <c r="BK915" s="199"/>
      <c r="BL915" s="186"/>
      <c r="BM915" s="186"/>
      <c r="BN915" s="186"/>
      <c r="BO915" s="186"/>
      <c r="BP915" s="186"/>
      <c r="BQ915" s="186"/>
      <c r="BR915" s="186"/>
      <c r="BS915" s="186"/>
      <c r="BT915" s="187"/>
      <c r="BU915" s="188"/>
      <c r="BV915" s="189"/>
      <c r="BW915" s="185"/>
      <c r="BX915"/>
      <c r="BZ915"/>
    </row>
    <row r="916" spans="2:78" ht="18.75">
      <c r="B916" s="363" t="s">
        <v>42</v>
      </c>
      <c r="C916" s="364">
        <v>35432385000140</v>
      </c>
      <c r="D916" s="365" t="s">
        <v>13</v>
      </c>
      <c r="E916" s="365" t="s">
        <v>616</v>
      </c>
      <c r="F916" s="365" t="s">
        <v>619</v>
      </c>
      <c r="G916" s="366" t="s">
        <v>34</v>
      </c>
      <c r="H916" s="366" t="s">
        <v>867</v>
      </c>
      <c r="I916" s="366" t="s">
        <v>34</v>
      </c>
      <c r="J916" s="366" t="s">
        <v>611</v>
      </c>
      <c r="K916" s="367" t="s">
        <v>48</v>
      </c>
      <c r="L916" s="368" t="s">
        <v>1341</v>
      </c>
      <c r="M916" s="368" t="s">
        <v>1421</v>
      </c>
      <c r="N916" s="367">
        <v>518174</v>
      </c>
      <c r="O916" s="367" t="s">
        <v>1323</v>
      </c>
      <c r="P916" s="371">
        <v>43810</v>
      </c>
      <c r="Q916" s="372">
        <v>258.25658212000002</v>
      </c>
      <c r="R916" s="372">
        <v>382.35014094380949</v>
      </c>
      <c r="S916" s="367">
        <v>2</v>
      </c>
      <c r="T916" s="369">
        <v>-1.7502077403491079E-2</v>
      </c>
      <c r="U916" s="369">
        <v>-0.18752639256884157</v>
      </c>
      <c r="V916" s="369">
        <v>-8.888924171081003E-4</v>
      </c>
      <c r="W916" s="369">
        <v>-7.963455519574553E-3</v>
      </c>
      <c r="X916" s="369">
        <v>7.8953025030600976E-2</v>
      </c>
      <c r="Y916" s="369">
        <v>0.54047897471783002</v>
      </c>
      <c r="AA916" s="369"/>
      <c r="AB916" s="369">
        <v>5.3549283826951372E-2</v>
      </c>
      <c r="AC916" s="373">
        <v>-2.101061489187309</v>
      </c>
      <c r="AD916" s="575">
        <v>32785900000188</v>
      </c>
      <c r="AE916" s="370" t="s">
        <v>2061</v>
      </c>
      <c r="AF916" s="370" t="s">
        <v>1812</v>
      </c>
      <c r="AG916" s="374" t="s">
        <v>1459</v>
      </c>
      <c r="AH916" s="374" t="s">
        <v>1813</v>
      </c>
      <c r="AI916" s="374">
        <v>500</v>
      </c>
      <c r="AJ916" s="374">
        <v>100</v>
      </c>
      <c r="AK916" s="374">
        <v>100</v>
      </c>
      <c r="AL916" s="722">
        <v>2</v>
      </c>
      <c r="AM916" s="722">
        <v>15</v>
      </c>
      <c r="AN916" s="369" t="s">
        <v>1815</v>
      </c>
      <c r="AO916" s="367" t="s">
        <v>1326</v>
      </c>
      <c r="AP916" s="370" t="s">
        <v>1835</v>
      </c>
      <c r="AQ916" s="376" t="s">
        <v>670</v>
      </c>
      <c r="AR916" s="369">
        <v>3.15E-3</v>
      </c>
      <c r="AS916" s="369">
        <v>3.15E-3</v>
      </c>
      <c r="AT916" s="369" t="s">
        <v>1424</v>
      </c>
      <c r="AW916"/>
      <c r="AX916" s="198"/>
      <c r="AY916" s="184"/>
      <c r="AZ916" s="184"/>
      <c r="BA916" s="184"/>
      <c r="BB916" s="186"/>
      <c r="BC916" s="184"/>
      <c r="BD916" s="184"/>
      <c r="BE916" s="184"/>
      <c r="BF916" s="184"/>
      <c r="BG916" s="186"/>
      <c r="BH916" s="186"/>
      <c r="BI916" s="199"/>
      <c r="BJ916" s="199"/>
      <c r="BK916" s="199"/>
      <c r="BL916" s="186"/>
      <c r="BM916" s="186"/>
      <c r="BN916" s="186"/>
      <c r="BO916" s="186"/>
      <c r="BP916" s="186"/>
      <c r="BQ916" s="186"/>
      <c r="BR916" s="186"/>
      <c r="BS916" s="186"/>
      <c r="BT916" s="187"/>
      <c r="BU916" s="188"/>
      <c r="BV916" s="189"/>
      <c r="BW916" s="185"/>
      <c r="BX916"/>
      <c r="BZ916"/>
    </row>
    <row r="917" spans="2:78" ht="18.75">
      <c r="B917" s="363" t="s">
        <v>557</v>
      </c>
      <c r="C917" s="364">
        <v>35646163000120</v>
      </c>
      <c r="D917" s="365" t="s">
        <v>14</v>
      </c>
      <c r="E917" s="365" t="s">
        <v>607</v>
      </c>
      <c r="F917" s="365" t="s">
        <v>1424</v>
      </c>
      <c r="G917" s="366" t="s">
        <v>1424</v>
      </c>
      <c r="H917" s="366" t="s">
        <v>34</v>
      </c>
      <c r="I917" s="366" t="s">
        <v>34</v>
      </c>
      <c r="J917" s="366" t="s">
        <v>608</v>
      </c>
      <c r="K917" s="367" t="s">
        <v>48</v>
      </c>
      <c r="L917" s="368"/>
      <c r="M917" s="368" t="s">
        <v>34</v>
      </c>
      <c r="N917" s="367">
        <v>518204</v>
      </c>
      <c r="O917" s="367" t="s">
        <v>1323</v>
      </c>
      <c r="P917" s="371">
        <v>43828</v>
      </c>
      <c r="Q917" s="372">
        <v>5.99097334</v>
      </c>
      <c r="R917" s="372">
        <v>10.261504173452389</v>
      </c>
      <c r="S917" s="367">
        <v>2</v>
      </c>
      <c r="T917" s="369">
        <v>-0.11984947800623635</v>
      </c>
      <c r="U917" s="369">
        <v>-1.2841298631947098</v>
      </c>
      <c r="V917" s="369">
        <v>-0.2456001756086621</v>
      </c>
      <c r="W917" s="369">
        <v>-2.2002955998008331</v>
      </c>
      <c r="X917" s="369">
        <v>-0.24183529455599795</v>
      </c>
      <c r="Y917" s="369">
        <v>-1.65550201530024</v>
      </c>
      <c r="AA917" s="369"/>
      <c r="AB917" s="369">
        <v>0.28803363019094014</v>
      </c>
      <c r="AC917" s="373">
        <v>-1.240208030489762</v>
      </c>
      <c r="AD917" s="575">
        <v>35646113000143</v>
      </c>
      <c r="AE917" s="370" t="s">
        <v>1966</v>
      </c>
      <c r="AF917" s="370" t="s">
        <v>1833</v>
      </c>
      <c r="AG917" s="374" t="s">
        <v>1458</v>
      </c>
      <c r="AH917" s="374" t="s">
        <v>1813</v>
      </c>
      <c r="AI917" s="374">
        <v>5000</v>
      </c>
      <c r="AJ917" s="374">
        <v>1000</v>
      </c>
      <c r="AK917" s="374">
        <v>1000</v>
      </c>
      <c r="AL917" s="722">
        <v>1.34</v>
      </c>
      <c r="AM917" s="722">
        <v>20</v>
      </c>
      <c r="AN917" s="369" t="s">
        <v>1928</v>
      </c>
      <c r="AO917" s="367" t="s">
        <v>1326</v>
      </c>
      <c r="AP917" s="370" t="s">
        <v>1816</v>
      </c>
      <c r="AQ917" s="376" t="s">
        <v>661</v>
      </c>
      <c r="AR917" s="369">
        <v>4.0003466666666699E-3</v>
      </c>
      <c r="AS917" s="369">
        <v>4.0003466666666699E-3</v>
      </c>
      <c r="AT917" s="369" t="s">
        <v>1424</v>
      </c>
      <c r="AW917"/>
      <c r="AX917" s="198"/>
      <c r="AY917" s="184"/>
      <c r="AZ917" s="184"/>
      <c r="BA917" s="184"/>
      <c r="BB917" s="186"/>
      <c r="BC917" s="184"/>
      <c r="BD917" s="184"/>
      <c r="BE917" s="184"/>
      <c r="BF917" s="184"/>
      <c r="BG917" s="186"/>
      <c r="BH917" s="186"/>
      <c r="BI917" s="199"/>
      <c r="BJ917" s="199"/>
      <c r="BK917" s="199"/>
      <c r="BL917" s="186"/>
      <c r="BM917" s="186"/>
      <c r="BN917" s="186"/>
      <c r="BO917" s="186"/>
      <c r="BP917" s="186"/>
      <c r="BQ917" s="186"/>
      <c r="BR917" s="186"/>
      <c r="BS917" s="186"/>
      <c r="BT917" s="187"/>
      <c r="BU917" s="188"/>
      <c r="BV917" s="189"/>
      <c r="BW917" s="185"/>
      <c r="BX917"/>
      <c r="BZ917"/>
    </row>
    <row r="918" spans="2:78" ht="18.75">
      <c r="B918" s="363" t="s">
        <v>1681</v>
      </c>
      <c r="C918" s="364">
        <v>35591389000171</v>
      </c>
      <c r="D918" s="365" t="s">
        <v>13</v>
      </c>
      <c r="E918" s="365" t="s">
        <v>615</v>
      </c>
      <c r="F918" s="365" t="s">
        <v>619</v>
      </c>
      <c r="G918" s="366" t="s">
        <v>1424</v>
      </c>
      <c r="H918" s="366" t="s">
        <v>867</v>
      </c>
      <c r="I918" s="366" t="s">
        <v>1424</v>
      </c>
      <c r="J918" s="366" t="s">
        <v>611</v>
      </c>
      <c r="K918" s="367" t="s">
        <v>48</v>
      </c>
      <c r="L918" s="368"/>
      <c r="M918" s="368" t="s">
        <v>1424</v>
      </c>
      <c r="N918" s="367">
        <v>518433</v>
      </c>
      <c r="O918" s="367" t="s">
        <v>1323</v>
      </c>
      <c r="P918" s="371">
        <v>43828</v>
      </c>
      <c r="Q918" s="372">
        <v>106.89270275</v>
      </c>
      <c r="R918" s="372">
        <v>364.95624065571423</v>
      </c>
      <c r="S918" s="367">
        <v>4</v>
      </c>
      <c r="T918" s="369">
        <v>-3.946710724787672E-2</v>
      </c>
      <c r="U918" s="369">
        <v>-0.4228711870423808</v>
      </c>
      <c r="V918" s="369">
        <v>-2.1063639933425193E-2</v>
      </c>
      <c r="W918" s="369">
        <v>-0.18870603063066368</v>
      </c>
      <c r="X918" s="369">
        <v>7.5456018153233995E-2</v>
      </c>
      <c r="Y918" s="369">
        <v>0.51653994653077895</v>
      </c>
      <c r="AA918" s="369"/>
      <c r="AB918" s="369">
        <v>6.449638215101329E-2</v>
      </c>
      <c r="AC918" s="373">
        <v>-2.0572485015983308</v>
      </c>
      <c r="AD918" s="575">
        <v>26094770000134</v>
      </c>
      <c r="AE918" s="370" t="s">
        <v>1906</v>
      </c>
      <c r="AF918" s="370" t="s">
        <v>1907</v>
      </c>
      <c r="AG918" s="374" t="s">
        <v>1462</v>
      </c>
      <c r="AH918" s="374" t="s">
        <v>1813</v>
      </c>
      <c r="AI918" s="374">
        <v>10000</v>
      </c>
      <c r="AJ918" s="374">
        <v>1000</v>
      </c>
      <c r="AK918" s="374">
        <v>1000</v>
      </c>
      <c r="AL918" s="722">
        <v>1.25</v>
      </c>
      <c r="AM918" s="722">
        <v>0</v>
      </c>
      <c r="AN918" s="369" t="s">
        <v>1820</v>
      </c>
      <c r="AO918" s="367" t="s">
        <v>1326</v>
      </c>
      <c r="AP918" s="370" t="s">
        <v>1835</v>
      </c>
      <c r="AQ918" s="376" t="s">
        <v>1815</v>
      </c>
      <c r="AR918" s="369">
        <v>0</v>
      </c>
      <c r="AS918" s="369">
        <v>0</v>
      </c>
      <c r="AT918" s="369" t="s">
        <v>1424</v>
      </c>
      <c r="AW918"/>
      <c r="AX918" s="198"/>
      <c r="AY918" s="184"/>
      <c r="AZ918" s="184"/>
      <c r="BA918" s="184"/>
      <c r="BB918" s="186"/>
      <c r="BC918" s="184"/>
      <c r="BD918" s="184"/>
      <c r="BE918" s="184"/>
      <c r="BF918" s="184"/>
      <c r="BG918" s="186"/>
      <c r="BH918" s="186"/>
      <c r="BI918" s="199"/>
      <c r="BJ918" s="199"/>
      <c r="BK918" s="199"/>
      <c r="BL918" s="186"/>
      <c r="BM918" s="186"/>
      <c r="BN918" s="186"/>
      <c r="BO918" s="186"/>
      <c r="BP918" s="186"/>
      <c r="BQ918" s="186"/>
      <c r="BR918" s="186"/>
      <c r="BS918" s="186"/>
      <c r="BT918" s="187"/>
      <c r="BU918" s="188"/>
      <c r="BV918" s="189"/>
      <c r="BW918" s="185"/>
      <c r="BX918"/>
      <c r="BZ918"/>
    </row>
    <row r="919" spans="2:78" ht="18.75">
      <c r="B919" s="363" t="s">
        <v>973</v>
      </c>
      <c r="C919" s="364"/>
      <c r="D919" s="365" t="s">
        <v>14</v>
      </c>
      <c r="E919" s="365" t="s">
        <v>15</v>
      </c>
      <c r="F919" s="365" t="s">
        <v>703</v>
      </c>
      <c r="G919" s="366" t="s">
        <v>1424</v>
      </c>
      <c r="H919" s="366" t="s">
        <v>34</v>
      </c>
      <c r="I919" s="366" t="s">
        <v>34</v>
      </c>
      <c r="J919" s="366" t="s">
        <v>611</v>
      </c>
      <c r="L919" s="368"/>
      <c r="M919" s="368" t="s">
        <v>34</v>
      </c>
      <c r="N919" s="367">
        <v>518514</v>
      </c>
      <c r="O919" s="367" t="s">
        <v>1323</v>
      </c>
      <c r="P919" s="371"/>
      <c r="S919" s="367"/>
      <c r="U919" s="369"/>
      <c r="W919" s="369"/>
      <c r="Y919" s="369"/>
      <c r="AA919" s="369"/>
      <c r="AD919" s="575">
        <v>35001472000143</v>
      </c>
      <c r="AE919" s="370"/>
      <c r="AF919" s="370"/>
      <c r="AG919" s="374" t="s">
        <v>1458</v>
      </c>
      <c r="AH919" s="374"/>
      <c r="AI919" s="374">
        <v>500</v>
      </c>
      <c r="AJ919" s="374">
        <v>100</v>
      </c>
      <c r="AK919" s="374">
        <v>100</v>
      </c>
      <c r="AN919" s="369"/>
      <c r="AO919" s="367" t="s">
        <v>1326</v>
      </c>
      <c r="AP919" s="370"/>
      <c r="AR919" s="369">
        <v>5.0000000000000001E-3</v>
      </c>
      <c r="AS919" s="369">
        <v>5.0000000000000001E-3</v>
      </c>
      <c r="AT919" s="369" t="s">
        <v>1424</v>
      </c>
      <c r="AW919"/>
      <c r="AX919" s="198"/>
      <c r="AY919" s="184"/>
      <c r="AZ919" s="184"/>
      <c r="BA919" s="184"/>
      <c r="BB919" s="186"/>
      <c r="BC919" s="184"/>
      <c r="BD919" s="184"/>
      <c r="BE919" s="184"/>
      <c r="BF919" s="184"/>
      <c r="BG919" s="186"/>
      <c r="BH919" s="186"/>
      <c r="BI919" s="199"/>
      <c r="BJ919" s="199"/>
      <c r="BK919" s="199"/>
      <c r="BL919" s="186"/>
      <c r="BM919" s="186"/>
      <c r="BN919" s="186"/>
      <c r="BO919" s="186"/>
      <c r="BP919" s="186"/>
      <c r="BQ919" s="186"/>
      <c r="BR919" s="186"/>
      <c r="BS919" s="186"/>
      <c r="BT919" s="187"/>
      <c r="BU919" s="188"/>
      <c r="BV919" s="189"/>
      <c r="BW919" s="185"/>
      <c r="BX919"/>
      <c r="BZ919"/>
    </row>
    <row r="920" spans="2:78" ht="18.75">
      <c r="B920" s="363" t="s">
        <v>1122</v>
      </c>
      <c r="C920" s="364"/>
      <c r="D920" s="365" t="s">
        <v>11</v>
      </c>
      <c r="E920" s="365" t="s">
        <v>620</v>
      </c>
      <c r="F920" s="365" t="s">
        <v>665</v>
      </c>
      <c r="G920" s="366" t="s">
        <v>740</v>
      </c>
      <c r="H920" s="366" t="s">
        <v>34</v>
      </c>
      <c r="I920" s="366" t="s">
        <v>1306</v>
      </c>
      <c r="J920" s="366" t="s">
        <v>608</v>
      </c>
      <c r="L920" s="368"/>
      <c r="M920" s="368" t="s">
        <v>34</v>
      </c>
      <c r="N920" s="367">
        <v>518700</v>
      </c>
      <c r="O920" s="367" t="s">
        <v>1323</v>
      </c>
      <c r="P920" s="371"/>
      <c r="S920" s="367"/>
      <c r="U920" s="369"/>
      <c r="W920" s="369"/>
      <c r="Y920" s="369"/>
      <c r="AA920" s="369"/>
      <c r="AD920" s="575">
        <v>0</v>
      </c>
      <c r="AE920" s="370"/>
      <c r="AF920" s="370"/>
      <c r="AG920" s="374" t="s">
        <v>930</v>
      </c>
      <c r="AH920" s="374"/>
      <c r="AI920" s="374">
        <v>20000</v>
      </c>
      <c r="AJ920" s="374">
        <v>10000</v>
      </c>
      <c r="AK920" s="374">
        <v>1000</v>
      </c>
      <c r="AN920" s="369"/>
      <c r="AO920" s="367" t="s">
        <v>1326</v>
      </c>
      <c r="AP920" s="370"/>
      <c r="AR920" s="369">
        <v>3.2000000000000002E-3</v>
      </c>
      <c r="AS920" s="369">
        <v>3.2000000000000002E-3</v>
      </c>
      <c r="AT920" s="369" t="s">
        <v>1424</v>
      </c>
      <c r="AW920"/>
      <c r="AX920" s="198"/>
      <c r="AY920" s="184"/>
      <c r="AZ920" s="184"/>
      <c r="BA920" s="184"/>
      <c r="BB920" s="186"/>
      <c r="BC920" s="184"/>
      <c r="BD920" s="184"/>
      <c r="BE920" s="184"/>
      <c r="BF920" s="184"/>
      <c r="BG920" s="186"/>
      <c r="BH920" s="186"/>
      <c r="BI920" s="199"/>
      <c r="BJ920" s="199"/>
      <c r="BK920" s="199"/>
      <c r="BL920" s="186"/>
      <c r="BM920" s="186"/>
      <c r="BN920" s="186"/>
      <c r="BO920" s="186"/>
      <c r="BP920" s="186"/>
      <c r="BQ920" s="186"/>
      <c r="BR920" s="186"/>
      <c r="BS920" s="186"/>
      <c r="BT920" s="187"/>
      <c r="BU920" s="188"/>
      <c r="BV920" s="189"/>
      <c r="BW920" s="185"/>
      <c r="BX920"/>
      <c r="BZ920"/>
    </row>
    <row r="921" spans="2:78" ht="18.75">
      <c r="B921" s="363" t="s">
        <v>502</v>
      </c>
      <c r="C921" s="364"/>
      <c r="D921" s="365" t="s">
        <v>14</v>
      </c>
      <c r="E921" s="365" t="s">
        <v>607</v>
      </c>
      <c r="F921" s="365" t="s">
        <v>862</v>
      </c>
      <c r="G921" s="366" t="s">
        <v>1424</v>
      </c>
      <c r="H921" s="366" t="s">
        <v>34</v>
      </c>
      <c r="I921" s="366" t="s">
        <v>34</v>
      </c>
      <c r="J921" s="366" t="s">
        <v>611</v>
      </c>
      <c r="L921" s="368"/>
      <c r="M921" s="368" t="s">
        <v>1421</v>
      </c>
      <c r="N921" s="367">
        <v>518719</v>
      </c>
      <c r="O921" s="367" t="s">
        <v>1323</v>
      </c>
      <c r="P921" s="371"/>
      <c r="S921" s="367"/>
      <c r="U921" s="369"/>
      <c r="W921" s="369"/>
      <c r="Y921" s="369"/>
      <c r="AA921" s="369"/>
      <c r="AD921" s="575">
        <v>0</v>
      </c>
      <c r="AE921" s="370"/>
      <c r="AF921" s="370"/>
      <c r="AG921" s="374" t="s">
        <v>1458</v>
      </c>
      <c r="AH921" s="374"/>
      <c r="AI921" s="374">
        <v>1000</v>
      </c>
      <c r="AJ921" s="374">
        <v>100</v>
      </c>
      <c r="AK921" s="374">
        <v>0</v>
      </c>
      <c r="AN921" s="369"/>
      <c r="AO921" s="367" t="s">
        <v>1326</v>
      </c>
      <c r="AP921" s="370"/>
      <c r="AR921" s="369">
        <v>2.3997599999999999E-3</v>
      </c>
      <c r="AS921" s="369">
        <v>2.3997599999999999E-3</v>
      </c>
      <c r="AT921" s="369" t="s">
        <v>1424</v>
      </c>
      <c r="AW921"/>
      <c r="AX921" s="198"/>
      <c r="AY921" s="184"/>
      <c r="AZ921" s="184"/>
      <c r="BA921" s="184"/>
      <c r="BB921" s="186"/>
      <c r="BC921" s="184"/>
      <c r="BD921" s="184"/>
      <c r="BE921" s="184"/>
      <c r="BF921" s="184"/>
      <c r="BG921" s="186"/>
      <c r="BH921" s="186"/>
      <c r="BI921" s="199"/>
      <c r="BJ921" s="199"/>
      <c r="BK921" s="199"/>
      <c r="BL921" s="186"/>
      <c r="BM921" s="186"/>
      <c r="BN921" s="186"/>
      <c r="BO921" s="186"/>
      <c r="BP921" s="186"/>
      <c r="BQ921" s="186"/>
      <c r="BR921" s="186"/>
      <c r="BS921" s="186"/>
      <c r="BT921" s="187"/>
      <c r="BU921" s="188"/>
      <c r="BV921" s="189"/>
      <c r="BW921" s="185"/>
      <c r="BX921"/>
      <c r="BZ921"/>
    </row>
    <row r="922" spans="2:78" ht="18.75">
      <c r="B922" s="363" t="s">
        <v>291</v>
      </c>
      <c r="C922" s="364">
        <v>32862291000113</v>
      </c>
      <c r="D922" s="365" t="s">
        <v>14</v>
      </c>
      <c r="E922" s="365" t="s">
        <v>607</v>
      </c>
      <c r="F922" s="365" t="s">
        <v>1424</v>
      </c>
      <c r="G922" s="366" t="s">
        <v>1424</v>
      </c>
      <c r="H922" s="366" t="s">
        <v>34</v>
      </c>
      <c r="I922" s="366" t="s">
        <v>34</v>
      </c>
      <c r="J922" s="366" t="s">
        <v>608</v>
      </c>
      <c r="K922" s="367" t="s">
        <v>48</v>
      </c>
      <c r="L922" s="368"/>
      <c r="M922" s="368" t="s">
        <v>1421</v>
      </c>
      <c r="N922" s="367">
        <v>518761</v>
      </c>
      <c r="O922" s="367" t="s">
        <v>1323</v>
      </c>
      <c r="P922" s="371">
        <v>43602</v>
      </c>
      <c r="Q922" s="372">
        <v>1.81759293</v>
      </c>
      <c r="R922" s="372">
        <v>1.9310254759523797</v>
      </c>
      <c r="S922" s="367">
        <v>1</v>
      </c>
      <c r="T922" s="369">
        <v>-0.13624505584491753</v>
      </c>
      <c r="U922" s="369">
        <v>-1.4598006418850296</v>
      </c>
      <c r="V922" s="369">
        <v>-0.1938251188736676</v>
      </c>
      <c r="W922" s="369">
        <v>-1.7364505344171379</v>
      </c>
      <c r="X922" s="369">
        <v>-0.2384522844810556</v>
      </c>
      <c r="Y922" s="369">
        <v>-1.6323433609477784</v>
      </c>
      <c r="Z922" s="369">
        <v>-0.214365467358273</v>
      </c>
      <c r="AA922" s="369">
        <v>-1.1582581065888964</v>
      </c>
      <c r="AB922" s="369">
        <v>0.19333560738131944</v>
      </c>
      <c r="AC922" s="373">
        <v>-1.5798774401473281</v>
      </c>
      <c r="AD922" s="575">
        <v>0</v>
      </c>
      <c r="AE922" s="370" t="s">
        <v>2092</v>
      </c>
      <c r="AF922" s="370" t="s">
        <v>1858</v>
      </c>
      <c r="AG922" s="374" t="s">
        <v>721</v>
      </c>
      <c r="AH922" s="374" t="s">
        <v>1819</v>
      </c>
      <c r="AI922" s="374">
        <v>100000</v>
      </c>
      <c r="AJ922" s="374">
        <v>10000</v>
      </c>
      <c r="AK922" s="374">
        <v>10000</v>
      </c>
      <c r="AL922" s="722">
        <v>0.06</v>
      </c>
      <c r="AM922" s="722">
        <v>30</v>
      </c>
      <c r="AN922" s="369" t="s">
        <v>1824</v>
      </c>
      <c r="AO922" s="367" t="s">
        <v>1326</v>
      </c>
      <c r="AP922" s="370" t="s">
        <v>1816</v>
      </c>
      <c r="AQ922" s="376" t="s">
        <v>661</v>
      </c>
      <c r="AR922" s="369">
        <v>0</v>
      </c>
      <c r="AS922" s="369">
        <v>0</v>
      </c>
      <c r="AT922" s="369" t="s">
        <v>1424</v>
      </c>
      <c r="AW922"/>
      <c r="AX922" s="198"/>
      <c r="AY922" s="184"/>
      <c r="AZ922" s="184"/>
      <c r="BA922" s="184"/>
      <c r="BB922" s="186"/>
      <c r="BC922" s="184"/>
      <c r="BD922" s="184"/>
      <c r="BE922" s="184"/>
      <c r="BF922" s="184"/>
      <c r="BG922" s="186"/>
      <c r="BH922" s="186"/>
      <c r="BI922" s="199"/>
      <c r="BJ922" s="199"/>
      <c r="BK922" s="199"/>
      <c r="BL922" s="186"/>
      <c r="BM922" s="186"/>
      <c r="BN922" s="186"/>
      <c r="BO922" s="186"/>
      <c r="BP922" s="186"/>
      <c r="BQ922" s="186"/>
      <c r="BR922" s="186"/>
      <c r="BS922" s="186"/>
      <c r="BT922" s="187"/>
      <c r="BU922" s="188"/>
      <c r="BV922" s="189"/>
      <c r="BW922" s="185"/>
      <c r="BX922"/>
      <c r="BZ922"/>
    </row>
    <row r="923" spans="2:78" ht="18.75">
      <c r="B923" s="363" t="s">
        <v>328</v>
      </c>
      <c r="C923" s="364"/>
      <c r="D923" s="365" t="s">
        <v>13</v>
      </c>
      <c r="E923" s="365" t="s">
        <v>615</v>
      </c>
      <c r="F923" s="365" t="s">
        <v>619</v>
      </c>
      <c r="G923" s="366" t="s">
        <v>34</v>
      </c>
      <c r="H923" s="366" t="s">
        <v>867</v>
      </c>
      <c r="I923" s="366" t="s">
        <v>34</v>
      </c>
      <c r="J923" s="366" t="s">
        <v>1424</v>
      </c>
      <c r="L923" s="368"/>
      <c r="M923" s="368" t="s">
        <v>34</v>
      </c>
      <c r="N923" s="367">
        <v>519057</v>
      </c>
      <c r="O923" s="367" t="s">
        <v>1323</v>
      </c>
      <c r="P923" s="371"/>
      <c r="S923" s="367"/>
      <c r="U923" s="369"/>
      <c r="W923" s="369"/>
      <c r="Y923" s="369"/>
      <c r="AA923" s="369"/>
      <c r="AD923" s="575">
        <v>34799086000186</v>
      </c>
      <c r="AE923" s="370"/>
      <c r="AF923" s="370"/>
      <c r="AG923" s="374" t="s">
        <v>721</v>
      </c>
      <c r="AH923" s="374"/>
      <c r="AI923" s="374">
        <v>5000</v>
      </c>
      <c r="AJ923" s="374">
        <v>1000</v>
      </c>
      <c r="AK923" s="374">
        <v>1000</v>
      </c>
      <c r="AN923" s="369"/>
      <c r="AO923" s="367" t="s">
        <v>1326</v>
      </c>
      <c r="AP923" s="370"/>
      <c r="AR923" s="369">
        <v>6.3333333333333297E-3</v>
      </c>
      <c r="AS923" s="369">
        <v>6.3333333333333297E-3</v>
      </c>
      <c r="AT923" s="369" t="s">
        <v>1424</v>
      </c>
      <c r="AW923"/>
      <c r="AX923" s="198"/>
      <c r="AY923" s="184"/>
      <c r="AZ923" s="184"/>
      <c r="BA923" s="184"/>
      <c r="BB923" s="186"/>
      <c r="BC923" s="184"/>
      <c r="BD923" s="184"/>
      <c r="BE923" s="184"/>
      <c r="BF923" s="184"/>
      <c r="BG923" s="186"/>
      <c r="BH923" s="186"/>
      <c r="BI923" s="199"/>
      <c r="BJ923" s="199"/>
      <c r="BK923" s="199"/>
      <c r="BL923" s="186"/>
      <c r="BM923" s="186"/>
      <c r="BN923" s="186"/>
      <c r="BO923" s="186"/>
      <c r="BP923" s="186"/>
      <c r="BQ923" s="186"/>
      <c r="BR923" s="186"/>
      <c r="BS923" s="186"/>
      <c r="BT923" s="187"/>
      <c r="BU923" s="188"/>
      <c r="BV923" s="189"/>
      <c r="BW923" s="185"/>
      <c r="BX923"/>
      <c r="BZ923"/>
    </row>
    <row r="924" spans="2:78" ht="18.75">
      <c r="B924" s="363" t="s">
        <v>383</v>
      </c>
      <c r="C924" s="364">
        <v>35343590000130</v>
      </c>
      <c r="D924" s="365" t="s">
        <v>11</v>
      </c>
      <c r="E924" s="365" t="s">
        <v>620</v>
      </c>
      <c r="F924" s="365" t="s">
        <v>665</v>
      </c>
      <c r="G924" s="366" t="s">
        <v>740</v>
      </c>
      <c r="H924" s="366" t="s">
        <v>34</v>
      </c>
      <c r="I924" s="366" t="s">
        <v>1424</v>
      </c>
      <c r="J924" s="366" t="s">
        <v>608</v>
      </c>
      <c r="K924" s="367" t="s">
        <v>48</v>
      </c>
      <c r="L924" s="368" t="s">
        <v>1341</v>
      </c>
      <c r="M924" s="368" t="s">
        <v>34</v>
      </c>
      <c r="N924" s="367">
        <v>519421</v>
      </c>
      <c r="O924" s="367" t="s">
        <v>1323</v>
      </c>
      <c r="P924" s="371">
        <v>43818</v>
      </c>
      <c r="Q924" s="372">
        <v>347.60049584000001</v>
      </c>
      <c r="R924" s="372">
        <v>233.30983235789671</v>
      </c>
      <c r="S924" s="367">
        <v>1</v>
      </c>
      <c r="T924" s="369">
        <v>0.10600823025953376</v>
      </c>
      <c r="U924" s="369">
        <v>1.1358275103509836</v>
      </c>
      <c r="V924" s="369">
        <v>0.12556139690834889</v>
      </c>
      <c r="W924" s="369">
        <v>1.1248859592124092</v>
      </c>
      <c r="X924" s="369">
        <v>0.20074558311331003</v>
      </c>
      <c r="Y924" s="369">
        <v>1.3742192512340381</v>
      </c>
      <c r="AA924" s="369"/>
      <c r="AB924" s="369">
        <v>2.2213461459051711E-3</v>
      </c>
      <c r="AC924" s="373">
        <v>6.2754520851176547</v>
      </c>
      <c r="AD924" s="575">
        <v>35505971000178</v>
      </c>
      <c r="AE924" s="370" t="s">
        <v>1889</v>
      </c>
      <c r="AF924" s="370" t="s">
        <v>1833</v>
      </c>
      <c r="AG924" s="374" t="s">
        <v>1458</v>
      </c>
      <c r="AH924" s="374" t="s">
        <v>1819</v>
      </c>
      <c r="AI924" s="374">
        <v>1000</v>
      </c>
      <c r="AJ924" s="374">
        <v>500</v>
      </c>
      <c r="AK924" s="374">
        <v>1000</v>
      </c>
      <c r="AL924" s="722">
        <v>0</v>
      </c>
      <c r="AM924" s="722">
        <v>0</v>
      </c>
      <c r="AN924" s="369" t="s">
        <v>1820</v>
      </c>
      <c r="AO924" s="367" t="s">
        <v>1326</v>
      </c>
      <c r="AP924" s="370" t="s">
        <v>1821</v>
      </c>
      <c r="AQ924" s="376" t="s">
        <v>11</v>
      </c>
      <c r="AR924" s="369">
        <v>1.3998000000000001E-3</v>
      </c>
      <c r="AS924" s="369">
        <v>1.3998000000000001E-3</v>
      </c>
      <c r="AT924" s="369" t="s">
        <v>1424</v>
      </c>
      <c r="AW924"/>
      <c r="AX924" s="198"/>
      <c r="AY924" s="184"/>
      <c r="AZ924" s="184"/>
      <c r="BA924" s="184"/>
      <c r="BB924" s="186"/>
      <c r="BC924" s="184"/>
      <c r="BD924" s="184"/>
      <c r="BE924" s="184"/>
      <c r="BF924" s="184"/>
      <c r="BG924" s="186"/>
      <c r="BH924" s="186"/>
      <c r="BI924" s="199"/>
      <c r="BJ924" s="199"/>
      <c r="BK924" s="199"/>
      <c r="BL924" s="186"/>
      <c r="BM924" s="186"/>
      <c r="BN924" s="186"/>
      <c r="BO924" s="186"/>
      <c r="BP924" s="186"/>
      <c r="BQ924" s="186"/>
      <c r="BR924" s="186"/>
      <c r="BS924" s="186"/>
      <c r="BT924" s="187"/>
      <c r="BU924" s="188"/>
      <c r="BV924" s="189"/>
      <c r="BW924" s="185"/>
      <c r="BX924"/>
      <c r="BZ924"/>
    </row>
    <row r="925" spans="2:78" ht="18.75">
      <c r="B925" s="363" t="s">
        <v>1287</v>
      </c>
      <c r="C925" s="364"/>
      <c r="D925" s="365" t="s">
        <v>14</v>
      </c>
      <c r="E925" s="365" t="s">
        <v>607</v>
      </c>
      <c r="F925" s="365" t="s">
        <v>1424</v>
      </c>
      <c r="G925" s="366" t="s">
        <v>1424</v>
      </c>
      <c r="H925" s="366" t="s">
        <v>34</v>
      </c>
      <c r="I925" s="366" t="s">
        <v>34</v>
      </c>
      <c r="J925" s="366" t="s">
        <v>608</v>
      </c>
      <c r="L925" s="368"/>
      <c r="M925" s="368" t="s">
        <v>34</v>
      </c>
      <c r="N925" s="367">
        <v>519431</v>
      </c>
      <c r="O925" s="367" t="s">
        <v>1323</v>
      </c>
      <c r="P925" s="371"/>
      <c r="S925" s="367"/>
      <c r="U925" s="369"/>
      <c r="W925" s="369"/>
      <c r="Y925" s="369"/>
      <c r="AA925" s="369"/>
      <c r="AD925" s="575">
        <v>0</v>
      </c>
      <c r="AE925" s="370"/>
      <c r="AF925" s="370"/>
      <c r="AG925" s="374" t="s">
        <v>1458</v>
      </c>
      <c r="AH925" s="374"/>
      <c r="AI925" s="374">
        <v>5000</v>
      </c>
      <c r="AJ925" s="374">
        <v>1000</v>
      </c>
      <c r="AK925" s="374">
        <v>1000</v>
      </c>
      <c r="AN925" s="369"/>
      <c r="AO925" s="367" t="s">
        <v>1326</v>
      </c>
      <c r="AP925" s="370"/>
      <c r="AR925" s="369">
        <v>8.0000000000000002E-3</v>
      </c>
      <c r="AS925" s="369">
        <v>8.0000000000000002E-3</v>
      </c>
      <c r="AT925" s="369" t="s">
        <v>1424</v>
      </c>
      <c r="AW925"/>
      <c r="AX925" s="198"/>
      <c r="AY925" s="184"/>
      <c r="AZ925" s="184"/>
      <c r="BA925" s="184"/>
      <c r="BB925" s="186"/>
      <c r="BC925" s="184"/>
      <c r="BD925" s="184"/>
      <c r="BE925" s="184"/>
      <c r="BF925" s="184"/>
      <c r="BG925" s="186"/>
      <c r="BH925" s="186"/>
      <c r="BI925" s="199"/>
      <c r="BJ925" s="199"/>
      <c r="BK925" s="199"/>
      <c r="BL925" s="186"/>
      <c r="BM925" s="186"/>
      <c r="BN925" s="186"/>
      <c r="BO925" s="186"/>
      <c r="BP925" s="186"/>
      <c r="BQ925" s="186"/>
      <c r="BR925" s="186"/>
      <c r="BS925" s="186"/>
      <c r="BT925" s="187"/>
      <c r="BU925" s="188"/>
      <c r="BV925" s="189"/>
      <c r="BW925" s="185"/>
      <c r="BX925"/>
      <c r="BZ925"/>
    </row>
    <row r="926" spans="2:78" ht="18.75">
      <c r="B926" s="363" t="s">
        <v>1652</v>
      </c>
      <c r="C926" s="364">
        <v>35343303000191</v>
      </c>
      <c r="D926" s="365" t="s">
        <v>14</v>
      </c>
      <c r="E926" s="365" t="s">
        <v>607</v>
      </c>
      <c r="F926" s="365" t="s">
        <v>1424</v>
      </c>
      <c r="G926" s="366" t="s">
        <v>1424</v>
      </c>
      <c r="H926" s="366" t="s">
        <v>34</v>
      </c>
      <c r="I926" s="366" t="s">
        <v>34</v>
      </c>
      <c r="J926" s="366" t="s">
        <v>611</v>
      </c>
      <c r="K926" s="367" t="s">
        <v>48</v>
      </c>
      <c r="L926" s="368"/>
      <c r="M926" s="368" t="s">
        <v>1424</v>
      </c>
      <c r="N926" s="367">
        <v>519618</v>
      </c>
      <c r="O926" s="367" t="s">
        <v>1323</v>
      </c>
      <c r="P926" s="371">
        <v>43814</v>
      </c>
      <c r="Q926" s="372">
        <v>0</v>
      </c>
      <c r="R926" s="372">
        <v>3.6648811916494846</v>
      </c>
      <c r="S926" s="367">
        <v>2</v>
      </c>
      <c r="T926" s="369">
        <v>-0.15904833869210844</v>
      </c>
      <c r="U926" s="369">
        <v>-1.7041269165595827</v>
      </c>
      <c r="V926" s="369">
        <v>-0.16094459673000183</v>
      </c>
      <c r="W926" s="369">
        <v>-1.4418788061495706</v>
      </c>
      <c r="X926" s="369">
        <v>-0.25641765090304802</v>
      </c>
      <c r="Y926" s="369">
        <v>-1.7553266515870565</v>
      </c>
      <c r="AA926" s="369"/>
      <c r="AB926" s="369">
        <v>0.27074207585663906</v>
      </c>
      <c r="AC926" s="373">
        <v>-1.0067369154678003</v>
      </c>
      <c r="AD926" s="575">
        <v>35726390000166</v>
      </c>
      <c r="AE926" s="370" t="s">
        <v>2093</v>
      </c>
      <c r="AF926" s="370" t="s">
        <v>1833</v>
      </c>
      <c r="AG926" s="374" t="s">
        <v>1458</v>
      </c>
      <c r="AH926" s="374" t="s">
        <v>1894</v>
      </c>
      <c r="AI926" s="374">
        <v>100000</v>
      </c>
      <c r="AJ926" s="374">
        <v>10000</v>
      </c>
      <c r="AK926" s="374">
        <v>100000</v>
      </c>
      <c r="AL926" s="722">
        <v>1.6</v>
      </c>
      <c r="AM926" s="722">
        <v>20</v>
      </c>
      <c r="AN926" s="369" t="s">
        <v>1815</v>
      </c>
      <c r="AO926" s="367" t="s">
        <v>1326</v>
      </c>
      <c r="AP926" s="370" t="s">
        <v>1816</v>
      </c>
      <c r="AQ926" s="376" t="s">
        <v>689</v>
      </c>
      <c r="AR926" s="369">
        <v>3.2000000000000002E-3</v>
      </c>
      <c r="AS926" s="369">
        <v>3.2000000000000002E-3</v>
      </c>
      <c r="AT926" s="369" t="s">
        <v>1424</v>
      </c>
      <c r="AW926"/>
      <c r="AX926" s="198"/>
      <c r="AY926" s="184"/>
      <c r="AZ926" s="184"/>
      <c r="BA926" s="184"/>
      <c r="BB926" s="186"/>
      <c r="BC926" s="184"/>
      <c r="BD926" s="184"/>
      <c r="BE926" s="184"/>
      <c r="BF926" s="184"/>
      <c r="BG926" s="186"/>
      <c r="BH926" s="186"/>
      <c r="BI926" s="199"/>
      <c r="BJ926" s="199"/>
      <c r="BK926" s="199"/>
      <c r="BL926" s="186"/>
      <c r="BM926" s="186"/>
      <c r="BN926" s="186"/>
      <c r="BO926" s="186"/>
      <c r="BP926" s="186"/>
      <c r="BQ926" s="186"/>
      <c r="BR926" s="186"/>
      <c r="BS926" s="186"/>
      <c r="BT926" s="187"/>
      <c r="BU926" s="188"/>
      <c r="BV926" s="189"/>
      <c r="BW926" s="185"/>
      <c r="BX926"/>
      <c r="BZ926"/>
    </row>
    <row r="927" spans="2:78" ht="18.75">
      <c r="B927" s="363" t="s">
        <v>1033</v>
      </c>
      <c r="C927" s="364"/>
      <c r="D927" s="365" t="s">
        <v>13</v>
      </c>
      <c r="E927" s="365" t="s">
        <v>615</v>
      </c>
      <c r="F927" s="365" t="s">
        <v>619</v>
      </c>
      <c r="G927" s="366" t="s">
        <v>34</v>
      </c>
      <c r="H927" s="366" t="s">
        <v>867</v>
      </c>
      <c r="I927" s="366" t="s">
        <v>34</v>
      </c>
      <c r="J927" s="366" t="s">
        <v>611</v>
      </c>
      <c r="L927" s="368"/>
      <c r="M927" s="368" t="s">
        <v>1421</v>
      </c>
      <c r="N927" s="367">
        <v>519650</v>
      </c>
      <c r="O927" s="367" t="s">
        <v>1326</v>
      </c>
      <c r="P927" s="371"/>
      <c r="S927" s="367"/>
      <c r="U927" s="369"/>
      <c r="W927" s="369"/>
      <c r="Y927" s="369"/>
      <c r="AA927" s="369"/>
      <c r="AD927" s="575">
        <v>35002571000140</v>
      </c>
      <c r="AE927" s="370"/>
      <c r="AF927" s="370"/>
      <c r="AG927" s="374" t="s">
        <v>1458</v>
      </c>
      <c r="AH927" s="374"/>
      <c r="AI927" s="374">
        <v>10000</v>
      </c>
      <c r="AJ927" s="374">
        <v>10000</v>
      </c>
      <c r="AK927" s="374">
        <v>10000</v>
      </c>
      <c r="AN927" s="369"/>
      <c r="AO927" s="367" t="s">
        <v>1326</v>
      </c>
      <c r="AP927" s="370"/>
      <c r="AR927" s="369">
        <v>0</v>
      </c>
      <c r="AS927" s="369">
        <v>0</v>
      </c>
      <c r="AT927" s="369" t="s">
        <v>1424</v>
      </c>
      <c r="AW927"/>
      <c r="AX927" s="198"/>
      <c r="AY927" s="184"/>
      <c r="AZ927" s="184"/>
      <c r="BA927" s="184"/>
      <c r="BB927" s="186"/>
      <c r="BC927" s="184"/>
      <c r="BD927" s="184"/>
      <c r="BE927" s="184"/>
      <c r="BF927" s="184"/>
      <c r="BG927" s="186"/>
      <c r="BH927" s="186"/>
      <c r="BI927" s="199"/>
      <c r="BJ927" s="199"/>
      <c r="BK927" s="199"/>
      <c r="BL927" s="186"/>
      <c r="BM927" s="186"/>
      <c r="BN927" s="186"/>
      <c r="BO927" s="186"/>
      <c r="BP927" s="186"/>
      <c r="BQ927" s="186"/>
      <c r="BR927" s="186"/>
      <c r="BS927" s="186"/>
      <c r="BT927" s="187"/>
      <c r="BU927" s="188"/>
      <c r="BV927" s="189"/>
      <c r="BW927" s="185"/>
      <c r="BX927"/>
      <c r="BZ927"/>
    </row>
    <row r="928" spans="2:78" ht="18.75">
      <c r="B928" s="363" t="s">
        <v>66</v>
      </c>
      <c r="C928" s="364">
        <v>35618055000144</v>
      </c>
      <c r="D928" s="365" t="s">
        <v>13</v>
      </c>
      <c r="E928" s="365" t="s">
        <v>616</v>
      </c>
      <c r="F928" s="365" t="s">
        <v>618</v>
      </c>
      <c r="G928" s="366" t="s">
        <v>34</v>
      </c>
      <c r="H928" s="366" t="s">
        <v>1340</v>
      </c>
      <c r="I928" s="366" t="s">
        <v>34</v>
      </c>
      <c r="J928" s="366" t="s">
        <v>611</v>
      </c>
      <c r="K928" s="367" t="s">
        <v>48</v>
      </c>
      <c r="L928" s="368" t="s">
        <v>1341</v>
      </c>
      <c r="M928" s="368" t="s">
        <v>34</v>
      </c>
      <c r="N928" s="367">
        <v>519790</v>
      </c>
      <c r="O928" s="367" t="s">
        <v>1323</v>
      </c>
      <c r="P928" s="371">
        <v>43828</v>
      </c>
      <c r="Q928" s="372">
        <v>482.64521688999997</v>
      </c>
      <c r="R928" s="372">
        <v>673.54958293261905</v>
      </c>
      <c r="S928" s="367">
        <v>1</v>
      </c>
      <c r="T928" s="369">
        <v>9.2409558076775644E-2</v>
      </c>
      <c r="U928" s="369">
        <v>0.99012423871248512</v>
      </c>
      <c r="V928" s="369">
        <v>0.11814050168984291</v>
      </c>
      <c r="W928" s="369">
        <v>1.0584032579871505</v>
      </c>
      <c r="X928" s="369">
        <v>0.18078423933284027</v>
      </c>
      <c r="Y928" s="369">
        <v>1.2375723448453735</v>
      </c>
      <c r="AA928" s="369"/>
      <c r="AB928" s="369">
        <v>7.5837509059810237E-2</v>
      </c>
      <c r="AC928" s="373">
        <v>8.5960841348854941E-2</v>
      </c>
      <c r="AD928" s="575">
        <v>35618088000194</v>
      </c>
      <c r="AE928" s="370" t="s">
        <v>1975</v>
      </c>
      <c r="AF928" s="370" t="s">
        <v>1812</v>
      </c>
      <c r="AG928" s="374" t="s">
        <v>1459</v>
      </c>
      <c r="AH928" s="374" t="s">
        <v>1813</v>
      </c>
      <c r="AI928" s="374">
        <v>50000</v>
      </c>
      <c r="AJ928" s="374">
        <v>5000</v>
      </c>
      <c r="AK928" s="374">
        <v>25000</v>
      </c>
      <c r="AL928" s="722">
        <v>2.5</v>
      </c>
      <c r="AM928" s="722">
        <v>20</v>
      </c>
      <c r="AN928" s="369" t="s">
        <v>1820</v>
      </c>
      <c r="AO928" s="367" t="s">
        <v>1326</v>
      </c>
      <c r="AP928" s="370" t="s">
        <v>1835</v>
      </c>
      <c r="AQ928" s="376" t="s">
        <v>673</v>
      </c>
      <c r="AR928" s="369">
        <v>3.8E-3</v>
      </c>
      <c r="AS928" s="369">
        <v>3.8E-3</v>
      </c>
      <c r="AT928" s="369" t="s">
        <v>1424</v>
      </c>
      <c r="AW928"/>
      <c r="AX928" s="198"/>
      <c r="AY928" s="184"/>
      <c r="AZ928" s="184"/>
      <c r="BA928" s="184"/>
      <c r="BB928" s="186"/>
      <c r="BC928" s="184"/>
      <c r="BD928" s="184"/>
      <c r="BE928" s="184"/>
      <c r="BF928" s="184"/>
      <c r="BG928" s="186"/>
      <c r="BH928" s="186"/>
      <c r="BI928" s="199"/>
      <c r="BJ928" s="199"/>
      <c r="BK928" s="199"/>
      <c r="BL928" s="186"/>
      <c r="BM928" s="186"/>
      <c r="BN928" s="186"/>
      <c r="BO928" s="186"/>
      <c r="BP928" s="186"/>
      <c r="BQ928" s="186"/>
      <c r="BR928" s="186"/>
      <c r="BS928" s="186"/>
      <c r="BT928" s="187"/>
      <c r="BU928" s="188"/>
      <c r="BV928" s="189"/>
      <c r="BW928" s="185"/>
      <c r="BX928"/>
      <c r="BZ928"/>
    </row>
    <row r="929" spans="2:78" ht="18.75">
      <c r="B929" s="363" t="s">
        <v>1270</v>
      </c>
      <c r="C929" s="364">
        <v>34218763000125</v>
      </c>
      <c r="D929" s="365" t="s">
        <v>14</v>
      </c>
      <c r="E929" s="365" t="s">
        <v>607</v>
      </c>
      <c r="F929" s="365" t="s">
        <v>1424</v>
      </c>
      <c r="G929" s="366" t="s">
        <v>1424</v>
      </c>
      <c r="H929" s="366" t="s">
        <v>34</v>
      </c>
      <c r="I929" s="366" t="s">
        <v>34</v>
      </c>
      <c r="J929" s="366" t="s">
        <v>608</v>
      </c>
      <c r="K929" s="367" t="s">
        <v>48</v>
      </c>
      <c r="L929" s="368"/>
      <c r="M929" s="368" t="s">
        <v>34</v>
      </c>
      <c r="N929" s="367">
        <v>519979</v>
      </c>
      <c r="O929" s="367" t="s">
        <v>1323</v>
      </c>
      <c r="P929" s="371">
        <v>43645</v>
      </c>
      <c r="Q929" s="372">
        <v>179.84816978999999</v>
      </c>
      <c r="R929" s="372">
        <v>185.02806338182558</v>
      </c>
      <c r="S929" s="367">
        <v>2</v>
      </c>
      <c r="T929" s="369">
        <v>1.5065672233855798E-2</v>
      </c>
      <c r="U929" s="369">
        <v>0.16142147589154207</v>
      </c>
      <c r="V929" s="369">
        <v>-0.10616190760310174</v>
      </c>
      <c r="W929" s="369">
        <v>-0.95108880759826675</v>
      </c>
      <c r="X929" s="369">
        <v>1.7345523671144614E-2</v>
      </c>
      <c r="Y929" s="369">
        <v>0.1187401096549566</v>
      </c>
      <c r="Z929" s="369">
        <v>-0.26329868000000056</v>
      </c>
      <c r="AA929" s="369">
        <v>-1.4226537246060158</v>
      </c>
      <c r="AB929" s="369">
        <v>0.27830176917976035</v>
      </c>
      <c r="AC929" s="373">
        <v>-0.78254390494977988</v>
      </c>
      <c r="AD929" s="575">
        <v>0</v>
      </c>
      <c r="AE929" s="370" t="s">
        <v>2094</v>
      </c>
      <c r="AF929" s="370" t="s">
        <v>1833</v>
      </c>
      <c r="AG929" s="374" t="s">
        <v>1458</v>
      </c>
      <c r="AH929" s="374" t="s">
        <v>1819</v>
      </c>
      <c r="AI929" s="374">
        <v>1000</v>
      </c>
      <c r="AJ929" s="374">
        <v>100</v>
      </c>
      <c r="AK929" s="374">
        <v>100</v>
      </c>
      <c r="AL929" s="722">
        <v>1.4</v>
      </c>
      <c r="AM929" s="722">
        <v>20</v>
      </c>
      <c r="AN929" s="369" t="s">
        <v>1834</v>
      </c>
      <c r="AO929" s="367" t="s">
        <v>1326</v>
      </c>
      <c r="AP929" s="370" t="s">
        <v>1816</v>
      </c>
      <c r="AQ929" s="376" t="s">
        <v>661</v>
      </c>
      <c r="AR929" s="369">
        <v>4.6661999999999997E-3</v>
      </c>
      <c r="AS929" s="369">
        <v>4.6661999999999997E-3</v>
      </c>
      <c r="AT929" s="369" t="s">
        <v>1424</v>
      </c>
      <c r="AW929"/>
      <c r="AX929" s="198"/>
      <c r="AY929" s="184"/>
      <c r="AZ929" s="184"/>
      <c r="BA929" s="184"/>
      <c r="BB929" s="186"/>
      <c r="BC929" s="184"/>
      <c r="BD929" s="184"/>
      <c r="BE929" s="184"/>
      <c r="BF929" s="184"/>
      <c r="BG929" s="186"/>
      <c r="BH929" s="186"/>
      <c r="BI929" s="199"/>
      <c r="BJ929" s="199"/>
      <c r="BK929" s="199"/>
      <c r="BL929" s="186"/>
      <c r="BM929" s="186"/>
      <c r="BN929" s="186"/>
      <c r="BO929" s="186"/>
      <c r="BP929" s="186"/>
      <c r="BQ929" s="186"/>
      <c r="BR929" s="186"/>
      <c r="BS929" s="186"/>
      <c r="BT929" s="187"/>
      <c r="BU929" s="188"/>
      <c r="BV929" s="189"/>
      <c r="BW929" s="185"/>
      <c r="BX929"/>
      <c r="BZ929"/>
    </row>
    <row r="930" spans="2:78" ht="18.75">
      <c r="B930" s="363" t="s">
        <v>344</v>
      </c>
      <c r="C930" s="364">
        <v>35726581000128</v>
      </c>
      <c r="D930" s="365" t="s">
        <v>14</v>
      </c>
      <c r="E930" s="365" t="s">
        <v>607</v>
      </c>
      <c r="F930" s="365" t="s">
        <v>1424</v>
      </c>
      <c r="G930" s="366" t="s">
        <v>1424</v>
      </c>
      <c r="H930" s="366" t="s">
        <v>34</v>
      </c>
      <c r="I930" s="366" t="s">
        <v>34</v>
      </c>
      <c r="J930" s="366" t="s">
        <v>608</v>
      </c>
      <c r="K930" s="367" t="s">
        <v>48</v>
      </c>
      <c r="L930" s="368"/>
      <c r="M930" s="368" t="s">
        <v>1421</v>
      </c>
      <c r="N930" s="367">
        <v>520101</v>
      </c>
      <c r="O930" s="367" t="s">
        <v>1323</v>
      </c>
      <c r="P930" s="371">
        <v>43831</v>
      </c>
      <c r="Q930" s="372">
        <v>8.6230783599999992</v>
      </c>
      <c r="R930" s="372">
        <v>9.3664785376587218</v>
      </c>
      <c r="S930" s="367">
        <v>2</v>
      </c>
      <c r="T930" s="369">
        <v>3.1762122613280042E-2</v>
      </c>
      <c r="U930" s="369">
        <v>0.34031596002481185</v>
      </c>
      <c r="V930" s="369">
        <v>-4.1925613819013496E-2</v>
      </c>
      <c r="W930" s="369">
        <v>-0.37560536500557318</v>
      </c>
      <c r="X930" s="369">
        <v>0.15136416873422309</v>
      </c>
      <c r="Y930" s="369">
        <v>1.0361750001951358</v>
      </c>
      <c r="AA930" s="369"/>
      <c r="AB930" s="369">
        <v>0.24964945713929906</v>
      </c>
      <c r="AC930" s="373">
        <v>-0.6150506441461947</v>
      </c>
      <c r="AD930" s="575">
        <v>41867101000141</v>
      </c>
      <c r="AE930" s="370" t="s">
        <v>1908</v>
      </c>
      <c r="AF930" s="370" t="s">
        <v>1856</v>
      </c>
      <c r="AG930" s="374" t="s">
        <v>59</v>
      </c>
      <c r="AH930" s="374" t="s">
        <v>1819</v>
      </c>
      <c r="AI930" s="374">
        <v>100</v>
      </c>
      <c r="AJ930" s="374">
        <v>100</v>
      </c>
      <c r="AK930" s="374">
        <v>100</v>
      </c>
      <c r="AL930" s="722">
        <v>2</v>
      </c>
      <c r="AM930" s="722">
        <v>20</v>
      </c>
      <c r="AN930" s="369" t="s">
        <v>1824</v>
      </c>
      <c r="AO930" s="367" t="s">
        <v>1326</v>
      </c>
      <c r="AP930" s="370" t="s">
        <v>1816</v>
      </c>
      <c r="AQ930" s="376" t="s">
        <v>661</v>
      </c>
      <c r="AR930" s="369">
        <v>3.3333333333333301E-3</v>
      </c>
      <c r="AS930" s="369">
        <v>3.3333333333333301E-3</v>
      </c>
      <c r="AT930" s="369" t="s">
        <v>1424</v>
      </c>
      <c r="AW930"/>
      <c r="AX930" s="198"/>
      <c r="AY930" s="184"/>
      <c r="AZ930" s="184"/>
      <c r="BA930" s="184"/>
      <c r="BB930" s="186"/>
      <c r="BC930" s="184"/>
      <c r="BD930" s="184"/>
      <c r="BE930" s="184"/>
      <c r="BF930" s="184"/>
      <c r="BG930" s="186"/>
      <c r="BH930" s="186"/>
      <c r="BI930" s="199"/>
      <c r="BJ930" s="199"/>
      <c r="BK930" s="199"/>
      <c r="BL930" s="186"/>
      <c r="BM930" s="186"/>
      <c r="BN930" s="186"/>
      <c r="BO930" s="186"/>
      <c r="BP930" s="186"/>
      <c r="BQ930" s="186"/>
      <c r="BR930" s="186"/>
      <c r="BS930" s="186"/>
      <c r="BT930" s="187"/>
      <c r="BU930" s="188"/>
      <c r="BV930" s="189"/>
      <c r="BW930" s="185"/>
      <c r="BX930"/>
      <c r="BZ930"/>
    </row>
    <row r="931" spans="2:78" ht="18.75">
      <c r="B931" s="363" t="s">
        <v>838</v>
      </c>
      <c r="C931" s="364">
        <v>35726720000113</v>
      </c>
      <c r="D931" s="365" t="s">
        <v>13</v>
      </c>
      <c r="E931" s="365" t="s">
        <v>615</v>
      </c>
      <c r="F931" s="365" t="s">
        <v>619</v>
      </c>
      <c r="G931" s="366" t="s">
        <v>34</v>
      </c>
      <c r="H931" s="366" t="s">
        <v>867</v>
      </c>
      <c r="I931" s="366" t="s">
        <v>34</v>
      </c>
      <c r="J931" s="366" t="s">
        <v>1424</v>
      </c>
      <c r="K931" s="367" t="s">
        <v>48</v>
      </c>
      <c r="L931" s="368"/>
      <c r="M931" s="368" t="s">
        <v>34</v>
      </c>
      <c r="N931" s="367">
        <v>520111</v>
      </c>
      <c r="O931" s="367" t="s">
        <v>1323</v>
      </c>
      <c r="P931" s="371">
        <v>43831</v>
      </c>
      <c r="Q931" s="372">
        <v>21.916885350000001</v>
      </c>
      <c r="R931" s="372">
        <v>34.537583099402404</v>
      </c>
      <c r="S931" s="367">
        <v>1</v>
      </c>
      <c r="T931" s="369">
        <v>0.17674349476400941</v>
      </c>
      <c r="U931" s="369">
        <v>1.8937220547598248</v>
      </c>
      <c r="V931" s="369">
        <v>0.1548913196024555</v>
      </c>
      <c r="W931" s="369">
        <v>1.3876483928564725</v>
      </c>
      <c r="X931" s="369">
        <v>0.24796420758512516</v>
      </c>
      <c r="Y931" s="369">
        <v>1.697457958455471</v>
      </c>
      <c r="AA931" s="369"/>
      <c r="AB931" s="369">
        <v>6.7538966215448817E-2</v>
      </c>
      <c r="AC931" s="373">
        <v>0.64066532879944738</v>
      </c>
      <c r="AD931" s="575">
        <v>35343618000139</v>
      </c>
      <c r="AE931" s="370" t="s">
        <v>1889</v>
      </c>
      <c r="AF931" s="370" t="s">
        <v>1833</v>
      </c>
      <c r="AG931" s="374" t="s">
        <v>1458</v>
      </c>
      <c r="AH931" s="374" t="s">
        <v>1894</v>
      </c>
      <c r="AI931" s="374">
        <v>100000</v>
      </c>
      <c r="AJ931" s="374">
        <v>10000</v>
      </c>
      <c r="AK931" s="374">
        <v>100000</v>
      </c>
      <c r="AL931" s="722">
        <v>1</v>
      </c>
      <c r="AM931" s="722">
        <v>10</v>
      </c>
      <c r="AN931" s="369" t="s">
        <v>1815</v>
      </c>
      <c r="AO931" s="367" t="s">
        <v>1326</v>
      </c>
      <c r="AP931" s="370" t="s">
        <v>1835</v>
      </c>
      <c r="AQ931" s="376" t="s">
        <v>681</v>
      </c>
      <c r="AR931" s="369">
        <v>8.0000000000000002E-3</v>
      </c>
      <c r="AS931" s="369">
        <v>8.0000000000000002E-3</v>
      </c>
      <c r="AT931" s="369" t="s">
        <v>1424</v>
      </c>
      <c r="AW931"/>
      <c r="AX931" s="198"/>
      <c r="AY931" s="184"/>
      <c r="AZ931" s="184"/>
      <c r="BA931" s="184"/>
      <c r="BB931" s="186"/>
      <c r="BC931" s="184"/>
      <c r="BD931" s="184"/>
      <c r="BE931" s="184"/>
      <c r="BF931" s="184"/>
      <c r="BG931" s="186"/>
      <c r="BH931" s="186"/>
      <c r="BI931" s="199"/>
      <c r="BJ931" s="199"/>
      <c r="BK931" s="199"/>
      <c r="BL931" s="186"/>
      <c r="BM931" s="186"/>
      <c r="BN931" s="186"/>
      <c r="BO931" s="186"/>
      <c r="BP931" s="186"/>
      <c r="BQ931" s="186"/>
      <c r="BR931" s="186"/>
      <c r="BS931" s="186"/>
      <c r="BT931" s="187"/>
      <c r="BU931" s="188"/>
      <c r="BV931" s="189"/>
      <c r="BW931" s="185"/>
      <c r="BX931"/>
      <c r="BZ931"/>
    </row>
    <row r="932" spans="2:78" ht="18.75">
      <c r="B932" s="363" t="s">
        <v>1604</v>
      </c>
      <c r="C932" s="364">
        <v>31525297000132</v>
      </c>
      <c r="D932" s="365" t="s">
        <v>14</v>
      </c>
      <c r="E932" s="365" t="s">
        <v>614</v>
      </c>
      <c r="F932" s="365" t="s">
        <v>1424</v>
      </c>
      <c r="G932" s="366" t="s">
        <v>1424</v>
      </c>
      <c r="H932" s="366" t="s">
        <v>867</v>
      </c>
      <c r="I932" s="366" t="s">
        <v>34</v>
      </c>
      <c r="J932" s="366" t="s">
        <v>608</v>
      </c>
      <c r="K932" s="367" t="s">
        <v>48</v>
      </c>
      <c r="L932" s="368"/>
      <c r="M932" s="368" t="s">
        <v>1424</v>
      </c>
      <c r="N932" s="367">
        <v>520136</v>
      </c>
      <c r="O932" s="367" t="s">
        <v>1323</v>
      </c>
      <c r="P932" s="371">
        <v>43831</v>
      </c>
      <c r="Q932" s="372">
        <v>22.799428120000002</v>
      </c>
      <c r="R932" s="372">
        <v>24.587585046547606</v>
      </c>
      <c r="S932" s="367">
        <v>2</v>
      </c>
      <c r="T932" s="369">
        <v>9.699388839425116E-2</v>
      </c>
      <c r="U932" s="369">
        <v>1.0392431465404597</v>
      </c>
      <c r="V932" s="369">
        <v>5.2965313782923129E-2</v>
      </c>
      <c r="W932" s="369">
        <v>0.47450840199857719</v>
      </c>
      <c r="X932" s="369">
        <v>0.1528515251434861</v>
      </c>
      <c r="Y932" s="369">
        <v>1.0463568123145179</v>
      </c>
      <c r="AA932" s="369"/>
      <c r="AB932" s="369">
        <v>0.16746153944335204</v>
      </c>
      <c r="AC932" s="373">
        <v>-0.35026628811195754</v>
      </c>
      <c r="AD932" s="575">
        <v>35625272000161</v>
      </c>
      <c r="AE932" s="370" t="s">
        <v>1817</v>
      </c>
      <c r="AF932" s="370" t="s">
        <v>1818</v>
      </c>
      <c r="AG932" s="374" t="s">
        <v>59</v>
      </c>
      <c r="AH932" s="374" t="s">
        <v>1813</v>
      </c>
      <c r="AI932" s="374">
        <v>100000</v>
      </c>
      <c r="AJ932" s="374">
        <v>50000</v>
      </c>
      <c r="AK932" s="374">
        <v>100000</v>
      </c>
      <c r="AL932" s="722">
        <v>0</v>
      </c>
      <c r="AM932" s="722">
        <v>0</v>
      </c>
      <c r="AN932" s="369" t="s">
        <v>1814</v>
      </c>
      <c r="AO932" s="367" t="s">
        <v>1326</v>
      </c>
      <c r="AP932" s="370" t="s">
        <v>1816</v>
      </c>
      <c r="AQ932" s="376" t="s">
        <v>1815</v>
      </c>
      <c r="AR932" s="369">
        <v>0</v>
      </c>
      <c r="AS932" s="369">
        <v>0</v>
      </c>
      <c r="AT932" s="369" t="s">
        <v>1424</v>
      </c>
      <c r="AW932"/>
      <c r="AX932" s="198"/>
      <c r="AY932" s="184"/>
      <c r="AZ932" s="184"/>
      <c r="BA932" s="184"/>
      <c r="BB932" s="186"/>
      <c r="BC932" s="184"/>
      <c r="BD932" s="184"/>
      <c r="BE932" s="184"/>
      <c r="BF932" s="184"/>
      <c r="BG932" s="186"/>
      <c r="BH932" s="186"/>
      <c r="BI932" s="199"/>
      <c r="BJ932" s="199"/>
      <c r="BK932" s="199"/>
      <c r="BL932" s="186"/>
      <c r="BM932" s="186"/>
      <c r="BN932" s="186"/>
      <c r="BO932" s="186"/>
      <c r="BP932" s="186"/>
      <c r="BQ932" s="186"/>
      <c r="BR932" s="186"/>
      <c r="BS932" s="186"/>
      <c r="BT932" s="187"/>
      <c r="BU932" s="188"/>
      <c r="BV932" s="189"/>
      <c r="BW932" s="185"/>
      <c r="BX932"/>
      <c r="BZ932"/>
    </row>
    <row r="933" spans="2:78" ht="18.75">
      <c r="B933" s="363" t="s">
        <v>1624</v>
      </c>
      <c r="C933" s="364">
        <v>34735784000118</v>
      </c>
      <c r="D933" s="365" t="s">
        <v>14</v>
      </c>
      <c r="E933" s="365" t="s">
        <v>614</v>
      </c>
      <c r="F933" s="365" t="s">
        <v>1424</v>
      </c>
      <c r="G933" s="366" t="s">
        <v>1424</v>
      </c>
      <c r="H933" s="366" t="s">
        <v>1340</v>
      </c>
      <c r="I933" s="366" t="s">
        <v>34</v>
      </c>
      <c r="J933" s="366" t="s">
        <v>608</v>
      </c>
      <c r="K933" s="367" t="s">
        <v>48</v>
      </c>
      <c r="L933" s="368"/>
      <c r="M933" s="368" t="s">
        <v>1424</v>
      </c>
      <c r="N933" s="367">
        <v>520152</v>
      </c>
      <c r="O933" s="367" t="s">
        <v>1323</v>
      </c>
      <c r="P933" s="371">
        <v>43831</v>
      </c>
      <c r="Q933" s="372">
        <v>14.493523160000001</v>
      </c>
      <c r="R933" s="372">
        <v>41.901956335198406</v>
      </c>
      <c r="S933" s="367">
        <v>2</v>
      </c>
      <c r="T933" s="369">
        <v>4.3250589419318697E-2</v>
      </c>
      <c r="U933" s="369">
        <v>0.4634093898283837</v>
      </c>
      <c r="V933" s="369">
        <v>-2.5906640770814726E-2</v>
      </c>
      <c r="W933" s="369">
        <v>-0.23209375788261483</v>
      </c>
      <c r="X933" s="369">
        <v>-4.7839641806560862E-2</v>
      </c>
      <c r="Y933" s="369">
        <v>-0.32748992890971235</v>
      </c>
      <c r="AA933" s="369"/>
      <c r="AB933" s="369">
        <v>0.15070051193716014</v>
      </c>
      <c r="AC933" s="373">
        <v>-0.91259203176046344</v>
      </c>
      <c r="AD933" s="575">
        <v>32683857000140</v>
      </c>
      <c r="AE933" s="370" t="s">
        <v>1817</v>
      </c>
      <c r="AF933" s="370" t="s">
        <v>1818</v>
      </c>
      <c r="AG933" s="374" t="s">
        <v>59</v>
      </c>
      <c r="AH933" s="374" t="s">
        <v>1813</v>
      </c>
      <c r="AI933" s="374">
        <v>50000</v>
      </c>
      <c r="AJ933" s="374">
        <v>50000</v>
      </c>
      <c r="AK933" s="374">
        <v>50000</v>
      </c>
      <c r="AL933" s="722">
        <v>2</v>
      </c>
      <c r="AM933" s="722">
        <v>20</v>
      </c>
      <c r="AN933" s="369" t="s">
        <v>1814</v>
      </c>
      <c r="AO933" s="367" t="s">
        <v>1326</v>
      </c>
      <c r="AP933" s="370" t="s">
        <v>1835</v>
      </c>
      <c r="AQ933" s="376" t="s">
        <v>1815</v>
      </c>
      <c r="AR933" s="369">
        <v>0</v>
      </c>
      <c r="AS933" s="369">
        <v>0</v>
      </c>
      <c r="AT933" s="369" t="s">
        <v>1424</v>
      </c>
      <c r="AW933"/>
      <c r="AX933" s="198"/>
      <c r="AY933" s="184"/>
      <c r="AZ933" s="184"/>
      <c r="BA933" s="184"/>
      <c r="BB933" s="186"/>
      <c r="BC933" s="184"/>
      <c r="BD933" s="184"/>
      <c r="BE933" s="184"/>
      <c r="BF933" s="184"/>
      <c r="BG933" s="186"/>
      <c r="BH933" s="186"/>
      <c r="BI933" s="199"/>
      <c r="BJ933" s="199"/>
      <c r="BK933" s="199"/>
      <c r="BL933" s="186"/>
      <c r="BM933" s="186"/>
      <c r="BN933" s="186"/>
      <c r="BO933" s="186"/>
      <c r="BP933" s="186"/>
      <c r="BQ933" s="186"/>
      <c r="BR933" s="186"/>
      <c r="BS933" s="186"/>
      <c r="BT933" s="187"/>
      <c r="BU933" s="188"/>
      <c r="BV933" s="189"/>
      <c r="BW933" s="185"/>
      <c r="BX933"/>
      <c r="BZ933"/>
    </row>
    <row r="934" spans="2:78" ht="18.75">
      <c r="B934" s="363" t="s">
        <v>594</v>
      </c>
      <c r="C934" s="364">
        <v>34525068000106</v>
      </c>
      <c r="D934" s="365" t="s">
        <v>14</v>
      </c>
      <c r="E934" s="365" t="s">
        <v>607</v>
      </c>
      <c r="F934" s="365" t="s">
        <v>1424</v>
      </c>
      <c r="G934" s="366" t="s">
        <v>1424</v>
      </c>
      <c r="H934" s="366" t="s">
        <v>34</v>
      </c>
      <c r="I934" s="366" t="s">
        <v>34</v>
      </c>
      <c r="J934" s="366" t="s">
        <v>608</v>
      </c>
      <c r="K934" s="367" t="s">
        <v>48</v>
      </c>
      <c r="L934" s="368"/>
      <c r="M934" s="368" t="s">
        <v>34</v>
      </c>
      <c r="N934" s="367">
        <v>520470</v>
      </c>
      <c r="O934" s="367" t="s">
        <v>1323</v>
      </c>
      <c r="P934" s="371">
        <v>43831</v>
      </c>
      <c r="Q934" s="372">
        <v>366.28447241999999</v>
      </c>
      <c r="R934" s="372">
        <v>359.54032081900777</v>
      </c>
      <c r="S934" s="367">
        <v>2</v>
      </c>
      <c r="T934" s="369">
        <v>-4.6637457587538456E-2</v>
      </c>
      <c r="U934" s="369">
        <v>-0.49969806316985832</v>
      </c>
      <c r="V934" s="369">
        <v>-0.14849826523010601</v>
      </c>
      <c r="W934" s="369">
        <v>-1.3303739655483189</v>
      </c>
      <c r="X934" s="369">
        <v>0.10265245338784945</v>
      </c>
      <c r="Y934" s="369">
        <v>0.70271522513331108</v>
      </c>
      <c r="AA934" s="369"/>
      <c r="AB934" s="369">
        <v>0.2691077371735775</v>
      </c>
      <c r="AC934" s="373">
        <v>-0.9666006394590807</v>
      </c>
      <c r="AD934" s="575">
        <v>35587562000168</v>
      </c>
      <c r="AE934" s="370" t="s">
        <v>1848</v>
      </c>
      <c r="AF934" s="370" t="s">
        <v>1858</v>
      </c>
      <c r="AG934" s="374" t="s">
        <v>721</v>
      </c>
      <c r="AH934" s="374" t="s">
        <v>1819</v>
      </c>
      <c r="AI934" s="374">
        <v>1000</v>
      </c>
      <c r="AJ934" s="374">
        <v>1000</v>
      </c>
      <c r="AK934" s="374">
        <v>1000</v>
      </c>
      <c r="AL934" s="722">
        <v>2</v>
      </c>
      <c r="AM934" s="722">
        <v>20</v>
      </c>
      <c r="AN934" s="369" t="s">
        <v>1824</v>
      </c>
      <c r="AO934" s="367" t="s">
        <v>1326</v>
      </c>
      <c r="AP934" s="370" t="s">
        <v>1816</v>
      </c>
      <c r="AQ934" s="376" t="s">
        <v>661</v>
      </c>
      <c r="AR934" s="369">
        <v>6.6666666666666697E-3</v>
      </c>
      <c r="AS934" s="369">
        <v>6.6666666666666697E-3</v>
      </c>
      <c r="AT934" s="369" t="s">
        <v>1424</v>
      </c>
      <c r="AW934"/>
      <c r="AX934" s="198"/>
      <c r="AY934" s="184"/>
      <c r="AZ934" s="184"/>
      <c r="BA934" s="184"/>
      <c r="BB934" s="186"/>
      <c r="BC934" s="184"/>
      <c r="BD934" s="184"/>
      <c r="BE934" s="184"/>
      <c r="BF934" s="184"/>
      <c r="BG934" s="186"/>
      <c r="BH934" s="186"/>
      <c r="BI934" s="199"/>
      <c r="BJ934" s="199"/>
      <c r="BK934" s="199"/>
      <c r="BL934" s="186"/>
      <c r="BM934" s="186"/>
      <c r="BN934" s="186"/>
      <c r="BO934" s="186"/>
      <c r="BP934" s="186"/>
      <c r="BQ934" s="186"/>
      <c r="BR934" s="186"/>
      <c r="BS934" s="186"/>
      <c r="BT934" s="187"/>
      <c r="BU934" s="188"/>
      <c r="BV934" s="189"/>
      <c r="BW934" s="185"/>
      <c r="BX934"/>
      <c r="BZ934"/>
    </row>
    <row r="935" spans="2:78" ht="18.75">
      <c r="B935" s="363" t="s">
        <v>302</v>
      </c>
      <c r="C935" s="364">
        <v>34791444000104</v>
      </c>
      <c r="D935" s="365" t="s">
        <v>14</v>
      </c>
      <c r="E935" s="365" t="s">
        <v>607</v>
      </c>
      <c r="F935" s="365" t="s">
        <v>1424</v>
      </c>
      <c r="G935" s="366" t="s">
        <v>1424</v>
      </c>
      <c r="H935" s="366" t="s">
        <v>34</v>
      </c>
      <c r="I935" s="366" t="s">
        <v>34</v>
      </c>
      <c r="J935" s="366" t="s">
        <v>608</v>
      </c>
      <c r="K935" s="367" t="s">
        <v>48</v>
      </c>
      <c r="L935" s="368"/>
      <c r="M935" s="368" t="s">
        <v>1421</v>
      </c>
      <c r="N935" s="367">
        <v>520780</v>
      </c>
      <c r="O935" s="367" t="s">
        <v>1323</v>
      </c>
      <c r="P935" s="371">
        <v>43776</v>
      </c>
      <c r="Q935" s="372">
        <v>40.241560319999998</v>
      </c>
      <c r="R935" s="372">
        <v>49.766032168134934</v>
      </c>
      <c r="S935" s="367">
        <v>2</v>
      </c>
      <c r="T935" s="369">
        <v>0.13409593219948501</v>
      </c>
      <c r="U935" s="369">
        <v>1.4367738094055909</v>
      </c>
      <c r="V935" s="369">
        <v>5.6920569688316158E-2</v>
      </c>
      <c r="W935" s="369">
        <v>0.50994295388012556</v>
      </c>
      <c r="X935" s="369">
        <v>0.29036650996386326</v>
      </c>
      <c r="Y935" s="369">
        <v>1.9877261642202695</v>
      </c>
      <c r="AA935" s="369"/>
      <c r="AB935" s="369">
        <v>0.19809865883488545</v>
      </c>
      <c r="AC935" s="373">
        <v>-0.27612946114156711</v>
      </c>
      <c r="AD935" s="575">
        <v>34791421000108</v>
      </c>
      <c r="AE935" s="370" t="s">
        <v>1924</v>
      </c>
      <c r="AF935" s="370" t="s">
        <v>1858</v>
      </c>
      <c r="AG935" s="374" t="s">
        <v>721</v>
      </c>
      <c r="AH935" s="374" t="s">
        <v>1819</v>
      </c>
      <c r="AI935" s="374">
        <v>10000</v>
      </c>
      <c r="AJ935" s="374">
        <v>5000</v>
      </c>
      <c r="AK935" s="374">
        <v>5000</v>
      </c>
      <c r="AL935" s="722">
        <v>2.2999999999999998</v>
      </c>
      <c r="AM935" s="722">
        <v>20</v>
      </c>
      <c r="AN935" s="369" t="s">
        <v>668</v>
      </c>
      <c r="AO935" s="367" t="s">
        <v>1326</v>
      </c>
      <c r="AP935" s="370" t="s">
        <v>1816</v>
      </c>
      <c r="AQ935" s="376" t="s">
        <v>661</v>
      </c>
      <c r="AR935" s="369">
        <v>3.3333333333333301E-3</v>
      </c>
      <c r="AS935" s="369">
        <v>3.3333333333333301E-3</v>
      </c>
      <c r="AT935" s="369" t="s">
        <v>1424</v>
      </c>
      <c r="AW935"/>
      <c r="AX935" s="198"/>
      <c r="AY935" s="184"/>
      <c r="AZ935" s="184"/>
      <c r="BA935" s="184"/>
      <c r="BB935" s="186"/>
      <c r="BC935" s="184"/>
      <c r="BD935" s="184"/>
      <c r="BE935" s="184"/>
      <c r="BF935" s="184"/>
      <c r="BG935" s="186"/>
      <c r="BH935" s="186"/>
      <c r="BI935" s="199"/>
      <c r="BJ935" s="199"/>
      <c r="BK935" s="199"/>
      <c r="BL935" s="186"/>
      <c r="BM935" s="186"/>
      <c r="BN935" s="186"/>
      <c r="BO935" s="186"/>
      <c r="BP935" s="186"/>
      <c r="BQ935" s="186"/>
      <c r="BR935" s="186"/>
      <c r="BS935" s="186"/>
      <c r="BT935" s="187"/>
      <c r="BU935" s="188"/>
      <c r="BV935" s="189"/>
      <c r="BW935" s="185"/>
      <c r="BX935"/>
      <c r="BZ935"/>
    </row>
    <row r="936" spans="2:78" ht="18.75">
      <c r="B936" s="363" t="s">
        <v>908</v>
      </c>
      <c r="C936" s="364"/>
      <c r="D936" s="365" t="s">
        <v>11</v>
      </c>
      <c r="E936" s="365" t="s">
        <v>620</v>
      </c>
      <c r="F936" s="365" t="s">
        <v>665</v>
      </c>
      <c r="G936" s="366" t="s">
        <v>740</v>
      </c>
      <c r="H936" s="366" t="s">
        <v>34</v>
      </c>
      <c r="I936" s="366" t="s">
        <v>1424</v>
      </c>
      <c r="J936" s="366" t="s">
        <v>608</v>
      </c>
      <c r="L936" s="368"/>
      <c r="M936" s="368" t="s">
        <v>34</v>
      </c>
      <c r="N936" s="367">
        <v>520901</v>
      </c>
      <c r="O936" s="367" t="s">
        <v>1323</v>
      </c>
      <c r="P936" s="371"/>
      <c r="S936" s="367"/>
      <c r="U936" s="369"/>
      <c r="W936" s="369"/>
      <c r="Y936" s="369"/>
      <c r="AA936" s="369"/>
      <c r="AD936" s="575">
        <v>35399404000184</v>
      </c>
      <c r="AE936" s="370"/>
      <c r="AF936" s="370"/>
      <c r="AG936" s="374" t="s">
        <v>1459</v>
      </c>
      <c r="AH936" s="374"/>
      <c r="AI936" s="374">
        <v>500</v>
      </c>
      <c r="AJ936" s="374">
        <v>500</v>
      </c>
      <c r="AK936" s="374">
        <v>0</v>
      </c>
      <c r="AN936" s="369"/>
      <c r="AO936" s="367" t="s">
        <v>1326</v>
      </c>
      <c r="AP936" s="370"/>
      <c r="AR936" s="369">
        <v>1.08E-3</v>
      </c>
      <c r="AS936" s="369">
        <v>1.08E-3</v>
      </c>
      <c r="AT936" s="369" t="s">
        <v>1424</v>
      </c>
      <c r="AW936"/>
      <c r="AX936" s="198"/>
      <c r="AY936" s="184"/>
      <c r="AZ936" s="184"/>
      <c r="BA936" s="184"/>
      <c r="BB936" s="186"/>
      <c r="BC936" s="184"/>
      <c r="BD936" s="184"/>
      <c r="BE936" s="184"/>
      <c r="BF936" s="184"/>
      <c r="BG936" s="186"/>
      <c r="BH936" s="186"/>
      <c r="BI936" s="199"/>
      <c r="BJ936" s="199"/>
      <c r="BK936" s="199"/>
      <c r="BL936" s="186"/>
      <c r="BM936" s="186"/>
      <c r="BN936" s="186"/>
      <c r="BO936" s="186"/>
      <c r="BP936" s="186"/>
      <c r="BQ936" s="186"/>
      <c r="BR936" s="186"/>
      <c r="BS936" s="186"/>
      <c r="BT936" s="187"/>
      <c r="BU936" s="188"/>
      <c r="BV936" s="189"/>
      <c r="BW936" s="185"/>
      <c r="BX936"/>
      <c r="BZ936"/>
    </row>
    <row r="937" spans="2:78" ht="18.75">
      <c r="B937" s="363" t="s">
        <v>1623</v>
      </c>
      <c r="C937" s="364">
        <v>34738254000123</v>
      </c>
      <c r="D937" s="365" t="s">
        <v>11</v>
      </c>
      <c r="E937" s="365" t="s">
        <v>1424</v>
      </c>
      <c r="F937" s="365" t="s">
        <v>1424</v>
      </c>
      <c r="G937" s="366" t="s">
        <v>1424</v>
      </c>
      <c r="H937" s="366" t="s">
        <v>34</v>
      </c>
      <c r="I937" s="366" t="s">
        <v>1424</v>
      </c>
      <c r="J937" s="366" t="s">
        <v>1424</v>
      </c>
      <c r="K937" s="367" t="s">
        <v>48</v>
      </c>
      <c r="L937" s="368"/>
      <c r="M937" s="368" t="s">
        <v>1424</v>
      </c>
      <c r="N937" s="367">
        <v>521574</v>
      </c>
      <c r="O937" s="367" t="s">
        <v>1323</v>
      </c>
      <c r="P937" s="371">
        <v>43820</v>
      </c>
      <c r="Q937" s="372">
        <v>538.87727494000001</v>
      </c>
      <c r="R937" s="372">
        <v>936.52225354845177</v>
      </c>
      <c r="S937" s="367">
        <v>1</v>
      </c>
      <c r="T937" s="369">
        <v>9.8094581803172876E-2</v>
      </c>
      <c r="U937" s="369">
        <v>1.0510365502342531</v>
      </c>
      <c r="V937" s="369">
        <v>9.4928052617108571E-2</v>
      </c>
      <c r="W937" s="369">
        <v>0.8504463645168473</v>
      </c>
      <c r="X937" s="369">
        <v>0.1383336006928757</v>
      </c>
      <c r="Y937" s="369">
        <v>0.9469732495054225</v>
      </c>
      <c r="AA937" s="369"/>
      <c r="AB937" s="369">
        <v>3.3243062210913991E-2</v>
      </c>
      <c r="AC937" s="373">
        <v>-0.50216171068232862</v>
      </c>
      <c r="AD937" s="575">
        <v>34738232000163</v>
      </c>
      <c r="AE937" s="370" t="s">
        <v>1817</v>
      </c>
      <c r="AF937" s="370" t="s">
        <v>1818</v>
      </c>
      <c r="AG937" s="374" t="s">
        <v>59</v>
      </c>
      <c r="AH937" s="374" t="s">
        <v>1813</v>
      </c>
      <c r="AI937" s="374">
        <v>50000</v>
      </c>
      <c r="AJ937" s="374">
        <v>10000</v>
      </c>
      <c r="AK937" s="374">
        <v>50000</v>
      </c>
      <c r="AL937" s="722">
        <v>1</v>
      </c>
      <c r="AM937" s="722">
        <v>10</v>
      </c>
      <c r="AN937" s="369" t="s">
        <v>1820</v>
      </c>
      <c r="AO937" s="367" t="s">
        <v>1326</v>
      </c>
      <c r="AP937" s="370" t="s">
        <v>1835</v>
      </c>
      <c r="AQ937" s="376" t="s">
        <v>1815</v>
      </c>
      <c r="AR937" s="369">
        <v>0</v>
      </c>
      <c r="AS937" s="369">
        <v>0</v>
      </c>
      <c r="AT937" s="369" t="s">
        <v>1424</v>
      </c>
      <c r="AW937"/>
      <c r="AX937" s="198"/>
      <c r="AY937" s="184"/>
      <c r="AZ937" s="184"/>
      <c r="BA937" s="184"/>
      <c r="BB937" s="186"/>
      <c r="BC937" s="184"/>
      <c r="BD937" s="184"/>
      <c r="BE937" s="184"/>
      <c r="BF937" s="184"/>
      <c r="BG937" s="186"/>
      <c r="BH937" s="186"/>
      <c r="BI937" s="199"/>
      <c r="BJ937" s="199"/>
      <c r="BK937" s="199"/>
      <c r="BL937" s="186"/>
      <c r="BM937" s="186"/>
      <c r="BN937" s="186"/>
      <c r="BO937" s="186"/>
      <c r="BP937" s="186"/>
      <c r="BQ937" s="186"/>
      <c r="BR937" s="186"/>
      <c r="BS937" s="186"/>
      <c r="BT937" s="187"/>
      <c r="BU937" s="188"/>
      <c r="BV937" s="189"/>
      <c r="BW937" s="185"/>
      <c r="BX937"/>
      <c r="BZ937"/>
    </row>
    <row r="938" spans="2:78" ht="18.75">
      <c r="B938" s="363" t="s">
        <v>1677</v>
      </c>
      <c r="C938" s="364">
        <v>34887351000188</v>
      </c>
      <c r="D938" s="365" t="s">
        <v>14</v>
      </c>
      <c r="E938" s="365" t="s">
        <v>1424</v>
      </c>
      <c r="F938" s="365" t="s">
        <v>1424</v>
      </c>
      <c r="G938" s="366" t="s">
        <v>1424</v>
      </c>
      <c r="H938" s="366" t="s">
        <v>34</v>
      </c>
      <c r="I938" s="366" t="s">
        <v>1424</v>
      </c>
      <c r="J938" s="366" t="s">
        <v>1424</v>
      </c>
      <c r="K938" s="367" t="s">
        <v>48</v>
      </c>
      <c r="L938" s="368"/>
      <c r="M938" s="368" t="s">
        <v>1424</v>
      </c>
      <c r="N938" s="367">
        <v>521752</v>
      </c>
      <c r="O938" s="367" t="s">
        <v>1326</v>
      </c>
      <c r="P938" s="371">
        <v>43824</v>
      </c>
      <c r="Q938" s="372">
        <v>12.28729487</v>
      </c>
      <c r="R938" s="372">
        <v>19.904431514642873</v>
      </c>
      <c r="S938" s="367">
        <v>2</v>
      </c>
      <c r="T938" s="369">
        <v>-4.6121293643821337E-2</v>
      </c>
      <c r="U938" s="369">
        <v>-0.49416761326337633</v>
      </c>
      <c r="V938" s="369">
        <v>-0.23157335324686068</v>
      </c>
      <c r="W938" s="369">
        <v>-2.0746313756390524</v>
      </c>
      <c r="X938" s="369">
        <v>-0.20741534129008865</v>
      </c>
      <c r="Y938" s="369">
        <v>-1.4198775912356274</v>
      </c>
      <c r="AA938" s="369"/>
      <c r="AB938" s="369">
        <v>0.31922330106180713</v>
      </c>
      <c r="AC938" s="373">
        <v>-1.075093195611283</v>
      </c>
      <c r="AD938" s="575">
        <v>12004203000135</v>
      </c>
      <c r="AE938" s="370" t="s">
        <v>1906</v>
      </c>
      <c r="AF938" s="370" t="s">
        <v>1907</v>
      </c>
      <c r="AG938" s="374" t="s">
        <v>1462</v>
      </c>
      <c r="AH938" s="374" t="s">
        <v>1819</v>
      </c>
      <c r="AI938" s="374">
        <v>1000</v>
      </c>
      <c r="AJ938" s="374">
        <v>100</v>
      </c>
      <c r="AK938" s="374">
        <v>1000</v>
      </c>
      <c r="AL938" s="722">
        <v>2</v>
      </c>
      <c r="AM938" s="722">
        <v>0</v>
      </c>
      <c r="AN938" s="369" t="s">
        <v>668</v>
      </c>
      <c r="AO938" s="367" t="s">
        <v>1326</v>
      </c>
      <c r="AP938" s="370" t="s">
        <v>1816</v>
      </c>
      <c r="AQ938" s="376" t="s">
        <v>1815</v>
      </c>
      <c r="AR938" s="369">
        <v>0</v>
      </c>
      <c r="AS938" s="369">
        <v>0</v>
      </c>
      <c r="AT938" s="369" t="s">
        <v>1424</v>
      </c>
      <c r="AW938"/>
      <c r="AX938" s="198"/>
      <c r="AY938" s="184"/>
      <c r="AZ938" s="184"/>
      <c r="BA938" s="184"/>
      <c r="BB938" s="186"/>
      <c r="BC938" s="184"/>
      <c r="BD938" s="184"/>
      <c r="BE938" s="184"/>
      <c r="BF938" s="184"/>
      <c r="BG938" s="186"/>
      <c r="BH938" s="186"/>
      <c r="BI938" s="199"/>
      <c r="BJ938" s="199"/>
      <c r="BK938" s="199"/>
      <c r="BL938" s="186"/>
      <c r="BM938" s="186"/>
      <c r="BN938" s="186"/>
      <c r="BO938" s="186"/>
      <c r="BP938" s="186"/>
      <c r="BQ938" s="186"/>
      <c r="BR938" s="186"/>
      <c r="BS938" s="186"/>
      <c r="BT938" s="187"/>
      <c r="BU938" s="188"/>
      <c r="BV938" s="189"/>
      <c r="BW938" s="185"/>
      <c r="BX938"/>
      <c r="BZ938"/>
    </row>
    <row r="939" spans="2:78" ht="18.75">
      <c r="B939" s="363" t="s">
        <v>1104</v>
      </c>
      <c r="C939" s="364">
        <v>35342982000184</v>
      </c>
      <c r="D939" s="365" t="s">
        <v>13</v>
      </c>
      <c r="E939" s="365" t="s">
        <v>615</v>
      </c>
      <c r="F939" s="365" t="s">
        <v>619</v>
      </c>
      <c r="G939" s="366" t="s">
        <v>34</v>
      </c>
      <c r="H939" s="366" t="s">
        <v>1339</v>
      </c>
      <c r="I939" s="366" t="s">
        <v>34</v>
      </c>
      <c r="J939" s="366" t="s">
        <v>608</v>
      </c>
      <c r="K939" s="367" t="s">
        <v>48</v>
      </c>
      <c r="L939" s="368"/>
      <c r="M939" s="368" t="s">
        <v>34</v>
      </c>
      <c r="N939" s="367">
        <v>522643</v>
      </c>
      <c r="O939" s="367" t="s">
        <v>1323</v>
      </c>
      <c r="P939" s="371">
        <v>43846</v>
      </c>
      <c r="Q939" s="372">
        <v>235.64272532999999</v>
      </c>
      <c r="R939" s="372">
        <v>252.3839773060318</v>
      </c>
      <c r="S939" s="367">
        <v>2</v>
      </c>
      <c r="T939" s="369">
        <v>0.10776734886439376</v>
      </c>
      <c r="U939" s="369">
        <v>1.1546756252612929</v>
      </c>
      <c r="V939" s="369">
        <v>0.11075671477408733</v>
      </c>
      <c r="W939" s="369">
        <v>0.99225300455047916</v>
      </c>
      <c r="X939" s="369">
        <v>0.1553355080514649</v>
      </c>
      <c r="Y939" s="369">
        <v>1.0633611073975835</v>
      </c>
      <c r="AA939" s="369"/>
      <c r="AB939" s="369">
        <v>3.657022174386991E-2</v>
      </c>
      <c r="AC939" s="373">
        <v>-2.3645763955966147E-2</v>
      </c>
      <c r="AD939" s="575">
        <v>35618031000195</v>
      </c>
      <c r="AE939" s="370" t="s">
        <v>1889</v>
      </c>
      <c r="AF939" s="370" t="s">
        <v>1833</v>
      </c>
      <c r="AG939" s="374" t="s">
        <v>1458</v>
      </c>
      <c r="AH939" s="374" t="s">
        <v>1819</v>
      </c>
      <c r="AI939" s="374">
        <v>1000</v>
      </c>
      <c r="AJ939" s="374">
        <v>1000</v>
      </c>
      <c r="AK939" s="374">
        <v>0</v>
      </c>
      <c r="AL939" s="722">
        <v>0</v>
      </c>
      <c r="AM939" s="722">
        <v>0</v>
      </c>
      <c r="AN939" s="369" t="s">
        <v>1815</v>
      </c>
      <c r="AO939" s="367" t="s">
        <v>1326</v>
      </c>
      <c r="AP939" s="370" t="s">
        <v>1835</v>
      </c>
      <c r="AQ939" s="376" t="s">
        <v>670</v>
      </c>
      <c r="AR939" s="369">
        <v>5.0000000000000001E-3</v>
      </c>
      <c r="AS939" s="369">
        <v>5.0000000000000001E-3</v>
      </c>
      <c r="AT939" s="369" t="s">
        <v>1424</v>
      </c>
      <c r="AW939"/>
      <c r="AX939" s="198"/>
      <c r="AY939" s="184"/>
      <c r="AZ939" s="184"/>
      <c r="BA939" s="184"/>
      <c r="BB939" s="186"/>
      <c r="BC939" s="184"/>
      <c r="BD939" s="184"/>
      <c r="BE939" s="184"/>
      <c r="BF939" s="184"/>
      <c r="BG939" s="186"/>
      <c r="BH939" s="186"/>
      <c r="BI939" s="199"/>
      <c r="BJ939" s="199"/>
      <c r="BK939" s="199"/>
      <c r="BL939" s="186"/>
      <c r="BM939" s="186"/>
      <c r="BN939" s="186"/>
      <c r="BO939" s="186"/>
      <c r="BP939" s="186"/>
      <c r="BQ939" s="186"/>
      <c r="BR939" s="186"/>
      <c r="BS939" s="186"/>
      <c r="BT939" s="187"/>
      <c r="BU939" s="188"/>
      <c r="BV939" s="189"/>
      <c r="BW939" s="185"/>
      <c r="BX939"/>
      <c r="BZ939"/>
    </row>
    <row r="940" spans="2:78" ht="18.75">
      <c r="B940" s="363" t="s">
        <v>1259</v>
      </c>
      <c r="C940" s="364">
        <v>35636909000115</v>
      </c>
      <c r="D940" s="365" t="s">
        <v>14</v>
      </c>
      <c r="E940" s="365" t="s">
        <v>614</v>
      </c>
      <c r="F940" s="365" t="s">
        <v>1424</v>
      </c>
      <c r="G940" s="366" t="s">
        <v>1424</v>
      </c>
      <c r="H940" s="366" t="s">
        <v>867</v>
      </c>
      <c r="I940" s="366" t="s">
        <v>34</v>
      </c>
      <c r="J940" s="366" t="s">
        <v>608</v>
      </c>
      <c r="K940" s="367" t="s">
        <v>48</v>
      </c>
      <c r="L940" s="368"/>
      <c r="M940" s="368" t="s">
        <v>34</v>
      </c>
      <c r="N940" s="367">
        <v>522661</v>
      </c>
      <c r="O940" s="367" t="s">
        <v>1323</v>
      </c>
      <c r="P940" s="371">
        <v>43828</v>
      </c>
      <c r="Q940" s="372">
        <v>261.75891388000002</v>
      </c>
      <c r="R940" s="372">
        <v>253.18059577147417</v>
      </c>
      <c r="S940" s="367">
        <v>2</v>
      </c>
      <c r="T940" s="369">
        <v>0.13675175102106607</v>
      </c>
      <c r="U940" s="369">
        <v>1.4652296384735268</v>
      </c>
      <c r="V940" s="369">
        <v>0.13259033030749712</v>
      </c>
      <c r="W940" s="369">
        <v>1.1878571325477327</v>
      </c>
      <c r="X940" s="369">
        <v>0.48408446948860728</v>
      </c>
      <c r="Y940" s="369">
        <v>3.3138372803907195</v>
      </c>
      <c r="AA940" s="369"/>
      <c r="AB940" s="369">
        <v>0.16966883396709673</v>
      </c>
      <c r="AC940" s="373">
        <v>0.12358713272175444</v>
      </c>
      <c r="AD940" s="575">
        <v>35636871000180</v>
      </c>
      <c r="AE940" s="370" t="s">
        <v>1934</v>
      </c>
      <c r="AF940" s="370" t="s">
        <v>1858</v>
      </c>
      <c r="AG940" s="374" t="s">
        <v>721</v>
      </c>
      <c r="AH940" s="374" t="s">
        <v>1819</v>
      </c>
      <c r="AI940" s="374">
        <v>10000</v>
      </c>
      <c r="AJ940" s="374">
        <v>1000</v>
      </c>
      <c r="AK940" s="374">
        <v>5000</v>
      </c>
      <c r="AL940" s="722">
        <v>1.5</v>
      </c>
      <c r="AM940" s="722">
        <v>20</v>
      </c>
      <c r="AN940" s="369" t="s">
        <v>1824</v>
      </c>
      <c r="AO940" s="367" t="s">
        <v>1326</v>
      </c>
      <c r="AP940" s="370" t="s">
        <v>1835</v>
      </c>
      <c r="AQ940" s="376" t="s">
        <v>670</v>
      </c>
      <c r="AR940" s="369">
        <v>3.8400000000000001E-3</v>
      </c>
      <c r="AS940" s="369">
        <v>3.8400000000000001E-3</v>
      </c>
      <c r="AT940" s="369" t="s">
        <v>1424</v>
      </c>
      <c r="AW940"/>
      <c r="AX940" s="198"/>
      <c r="AY940" s="184"/>
      <c r="AZ940" s="184"/>
      <c r="BA940" s="184"/>
      <c r="BB940" s="186"/>
      <c r="BC940" s="184"/>
      <c r="BD940" s="184"/>
      <c r="BE940" s="184"/>
      <c r="BF940" s="184"/>
      <c r="BG940" s="186"/>
      <c r="BH940" s="186"/>
      <c r="BI940" s="199"/>
      <c r="BJ940" s="199"/>
      <c r="BK940" s="199"/>
      <c r="BL940" s="186"/>
      <c r="BM940" s="186"/>
      <c r="BN940" s="186"/>
      <c r="BO940" s="186"/>
      <c r="BP940" s="186"/>
      <c r="BQ940" s="186"/>
      <c r="BR940" s="186"/>
      <c r="BS940" s="186"/>
      <c r="BT940" s="187"/>
      <c r="BU940" s="188"/>
      <c r="BV940" s="189"/>
      <c r="BW940" s="185"/>
      <c r="BX940"/>
      <c r="BZ940"/>
    </row>
    <row r="941" spans="2:78" ht="18.75">
      <c r="B941" s="363" t="s">
        <v>310</v>
      </c>
      <c r="C941" s="364">
        <v>35726805000100</v>
      </c>
      <c r="D941" s="365" t="s">
        <v>11</v>
      </c>
      <c r="E941" s="365" t="s">
        <v>620</v>
      </c>
      <c r="F941" s="365" t="s">
        <v>665</v>
      </c>
      <c r="G941" s="366" t="s">
        <v>740</v>
      </c>
      <c r="H941" s="366" t="s">
        <v>34</v>
      </c>
      <c r="I941" s="366" t="s">
        <v>1306</v>
      </c>
      <c r="J941" s="366" t="s">
        <v>608</v>
      </c>
      <c r="K941" s="367" t="s">
        <v>48</v>
      </c>
      <c r="L941" s="368"/>
      <c r="M941" s="368" t="s">
        <v>1421</v>
      </c>
      <c r="N941" s="367">
        <v>522929</v>
      </c>
      <c r="O941" s="367" t="s">
        <v>1323</v>
      </c>
      <c r="P941" s="371">
        <v>43837</v>
      </c>
      <c r="Q941" s="372">
        <v>151.41067301000001</v>
      </c>
      <c r="R941" s="372">
        <v>89.907962635476167</v>
      </c>
      <c r="S941" s="367">
        <v>0</v>
      </c>
      <c r="T941" s="369">
        <v>9.3396097263425348E-2</v>
      </c>
      <c r="U941" s="369">
        <v>1.0006945344856781</v>
      </c>
      <c r="V941" s="369">
        <v>0.11155289876332186</v>
      </c>
      <c r="W941" s="369">
        <v>0.99938589899488706</v>
      </c>
      <c r="X941" s="369">
        <v>0.14524112328238714</v>
      </c>
      <c r="Y941" s="369">
        <v>0.9942592239892678</v>
      </c>
      <c r="AA941" s="369"/>
      <c r="AB941" s="369">
        <v>1.4401309803340778E-3</v>
      </c>
      <c r="AC941" s="373">
        <v>-4.7597644154876606E-2</v>
      </c>
      <c r="AD941" s="575">
        <v>0</v>
      </c>
      <c r="AE941" s="370" t="s">
        <v>2095</v>
      </c>
      <c r="AF941" s="370" t="s">
        <v>1833</v>
      </c>
      <c r="AG941" s="374" t="s">
        <v>1458</v>
      </c>
      <c r="AH941" s="374" t="s">
        <v>1819</v>
      </c>
      <c r="AI941" s="374">
        <v>30</v>
      </c>
      <c r="AJ941" s="374">
        <v>30</v>
      </c>
      <c r="AK941" s="374">
        <v>30</v>
      </c>
      <c r="AL941" s="722">
        <v>0.22</v>
      </c>
      <c r="AM941" s="722">
        <v>0</v>
      </c>
      <c r="AN941" s="369" t="s">
        <v>1820</v>
      </c>
      <c r="AO941" s="367" t="s">
        <v>1326</v>
      </c>
      <c r="AP941" s="370" t="s">
        <v>1821</v>
      </c>
      <c r="AQ941" s="376" t="s">
        <v>11</v>
      </c>
      <c r="AR941" s="369">
        <v>0</v>
      </c>
      <c r="AS941" s="369">
        <v>0</v>
      </c>
      <c r="AT941" s="369" t="s">
        <v>1424</v>
      </c>
      <c r="AW941"/>
      <c r="AX941" s="198"/>
      <c r="AY941" s="184"/>
      <c r="AZ941" s="184"/>
      <c r="BA941" s="184"/>
      <c r="BB941" s="186"/>
      <c r="BC941" s="184"/>
      <c r="BD941" s="184"/>
      <c r="BE941" s="184"/>
      <c r="BF941" s="184"/>
      <c r="BG941" s="186"/>
      <c r="BH941" s="186"/>
      <c r="BI941" s="199"/>
      <c r="BJ941" s="199"/>
      <c r="BK941" s="199"/>
      <c r="BL941" s="186"/>
      <c r="BM941" s="186"/>
      <c r="BN941" s="186"/>
      <c r="BO941" s="186"/>
      <c r="BP941" s="186"/>
      <c r="BQ941" s="186"/>
      <c r="BR941" s="186"/>
      <c r="BS941" s="186"/>
      <c r="BT941" s="187"/>
      <c r="BU941" s="188"/>
      <c r="BV941" s="189"/>
      <c r="BW941" s="185"/>
      <c r="BX941"/>
      <c r="BZ941"/>
    </row>
    <row r="942" spans="2:78" ht="18.75">
      <c r="B942" s="363" t="s">
        <v>487</v>
      </c>
      <c r="C942" s="364">
        <v>34867354000150</v>
      </c>
      <c r="D942" s="365" t="s">
        <v>11</v>
      </c>
      <c r="E942" s="365" t="s">
        <v>620</v>
      </c>
      <c r="F942" s="365" t="s">
        <v>687</v>
      </c>
      <c r="G942" s="366" t="s">
        <v>740</v>
      </c>
      <c r="H942" s="366" t="s">
        <v>34</v>
      </c>
      <c r="I942" s="366" t="s">
        <v>1321</v>
      </c>
      <c r="J942" s="366" t="s">
        <v>608</v>
      </c>
      <c r="K942" s="367" t="s">
        <v>48</v>
      </c>
      <c r="L942" s="368"/>
      <c r="M942" s="368" t="s">
        <v>34</v>
      </c>
      <c r="N942" s="367">
        <v>523453</v>
      </c>
      <c r="O942" s="367" t="s">
        <v>1323</v>
      </c>
      <c r="P942" s="371">
        <v>43714</v>
      </c>
      <c r="Q942" s="372">
        <v>347.97281124</v>
      </c>
      <c r="R942" s="372">
        <v>209.89897615738093</v>
      </c>
      <c r="S942" s="367">
        <v>0</v>
      </c>
      <c r="T942" s="369">
        <v>0.15997828279120618</v>
      </c>
      <c r="U942" s="369">
        <v>1.7140908230247489</v>
      </c>
      <c r="V942" s="369">
        <v>0.24331595530045491</v>
      </c>
      <c r="W942" s="369">
        <v>2.1798316083534806</v>
      </c>
      <c r="X942" s="369">
        <v>0.29426269892710244</v>
      </c>
      <c r="Y942" s="369">
        <v>2.0143978239235203</v>
      </c>
      <c r="Z942" s="369">
        <v>0.65304036276999899</v>
      </c>
      <c r="AA942" s="369">
        <v>3.5285034638715276</v>
      </c>
      <c r="AB942" s="369">
        <v>0.12188306399905838</v>
      </c>
      <c r="AC942" s="373">
        <v>1.0804988435162093</v>
      </c>
      <c r="AD942" s="575">
        <v>0</v>
      </c>
      <c r="AE942" s="370" t="s">
        <v>2049</v>
      </c>
      <c r="AF942" s="370" t="s">
        <v>2050</v>
      </c>
      <c r="AG942" s="374" t="s">
        <v>978</v>
      </c>
      <c r="AH942" s="374" t="s">
        <v>1894</v>
      </c>
      <c r="AI942" s="374">
        <v>1000</v>
      </c>
      <c r="AJ942" s="374">
        <v>1000</v>
      </c>
      <c r="AK942" s="374">
        <v>1000</v>
      </c>
      <c r="AL942" s="722">
        <v>2</v>
      </c>
      <c r="AM942" s="722">
        <v>30</v>
      </c>
      <c r="AN942" s="369" t="s">
        <v>1820</v>
      </c>
      <c r="AO942" s="367" t="s">
        <v>1326</v>
      </c>
      <c r="AP942" s="370" t="s">
        <v>1835</v>
      </c>
      <c r="AQ942" s="376" t="s">
        <v>1950</v>
      </c>
      <c r="AR942" s="369">
        <v>2E-3</v>
      </c>
      <c r="AS942" s="369">
        <v>2E-3</v>
      </c>
      <c r="AT942" s="369" t="s">
        <v>1424</v>
      </c>
      <c r="AW942"/>
      <c r="AX942" s="198"/>
      <c r="AY942" s="184"/>
      <c r="AZ942" s="184"/>
      <c r="BA942" s="184"/>
      <c r="BB942" s="186"/>
      <c r="BC942" s="184"/>
      <c r="BD942" s="184"/>
      <c r="BE942" s="184"/>
      <c r="BF942" s="184"/>
      <c r="BG942" s="186"/>
      <c r="BH942" s="186"/>
      <c r="BI942" s="199"/>
      <c r="BJ942" s="199"/>
      <c r="BK942" s="199"/>
      <c r="BL942" s="186"/>
      <c r="BM942" s="186"/>
      <c r="BN942" s="186"/>
      <c r="BO942" s="186"/>
      <c r="BP942" s="186"/>
      <c r="BQ942" s="186"/>
      <c r="BR942" s="186"/>
      <c r="BS942" s="186"/>
      <c r="BT942" s="187"/>
      <c r="BU942" s="188"/>
      <c r="BV942" s="189"/>
      <c r="BW942" s="185"/>
      <c r="BX942"/>
      <c r="BZ942"/>
    </row>
    <row r="943" spans="2:78" ht="18.75">
      <c r="B943" s="363" t="s">
        <v>100</v>
      </c>
      <c r="C943" s="364">
        <v>34218678000167</v>
      </c>
      <c r="D943" s="365" t="s">
        <v>11</v>
      </c>
      <c r="E943" s="365" t="s">
        <v>620</v>
      </c>
      <c r="F943" s="365" t="s">
        <v>687</v>
      </c>
      <c r="G943" s="366" t="s">
        <v>740</v>
      </c>
      <c r="H943" s="366" t="s">
        <v>34</v>
      </c>
      <c r="I943" s="366" t="s">
        <v>1321</v>
      </c>
      <c r="J943" s="366" t="s">
        <v>608</v>
      </c>
      <c r="K943" s="367" t="s">
        <v>48</v>
      </c>
      <c r="L943" s="368" t="s">
        <v>717</v>
      </c>
      <c r="M943" s="368" t="s">
        <v>34</v>
      </c>
      <c r="N943" s="367">
        <v>523496</v>
      </c>
      <c r="O943" s="367" t="s">
        <v>1323</v>
      </c>
      <c r="P943" s="371">
        <v>43828</v>
      </c>
      <c r="Q943" s="372">
        <v>322.54263658999997</v>
      </c>
      <c r="R943" s="372">
        <v>3827342.8953868267</v>
      </c>
      <c r="S943" s="367">
        <v>1</v>
      </c>
      <c r="T943" s="369">
        <v>0.10947450071490894</v>
      </c>
      <c r="U943" s="369">
        <v>1.1729669412413306</v>
      </c>
      <c r="V943" s="369">
        <v>0.13598999728904171</v>
      </c>
      <c r="W943" s="369">
        <v>1.2183142455434488</v>
      </c>
      <c r="X943" s="369">
        <v>0.21949286506584897</v>
      </c>
      <c r="Y943" s="369">
        <v>1.5025552044736654</v>
      </c>
      <c r="AA943" s="369"/>
      <c r="AB943" s="369">
        <v>6.1840478938019298E-3</v>
      </c>
      <c r="AC943" s="373">
        <v>3.9405502839338129</v>
      </c>
      <c r="AD943" s="575">
        <v>0</v>
      </c>
      <c r="AE943" s="370" t="s">
        <v>1969</v>
      </c>
      <c r="AF943" s="370" t="s">
        <v>1875</v>
      </c>
      <c r="AG943" s="374" t="s">
        <v>738</v>
      </c>
      <c r="AH943" s="374" t="s">
        <v>1813</v>
      </c>
      <c r="AI943" s="374">
        <v>5000</v>
      </c>
      <c r="AJ943" s="374">
        <v>0</v>
      </c>
      <c r="AK943" s="374">
        <v>0</v>
      </c>
      <c r="AL943" s="722">
        <v>1.1000000000000001</v>
      </c>
      <c r="AM943" s="722">
        <v>20</v>
      </c>
      <c r="AN943" s="369" t="s">
        <v>1820</v>
      </c>
      <c r="AO943" s="367" t="s">
        <v>1326</v>
      </c>
      <c r="AP943" s="370" t="s">
        <v>1835</v>
      </c>
      <c r="AQ943" s="376" t="s">
        <v>673</v>
      </c>
      <c r="AR943" s="369">
        <v>2.7499999999999998E-3</v>
      </c>
      <c r="AS943" s="369">
        <v>2.7499999999999998E-3</v>
      </c>
      <c r="AT943" s="369" t="s">
        <v>1424</v>
      </c>
      <c r="AW943" s="198"/>
      <c r="AX943" s="198"/>
      <c r="AY943" s="184"/>
      <c r="AZ943" s="184"/>
      <c r="BA943" s="184"/>
      <c r="BB943" s="186"/>
      <c r="BC943" s="184"/>
      <c r="BD943" s="184"/>
      <c r="BE943" s="184"/>
      <c r="BF943" s="184"/>
      <c r="BG943" s="186"/>
      <c r="BH943" s="186"/>
      <c r="BI943" s="199"/>
      <c r="BJ943" s="199"/>
      <c r="BK943" s="199"/>
      <c r="BL943" s="218"/>
      <c r="BM943" s="186"/>
      <c r="BN943" s="186"/>
      <c r="BO943" s="186"/>
      <c r="BP943" s="186"/>
      <c r="BQ943" s="186"/>
      <c r="BR943" s="186"/>
      <c r="BS943" s="186"/>
      <c r="BT943" s="187"/>
      <c r="BU943" s="188"/>
      <c r="BV943" s="189"/>
      <c r="BW943" s="185"/>
      <c r="BX943"/>
      <c r="BZ943"/>
    </row>
    <row r="944" spans="2:78" ht="18.75">
      <c r="B944" s="363" t="s">
        <v>1139</v>
      </c>
      <c r="C944" s="364">
        <v>35378376000119</v>
      </c>
      <c r="D944" s="365" t="s">
        <v>11</v>
      </c>
      <c r="E944" s="365" t="s">
        <v>620</v>
      </c>
      <c r="F944" s="365" t="s">
        <v>665</v>
      </c>
      <c r="G944" s="366" t="s">
        <v>740</v>
      </c>
      <c r="H944" s="366" t="s">
        <v>34</v>
      </c>
      <c r="I944" s="366" t="s">
        <v>1424</v>
      </c>
      <c r="J944" s="366" t="s">
        <v>608</v>
      </c>
      <c r="K944" s="367" t="s">
        <v>48</v>
      </c>
      <c r="L944" s="368" t="s">
        <v>1341</v>
      </c>
      <c r="M944" s="368" t="s">
        <v>34</v>
      </c>
      <c r="N944" s="367">
        <v>523666</v>
      </c>
      <c r="O944" s="367" t="s">
        <v>1323</v>
      </c>
      <c r="P944" s="371">
        <v>43800</v>
      </c>
      <c r="Q944" s="372">
        <v>201.16217588999999</v>
      </c>
      <c r="R944" s="372">
        <v>148.91854198948411</v>
      </c>
      <c r="S944" s="367">
        <v>1</v>
      </c>
      <c r="T944" s="369">
        <v>0.10503115182165845</v>
      </c>
      <c r="U944" s="369">
        <v>1.1253585819782288</v>
      </c>
      <c r="V944" s="369">
        <v>0.12532881371346938</v>
      </c>
      <c r="W944" s="369">
        <v>1.122802280815141</v>
      </c>
      <c r="X944" s="369">
        <v>0.20030452645543106</v>
      </c>
      <c r="Y944" s="369">
        <v>1.3711999641307193</v>
      </c>
      <c r="AA944" s="369"/>
      <c r="AB944" s="369">
        <v>1.7979899234014547E-3</v>
      </c>
      <c r="AC944" s="373">
        <v>7.6237179807311879</v>
      </c>
      <c r="AD944" s="575">
        <v>35377796000180</v>
      </c>
      <c r="AE944" s="370" t="s">
        <v>1860</v>
      </c>
      <c r="AF944" s="370" t="s">
        <v>1856</v>
      </c>
      <c r="AG944" s="374" t="s">
        <v>59</v>
      </c>
      <c r="AH944" s="374" t="s">
        <v>1819</v>
      </c>
      <c r="AI944" s="374">
        <v>20000</v>
      </c>
      <c r="AJ944" s="374">
        <v>0</v>
      </c>
      <c r="AK944" s="374">
        <v>1000</v>
      </c>
      <c r="AL944" s="722">
        <v>0</v>
      </c>
      <c r="AM944" s="722">
        <v>0</v>
      </c>
      <c r="AN944" s="369" t="s">
        <v>1820</v>
      </c>
      <c r="AO944" s="367" t="s">
        <v>1326</v>
      </c>
      <c r="AP944" s="370" t="s">
        <v>1821</v>
      </c>
      <c r="AQ944" s="376" t="s">
        <v>677</v>
      </c>
      <c r="AR944" s="369">
        <v>1.33333333333333E-3</v>
      </c>
      <c r="AS944" s="369">
        <v>1.33333333333333E-3</v>
      </c>
      <c r="AT944" s="369" t="s">
        <v>1424</v>
      </c>
      <c r="AW944"/>
      <c r="AX944" s="198"/>
      <c r="AY944" s="184"/>
      <c r="AZ944" s="184"/>
      <c r="BA944" s="184"/>
      <c r="BB944" s="186"/>
      <c r="BC944" s="184"/>
      <c r="BD944" s="184"/>
      <c r="BE944" s="184"/>
      <c r="BF944" s="184"/>
      <c r="BG944" s="186"/>
      <c r="BH944" s="186"/>
      <c r="BI944" s="199"/>
      <c r="BJ944" s="199"/>
      <c r="BK944" s="199"/>
      <c r="BL944" s="186"/>
      <c r="BM944" s="186"/>
      <c r="BN944" s="186"/>
      <c r="BO944" s="186"/>
      <c r="BP944" s="186"/>
      <c r="BQ944" s="186"/>
      <c r="BR944" s="186"/>
      <c r="BS944" s="186"/>
      <c r="BT944" s="187"/>
      <c r="BU944" s="188"/>
      <c r="BV944" s="189"/>
      <c r="BW944" s="185"/>
      <c r="BX944"/>
      <c r="BZ944"/>
    </row>
    <row r="945" spans="2:78" ht="18.75">
      <c r="B945" s="363" t="s">
        <v>520</v>
      </c>
      <c r="C945" s="364">
        <v>34687662000101</v>
      </c>
      <c r="D945" s="365" t="s">
        <v>13</v>
      </c>
      <c r="E945" s="365" t="s">
        <v>615</v>
      </c>
      <c r="F945" s="365" t="s">
        <v>619</v>
      </c>
      <c r="G945" s="366" t="s">
        <v>34</v>
      </c>
      <c r="H945" s="366" t="s">
        <v>1339</v>
      </c>
      <c r="I945" s="366" t="s">
        <v>34</v>
      </c>
      <c r="J945" s="366" t="s">
        <v>611</v>
      </c>
      <c r="K945" s="367" t="s">
        <v>48</v>
      </c>
      <c r="L945" s="368"/>
      <c r="M945" s="368" t="s">
        <v>1421</v>
      </c>
      <c r="N945" s="367">
        <v>523771</v>
      </c>
      <c r="O945" s="367" t="s">
        <v>1323</v>
      </c>
      <c r="P945" s="371">
        <v>43735</v>
      </c>
      <c r="Q945" s="372">
        <v>977.38337330000002</v>
      </c>
      <c r="R945" s="372">
        <v>752.71998676182568</v>
      </c>
      <c r="S945" s="367">
        <v>1</v>
      </c>
      <c r="T945" s="369">
        <v>0.10249492639091984</v>
      </c>
      <c r="U945" s="369">
        <v>1.0981841389219491</v>
      </c>
      <c r="V945" s="369">
        <v>0.11632928579565593</v>
      </c>
      <c r="W945" s="369">
        <v>1.0421768430328755</v>
      </c>
      <c r="X945" s="369">
        <v>0.16959049684841099</v>
      </c>
      <c r="Y945" s="369">
        <v>1.1609447240684003</v>
      </c>
      <c r="Z945" s="369">
        <v>0.18178569999999916</v>
      </c>
      <c r="AA945" s="369">
        <v>0.98222331834367749</v>
      </c>
      <c r="AB945" s="369">
        <v>6.5403184090866168E-3</v>
      </c>
      <c r="AC945" s="373">
        <v>0.71981819476174214</v>
      </c>
      <c r="AD945" s="575">
        <v>34687633000131</v>
      </c>
      <c r="AE945" s="370" t="s">
        <v>2013</v>
      </c>
      <c r="AF945" s="370" t="s">
        <v>1856</v>
      </c>
      <c r="AG945" s="374" t="s">
        <v>59</v>
      </c>
      <c r="AH945" s="374" t="s">
        <v>1819</v>
      </c>
      <c r="AI945" s="374">
        <v>1</v>
      </c>
      <c r="AJ945" s="374">
        <v>1</v>
      </c>
      <c r="AK945" s="374">
        <v>1</v>
      </c>
      <c r="AL945" s="722">
        <v>0</v>
      </c>
      <c r="AM945" s="722">
        <v>0</v>
      </c>
      <c r="AN945" s="369" t="s">
        <v>1820</v>
      </c>
      <c r="AO945" s="367" t="s">
        <v>1326</v>
      </c>
      <c r="AP945" s="370" t="s">
        <v>1835</v>
      </c>
      <c r="AQ945" s="376" t="s">
        <v>1950</v>
      </c>
      <c r="AR945" s="369">
        <v>2.13333333333333E-3</v>
      </c>
      <c r="AS945" s="369">
        <v>2.13333333333333E-3</v>
      </c>
      <c r="AT945" s="369" t="s">
        <v>1424</v>
      </c>
      <c r="AW945"/>
      <c r="AX945" s="198"/>
      <c r="AY945" s="184"/>
      <c r="AZ945" s="184"/>
      <c r="BA945" s="184"/>
      <c r="BB945" s="186"/>
      <c r="BC945" s="184"/>
      <c r="BD945" s="184"/>
      <c r="BE945" s="184"/>
      <c r="BF945" s="184"/>
      <c r="BG945" s="186"/>
      <c r="BH945" s="186"/>
      <c r="BI945" s="199"/>
      <c r="BJ945" s="199"/>
      <c r="BK945" s="199"/>
      <c r="BL945" s="186"/>
      <c r="BM945" s="186"/>
      <c r="BN945" s="186"/>
      <c r="BO945" s="186"/>
      <c r="BP945" s="186"/>
      <c r="BQ945" s="186"/>
      <c r="BR945" s="186"/>
      <c r="BS945" s="186"/>
      <c r="BT945" s="187"/>
      <c r="BU945" s="188"/>
      <c r="BV945" s="189"/>
      <c r="BW945" s="185"/>
      <c r="BX945"/>
      <c r="BZ945"/>
    </row>
    <row r="946" spans="2:78" ht="18.75">
      <c r="B946" s="363" t="s">
        <v>491</v>
      </c>
      <c r="C946" s="364">
        <v>35505971000178</v>
      </c>
      <c r="D946" s="365" t="s">
        <v>11</v>
      </c>
      <c r="E946" s="365" t="s">
        <v>620</v>
      </c>
      <c r="F946" s="365" t="s">
        <v>665</v>
      </c>
      <c r="G946" s="366" t="s">
        <v>740</v>
      </c>
      <c r="H946" s="366" t="s">
        <v>34</v>
      </c>
      <c r="I946" s="366" t="s">
        <v>1424</v>
      </c>
      <c r="J946" s="366" t="s">
        <v>611</v>
      </c>
      <c r="K946" s="367" t="s">
        <v>48</v>
      </c>
      <c r="L946" s="368"/>
      <c r="M946" s="368" t="s">
        <v>34</v>
      </c>
      <c r="N946" s="367">
        <v>523879</v>
      </c>
      <c r="O946" s="367" t="s">
        <v>1323</v>
      </c>
      <c r="P946" s="371">
        <v>43812</v>
      </c>
      <c r="Q946" s="372">
        <v>1885.3924457099999</v>
      </c>
      <c r="R946" s="372">
        <v>978.71531881293652</v>
      </c>
      <c r="S946" s="367">
        <v>1</v>
      </c>
      <c r="T946" s="369">
        <v>0.10620060884823479</v>
      </c>
      <c r="U946" s="369">
        <v>1.1378887549629741</v>
      </c>
      <c r="V946" s="369">
        <v>0.12579928821449049</v>
      </c>
      <c r="W946" s="369">
        <v>1.1270171921923411</v>
      </c>
      <c r="X946" s="369">
        <v>0.20151824243559213</v>
      </c>
      <c r="Y946" s="369">
        <v>1.3795085497523831</v>
      </c>
      <c r="AA946" s="369"/>
      <c r="AB946" s="369">
        <v>2.228783006488461E-3</v>
      </c>
      <c r="AC946" s="373">
        <v>6.3612485235016418</v>
      </c>
      <c r="AD946" s="575">
        <v>35491217000126</v>
      </c>
      <c r="AE946" s="370" t="s">
        <v>2096</v>
      </c>
      <c r="AF946" s="370" t="s">
        <v>1856</v>
      </c>
      <c r="AG946" s="374" t="s">
        <v>59</v>
      </c>
      <c r="AH946" s="374" t="s">
        <v>1819</v>
      </c>
      <c r="AI946" s="374">
        <v>1000</v>
      </c>
      <c r="AJ946" s="374">
        <v>500</v>
      </c>
      <c r="AK946" s="374">
        <v>1000</v>
      </c>
      <c r="AL946" s="722">
        <v>0</v>
      </c>
      <c r="AM946" s="722">
        <v>0</v>
      </c>
      <c r="AN946" s="369" t="s">
        <v>1820</v>
      </c>
      <c r="AO946" s="367" t="s">
        <v>1326</v>
      </c>
      <c r="AP946" s="370" t="s">
        <v>1821</v>
      </c>
      <c r="AQ946" s="376" t="s">
        <v>11</v>
      </c>
      <c r="AR946" s="369">
        <v>1.4E-3</v>
      </c>
      <c r="AS946" s="369">
        <v>1.4E-3</v>
      </c>
      <c r="AT946" s="369" t="s">
        <v>1424</v>
      </c>
      <c r="AW946"/>
      <c r="AX946" s="198"/>
      <c r="AY946" s="184"/>
      <c r="AZ946" s="184"/>
      <c r="BA946" s="184"/>
      <c r="BB946" s="186"/>
      <c r="BC946" s="184"/>
      <c r="BD946" s="184"/>
      <c r="BE946" s="184"/>
      <c r="BF946" s="184"/>
      <c r="BG946" s="186"/>
      <c r="BH946" s="186"/>
      <c r="BI946" s="199"/>
      <c r="BJ946" s="199"/>
      <c r="BK946" s="199"/>
      <c r="BL946" s="186"/>
      <c r="BM946" s="186"/>
      <c r="BN946" s="186"/>
      <c r="BO946" s="186"/>
      <c r="BP946" s="186"/>
      <c r="BQ946" s="186"/>
      <c r="BR946" s="186"/>
      <c r="BS946" s="186"/>
      <c r="BT946" s="187"/>
      <c r="BU946" s="188"/>
      <c r="BV946" s="189"/>
      <c r="BW946" s="185"/>
      <c r="BX946"/>
      <c r="BZ946"/>
    </row>
    <row r="947" spans="2:78" ht="18.75">
      <c r="B947" s="363" t="s">
        <v>1066</v>
      </c>
      <c r="C947" s="364">
        <v>32319558000120</v>
      </c>
      <c r="D947" s="365" t="s">
        <v>13</v>
      </c>
      <c r="E947" s="365" t="s">
        <v>616</v>
      </c>
      <c r="F947" s="365" t="s">
        <v>610</v>
      </c>
      <c r="G947" s="366" t="s">
        <v>34</v>
      </c>
      <c r="H947" s="366" t="s">
        <v>1340</v>
      </c>
      <c r="I947" s="366" t="s">
        <v>34</v>
      </c>
      <c r="J947" s="366" t="s">
        <v>1424</v>
      </c>
      <c r="K947" s="367" t="s">
        <v>48</v>
      </c>
      <c r="L947" s="368"/>
      <c r="M947" s="368" t="s">
        <v>34</v>
      </c>
      <c r="N947" s="367">
        <v>523917</v>
      </c>
      <c r="O947" s="367" t="s">
        <v>1323</v>
      </c>
      <c r="P947" s="371">
        <v>43863</v>
      </c>
      <c r="Q947" s="372">
        <v>27.711410950000001</v>
      </c>
      <c r="R947" s="372">
        <v>46.884503510079341</v>
      </c>
      <c r="S947" s="367">
        <v>5</v>
      </c>
      <c r="T947" s="369">
        <v>-0.12456110323631309</v>
      </c>
      <c r="U947" s="369">
        <v>-1.3346126751582994</v>
      </c>
      <c r="V947" s="369">
        <v>-8.3243589923679084E-2</v>
      </c>
      <c r="W947" s="369">
        <v>-0.74576699371967448</v>
      </c>
      <c r="X947" s="369">
        <v>3.8058861666861565E-2</v>
      </c>
      <c r="Y947" s="369">
        <v>0.2605348499903638</v>
      </c>
      <c r="AA947" s="369"/>
      <c r="AB947" s="369">
        <v>0.10144158438240904</v>
      </c>
      <c r="AC947" s="373">
        <v>-1.9209581229956696</v>
      </c>
      <c r="AD947" s="575">
        <v>34461768000184</v>
      </c>
      <c r="AE947" s="370" t="s">
        <v>2037</v>
      </c>
      <c r="AF947" s="370" t="s">
        <v>1812</v>
      </c>
      <c r="AG947" s="374" t="s">
        <v>1459</v>
      </c>
      <c r="AH947" s="374" t="s">
        <v>1813</v>
      </c>
      <c r="AI947" s="374">
        <v>500</v>
      </c>
      <c r="AJ947" s="374">
        <v>500</v>
      </c>
      <c r="AK947" s="374">
        <v>500</v>
      </c>
      <c r="AL947" s="722">
        <v>1</v>
      </c>
      <c r="AM947" s="722">
        <v>0</v>
      </c>
      <c r="AN947" s="369" t="s">
        <v>1815</v>
      </c>
      <c r="AO947" s="367" t="s">
        <v>1326</v>
      </c>
      <c r="AP947" s="370" t="s">
        <v>1835</v>
      </c>
      <c r="AQ947" s="376" t="s">
        <v>681</v>
      </c>
      <c r="AR947" s="369">
        <v>6.6666666666666697E-3</v>
      </c>
      <c r="AS947" s="369">
        <v>6.6666666666666697E-3</v>
      </c>
      <c r="AT947" s="369" t="s">
        <v>1424</v>
      </c>
      <c r="AW947"/>
      <c r="AX947" s="198"/>
      <c r="AY947" s="184"/>
      <c r="AZ947" s="184"/>
      <c r="BA947" s="184"/>
      <c r="BB947" s="186"/>
      <c r="BC947" s="184"/>
      <c r="BD947" s="184"/>
      <c r="BE947" s="184"/>
      <c r="BF947" s="184"/>
      <c r="BG947" s="186"/>
      <c r="BH947" s="186"/>
      <c r="BI947" s="199"/>
      <c r="BJ947" s="199"/>
      <c r="BK947" s="199"/>
      <c r="BL947" s="186"/>
      <c r="BM947" s="186"/>
      <c r="BN947" s="186"/>
      <c r="BO947" s="186"/>
      <c r="BP947" s="186"/>
      <c r="BQ947" s="186"/>
      <c r="BR947" s="186"/>
      <c r="BS947" s="186"/>
      <c r="BT947" s="187"/>
      <c r="BU947" s="188"/>
      <c r="BV947" s="189"/>
      <c r="BW947" s="185"/>
      <c r="BX947"/>
      <c r="BZ947"/>
    </row>
    <row r="948" spans="2:78" ht="18.75">
      <c r="B948" s="363" t="s">
        <v>1035</v>
      </c>
      <c r="C948" s="364">
        <v>35372675000146</v>
      </c>
      <c r="D948" s="365" t="s">
        <v>14</v>
      </c>
      <c r="E948" s="365" t="s">
        <v>607</v>
      </c>
      <c r="F948" s="365" t="s">
        <v>1424</v>
      </c>
      <c r="G948" s="366" t="s">
        <v>1424</v>
      </c>
      <c r="H948" s="366" t="s">
        <v>34</v>
      </c>
      <c r="I948" s="366" t="s">
        <v>34</v>
      </c>
      <c r="J948" s="366" t="s">
        <v>608</v>
      </c>
      <c r="K948" s="367" t="s">
        <v>48</v>
      </c>
      <c r="L948" s="368" t="s">
        <v>1341</v>
      </c>
      <c r="M948" s="368" t="s">
        <v>34</v>
      </c>
      <c r="N948" s="367">
        <v>523968</v>
      </c>
      <c r="O948" s="367" t="s">
        <v>1323</v>
      </c>
      <c r="P948" s="371">
        <v>43821</v>
      </c>
      <c r="Q948" s="372">
        <v>380.88966132000002</v>
      </c>
      <c r="R948" s="372">
        <v>397.46777952543624</v>
      </c>
      <c r="S948" s="367">
        <v>2</v>
      </c>
      <c r="T948" s="369">
        <v>0.11033929012490851</v>
      </c>
      <c r="U948" s="369">
        <v>1.1822327463597908</v>
      </c>
      <c r="V948" s="369">
        <v>6.3317780012359659E-3</v>
      </c>
      <c r="W948" s="369">
        <v>5.6725461374400779E-2</v>
      </c>
      <c r="X948" s="369">
        <v>0.25826092582609061</v>
      </c>
      <c r="Y948" s="369">
        <v>1.7679449311291389</v>
      </c>
      <c r="AA948" s="369"/>
      <c r="AB948" s="369">
        <v>0.20495263054139967</v>
      </c>
      <c r="AC948" s="373">
        <v>-0.51372684178725936</v>
      </c>
      <c r="AD948" s="575">
        <v>35372771000194</v>
      </c>
      <c r="AE948" s="370" t="s">
        <v>2013</v>
      </c>
      <c r="AF948" s="370" t="s">
        <v>1856</v>
      </c>
      <c r="AG948" s="374" t="s">
        <v>59</v>
      </c>
      <c r="AH948" s="374" t="s">
        <v>1819</v>
      </c>
      <c r="AI948" s="374">
        <v>1</v>
      </c>
      <c r="AJ948" s="374">
        <v>1</v>
      </c>
      <c r="AK948" s="374">
        <v>1</v>
      </c>
      <c r="AL948" s="722">
        <v>0</v>
      </c>
      <c r="AM948" s="722">
        <v>0</v>
      </c>
      <c r="AN948" s="369" t="s">
        <v>668</v>
      </c>
      <c r="AO948" s="367" t="s">
        <v>1326</v>
      </c>
      <c r="AP948" s="370" t="s">
        <v>1816</v>
      </c>
      <c r="AQ948" s="376" t="s">
        <v>661</v>
      </c>
      <c r="AR948" s="369">
        <v>4.6666666666666697E-3</v>
      </c>
      <c r="AS948" s="369">
        <v>4.6666666666666697E-3</v>
      </c>
      <c r="AT948" s="369" t="s">
        <v>1424</v>
      </c>
      <c r="AW948"/>
      <c r="AX948" s="198"/>
      <c r="AY948" s="184"/>
      <c r="AZ948" s="184"/>
      <c r="BA948" s="184"/>
      <c r="BB948" s="186"/>
      <c r="BC948" s="184"/>
      <c r="BD948" s="184"/>
      <c r="BE948" s="184"/>
      <c r="BF948" s="184"/>
      <c r="BG948" s="186"/>
      <c r="BH948" s="186"/>
      <c r="BI948" s="199"/>
      <c r="BJ948" s="199"/>
      <c r="BK948" s="199"/>
      <c r="BL948" s="186"/>
      <c r="BM948" s="186"/>
      <c r="BN948" s="186"/>
      <c r="BO948" s="186"/>
      <c r="BP948" s="186"/>
      <c r="BQ948" s="186"/>
      <c r="BR948" s="186"/>
      <c r="BS948" s="186"/>
      <c r="BT948" s="187"/>
      <c r="BU948" s="188"/>
      <c r="BV948" s="189"/>
      <c r="BW948" s="185"/>
      <c r="BX948"/>
      <c r="BZ948"/>
    </row>
    <row r="949" spans="2:78" ht="18.75">
      <c r="B949" s="363" t="s">
        <v>1177</v>
      </c>
      <c r="C949" s="364"/>
      <c r="D949" s="365" t="s">
        <v>14</v>
      </c>
      <c r="E949" s="365" t="s">
        <v>607</v>
      </c>
      <c r="F949" s="365" t="s">
        <v>1424</v>
      </c>
      <c r="G949" s="366" t="s">
        <v>1424</v>
      </c>
      <c r="H949" s="366" t="s">
        <v>34</v>
      </c>
      <c r="I949" s="366" t="s">
        <v>34</v>
      </c>
      <c r="J949" s="366" t="s">
        <v>608</v>
      </c>
      <c r="L949" s="368"/>
      <c r="M949" s="368" t="s">
        <v>34</v>
      </c>
      <c r="N949" s="367">
        <v>524042</v>
      </c>
      <c r="O949" s="367" t="s">
        <v>1323</v>
      </c>
      <c r="P949" s="371"/>
      <c r="S949" s="367"/>
      <c r="U949" s="369"/>
      <c r="W949" s="369"/>
      <c r="Y949" s="369"/>
      <c r="AA949" s="369"/>
      <c r="AD949" s="575">
        <v>0</v>
      </c>
      <c r="AE949" s="370"/>
      <c r="AF949" s="370"/>
      <c r="AG949" s="374" t="s">
        <v>721</v>
      </c>
      <c r="AH949" s="374"/>
      <c r="AI949" s="374">
        <v>100</v>
      </c>
      <c r="AJ949" s="374">
        <v>100</v>
      </c>
      <c r="AK949" s="374">
        <v>100</v>
      </c>
      <c r="AN949" s="369"/>
      <c r="AO949" s="367" t="s">
        <v>1326</v>
      </c>
      <c r="AP949" s="370"/>
      <c r="AR949" s="369">
        <v>4.5500000000000002E-3</v>
      </c>
      <c r="AS949" s="369">
        <v>4.5500000000000002E-3</v>
      </c>
      <c r="AT949" s="369" t="s">
        <v>1424</v>
      </c>
      <c r="AW949"/>
      <c r="AX949" s="198"/>
      <c r="AY949" s="184"/>
      <c r="AZ949" s="184"/>
      <c r="BA949" s="184"/>
      <c r="BB949" s="186"/>
      <c r="BC949" s="184"/>
      <c r="BD949" s="184"/>
      <c r="BE949" s="184"/>
      <c r="BF949" s="184"/>
      <c r="BG949" s="186"/>
      <c r="BH949" s="186"/>
      <c r="BI949" s="199"/>
      <c r="BJ949" s="199"/>
      <c r="BK949" s="199"/>
      <c r="BL949" s="186"/>
      <c r="BM949" s="186"/>
      <c r="BN949" s="186"/>
      <c r="BO949" s="186"/>
      <c r="BP949" s="186"/>
      <c r="BQ949" s="186"/>
      <c r="BR949" s="186"/>
      <c r="BS949" s="186"/>
      <c r="BT949" s="187"/>
      <c r="BU949" s="188"/>
      <c r="BV949" s="189"/>
      <c r="BW949" s="185"/>
      <c r="BX949"/>
      <c r="BZ949"/>
    </row>
    <row r="950" spans="2:78" ht="18.75">
      <c r="B950" s="363" t="s">
        <v>501</v>
      </c>
      <c r="C950" s="364"/>
      <c r="D950" s="365" t="s">
        <v>14</v>
      </c>
      <c r="E950" s="365" t="s">
        <v>607</v>
      </c>
      <c r="F950" s="365" t="s">
        <v>862</v>
      </c>
      <c r="G950" s="366" t="s">
        <v>1424</v>
      </c>
      <c r="H950" s="366" t="s">
        <v>34</v>
      </c>
      <c r="I950" s="366" t="s">
        <v>34</v>
      </c>
      <c r="J950" s="366" t="s">
        <v>611</v>
      </c>
      <c r="L950" s="368"/>
      <c r="M950" s="368" t="s">
        <v>1421</v>
      </c>
      <c r="N950" s="367">
        <v>524085</v>
      </c>
      <c r="O950" s="367" t="s">
        <v>1323</v>
      </c>
      <c r="P950" s="371"/>
      <c r="S950" s="367"/>
      <c r="U950" s="369"/>
      <c r="W950" s="369"/>
      <c r="Y950" s="369"/>
      <c r="AA950" s="369"/>
      <c r="AD950" s="575">
        <v>0</v>
      </c>
      <c r="AE950" s="370"/>
      <c r="AF950" s="370"/>
      <c r="AG950" s="374" t="s">
        <v>1458</v>
      </c>
      <c r="AH950" s="374"/>
      <c r="AI950" s="374">
        <v>5000</v>
      </c>
      <c r="AJ950" s="374">
        <v>100</v>
      </c>
      <c r="AK950" s="374">
        <v>100</v>
      </c>
      <c r="AN950" s="369"/>
      <c r="AO950" s="367" t="s">
        <v>1326</v>
      </c>
      <c r="AP950" s="370"/>
      <c r="AR950" s="369">
        <v>2.9997000000000001E-3</v>
      </c>
      <c r="AS950" s="369">
        <v>2.9997000000000001E-3</v>
      </c>
      <c r="AT950" s="369" t="s">
        <v>1424</v>
      </c>
      <c r="AW950" s="198"/>
      <c r="AX950" s="198"/>
      <c r="AY950" s="184"/>
      <c r="AZ950" s="184"/>
      <c r="BA950" s="184"/>
      <c r="BB950" s="186"/>
      <c r="BC950" s="184"/>
      <c r="BD950" s="184"/>
      <c r="BE950" s="184"/>
      <c r="BF950" s="184"/>
      <c r="BG950" s="186"/>
      <c r="BH950" s="186"/>
      <c r="BI950" s="199"/>
      <c r="BJ950" s="199"/>
      <c r="BK950" s="199"/>
      <c r="BL950" s="218"/>
      <c r="BM950" s="186"/>
      <c r="BN950" s="186"/>
      <c r="BO950" s="186"/>
      <c r="BP950" s="186"/>
      <c r="BQ950" s="186"/>
      <c r="BR950" s="186"/>
      <c r="BS950" s="186"/>
      <c r="BT950" s="187"/>
      <c r="BU950" s="188"/>
      <c r="BV950" s="189"/>
      <c r="BW950" s="185"/>
      <c r="BX950"/>
      <c r="BZ950"/>
    </row>
    <row r="951" spans="2:78" ht="18.75">
      <c r="B951" s="363" t="s">
        <v>295</v>
      </c>
      <c r="C951" s="364">
        <v>35471548000102</v>
      </c>
      <c r="D951" s="365" t="s">
        <v>14</v>
      </c>
      <c r="E951" s="365" t="s">
        <v>607</v>
      </c>
      <c r="F951" s="365" t="s">
        <v>1424</v>
      </c>
      <c r="G951" s="366" t="s">
        <v>1424</v>
      </c>
      <c r="H951" s="366" t="s">
        <v>34</v>
      </c>
      <c r="I951" s="366" t="s">
        <v>34</v>
      </c>
      <c r="J951" s="366" t="s">
        <v>608</v>
      </c>
      <c r="K951" s="367" t="s">
        <v>48</v>
      </c>
      <c r="L951" s="368"/>
      <c r="M951" s="368" t="s">
        <v>34</v>
      </c>
      <c r="N951" s="367">
        <v>524174</v>
      </c>
      <c r="O951" s="367" t="s">
        <v>1323</v>
      </c>
      <c r="P951" s="371">
        <v>43842</v>
      </c>
      <c r="Q951" s="372">
        <v>16.045249640000002</v>
      </c>
      <c r="R951" s="372">
        <v>6.9555551178571466</v>
      </c>
      <c r="S951" s="367">
        <v>2</v>
      </c>
      <c r="T951" s="369">
        <v>1.5600695556483357E-2</v>
      </c>
      <c r="U951" s="369">
        <v>0.16715399502738643</v>
      </c>
      <c r="V951" s="369">
        <v>-8.6002584038295748E-2</v>
      </c>
      <c r="W951" s="369">
        <v>-0.77048441338447271</v>
      </c>
      <c r="X951" s="369">
        <v>-4.5446160807750879E-2</v>
      </c>
      <c r="Y951" s="369">
        <v>-0.31110517157150985</v>
      </c>
      <c r="AA951" s="369"/>
      <c r="AB951" s="369">
        <v>0.26773556739569376</v>
      </c>
      <c r="AC951" s="373">
        <v>-0.73813140168815139</v>
      </c>
      <c r="AD951" s="575">
        <v>9352724000179</v>
      </c>
      <c r="AE951" s="370" t="s">
        <v>2097</v>
      </c>
      <c r="AF951" s="370" t="s">
        <v>1833</v>
      </c>
      <c r="AG951" s="374" t="s">
        <v>1458</v>
      </c>
      <c r="AH951" s="374" t="s">
        <v>1819</v>
      </c>
      <c r="AI951" s="374">
        <v>1000</v>
      </c>
      <c r="AJ951" s="374">
        <v>100</v>
      </c>
      <c r="AK951" s="374">
        <v>1000</v>
      </c>
      <c r="AL951" s="722">
        <v>1.25</v>
      </c>
      <c r="AM951" s="722">
        <v>15</v>
      </c>
      <c r="AN951" s="369" t="s">
        <v>1815</v>
      </c>
      <c r="AO951" s="367" t="s">
        <v>1326</v>
      </c>
      <c r="AP951" s="370" t="s">
        <v>1816</v>
      </c>
      <c r="AQ951" s="376" t="s">
        <v>661</v>
      </c>
      <c r="AR951" s="369">
        <v>8.0000000000000002E-3</v>
      </c>
      <c r="AS951" s="369">
        <v>8.0000000000000002E-3</v>
      </c>
      <c r="AT951" s="369" t="s">
        <v>1424</v>
      </c>
      <c r="AW951" s="198"/>
      <c r="AX951" s="198"/>
      <c r="AY951" s="184"/>
      <c r="AZ951" s="184"/>
      <c r="BA951" s="184"/>
      <c r="BB951" s="186"/>
      <c r="BC951" s="184"/>
      <c r="BD951" s="184"/>
      <c r="BE951" s="184"/>
      <c r="BF951" s="184"/>
      <c r="BG951" s="186"/>
      <c r="BH951" s="186"/>
      <c r="BI951" s="199"/>
      <c r="BJ951" s="199"/>
      <c r="BK951" s="199"/>
      <c r="BL951" s="218"/>
      <c r="BM951" s="186"/>
      <c r="BN951" s="186"/>
      <c r="BO951" s="186"/>
      <c r="BP951" s="186"/>
      <c r="BQ951" s="186"/>
      <c r="BR951" s="186"/>
      <c r="BS951" s="186"/>
      <c r="BT951" s="187"/>
      <c r="BU951" s="188"/>
      <c r="BV951" s="189"/>
      <c r="BW951" s="185"/>
      <c r="BX951"/>
      <c r="BZ951"/>
    </row>
    <row r="952" spans="2:78" ht="18.75">
      <c r="B952" s="363" t="s">
        <v>919</v>
      </c>
      <c r="C952" s="364">
        <v>34658753000100</v>
      </c>
      <c r="D952" s="365" t="s">
        <v>14</v>
      </c>
      <c r="E952" s="365" t="s">
        <v>607</v>
      </c>
      <c r="F952" s="365" t="s">
        <v>1424</v>
      </c>
      <c r="G952" s="366" t="s">
        <v>1424</v>
      </c>
      <c r="H952" s="366" t="s">
        <v>34</v>
      </c>
      <c r="I952" s="366" t="s">
        <v>34</v>
      </c>
      <c r="J952" s="366" t="s">
        <v>611</v>
      </c>
      <c r="K952" s="367" t="s">
        <v>1815</v>
      </c>
      <c r="L952" s="368"/>
      <c r="M952" s="368" t="s">
        <v>1421</v>
      </c>
      <c r="N952" s="367">
        <v>524433</v>
      </c>
      <c r="O952" s="367" t="s">
        <v>1323</v>
      </c>
      <c r="P952" s="371">
        <v>43687</v>
      </c>
      <c r="Q952" s="372">
        <v>24.421833929999998</v>
      </c>
      <c r="R952" s="372">
        <v>34.291701460039704</v>
      </c>
      <c r="S952" s="367">
        <v>2</v>
      </c>
      <c r="T952" s="369">
        <v>-0.32064501229146758</v>
      </c>
      <c r="U952" s="369">
        <v>-3.4355580234273777</v>
      </c>
      <c r="V952" s="369">
        <v>-0.25673215424210305</v>
      </c>
      <c r="W952" s="369">
        <v>-2.3000253477276629</v>
      </c>
      <c r="X952" s="369">
        <v>-9.6316433463060847E-2</v>
      </c>
      <c r="Y952" s="369">
        <v>-0.65934151587499945</v>
      </c>
      <c r="Z952" s="369">
        <v>0.27720895999999806</v>
      </c>
      <c r="AA952" s="369">
        <v>1.4978136595221687</v>
      </c>
      <c r="AB952" s="369">
        <v>0.2253837752084924</v>
      </c>
      <c r="AC952" s="373">
        <v>-1.6343394705613388</v>
      </c>
      <c r="AD952" s="575">
        <v>0</v>
      </c>
      <c r="AE952" s="370" t="s">
        <v>1829</v>
      </c>
      <c r="AF952" s="370" t="s">
        <v>1830</v>
      </c>
      <c r="AG952" s="374" t="s">
        <v>743</v>
      </c>
      <c r="AH952" s="374" t="s">
        <v>1819</v>
      </c>
      <c r="AI952" s="374">
        <v>500</v>
      </c>
      <c r="AJ952" s="374">
        <v>0</v>
      </c>
      <c r="AK952" s="374">
        <v>500</v>
      </c>
      <c r="AL952" s="722">
        <v>1</v>
      </c>
      <c r="AM952" s="722">
        <v>0</v>
      </c>
      <c r="AN952" s="369" t="s">
        <v>1824</v>
      </c>
      <c r="AO952" s="367" t="s">
        <v>1326</v>
      </c>
      <c r="AP952" s="370" t="s">
        <v>1816</v>
      </c>
      <c r="AQ952" s="376" t="s">
        <v>661</v>
      </c>
      <c r="AR952" s="369">
        <v>1.333E-3</v>
      </c>
      <c r="AS952" s="369">
        <v>1.333E-3</v>
      </c>
      <c r="AT952" s="369" t="s">
        <v>1424</v>
      </c>
      <c r="AW952" s="198"/>
      <c r="AX952" s="198"/>
      <c r="AY952" s="184"/>
      <c r="AZ952" s="184"/>
      <c r="BA952" s="184"/>
      <c r="BB952" s="186"/>
      <c r="BC952" s="184"/>
      <c r="BD952" s="184"/>
      <c r="BE952" s="184"/>
      <c r="BF952" s="184"/>
      <c r="BG952" s="186"/>
      <c r="BH952" s="186"/>
      <c r="BI952" s="199"/>
      <c r="BJ952" s="199"/>
      <c r="BK952" s="199"/>
      <c r="BL952" s="218"/>
      <c r="BM952" s="186"/>
      <c r="BN952" s="186"/>
      <c r="BO952" s="186"/>
      <c r="BP952" s="186"/>
      <c r="BQ952" s="186"/>
      <c r="BR952" s="186"/>
      <c r="BS952" s="186"/>
      <c r="BT952" s="187"/>
      <c r="BU952" s="188"/>
      <c r="BV952" s="189"/>
      <c r="BW952" s="185"/>
      <c r="BX952"/>
      <c r="BZ952"/>
    </row>
    <row r="953" spans="2:78" ht="18.75">
      <c r="B953" s="363" t="s">
        <v>272</v>
      </c>
      <c r="C953" s="364"/>
      <c r="D953" s="365" t="s">
        <v>13</v>
      </c>
      <c r="E953" s="365" t="s">
        <v>615</v>
      </c>
      <c r="F953" s="365" t="s">
        <v>619</v>
      </c>
      <c r="G953" s="366" t="s">
        <v>34</v>
      </c>
      <c r="H953" s="366" t="s">
        <v>867</v>
      </c>
      <c r="I953" s="366" t="s">
        <v>34</v>
      </c>
      <c r="J953" s="366" t="s">
        <v>611</v>
      </c>
      <c r="L953" s="368"/>
      <c r="M953" s="368" t="s">
        <v>1421</v>
      </c>
      <c r="N953" s="367">
        <v>524468</v>
      </c>
      <c r="O953" s="367" t="s">
        <v>1326</v>
      </c>
      <c r="P953" s="371"/>
      <c r="S953" s="367"/>
      <c r="U953" s="369"/>
      <c r="W953" s="369"/>
      <c r="Y953" s="369"/>
      <c r="AA953" s="369"/>
      <c r="AD953" s="575">
        <v>29236556000163</v>
      </c>
      <c r="AE953" s="370"/>
      <c r="AF953" s="370"/>
      <c r="AG953" s="374" t="s">
        <v>1459</v>
      </c>
      <c r="AH953" s="374"/>
      <c r="AI953" s="374">
        <v>25000</v>
      </c>
      <c r="AJ953" s="374">
        <v>5000</v>
      </c>
      <c r="AK953" s="374">
        <v>10000</v>
      </c>
      <c r="AN953" s="369"/>
      <c r="AO953" s="367" t="s">
        <v>1326</v>
      </c>
      <c r="AP953" s="370"/>
      <c r="AR953" s="369">
        <v>2.5333333333333301E-3</v>
      </c>
      <c r="AS953" s="369">
        <v>2.5333333333333301E-3</v>
      </c>
      <c r="AT953" s="369" t="s">
        <v>1424</v>
      </c>
      <c r="AW953"/>
      <c r="AX953" s="198"/>
      <c r="AY953" s="184"/>
      <c r="AZ953" s="184"/>
      <c r="BA953" s="184"/>
      <c r="BB953" s="186"/>
      <c r="BC953" s="184"/>
      <c r="BD953" s="184"/>
      <c r="BE953" s="184"/>
      <c r="BF953" s="184"/>
      <c r="BG953" s="186"/>
      <c r="BH953" s="186"/>
      <c r="BI953" s="199"/>
      <c r="BJ953" s="199"/>
      <c r="BK953" s="199"/>
      <c r="BL953" s="186"/>
      <c r="BM953" s="186"/>
      <c r="BN953" s="186"/>
      <c r="BO953" s="186"/>
      <c r="BP953" s="186"/>
      <c r="BQ953" s="186"/>
      <c r="BR953" s="186"/>
      <c r="BS953" s="186"/>
      <c r="BT953" s="187"/>
      <c r="BU953" s="188"/>
      <c r="BV953" s="189"/>
      <c r="BW953" s="185"/>
      <c r="BX953"/>
      <c r="BZ953"/>
    </row>
    <row r="954" spans="2:78" ht="18.75">
      <c r="B954" s="363" t="s">
        <v>1597</v>
      </c>
      <c r="C954" s="364">
        <v>31556604000142</v>
      </c>
      <c r="D954" s="365" t="s">
        <v>14</v>
      </c>
      <c r="E954" s="365" t="s">
        <v>1424</v>
      </c>
      <c r="F954" s="365" t="s">
        <v>1424</v>
      </c>
      <c r="G954" s="366" t="s">
        <v>1424</v>
      </c>
      <c r="H954" s="366" t="s">
        <v>34</v>
      </c>
      <c r="I954" s="366" t="s">
        <v>1424</v>
      </c>
      <c r="J954" s="366" t="s">
        <v>1424</v>
      </c>
      <c r="K954" s="367" t="s">
        <v>48</v>
      </c>
      <c r="L954" s="368"/>
      <c r="M954" s="368" t="s">
        <v>1424</v>
      </c>
      <c r="N954" s="367">
        <v>524621</v>
      </c>
      <c r="O954" s="367" t="s">
        <v>1323</v>
      </c>
      <c r="P954" s="371">
        <v>43863</v>
      </c>
      <c r="Q954" s="372">
        <v>16.814455649999999</v>
      </c>
      <c r="R954" s="372">
        <v>23.920641851190474</v>
      </c>
      <c r="S954" s="367">
        <v>2</v>
      </c>
      <c r="T954" s="369">
        <v>-2.5558568878923826E-2</v>
      </c>
      <c r="U954" s="369">
        <v>-0.27384784734929934</v>
      </c>
      <c r="V954" s="369">
        <v>-0.14101397993573705</v>
      </c>
      <c r="W954" s="369">
        <v>-1.2633233620214976</v>
      </c>
      <c r="X954" s="369">
        <v>-6.6222329944157221E-2</v>
      </c>
      <c r="Y954" s="369">
        <v>-0.45333002728865185</v>
      </c>
      <c r="AA954" s="369"/>
      <c r="AB954" s="369">
        <v>0.23150546252102225</v>
      </c>
      <c r="AC954" s="373">
        <v>-1.0912719846429382</v>
      </c>
      <c r="AD954" s="575">
        <v>34839814000136</v>
      </c>
      <c r="AE954" s="370" t="s">
        <v>1817</v>
      </c>
      <c r="AF954" s="370" t="s">
        <v>1818</v>
      </c>
      <c r="AG954" s="374" t="s">
        <v>1594</v>
      </c>
      <c r="AH954" s="374" t="s">
        <v>1813</v>
      </c>
      <c r="AI954" s="374">
        <v>100000</v>
      </c>
      <c r="AJ954" s="374">
        <v>50000</v>
      </c>
      <c r="AK954" s="374">
        <v>100000</v>
      </c>
      <c r="AL954" s="722">
        <v>0</v>
      </c>
      <c r="AM954" s="722">
        <v>0</v>
      </c>
      <c r="AN954" s="369" t="s">
        <v>668</v>
      </c>
      <c r="AO954" s="367" t="s">
        <v>1326</v>
      </c>
      <c r="AP954" s="370" t="s">
        <v>1816</v>
      </c>
      <c r="AQ954" s="376" t="s">
        <v>1815</v>
      </c>
      <c r="AR954" s="369">
        <v>0</v>
      </c>
      <c r="AS954" s="369">
        <v>0</v>
      </c>
      <c r="AT954" s="369" t="s">
        <v>1424</v>
      </c>
      <c r="AW954"/>
      <c r="AX954" s="198"/>
      <c r="AY954" s="184"/>
      <c r="AZ954" s="184"/>
      <c r="BA954" s="184"/>
      <c r="BB954" s="186"/>
      <c r="BC954" s="184"/>
      <c r="BD954" s="184"/>
      <c r="BE954" s="184"/>
      <c r="BF954" s="184"/>
      <c r="BG954" s="186"/>
      <c r="BH954" s="186"/>
      <c r="BI954" s="199"/>
      <c r="BJ954" s="199"/>
      <c r="BK954" s="199"/>
      <c r="BL954" s="186"/>
      <c r="BM954" s="186"/>
      <c r="BN954" s="186"/>
      <c r="BO954" s="186"/>
      <c r="BP954" s="186"/>
      <c r="BQ954" s="186"/>
      <c r="BR954" s="186"/>
      <c r="BS954" s="186"/>
      <c r="BT954" s="187"/>
      <c r="BU954" s="188"/>
      <c r="BV954" s="189"/>
      <c r="BW954" s="185"/>
      <c r="BX954"/>
      <c r="BZ954"/>
    </row>
    <row r="955" spans="2:78" ht="18.75">
      <c r="B955" s="363" t="s">
        <v>1600</v>
      </c>
      <c r="C955" s="364">
        <v>34839747000150</v>
      </c>
      <c r="D955" s="365" t="s">
        <v>14</v>
      </c>
      <c r="E955" s="365" t="s">
        <v>1424</v>
      </c>
      <c r="F955" s="365" t="s">
        <v>1424</v>
      </c>
      <c r="G955" s="366" t="s">
        <v>1424</v>
      </c>
      <c r="H955" s="366" t="s">
        <v>34</v>
      </c>
      <c r="I955" s="366" t="s">
        <v>1424</v>
      </c>
      <c r="J955" s="366" t="s">
        <v>1424</v>
      </c>
      <c r="K955" s="367" t="s">
        <v>48</v>
      </c>
      <c r="L955" s="368"/>
      <c r="M955" s="368" t="s">
        <v>1424</v>
      </c>
      <c r="N955" s="367">
        <v>524638</v>
      </c>
      <c r="O955" s="367" t="s">
        <v>1323</v>
      </c>
      <c r="P955" s="371">
        <v>43863</v>
      </c>
      <c r="Q955" s="372">
        <v>8.2351146499999999</v>
      </c>
      <c r="R955" s="372">
        <v>9.7110022973412704</v>
      </c>
      <c r="S955" s="367">
        <v>2</v>
      </c>
      <c r="T955" s="369">
        <v>0.10563780926082722</v>
      </c>
      <c r="U955" s="369">
        <v>1.1318586264283623</v>
      </c>
      <c r="V955" s="369">
        <v>-1.3348634833048822E-2</v>
      </c>
      <c r="W955" s="369">
        <v>-0.11958844253151082</v>
      </c>
      <c r="X955" s="369">
        <v>-2.6849833743204932E-2</v>
      </c>
      <c r="Y955" s="369">
        <v>-0.18380259156944348</v>
      </c>
      <c r="AA955" s="369"/>
      <c r="AB955" s="369">
        <v>0.22559644565527259</v>
      </c>
      <c r="AC955" s="373">
        <v>-0.55395411960200913</v>
      </c>
      <c r="AD955" s="575">
        <v>34839714000100</v>
      </c>
      <c r="AE955" s="370" t="s">
        <v>1817</v>
      </c>
      <c r="AF955" s="370" t="s">
        <v>1818</v>
      </c>
      <c r="AG955" s="374" t="s">
        <v>1594</v>
      </c>
      <c r="AH955" s="374" t="s">
        <v>1813</v>
      </c>
      <c r="AI955" s="374">
        <v>100000</v>
      </c>
      <c r="AJ955" s="374">
        <v>50000</v>
      </c>
      <c r="AK955" s="374">
        <v>100000</v>
      </c>
      <c r="AL955" s="722">
        <v>0</v>
      </c>
      <c r="AM955" s="722">
        <v>0</v>
      </c>
      <c r="AN955" s="369" t="s">
        <v>668</v>
      </c>
      <c r="AO955" s="367" t="s">
        <v>1326</v>
      </c>
      <c r="AP955" s="370" t="s">
        <v>1816</v>
      </c>
      <c r="AQ955" s="376" t="s">
        <v>1815</v>
      </c>
      <c r="AR955" s="369">
        <v>0</v>
      </c>
      <c r="AS955" s="369">
        <v>0</v>
      </c>
      <c r="AT955" s="369" t="s">
        <v>1424</v>
      </c>
      <c r="AW955"/>
      <c r="AX955" s="198"/>
      <c r="AY955" s="184"/>
      <c r="AZ955" s="184"/>
      <c r="BA955" s="184"/>
      <c r="BB955" s="186"/>
      <c r="BC955" s="184"/>
      <c r="BD955" s="184"/>
      <c r="BE955" s="184"/>
      <c r="BF955" s="184"/>
      <c r="BG955" s="186"/>
      <c r="BH955" s="186"/>
      <c r="BI955" s="199"/>
      <c r="BJ955" s="199"/>
      <c r="BK955" s="199"/>
      <c r="BL955" s="186"/>
      <c r="BM955" s="186"/>
      <c r="BN955" s="186"/>
      <c r="BO955" s="186"/>
      <c r="BP955" s="186"/>
      <c r="BQ955" s="186"/>
      <c r="BR955" s="186"/>
      <c r="BS955" s="186"/>
      <c r="BT955" s="187"/>
      <c r="BU955" s="188"/>
      <c r="BV955" s="189"/>
      <c r="BW955" s="185"/>
      <c r="BX955"/>
      <c r="BZ955"/>
    </row>
    <row r="956" spans="2:78" ht="18.75">
      <c r="B956" s="363" t="s">
        <v>1638</v>
      </c>
      <c r="C956" s="364">
        <v>34714223000132</v>
      </c>
      <c r="D956" s="365" t="s">
        <v>13</v>
      </c>
      <c r="E956" s="365" t="s">
        <v>1424</v>
      </c>
      <c r="F956" s="365" t="s">
        <v>1424</v>
      </c>
      <c r="G956" s="366" t="s">
        <v>1424</v>
      </c>
      <c r="H956" s="366" t="s">
        <v>34</v>
      </c>
      <c r="I956" s="366" t="s">
        <v>1424</v>
      </c>
      <c r="J956" s="366" t="s">
        <v>1424</v>
      </c>
      <c r="K956" s="367" t="s">
        <v>48</v>
      </c>
      <c r="L956" s="368"/>
      <c r="M956" s="368" t="s">
        <v>1424</v>
      </c>
      <c r="N956" s="367">
        <v>524859</v>
      </c>
      <c r="O956" s="367" t="s">
        <v>1323</v>
      </c>
      <c r="P956" s="371">
        <v>43739</v>
      </c>
      <c r="Q956" s="372">
        <v>159.42088813000001</v>
      </c>
      <c r="R956" s="372">
        <v>1264082.0724464485</v>
      </c>
      <c r="S956" s="367">
        <v>5</v>
      </c>
      <c r="T956" s="369">
        <v>0.13011429050740442</v>
      </c>
      <c r="U956" s="369">
        <v>1.3941124220854411</v>
      </c>
      <c r="V956" s="369">
        <v>0.32349681010090126</v>
      </c>
      <c r="W956" s="369">
        <v>2.8981600116963215</v>
      </c>
      <c r="X956" s="369">
        <v>0.58699370518601057</v>
      </c>
      <c r="Y956" s="369">
        <v>4.0183103284743176</v>
      </c>
      <c r="Z956" s="369">
        <v>0.98323349999999654</v>
      </c>
      <c r="AA956" s="369">
        <v>5.3126008870701558</v>
      </c>
      <c r="AB956" s="369">
        <v>0.26930506581194447</v>
      </c>
      <c r="AC956" s="373">
        <v>0.78674852943016471</v>
      </c>
      <c r="AD956" s="575">
        <v>0</v>
      </c>
      <c r="AE956" s="370" t="s">
        <v>2098</v>
      </c>
      <c r="AF956" s="370" t="s">
        <v>1833</v>
      </c>
      <c r="AG956" s="374" t="s">
        <v>1458</v>
      </c>
      <c r="AH956" s="374" t="s">
        <v>1894</v>
      </c>
      <c r="AI956" s="374">
        <v>10000</v>
      </c>
      <c r="AJ956" s="374">
        <v>0</v>
      </c>
      <c r="AK956" s="374">
        <v>0</v>
      </c>
      <c r="AL956" s="722">
        <v>0.57999999999999996</v>
      </c>
      <c r="AM956" s="722">
        <v>0</v>
      </c>
      <c r="AN956" s="369" t="s">
        <v>1815</v>
      </c>
      <c r="AO956" s="367" t="s">
        <v>1326</v>
      </c>
      <c r="AP956" s="370" t="s">
        <v>1835</v>
      </c>
      <c r="AQ956" s="376" t="s">
        <v>1950</v>
      </c>
      <c r="AR956" s="369">
        <v>0</v>
      </c>
      <c r="AS956" s="369">
        <v>0</v>
      </c>
      <c r="AT956" s="369" t="s">
        <v>1424</v>
      </c>
      <c r="AW956"/>
      <c r="AX956" s="198"/>
      <c r="AY956" s="184"/>
      <c r="AZ956" s="184"/>
      <c r="BA956" s="184"/>
      <c r="BB956" s="186"/>
      <c r="BC956" s="184"/>
      <c r="BD956" s="184"/>
      <c r="BE956" s="184"/>
      <c r="BF956" s="184"/>
      <c r="BG956" s="186"/>
      <c r="BH956" s="186"/>
      <c r="BI956" s="199"/>
      <c r="BJ956" s="199"/>
      <c r="BK956" s="199"/>
      <c r="BL956" s="186"/>
      <c r="BM956" s="186"/>
      <c r="BN956" s="186"/>
      <c r="BO956" s="186"/>
      <c r="BP956" s="186"/>
      <c r="BQ956" s="186"/>
      <c r="BR956" s="186"/>
      <c r="BS956" s="186"/>
      <c r="BT956" s="187"/>
      <c r="BU956" s="188"/>
      <c r="BV956" s="189"/>
      <c r="BW956" s="185"/>
      <c r="BX956"/>
      <c r="BZ956"/>
    </row>
    <row r="957" spans="2:78" ht="18.75">
      <c r="B957" s="363" t="s">
        <v>1251</v>
      </c>
      <c r="C957" s="364">
        <v>34831155000191</v>
      </c>
      <c r="D957" s="365" t="s">
        <v>14</v>
      </c>
      <c r="E957" s="365" t="s">
        <v>607</v>
      </c>
      <c r="F957" s="365" t="s">
        <v>1424</v>
      </c>
      <c r="G957" s="366" t="s">
        <v>1424</v>
      </c>
      <c r="H957" s="366" t="s">
        <v>34</v>
      </c>
      <c r="I957" s="366" t="s">
        <v>34</v>
      </c>
      <c r="J957" s="366" t="s">
        <v>611</v>
      </c>
      <c r="K957" s="367" t="s">
        <v>1815</v>
      </c>
      <c r="L957" s="368"/>
      <c r="M957" s="368" t="s">
        <v>1421</v>
      </c>
      <c r="N957" s="367">
        <v>525081</v>
      </c>
      <c r="O957" s="367" t="s">
        <v>1323</v>
      </c>
      <c r="P957" s="371">
        <v>43848</v>
      </c>
      <c r="Q957" s="372">
        <v>144.84245121999999</v>
      </c>
      <c r="R957" s="372">
        <v>248.8284138919048</v>
      </c>
      <c r="S957" s="367">
        <v>5</v>
      </c>
      <c r="T957" s="369">
        <v>-0.27122800390180446</v>
      </c>
      <c r="U957" s="369">
        <v>-2.9060784021677177</v>
      </c>
      <c r="V957" s="369">
        <v>-0.24020862959917388</v>
      </c>
      <c r="W957" s="369">
        <v>-2.1519935375917933</v>
      </c>
      <c r="X957" s="369">
        <v>-0.13707056615912261</v>
      </c>
      <c r="Y957" s="369">
        <v>-0.93832704995104821</v>
      </c>
      <c r="AA957" s="369"/>
      <c r="AB957" s="369">
        <v>0.21646492896712852</v>
      </c>
      <c r="AC957" s="373">
        <v>-1.6253444698095254</v>
      </c>
      <c r="AD957" s="575">
        <v>25682017000105</v>
      </c>
      <c r="AE957" s="370" t="s">
        <v>1838</v>
      </c>
      <c r="AF957" s="370" t="s">
        <v>1856</v>
      </c>
      <c r="AG957" s="374" t="s">
        <v>59</v>
      </c>
      <c r="AH957" s="374" t="s">
        <v>1813</v>
      </c>
      <c r="AI957" s="374">
        <v>10000</v>
      </c>
      <c r="AJ957" s="374">
        <v>5000</v>
      </c>
      <c r="AK957" s="374">
        <v>10000</v>
      </c>
      <c r="AL957" s="722">
        <v>0</v>
      </c>
      <c r="AM957" s="722">
        <v>0</v>
      </c>
      <c r="AN957" s="369" t="s">
        <v>1824</v>
      </c>
      <c r="AO957" s="367" t="s">
        <v>1326</v>
      </c>
      <c r="AP957" s="370" t="s">
        <v>1816</v>
      </c>
      <c r="AQ957" s="376" t="s">
        <v>689</v>
      </c>
      <c r="AR957" s="369">
        <v>2E-3</v>
      </c>
      <c r="AS957" s="369">
        <v>2E-3</v>
      </c>
      <c r="AT957" s="369" t="s">
        <v>1424</v>
      </c>
      <c r="AW957"/>
      <c r="AX957" s="198"/>
      <c r="AY957" s="184"/>
      <c r="AZ957" s="184"/>
      <c r="BA957" s="184"/>
      <c r="BB957" s="186"/>
      <c r="BC957" s="184"/>
      <c r="BD957" s="184"/>
      <c r="BE957" s="184"/>
      <c r="BF957" s="184"/>
      <c r="BG957" s="186"/>
      <c r="BH957" s="186"/>
      <c r="BI957" s="199"/>
      <c r="BJ957" s="199"/>
      <c r="BK957" s="199"/>
      <c r="BL957" s="186"/>
      <c r="BM957" s="186"/>
      <c r="BN957" s="186"/>
      <c r="BO957" s="186"/>
      <c r="BP957" s="186"/>
      <c r="BQ957" s="186"/>
      <c r="BR957" s="186"/>
      <c r="BS957" s="186"/>
      <c r="BT957" s="187"/>
      <c r="BU957" s="188"/>
      <c r="BV957" s="189"/>
      <c r="BW957" s="185"/>
      <c r="BX957"/>
      <c r="BZ957"/>
    </row>
    <row r="958" spans="2:78" ht="18.75">
      <c r="B958" s="363" t="s">
        <v>1696</v>
      </c>
      <c r="C958" s="364">
        <v>35535474000112</v>
      </c>
      <c r="D958" s="365" t="s">
        <v>14</v>
      </c>
      <c r="E958" s="365" t="s">
        <v>1424</v>
      </c>
      <c r="F958" s="365" t="s">
        <v>1424</v>
      </c>
      <c r="G958" s="366" t="s">
        <v>1424</v>
      </c>
      <c r="H958" s="366" t="s">
        <v>34</v>
      </c>
      <c r="I958" s="366" t="s">
        <v>1424</v>
      </c>
      <c r="J958" s="366" t="s">
        <v>1424</v>
      </c>
      <c r="K958" s="367" t="s">
        <v>48</v>
      </c>
      <c r="L958" s="368"/>
      <c r="M958" s="368" t="s">
        <v>1424</v>
      </c>
      <c r="N958" s="367">
        <v>525847</v>
      </c>
      <c r="O958" s="367" t="s">
        <v>1323</v>
      </c>
      <c r="P958" s="371">
        <v>43870</v>
      </c>
      <c r="Q958" s="372">
        <v>10.13810808</v>
      </c>
      <c r="R958" s="372">
        <v>16.240013214365089</v>
      </c>
      <c r="S958" s="367">
        <v>2</v>
      </c>
      <c r="T958" s="369">
        <v>9.9343537596090714E-2</v>
      </c>
      <c r="U958" s="369">
        <v>1.0644185144962284</v>
      </c>
      <c r="V958" s="369">
        <v>3.4208133467843238E-2</v>
      </c>
      <c r="W958" s="369">
        <v>0.30646560150114344</v>
      </c>
      <c r="X958" s="369">
        <v>3.6702878660157534E-2</v>
      </c>
      <c r="Y958" s="369">
        <v>0.25125236455153305</v>
      </c>
      <c r="AA958" s="369"/>
      <c r="AB958" s="369">
        <v>0.26990040555674288</v>
      </c>
      <c r="AC958" s="373">
        <v>-0.2868217703405484</v>
      </c>
      <c r="AD958" s="575">
        <v>20658576000158</v>
      </c>
      <c r="AE958" s="370" t="s">
        <v>1906</v>
      </c>
      <c r="AF958" s="370" t="s">
        <v>1907</v>
      </c>
      <c r="AG958" s="374" t="s">
        <v>1462</v>
      </c>
      <c r="AH958" s="374" t="s">
        <v>1819</v>
      </c>
      <c r="AI958" s="374">
        <v>20000</v>
      </c>
      <c r="AJ958" s="374">
        <v>10000</v>
      </c>
      <c r="AK958" s="374">
        <v>20000</v>
      </c>
      <c r="AL958" s="722">
        <v>2</v>
      </c>
      <c r="AM958" s="722">
        <v>0</v>
      </c>
      <c r="AN958" s="369" t="s">
        <v>668</v>
      </c>
      <c r="AO958" s="367" t="s">
        <v>1326</v>
      </c>
      <c r="AP958" s="370" t="s">
        <v>1816</v>
      </c>
      <c r="AQ958" s="376" t="s">
        <v>1815</v>
      </c>
      <c r="AR958" s="369">
        <v>0</v>
      </c>
      <c r="AS958" s="369">
        <v>0</v>
      </c>
      <c r="AT958" s="369" t="s">
        <v>1424</v>
      </c>
      <c r="AW958"/>
      <c r="AX958" s="198"/>
      <c r="AY958" s="184"/>
      <c r="AZ958" s="184"/>
      <c r="BA958" s="184"/>
      <c r="BB958" s="186"/>
      <c r="BC958" s="184"/>
      <c r="BD958" s="184"/>
      <c r="BE958" s="184"/>
      <c r="BF958" s="184"/>
      <c r="BG958" s="186"/>
      <c r="BH958" s="186"/>
      <c r="BI958" s="199"/>
      <c r="BJ958" s="199"/>
      <c r="BK958" s="199"/>
      <c r="BL958" s="186"/>
      <c r="BM958" s="186"/>
      <c r="BN958" s="186"/>
      <c r="BO958" s="186"/>
      <c r="BP958" s="186"/>
      <c r="BQ958" s="186"/>
      <c r="BR958" s="186"/>
      <c r="BS958" s="186"/>
      <c r="BT958" s="187"/>
      <c r="BU958" s="188"/>
      <c r="BV958" s="189"/>
      <c r="BW958" s="185"/>
      <c r="BX958"/>
      <c r="BZ958"/>
    </row>
    <row r="959" spans="2:78" ht="18.75">
      <c r="B959" s="363" t="s">
        <v>1675</v>
      </c>
      <c r="C959" s="364">
        <v>34887320000127</v>
      </c>
      <c r="D959" s="365" t="s">
        <v>14</v>
      </c>
      <c r="E959" s="365" t="s">
        <v>614</v>
      </c>
      <c r="F959" s="365" t="s">
        <v>1319</v>
      </c>
      <c r="G959" s="366" t="s">
        <v>1424</v>
      </c>
      <c r="H959" s="366" t="s">
        <v>867</v>
      </c>
      <c r="I959" s="366" t="s">
        <v>34</v>
      </c>
      <c r="J959" s="366" t="s">
        <v>608</v>
      </c>
      <c r="K959" s="367" t="s">
        <v>48</v>
      </c>
      <c r="L959" s="368"/>
      <c r="M959" s="368" t="s">
        <v>1424</v>
      </c>
      <c r="N959" s="367">
        <v>526150</v>
      </c>
      <c r="O959" s="367" t="s">
        <v>1323</v>
      </c>
      <c r="P959" s="371">
        <v>43880</v>
      </c>
      <c r="Q959" s="372">
        <v>102.50942451</v>
      </c>
      <c r="R959" s="372">
        <v>208.97203703384923</v>
      </c>
      <c r="S959" s="367">
        <v>2</v>
      </c>
      <c r="T959" s="369">
        <v>5.6038732869538643E-2</v>
      </c>
      <c r="U959" s="369">
        <v>0.60042823356828523</v>
      </c>
      <c r="V959" s="369">
        <v>-2.2146250679598856E-3</v>
      </c>
      <c r="W959" s="369">
        <v>-1.9840497997058015E-2</v>
      </c>
      <c r="X959" s="369">
        <v>6.3910911520527192E-2</v>
      </c>
      <c r="Y959" s="369">
        <v>0.43750703558867249</v>
      </c>
      <c r="AA959" s="369"/>
      <c r="AB959" s="369">
        <v>0.11515515184925924</v>
      </c>
      <c r="AC959" s="373">
        <v>-0.98854518313027062</v>
      </c>
      <c r="AD959" s="575">
        <v>34431537000128</v>
      </c>
      <c r="AE959" s="370" t="s">
        <v>1906</v>
      </c>
      <c r="AF959" s="370" t="s">
        <v>1907</v>
      </c>
      <c r="AG959" s="374" t="s">
        <v>1462</v>
      </c>
      <c r="AH959" s="374" t="s">
        <v>1813</v>
      </c>
      <c r="AI959" s="374">
        <v>1000</v>
      </c>
      <c r="AJ959" s="374">
        <v>100</v>
      </c>
      <c r="AK959" s="374">
        <v>1000</v>
      </c>
      <c r="AL959" s="722">
        <v>2.5</v>
      </c>
      <c r="AM959" s="722">
        <v>0</v>
      </c>
      <c r="AN959" s="369" t="s">
        <v>1820</v>
      </c>
      <c r="AO959" s="367" t="s">
        <v>1326</v>
      </c>
      <c r="AP959" s="370" t="s">
        <v>1835</v>
      </c>
      <c r="AQ959" s="376" t="s">
        <v>1815</v>
      </c>
      <c r="AR959" s="369">
        <v>0</v>
      </c>
      <c r="AS959" s="369">
        <v>0</v>
      </c>
      <c r="AT959" s="369" t="s">
        <v>1424</v>
      </c>
      <c r="AW959" s="198"/>
      <c r="AX959" s="198"/>
      <c r="AY959" s="184"/>
      <c r="AZ959" s="184"/>
      <c r="BA959" s="184"/>
      <c r="BB959" s="186"/>
      <c r="BC959" s="184"/>
      <c r="BD959" s="184"/>
      <c r="BE959" s="184"/>
      <c r="BF959" s="184"/>
      <c r="BG959" s="186"/>
      <c r="BH959" s="186"/>
      <c r="BI959" s="199"/>
      <c r="BJ959" s="199"/>
      <c r="BK959" s="199"/>
      <c r="BL959" s="218"/>
      <c r="BM959" s="186"/>
      <c r="BN959" s="186"/>
      <c r="BO959" s="186"/>
      <c r="BP959" s="186"/>
      <c r="BQ959" s="186"/>
      <c r="BR959" s="186"/>
      <c r="BS959" s="186"/>
      <c r="BT959" s="187"/>
      <c r="BU959" s="188"/>
      <c r="BV959" s="189"/>
      <c r="BW959" s="185"/>
      <c r="BX959"/>
      <c r="BZ959"/>
    </row>
    <row r="960" spans="2:78" ht="18.75">
      <c r="B960" s="363" t="s">
        <v>118</v>
      </c>
      <c r="C960" s="364">
        <v>35609273000112</v>
      </c>
      <c r="D960" s="365" t="s">
        <v>14</v>
      </c>
      <c r="E960" s="365" t="s">
        <v>614</v>
      </c>
      <c r="F960" s="365" t="s">
        <v>1424</v>
      </c>
      <c r="G960" s="366" t="s">
        <v>1424</v>
      </c>
      <c r="H960" s="366" t="s">
        <v>867</v>
      </c>
      <c r="I960" s="366" t="s">
        <v>34</v>
      </c>
      <c r="J960" s="366" t="s">
        <v>608</v>
      </c>
      <c r="K960" s="367" t="s">
        <v>48</v>
      </c>
      <c r="L960" s="368"/>
      <c r="M960" s="368" t="s">
        <v>1421</v>
      </c>
      <c r="N960" s="367">
        <v>526789</v>
      </c>
      <c r="O960" s="367" t="s">
        <v>1323</v>
      </c>
      <c r="P960" s="371">
        <v>43828</v>
      </c>
      <c r="Q960" s="372">
        <v>4.5766618899999996</v>
      </c>
      <c r="R960" s="372">
        <v>5.7440573495238061</v>
      </c>
      <c r="S960" s="367">
        <v>2</v>
      </c>
      <c r="T960" s="369">
        <v>0.13065436380400253</v>
      </c>
      <c r="U960" s="369">
        <v>1.3998990492782568</v>
      </c>
      <c r="V960" s="369">
        <v>-1.0525710674854638E-3</v>
      </c>
      <c r="W960" s="369">
        <v>-9.4298283074364785E-3</v>
      </c>
      <c r="X960" s="369">
        <v>4.140659089486598E-2</v>
      </c>
      <c r="Y960" s="369">
        <v>0.28345198660524906</v>
      </c>
      <c r="AA960" s="369"/>
      <c r="AB960" s="369">
        <v>0.14438837362552218</v>
      </c>
      <c r="AC960" s="373">
        <v>-0.7803538044203675</v>
      </c>
      <c r="AD960" s="575">
        <v>23732220000105</v>
      </c>
      <c r="AE960" s="370" t="s">
        <v>1890</v>
      </c>
      <c r="AF960" s="370" t="s">
        <v>1858</v>
      </c>
      <c r="AG960" s="374" t="s">
        <v>721</v>
      </c>
      <c r="AH960" s="374" t="s">
        <v>1813</v>
      </c>
      <c r="AI960" s="374">
        <v>20000</v>
      </c>
      <c r="AJ960" s="374">
        <v>1000</v>
      </c>
      <c r="AK960" s="374">
        <v>20000</v>
      </c>
      <c r="AL960" s="722">
        <v>1.9</v>
      </c>
      <c r="AM960" s="722">
        <v>20</v>
      </c>
      <c r="AN960" s="369" t="s">
        <v>1824</v>
      </c>
      <c r="AO960" s="367" t="s">
        <v>1326</v>
      </c>
      <c r="AP960" s="370" t="s">
        <v>1835</v>
      </c>
      <c r="AQ960" s="376" t="s">
        <v>670</v>
      </c>
      <c r="AR960" s="369">
        <v>3.1666666666666701E-3</v>
      </c>
      <c r="AS960" s="369">
        <v>3.1666666666666701E-3</v>
      </c>
      <c r="AT960" s="369" t="s">
        <v>1424</v>
      </c>
      <c r="AW960" s="198"/>
      <c r="AX960" s="198"/>
      <c r="AY960" s="184"/>
      <c r="AZ960" s="184"/>
      <c r="BA960" s="184"/>
      <c r="BB960" s="186"/>
      <c r="BC960" s="184"/>
      <c r="BD960" s="184"/>
      <c r="BE960" s="184"/>
      <c r="BF960" s="184"/>
      <c r="BG960" s="186"/>
      <c r="BH960" s="186"/>
      <c r="BI960" s="199"/>
      <c r="BJ960" s="199"/>
      <c r="BK960" s="199"/>
      <c r="BL960" s="218"/>
      <c r="BM960" s="186"/>
      <c r="BN960" s="186"/>
      <c r="BO960" s="186"/>
      <c r="BP960" s="186"/>
      <c r="BQ960" s="186"/>
      <c r="BR960" s="186"/>
      <c r="BS960" s="186"/>
      <c r="BT960" s="187"/>
      <c r="BU960" s="188"/>
      <c r="BV960" s="189"/>
      <c r="BW960" s="185"/>
      <c r="BX960"/>
      <c r="BZ960"/>
    </row>
    <row r="961" spans="2:78" ht="18.75">
      <c r="B961" s="363" t="s">
        <v>357</v>
      </c>
      <c r="C961" s="364">
        <v>36015100000139</v>
      </c>
      <c r="D961" s="365" t="s">
        <v>11</v>
      </c>
      <c r="E961" s="365" t="s">
        <v>620</v>
      </c>
      <c r="F961" s="365" t="s">
        <v>665</v>
      </c>
      <c r="G961" s="366" t="s">
        <v>740</v>
      </c>
      <c r="H961" s="366" t="s">
        <v>34</v>
      </c>
      <c r="I961" s="366" t="s">
        <v>1306</v>
      </c>
      <c r="J961" s="366" t="s">
        <v>608</v>
      </c>
      <c r="K961" s="367" t="s">
        <v>48</v>
      </c>
      <c r="L961" s="368"/>
      <c r="M961" s="368" t="s">
        <v>34</v>
      </c>
      <c r="N961" s="367">
        <v>526827</v>
      </c>
      <c r="O961" s="367" t="s">
        <v>1323</v>
      </c>
      <c r="P961" s="371">
        <v>43874</v>
      </c>
      <c r="Q961" s="372">
        <v>30.036180760000001</v>
      </c>
      <c r="R961" s="372">
        <v>26.089468790872981</v>
      </c>
      <c r="S961" s="367">
        <v>1</v>
      </c>
      <c r="T961" s="369">
        <v>0.15165917996465739</v>
      </c>
      <c r="U961" s="369">
        <v>1.6249556131575607</v>
      </c>
      <c r="V961" s="369">
        <v>0.17698673565740108</v>
      </c>
      <c r="W961" s="369">
        <v>1.5855979529534108</v>
      </c>
      <c r="X961" s="369">
        <v>0.24182672530086968</v>
      </c>
      <c r="Y961" s="369">
        <v>1.6554433538084981</v>
      </c>
      <c r="AA961" s="369"/>
      <c r="AB961" s="369">
        <v>2.904119926401039E-2</v>
      </c>
      <c r="AC961" s="373">
        <v>2.2507779192557482</v>
      </c>
      <c r="AD961" s="575">
        <v>36247749000185</v>
      </c>
      <c r="AE961" s="370" t="s">
        <v>2099</v>
      </c>
      <c r="AF961" s="370" t="s">
        <v>1833</v>
      </c>
      <c r="AG961" s="374" t="s">
        <v>1458</v>
      </c>
      <c r="AH961" s="374" t="s">
        <v>1819</v>
      </c>
      <c r="AI961" s="374">
        <v>500</v>
      </c>
      <c r="AJ961" s="374">
        <v>100</v>
      </c>
      <c r="AK961" s="374">
        <v>100</v>
      </c>
      <c r="AL961" s="722">
        <v>0.8</v>
      </c>
      <c r="AM961" s="722">
        <v>20</v>
      </c>
      <c r="AN961" s="369" t="s">
        <v>1815</v>
      </c>
      <c r="AO961" s="367" t="s">
        <v>1326</v>
      </c>
      <c r="AP961" s="370" t="s">
        <v>1835</v>
      </c>
      <c r="AQ961" s="376" t="s">
        <v>1950</v>
      </c>
      <c r="AR961" s="369">
        <v>2.13333333333333E-3</v>
      </c>
      <c r="AS961" s="369">
        <v>2.13333333333333E-3</v>
      </c>
      <c r="AT961" s="369" t="s">
        <v>1424</v>
      </c>
      <c r="AW961" s="198"/>
      <c r="AX961" s="198"/>
      <c r="AY961" s="184"/>
      <c r="AZ961" s="184"/>
      <c r="BA961" s="184"/>
      <c r="BB961" s="186"/>
      <c r="BC961" s="184"/>
      <c r="BD961" s="184"/>
      <c r="BE961" s="184"/>
      <c r="BF961" s="184"/>
      <c r="BG961" s="186"/>
      <c r="BH961" s="186"/>
      <c r="BI961" s="199"/>
      <c r="BJ961" s="199"/>
      <c r="BK961" s="199"/>
      <c r="BL961" s="218"/>
      <c r="BM961" s="186"/>
      <c r="BN961" s="186"/>
      <c r="BO961" s="186"/>
      <c r="BP961" s="186"/>
      <c r="BQ961" s="186"/>
      <c r="BR961" s="186"/>
      <c r="BS961" s="186"/>
      <c r="BT961" s="187"/>
      <c r="BU961" s="188"/>
      <c r="BV961" s="189"/>
      <c r="BW961" s="185"/>
      <c r="BX961"/>
      <c r="BZ961"/>
    </row>
    <row r="962" spans="2:78" ht="18.75">
      <c r="B962" s="363" t="s">
        <v>51</v>
      </c>
      <c r="C962" s="364">
        <v>35725802000143</v>
      </c>
      <c r="D962" s="365" t="s">
        <v>14</v>
      </c>
      <c r="E962" s="365" t="s">
        <v>607</v>
      </c>
      <c r="F962" s="365" t="s">
        <v>1424</v>
      </c>
      <c r="G962" s="366" t="s">
        <v>1424</v>
      </c>
      <c r="H962" s="366" t="s">
        <v>34</v>
      </c>
      <c r="I962" s="366" t="s">
        <v>34</v>
      </c>
      <c r="J962" s="366" t="s">
        <v>702</v>
      </c>
      <c r="K962" s="367" t="s">
        <v>1815</v>
      </c>
      <c r="L962" s="368"/>
      <c r="M962" s="368" t="s">
        <v>34</v>
      </c>
      <c r="N962" s="367">
        <v>526908</v>
      </c>
      <c r="O962" s="367" t="s">
        <v>1326</v>
      </c>
      <c r="P962" s="371">
        <v>43873</v>
      </c>
      <c r="Q962" s="372">
        <v>13.006528940000001</v>
      </c>
      <c r="R962" s="372">
        <v>13.139037099999998</v>
      </c>
      <c r="S962" s="367">
        <v>2</v>
      </c>
      <c r="T962" s="369">
        <v>0.11023797137857416</v>
      </c>
      <c r="U962" s="369">
        <v>1.1811471644279061</v>
      </c>
      <c r="V962" s="369">
        <v>0.13629508167754656</v>
      </c>
      <c r="W962" s="369">
        <v>1.2210474513969525</v>
      </c>
      <c r="X962" s="369">
        <v>0.80465949076472243</v>
      </c>
      <c r="Y962" s="369">
        <v>5.5083581205017449</v>
      </c>
      <c r="AA962" s="369"/>
      <c r="AB962" s="369">
        <v>0.26263027307774534</v>
      </c>
      <c r="AC962" s="373">
        <v>9.3948179633435894E-2</v>
      </c>
      <c r="AD962" s="575">
        <v>36016436000116</v>
      </c>
      <c r="AE962" s="370" t="s">
        <v>1991</v>
      </c>
      <c r="AF962" s="370" t="s">
        <v>1833</v>
      </c>
      <c r="AG962" s="374" t="s">
        <v>1458</v>
      </c>
      <c r="AH962" s="374" t="s">
        <v>1813</v>
      </c>
      <c r="AI962" s="374">
        <v>5000</v>
      </c>
      <c r="AJ962" s="374">
        <v>1000</v>
      </c>
      <c r="AK962" s="374">
        <v>5000</v>
      </c>
      <c r="AL962" s="722">
        <v>2</v>
      </c>
      <c r="AM962" s="722">
        <v>20</v>
      </c>
      <c r="AN962" s="369" t="s">
        <v>1815</v>
      </c>
      <c r="AO962" s="367" t="s">
        <v>1326</v>
      </c>
      <c r="AP962" s="370" t="s">
        <v>1816</v>
      </c>
      <c r="AQ962" s="376" t="s">
        <v>661</v>
      </c>
      <c r="AR962" s="369">
        <v>4.0000000000000001E-3</v>
      </c>
      <c r="AS962" s="369">
        <v>4.0000000000000001E-3</v>
      </c>
      <c r="AT962" s="369" t="s">
        <v>1424</v>
      </c>
      <c r="AW962"/>
      <c r="AX962" s="198"/>
      <c r="AY962" s="184"/>
      <c r="AZ962" s="184"/>
      <c r="BA962" s="184"/>
      <c r="BB962" s="186"/>
      <c r="BC962" s="184"/>
      <c r="BD962" s="184"/>
      <c r="BE962" s="184"/>
      <c r="BF962" s="184"/>
      <c r="BG962" s="186"/>
      <c r="BH962" s="186"/>
      <c r="BI962" s="199"/>
      <c r="BJ962" s="199"/>
      <c r="BK962" s="199"/>
      <c r="BL962" s="186"/>
      <c r="BM962" s="186"/>
      <c r="BN962" s="186"/>
      <c r="BO962" s="186"/>
      <c r="BP962" s="186"/>
      <c r="BQ962" s="186"/>
      <c r="BR962" s="186"/>
      <c r="BS962" s="186"/>
      <c r="BT962" s="187"/>
      <c r="BU962" s="188"/>
      <c r="BV962" s="189"/>
      <c r="BW962" s="185"/>
      <c r="BX962"/>
      <c r="BZ962"/>
    </row>
    <row r="963" spans="2:78" ht="18.75">
      <c r="B963" s="363" t="s">
        <v>816</v>
      </c>
      <c r="C963" s="364">
        <v>34109809000178</v>
      </c>
      <c r="D963" s="365" t="s">
        <v>11</v>
      </c>
      <c r="E963" s="365" t="s">
        <v>620</v>
      </c>
      <c r="F963" s="365" t="s">
        <v>665</v>
      </c>
      <c r="G963" s="366" t="s">
        <v>740</v>
      </c>
      <c r="H963" s="366" t="s">
        <v>34</v>
      </c>
      <c r="I963" s="366" t="s">
        <v>1424</v>
      </c>
      <c r="J963" s="366" t="s">
        <v>608</v>
      </c>
      <c r="K963" s="367" t="s">
        <v>48</v>
      </c>
      <c r="L963" s="368"/>
      <c r="M963" s="368" t="s">
        <v>1421</v>
      </c>
      <c r="N963" s="367">
        <v>527017</v>
      </c>
      <c r="O963" s="367" t="s">
        <v>1323</v>
      </c>
      <c r="P963" s="371">
        <v>43771</v>
      </c>
      <c r="Q963" s="372">
        <v>79.534691820000006</v>
      </c>
      <c r="R963" s="372">
        <v>30.106161608492084</v>
      </c>
      <c r="S963" s="367">
        <v>1</v>
      </c>
      <c r="T963" s="369">
        <v>0.10354851350153127</v>
      </c>
      <c r="U963" s="369">
        <v>1.1094728211483562</v>
      </c>
      <c r="V963" s="369">
        <v>0.12505147006755579</v>
      </c>
      <c r="W963" s="369">
        <v>1.1203176001660982</v>
      </c>
      <c r="X963" s="369">
        <v>0.17771322939155931</v>
      </c>
      <c r="Y963" s="369">
        <v>1.2165495112836642</v>
      </c>
      <c r="AA963" s="369"/>
      <c r="AB963" s="369">
        <v>3.6195246353368815E-3</v>
      </c>
      <c r="AC963" s="373">
        <v>3.7104387496579636</v>
      </c>
      <c r="AD963" s="575">
        <v>32388077000177</v>
      </c>
      <c r="AE963" s="370" t="s">
        <v>1822</v>
      </c>
      <c r="AF963" s="370" t="s">
        <v>1858</v>
      </c>
      <c r="AG963" s="374" t="s">
        <v>721</v>
      </c>
      <c r="AH963" s="374" t="s">
        <v>1819</v>
      </c>
      <c r="AI963" s="374">
        <v>1000</v>
      </c>
      <c r="AJ963" s="374">
        <v>500</v>
      </c>
      <c r="AK963" s="374">
        <v>500</v>
      </c>
      <c r="AL963" s="722">
        <v>0.25</v>
      </c>
      <c r="AM963" s="722">
        <v>20</v>
      </c>
      <c r="AN963" s="369" t="s">
        <v>1820</v>
      </c>
      <c r="AO963" s="367" t="s">
        <v>1326</v>
      </c>
      <c r="AP963" s="370" t="s">
        <v>1821</v>
      </c>
      <c r="AQ963" s="376" t="s">
        <v>677</v>
      </c>
      <c r="AR963" s="369">
        <v>6.6666666666666697E-4</v>
      </c>
      <c r="AS963" s="369">
        <v>6.6666666666666697E-4</v>
      </c>
      <c r="AT963" s="369" t="s">
        <v>1424</v>
      </c>
      <c r="AW963"/>
      <c r="AX963" s="198"/>
      <c r="AY963" s="184"/>
      <c r="AZ963" s="184"/>
      <c r="BA963" s="184"/>
      <c r="BB963" s="186"/>
      <c r="BC963" s="184"/>
      <c r="BD963" s="184"/>
      <c r="BE963" s="184"/>
      <c r="BF963" s="184"/>
      <c r="BG963" s="186"/>
      <c r="BH963" s="186"/>
      <c r="BI963" s="199"/>
      <c r="BJ963" s="199"/>
      <c r="BK963" s="199"/>
      <c r="BL963" s="186"/>
      <c r="BM963" s="186"/>
      <c r="BN963" s="186"/>
      <c r="BO963" s="186"/>
      <c r="BP963" s="186"/>
      <c r="BQ963" s="186"/>
      <c r="BR963" s="186"/>
      <c r="BS963" s="186"/>
      <c r="BT963" s="187"/>
      <c r="BU963" s="188"/>
      <c r="BV963" s="189"/>
      <c r="BW963" s="185"/>
      <c r="BX963"/>
      <c r="BZ963"/>
    </row>
    <row r="964" spans="2:78" ht="18.75">
      <c r="B964" s="363" t="s">
        <v>748</v>
      </c>
      <c r="C964" s="364">
        <v>34839385000105</v>
      </c>
      <c r="D964" s="365" t="s">
        <v>14</v>
      </c>
      <c r="E964" s="365" t="s">
        <v>614</v>
      </c>
      <c r="F964" s="365" t="s">
        <v>1424</v>
      </c>
      <c r="G964" s="366" t="s">
        <v>1424</v>
      </c>
      <c r="H964" s="366" t="s">
        <v>1340</v>
      </c>
      <c r="I964" s="366" t="s">
        <v>34</v>
      </c>
      <c r="J964" s="366" t="s">
        <v>608</v>
      </c>
      <c r="K964" s="367" t="s">
        <v>48</v>
      </c>
      <c r="L964" s="368"/>
      <c r="M964" s="368" t="s">
        <v>1421</v>
      </c>
      <c r="N964" s="367">
        <v>527874</v>
      </c>
      <c r="O964" s="367" t="s">
        <v>1323</v>
      </c>
      <c r="P964" s="371">
        <v>43650</v>
      </c>
      <c r="Q964" s="372">
        <v>93.640816760000007</v>
      </c>
      <c r="R964" s="372">
        <v>120.68842677396827</v>
      </c>
      <c r="S964" s="367">
        <v>2</v>
      </c>
      <c r="T964" s="369">
        <v>5.6186475644058875E-2</v>
      </c>
      <c r="U964" s="369">
        <v>0.60201122676933028</v>
      </c>
      <c r="V964" s="369">
        <v>-4.3129265005508621E-2</v>
      </c>
      <c r="W964" s="369">
        <v>-0.38638869772419548</v>
      </c>
      <c r="X964" s="369">
        <v>-6.4428979113419382E-2</v>
      </c>
      <c r="Y964" s="369">
        <v>-0.44105350694087692</v>
      </c>
      <c r="Z964" s="369">
        <v>-0.21626316328466821</v>
      </c>
      <c r="AA964" s="369">
        <v>-1.1685117249429871</v>
      </c>
      <c r="AB964" s="369">
        <v>0.29156684532738891</v>
      </c>
      <c r="AC964" s="373">
        <v>-0.53075551315515779</v>
      </c>
      <c r="AD964" s="575">
        <v>31690716000191</v>
      </c>
      <c r="AE964" s="370" t="s">
        <v>2100</v>
      </c>
      <c r="AF964" s="370" t="s">
        <v>1812</v>
      </c>
      <c r="AG964" s="374" t="s">
        <v>1459</v>
      </c>
      <c r="AH964" s="374" t="s">
        <v>1894</v>
      </c>
      <c r="AI964" s="374">
        <v>5000</v>
      </c>
      <c r="AJ964" s="374">
        <v>1000</v>
      </c>
      <c r="AK964" s="374">
        <v>1000</v>
      </c>
      <c r="AL964" s="722">
        <v>1.87</v>
      </c>
      <c r="AM964" s="722">
        <v>20</v>
      </c>
      <c r="AN964" s="369" t="s">
        <v>1891</v>
      </c>
      <c r="AO964" s="367" t="s">
        <v>1326</v>
      </c>
      <c r="AP964" s="370" t="s">
        <v>1816</v>
      </c>
      <c r="AQ964" s="376" t="s">
        <v>661</v>
      </c>
      <c r="AR964" s="369">
        <v>2.46666666666667E-3</v>
      </c>
      <c r="AS964" s="369">
        <v>2.46666666666667E-3</v>
      </c>
      <c r="AT964" s="369" t="s">
        <v>1424</v>
      </c>
      <c r="AW964"/>
      <c r="AX964" s="198"/>
      <c r="AY964" s="184"/>
      <c r="AZ964" s="184"/>
      <c r="BA964" s="184"/>
      <c r="BB964" s="186"/>
      <c r="BC964" s="184"/>
      <c r="BD964" s="184"/>
      <c r="BE964" s="184"/>
      <c r="BF964" s="184"/>
      <c r="BG964" s="186"/>
      <c r="BH964" s="186"/>
      <c r="BI964" s="199"/>
      <c r="BJ964" s="199"/>
      <c r="BK964" s="199"/>
      <c r="BL964" s="186"/>
      <c r="BM964" s="186"/>
      <c r="BN964" s="186"/>
      <c r="BO964" s="186"/>
      <c r="BP964" s="186"/>
      <c r="BQ964" s="186"/>
      <c r="BR964" s="186"/>
      <c r="BS964" s="186"/>
      <c r="BT964" s="187"/>
      <c r="BU964" s="188"/>
      <c r="BV964" s="189"/>
      <c r="BW964" s="185"/>
      <c r="BX964"/>
      <c r="BZ964"/>
    </row>
    <row r="965" spans="2:78" ht="18.75">
      <c r="B965" s="363" t="s">
        <v>761</v>
      </c>
      <c r="C965" s="364">
        <v>35002927000145</v>
      </c>
      <c r="D965" s="365" t="s">
        <v>14</v>
      </c>
      <c r="E965" s="365" t="s">
        <v>614</v>
      </c>
      <c r="F965" s="365" t="s">
        <v>1424</v>
      </c>
      <c r="G965" s="366" t="s">
        <v>1424</v>
      </c>
      <c r="H965" s="366" t="s">
        <v>867</v>
      </c>
      <c r="I965" s="366" t="s">
        <v>34</v>
      </c>
      <c r="J965" s="366" t="s">
        <v>611</v>
      </c>
      <c r="K965" s="367" t="s">
        <v>48</v>
      </c>
      <c r="L965" s="368"/>
      <c r="M965" s="368" t="s">
        <v>34</v>
      </c>
      <c r="N965" s="367">
        <v>527882</v>
      </c>
      <c r="O965" s="367" t="s">
        <v>1323</v>
      </c>
      <c r="P965" s="371">
        <v>43883</v>
      </c>
      <c r="Q965" s="372">
        <v>8.7581911199999993</v>
      </c>
      <c r="R965" s="372">
        <v>17.904152281309518</v>
      </c>
      <c r="S965" s="367">
        <v>4</v>
      </c>
      <c r="T965" s="369">
        <v>-4.7881184738564286E-2</v>
      </c>
      <c r="U965" s="369">
        <v>-0.51302400503349532</v>
      </c>
      <c r="V965" s="369">
        <v>9.7278106056601255E-2</v>
      </c>
      <c r="W965" s="369">
        <v>0.87150014523747554</v>
      </c>
      <c r="X965" s="369">
        <v>0.19719185750464385</v>
      </c>
      <c r="Y965" s="369">
        <v>1.3498919506314841</v>
      </c>
      <c r="AA965" s="369"/>
      <c r="AB965" s="369">
        <v>0.14639014371710554</v>
      </c>
      <c r="AC965" s="373">
        <v>-9.7980227250661259E-2</v>
      </c>
      <c r="AD965" s="575">
        <v>34979903000188</v>
      </c>
      <c r="AE965" s="370" t="s">
        <v>1836</v>
      </c>
      <c r="AF965" s="370" t="s">
        <v>1833</v>
      </c>
      <c r="AG965" s="374" t="s">
        <v>1458</v>
      </c>
      <c r="AH965" s="374" t="s">
        <v>1813</v>
      </c>
      <c r="AI965" s="374">
        <v>5000</v>
      </c>
      <c r="AJ965" s="374">
        <v>5000</v>
      </c>
      <c r="AK965" s="374">
        <v>5000</v>
      </c>
      <c r="AL965" s="722">
        <v>0.8</v>
      </c>
      <c r="AM965" s="722">
        <v>0</v>
      </c>
      <c r="AN965" s="369" t="s">
        <v>1815</v>
      </c>
      <c r="AO965" s="367" t="s">
        <v>1326</v>
      </c>
      <c r="AP965" s="370" t="s">
        <v>1835</v>
      </c>
      <c r="AQ965" s="376" t="s">
        <v>681</v>
      </c>
      <c r="AR965" s="369">
        <v>6.4000000000000003E-3</v>
      </c>
      <c r="AS965" s="369">
        <v>6.4000000000000003E-3</v>
      </c>
      <c r="AT965" s="369" t="s">
        <v>1424</v>
      </c>
      <c r="AW965"/>
      <c r="AX965" s="198"/>
      <c r="AY965" s="184"/>
      <c r="AZ965" s="184"/>
      <c r="BA965" s="184"/>
      <c r="BB965" s="186"/>
      <c r="BC965" s="184"/>
      <c r="BD965" s="184"/>
      <c r="BE965" s="184"/>
      <c r="BF965" s="184"/>
      <c r="BG965" s="186"/>
      <c r="BH965" s="186"/>
      <c r="BI965" s="199"/>
      <c r="BJ965" s="199"/>
      <c r="BK965" s="199"/>
      <c r="BL965" s="186"/>
      <c r="BM965" s="186"/>
      <c r="BN965" s="186"/>
      <c r="BO965" s="186"/>
      <c r="BP965" s="186"/>
      <c r="BQ965" s="186"/>
      <c r="BR965" s="186"/>
      <c r="BS965" s="186"/>
      <c r="BT965" s="187"/>
      <c r="BU965" s="188"/>
      <c r="BV965" s="189"/>
      <c r="BW965" s="185"/>
      <c r="BX965"/>
      <c r="BZ965"/>
    </row>
    <row r="966" spans="2:78" ht="18.75">
      <c r="B966" s="363" t="s">
        <v>1756</v>
      </c>
      <c r="C966" s="364">
        <v>33796273000143</v>
      </c>
      <c r="D966" s="365" t="s">
        <v>11</v>
      </c>
      <c r="E966" s="365" t="s">
        <v>621</v>
      </c>
      <c r="F966" s="365" t="s">
        <v>674</v>
      </c>
      <c r="G966" s="366" t="s">
        <v>740</v>
      </c>
      <c r="H966" s="366" t="s">
        <v>34</v>
      </c>
      <c r="I966" s="366" t="s">
        <v>34</v>
      </c>
      <c r="J966" s="366" t="s">
        <v>608</v>
      </c>
      <c r="K966" s="367" t="s">
        <v>48</v>
      </c>
      <c r="L966" s="368"/>
      <c r="M966" s="368" t="s">
        <v>1424</v>
      </c>
      <c r="N966" s="367">
        <v>527971</v>
      </c>
      <c r="O966" s="367" t="s">
        <v>1323</v>
      </c>
      <c r="P966" s="371">
        <v>43891</v>
      </c>
      <c r="Q966" s="372">
        <v>203.75416279000001</v>
      </c>
      <c r="R966" s="372">
        <v>205.74653923031741</v>
      </c>
      <c r="S966" s="367">
        <v>1</v>
      </c>
      <c r="T966" s="369">
        <v>8.5658345120448898E-2</v>
      </c>
      <c r="U966" s="369">
        <v>0.91778821928021781</v>
      </c>
      <c r="V966" s="369">
        <v>8.5702509732068055E-2</v>
      </c>
      <c r="W966" s="369">
        <v>0.7677960921160949</v>
      </c>
      <c r="X966" s="369">
        <v>0.14864930791069098</v>
      </c>
      <c r="Y966" s="369">
        <v>1.017590212673245</v>
      </c>
      <c r="AA966" s="369"/>
      <c r="AB966" s="369">
        <v>2.0174799894127821E-2</v>
      </c>
      <c r="AC966" s="373">
        <v>-1.2847183619767282</v>
      </c>
      <c r="AD966" s="575">
        <v>0</v>
      </c>
      <c r="AE966" s="370" t="s">
        <v>1958</v>
      </c>
      <c r="AF966" s="370" t="s">
        <v>1812</v>
      </c>
      <c r="AG966" s="374" t="s">
        <v>1459</v>
      </c>
      <c r="AH966" s="374" t="s">
        <v>1894</v>
      </c>
      <c r="AI966" s="374">
        <v>0</v>
      </c>
      <c r="AJ966" s="374">
        <v>0</v>
      </c>
      <c r="AK966" s="374">
        <v>0</v>
      </c>
      <c r="AL966" s="722">
        <v>1</v>
      </c>
      <c r="AM966" s="722">
        <v>20</v>
      </c>
      <c r="AN966" s="369" t="s">
        <v>1866</v>
      </c>
      <c r="AO966" s="367" t="s">
        <v>1323</v>
      </c>
      <c r="AP966" s="370" t="s">
        <v>1835</v>
      </c>
      <c r="AQ966" s="376" t="s">
        <v>1815</v>
      </c>
      <c r="AR966" s="369">
        <v>0</v>
      </c>
      <c r="AS966" s="369">
        <v>0</v>
      </c>
      <c r="AT966" s="369" t="s">
        <v>1424</v>
      </c>
      <c r="AW966"/>
      <c r="AX966" s="198"/>
      <c r="AY966" s="184"/>
      <c r="AZ966" s="184"/>
      <c r="BA966" s="184"/>
      <c r="BB966" s="186"/>
      <c r="BC966" s="184"/>
      <c r="BD966" s="184"/>
      <c r="BE966" s="184"/>
      <c r="BF966" s="184"/>
      <c r="BG966" s="186"/>
      <c r="BH966" s="186"/>
      <c r="BI966" s="199"/>
      <c r="BJ966" s="199"/>
      <c r="BK966" s="199"/>
      <c r="BL966" s="186"/>
      <c r="BM966" s="186"/>
      <c r="BN966" s="186"/>
      <c r="BO966" s="186"/>
      <c r="BP966" s="186"/>
      <c r="BQ966" s="186"/>
      <c r="BR966" s="186"/>
      <c r="BS966" s="186"/>
      <c r="BT966" s="187"/>
      <c r="BU966" s="188"/>
      <c r="BV966" s="189"/>
      <c r="BW966" s="185"/>
      <c r="BX966"/>
      <c r="BZ966"/>
    </row>
    <row r="967" spans="2:78" ht="18.75">
      <c r="B967" s="363" t="s">
        <v>1242</v>
      </c>
      <c r="C967" s="364">
        <v>35948858000167</v>
      </c>
      <c r="D967" s="365" t="s">
        <v>14</v>
      </c>
      <c r="E967" s="365" t="s">
        <v>607</v>
      </c>
      <c r="F967" s="365" t="s">
        <v>1424</v>
      </c>
      <c r="G967" s="366" t="s">
        <v>1424</v>
      </c>
      <c r="H967" s="366" t="s">
        <v>34</v>
      </c>
      <c r="I967" s="366" t="s">
        <v>34</v>
      </c>
      <c r="J967" s="366" t="s">
        <v>608</v>
      </c>
      <c r="K967" s="367" t="s">
        <v>48</v>
      </c>
      <c r="L967" s="368"/>
      <c r="M967" s="368" t="s">
        <v>34</v>
      </c>
      <c r="N967" s="367">
        <v>528404</v>
      </c>
      <c r="O967" s="367" t="s">
        <v>1323</v>
      </c>
      <c r="P967" s="371">
        <v>43819</v>
      </c>
      <c r="Q967" s="372">
        <v>24.271562849999999</v>
      </c>
      <c r="R967" s="372">
        <v>25.137724349325389</v>
      </c>
      <c r="S967" s="367">
        <v>2</v>
      </c>
      <c r="T967" s="369">
        <v>-7.0210319890093631E-2</v>
      </c>
      <c r="U967" s="369">
        <v>-0.75227001381375502</v>
      </c>
      <c r="V967" s="369">
        <v>-0.11245322204804442</v>
      </c>
      <c r="W967" s="369">
        <v>-1.0074517619645038</v>
      </c>
      <c r="X967" s="369">
        <v>8.0634860167881905E-2</v>
      </c>
      <c r="Y967" s="369">
        <v>0.5519921058523205</v>
      </c>
      <c r="AA967" s="369"/>
      <c r="AB967" s="369">
        <v>0.20645875613430065</v>
      </c>
      <c r="AC967" s="373">
        <v>-1.0853241192034737</v>
      </c>
      <c r="AD967" s="575">
        <v>0</v>
      </c>
      <c r="AE967" s="370" t="s">
        <v>2075</v>
      </c>
      <c r="AF967" s="370" t="s">
        <v>1833</v>
      </c>
      <c r="AG967" s="374" t="s">
        <v>1458</v>
      </c>
      <c r="AH967" s="374" t="s">
        <v>1819</v>
      </c>
      <c r="AI967" s="374">
        <v>100</v>
      </c>
      <c r="AJ967" s="374">
        <v>100</v>
      </c>
      <c r="AK967" s="374">
        <v>100</v>
      </c>
      <c r="AL967" s="722">
        <v>1.8</v>
      </c>
      <c r="AM967" s="722">
        <v>20</v>
      </c>
      <c r="AN967" s="369" t="s">
        <v>1834</v>
      </c>
      <c r="AO967" s="367" t="s">
        <v>1326</v>
      </c>
      <c r="AP967" s="370" t="s">
        <v>1816</v>
      </c>
      <c r="AQ967" s="376" t="s">
        <v>661</v>
      </c>
      <c r="AR967" s="369">
        <v>6.0000000000000001E-3</v>
      </c>
      <c r="AS967" s="369">
        <v>6.0000000000000001E-3</v>
      </c>
      <c r="AT967" s="369" t="s">
        <v>1424</v>
      </c>
      <c r="AW967" s="198"/>
      <c r="AX967" s="198"/>
      <c r="AY967" s="184"/>
      <c r="AZ967" s="184"/>
      <c r="BA967" s="184"/>
      <c r="BB967" s="186"/>
      <c r="BC967" s="184"/>
      <c r="BD967" s="184"/>
      <c r="BE967" s="184"/>
      <c r="BF967" s="184"/>
      <c r="BG967" s="186"/>
      <c r="BH967" s="186"/>
      <c r="BI967" s="199"/>
      <c r="BJ967" s="199"/>
      <c r="BK967" s="199"/>
      <c r="BL967" s="218"/>
      <c r="BM967" s="186"/>
      <c r="BN967" s="186"/>
      <c r="BO967" s="186"/>
      <c r="BP967" s="186"/>
      <c r="BQ967" s="186"/>
      <c r="BR967" s="186"/>
      <c r="BS967" s="186"/>
      <c r="BT967" s="187"/>
      <c r="BU967" s="188"/>
      <c r="BV967" s="189"/>
      <c r="BW967" s="185"/>
      <c r="BX967"/>
      <c r="BZ967"/>
    </row>
    <row r="968" spans="2:78" ht="18.75">
      <c r="B968" s="363" t="s">
        <v>311</v>
      </c>
      <c r="C968" s="364">
        <v>35726270000169</v>
      </c>
      <c r="D968" s="365" t="s">
        <v>13</v>
      </c>
      <c r="E968" s="365" t="s">
        <v>615</v>
      </c>
      <c r="F968" s="365" t="s">
        <v>619</v>
      </c>
      <c r="G968" s="366" t="s">
        <v>34</v>
      </c>
      <c r="H968" s="366" t="s">
        <v>1339</v>
      </c>
      <c r="I968" s="366" t="s">
        <v>34</v>
      </c>
      <c r="J968" s="366" t="s">
        <v>1424</v>
      </c>
      <c r="K968" s="367" t="s">
        <v>48</v>
      </c>
      <c r="L968" s="368"/>
      <c r="M968" s="368" t="s">
        <v>34</v>
      </c>
      <c r="N968" s="367">
        <v>528846</v>
      </c>
      <c r="O968" s="367" t="s">
        <v>1323</v>
      </c>
      <c r="P968" s="371">
        <v>43860</v>
      </c>
      <c r="Q968" s="372">
        <v>18.48291918</v>
      </c>
      <c r="R968" s="372">
        <v>18.004928358015885</v>
      </c>
      <c r="S968" s="367">
        <v>2</v>
      </c>
      <c r="T968" s="369">
        <v>8.1814581822014398E-2</v>
      </c>
      <c r="U968" s="369">
        <v>0.87660413303568108</v>
      </c>
      <c r="V968" s="369">
        <v>0.1052572270042722</v>
      </c>
      <c r="W968" s="369">
        <v>0.94298390809688548</v>
      </c>
      <c r="X968" s="369">
        <v>0.13256187325948043</v>
      </c>
      <c r="Y968" s="369">
        <v>0.9074624476793598</v>
      </c>
      <c r="AA968" s="369"/>
      <c r="AB968" s="369">
        <v>1.1225158110769805E-2</v>
      </c>
      <c r="AC968" s="373">
        <v>-0.56696026356029339</v>
      </c>
      <c r="AD968" s="575">
        <v>0</v>
      </c>
      <c r="AE968" s="370" t="s">
        <v>2095</v>
      </c>
      <c r="AF968" s="370" t="s">
        <v>1833</v>
      </c>
      <c r="AG968" s="374" t="s">
        <v>1458</v>
      </c>
      <c r="AH968" s="374" t="s">
        <v>1819</v>
      </c>
      <c r="AI968" s="374">
        <v>30</v>
      </c>
      <c r="AJ968" s="374">
        <v>30</v>
      </c>
      <c r="AK968" s="374">
        <v>30</v>
      </c>
      <c r="AL968" s="722">
        <v>1.5</v>
      </c>
      <c r="AM968" s="722">
        <v>20</v>
      </c>
      <c r="AN968" s="369" t="s">
        <v>1815</v>
      </c>
      <c r="AO968" s="367" t="s">
        <v>1326</v>
      </c>
      <c r="AP968" s="370" t="s">
        <v>1835</v>
      </c>
      <c r="AQ968" s="376" t="s">
        <v>666</v>
      </c>
      <c r="AR968" s="369">
        <v>5.3333333333333297E-3</v>
      </c>
      <c r="AS968" s="369">
        <v>5.3333333333333297E-3</v>
      </c>
      <c r="AT968" s="369" t="s">
        <v>1424</v>
      </c>
      <c r="AW968"/>
      <c r="AX968" s="198"/>
      <c r="AY968" s="184"/>
      <c r="AZ968" s="184"/>
      <c r="BA968" s="184"/>
      <c r="BB968" s="186"/>
      <c r="BC968" s="184"/>
      <c r="BD968" s="184"/>
      <c r="BE968" s="184"/>
      <c r="BF968" s="184"/>
      <c r="BG968" s="186"/>
      <c r="BH968" s="186"/>
      <c r="BI968" s="199"/>
      <c r="BJ968" s="199"/>
      <c r="BK968" s="199"/>
      <c r="BL968" s="186"/>
      <c r="BM968" s="186"/>
      <c r="BN968" s="186"/>
      <c r="BO968" s="186"/>
      <c r="BP968" s="186"/>
      <c r="BQ968" s="186"/>
      <c r="BR968" s="186"/>
      <c r="BS968" s="186"/>
      <c r="BT968" s="187"/>
      <c r="BU968" s="188"/>
      <c r="BV968" s="189"/>
      <c r="BW968" s="185"/>
      <c r="BX968"/>
      <c r="BZ968"/>
    </row>
    <row r="969" spans="2:78" ht="18.75">
      <c r="B969" s="363" t="s">
        <v>1189</v>
      </c>
      <c r="C969" s="364">
        <v>35726822000139</v>
      </c>
      <c r="D969" s="365" t="s">
        <v>14</v>
      </c>
      <c r="E969" s="365" t="s">
        <v>607</v>
      </c>
      <c r="F969" s="365" t="s">
        <v>1424</v>
      </c>
      <c r="G969" s="366" t="s">
        <v>1424</v>
      </c>
      <c r="H969" s="366" t="s">
        <v>34</v>
      </c>
      <c r="I969" s="366" t="s">
        <v>34</v>
      </c>
      <c r="J969" s="366" t="s">
        <v>608</v>
      </c>
      <c r="K969" s="367" t="s">
        <v>48</v>
      </c>
      <c r="L969" s="368"/>
      <c r="M969" s="368" t="s">
        <v>1421</v>
      </c>
      <c r="N969" s="367">
        <v>528854</v>
      </c>
      <c r="O969" s="367" t="s">
        <v>1323</v>
      </c>
      <c r="P969" s="371">
        <v>43845</v>
      </c>
      <c r="Q969" s="372">
        <v>8.9150839600000005</v>
      </c>
      <c r="R969" s="372">
        <v>9.9520943229365102</v>
      </c>
      <c r="S969" s="367">
        <v>2</v>
      </c>
      <c r="T969" s="369">
        <v>0.11658066535888723</v>
      </c>
      <c r="U969" s="369">
        <v>1.2491060983233171</v>
      </c>
      <c r="V969" s="369">
        <v>4.2984185447658696E-2</v>
      </c>
      <c r="W969" s="369">
        <v>0.38508895145175442</v>
      </c>
      <c r="X969" s="369">
        <v>0.19146827856909487</v>
      </c>
      <c r="Y969" s="369">
        <v>1.3107107530319864</v>
      </c>
      <c r="AA969" s="369"/>
      <c r="AB969" s="369">
        <v>0.19917652318317935</v>
      </c>
      <c r="AC969" s="373">
        <v>-0.34460517264113988</v>
      </c>
      <c r="AD969" s="575">
        <v>0</v>
      </c>
      <c r="AE969" s="370" t="s">
        <v>1964</v>
      </c>
      <c r="AF969" s="370" t="s">
        <v>1833</v>
      </c>
      <c r="AG969" s="374" t="s">
        <v>1458</v>
      </c>
      <c r="AH969" s="374" t="s">
        <v>1819</v>
      </c>
      <c r="AI969" s="374">
        <v>500</v>
      </c>
      <c r="AJ969" s="374">
        <v>100</v>
      </c>
      <c r="AK969" s="374">
        <v>100</v>
      </c>
      <c r="AL969" s="722">
        <v>1.5</v>
      </c>
      <c r="AM969" s="722">
        <v>20</v>
      </c>
      <c r="AN969" s="369" t="s">
        <v>1834</v>
      </c>
      <c r="AO969" s="367" t="s">
        <v>1326</v>
      </c>
      <c r="AP969" s="370" t="s">
        <v>1816</v>
      </c>
      <c r="AQ969" s="376" t="s">
        <v>661</v>
      </c>
      <c r="AR969" s="369">
        <v>1E-3</v>
      </c>
      <c r="AS969" s="369">
        <v>1E-3</v>
      </c>
      <c r="AT969" s="369" t="s">
        <v>1424</v>
      </c>
      <c r="AW969"/>
      <c r="AX969" s="198"/>
      <c r="AY969" s="184"/>
      <c r="AZ969" s="184"/>
      <c r="BA969" s="184"/>
      <c r="BB969" s="186"/>
      <c r="BC969" s="184"/>
      <c r="BD969" s="184"/>
      <c r="BE969" s="184"/>
      <c r="BF969" s="184"/>
      <c r="BG969" s="186"/>
      <c r="BH969" s="186"/>
      <c r="BI969" s="199"/>
      <c r="BJ969" s="199"/>
      <c r="BK969" s="199"/>
      <c r="BL969" s="186"/>
      <c r="BM969" s="186"/>
      <c r="BN969" s="186"/>
      <c r="BO969" s="186"/>
      <c r="BP969" s="186"/>
      <c r="BQ969" s="186"/>
      <c r="BR969" s="186"/>
      <c r="BS969" s="186"/>
      <c r="BT969" s="187"/>
      <c r="BU969" s="188"/>
      <c r="BV969" s="189"/>
      <c r="BW969" s="185"/>
      <c r="BX969"/>
      <c r="BZ969"/>
    </row>
    <row r="970" spans="2:78" ht="18.75">
      <c r="B970" s="363" t="s">
        <v>832</v>
      </c>
      <c r="C970" s="364">
        <v>36015243000140</v>
      </c>
      <c r="D970" s="365" t="s">
        <v>11</v>
      </c>
      <c r="E970" s="365" t="s">
        <v>620</v>
      </c>
      <c r="F970" s="365" t="s">
        <v>687</v>
      </c>
      <c r="G970" s="366" t="s">
        <v>740</v>
      </c>
      <c r="H970" s="366" t="s">
        <v>34</v>
      </c>
      <c r="I970" s="366" t="s">
        <v>1321</v>
      </c>
      <c r="J970" s="366" t="s">
        <v>608</v>
      </c>
      <c r="K970" s="367" t="s">
        <v>48</v>
      </c>
      <c r="L970" s="368"/>
      <c r="M970" s="368" t="s">
        <v>1421</v>
      </c>
      <c r="N970" s="367">
        <v>528889</v>
      </c>
      <c r="O970" s="367" t="s">
        <v>1323</v>
      </c>
      <c r="P970" s="371">
        <v>43861</v>
      </c>
      <c r="Q970" s="372">
        <v>134.01067151000001</v>
      </c>
      <c r="R970" s="372">
        <v>105.89359028541834</v>
      </c>
      <c r="S970" s="367">
        <v>1</v>
      </c>
      <c r="T970" s="369">
        <v>0.12919468621907493</v>
      </c>
      <c r="U970" s="369">
        <v>1.3842593017497451</v>
      </c>
      <c r="V970" s="369">
        <v>0.15840707619061289</v>
      </c>
      <c r="W970" s="369">
        <v>1.4191455354449189</v>
      </c>
      <c r="X970" s="369">
        <v>0.25263967082331362</v>
      </c>
      <c r="Y970" s="369">
        <v>1.7294641998417584</v>
      </c>
      <c r="AA970" s="369"/>
      <c r="AB970" s="369">
        <v>2.6497681593238903E-3</v>
      </c>
      <c r="AC970" s="373">
        <v>17.656499652894315</v>
      </c>
      <c r="AD970" s="575">
        <v>0</v>
      </c>
      <c r="AE970" s="370" t="s">
        <v>2101</v>
      </c>
      <c r="AF970" s="370" t="s">
        <v>1833</v>
      </c>
      <c r="AG970" s="374" t="s">
        <v>1458</v>
      </c>
      <c r="AH970" s="374" t="s">
        <v>1894</v>
      </c>
      <c r="AI970" s="374">
        <v>1000</v>
      </c>
      <c r="AJ970" s="374">
        <v>1000</v>
      </c>
      <c r="AK970" s="374">
        <v>1000</v>
      </c>
      <c r="AL970" s="722">
        <v>0.6</v>
      </c>
      <c r="AM970" s="722">
        <v>20</v>
      </c>
      <c r="AN970" s="369" t="s">
        <v>1820</v>
      </c>
      <c r="AO970" s="367" t="s">
        <v>1326</v>
      </c>
      <c r="AP970" s="370" t="s">
        <v>1835</v>
      </c>
      <c r="AQ970" s="376" t="s">
        <v>1950</v>
      </c>
      <c r="AR970" s="369">
        <v>0</v>
      </c>
      <c r="AS970" s="369">
        <v>0</v>
      </c>
      <c r="AT970" s="369" t="s">
        <v>1424</v>
      </c>
      <c r="AW970"/>
      <c r="AX970" s="198"/>
      <c r="AY970" s="184"/>
      <c r="AZ970" s="184"/>
      <c r="BA970" s="184"/>
      <c r="BB970" s="186"/>
      <c r="BC970" s="184"/>
      <c r="BD970" s="184"/>
      <c r="BE970" s="184"/>
      <c r="BF970" s="184"/>
      <c r="BG970" s="186"/>
      <c r="BH970" s="186"/>
      <c r="BI970" s="199"/>
      <c r="BJ970" s="199"/>
      <c r="BK970" s="199"/>
      <c r="BL970" s="186"/>
      <c r="BM970" s="186"/>
      <c r="BN970" s="186"/>
      <c r="BO970" s="186"/>
      <c r="BP970" s="186"/>
      <c r="BQ970" s="186"/>
      <c r="BR970" s="186"/>
      <c r="BS970" s="186"/>
      <c r="BT970" s="187"/>
      <c r="BU970" s="188"/>
      <c r="BV970" s="189"/>
      <c r="BW970" s="185"/>
      <c r="BX970"/>
      <c r="BZ970"/>
    </row>
    <row r="971" spans="2:78" ht="18.75">
      <c r="B971" s="363" t="s">
        <v>805</v>
      </c>
      <c r="C971" s="364">
        <v>35844973000191</v>
      </c>
      <c r="D971" s="365" t="s">
        <v>13</v>
      </c>
      <c r="E971" s="365" t="s">
        <v>616</v>
      </c>
      <c r="F971" s="365" t="s">
        <v>617</v>
      </c>
      <c r="G971" s="366" t="s">
        <v>1424</v>
      </c>
      <c r="H971" s="366" t="s">
        <v>1339</v>
      </c>
      <c r="I971" s="366" t="s">
        <v>34</v>
      </c>
      <c r="J971" s="366" t="s">
        <v>608</v>
      </c>
      <c r="K971" s="367" t="s">
        <v>48</v>
      </c>
      <c r="L971" s="368"/>
      <c r="M971" s="368" t="s">
        <v>1421</v>
      </c>
      <c r="N971" s="367">
        <v>529125</v>
      </c>
      <c r="O971" s="367" t="s">
        <v>1323</v>
      </c>
      <c r="P971" s="371">
        <v>43890</v>
      </c>
      <c r="Q971" s="372">
        <v>88.800055060000005</v>
      </c>
      <c r="R971" s="372">
        <v>74.164166826494053</v>
      </c>
      <c r="S971" s="367">
        <v>2</v>
      </c>
      <c r="T971" s="369">
        <v>0.12158828233831875</v>
      </c>
      <c r="U971" s="369">
        <v>1.3027603203833775</v>
      </c>
      <c r="V971" s="369">
        <v>0.14188298816416012</v>
      </c>
      <c r="W971" s="369">
        <v>1.2711086780394987</v>
      </c>
      <c r="X971" s="369">
        <v>0.24718118135138933</v>
      </c>
      <c r="Y971" s="369">
        <v>1.6920976924514428</v>
      </c>
      <c r="AA971" s="369"/>
      <c r="AB971" s="369">
        <v>3.2820263386678317E-2</v>
      </c>
      <c r="AC971" s="373">
        <v>0.92203838227523194</v>
      </c>
      <c r="AD971" s="575">
        <v>35844975000180</v>
      </c>
      <c r="AE971" s="370" t="s">
        <v>2102</v>
      </c>
      <c r="AF971" s="370" t="s">
        <v>1858</v>
      </c>
      <c r="AG971" s="374" t="s">
        <v>721</v>
      </c>
      <c r="AH971" s="374" t="s">
        <v>1819</v>
      </c>
      <c r="AI971" s="374">
        <v>1000</v>
      </c>
      <c r="AJ971" s="374">
        <v>1000</v>
      </c>
      <c r="AK971" s="374">
        <v>1000</v>
      </c>
      <c r="AL971" s="722">
        <v>1.44</v>
      </c>
      <c r="AM971" s="722">
        <v>20</v>
      </c>
      <c r="AN971" s="369" t="s">
        <v>1820</v>
      </c>
      <c r="AO971" s="367" t="s">
        <v>1326</v>
      </c>
      <c r="AP971" s="370" t="s">
        <v>1835</v>
      </c>
      <c r="AQ971" s="376" t="s">
        <v>670</v>
      </c>
      <c r="AR971" s="369">
        <v>2.8739999999999998E-3</v>
      </c>
      <c r="AS971" s="369">
        <v>2.8739999999999998E-3</v>
      </c>
      <c r="AT971" s="369" t="s">
        <v>1424</v>
      </c>
      <c r="AW971"/>
      <c r="AX971" s="198"/>
      <c r="AY971" s="184"/>
      <c r="AZ971" s="184"/>
      <c r="BA971" s="184"/>
      <c r="BB971" s="186"/>
      <c r="BC971" s="184"/>
      <c r="BD971" s="184"/>
      <c r="BE971" s="184"/>
      <c r="BF971" s="184"/>
      <c r="BG971" s="186"/>
      <c r="BH971" s="186"/>
      <c r="BI971" s="199"/>
      <c r="BJ971" s="199"/>
      <c r="BK971" s="199"/>
      <c r="BL971" s="186"/>
      <c r="BM971" s="186"/>
      <c r="BN971" s="186"/>
      <c r="BO971" s="186"/>
      <c r="BP971" s="186"/>
      <c r="BQ971" s="186"/>
      <c r="BR971" s="186"/>
      <c r="BS971" s="186"/>
      <c r="BT971" s="187"/>
      <c r="BU971" s="188"/>
      <c r="BV971" s="189"/>
      <c r="BW971" s="185"/>
      <c r="BX971"/>
      <c r="BZ971"/>
    </row>
    <row r="972" spans="2:78" ht="18.75">
      <c r="B972" s="363" t="s">
        <v>136</v>
      </c>
      <c r="C972" s="364">
        <v>35704552000165</v>
      </c>
      <c r="D972" s="365" t="s">
        <v>14</v>
      </c>
      <c r="E972" s="365" t="s">
        <v>607</v>
      </c>
      <c r="F972" s="365" t="s">
        <v>1424</v>
      </c>
      <c r="G972" s="366" t="s">
        <v>1424</v>
      </c>
      <c r="H972" s="366" t="s">
        <v>34</v>
      </c>
      <c r="I972" s="366" t="s">
        <v>34</v>
      </c>
      <c r="J972" s="366" t="s">
        <v>608</v>
      </c>
      <c r="K972" s="367" t="s">
        <v>48</v>
      </c>
      <c r="L972" s="368"/>
      <c r="M972" s="368" t="s">
        <v>34</v>
      </c>
      <c r="N972" s="367">
        <v>529222</v>
      </c>
      <c r="O972" s="367" t="s">
        <v>1323</v>
      </c>
      <c r="P972" s="371">
        <v>43869</v>
      </c>
      <c r="Q972" s="372">
        <v>3.2882786400000001</v>
      </c>
      <c r="R972" s="372">
        <v>3.6301840035856587</v>
      </c>
      <c r="S972" s="367">
        <v>2</v>
      </c>
      <c r="T972" s="369">
        <v>-2.5251498137469852E-2</v>
      </c>
      <c r="U972" s="369">
        <v>-0.27055773114876092</v>
      </c>
      <c r="V972" s="369">
        <v>-0.13656374416745853</v>
      </c>
      <c r="W972" s="369">
        <v>-1.2234543588550595</v>
      </c>
      <c r="X972" s="369">
        <v>-8.1350281707887828E-2</v>
      </c>
      <c r="Y972" s="369">
        <v>-0.55688957875197931</v>
      </c>
      <c r="AA972" s="369"/>
      <c r="AB972" s="369">
        <v>0.23093944415781759</v>
      </c>
      <c r="AC972" s="373">
        <v>-1.074676483602844</v>
      </c>
      <c r="AD972" s="575">
        <v>11176045000138</v>
      </c>
      <c r="AE972" s="370" t="s">
        <v>1903</v>
      </c>
      <c r="AF972" s="370" t="s">
        <v>1812</v>
      </c>
      <c r="AG972" s="374" t="s">
        <v>1459</v>
      </c>
      <c r="AH972" s="374" t="s">
        <v>1813</v>
      </c>
      <c r="AI972" s="374">
        <v>100000</v>
      </c>
      <c r="AJ972" s="374">
        <v>10000</v>
      </c>
      <c r="AK972" s="374">
        <v>100000</v>
      </c>
      <c r="AL972" s="722">
        <v>1.5</v>
      </c>
      <c r="AM972" s="722">
        <v>20</v>
      </c>
      <c r="AN972" s="369" t="s">
        <v>1815</v>
      </c>
      <c r="AO972" s="367" t="s">
        <v>1326</v>
      </c>
      <c r="AP972" s="370" t="s">
        <v>1816</v>
      </c>
      <c r="AQ972" s="376" t="s">
        <v>661</v>
      </c>
      <c r="AR972" s="369">
        <v>4.1399999999999996E-3</v>
      </c>
      <c r="AS972" s="369">
        <v>4.1399999999999996E-3</v>
      </c>
      <c r="AT972" s="369" t="s">
        <v>1424</v>
      </c>
      <c r="AW972"/>
      <c r="AX972" s="198"/>
      <c r="AY972" s="184"/>
      <c r="AZ972" s="184"/>
      <c r="BA972" s="184"/>
      <c r="BB972" s="186"/>
      <c r="BC972" s="184"/>
      <c r="BD972" s="184"/>
      <c r="BE972" s="184"/>
      <c r="BF972" s="184"/>
      <c r="BG972" s="186"/>
      <c r="BH972" s="186"/>
      <c r="BI972" s="199"/>
      <c r="BJ972" s="199"/>
      <c r="BK972" s="199"/>
      <c r="BL972" s="186"/>
      <c r="BM972" s="186"/>
      <c r="BN972" s="186"/>
      <c r="BO972" s="186"/>
      <c r="BP972" s="186"/>
      <c r="BQ972" s="186"/>
      <c r="BR972" s="186"/>
      <c r="BS972" s="186"/>
      <c r="BT972" s="187"/>
      <c r="BU972" s="188"/>
      <c r="BV972" s="189"/>
      <c r="BW972" s="185"/>
      <c r="BX972"/>
      <c r="BZ972"/>
    </row>
    <row r="973" spans="2:78" ht="18.75">
      <c r="B973" s="363" t="s">
        <v>1227</v>
      </c>
      <c r="C973" s="364">
        <v>35471498000155</v>
      </c>
      <c r="D973" s="365" t="s">
        <v>14</v>
      </c>
      <c r="E973" s="365" t="s">
        <v>607</v>
      </c>
      <c r="F973" s="365" t="s">
        <v>1319</v>
      </c>
      <c r="G973" s="366" t="s">
        <v>1424</v>
      </c>
      <c r="H973" s="366" t="s">
        <v>34</v>
      </c>
      <c r="I973" s="366" t="s">
        <v>34</v>
      </c>
      <c r="J973" s="366" t="s">
        <v>608</v>
      </c>
      <c r="K973" s="367" t="s">
        <v>48</v>
      </c>
      <c r="L973" s="368"/>
      <c r="M973" s="368" t="s">
        <v>34</v>
      </c>
      <c r="N973" s="367">
        <v>529478</v>
      </c>
      <c r="O973" s="367" t="s">
        <v>1323</v>
      </c>
      <c r="P973" s="371">
        <v>43898</v>
      </c>
      <c r="Q973" s="372">
        <v>567.50558711999997</v>
      </c>
      <c r="R973" s="372">
        <v>6918258.2259364584</v>
      </c>
      <c r="S973" s="367">
        <v>2</v>
      </c>
      <c r="T973" s="369">
        <v>6.3260159151457662E-2</v>
      </c>
      <c r="U973" s="369">
        <v>0.6778023640003662</v>
      </c>
      <c r="V973" s="369">
        <v>-2.3845110893135013E-2</v>
      </c>
      <c r="W973" s="369">
        <v>-0.21362481702182237</v>
      </c>
      <c r="X973" s="369">
        <v>0.83991219504131753</v>
      </c>
      <c r="Y973" s="369">
        <v>5.7496832053361793</v>
      </c>
      <c r="AA973" s="369"/>
      <c r="AB973" s="369">
        <v>0.24867965224334274</v>
      </c>
      <c r="AC973" s="373">
        <v>-0.54474322798970265</v>
      </c>
      <c r="AD973" s="575">
        <v>29088425000186</v>
      </c>
      <c r="AE973" s="370" t="s">
        <v>2056</v>
      </c>
      <c r="AF973" s="370" t="s">
        <v>1833</v>
      </c>
      <c r="AG973" s="374" t="s">
        <v>1458</v>
      </c>
      <c r="AH973" s="374" t="s">
        <v>1819</v>
      </c>
      <c r="AI973" s="374">
        <v>50</v>
      </c>
      <c r="AJ973" s="374">
        <v>50</v>
      </c>
      <c r="AK973" s="374">
        <v>30</v>
      </c>
      <c r="AL973" s="722">
        <v>2</v>
      </c>
      <c r="AM973" s="722">
        <v>20</v>
      </c>
      <c r="AN973" s="369" t="s">
        <v>1869</v>
      </c>
      <c r="AO973" s="367" t="s">
        <v>1326</v>
      </c>
      <c r="AP973" s="370" t="s">
        <v>1816</v>
      </c>
      <c r="AQ973" s="376" t="s">
        <v>683</v>
      </c>
      <c r="AR973" s="369">
        <v>5.3333333333333297E-3</v>
      </c>
      <c r="AS973" s="369">
        <v>5.3333333333333297E-3</v>
      </c>
      <c r="AT973" s="369" t="s">
        <v>1424</v>
      </c>
      <c r="AW973"/>
      <c r="AX973" s="198"/>
      <c r="AY973" s="184"/>
      <c r="AZ973" s="184"/>
      <c r="BA973" s="184"/>
      <c r="BB973" s="186"/>
      <c r="BC973" s="184"/>
      <c r="BD973" s="184"/>
      <c r="BE973" s="184"/>
      <c r="BF973" s="184"/>
      <c r="BG973" s="186"/>
      <c r="BH973" s="186"/>
      <c r="BI973" s="199"/>
      <c r="BJ973" s="199"/>
      <c r="BK973" s="199"/>
      <c r="BL973" s="186"/>
      <c r="BM973" s="186"/>
      <c r="BN973" s="186"/>
      <c r="BO973" s="186"/>
      <c r="BP973" s="186"/>
      <c r="BQ973" s="186"/>
      <c r="BR973" s="186"/>
      <c r="BS973" s="186"/>
      <c r="BT973" s="187"/>
      <c r="BU973" s="188"/>
      <c r="BV973" s="189"/>
      <c r="BW973" s="185"/>
      <c r="BX973"/>
      <c r="BZ973"/>
    </row>
    <row r="974" spans="2:78" ht="18.75">
      <c r="B974" s="363" t="s">
        <v>505</v>
      </c>
      <c r="C974" s="364"/>
      <c r="D974" s="365" t="s">
        <v>14</v>
      </c>
      <c r="E974" s="365" t="s">
        <v>15</v>
      </c>
      <c r="F974" s="365" t="s">
        <v>703</v>
      </c>
      <c r="G974" s="366" t="s">
        <v>1424</v>
      </c>
      <c r="H974" s="366" t="s">
        <v>34</v>
      </c>
      <c r="I974" s="366" t="s">
        <v>34</v>
      </c>
      <c r="J974" s="366" t="s">
        <v>611</v>
      </c>
      <c r="L974" s="368"/>
      <c r="M974" s="368" t="s">
        <v>1421</v>
      </c>
      <c r="N974" s="367">
        <v>530026</v>
      </c>
      <c r="O974" s="367" t="s">
        <v>1323</v>
      </c>
      <c r="P974" s="371"/>
      <c r="S974" s="367"/>
      <c r="U974" s="369"/>
      <c r="W974" s="369"/>
      <c r="Y974" s="369"/>
      <c r="AA974" s="369"/>
      <c r="AD974" s="575">
        <v>0</v>
      </c>
      <c r="AE974" s="370"/>
      <c r="AF974" s="370"/>
      <c r="AG974" s="374" t="s">
        <v>1458</v>
      </c>
      <c r="AH974" s="374"/>
      <c r="AI974" s="374">
        <v>1000</v>
      </c>
      <c r="AJ974" s="374">
        <v>0</v>
      </c>
      <c r="AK974" s="374">
        <v>0</v>
      </c>
      <c r="AN974" s="369"/>
      <c r="AO974" s="367" t="s">
        <v>1326</v>
      </c>
      <c r="AP974" s="370"/>
      <c r="AR974" s="369">
        <v>1.6665000000000001E-4</v>
      </c>
      <c r="AS974" s="369">
        <v>1.6665000000000001E-4</v>
      </c>
      <c r="AT974" s="369" t="s">
        <v>1424</v>
      </c>
      <c r="AW974"/>
      <c r="AX974" s="198"/>
      <c r="AY974" s="184"/>
      <c r="AZ974" s="184"/>
      <c r="BA974" s="184"/>
      <c r="BB974" s="186"/>
      <c r="BC974" s="184"/>
      <c r="BD974" s="184"/>
      <c r="BE974" s="184"/>
      <c r="BF974" s="184"/>
      <c r="BG974" s="186"/>
      <c r="BH974" s="186"/>
      <c r="BI974" s="199"/>
      <c r="BJ974" s="199"/>
      <c r="BK974" s="199"/>
      <c r="BL974" s="186"/>
      <c r="BM974" s="186"/>
      <c r="BN974" s="186"/>
      <c r="BO974" s="186"/>
      <c r="BP974" s="186"/>
      <c r="BQ974" s="186"/>
      <c r="BR974" s="186"/>
      <c r="BS974" s="186"/>
      <c r="BT974" s="187"/>
      <c r="BU974" s="188"/>
      <c r="BV974" s="189"/>
      <c r="BW974" s="185"/>
      <c r="BX974"/>
      <c r="BZ974"/>
    </row>
    <row r="975" spans="2:78" ht="18.75">
      <c r="B975" s="363" t="s">
        <v>181</v>
      </c>
      <c r="C975" s="364">
        <v>34702572000134</v>
      </c>
      <c r="D975" s="365" t="s">
        <v>13</v>
      </c>
      <c r="E975" s="365" t="s">
        <v>616</v>
      </c>
      <c r="F975" s="365" t="s">
        <v>610</v>
      </c>
      <c r="G975" s="366" t="s">
        <v>34</v>
      </c>
      <c r="H975" s="366" t="s">
        <v>1340</v>
      </c>
      <c r="I975" s="366" t="s">
        <v>34</v>
      </c>
      <c r="J975" s="366" t="s">
        <v>611</v>
      </c>
      <c r="K975" s="367" t="s">
        <v>48</v>
      </c>
      <c r="L975" s="368" t="s">
        <v>717</v>
      </c>
      <c r="M975" s="368" t="s">
        <v>34</v>
      </c>
      <c r="N975" s="367">
        <v>530042</v>
      </c>
      <c r="O975" s="367" t="s">
        <v>1323</v>
      </c>
      <c r="P975" s="371">
        <v>43889</v>
      </c>
      <c r="Q975" s="372">
        <v>150.43673459999999</v>
      </c>
      <c r="R975" s="372">
        <v>1930373.3669820887</v>
      </c>
      <c r="S975" s="367">
        <v>3</v>
      </c>
      <c r="T975" s="369">
        <v>0.11801922509157148</v>
      </c>
      <c r="U975" s="369">
        <v>1.2645195781603602</v>
      </c>
      <c r="V975" s="369">
        <v>0.1701019807460098</v>
      </c>
      <c r="W975" s="369">
        <v>1.523918453337014</v>
      </c>
      <c r="X975" s="369">
        <v>0.51671873910028121</v>
      </c>
      <c r="Y975" s="369">
        <v>3.5372376703510344</v>
      </c>
      <c r="AA975" s="369"/>
      <c r="AB975" s="369">
        <v>8.620152576147698E-2</v>
      </c>
      <c r="AC975" s="373">
        <v>0.67841647377063286</v>
      </c>
      <c r="AD975" s="575">
        <v>41036284000153</v>
      </c>
      <c r="AE975" s="370" t="s">
        <v>2103</v>
      </c>
      <c r="AF975" s="370" t="s">
        <v>1812</v>
      </c>
      <c r="AG975" s="374" t="s">
        <v>1459</v>
      </c>
      <c r="AH975" s="374" t="s">
        <v>1813</v>
      </c>
      <c r="AI975" s="374">
        <v>10000</v>
      </c>
      <c r="AJ975" s="374">
        <v>1000</v>
      </c>
      <c r="AK975" s="374">
        <v>0</v>
      </c>
      <c r="AL975" s="722">
        <v>2</v>
      </c>
      <c r="AM975" s="722">
        <v>20</v>
      </c>
      <c r="AN975" s="369" t="s">
        <v>1834</v>
      </c>
      <c r="AO975" s="367" t="s">
        <v>1326</v>
      </c>
      <c r="AP975" s="370" t="s">
        <v>1835</v>
      </c>
      <c r="AQ975" s="376" t="s">
        <v>670</v>
      </c>
      <c r="AR975" s="369">
        <v>4.0000000000000001E-3</v>
      </c>
      <c r="AS975" s="369">
        <v>4.0000000000000001E-3</v>
      </c>
      <c r="AT975" s="369" t="s">
        <v>1424</v>
      </c>
      <c r="AW975"/>
      <c r="AX975" s="198"/>
      <c r="AY975" s="184"/>
      <c r="AZ975" s="184"/>
      <c r="BA975" s="184"/>
      <c r="BB975" s="186"/>
      <c r="BC975" s="184"/>
      <c r="BD975" s="184"/>
      <c r="BE975" s="184"/>
      <c r="BF975" s="184"/>
      <c r="BG975" s="186"/>
      <c r="BH975" s="186"/>
      <c r="BI975" s="199"/>
      <c r="BJ975" s="199"/>
      <c r="BK975" s="199"/>
      <c r="BL975" s="186"/>
      <c r="BM975" s="186"/>
      <c r="BN975" s="186"/>
      <c r="BO975" s="186"/>
      <c r="BP975" s="186"/>
      <c r="BQ975" s="186"/>
      <c r="BR975" s="186"/>
      <c r="BS975" s="186"/>
      <c r="BT975" s="187"/>
      <c r="BU975" s="188"/>
      <c r="BV975" s="189"/>
      <c r="BW975" s="185"/>
      <c r="BX975"/>
      <c r="BZ975"/>
    </row>
    <row r="976" spans="2:78" ht="18.75">
      <c r="B976" s="363" t="s">
        <v>1676</v>
      </c>
      <c r="C976" s="364">
        <v>35591542000160</v>
      </c>
      <c r="D976" s="365" t="s">
        <v>14</v>
      </c>
      <c r="E976" s="365" t="s">
        <v>1424</v>
      </c>
      <c r="F976" s="365" t="s">
        <v>1424</v>
      </c>
      <c r="G976" s="366" t="s">
        <v>1424</v>
      </c>
      <c r="H976" s="366" t="s">
        <v>34</v>
      </c>
      <c r="I976" s="366" t="s">
        <v>1424</v>
      </c>
      <c r="J976" s="366" t="s">
        <v>1424</v>
      </c>
      <c r="K976" s="367" t="s">
        <v>48</v>
      </c>
      <c r="L976" s="368"/>
      <c r="M976" s="368" t="s">
        <v>1424</v>
      </c>
      <c r="N976" s="367">
        <v>530956</v>
      </c>
      <c r="O976" s="367" t="s">
        <v>1323</v>
      </c>
      <c r="P976" s="371">
        <v>43911</v>
      </c>
      <c r="Q976" s="372">
        <v>113.26050171</v>
      </c>
      <c r="R976" s="372">
        <v>116.07251291515874</v>
      </c>
      <c r="S976" s="367">
        <v>2</v>
      </c>
      <c r="T976" s="369">
        <v>-9.8150897588801134E-2</v>
      </c>
      <c r="U976" s="369">
        <v>-1.051639946955687</v>
      </c>
      <c r="V976" s="369">
        <v>-0.19971815612229427</v>
      </c>
      <c r="W976" s="369">
        <v>-1.7892453823665804</v>
      </c>
      <c r="X976" s="369">
        <v>-0.12383740788344133</v>
      </c>
      <c r="Y976" s="369">
        <v>-0.84773845230900868</v>
      </c>
      <c r="AA976" s="369"/>
      <c r="AB976" s="369">
        <v>0.24942231683047256</v>
      </c>
      <c r="AC976" s="373">
        <v>-1.2482427622511658</v>
      </c>
      <c r="AD976" s="575">
        <v>73232530000139</v>
      </c>
      <c r="AE976" s="370" t="s">
        <v>1906</v>
      </c>
      <c r="AF976" s="370" t="s">
        <v>1907</v>
      </c>
      <c r="AG976" s="374" t="s">
        <v>1462</v>
      </c>
      <c r="AH976" s="374" t="s">
        <v>1894</v>
      </c>
      <c r="AI976" s="374">
        <v>0</v>
      </c>
      <c r="AJ976" s="374">
        <v>0</v>
      </c>
      <c r="AK976" s="374">
        <v>0</v>
      </c>
      <c r="AL976" s="722">
        <v>2</v>
      </c>
      <c r="AM976" s="722">
        <v>0</v>
      </c>
      <c r="AN976" s="369" t="s">
        <v>668</v>
      </c>
      <c r="AO976" s="367" t="s">
        <v>1326</v>
      </c>
      <c r="AP976" s="370" t="s">
        <v>1816</v>
      </c>
      <c r="AQ976" s="376" t="s">
        <v>1815</v>
      </c>
      <c r="AR976" s="369">
        <v>0</v>
      </c>
      <c r="AS976" s="369">
        <v>0</v>
      </c>
      <c r="AT976" s="369" t="s">
        <v>1424</v>
      </c>
      <c r="AW976"/>
      <c r="AX976" s="198"/>
      <c r="AY976" s="184"/>
      <c r="AZ976" s="184"/>
      <c r="BA976" s="184"/>
      <c r="BB976" s="186"/>
      <c r="BC976" s="184"/>
      <c r="BD976" s="184"/>
      <c r="BE976" s="184"/>
      <c r="BF976" s="184"/>
      <c r="BG976" s="186"/>
      <c r="BH976" s="186"/>
      <c r="BI976" s="199"/>
      <c r="BJ976" s="199"/>
      <c r="BK976" s="199"/>
      <c r="BL976" s="186"/>
      <c r="BM976" s="186"/>
      <c r="BN976" s="186"/>
      <c r="BO976" s="186"/>
      <c r="BP976" s="186"/>
      <c r="BQ976" s="186"/>
      <c r="BR976" s="186"/>
      <c r="BS976" s="186"/>
      <c r="BT976" s="187"/>
      <c r="BU976" s="188"/>
      <c r="BV976" s="189"/>
      <c r="BW976" s="185"/>
      <c r="BX976"/>
      <c r="BZ976"/>
    </row>
    <row r="977" spans="2:78" ht="18.75">
      <c r="B977" s="363" t="s">
        <v>1163</v>
      </c>
      <c r="C977" s="364">
        <v>36248893000136</v>
      </c>
      <c r="D977" s="365" t="s">
        <v>11</v>
      </c>
      <c r="E977" s="365" t="s">
        <v>620</v>
      </c>
      <c r="F977" s="365" t="s">
        <v>665</v>
      </c>
      <c r="G977" s="366" t="s">
        <v>740</v>
      </c>
      <c r="H977" s="366" t="s">
        <v>34</v>
      </c>
      <c r="I977" s="366" t="s">
        <v>1306</v>
      </c>
      <c r="J977" s="366" t="s">
        <v>608</v>
      </c>
      <c r="K977" s="367" t="s">
        <v>48</v>
      </c>
      <c r="L977" s="368"/>
      <c r="M977" s="368" t="s">
        <v>34</v>
      </c>
      <c r="N977" s="367">
        <v>531154</v>
      </c>
      <c r="O977" s="367" t="s">
        <v>1323</v>
      </c>
      <c r="P977" s="371">
        <v>43895</v>
      </c>
      <c r="Q977" s="372">
        <v>2.4127394899999999</v>
      </c>
      <c r="R977" s="372">
        <v>14.15250143281745</v>
      </c>
      <c r="S977" s="367">
        <v>1</v>
      </c>
      <c r="T977" s="369">
        <v>0.27142976380014572</v>
      </c>
      <c r="U977" s="369">
        <v>2.9082401630277999</v>
      </c>
      <c r="V977" s="369">
        <v>0.29957895012421187</v>
      </c>
      <c r="W977" s="369">
        <v>2.6838834464091019</v>
      </c>
      <c r="X977" s="369">
        <v>0.37441944194593435</v>
      </c>
      <c r="Y977" s="369">
        <v>2.5631169422441613</v>
      </c>
      <c r="AA977" s="369"/>
      <c r="AB977" s="369">
        <v>0.11806365670892525</v>
      </c>
      <c r="AC977" s="373">
        <v>1.5920013809359053</v>
      </c>
      <c r="AD977" s="575">
        <v>0</v>
      </c>
      <c r="AE977" s="370" t="s">
        <v>2099</v>
      </c>
      <c r="AF977" s="370" t="s">
        <v>1833</v>
      </c>
      <c r="AG977" s="374" t="s">
        <v>1458</v>
      </c>
      <c r="AH977" s="374" t="s">
        <v>1894</v>
      </c>
      <c r="AI977" s="374">
        <v>0</v>
      </c>
      <c r="AJ977" s="374">
        <v>0</v>
      </c>
      <c r="AK977" s="374">
        <v>0</v>
      </c>
      <c r="AL977" s="722">
        <v>0.93</v>
      </c>
      <c r="AM977" s="722">
        <v>20</v>
      </c>
      <c r="AN977" s="369" t="s">
        <v>1815</v>
      </c>
      <c r="AO977" s="367" t="s">
        <v>1326</v>
      </c>
      <c r="AP977" s="370" t="s">
        <v>1835</v>
      </c>
      <c r="AQ977" s="376" t="s">
        <v>1950</v>
      </c>
      <c r="AR977" s="369">
        <v>2.48E-3</v>
      </c>
      <c r="AS977" s="369">
        <v>2.48E-3</v>
      </c>
      <c r="AT977" s="369" t="s">
        <v>1424</v>
      </c>
      <c r="AW977" s="198"/>
      <c r="AX977" s="198"/>
      <c r="AY977" s="184"/>
      <c r="AZ977" s="184"/>
      <c r="BA977" s="184"/>
      <c r="BB977" s="186"/>
      <c r="BC977" s="184"/>
      <c r="BD977" s="184"/>
      <c r="BE977" s="184"/>
      <c r="BF977" s="184"/>
      <c r="BG977" s="186"/>
      <c r="BH977" s="186"/>
      <c r="BI977" s="199"/>
      <c r="BJ977" s="199"/>
      <c r="BK977" s="199"/>
      <c r="BL977" s="218"/>
      <c r="BM977" s="186"/>
      <c r="BN977" s="186"/>
      <c r="BO977" s="186"/>
      <c r="BP977" s="186"/>
      <c r="BQ977" s="186"/>
      <c r="BR977" s="186"/>
      <c r="BS977" s="186"/>
      <c r="BT977" s="187"/>
      <c r="BU977" s="188"/>
      <c r="BV977" s="189"/>
      <c r="BW977" s="185"/>
      <c r="BX977"/>
      <c r="BZ977"/>
    </row>
    <row r="978" spans="2:78" ht="18.75">
      <c r="B978" s="363" t="s">
        <v>319</v>
      </c>
      <c r="C978" s="364">
        <v>36014054000153</v>
      </c>
      <c r="D978" s="365" t="s">
        <v>14</v>
      </c>
      <c r="E978" s="365" t="s">
        <v>607</v>
      </c>
      <c r="F978" s="365" t="s">
        <v>1424</v>
      </c>
      <c r="G978" s="366" t="s">
        <v>1424</v>
      </c>
      <c r="H978" s="366" t="s">
        <v>34</v>
      </c>
      <c r="I978" s="366" t="s">
        <v>34</v>
      </c>
      <c r="J978" s="366" t="s">
        <v>608</v>
      </c>
      <c r="K978" s="367" t="s">
        <v>48</v>
      </c>
      <c r="L978" s="368"/>
      <c r="M978" s="368" t="s">
        <v>1421</v>
      </c>
      <c r="N978" s="367">
        <v>531162</v>
      </c>
      <c r="O978" s="367" t="s">
        <v>1323</v>
      </c>
      <c r="P978" s="371">
        <v>43873</v>
      </c>
      <c r="Q978" s="372">
        <v>13.79716681</v>
      </c>
      <c r="R978" s="372">
        <v>11.45754928277778</v>
      </c>
      <c r="S978" s="367">
        <v>2</v>
      </c>
      <c r="T978" s="369">
        <v>0.11759204642517673</v>
      </c>
      <c r="U978" s="369">
        <v>1.259942562961273</v>
      </c>
      <c r="V978" s="369">
        <v>4.6554636721667819E-2</v>
      </c>
      <c r="W978" s="369">
        <v>0.41707609563044318</v>
      </c>
      <c r="X978" s="369">
        <v>0.14729078973507659</v>
      </c>
      <c r="Y978" s="369">
        <v>1.008290372541635</v>
      </c>
      <c r="AA978" s="369"/>
      <c r="AB978" s="369">
        <v>0.22753847500813143</v>
      </c>
      <c r="AC978" s="373">
        <v>-0.28595958938929839</v>
      </c>
      <c r="AD978" s="575">
        <v>35916259000161</v>
      </c>
      <c r="AE978" s="370" t="s">
        <v>1889</v>
      </c>
      <c r="AF978" s="370" t="s">
        <v>1833</v>
      </c>
      <c r="AG978" s="374" t="s">
        <v>1458</v>
      </c>
      <c r="AH978" s="374" t="s">
        <v>1819</v>
      </c>
      <c r="AI978" s="374">
        <v>1000</v>
      </c>
      <c r="AJ978" s="374">
        <v>1000</v>
      </c>
      <c r="AK978" s="374">
        <v>0</v>
      </c>
      <c r="AL978" s="722">
        <v>0</v>
      </c>
      <c r="AM978" s="722">
        <v>0</v>
      </c>
      <c r="AN978" s="369" t="s">
        <v>1815</v>
      </c>
      <c r="AO978" s="367" t="s">
        <v>1326</v>
      </c>
      <c r="AP978" s="370" t="s">
        <v>1816</v>
      </c>
      <c r="AQ978" s="376" t="s">
        <v>661</v>
      </c>
      <c r="AR978" s="369">
        <v>3.3333333333333301E-3</v>
      </c>
      <c r="AS978" s="369">
        <v>3.3333333333333301E-3</v>
      </c>
      <c r="AT978" s="369" t="s">
        <v>1424</v>
      </c>
      <c r="AW978"/>
      <c r="AX978" s="198"/>
      <c r="AY978" s="184"/>
      <c r="AZ978" s="184"/>
      <c r="BA978" s="184"/>
      <c r="BB978" s="186"/>
      <c r="BC978" s="184"/>
      <c r="BD978" s="184"/>
      <c r="BE978" s="184"/>
      <c r="BF978" s="184"/>
      <c r="BG978" s="186"/>
      <c r="BH978" s="186"/>
      <c r="BI978" s="199"/>
      <c r="BJ978" s="199"/>
      <c r="BK978" s="199"/>
      <c r="BL978" s="186"/>
      <c r="BM978" s="186"/>
      <c r="BN978" s="186"/>
      <c r="BO978" s="186"/>
      <c r="BP978" s="186"/>
      <c r="BQ978" s="186"/>
      <c r="BR978" s="186"/>
      <c r="BS978" s="186"/>
      <c r="BT978" s="187"/>
      <c r="BU978" s="188"/>
      <c r="BV978" s="189"/>
      <c r="BW978" s="185"/>
      <c r="BX978"/>
      <c r="BZ978"/>
    </row>
    <row r="979" spans="2:78" ht="18.75">
      <c r="B979" s="363" t="s">
        <v>1161</v>
      </c>
      <c r="C979" s="364">
        <v>36498670000127</v>
      </c>
      <c r="D979" s="365" t="s">
        <v>11</v>
      </c>
      <c r="E979" s="365" t="s">
        <v>620</v>
      </c>
      <c r="F979" s="365" t="s">
        <v>665</v>
      </c>
      <c r="G979" s="366" t="s">
        <v>740</v>
      </c>
      <c r="H979" s="366" t="s">
        <v>34</v>
      </c>
      <c r="I979" s="366" t="s">
        <v>1424</v>
      </c>
      <c r="J979" s="366" t="s">
        <v>608</v>
      </c>
      <c r="K979" s="367" t="s">
        <v>48</v>
      </c>
      <c r="L979" s="368" t="s">
        <v>717</v>
      </c>
      <c r="M979" s="368" t="s">
        <v>1421</v>
      </c>
      <c r="N979" s="367">
        <v>531553</v>
      </c>
      <c r="O979" s="367" t="s">
        <v>1323</v>
      </c>
      <c r="P979" s="371">
        <v>43906</v>
      </c>
      <c r="Q979" s="372">
        <v>5737.4739903</v>
      </c>
      <c r="R979" s="372">
        <v>5559.9361480644802</v>
      </c>
      <c r="S979" s="367">
        <v>0</v>
      </c>
      <c r="T979" s="369">
        <v>0.10532676833984911</v>
      </c>
      <c r="U979" s="369">
        <v>1.1285259716521538</v>
      </c>
      <c r="V979" s="369">
        <v>0.12638035393465685</v>
      </c>
      <c r="W979" s="369">
        <v>1.1322228739232627</v>
      </c>
      <c r="X979" s="369">
        <v>0.18472636331239212</v>
      </c>
      <c r="Y979" s="369">
        <v>1.2645584562179644</v>
      </c>
      <c r="AA979" s="369"/>
      <c r="AB979" s="369">
        <v>1.9902212498259923E-3</v>
      </c>
      <c r="AC979" s="373">
        <v>7.4157123639831637</v>
      </c>
      <c r="AD979" s="575">
        <v>0</v>
      </c>
      <c r="AE979" s="370" t="s">
        <v>2099</v>
      </c>
      <c r="AF979" s="370" t="s">
        <v>1833</v>
      </c>
      <c r="AG979" s="374" t="s">
        <v>1458</v>
      </c>
      <c r="AH979" s="374" t="s">
        <v>1819</v>
      </c>
      <c r="AI979" s="374">
        <v>500</v>
      </c>
      <c r="AJ979" s="374">
        <v>100</v>
      </c>
      <c r="AK979" s="374">
        <v>100</v>
      </c>
      <c r="AL979" s="722">
        <v>0.25</v>
      </c>
      <c r="AM979" s="722">
        <v>0</v>
      </c>
      <c r="AN979" s="369" t="s">
        <v>1820</v>
      </c>
      <c r="AO979" s="367" t="s">
        <v>1326</v>
      </c>
      <c r="AP979" s="370" t="s">
        <v>1821</v>
      </c>
      <c r="AQ979" s="376" t="s">
        <v>11</v>
      </c>
      <c r="AR979" s="369">
        <v>6.9999999999999999E-4</v>
      </c>
      <c r="AS979" s="369">
        <v>6.9999999999999999E-4</v>
      </c>
      <c r="AT979" s="369" t="s">
        <v>1424</v>
      </c>
      <c r="AW979"/>
      <c r="AX979" s="198"/>
      <c r="AY979" s="184"/>
      <c r="AZ979" s="184"/>
      <c r="BA979" s="184"/>
      <c r="BB979" s="186"/>
      <c r="BC979" s="184"/>
      <c r="BD979" s="184"/>
      <c r="BE979" s="184"/>
      <c r="BF979" s="184"/>
      <c r="BG979" s="186"/>
      <c r="BH979" s="186"/>
      <c r="BI979" s="199"/>
      <c r="BJ979" s="199"/>
      <c r="BK979" s="199"/>
      <c r="BL979" s="186"/>
      <c r="BM979" s="186"/>
      <c r="BN979" s="186"/>
      <c r="BO979" s="186"/>
      <c r="BP979" s="186"/>
      <c r="BQ979" s="186"/>
      <c r="BR979" s="186"/>
      <c r="BS979" s="186"/>
      <c r="BT979" s="187"/>
      <c r="BU979" s="188"/>
      <c r="BV979" s="189"/>
      <c r="BW979" s="185"/>
      <c r="BX979"/>
      <c r="BZ979"/>
    </row>
    <row r="980" spans="2:78" ht="18.75">
      <c r="B980" s="363" t="s">
        <v>827</v>
      </c>
      <c r="C980" s="364">
        <v>35847901000106</v>
      </c>
      <c r="D980" s="365" t="s">
        <v>13</v>
      </c>
      <c r="E980" s="365" t="s">
        <v>615</v>
      </c>
      <c r="F980" s="365" t="s">
        <v>619</v>
      </c>
      <c r="G980" s="366" t="s">
        <v>34</v>
      </c>
      <c r="H980" s="366" t="s">
        <v>1339</v>
      </c>
      <c r="I980" s="366" t="s">
        <v>34</v>
      </c>
      <c r="J980" s="366" t="s">
        <v>1424</v>
      </c>
      <c r="K980" s="367" t="s">
        <v>48</v>
      </c>
      <c r="L980" s="368"/>
      <c r="M980" s="368" t="s">
        <v>1421</v>
      </c>
      <c r="N980" s="367">
        <v>531626</v>
      </c>
      <c r="O980" s="367" t="s">
        <v>1323</v>
      </c>
      <c r="P980" s="371">
        <v>43923</v>
      </c>
      <c r="Q980" s="372">
        <v>58.674599999999998</v>
      </c>
      <c r="R980" s="372">
        <v>65.270505577689249</v>
      </c>
      <c r="S980" s="367">
        <v>1</v>
      </c>
      <c r="T980" s="369">
        <v>8.8952380952380894E-2</v>
      </c>
      <c r="U980" s="369">
        <v>0.95308223851655682</v>
      </c>
      <c r="V980" s="369">
        <v>7.867924528301895E-2</v>
      </c>
      <c r="W980" s="369">
        <v>0.70487570606513583</v>
      </c>
      <c r="X980" s="369">
        <v>0.11009708737864043</v>
      </c>
      <c r="Y980" s="369">
        <v>0.75367803681700163</v>
      </c>
      <c r="AA980" s="369"/>
      <c r="AB980" s="369">
        <v>4.0555459559232072E-2</v>
      </c>
      <c r="AC980" s="373">
        <v>-0.81227535528548289</v>
      </c>
      <c r="AD980" s="575">
        <v>0</v>
      </c>
      <c r="AE980" s="370" t="s">
        <v>1822</v>
      </c>
      <c r="AF980" s="370" t="s">
        <v>1823</v>
      </c>
      <c r="AG980" s="374" t="s">
        <v>721</v>
      </c>
      <c r="AH980" s="374" t="s">
        <v>1819</v>
      </c>
      <c r="AI980" s="374">
        <v>100</v>
      </c>
      <c r="AJ980" s="374">
        <v>100</v>
      </c>
      <c r="AK980" s="374">
        <v>100</v>
      </c>
      <c r="AL980" s="722">
        <v>1</v>
      </c>
      <c r="AM980" s="722">
        <v>30</v>
      </c>
      <c r="AN980" s="369" t="s">
        <v>1824</v>
      </c>
      <c r="AO980" s="367" t="s">
        <v>1326</v>
      </c>
      <c r="AP980" s="370" t="s">
        <v>1835</v>
      </c>
      <c r="AQ980" s="376" t="s">
        <v>670</v>
      </c>
      <c r="AR980" s="369">
        <v>2.66666666666667E-3</v>
      </c>
      <c r="AS980" s="369">
        <v>2.66666666666667E-3</v>
      </c>
      <c r="AT980" s="369" t="s">
        <v>1424</v>
      </c>
      <c r="AW980"/>
      <c r="AX980" s="198"/>
      <c r="AY980" s="184"/>
      <c r="AZ980" s="184"/>
      <c r="BA980" s="184"/>
      <c r="BB980" s="186"/>
      <c r="BC980" s="184"/>
      <c r="BD980" s="184"/>
      <c r="BE980" s="184"/>
      <c r="BF980" s="184"/>
      <c r="BG980" s="186"/>
      <c r="BH980" s="186"/>
      <c r="BI980" s="199"/>
      <c r="BJ980" s="199"/>
      <c r="BK980" s="199"/>
      <c r="BL980" s="186"/>
      <c r="BM980" s="186"/>
      <c r="BN980" s="186"/>
      <c r="BO980" s="186"/>
      <c r="BP980" s="186"/>
      <c r="BQ980" s="186"/>
      <c r="BR980" s="186"/>
      <c r="BS980" s="186"/>
      <c r="BT980" s="187"/>
      <c r="BU980" s="188"/>
      <c r="BV980" s="189"/>
      <c r="BW980" s="185"/>
      <c r="BX980"/>
      <c r="BZ980"/>
    </row>
    <row r="981" spans="2:78" ht="18.75">
      <c r="B981" s="363" t="s">
        <v>63</v>
      </c>
      <c r="C981" s="364">
        <v>36181846000112</v>
      </c>
      <c r="D981" s="365" t="s">
        <v>13</v>
      </c>
      <c r="E981" s="365" t="s">
        <v>616</v>
      </c>
      <c r="F981" s="365" t="s">
        <v>617</v>
      </c>
      <c r="G981" s="366" t="s">
        <v>34</v>
      </c>
      <c r="H981" s="366" t="s">
        <v>1339</v>
      </c>
      <c r="I981" s="366" t="s">
        <v>34</v>
      </c>
      <c r="J981" s="366" t="s">
        <v>608</v>
      </c>
      <c r="K981" s="367" t="s">
        <v>48</v>
      </c>
      <c r="L981" s="368"/>
      <c r="M981" s="368" t="s">
        <v>34</v>
      </c>
      <c r="N981" s="367">
        <v>531715</v>
      </c>
      <c r="O981" s="367" t="s">
        <v>1323</v>
      </c>
      <c r="P981" s="371">
        <v>43924</v>
      </c>
      <c r="Q981" s="372">
        <v>586.65640221000001</v>
      </c>
      <c r="R981" s="372">
        <v>1109.8885843174494</v>
      </c>
      <c r="S981" s="367">
        <v>1</v>
      </c>
      <c r="T981" s="369">
        <v>-2.92900234325566E-3</v>
      </c>
      <c r="U981" s="369">
        <v>-3.1382859908210534E-2</v>
      </c>
      <c r="V981" s="369">
        <v>1.5533029852709879E-2</v>
      </c>
      <c r="W981" s="369">
        <v>0.13915811400294101</v>
      </c>
      <c r="X981" s="369">
        <v>-7.1845938818271282E-4</v>
      </c>
      <c r="Y981" s="369">
        <v>-4.9182687218239998E-3</v>
      </c>
      <c r="AA981" s="369"/>
      <c r="AB981" s="369">
        <v>4.3088883380311534E-2</v>
      </c>
      <c r="AC981" s="373">
        <v>-2.2300047765093796</v>
      </c>
      <c r="AD981" s="575">
        <v>36181795000129</v>
      </c>
      <c r="AE981" s="370" t="s">
        <v>2104</v>
      </c>
      <c r="AF981" s="370" t="s">
        <v>1856</v>
      </c>
      <c r="AG981" s="374" t="s">
        <v>59</v>
      </c>
      <c r="AH981" s="374" t="s">
        <v>1819</v>
      </c>
      <c r="AI981" s="374">
        <v>25000</v>
      </c>
      <c r="AJ981" s="374">
        <v>1000</v>
      </c>
      <c r="AK981" s="374">
        <v>10000</v>
      </c>
      <c r="AL981" s="722">
        <v>0</v>
      </c>
      <c r="AM981" s="722">
        <v>0</v>
      </c>
      <c r="AN981" s="369" t="s">
        <v>1820</v>
      </c>
      <c r="AO981" s="367" t="s">
        <v>1326</v>
      </c>
      <c r="AP981" s="370" t="s">
        <v>1835</v>
      </c>
      <c r="AQ981" s="376" t="s">
        <v>670</v>
      </c>
      <c r="AR981" s="369">
        <v>4.0000000000000001E-3</v>
      </c>
      <c r="AS981" s="369">
        <v>4.0000000000000001E-3</v>
      </c>
      <c r="AT981" s="369" t="s">
        <v>1424</v>
      </c>
      <c r="AW981" s="198"/>
      <c r="AX981" s="198"/>
      <c r="AY981" s="184"/>
      <c r="AZ981" s="184"/>
      <c r="BA981" s="184"/>
      <c r="BB981" s="186"/>
      <c r="BC981" s="184"/>
      <c r="BD981" s="184"/>
      <c r="BE981" s="184"/>
      <c r="BF981" s="184"/>
      <c r="BG981" s="186"/>
      <c r="BH981" s="186"/>
      <c r="BI981" s="199"/>
      <c r="BJ981" s="199"/>
      <c r="BK981" s="199"/>
      <c r="BL981" s="218"/>
      <c r="BM981" s="186"/>
      <c r="BN981" s="186"/>
      <c r="BO981" s="186"/>
      <c r="BP981" s="186"/>
      <c r="BQ981" s="186"/>
      <c r="BR981" s="186"/>
      <c r="BS981" s="186"/>
      <c r="BT981" s="187"/>
      <c r="BU981" s="188"/>
      <c r="BV981" s="189"/>
      <c r="BW981" s="185"/>
      <c r="BX981"/>
      <c r="BZ981"/>
    </row>
    <row r="982" spans="2:78" ht="18.75">
      <c r="B982" s="363" t="s">
        <v>826</v>
      </c>
      <c r="C982" s="364">
        <v>35847960000176</v>
      </c>
      <c r="D982" s="365" t="s">
        <v>13</v>
      </c>
      <c r="E982" s="365" t="s">
        <v>615</v>
      </c>
      <c r="F982" s="365" t="s">
        <v>619</v>
      </c>
      <c r="G982" s="366" t="s">
        <v>34</v>
      </c>
      <c r="H982" s="366" t="s">
        <v>867</v>
      </c>
      <c r="I982" s="366" t="s">
        <v>34</v>
      </c>
      <c r="J982" s="366" t="s">
        <v>1424</v>
      </c>
      <c r="K982" s="367" t="s">
        <v>48</v>
      </c>
      <c r="L982" s="368"/>
      <c r="M982" s="368" t="s">
        <v>1421</v>
      </c>
      <c r="N982" s="367">
        <v>531855</v>
      </c>
      <c r="O982" s="367" t="s">
        <v>1323</v>
      </c>
      <c r="P982" s="371">
        <v>43923</v>
      </c>
      <c r="Q982" s="372">
        <v>7.4106310000000004</v>
      </c>
      <c r="R982" s="372">
        <v>18.227478914581653</v>
      </c>
      <c r="S982" s="367">
        <v>1</v>
      </c>
      <c r="T982" s="369">
        <v>8.3605252565260635E-2</v>
      </c>
      <c r="U982" s="369">
        <v>0.89579031402540477</v>
      </c>
      <c r="V982" s="369">
        <v>6.4400840559414307E-2</v>
      </c>
      <c r="W982" s="369">
        <v>0.57695759278340131</v>
      </c>
      <c r="X982" s="369">
        <v>7.391235199369639E-2</v>
      </c>
      <c r="Y982" s="369">
        <v>0.505972661706795</v>
      </c>
      <c r="AA982" s="369"/>
      <c r="AB982" s="369">
        <v>5.7455794174125142E-2</v>
      </c>
      <c r="AC982" s="373">
        <v>-0.82185975713327475</v>
      </c>
      <c r="AD982" s="575">
        <v>0</v>
      </c>
      <c r="AE982" s="370" t="s">
        <v>1822</v>
      </c>
      <c r="AF982" s="370" t="s">
        <v>1823</v>
      </c>
      <c r="AG982" s="374" t="s">
        <v>721</v>
      </c>
      <c r="AH982" s="374" t="s">
        <v>1819</v>
      </c>
      <c r="AI982" s="374">
        <v>100</v>
      </c>
      <c r="AJ982" s="374">
        <v>100</v>
      </c>
      <c r="AK982" s="374">
        <v>100</v>
      </c>
      <c r="AL982" s="722">
        <v>1</v>
      </c>
      <c r="AM982" s="722">
        <v>30</v>
      </c>
      <c r="AN982" s="369" t="s">
        <v>1824</v>
      </c>
      <c r="AO982" s="367" t="s">
        <v>1326</v>
      </c>
      <c r="AP982" s="370" t="s">
        <v>1835</v>
      </c>
      <c r="AQ982" s="376" t="s">
        <v>670</v>
      </c>
      <c r="AR982" s="369">
        <v>2.66666666666667E-3</v>
      </c>
      <c r="AS982" s="369">
        <v>2.66666666666667E-3</v>
      </c>
      <c r="AT982" s="369" t="s">
        <v>1424</v>
      </c>
      <c r="AW982" s="198"/>
      <c r="AX982" s="198"/>
      <c r="AY982" s="184"/>
      <c r="AZ982" s="184"/>
      <c r="BA982" s="184"/>
      <c r="BB982" s="186"/>
      <c r="BC982" s="184"/>
      <c r="BD982" s="184"/>
      <c r="BE982" s="184"/>
      <c r="BF982" s="184"/>
      <c r="BG982" s="186"/>
      <c r="BH982" s="186"/>
      <c r="BI982" s="199"/>
      <c r="BJ982" s="199"/>
      <c r="BK982" s="199"/>
      <c r="BL982" s="218"/>
      <c r="BM982" s="186"/>
      <c r="BN982" s="186"/>
      <c r="BO982" s="186"/>
      <c r="BP982" s="186"/>
      <c r="BQ982" s="186"/>
      <c r="BR982" s="186"/>
      <c r="BS982" s="186"/>
      <c r="BT982" s="187"/>
      <c r="BU982" s="188"/>
      <c r="BV982" s="189"/>
      <c r="BW982" s="185"/>
      <c r="BX982"/>
      <c r="BZ982"/>
    </row>
    <row r="983" spans="2:78" ht="18.75">
      <c r="B983" s="363" t="s">
        <v>992</v>
      </c>
      <c r="C983" s="364">
        <v>35939847000110</v>
      </c>
      <c r="D983" s="365" t="s">
        <v>14</v>
      </c>
      <c r="E983" s="365" t="s">
        <v>607</v>
      </c>
      <c r="F983" s="365" t="s">
        <v>1424</v>
      </c>
      <c r="G983" s="366" t="s">
        <v>1424</v>
      </c>
      <c r="H983" s="366" t="s">
        <v>34</v>
      </c>
      <c r="I983" s="366" t="s">
        <v>34</v>
      </c>
      <c r="J983" s="366" t="s">
        <v>611</v>
      </c>
      <c r="K983" s="367" t="s">
        <v>49</v>
      </c>
      <c r="L983" s="368" t="s">
        <v>1341</v>
      </c>
      <c r="M983" s="368" t="s">
        <v>1421</v>
      </c>
      <c r="N983" s="367">
        <v>532010</v>
      </c>
      <c r="O983" s="367" t="s">
        <v>1323</v>
      </c>
      <c r="P983" s="371">
        <v>43919</v>
      </c>
      <c r="Q983" s="372">
        <v>81.240940120000005</v>
      </c>
      <c r="R983" s="372">
        <v>120.92179451629492</v>
      </c>
      <c r="S983" s="367">
        <v>4</v>
      </c>
      <c r="T983" s="369">
        <v>-0.38536991337042736</v>
      </c>
      <c r="U983" s="369">
        <v>-4.1290543969659499</v>
      </c>
      <c r="V983" s="369">
        <v>-0.37182711323553819</v>
      </c>
      <c r="W983" s="369">
        <v>-3.3311440397437</v>
      </c>
      <c r="X983" s="369">
        <v>-0.19628815386954879</v>
      </c>
      <c r="Y983" s="369">
        <v>-1.3437055782416278</v>
      </c>
      <c r="AA983" s="369"/>
      <c r="AB983" s="369">
        <v>0.27953622815135842</v>
      </c>
      <c r="AC983" s="373">
        <v>-1.7294665598014332</v>
      </c>
      <c r="AD983" s="575">
        <v>35916505000185</v>
      </c>
      <c r="AE983" s="370" t="s">
        <v>1811</v>
      </c>
      <c r="AF983" s="370" t="s">
        <v>1812</v>
      </c>
      <c r="AG983" s="374" t="s">
        <v>1459</v>
      </c>
      <c r="AH983" s="374" t="s">
        <v>1819</v>
      </c>
      <c r="AI983" s="374">
        <v>20000</v>
      </c>
      <c r="AJ983" s="374">
        <v>5000</v>
      </c>
      <c r="AK983" s="374">
        <v>0</v>
      </c>
      <c r="AL983" s="722">
        <v>1.5</v>
      </c>
      <c r="AM983" s="722">
        <v>15</v>
      </c>
      <c r="AN983" s="369" t="s">
        <v>1834</v>
      </c>
      <c r="AO983" s="367" t="s">
        <v>1326</v>
      </c>
      <c r="AP983" s="370" t="s">
        <v>1816</v>
      </c>
      <c r="AQ983" s="376" t="s">
        <v>689</v>
      </c>
      <c r="AR983" s="369">
        <v>2.5000000000000001E-3</v>
      </c>
      <c r="AS983" s="369">
        <v>2.5000000000000001E-3</v>
      </c>
      <c r="AT983" s="369" t="s">
        <v>1424</v>
      </c>
      <c r="AW983"/>
      <c r="AX983" s="198"/>
      <c r="AY983" s="184"/>
      <c r="AZ983" s="184"/>
      <c r="BA983" s="184"/>
      <c r="BB983" s="186"/>
      <c r="BC983" s="184"/>
      <c r="BD983" s="184"/>
      <c r="BE983" s="184"/>
      <c r="BF983" s="184"/>
      <c r="BG983" s="186"/>
      <c r="BH983" s="186"/>
      <c r="BI983" s="199"/>
      <c r="BJ983" s="199"/>
      <c r="BK983" s="199"/>
      <c r="BL983" s="186"/>
      <c r="BM983" s="186"/>
      <c r="BN983" s="186"/>
      <c r="BO983" s="186"/>
      <c r="BP983" s="186"/>
      <c r="BQ983" s="186"/>
      <c r="BR983" s="186"/>
      <c r="BS983" s="186"/>
      <c r="BT983" s="187"/>
      <c r="BU983" s="188"/>
      <c r="BV983" s="189"/>
      <c r="BW983" s="185"/>
      <c r="BX983"/>
      <c r="BZ983"/>
    </row>
    <row r="984" spans="2:78" ht="18.75">
      <c r="B984" s="363" t="s">
        <v>99</v>
      </c>
      <c r="C984" s="364">
        <v>36182298000145</v>
      </c>
      <c r="D984" s="365" t="s">
        <v>14</v>
      </c>
      <c r="E984" s="365" t="s">
        <v>614</v>
      </c>
      <c r="F984" s="365" t="s">
        <v>1424</v>
      </c>
      <c r="G984" s="366" t="s">
        <v>1424</v>
      </c>
      <c r="H984" s="366" t="s">
        <v>1340</v>
      </c>
      <c r="I984" s="366" t="s">
        <v>34</v>
      </c>
      <c r="J984" s="366" t="s">
        <v>608</v>
      </c>
      <c r="K984" s="367" t="s">
        <v>48</v>
      </c>
      <c r="L984" s="368"/>
      <c r="M984" s="368" t="s">
        <v>34</v>
      </c>
      <c r="N984" s="367">
        <v>532339</v>
      </c>
      <c r="O984" s="367" t="s">
        <v>1323</v>
      </c>
      <c r="P984" s="371">
        <v>43894</v>
      </c>
      <c r="Q984" s="372">
        <v>114.41934134</v>
      </c>
      <c r="R984" s="372">
        <v>77.779970828924249</v>
      </c>
      <c r="S984" s="367">
        <v>2</v>
      </c>
      <c r="T984" s="369">
        <v>-5.1869088681245845E-2</v>
      </c>
      <c r="U984" s="369">
        <v>-0.5557524893751864</v>
      </c>
      <c r="V984" s="369">
        <v>-0.10537312471524229</v>
      </c>
      <c r="W984" s="369">
        <v>-0.94402221852497248</v>
      </c>
      <c r="X984" s="369">
        <v>-1.7691435343871187E-2</v>
      </c>
      <c r="Y984" s="369">
        <v>-0.12110807448145597</v>
      </c>
      <c r="AA984" s="369"/>
      <c r="AB984" s="369">
        <v>0.19334962480454509</v>
      </c>
      <c r="AC984" s="373">
        <v>-1.1222911373107645</v>
      </c>
      <c r="AD984" s="575">
        <v>0</v>
      </c>
      <c r="AE984" s="370" t="s">
        <v>1963</v>
      </c>
      <c r="AF984" s="370" t="s">
        <v>1856</v>
      </c>
      <c r="AG984" s="374" t="s">
        <v>59</v>
      </c>
      <c r="AH984" s="374" t="s">
        <v>1813</v>
      </c>
      <c r="AI984" s="374">
        <v>500</v>
      </c>
      <c r="AJ984" s="374">
        <v>500</v>
      </c>
      <c r="AK984" s="374">
        <v>500</v>
      </c>
      <c r="AL984" s="722">
        <v>0</v>
      </c>
      <c r="AM984" s="722">
        <v>0</v>
      </c>
      <c r="AN984" s="369" t="s">
        <v>1824</v>
      </c>
      <c r="AO984" s="367" t="s">
        <v>1326</v>
      </c>
      <c r="AP984" s="370" t="s">
        <v>1835</v>
      </c>
      <c r="AQ984" s="376" t="s">
        <v>670</v>
      </c>
      <c r="AR984" s="369">
        <v>4.0000000000000001E-3</v>
      </c>
      <c r="AS984" s="369">
        <v>4.0000000000000001E-3</v>
      </c>
      <c r="AT984" s="369" t="s">
        <v>1424</v>
      </c>
      <c r="AW984" s="198"/>
      <c r="AX984" s="198"/>
      <c r="AY984" s="184"/>
      <c r="AZ984" s="184"/>
      <c r="BA984" s="184"/>
      <c r="BB984" s="186"/>
      <c r="BC984" s="184"/>
      <c r="BD984" s="184"/>
      <c r="BE984" s="184"/>
      <c r="BF984" s="184"/>
      <c r="BG984" s="186"/>
      <c r="BH984" s="186"/>
      <c r="BI984" s="199"/>
      <c r="BJ984" s="199"/>
      <c r="BK984" s="199"/>
      <c r="BL984" s="218"/>
      <c r="BM984" s="186"/>
      <c r="BN984" s="186"/>
      <c r="BO984" s="186"/>
      <c r="BP984" s="186"/>
      <c r="BQ984" s="186"/>
      <c r="BR984" s="186"/>
      <c r="BS984" s="186"/>
      <c r="BT984" s="187"/>
      <c r="BU984" s="188"/>
      <c r="BV984" s="189"/>
      <c r="BW984" s="185"/>
      <c r="BX984"/>
      <c r="BZ984"/>
    </row>
    <row r="985" spans="2:78" ht="18.75">
      <c r="B985" s="363" t="s">
        <v>435</v>
      </c>
      <c r="C985" s="364">
        <v>35779895000199</v>
      </c>
      <c r="D985" s="365" t="s">
        <v>14</v>
      </c>
      <c r="E985" s="365" t="s">
        <v>614</v>
      </c>
      <c r="F985" s="365" t="s">
        <v>1424</v>
      </c>
      <c r="G985" s="366" t="s">
        <v>1424</v>
      </c>
      <c r="H985" s="366" t="s">
        <v>1340</v>
      </c>
      <c r="I985" s="366" t="s">
        <v>34</v>
      </c>
      <c r="J985" s="366" t="s">
        <v>608</v>
      </c>
      <c r="K985" s="367" t="s">
        <v>48</v>
      </c>
      <c r="L985" s="368"/>
      <c r="M985" s="368" t="s">
        <v>34</v>
      </c>
      <c r="N985" s="367">
        <v>532363</v>
      </c>
      <c r="O985" s="367" t="s">
        <v>1323</v>
      </c>
      <c r="P985" s="371">
        <v>43800</v>
      </c>
      <c r="Q985" s="372">
        <v>19.712547130000001</v>
      </c>
      <c r="R985" s="372">
        <v>21.291323505537846</v>
      </c>
      <c r="S985" s="367">
        <v>2</v>
      </c>
      <c r="T985" s="369">
        <v>0.15831736718745604</v>
      </c>
      <c r="U985" s="369">
        <v>1.6962949063257153</v>
      </c>
      <c r="V985" s="369">
        <v>0.11308355129416259</v>
      </c>
      <c r="W985" s="369">
        <v>1.0130987883284812</v>
      </c>
      <c r="X985" s="369">
        <v>0.26212393385601551</v>
      </c>
      <c r="Y985" s="369">
        <v>1.7943894482142198</v>
      </c>
      <c r="AA985" s="369"/>
      <c r="AB985" s="369">
        <v>0.21470219401723981</v>
      </c>
      <c r="AC985" s="373">
        <v>6.8099243027994819E-3</v>
      </c>
      <c r="AD985" s="575">
        <v>35779924000112</v>
      </c>
      <c r="AE985" s="370" t="s">
        <v>2105</v>
      </c>
      <c r="AF985" s="370" t="s">
        <v>1875</v>
      </c>
      <c r="AG985" s="374" t="s">
        <v>738</v>
      </c>
      <c r="AH985" s="374" t="s">
        <v>1819</v>
      </c>
      <c r="AI985" s="374">
        <v>100</v>
      </c>
      <c r="AJ985" s="374">
        <v>50</v>
      </c>
      <c r="AK985" s="374">
        <v>50</v>
      </c>
      <c r="AL985" s="722">
        <v>2.1</v>
      </c>
      <c r="AM985" s="722">
        <v>20</v>
      </c>
      <c r="AN985" s="369" t="s">
        <v>1820</v>
      </c>
      <c r="AO985" s="367" t="s">
        <v>1326</v>
      </c>
      <c r="AP985" s="370" t="s">
        <v>1835</v>
      </c>
      <c r="AQ985" s="376" t="s">
        <v>670</v>
      </c>
      <c r="AR985" s="369">
        <v>4.0000000000000001E-3</v>
      </c>
      <c r="AS985" s="369">
        <v>4.0000000000000001E-3</v>
      </c>
      <c r="AT985" s="369" t="s">
        <v>1424</v>
      </c>
      <c r="AW985" s="198"/>
      <c r="AX985" s="198"/>
      <c r="AY985" s="184"/>
      <c r="AZ985" s="184"/>
      <c r="BA985" s="184"/>
      <c r="BB985" s="186"/>
      <c r="BC985" s="184"/>
      <c r="BD985" s="184"/>
      <c r="BE985" s="184"/>
      <c r="BF985" s="184"/>
      <c r="BG985" s="186"/>
      <c r="BH985" s="186"/>
      <c r="BI985" s="199"/>
      <c r="BJ985" s="199"/>
      <c r="BK985" s="199"/>
      <c r="BL985" s="218"/>
      <c r="BM985" s="186"/>
      <c r="BN985" s="186"/>
      <c r="BO985" s="186"/>
      <c r="BP985" s="186"/>
      <c r="BQ985" s="186"/>
      <c r="BR985" s="186"/>
      <c r="BS985" s="186"/>
      <c r="BT985" s="187"/>
      <c r="BU985" s="188"/>
      <c r="BV985" s="189"/>
      <c r="BW985" s="185"/>
      <c r="BX985"/>
      <c r="BZ985"/>
    </row>
    <row r="986" spans="2:78" ht="18.75">
      <c r="B986" s="363" t="s">
        <v>1266</v>
      </c>
      <c r="C986" s="364"/>
      <c r="D986" s="365" t="s">
        <v>13</v>
      </c>
      <c r="E986" s="365" t="s">
        <v>616</v>
      </c>
      <c r="F986" s="365" t="s">
        <v>619</v>
      </c>
      <c r="G986" s="366" t="s">
        <v>34</v>
      </c>
      <c r="H986" s="366" t="s">
        <v>1340</v>
      </c>
      <c r="I986" s="366" t="s">
        <v>34</v>
      </c>
      <c r="J986" s="366" t="s">
        <v>611</v>
      </c>
      <c r="L986" s="368"/>
      <c r="M986" s="368" t="s">
        <v>1421</v>
      </c>
      <c r="N986" s="367">
        <v>532444</v>
      </c>
      <c r="O986" s="367" t="s">
        <v>1323</v>
      </c>
      <c r="P986" s="371"/>
      <c r="S986" s="367"/>
      <c r="U986" s="369"/>
      <c r="W986" s="369"/>
      <c r="Y986" s="369"/>
      <c r="AA986" s="369"/>
      <c r="AD986" s="575">
        <v>0</v>
      </c>
      <c r="AE986" s="370"/>
      <c r="AF986" s="370"/>
      <c r="AG986" s="374" t="s">
        <v>738</v>
      </c>
      <c r="AH986" s="374"/>
      <c r="AI986" s="374">
        <v>1000</v>
      </c>
      <c r="AJ986" s="374">
        <v>0</v>
      </c>
      <c r="AK986" s="374">
        <v>0</v>
      </c>
      <c r="AN986" s="369"/>
      <c r="AO986" s="367" t="s">
        <v>1326</v>
      </c>
      <c r="AP986" s="370"/>
      <c r="AR986" s="369">
        <v>2.4997499999999998E-3</v>
      </c>
      <c r="AS986" s="369">
        <v>2.4997499999999998E-3</v>
      </c>
      <c r="AT986" s="369" t="s">
        <v>1424</v>
      </c>
      <c r="AW986" s="198"/>
      <c r="AX986" s="198"/>
      <c r="AY986" s="184"/>
      <c r="AZ986" s="184"/>
      <c r="BA986" s="184"/>
      <c r="BB986" s="186"/>
      <c r="BC986" s="184"/>
      <c r="BD986" s="184"/>
      <c r="BE986" s="184"/>
      <c r="BF986" s="184"/>
      <c r="BG986" s="186"/>
      <c r="BH986" s="186"/>
      <c r="BI986" s="199"/>
      <c r="BJ986" s="199"/>
      <c r="BK986" s="199"/>
      <c r="BL986" s="218"/>
      <c r="BM986" s="186"/>
      <c r="BN986" s="186"/>
      <c r="BO986" s="186"/>
      <c r="BP986" s="186"/>
      <c r="BQ986" s="186"/>
      <c r="BR986" s="186"/>
      <c r="BS986" s="186"/>
      <c r="BT986" s="187"/>
      <c r="BU986" s="188"/>
      <c r="BV986" s="189"/>
      <c r="BW986" s="185"/>
      <c r="BX986"/>
      <c r="BZ986"/>
    </row>
    <row r="987" spans="2:78" ht="18.75">
      <c r="B987" s="363" t="s">
        <v>1214</v>
      </c>
      <c r="C987" s="364">
        <v>36499392000122</v>
      </c>
      <c r="D987" s="365" t="s">
        <v>14</v>
      </c>
      <c r="E987" s="365" t="s">
        <v>607</v>
      </c>
      <c r="F987" s="365" t="s">
        <v>1424</v>
      </c>
      <c r="G987" s="366" t="s">
        <v>1424</v>
      </c>
      <c r="H987" s="366" t="s">
        <v>34</v>
      </c>
      <c r="I987" s="366" t="s">
        <v>34</v>
      </c>
      <c r="J987" s="366" t="s">
        <v>692</v>
      </c>
      <c r="K987" s="367" t="s">
        <v>1815</v>
      </c>
      <c r="L987" s="368"/>
      <c r="M987" s="368" t="s">
        <v>1421</v>
      </c>
      <c r="N987" s="367">
        <v>532479</v>
      </c>
      <c r="O987" s="367" t="s">
        <v>1323</v>
      </c>
      <c r="P987" s="371">
        <v>43916</v>
      </c>
      <c r="Q987" s="372">
        <v>10.308668750000001</v>
      </c>
      <c r="R987" s="372">
        <v>12.603349696825399</v>
      </c>
      <c r="S987" s="367">
        <v>2</v>
      </c>
      <c r="T987" s="369">
        <v>-0.4056354405703998</v>
      </c>
      <c r="U987" s="369">
        <v>-4.3461898330461564</v>
      </c>
      <c r="V987" s="369">
        <v>-0.43120494361139772</v>
      </c>
      <c r="W987" s="369">
        <v>-3.8631012282023067</v>
      </c>
      <c r="X987" s="369">
        <v>-0.38636020751648936</v>
      </c>
      <c r="Y987" s="369">
        <v>-2.644858366723061</v>
      </c>
      <c r="AA987" s="369"/>
      <c r="AB987" s="369">
        <v>0.31320516477767429</v>
      </c>
      <c r="AC987" s="373">
        <v>-1.7331335822701968</v>
      </c>
      <c r="AD987" s="575">
        <v>0</v>
      </c>
      <c r="AE987" s="370" t="s">
        <v>2015</v>
      </c>
      <c r="AF987" s="370" t="s">
        <v>1830</v>
      </c>
      <c r="AG987" s="374" t="s">
        <v>743</v>
      </c>
      <c r="AH987" s="374" t="s">
        <v>1819</v>
      </c>
      <c r="AI987" s="374">
        <v>1000</v>
      </c>
      <c r="AJ987" s="374">
        <v>1000</v>
      </c>
      <c r="AK987" s="374">
        <v>1000</v>
      </c>
      <c r="AL987" s="722">
        <v>1</v>
      </c>
      <c r="AM987" s="722">
        <v>0</v>
      </c>
      <c r="AN987" s="369" t="s">
        <v>1824</v>
      </c>
      <c r="AO987" s="367" t="s">
        <v>1326</v>
      </c>
      <c r="AP987" s="370" t="s">
        <v>1816</v>
      </c>
      <c r="AQ987" s="376" t="s">
        <v>689</v>
      </c>
      <c r="AR987" s="369">
        <v>3.4995E-3</v>
      </c>
      <c r="AS987" s="369">
        <v>3.4995E-3</v>
      </c>
      <c r="AT987" s="369" t="s">
        <v>1424</v>
      </c>
      <c r="AW987"/>
      <c r="AX987" s="198"/>
      <c r="AY987" s="184"/>
      <c r="AZ987" s="184"/>
      <c r="BA987" s="184"/>
      <c r="BB987" s="186"/>
      <c r="BC987" s="184"/>
      <c r="BD987" s="184"/>
      <c r="BE987" s="184"/>
      <c r="BF987" s="184"/>
      <c r="BG987" s="186"/>
      <c r="BH987" s="186"/>
      <c r="BI987" s="199"/>
      <c r="BJ987" s="199"/>
      <c r="BK987" s="199"/>
      <c r="BL987" s="186"/>
      <c r="BM987" s="186"/>
      <c r="BN987" s="186"/>
      <c r="BO987" s="186"/>
      <c r="BP987" s="186"/>
      <c r="BQ987" s="186"/>
      <c r="BR987" s="186"/>
      <c r="BS987" s="186"/>
      <c r="BT987" s="187"/>
      <c r="BU987" s="188"/>
      <c r="BV987" s="189"/>
      <c r="BW987" s="185"/>
      <c r="BX987"/>
      <c r="BZ987"/>
    </row>
    <row r="988" spans="2:78" ht="18.75">
      <c r="B988" s="363" t="s">
        <v>165</v>
      </c>
      <c r="C988" s="364">
        <v>35726908000161</v>
      </c>
      <c r="D988" s="365" t="s">
        <v>13</v>
      </c>
      <c r="E988" s="365" t="s">
        <v>615</v>
      </c>
      <c r="F988" s="365" t="s">
        <v>619</v>
      </c>
      <c r="G988" s="366" t="s">
        <v>34</v>
      </c>
      <c r="H988" s="366" t="s">
        <v>867</v>
      </c>
      <c r="I988" s="366" t="s">
        <v>34</v>
      </c>
      <c r="J988" s="366" t="s">
        <v>611</v>
      </c>
      <c r="K988" s="367" t="s">
        <v>48</v>
      </c>
      <c r="L988" s="368" t="s">
        <v>717</v>
      </c>
      <c r="M988" s="368" t="s">
        <v>1421</v>
      </c>
      <c r="N988" s="367">
        <v>532541</v>
      </c>
      <c r="O988" s="367" t="s">
        <v>1326</v>
      </c>
      <c r="P988" s="371">
        <v>43859</v>
      </c>
      <c r="Q988" s="372">
        <v>1058.35954582</v>
      </c>
      <c r="R988" s="372">
        <v>794.69485568388927</v>
      </c>
      <c r="S988" s="367">
        <v>1</v>
      </c>
      <c r="T988" s="369">
        <v>0.26345318895587422</v>
      </c>
      <c r="U988" s="369">
        <v>2.8227749767463566</v>
      </c>
      <c r="V988" s="369">
        <v>0.30934543628144606</v>
      </c>
      <c r="W988" s="369">
        <v>2.7713799494715379</v>
      </c>
      <c r="X988" s="369">
        <v>0.55080832467902296</v>
      </c>
      <c r="Y988" s="369">
        <v>3.7706005371317937</v>
      </c>
      <c r="AA988" s="369"/>
      <c r="AB988" s="369">
        <v>6.6298141335824262E-2</v>
      </c>
      <c r="AC988" s="373">
        <v>2.9823459103422181</v>
      </c>
      <c r="AD988" s="575">
        <v>35803288000117</v>
      </c>
      <c r="AE988" s="370" t="s">
        <v>2106</v>
      </c>
      <c r="AF988" s="370" t="s">
        <v>1833</v>
      </c>
      <c r="AG988" s="374" t="s">
        <v>1458</v>
      </c>
      <c r="AH988" s="374" t="s">
        <v>1813</v>
      </c>
      <c r="AI988" s="374">
        <v>50000</v>
      </c>
      <c r="AJ988" s="374">
        <v>10000</v>
      </c>
      <c r="AK988" s="374">
        <v>50000</v>
      </c>
      <c r="AL988" s="722">
        <v>1.9</v>
      </c>
      <c r="AM988" s="722">
        <v>20</v>
      </c>
      <c r="AN988" s="369" t="s">
        <v>1815</v>
      </c>
      <c r="AO988" s="367" t="s">
        <v>1326</v>
      </c>
      <c r="AP988" s="370" t="s">
        <v>1835</v>
      </c>
      <c r="AQ988" s="376" t="s">
        <v>666</v>
      </c>
      <c r="AR988" s="369">
        <v>0</v>
      </c>
      <c r="AS988" s="369">
        <v>0</v>
      </c>
      <c r="AT988" s="369" t="s">
        <v>1424</v>
      </c>
      <c r="AW988"/>
      <c r="AX988" s="198"/>
      <c r="AY988" s="184"/>
      <c r="AZ988" s="184"/>
      <c r="BA988" s="184"/>
      <c r="BB988" s="186"/>
      <c r="BC988" s="184"/>
      <c r="BD988" s="184"/>
      <c r="BE988" s="184"/>
      <c r="BF988" s="184"/>
      <c r="BG988" s="186"/>
      <c r="BH988" s="186"/>
      <c r="BI988" s="199"/>
      <c r="BJ988" s="199"/>
      <c r="BK988" s="199"/>
      <c r="BL988" s="186"/>
      <c r="BM988" s="186"/>
      <c r="BN988" s="186"/>
      <c r="BO988" s="186"/>
      <c r="BP988" s="186"/>
      <c r="BQ988" s="186"/>
      <c r="BR988" s="186"/>
      <c r="BS988" s="186"/>
      <c r="BT988" s="187"/>
      <c r="BU988" s="188"/>
      <c r="BV988" s="189"/>
      <c r="BW988" s="185"/>
      <c r="BX988"/>
      <c r="BZ988"/>
    </row>
    <row r="989" spans="2:78" ht="18.75">
      <c r="B989" s="363" t="s">
        <v>73</v>
      </c>
      <c r="C989" s="364">
        <v>36498353000100</v>
      </c>
      <c r="D989" s="365" t="s">
        <v>13</v>
      </c>
      <c r="E989" s="365" t="s">
        <v>615</v>
      </c>
      <c r="F989" s="365" t="s">
        <v>619</v>
      </c>
      <c r="G989" s="366" t="s">
        <v>34</v>
      </c>
      <c r="H989" s="366" t="s">
        <v>1340</v>
      </c>
      <c r="I989" s="366" t="s">
        <v>34</v>
      </c>
      <c r="J989" s="366" t="s">
        <v>611</v>
      </c>
      <c r="K989" s="367" t="s">
        <v>48</v>
      </c>
      <c r="L989" s="368"/>
      <c r="M989" s="368" t="s">
        <v>1421</v>
      </c>
      <c r="N989" s="367">
        <v>533432</v>
      </c>
      <c r="O989" s="367" t="s">
        <v>1323</v>
      </c>
      <c r="P989" s="371">
        <v>43929</v>
      </c>
      <c r="Q989" s="372">
        <v>13.497403500000001</v>
      </c>
      <c r="R989" s="372">
        <v>25.160408823904401</v>
      </c>
      <c r="S989" s="367">
        <v>1</v>
      </c>
      <c r="T989" s="369">
        <v>-7.6162807881070993E-2</v>
      </c>
      <c r="U989" s="369">
        <v>-0.81604807707010207</v>
      </c>
      <c r="V989" s="369">
        <v>-7.0448450952917296E-2</v>
      </c>
      <c r="W989" s="369">
        <v>-0.63113723864545057</v>
      </c>
      <c r="X989" s="369">
        <v>-9.9739313637434712E-3</v>
      </c>
      <c r="Y989" s="369">
        <v>-6.827731040441741E-2</v>
      </c>
      <c r="AA989" s="369"/>
      <c r="AB989" s="369">
        <v>0.20345506294860077</v>
      </c>
      <c r="AC989" s="373">
        <v>-0.89488997678162552</v>
      </c>
      <c r="AD989" s="575">
        <v>36498324000149</v>
      </c>
      <c r="AE989" s="370" t="s">
        <v>1889</v>
      </c>
      <c r="AF989" s="370" t="s">
        <v>1833</v>
      </c>
      <c r="AG989" s="374" t="s">
        <v>1458</v>
      </c>
      <c r="AH989" s="374" t="s">
        <v>1894</v>
      </c>
      <c r="AI989" s="374">
        <v>10000</v>
      </c>
      <c r="AJ989" s="374">
        <v>10000</v>
      </c>
      <c r="AK989" s="374">
        <v>10000</v>
      </c>
      <c r="AL989" s="722">
        <v>0</v>
      </c>
      <c r="AM989" s="722">
        <v>0</v>
      </c>
      <c r="AN989" s="369" t="s">
        <v>1820</v>
      </c>
      <c r="AO989" s="367" t="s">
        <v>1326</v>
      </c>
      <c r="AP989" s="370" t="s">
        <v>1835</v>
      </c>
      <c r="AQ989" s="376" t="s">
        <v>681</v>
      </c>
      <c r="AR989" s="369">
        <v>0</v>
      </c>
      <c r="AS989" s="369">
        <v>0</v>
      </c>
      <c r="AT989" s="369" t="s">
        <v>1424</v>
      </c>
      <c r="AW989"/>
      <c r="AX989" s="198"/>
      <c r="AY989" s="184"/>
      <c r="AZ989" s="184"/>
      <c r="BA989" s="184"/>
      <c r="BB989" s="186"/>
      <c r="BC989" s="184"/>
      <c r="BD989" s="184"/>
      <c r="BE989" s="184"/>
      <c r="BF989" s="184"/>
      <c r="BG989" s="186"/>
      <c r="BH989" s="186"/>
      <c r="BI989" s="199"/>
      <c r="BJ989" s="199"/>
      <c r="BK989" s="199"/>
      <c r="BL989" s="186"/>
      <c r="BM989" s="186"/>
      <c r="BN989" s="186"/>
      <c r="BO989" s="186"/>
      <c r="BP989" s="186"/>
      <c r="BQ989" s="186"/>
      <c r="BR989" s="186"/>
      <c r="BS989" s="186"/>
      <c r="BT989" s="187"/>
      <c r="BU989" s="188"/>
      <c r="BV989" s="189"/>
      <c r="BW989" s="185"/>
      <c r="BX989"/>
      <c r="BZ989"/>
    </row>
    <row r="990" spans="2:78" ht="18.75">
      <c r="B990" s="363" t="s">
        <v>1247</v>
      </c>
      <c r="C990" s="364">
        <v>36436851000129</v>
      </c>
      <c r="D990" s="365" t="s">
        <v>14</v>
      </c>
      <c r="E990" s="365" t="s">
        <v>607</v>
      </c>
      <c r="F990" s="365" t="s">
        <v>1424</v>
      </c>
      <c r="G990" s="366" t="s">
        <v>1424</v>
      </c>
      <c r="H990" s="366" t="s">
        <v>34</v>
      </c>
      <c r="I990" s="366" t="s">
        <v>34</v>
      </c>
      <c r="J990" s="366" t="s">
        <v>608</v>
      </c>
      <c r="K990" s="367" t="s">
        <v>48</v>
      </c>
      <c r="L990" s="368"/>
      <c r="M990" s="368" t="s">
        <v>1421</v>
      </c>
      <c r="N990" s="367">
        <v>533610</v>
      </c>
      <c r="O990" s="367" t="s">
        <v>1323</v>
      </c>
      <c r="P990" s="371">
        <v>43911</v>
      </c>
      <c r="Q990" s="372">
        <v>204.14557984000001</v>
      </c>
      <c r="R990" s="372">
        <v>246.96036904742067</v>
      </c>
      <c r="S990" s="367">
        <v>90</v>
      </c>
      <c r="T990" s="369">
        <v>-9.3036199167840228E-2</v>
      </c>
      <c r="U990" s="369">
        <v>-0.99683839843956445</v>
      </c>
      <c r="V990" s="369">
        <v>-0.22376244931719824</v>
      </c>
      <c r="W990" s="369">
        <v>-2.0046546441309778</v>
      </c>
      <c r="X990" s="369">
        <v>-0.22445574128259049</v>
      </c>
      <c r="Y990" s="369">
        <v>-1.5365289533988817</v>
      </c>
      <c r="AA990" s="369"/>
      <c r="AB990" s="369">
        <v>0.25457604082267127</v>
      </c>
      <c r="AC990" s="373">
        <v>-1.3174212853599805</v>
      </c>
      <c r="AD990" s="575">
        <v>0</v>
      </c>
      <c r="AE990" s="370" t="s">
        <v>1889</v>
      </c>
      <c r="AF990" s="370" t="s">
        <v>1833</v>
      </c>
      <c r="AG990" s="374" t="s">
        <v>1458</v>
      </c>
      <c r="AH990" s="374" t="s">
        <v>1813</v>
      </c>
      <c r="AI990" s="374">
        <v>0</v>
      </c>
      <c r="AJ990" s="374">
        <v>0</v>
      </c>
      <c r="AK990" s="374">
        <v>0</v>
      </c>
      <c r="AL990" s="722">
        <v>0</v>
      </c>
      <c r="AM990" s="722">
        <v>0</v>
      </c>
      <c r="AN990" s="369" t="s">
        <v>1815</v>
      </c>
      <c r="AO990" s="367" t="s">
        <v>1326</v>
      </c>
      <c r="AP990" s="370" t="s">
        <v>1816</v>
      </c>
      <c r="AQ990" s="376" t="s">
        <v>661</v>
      </c>
      <c r="AR990" s="369">
        <v>0</v>
      </c>
      <c r="AS990" s="369">
        <v>0</v>
      </c>
      <c r="AT990" s="369" t="s">
        <v>1424</v>
      </c>
      <c r="AW990"/>
      <c r="AX990" s="198"/>
      <c r="AY990" s="184"/>
      <c r="AZ990" s="184"/>
      <c r="BA990" s="184"/>
      <c r="BB990" s="186"/>
      <c r="BC990" s="184"/>
      <c r="BD990" s="184"/>
      <c r="BE990" s="184"/>
      <c r="BF990" s="184"/>
      <c r="BG990" s="186"/>
      <c r="BH990" s="186"/>
      <c r="BI990" s="199"/>
      <c r="BJ990" s="199"/>
      <c r="BK990" s="199"/>
      <c r="BL990" s="186"/>
      <c r="BM990" s="186"/>
      <c r="BN990" s="186"/>
      <c r="BO990" s="186"/>
      <c r="BP990" s="186"/>
      <c r="BQ990" s="186"/>
      <c r="BR990" s="186"/>
      <c r="BS990" s="186"/>
      <c r="BT990" s="187"/>
      <c r="BU990" s="188"/>
      <c r="BV990" s="189"/>
      <c r="BW990" s="185"/>
      <c r="BX990"/>
      <c r="BZ990"/>
    </row>
    <row r="991" spans="2:78" ht="18.75">
      <c r="B991" s="363" t="s">
        <v>154</v>
      </c>
      <c r="C991" s="364">
        <v>36499594000174</v>
      </c>
      <c r="D991" s="365" t="s">
        <v>14</v>
      </c>
      <c r="E991" s="365" t="s">
        <v>607</v>
      </c>
      <c r="F991" s="365" t="s">
        <v>674</v>
      </c>
      <c r="G991" s="366" t="s">
        <v>1424</v>
      </c>
      <c r="H991" s="366" t="s">
        <v>34</v>
      </c>
      <c r="I991" s="366" t="s">
        <v>34</v>
      </c>
      <c r="J991" s="366" t="s">
        <v>611</v>
      </c>
      <c r="K991" s="367" t="s">
        <v>48</v>
      </c>
      <c r="L991" s="368"/>
      <c r="M991" s="368" t="s">
        <v>1421</v>
      </c>
      <c r="N991" s="367">
        <v>533718</v>
      </c>
      <c r="O991" s="367" t="s">
        <v>1323</v>
      </c>
      <c r="P991" s="371">
        <v>43925</v>
      </c>
      <c r="Q991" s="372">
        <v>372.31563236</v>
      </c>
      <c r="R991" s="372">
        <v>394.01610795365104</v>
      </c>
      <c r="S991" s="367">
        <v>2</v>
      </c>
      <c r="T991" s="369">
        <v>-0.16210896795256713</v>
      </c>
      <c r="U991" s="369">
        <v>-1.7369200959618163</v>
      </c>
      <c r="V991" s="369">
        <v>-6.4289597933679943E-2</v>
      </c>
      <c r="W991" s="369">
        <v>-0.57596098657452133</v>
      </c>
      <c r="X991" s="369">
        <v>0.20161694527614138</v>
      </c>
      <c r="Y991" s="369">
        <v>1.380184227600586</v>
      </c>
      <c r="AA991" s="369"/>
      <c r="AB991" s="369">
        <v>0.22087066381120984</v>
      </c>
      <c r="AC991" s="373">
        <v>-0.79644367660026094</v>
      </c>
      <c r="AD991" s="575">
        <v>0</v>
      </c>
      <c r="AE991" s="370" t="s">
        <v>1836</v>
      </c>
      <c r="AF991" s="370" t="s">
        <v>1833</v>
      </c>
      <c r="AG991" s="374" t="s">
        <v>1458</v>
      </c>
      <c r="AH991" s="374" t="s">
        <v>1819</v>
      </c>
      <c r="AI991" s="374">
        <v>500</v>
      </c>
      <c r="AJ991" s="374">
        <v>100</v>
      </c>
      <c r="AK991" s="374">
        <v>100</v>
      </c>
      <c r="AL991" s="722">
        <v>0.2</v>
      </c>
      <c r="AM991" s="722">
        <v>0</v>
      </c>
      <c r="AN991" s="369" t="s">
        <v>1824</v>
      </c>
      <c r="AO991" s="367" t="s">
        <v>1326</v>
      </c>
      <c r="AP991" s="370" t="s">
        <v>1835</v>
      </c>
      <c r="AQ991" s="376" t="s">
        <v>670</v>
      </c>
      <c r="AR991" s="369">
        <v>6.9999999999999999E-4</v>
      </c>
      <c r="AS991" s="369">
        <v>6.9999999999999999E-4</v>
      </c>
      <c r="AT991" s="369" t="s">
        <v>1424</v>
      </c>
      <c r="AW991"/>
      <c r="AX991" s="198"/>
      <c r="AY991" s="184"/>
      <c r="AZ991" s="184"/>
      <c r="BA991" s="184"/>
      <c r="BB991" s="186"/>
      <c r="BC991" s="184"/>
      <c r="BD991" s="184"/>
      <c r="BE991" s="184"/>
      <c r="BF991" s="184"/>
      <c r="BG991" s="186"/>
      <c r="BH991" s="186"/>
      <c r="BI991" s="199"/>
      <c r="BJ991" s="199"/>
      <c r="BK991" s="199"/>
      <c r="BL991" s="186"/>
      <c r="BM991" s="186"/>
      <c r="BN991" s="186"/>
      <c r="BO991" s="186"/>
      <c r="BP991" s="186"/>
      <c r="BQ991" s="186"/>
      <c r="BR991" s="186"/>
      <c r="BS991" s="186"/>
      <c r="BT991" s="187"/>
      <c r="BU991" s="188"/>
      <c r="BV991" s="189"/>
      <c r="BW991" s="185"/>
      <c r="BX991"/>
      <c r="BZ991"/>
    </row>
    <row r="992" spans="2:78" ht="18.75">
      <c r="B992" s="363" t="s">
        <v>1180</v>
      </c>
      <c r="C992" s="364">
        <v>35744790000102</v>
      </c>
      <c r="D992" s="365" t="s">
        <v>13</v>
      </c>
      <c r="E992" s="365" t="s">
        <v>616</v>
      </c>
      <c r="F992" s="365" t="s">
        <v>617</v>
      </c>
      <c r="G992" s="366" t="s">
        <v>34</v>
      </c>
      <c r="H992" s="366" t="s">
        <v>1340</v>
      </c>
      <c r="I992" s="366" t="s">
        <v>34</v>
      </c>
      <c r="J992" s="366" t="s">
        <v>608</v>
      </c>
      <c r="K992" s="367" t="s">
        <v>1815</v>
      </c>
      <c r="L992" s="368"/>
      <c r="M992" s="368" t="s">
        <v>34</v>
      </c>
      <c r="N992" s="367">
        <v>534021</v>
      </c>
      <c r="O992" s="367" t="s">
        <v>1323</v>
      </c>
      <c r="P992" s="371">
        <v>43924</v>
      </c>
      <c r="Q992" s="372">
        <v>42.194842780000002</v>
      </c>
      <c r="R992" s="372">
        <v>110.09568588888452</v>
      </c>
      <c r="S992" s="367">
        <v>3</v>
      </c>
      <c r="T992" s="369">
        <v>-4.2529828231082978E-2</v>
      </c>
      <c r="U992" s="369">
        <v>-0.4556867782539134</v>
      </c>
      <c r="V992" s="369">
        <v>-8.5692693699944256E-2</v>
      </c>
      <c r="W992" s="369">
        <v>-0.76770815173805584</v>
      </c>
      <c r="X992" s="369">
        <v>-2.078131932393712E-2</v>
      </c>
      <c r="Y992" s="369">
        <v>-0.14226011172000141</v>
      </c>
      <c r="AA992" s="369"/>
      <c r="AB992" s="369">
        <v>0.10321333502618832</v>
      </c>
      <c r="AC992" s="373">
        <v>-1.911711691664066</v>
      </c>
      <c r="AD992" s="575">
        <v>35769107000183</v>
      </c>
      <c r="AE992" s="370" t="s">
        <v>2073</v>
      </c>
      <c r="AF992" s="370" t="s">
        <v>1812</v>
      </c>
      <c r="AG992" s="374" t="s">
        <v>1459</v>
      </c>
      <c r="AH992" s="374" t="s">
        <v>1813</v>
      </c>
      <c r="AI992" s="374">
        <v>5000</v>
      </c>
      <c r="AJ992" s="374">
        <v>0</v>
      </c>
      <c r="AK992" s="374">
        <v>0</v>
      </c>
      <c r="AL992" s="722">
        <v>0.75</v>
      </c>
      <c r="AM992" s="722">
        <v>0</v>
      </c>
      <c r="AN992" s="369" t="s">
        <v>1815</v>
      </c>
      <c r="AO992" s="367" t="s">
        <v>1326</v>
      </c>
      <c r="AP992" s="370" t="s">
        <v>1835</v>
      </c>
      <c r="AQ992" s="376" t="s">
        <v>681</v>
      </c>
      <c r="AR992" s="369">
        <v>4.3499999999999997E-3</v>
      </c>
      <c r="AS992" s="369">
        <v>4.3499999999999997E-3</v>
      </c>
      <c r="AT992" s="369" t="s">
        <v>1424</v>
      </c>
      <c r="AW992"/>
      <c r="AX992" s="198"/>
      <c r="AY992" s="184"/>
      <c r="AZ992" s="184"/>
      <c r="BA992" s="184"/>
      <c r="BB992" s="186"/>
      <c r="BC992" s="184"/>
      <c r="BD992" s="184"/>
      <c r="BE992" s="184"/>
      <c r="BF992" s="184"/>
      <c r="BG992" s="186"/>
      <c r="BH992" s="186"/>
      <c r="BI992" s="199"/>
      <c r="BJ992" s="199"/>
      <c r="BK992" s="199"/>
      <c r="BL992" s="186"/>
      <c r="BM992" s="186"/>
      <c r="BN992" s="186"/>
      <c r="BO992" s="186"/>
      <c r="BP992" s="186"/>
      <c r="BQ992" s="186"/>
      <c r="BR992" s="186"/>
      <c r="BS992" s="186"/>
      <c r="BT992" s="187"/>
      <c r="BU992" s="188"/>
      <c r="BV992" s="189"/>
      <c r="BW992" s="185"/>
      <c r="BX992"/>
      <c r="BZ992"/>
    </row>
    <row r="993" spans="2:78" ht="18.75">
      <c r="B993" s="363" t="s">
        <v>139</v>
      </c>
      <c r="C993" s="364">
        <v>35726300000137</v>
      </c>
      <c r="D993" s="365" t="s">
        <v>11</v>
      </c>
      <c r="E993" s="365" t="s">
        <v>620</v>
      </c>
      <c r="F993" s="365" t="s">
        <v>687</v>
      </c>
      <c r="G993" s="366" t="s">
        <v>740</v>
      </c>
      <c r="H993" s="366" t="s">
        <v>34</v>
      </c>
      <c r="I993" s="366" t="s">
        <v>1321</v>
      </c>
      <c r="J993" s="366" t="s">
        <v>608</v>
      </c>
      <c r="K993" s="367" t="s">
        <v>48</v>
      </c>
      <c r="L993" s="368"/>
      <c r="M993" s="368" t="s">
        <v>34</v>
      </c>
      <c r="N993" s="367">
        <v>534331</v>
      </c>
      <c r="O993" s="367" t="s">
        <v>1323</v>
      </c>
      <c r="P993" s="371">
        <v>43861</v>
      </c>
      <c r="Q993" s="372">
        <v>450.70374146</v>
      </c>
      <c r="R993" s="372">
        <v>256.3892079454364</v>
      </c>
      <c r="S993" s="367">
        <v>1</v>
      </c>
      <c r="T993" s="369">
        <v>0.11756686254877979</v>
      </c>
      <c r="U993" s="369">
        <v>1.2596727297647479</v>
      </c>
      <c r="V993" s="369">
        <v>0.14473134022004319</v>
      </c>
      <c r="W993" s="369">
        <v>1.2966266422661583</v>
      </c>
      <c r="X993" s="369">
        <v>0.21883763550746016</v>
      </c>
      <c r="Y993" s="369">
        <v>1.4980697803903507</v>
      </c>
      <c r="AA993" s="369"/>
      <c r="AB993" s="369">
        <v>1.1638530944750316E-3</v>
      </c>
      <c r="AC993" s="373">
        <v>28.44851706109657</v>
      </c>
      <c r="AD993" s="575">
        <v>0</v>
      </c>
      <c r="AE993" s="370" t="s">
        <v>2101</v>
      </c>
      <c r="AF993" s="370" t="s">
        <v>1833</v>
      </c>
      <c r="AG993" s="374" t="s">
        <v>1458</v>
      </c>
      <c r="AH993" s="374" t="s">
        <v>1813</v>
      </c>
      <c r="AI993" s="374">
        <v>1000</v>
      </c>
      <c r="AJ993" s="374">
        <v>1000</v>
      </c>
      <c r="AK993" s="374">
        <v>1000</v>
      </c>
      <c r="AL993" s="722">
        <v>0.9</v>
      </c>
      <c r="AM993" s="722">
        <v>0</v>
      </c>
      <c r="AN993" s="369" t="s">
        <v>1820</v>
      </c>
      <c r="AO993" s="367" t="s">
        <v>1326</v>
      </c>
      <c r="AP993" s="370" t="s">
        <v>1835</v>
      </c>
      <c r="AQ993" s="376" t="s">
        <v>1950</v>
      </c>
      <c r="AR993" s="369">
        <v>1.5E-3</v>
      </c>
      <c r="AS993" s="369">
        <v>1.5E-3</v>
      </c>
      <c r="AT993" s="369" t="s">
        <v>1424</v>
      </c>
      <c r="AW993"/>
      <c r="AX993" s="198"/>
      <c r="AY993" s="184"/>
      <c r="AZ993" s="184"/>
      <c r="BA993" s="184"/>
      <c r="BB993" s="186"/>
      <c r="BC993" s="184"/>
      <c r="BD993" s="184"/>
      <c r="BE993" s="184"/>
      <c r="BF993" s="184"/>
      <c r="BG993" s="186"/>
      <c r="BH993" s="186"/>
      <c r="BI993" s="199"/>
      <c r="BJ993" s="199"/>
      <c r="BK993" s="199"/>
      <c r="BL993" s="186"/>
      <c r="BM993" s="186"/>
      <c r="BN993" s="186"/>
      <c r="BO993" s="186"/>
      <c r="BP993" s="186"/>
      <c r="BQ993" s="186"/>
      <c r="BR993" s="186"/>
      <c r="BS993" s="186"/>
      <c r="BT993" s="187"/>
      <c r="BU993" s="188"/>
      <c r="BV993" s="189"/>
      <c r="BW993" s="185"/>
      <c r="BX993"/>
      <c r="BZ993"/>
    </row>
    <row r="994" spans="2:78" ht="18.75">
      <c r="B994" s="363" t="s">
        <v>860</v>
      </c>
      <c r="C994" s="364">
        <v>34979818000110</v>
      </c>
      <c r="D994" s="365" t="s">
        <v>14</v>
      </c>
      <c r="E994" s="365" t="s">
        <v>15</v>
      </c>
      <c r="F994" s="365" t="s">
        <v>701</v>
      </c>
      <c r="G994" s="366" t="s">
        <v>1424</v>
      </c>
      <c r="H994" s="366" t="s">
        <v>34</v>
      </c>
      <c r="I994" s="366" t="s">
        <v>34</v>
      </c>
      <c r="J994" s="366" t="s">
        <v>611</v>
      </c>
      <c r="K994" s="367" t="s">
        <v>49</v>
      </c>
      <c r="L994" s="368"/>
      <c r="M994" s="368" t="s">
        <v>1421</v>
      </c>
      <c r="N994" s="367">
        <v>534341</v>
      </c>
      <c r="O994" s="367" t="s">
        <v>1323</v>
      </c>
      <c r="P994" s="371">
        <v>43792</v>
      </c>
      <c r="Q994" s="372">
        <v>77.596224710000001</v>
      </c>
      <c r="R994" s="372">
        <v>102.5029073802382</v>
      </c>
      <c r="S994" s="367">
        <v>1</v>
      </c>
      <c r="T994" s="369">
        <v>-0.14359269821236109</v>
      </c>
      <c r="U994" s="369">
        <v>-1.5385271173363284</v>
      </c>
      <c r="V994" s="369">
        <v>-0.10124757782432303</v>
      </c>
      <c r="W994" s="369">
        <v>-0.90706205492425274</v>
      </c>
      <c r="X994" s="369">
        <v>-0.1941653842321458</v>
      </c>
      <c r="Y994" s="369">
        <v>-1.3291739962440916</v>
      </c>
      <c r="AA994" s="369"/>
      <c r="AB994" s="369">
        <v>0.19231433016220745</v>
      </c>
      <c r="AC994" s="373">
        <v>-1.1068807158054159</v>
      </c>
      <c r="AD994" s="575">
        <v>0</v>
      </c>
      <c r="AE994" s="370" t="s">
        <v>1836</v>
      </c>
      <c r="AF994" s="370" t="s">
        <v>1833</v>
      </c>
      <c r="AG994" s="374" t="s">
        <v>1458</v>
      </c>
      <c r="AH994" s="374" t="s">
        <v>1819</v>
      </c>
      <c r="AI994" s="374">
        <v>500</v>
      </c>
      <c r="AJ994" s="374">
        <v>500</v>
      </c>
      <c r="AK994" s="374">
        <v>500</v>
      </c>
      <c r="AL994" s="722">
        <v>0.1</v>
      </c>
      <c r="AM994" s="722">
        <v>0</v>
      </c>
      <c r="AN994" s="369" t="s">
        <v>1815</v>
      </c>
      <c r="AO994" s="367" t="s">
        <v>1326</v>
      </c>
      <c r="AP994" s="370" t="s">
        <v>1835</v>
      </c>
      <c r="AQ994" s="376" t="s">
        <v>673</v>
      </c>
      <c r="AR994" s="369">
        <v>3.5E-4</v>
      </c>
      <c r="AS994" s="369">
        <v>3.5E-4</v>
      </c>
      <c r="AT994" s="369" t="s">
        <v>1424</v>
      </c>
      <c r="AW994"/>
      <c r="AX994" s="198"/>
      <c r="AY994" s="184"/>
      <c r="AZ994" s="184"/>
      <c r="BA994" s="184"/>
      <c r="BB994" s="186"/>
      <c r="BC994" s="184"/>
      <c r="BD994" s="184"/>
      <c r="BE994" s="184"/>
      <c r="BF994" s="184"/>
      <c r="BG994" s="186"/>
      <c r="BH994" s="186"/>
      <c r="BI994" s="199"/>
      <c r="BJ994" s="199"/>
      <c r="BK994" s="199"/>
      <c r="BL994" s="186"/>
      <c r="BM994" s="186"/>
      <c r="BN994" s="186"/>
      <c r="BO994" s="186"/>
      <c r="BP994" s="186"/>
      <c r="BQ994" s="186"/>
      <c r="BR994" s="186"/>
      <c r="BS994" s="186"/>
      <c r="BT994" s="187"/>
      <c r="BU994" s="188"/>
      <c r="BV994" s="189"/>
      <c r="BW994" s="185"/>
      <c r="BX994"/>
      <c r="BZ994"/>
    </row>
    <row r="995" spans="2:78" ht="18.75">
      <c r="B995" s="363" t="s">
        <v>1184</v>
      </c>
      <c r="C995" s="364">
        <v>34507252000123</v>
      </c>
      <c r="D995" s="365" t="s">
        <v>14</v>
      </c>
      <c r="E995" s="365" t="s">
        <v>607</v>
      </c>
      <c r="F995" s="365" t="s">
        <v>1424</v>
      </c>
      <c r="G995" s="366" t="s">
        <v>1424</v>
      </c>
      <c r="H995" s="366" t="s">
        <v>34</v>
      </c>
      <c r="I995" s="366" t="s">
        <v>34</v>
      </c>
      <c r="J995" s="366" t="s">
        <v>608</v>
      </c>
      <c r="K995" s="367" t="s">
        <v>48</v>
      </c>
      <c r="L995" s="368"/>
      <c r="M995" s="368" t="s">
        <v>1421</v>
      </c>
      <c r="N995" s="367">
        <v>534374</v>
      </c>
      <c r="O995" s="367" t="s">
        <v>1323</v>
      </c>
      <c r="P995" s="371">
        <v>43925</v>
      </c>
      <c r="Q995" s="372">
        <v>24.8494958</v>
      </c>
      <c r="R995" s="372">
        <v>19.218329218492073</v>
      </c>
      <c r="S995" s="367">
        <v>2</v>
      </c>
      <c r="T995" s="369">
        <v>0.22384757116579101</v>
      </c>
      <c r="U995" s="369">
        <v>2.398419715458735</v>
      </c>
      <c r="V995" s="369">
        <v>9.08415896965169E-2</v>
      </c>
      <c r="W995" s="369">
        <v>0.81383634841794184</v>
      </c>
      <c r="X995" s="369">
        <v>0.13841065570991828</v>
      </c>
      <c r="Y995" s="369">
        <v>0.9475007355212135</v>
      </c>
      <c r="AA995" s="369"/>
      <c r="AB995" s="369">
        <v>0.260383207033896</v>
      </c>
      <c r="AC995" s="373">
        <v>-7.9804900421394112E-2</v>
      </c>
      <c r="AD995" s="575">
        <v>31713596000109</v>
      </c>
      <c r="AE995" s="370" t="s">
        <v>2107</v>
      </c>
      <c r="AF995" s="370" t="s">
        <v>1812</v>
      </c>
      <c r="AG995" s="374" t="s">
        <v>1459</v>
      </c>
      <c r="AH995" s="374" t="s">
        <v>1813</v>
      </c>
      <c r="AI995" s="374">
        <v>1000</v>
      </c>
      <c r="AJ995" s="374">
        <v>1000</v>
      </c>
      <c r="AK995" s="374">
        <v>1000</v>
      </c>
      <c r="AL995" s="722">
        <v>2</v>
      </c>
      <c r="AM995" s="722">
        <v>20</v>
      </c>
      <c r="AN995" s="369" t="s">
        <v>1815</v>
      </c>
      <c r="AO995" s="367" t="s">
        <v>1326</v>
      </c>
      <c r="AP995" s="370" t="s">
        <v>1816</v>
      </c>
      <c r="AQ995" s="376" t="s">
        <v>661</v>
      </c>
      <c r="AR995" s="369">
        <v>3.7000000000000002E-3</v>
      </c>
      <c r="AS995" s="369">
        <v>3.7000000000000002E-3</v>
      </c>
      <c r="AT995" s="369" t="s">
        <v>1424</v>
      </c>
      <c r="AW995"/>
      <c r="AX995" s="198"/>
      <c r="AY995" s="184"/>
      <c r="AZ995" s="184"/>
      <c r="BA995" s="184"/>
      <c r="BB995" s="186"/>
      <c r="BC995" s="184"/>
      <c r="BD995" s="184"/>
      <c r="BE995" s="184"/>
      <c r="BF995" s="184"/>
      <c r="BG995" s="186"/>
      <c r="BH995" s="186"/>
      <c r="BI995" s="199"/>
      <c r="BJ995" s="199"/>
      <c r="BK995" s="199"/>
      <c r="BL995" s="186"/>
      <c r="BM995" s="186"/>
      <c r="BN995" s="186"/>
      <c r="BO995" s="186"/>
      <c r="BP995" s="186"/>
      <c r="BQ995" s="186"/>
      <c r="BR995" s="186"/>
      <c r="BS995" s="186"/>
      <c r="BT995" s="187"/>
      <c r="BU995" s="188"/>
      <c r="BV995" s="189"/>
      <c r="BW995" s="185"/>
      <c r="BX995"/>
      <c r="BZ995"/>
    </row>
    <row r="996" spans="2:78" ht="18.75">
      <c r="B996" s="363" t="s">
        <v>260</v>
      </c>
      <c r="C996" s="364">
        <v>32990051000102</v>
      </c>
      <c r="D996" s="365" t="s">
        <v>11</v>
      </c>
      <c r="E996" s="365" t="s">
        <v>620</v>
      </c>
      <c r="F996" s="365" t="s">
        <v>665</v>
      </c>
      <c r="G996" s="366" t="s">
        <v>740</v>
      </c>
      <c r="H996" s="366" t="s">
        <v>34</v>
      </c>
      <c r="I996" s="366" t="s">
        <v>1424</v>
      </c>
      <c r="J996" s="366" t="s">
        <v>608</v>
      </c>
      <c r="K996" s="367" t="s">
        <v>48</v>
      </c>
      <c r="L996" s="368"/>
      <c r="M996" s="368" t="s">
        <v>34</v>
      </c>
      <c r="N996" s="367">
        <v>534536</v>
      </c>
      <c r="O996" s="367" t="s">
        <v>1323</v>
      </c>
      <c r="P996" s="371">
        <v>43678</v>
      </c>
      <c r="Q996" s="372">
        <v>104.47360197</v>
      </c>
      <c r="R996" s="372">
        <v>101.58473351452375</v>
      </c>
      <c r="S996" s="367">
        <v>1</v>
      </c>
      <c r="T996" s="369">
        <v>0.10318349601984655</v>
      </c>
      <c r="U996" s="369">
        <v>1.1055618333274908</v>
      </c>
      <c r="V996" s="369">
        <v>0.12526454738939297</v>
      </c>
      <c r="W996" s="369">
        <v>1.122226528335607</v>
      </c>
      <c r="X996" s="369">
        <v>0.19284391983431148</v>
      </c>
      <c r="Y996" s="369">
        <v>1.3201278105838108</v>
      </c>
      <c r="Z996" s="369">
        <v>0.29940520000000714</v>
      </c>
      <c r="AA996" s="369">
        <v>1.6177442399119446</v>
      </c>
      <c r="AB996" s="369">
        <v>3.7367767292029734E-3</v>
      </c>
      <c r="AC996" s="373">
        <v>3.6510347748399519</v>
      </c>
      <c r="AD996" s="575">
        <v>0</v>
      </c>
      <c r="AE996" s="370" t="s">
        <v>2013</v>
      </c>
      <c r="AF996" s="370" t="s">
        <v>1856</v>
      </c>
      <c r="AG996" s="374" t="s">
        <v>59</v>
      </c>
      <c r="AH996" s="374" t="s">
        <v>1813</v>
      </c>
      <c r="AI996" s="374">
        <v>100</v>
      </c>
      <c r="AJ996" s="374">
        <v>0</v>
      </c>
      <c r="AK996" s="374">
        <v>0</v>
      </c>
      <c r="AL996" s="722">
        <v>0.8</v>
      </c>
      <c r="AM996" s="722">
        <v>0</v>
      </c>
      <c r="AN996" s="369" t="s">
        <v>1820</v>
      </c>
      <c r="AO996" s="367" t="s">
        <v>1326</v>
      </c>
      <c r="AP996" s="370" t="s">
        <v>1821</v>
      </c>
      <c r="AQ996" s="376" t="s">
        <v>11</v>
      </c>
      <c r="AR996" s="369">
        <v>1.92E-3</v>
      </c>
      <c r="AS996" s="369">
        <v>1.92E-3</v>
      </c>
      <c r="AT996" s="369" t="s">
        <v>1424</v>
      </c>
      <c r="AW996"/>
      <c r="AX996" s="198"/>
      <c r="AY996" s="184"/>
      <c r="AZ996" s="184"/>
      <c r="BA996" s="184"/>
      <c r="BB996" s="186"/>
      <c r="BC996" s="184"/>
      <c r="BD996" s="184"/>
      <c r="BE996" s="184"/>
      <c r="BF996" s="184"/>
      <c r="BG996" s="186"/>
      <c r="BH996" s="186"/>
      <c r="BI996" s="199"/>
      <c r="BJ996" s="199"/>
      <c r="BK996" s="199"/>
      <c r="BL996" s="186"/>
      <c r="BM996" s="186"/>
      <c r="BN996" s="186"/>
      <c r="BO996" s="186"/>
      <c r="BP996" s="186"/>
      <c r="BQ996" s="186"/>
      <c r="BR996" s="186"/>
      <c r="BS996" s="186"/>
      <c r="BT996" s="187"/>
      <c r="BU996" s="188"/>
      <c r="BV996" s="189"/>
      <c r="BW996" s="185"/>
      <c r="BX996"/>
      <c r="BZ996"/>
    </row>
    <row r="997" spans="2:78" ht="18.75">
      <c r="B997" s="363" t="s">
        <v>86</v>
      </c>
      <c r="C997" s="364">
        <v>36352617000113</v>
      </c>
      <c r="D997" s="365" t="s">
        <v>14</v>
      </c>
      <c r="E997" s="365" t="s">
        <v>614</v>
      </c>
      <c r="F997" s="365" t="s">
        <v>691</v>
      </c>
      <c r="G997" s="366" t="s">
        <v>1424</v>
      </c>
      <c r="H997" s="366" t="s">
        <v>867</v>
      </c>
      <c r="I997" s="366" t="s">
        <v>34</v>
      </c>
      <c r="J997" s="366" t="s">
        <v>608</v>
      </c>
      <c r="K997" s="367" t="s">
        <v>48</v>
      </c>
      <c r="L997" s="368"/>
      <c r="M997" s="368" t="s">
        <v>34</v>
      </c>
      <c r="N997" s="367">
        <v>534706</v>
      </c>
      <c r="O997" s="367" t="s">
        <v>1323</v>
      </c>
      <c r="P997" s="371">
        <v>43945</v>
      </c>
      <c r="Q997" s="372">
        <v>8.6690135099999992</v>
      </c>
      <c r="R997" s="372">
        <v>7.7167447927490027</v>
      </c>
      <c r="S997" s="367">
        <v>2</v>
      </c>
      <c r="T997" s="369">
        <v>0.16962403183220864</v>
      </c>
      <c r="U997" s="369">
        <v>1.8174404128810222</v>
      </c>
      <c r="V997" s="369">
        <v>6.4704115192100176E-2</v>
      </c>
      <c r="W997" s="369">
        <v>0.57967458530254834</v>
      </c>
      <c r="X997" s="369">
        <v>6.1934372475747068E-4</v>
      </c>
      <c r="Y997" s="369">
        <v>4.2397648630321484E-3</v>
      </c>
      <c r="AA997" s="369"/>
      <c r="AB997" s="369">
        <v>0.14072846404633896</v>
      </c>
      <c r="AC997" s="373">
        <v>-0.33338906049391076</v>
      </c>
      <c r="AD997" s="575">
        <v>28888814000123</v>
      </c>
      <c r="AE997" s="370" t="s">
        <v>1946</v>
      </c>
      <c r="AF997" s="370" t="s">
        <v>1812</v>
      </c>
      <c r="AG997" s="374" t="s">
        <v>1459</v>
      </c>
      <c r="AH997" s="374" t="s">
        <v>1819</v>
      </c>
      <c r="AI997" s="374">
        <v>500</v>
      </c>
      <c r="AJ997" s="374">
        <v>100</v>
      </c>
      <c r="AK997" s="374">
        <v>100</v>
      </c>
      <c r="AL997" s="722">
        <v>2.5</v>
      </c>
      <c r="AM997" s="722">
        <v>20</v>
      </c>
      <c r="AN997" s="369" t="s">
        <v>1815</v>
      </c>
      <c r="AO997" s="367" t="s">
        <v>1326</v>
      </c>
      <c r="AP997" s="370" t="s">
        <v>1835</v>
      </c>
      <c r="AQ997" s="376" t="s">
        <v>670</v>
      </c>
      <c r="AR997" s="369">
        <v>5.0666666666666698E-3</v>
      </c>
      <c r="AS997" s="369">
        <v>5.0666666666666698E-3</v>
      </c>
      <c r="AT997" s="369" t="s">
        <v>1424</v>
      </c>
      <c r="AW997"/>
      <c r="AX997" s="198"/>
      <c r="AY997" s="184"/>
      <c r="AZ997" s="184"/>
      <c r="BA997" s="184"/>
      <c r="BB997" s="186"/>
      <c r="BC997" s="184"/>
      <c r="BD997" s="184"/>
      <c r="BE997" s="184"/>
      <c r="BF997" s="184"/>
      <c r="BG997" s="186"/>
      <c r="BH997" s="186"/>
      <c r="BI997" s="199"/>
      <c r="BJ997" s="199"/>
      <c r="BK997" s="199"/>
      <c r="BL997" s="186"/>
      <c r="BM997" s="186"/>
      <c r="BN997" s="186"/>
      <c r="BO997" s="186"/>
      <c r="BP997" s="186"/>
      <c r="BQ997" s="186"/>
      <c r="BR997" s="186"/>
      <c r="BS997" s="186"/>
      <c r="BT997" s="187"/>
      <c r="BU997" s="188"/>
      <c r="BV997" s="189"/>
      <c r="BW997" s="185"/>
      <c r="BX997"/>
      <c r="BZ997"/>
    </row>
    <row r="998" spans="2:78" ht="18.75">
      <c r="B998" s="363" t="s">
        <v>553</v>
      </c>
      <c r="C998" s="364">
        <v>35343074000105</v>
      </c>
      <c r="D998" s="365" t="s">
        <v>14</v>
      </c>
      <c r="E998" s="365" t="s">
        <v>607</v>
      </c>
      <c r="F998" s="365" t="s">
        <v>1319</v>
      </c>
      <c r="G998" s="366" t="s">
        <v>1424</v>
      </c>
      <c r="H998" s="366" t="s">
        <v>34</v>
      </c>
      <c r="I998" s="366" t="s">
        <v>34</v>
      </c>
      <c r="J998" s="366" t="s">
        <v>608</v>
      </c>
      <c r="K998" s="367" t="s">
        <v>48</v>
      </c>
      <c r="L998" s="368"/>
      <c r="M998" s="368" t="s">
        <v>1421</v>
      </c>
      <c r="N998" s="367">
        <v>534757</v>
      </c>
      <c r="O998" s="367" t="s">
        <v>1323</v>
      </c>
      <c r="P998" s="371">
        <v>43805</v>
      </c>
      <c r="Q998" s="372">
        <v>15.758030010000001</v>
      </c>
      <c r="R998" s="372">
        <v>28.082324062817456</v>
      </c>
      <c r="S998" s="367">
        <v>2</v>
      </c>
      <c r="T998" s="369">
        <v>-5.7533603435195091E-2</v>
      </c>
      <c r="U998" s="369">
        <v>-0.61644505706141994</v>
      </c>
      <c r="V998" s="369">
        <v>-0.2114121132936676</v>
      </c>
      <c r="W998" s="369">
        <v>-1.8940098127855163</v>
      </c>
      <c r="X998" s="369">
        <v>-0.22003491465344494</v>
      </c>
      <c r="Y998" s="369">
        <v>-1.5062658464058338</v>
      </c>
      <c r="AA998" s="369"/>
      <c r="AB998" s="369">
        <v>0.26529488571227405</v>
      </c>
      <c r="AC998" s="373">
        <v>-1.2176396014255411</v>
      </c>
      <c r="AD998" s="575">
        <v>38386961000159</v>
      </c>
      <c r="AE998" s="370" t="s">
        <v>1929</v>
      </c>
      <c r="AF998" s="370" t="s">
        <v>1833</v>
      </c>
      <c r="AG998" s="374" t="s">
        <v>1458</v>
      </c>
      <c r="AH998" s="374" t="s">
        <v>1813</v>
      </c>
      <c r="AI998" s="374">
        <v>0</v>
      </c>
      <c r="AJ998" s="374">
        <v>0</v>
      </c>
      <c r="AK998" s="374">
        <v>0</v>
      </c>
      <c r="AL998" s="722">
        <v>2</v>
      </c>
      <c r="AM998" s="722">
        <v>20</v>
      </c>
      <c r="AN998" s="369" t="s">
        <v>1815</v>
      </c>
      <c r="AO998" s="367" t="s">
        <v>1326</v>
      </c>
      <c r="AP998" s="370" t="s">
        <v>1816</v>
      </c>
      <c r="AQ998" s="376" t="s">
        <v>667</v>
      </c>
      <c r="AR998" s="369">
        <v>3.3333333333333301E-3</v>
      </c>
      <c r="AS998" s="369">
        <v>3.3333333333333301E-3</v>
      </c>
      <c r="AT998" s="369" t="s">
        <v>1424</v>
      </c>
      <c r="AW998"/>
      <c r="AX998" s="198"/>
      <c r="AY998" s="184"/>
      <c r="AZ998" s="184"/>
      <c r="BA998" s="184"/>
      <c r="BB998" s="186"/>
      <c r="BC998" s="184"/>
      <c r="BD998" s="184"/>
      <c r="BE998" s="184"/>
      <c r="BF998" s="184"/>
      <c r="BG998" s="186"/>
      <c r="BH998" s="186"/>
      <c r="BI998" s="199"/>
      <c r="BJ998" s="199"/>
      <c r="BK998" s="199"/>
      <c r="BL998" s="186"/>
      <c r="BM998" s="186"/>
      <c r="BN998" s="186"/>
      <c r="BO998" s="186"/>
      <c r="BP998" s="186"/>
      <c r="BQ998" s="186"/>
      <c r="BR998" s="186"/>
      <c r="BS998" s="186"/>
      <c r="BT998" s="187"/>
      <c r="BU998" s="188"/>
      <c r="BV998" s="189"/>
      <c r="BW998" s="185"/>
      <c r="BX998"/>
      <c r="BZ998"/>
    </row>
    <row r="999" spans="2:78" ht="18.75">
      <c r="B999" s="363" t="s">
        <v>1574</v>
      </c>
      <c r="C999" s="364">
        <v>36727910000118</v>
      </c>
      <c r="D999" s="365" t="s">
        <v>14</v>
      </c>
      <c r="E999" s="365" t="s">
        <v>15</v>
      </c>
      <c r="F999" s="365" t="s">
        <v>701</v>
      </c>
      <c r="G999" s="366" t="s">
        <v>1424</v>
      </c>
      <c r="H999" s="366" t="s">
        <v>34</v>
      </c>
      <c r="I999" s="366" t="s">
        <v>34</v>
      </c>
      <c r="J999" s="366" t="s">
        <v>611</v>
      </c>
      <c r="K999" s="367" t="s">
        <v>48</v>
      </c>
      <c r="L999" s="368"/>
      <c r="M999" s="368" t="s">
        <v>1424</v>
      </c>
      <c r="N999" s="367">
        <v>534803</v>
      </c>
      <c r="O999" s="367" t="s">
        <v>1323</v>
      </c>
      <c r="P999" s="371">
        <v>43943</v>
      </c>
      <c r="Q999" s="372">
        <v>10.54686074</v>
      </c>
      <c r="R999" s="372">
        <v>14.063017950833339</v>
      </c>
      <c r="S999" s="367">
        <v>1</v>
      </c>
      <c r="T999" s="369">
        <v>-0.14537925406152952</v>
      </c>
      <c r="U999" s="369">
        <v>-1.5576692092031197</v>
      </c>
      <c r="V999" s="369">
        <v>-0.10360480497466173</v>
      </c>
      <c r="W999" s="369">
        <v>-0.92818010385792127</v>
      </c>
      <c r="X999" s="369">
        <v>-0.19830579307313512</v>
      </c>
      <c r="Y999" s="369">
        <v>-1.357517481809378</v>
      </c>
      <c r="AA999" s="369"/>
      <c r="AB999" s="369">
        <v>0.19195844388428665</v>
      </c>
      <c r="AC999" s="373">
        <v>-1.1212127282593582</v>
      </c>
      <c r="AD999" s="575">
        <v>34979818000110</v>
      </c>
      <c r="AE999" s="370" t="s">
        <v>1836</v>
      </c>
      <c r="AF999" s="370" t="s">
        <v>1833</v>
      </c>
      <c r="AG999" s="374" t="s">
        <v>1458</v>
      </c>
      <c r="AH999" s="374" t="s">
        <v>1819</v>
      </c>
      <c r="AI999" s="374">
        <v>500</v>
      </c>
      <c r="AJ999" s="374">
        <v>500</v>
      </c>
      <c r="AK999" s="374">
        <v>500</v>
      </c>
      <c r="AL999" s="722">
        <v>0.2</v>
      </c>
      <c r="AM999" s="722">
        <v>0</v>
      </c>
      <c r="AN999" s="369" t="s">
        <v>1815</v>
      </c>
      <c r="AO999" s="367" t="s">
        <v>1326</v>
      </c>
      <c r="AP999" s="370" t="s">
        <v>1835</v>
      </c>
      <c r="AQ999" s="376" t="s">
        <v>1815</v>
      </c>
      <c r="AR999" s="369">
        <v>0</v>
      </c>
      <c r="AS999" s="369">
        <v>0</v>
      </c>
      <c r="AT999" s="369" t="s">
        <v>1424</v>
      </c>
      <c r="AW999"/>
      <c r="AX999" s="198"/>
      <c r="AY999" s="184"/>
      <c r="AZ999" s="184"/>
      <c r="BA999" s="184"/>
      <c r="BB999" s="186"/>
      <c r="BC999" s="184"/>
      <c r="BD999" s="184"/>
      <c r="BE999" s="184"/>
      <c r="BF999" s="184"/>
      <c r="BG999" s="186"/>
      <c r="BH999" s="186"/>
      <c r="BI999" s="199"/>
      <c r="BJ999" s="199"/>
      <c r="BK999" s="199"/>
      <c r="BL999" s="186"/>
      <c r="BM999" s="186"/>
      <c r="BN999" s="186"/>
      <c r="BO999" s="186"/>
      <c r="BP999" s="186"/>
      <c r="BQ999" s="186"/>
      <c r="BR999" s="186"/>
      <c r="BS999" s="186"/>
      <c r="BT999" s="187"/>
      <c r="BU999" s="188"/>
      <c r="BV999" s="189"/>
      <c r="BW999" s="185"/>
      <c r="BX999"/>
      <c r="BZ999"/>
    </row>
    <row r="1000" spans="2:78" ht="18.75">
      <c r="B1000" s="363" t="s">
        <v>1050</v>
      </c>
      <c r="C1000" s="364">
        <v>35420451000162</v>
      </c>
      <c r="D1000" s="365" t="s">
        <v>11</v>
      </c>
      <c r="E1000" s="365" t="s">
        <v>620</v>
      </c>
      <c r="F1000" s="365" t="s">
        <v>687</v>
      </c>
      <c r="G1000" s="366" t="s">
        <v>740</v>
      </c>
      <c r="H1000" s="366" t="s">
        <v>34</v>
      </c>
      <c r="I1000" s="366" t="s">
        <v>1321</v>
      </c>
      <c r="J1000" s="366" t="s">
        <v>692</v>
      </c>
      <c r="K1000" s="367" t="s">
        <v>48</v>
      </c>
      <c r="L1000" s="368" t="s">
        <v>1341</v>
      </c>
      <c r="M1000" s="368" t="s">
        <v>34</v>
      </c>
      <c r="N1000" s="367">
        <v>535133</v>
      </c>
      <c r="O1000" s="367" t="s">
        <v>1323</v>
      </c>
      <c r="P1000" s="371">
        <v>43732</v>
      </c>
      <c r="Q1000" s="372">
        <v>30.854244940000001</v>
      </c>
      <c r="R1000" s="372">
        <v>23.168890130873024</v>
      </c>
      <c r="S1000" s="367">
        <v>1</v>
      </c>
      <c r="T1000" s="369">
        <v>0.11517570514962805</v>
      </c>
      <c r="U1000" s="369">
        <v>1.2340526213176342</v>
      </c>
      <c r="V1000" s="369">
        <v>0.17129873663985129</v>
      </c>
      <c r="W1000" s="369">
        <v>1.5346400121499479</v>
      </c>
      <c r="X1000" s="369">
        <v>0.28363108200291731</v>
      </c>
      <c r="Y1000" s="369">
        <v>1.9416182766857903</v>
      </c>
      <c r="Z1000" s="369">
        <v>0.29639342999999951</v>
      </c>
      <c r="AA1000" s="369">
        <v>1.6014710637297949</v>
      </c>
      <c r="AB1000" s="369">
        <v>1.4657965850575194E-2</v>
      </c>
      <c r="AC1000" s="373">
        <v>4.0713214673132336</v>
      </c>
      <c r="AD1000" s="575">
        <v>22681938000157</v>
      </c>
      <c r="AE1000" s="370" t="s">
        <v>2016</v>
      </c>
      <c r="AF1000" s="370" t="s">
        <v>1956</v>
      </c>
      <c r="AG1000" s="374" t="s">
        <v>763</v>
      </c>
      <c r="AH1000" s="374" t="s">
        <v>1813</v>
      </c>
      <c r="AI1000" s="374">
        <v>50000</v>
      </c>
      <c r="AJ1000" s="374">
        <v>10000</v>
      </c>
      <c r="AK1000" s="374">
        <v>30000</v>
      </c>
      <c r="AL1000" s="722">
        <v>0</v>
      </c>
      <c r="AM1000" s="722">
        <v>0</v>
      </c>
      <c r="AN1000" s="369" t="s">
        <v>1820</v>
      </c>
      <c r="AO1000" s="367" t="s">
        <v>1326</v>
      </c>
      <c r="AP1000" s="370" t="s">
        <v>1835</v>
      </c>
      <c r="AQ1000" s="376" t="s">
        <v>1950</v>
      </c>
      <c r="AR1000" s="369">
        <v>5.3333333333333297E-3</v>
      </c>
      <c r="AS1000" s="369">
        <v>5.3333333333333297E-3</v>
      </c>
      <c r="AT1000" s="369" t="s">
        <v>1424</v>
      </c>
      <c r="AW1000"/>
      <c r="AX1000" s="198"/>
      <c r="AY1000" s="184"/>
      <c r="AZ1000" s="184"/>
      <c r="BA1000" s="184"/>
      <c r="BB1000" s="186"/>
      <c r="BC1000" s="184"/>
      <c r="BD1000" s="184"/>
      <c r="BE1000" s="184"/>
      <c r="BF1000" s="184"/>
      <c r="BG1000" s="186"/>
      <c r="BH1000" s="186"/>
      <c r="BI1000" s="199"/>
      <c r="BJ1000" s="199"/>
      <c r="BK1000" s="199"/>
      <c r="BL1000" s="186"/>
      <c r="BM1000" s="186"/>
      <c r="BN1000" s="186"/>
      <c r="BO1000" s="186"/>
      <c r="BP1000" s="186"/>
      <c r="BQ1000" s="186"/>
      <c r="BR1000" s="186"/>
      <c r="BS1000" s="186"/>
      <c r="BT1000" s="187"/>
      <c r="BU1000" s="188"/>
      <c r="BV1000" s="189"/>
      <c r="BW1000" s="185"/>
      <c r="BX1000"/>
      <c r="BZ1000"/>
    </row>
    <row r="1001" spans="2:78" ht="18.75">
      <c r="B1001" s="363" t="s">
        <v>217</v>
      </c>
      <c r="C1001" s="364">
        <v>35717650000137</v>
      </c>
      <c r="D1001" s="365" t="s">
        <v>14</v>
      </c>
      <c r="E1001" s="365" t="s">
        <v>607</v>
      </c>
      <c r="F1001" s="365" t="s">
        <v>1424</v>
      </c>
      <c r="G1001" s="366" t="s">
        <v>1424</v>
      </c>
      <c r="H1001" s="366" t="s">
        <v>34</v>
      </c>
      <c r="I1001" s="366" t="s">
        <v>34</v>
      </c>
      <c r="J1001" s="366" t="s">
        <v>608</v>
      </c>
      <c r="K1001" s="367" t="s">
        <v>48</v>
      </c>
      <c r="L1001" s="368"/>
      <c r="M1001" s="368" t="s">
        <v>1421</v>
      </c>
      <c r="N1001" s="367">
        <v>535151</v>
      </c>
      <c r="O1001" s="367" t="s">
        <v>1323</v>
      </c>
      <c r="P1001" s="371">
        <v>43882</v>
      </c>
      <c r="Q1001" s="372">
        <v>52.675838589999998</v>
      </c>
      <c r="R1001" s="372">
        <v>32.819198024860562</v>
      </c>
      <c r="S1001" s="367">
        <v>2</v>
      </c>
      <c r="T1001" s="369">
        <v>9.1056158666761977E-2</v>
      </c>
      <c r="U1001" s="369">
        <v>0.97562321102225014</v>
      </c>
      <c r="V1001" s="369">
        <v>8.4920844898107584E-2</v>
      </c>
      <c r="W1001" s="369">
        <v>0.76079327263349517</v>
      </c>
      <c r="X1001" s="369">
        <v>0.46509490416257093</v>
      </c>
      <c r="Y1001" s="369">
        <v>3.1838427577771098</v>
      </c>
      <c r="AA1001" s="369"/>
      <c r="AB1001" s="369">
        <v>0.22029363022729403</v>
      </c>
      <c r="AC1001" s="373">
        <v>-0.12120459715337004</v>
      </c>
      <c r="AD1001" s="575">
        <v>0</v>
      </c>
      <c r="AE1001" s="370" t="s">
        <v>1886</v>
      </c>
      <c r="AF1001" s="370" t="s">
        <v>1812</v>
      </c>
      <c r="AG1001" s="374" t="s">
        <v>1459</v>
      </c>
      <c r="AH1001" s="374" t="s">
        <v>1819</v>
      </c>
      <c r="AI1001" s="374">
        <v>500</v>
      </c>
      <c r="AJ1001" s="374">
        <v>500</v>
      </c>
      <c r="AK1001" s="374">
        <v>500</v>
      </c>
      <c r="AL1001" s="722">
        <v>2.1</v>
      </c>
      <c r="AM1001" s="722">
        <v>20</v>
      </c>
      <c r="AN1001" s="369" t="s">
        <v>668</v>
      </c>
      <c r="AO1001" s="367" t="s">
        <v>1326</v>
      </c>
      <c r="AP1001" s="370" t="s">
        <v>1816</v>
      </c>
      <c r="AQ1001" s="376" t="s">
        <v>672</v>
      </c>
      <c r="AR1001" s="369">
        <v>3.3333333333333301E-3</v>
      </c>
      <c r="AS1001" s="369">
        <v>3.3333333333333301E-3</v>
      </c>
      <c r="AT1001" s="369" t="s">
        <v>1424</v>
      </c>
      <c r="AW1001" s="198"/>
      <c r="AX1001" s="198"/>
      <c r="AY1001" s="184"/>
      <c r="AZ1001" s="184"/>
      <c r="BA1001" s="184"/>
      <c r="BB1001" s="186"/>
      <c r="BC1001" s="184"/>
      <c r="BD1001" s="184"/>
      <c r="BE1001" s="184"/>
      <c r="BF1001" s="184"/>
      <c r="BG1001" s="186"/>
      <c r="BH1001" s="186"/>
      <c r="BI1001" s="199"/>
      <c r="BJ1001" s="199"/>
      <c r="BK1001" s="199"/>
      <c r="BL1001" s="186"/>
      <c r="BM1001" s="186"/>
      <c r="BN1001" s="186"/>
      <c r="BO1001" s="186"/>
      <c r="BP1001" s="186"/>
      <c r="BQ1001" s="186"/>
      <c r="BR1001" s="186"/>
      <c r="BS1001" s="186"/>
      <c r="BT1001" s="187"/>
      <c r="BU1001" s="188"/>
      <c r="BV1001" s="189"/>
      <c r="BW1001" s="185"/>
      <c r="BX1001"/>
      <c r="BZ1001"/>
    </row>
    <row r="1002" spans="2:78" ht="18.75">
      <c r="B1002" s="363" t="s">
        <v>1248</v>
      </c>
      <c r="C1002" s="364">
        <v>30397165000100</v>
      </c>
      <c r="D1002" s="365" t="s">
        <v>14</v>
      </c>
      <c r="E1002" s="365" t="s">
        <v>607</v>
      </c>
      <c r="F1002" s="365" t="s">
        <v>1424</v>
      </c>
      <c r="G1002" s="366" t="s">
        <v>1424</v>
      </c>
      <c r="H1002" s="366" t="s">
        <v>34</v>
      </c>
      <c r="I1002" s="366" t="s">
        <v>34</v>
      </c>
      <c r="J1002" s="366" t="s">
        <v>608</v>
      </c>
      <c r="K1002" s="367" t="s">
        <v>48</v>
      </c>
      <c r="L1002" s="368"/>
      <c r="M1002" s="368" t="s">
        <v>34</v>
      </c>
      <c r="N1002" s="367">
        <v>535354</v>
      </c>
      <c r="O1002" s="367" t="s">
        <v>1323</v>
      </c>
      <c r="P1002" s="371">
        <v>43937</v>
      </c>
      <c r="Q1002" s="372">
        <v>119.48430088000001</v>
      </c>
      <c r="R1002" s="372">
        <v>129.99730704277775</v>
      </c>
      <c r="S1002" s="367">
        <v>3</v>
      </c>
      <c r="T1002" s="369">
        <v>7.1781279398095421E-3</v>
      </c>
      <c r="U1002" s="369">
        <v>7.6910209395005563E-2</v>
      </c>
      <c r="V1002" s="369">
        <v>-4.6425954205179254E-2</v>
      </c>
      <c r="W1002" s="369">
        <v>-0.41592324802315056</v>
      </c>
      <c r="X1002" s="369">
        <v>9.1957507344980982E-2</v>
      </c>
      <c r="Y1002" s="369">
        <v>0.62950215356738093</v>
      </c>
      <c r="AA1002" s="369"/>
      <c r="AB1002" s="369">
        <v>0.25548780475462252</v>
      </c>
      <c r="AC1002" s="373">
        <v>-0.61861034800558301</v>
      </c>
      <c r="AD1002" s="575">
        <v>0</v>
      </c>
      <c r="AE1002" s="370" t="s">
        <v>2108</v>
      </c>
      <c r="AF1002" s="370" t="s">
        <v>1833</v>
      </c>
      <c r="AG1002" s="374" t="s">
        <v>1458</v>
      </c>
      <c r="AH1002" s="374" t="s">
        <v>1819</v>
      </c>
      <c r="AI1002" s="374">
        <v>0</v>
      </c>
      <c r="AJ1002" s="374">
        <v>0</v>
      </c>
      <c r="AK1002" s="374">
        <v>0</v>
      </c>
      <c r="AL1002" s="722">
        <v>2</v>
      </c>
      <c r="AM1002" s="722">
        <v>20</v>
      </c>
      <c r="AN1002" s="369" t="s">
        <v>668</v>
      </c>
      <c r="AO1002" s="367" t="s">
        <v>1326</v>
      </c>
      <c r="AP1002" s="370" t="s">
        <v>1816</v>
      </c>
      <c r="AQ1002" s="376" t="s">
        <v>672</v>
      </c>
      <c r="AR1002" s="369">
        <v>6.0000000000000001E-3</v>
      </c>
      <c r="AS1002" s="369">
        <v>6.0000000000000001E-3</v>
      </c>
      <c r="AT1002" s="369" t="s">
        <v>1424</v>
      </c>
      <c r="AW1002" s="198"/>
      <c r="AX1002" s="198"/>
      <c r="AY1002" s="184"/>
      <c r="AZ1002" s="184"/>
      <c r="BA1002" s="184"/>
      <c r="BB1002" s="186"/>
      <c r="BC1002" s="184"/>
      <c r="BD1002" s="184"/>
      <c r="BE1002" s="184"/>
      <c r="BF1002" s="184"/>
      <c r="BG1002" s="186"/>
      <c r="BH1002" s="186"/>
      <c r="BI1002" s="199"/>
      <c r="BJ1002" s="199"/>
      <c r="BK1002" s="199"/>
      <c r="BL1002" s="218"/>
      <c r="BM1002" s="186"/>
      <c r="BN1002" s="186"/>
      <c r="BO1002" s="186"/>
      <c r="BP1002" s="186"/>
      <c r="BQ1002" s="186"/>
      <c r="BR1002" s="186"/>
      <c r="BS1002" s="186"/>
      <c r="BT1002" s="187"/>
      <c r="BU1002" s="188"/>
      <c r="BV1002" s="189"/>
      <c r="BW1002" s="185"/>
      <c r="BX1002"/>
      <c r="BZ1002"/>
    </row>
    <row r="1003" spans="2:78" ht="18.75">
      <c r="B1003" s="363" t="s">
        <v>1573</v>
      </c>
      <c r="C1003" s="364">
        <v>36498594000150</v>
      </c>
      <c r="D1003" s="365" t="s">
        <v>14</v>
      </c>
      <c r="E1003" s="365" t="s">
        <v>15</v>
      </c>
      <c r="F1003" s="365" t="s">
        <v>701</v>
      </c>
      <c r="G1003" s="366" t="s">
        <v>1424</v>
      </c>
      <c r="H1003" s="366" t="s">
        <v>34</v>
      </c>
      <c r="I1003" s="366" t="s">
        <v>34</v>
      </c>
      <c r="J1003" s="366" t="s">
        <v>611</v>
      </c>
      <c r="K1003" s="367" t="s">
        <v>48</v>
      </c>
      <c r="L1003" s="368"/>
      <c r="M1003" s="368" t="s">
        <v>1424</v>
      </c>
      <c r="N1003" s="367">
        <v>535370</v>
      </c>
      <c r="O1003" s="367" t="s">
        <v>1323</v>
      </c>
      <c r="P1003" s="371">
        <v>43952</v>
      </c>
      <c r="Q1003" s="372">
        <v>10.336667569999999</v>
      </c>
      <c r="R1003" s="372">
        <v>13.025096526666658</v>
      </c>
      <c r="S1003" s="367">
        <v>1</v>
      </c>
      <c r="T1003" s="369">
        <v>-3.5084238324282646E-2</v>
      </c>
      <c r="U1003" s="369">
        <v>-0.37591084174190026</v>
      </c>
      <c r="V1003" s="369">
        <v>1.6833265658391605E-2</v>
      </c>
      <c r="W1003" s="369">
        <v>0.15080673402063813</v>
      </c>
      <c r="X1003" s="369">
        <v>-7.4199345553857987E-2</v>
      </c>
      <c r="Y1003" s="369">
        <v>-0.5079372980850293</v>
      </c>
      <c r="AA1003" s="369"/>
      <c r="AB1003" s="369">
        <v>0.14583934373612154</v>
      </c>
      <c r="AC1003" s="373">
        <v>-0.64994930392978345</v>
      </c>
      <c r="AD1003" s="575">
        <v>33600729000158</v>
      </c>
      <c r="AE1003" s="370" t="s">
        <v>1836</v>
      </c>
      <c r="AF1003" s="370" t="s">
        <v>1833</v>
      </c>
      <c r="AG1003" s="374" t="s">
        <v>1458</v>
      </c>
      <c r="AH1003" s="374" t="s">
        <v>1819</v>
      </c>
      <c r="AI1003" s="374">
        <v>500</v>
      </c>
      <c r="AJ1003" s="374">
        <v>500</v>
      </c>
      <c r="AK1003" s="374">
        <v>500</v>
      </c>
      <c r="AL1003" s="722">
        <v>0.2</v>
      </c>
      <c r="AM1003" s="722">
        <v>0</v>
      </c>
      <c r="AN1003" s="369" t="s">
        <v>1820</v>
      </c>
      <c r="AO1003" s="367" t="s">
        <v>1326</v>
      </c>
      <c r="AP1003" s="370" t="s">
        <v>1835</v>
      </c>
      <c r="AQ1003" s="376" t="s">
        <v>1815</v>
      </c>
      <c r="AR1003" s="369">
        <v>0</v>
      </c>
      <c r="AS1003" s="369">
        <v>0</v>
      </c>
      <c r="AT1003" s="369" t="s">
        <v>1424</v>
      </c>
      <c r="AW1003"/>
      <c r="AX1003" s="198"/>
      <c r="AY1003" s="184"/>
      <c r="AZ1003" s="184"/>
      <c r="BA1003" s="184"/>
      <c r="BB1003" s="186"/>
      <c r="BC1003" s="184"/>
      <c r="BD1003" s="184"/>
      <c r="BE1003" s="184"/>
      <c r="BF1003" s="184"/>
      <c r="BG1003" s="186"/>
      <c r="BH1003" s="186"/>
      <c r="BI1003" s="199"/>
      <c r="BJ1003" s="199"/>
      <c r="BK1003" s="199"/>
      <c r="BL1003" s="186"/>
      <c r="BM1003" s="186"/>
      <c r="BN1003" s="186"/>
      <c r="BO1003" s="186"/>
      <c r="BP1003" s="186"/>
      <c r="BQ1003" s="186"/>
      <c r="BR1003" s="186"/>
      <c r="BS1003" s="186"/>
      <c r="BT1003" s="187"/>
      <c r="BU1003" s="188"/>
      <c r="BV1003" s="189"/>
      <c r="BW1003" s="185"/>
      <c r="BX1003"/>
      <c r="BZ1003"/>
    </row>
    <row r="1004" spans="2:78" ht="18.75">
      <c r="B1004" s="363" t="s">
        <v>1301</v>
      </c>
      <c r="C1004" s="364">
        <v>35535700000165</v>
      </c>
      <c r="D1004" s="365" t="s">
        <v>14</v>
      </c>
      <c r="E1004" s="365" t="s">
        <v>607</v>
      </c>
      <c r="F1004" s="365" t="s">
        <v>1424</v>
      </c>
      <c r="G1004" s="366" t="s">
        <v>1424</v>
      </c>
      <c r="H1004" s="366" t="s">
        <v>34</v>
      </c>
      <c r="I1004" s="366" t="s">
        <v>34</v>
      </c>
      <c r="J1004" s="366" t="s">
        <v>611</v>
      </c>
      <c r="K1004" s="367" t="s">
        <v>48</v>
      </c>
      <c r="L1004" s="368"/>
      <c r="M1004" s="368" t="s">
        <v>1421</v>
      </c>
      <c r="N1004" s="367">
        <v>535427</v>
      </c>
      <c r="O1004" s="367" t="s">
        <v>1323</v>
      </c>
      <c r="P1004" s="371">
        <v>43946</v>
      </c>
      <c r="Q1004" s="372">
        <v>570.52226169000005</v>
      </c>
      <c r="R1004" s="372">
        <v>1913.4832613144824</v>
      </c>
      <c r="S1004" s="367">
        <v>2</v>
      </c>
      <c r="T1004" s="369">
        <v>-0.29992510112229431</v>
      </c>
      <c r="U1004" s="369">
        <v>-3.2135540803339206</v>
      </c>
      <c r="V1004" s="369">
        <v>-0.27662402055192026</v>
      </c>
      <c r="W1004" s="369">
        <v>-2.4782336320045313</v>
      </c>
      <c r="X1004" s="369">
        <v>-0.12915518532946912</v>
      </c>
      <c r="Y1004" s="369">
        <v>-0.88414170475807863</v>
      </c>
      <c r="AA1004" s="369"/>
      <c r="AB1004" s="369">
        <v>0.23897024744073697</v>
      </c>
      <c r="AC1004" s="373">
        <v>-1.6246602676070072</v>
      </c>
      <c r="AD1004" s="575">
        <v>0</v>
      </c>
      <c r="AE1004" s="370" t="s">
        <v>1906</v>
      </c>
      <c r="AF1004" s="370" t="s">
        <v>1907</v>
      </c>
      <c r="AG1004" s="374" t="s">
        <v>1462</v>
      </c>
      <c r="AH1004" s="374" t="s">
        <v>1813</v>
      </c>
      <c r="AI1004" s="374">
        <v>0</v>
      </c>
      <c r="AJ1004" s="374">
        <v>0</v>
      </c>
      <c r="AK1004" s="374">
        <v>0</v>
      </c>
      <c r="AL1004" s="722">
        <v>0.75</v>
      </c>
      <c r="AM1004" s="722">
        <v>0</v>
      </c>
      <c r="AN1004" s="369" t="s">
        <v>1820</v>
      </c>
      <c r="AO1004" s="367" t="s">
        <v>1326</v>
      </c>
      <c r="AP1004" s="370" t="s">
        <v>1835</v>
      </c>
      <c r="AQ1004" s="376" t="s">
        <v>1815</v>
      </c>
      <c r="AR1004" s="369">
        <v>3.5000000000000001E-3</v>
      </c>
      <c r="AS1004" s="369">
        <v>3.5000000000000001E-3</v>
      </c>
      <c r="AT1004" s="369" t="s">
        <v>1424</v>
      </c>
      <c r="AW1004"/>
      <c r="AX1004" s="198"/>
      <c r="AY1004" s="184"/>
      <c r="AZ1004" s="184"/>
      <c r="BA1004" s="184"/>
      <c r="BB1004" s="186"/>
      <c r="BC1004" s="184"/>
      <c r="BD1004" s="184"/>
      <c r="BE1004" s="184"/>
      <c r="BF1004" s="184"/>
      <c r="BG1004" s="186"/>
      <c r="BH1004" s="186"/>
      <c r="BI1004" s="199"/>
      <c r="BJ1004" s="199"/>
      <c r="BK1004" s="199"/>
      <c r="BL1004" s="186"/>
      <c r="BM1004" s="186"/>
      <c r="BN1004" s="186"/>
      <c r="BO1004" s="186"/>
      <c r="BP1004" s="186"/>
      <c r="BQ1004" s="186"/>
      <c r="BR1004" s="186"/>
      <c r="BS1004" s="186"/>
      <c r="BT1004" s="187"/>
      <c r="BU1004" s="188"/>
      <c r="BV1004" s="189"/>
      <c r="BW1004" s="185"/>
      <c r="BX1004"/>
      <c r="BZ1004"/>
    </row>
    <row r="1005" spans="2:78" ht="18.75">
      <c r="B1005" s="363" t="s">
        <v>833</v>
      </c>
      <c r="C1005" s="364">
        <v>36484248000112</v>
      </c>
      <c r="D1005" s="365" t="s">
        <v>13</v>
      </c>
      <c r="E1005" s="365" t="s">
        <v>616</v>
      </c>
      <c r="F1005" s="365" t="s">
        <v>610</v>
      </c>
      <c r="G1005" s="366" t="s">
        <v>34</v>
      </c>
      <c r="H1005" s="366" t="s">
        <v>1340</v>
      </c>
      <c r="I1005" s="366" t="s">
        <v>34</v>
      </c>
      <c r="J1005" s="366" t="s">
        <v>1424</v>
      </c>
      <c r="K1005" s="367" t="s">
        <v>48</v>
      </c>
      <c r="L1005" s="368"/>
      <c r="M1005" s="368" t="s">
        <v>34</v>
      </c>
      <c r="N1005" s="367">
        <v>535451</v>
      </c>
      <c r="O1005" s="367" t="s">
        <v>1323</v>
      </c>
      <c r="P1005" s="371">
        <v>43894</v>
      </c>
      <c r="Q1005" s="372">
        <v>9.6596901099999997</v>
      </c>
      <c r="R1005" s="372">
        <v>18.224223238340414</v>
      </c>
      <c r="S1005" s="367">
        <v>1</v>
      </c>
      <c r="T1005" s="369">
        <v>4.532642998480263E-2</v>
      </c>
      <c r="U1005" s="369">
        <v>0.48565102913890457</v>
      </c>
      <c r="V1005" s="369">
        <v>3.4727726480453747E-2</v>
      </c>
      <c r="W1005" s="369">
        <v>0.31112055834920299</v>
      </c>
      <c r="X1005" s="369">
        <v>8.2653897982591706E-2</v>
      </c>
      <c r="Y1005" s="369">
        <v>0.56581358371954515</v>
      </c>
      <c r="AA1005" s="369"/>
      <c r="AB1005" s="369">
        <v>8.0722533251497128E-2</v>
      </c>
      <c r="AC1005" s="373">
        <v>-0.95256821147124182</v>
      </c>
      <c r="AD1005" s="575">
        <v>0</v>
      </c>
      <c r="AE1005" s="370" t="s">
        <v>2109</v>
      </c>
      <c r="AF1005" s="370" t="s">
        <v>2110</v>
      </c>
      <c r="AG1005" s="374" t="s">
        <v>1460</v>
      </c>
      <c r="AH1005" s="374" t="s">
        <v>1819</v>
      </c>
      <c r="AI1005" s="374">
        <v>0</v>
      </c>
      <c r="AJ1005" s="374">
        <v>0</v>
      </c>
      <c r="AK1005" s="374">
        <v>0</v>
      </c>
      <c r="AL1005" s="722">
        <v>1.85</v>
      </c>
      <c r="AM1005" s="722">
        <v>20</v>
      </c>
      <c r="AN1005" s="369" t="s">
        <v>1820</v>
      </c>
      <c r="AO1005" s="367" t="s">
        <v>1326</v>
      </c>
      <c r="AP1005" s="370" t="s">
        <v>1835</v>
      </c>
      <c r="AQ1005" s="376" t="s">
        <v>666</v>
      </c>
      <c r="AR1005" s="369">
        <v>6.1666666666666701E-3</v>
      </c>
      <c r="AS1005" s="369">
        <v>6.1666666666666701E-3</v>
      </c>
      <c r="AT1005" s="369" t="s">
        <v>1424</v>
      </c>
      <c r="AW1005"/>
      <c r="AX1005" s="198"/>
      <c r="AY1005" s="184"/>
      <c r="AZ1005" s="184"/>
      <c r="BA1005" s="184"/>
      <c r="BB1005" s="186"/>
      <c r="BC1005" s="184"/>
      <c r="BD1005" s="184"/>
      <c r="BE1005" s="184"/>
      <c r="BF1005" s="184"/>
      <c r="BG1005" s="186"/>
      <c r="BH1005" s="186"/>
      <c r="BI1005" s="199"/>
      <c r="BJ1005" s="199"/>
      <c r="BK1005" s="199"/>
      <c r="BL1005" s="186"/>
      <c r="BM1005" s="186"/>
      <c r="BN1005" s="186"/>
      <c r="BO1005" s="186"/>
      <c r="BP1005" s="186"/>
      <c r="BQ1005" s="186"/>
      <c r="BR1005" s="186"/>
      <c r="BS1005" s="186"/>
      <c r="BT1005" s="187"/>
      <c r="BU1005" s="188"/>
      <c r="BV1005" s="189"/>
      <c r="BW1005" s="185"/>
      <c r="BX1005"/>
      <c r="BZ1005"/>
    </row>
    <row r="1006" spans="2:78" ht="18.75">
      <c r="B1006" s="363" t="s">
        <v>1113</v>
      </c>
      <c r="C1006" s="364"/>
      <c r="D1006" s="365" t="s">
        <v>11</v>
      </c>
      <c r="E1006" s="365" t="s">
        <v>620</v>
      </c>
      <c r="F1006" s="365" t="s">
        <v>687</v>
      </c>
      <c r="G1006" s="366" t="s">
        <v>740</v>
      </c>
      <c r="H1006" s="366" t="s">
        <v>34</v>
      </c>
      <c r="I1006" s="366" t="s">
        <v>1321</v>
      </c>
      <c r="J1006" s="366" t="s">
        <v>608</v>
      </c>
      <c r="L1006" s="368"/>
      <c r="M1006" s="368" t="s">
        <v>34</v>
      </c>
      <c r="N1006" s="367">
        <v>535486</v>
      </c>
      <c r="O1006" s="367" t="s">
        <v>1323</v>
      </c>
      <c r="P1006" s="371"/>
      <c r="S1006" s="367"/>
      <c r="U1006" s="369"/>
      <c r="W1006" s="369"/>
      <c r="Y1006" s="369"/>
      <c r="AA1006" s="369"/>
      <c r="AD1006" s="575">
        <v>0</v>
      </c>
      <c r="AE1006" s="370"/>
      <c r="AF1006" s="370"/>
      <c r="AG1006" s="374" t="s">
        <v>1458</v>
      </c>
      <c r="AH1006" s="374"/>
      <c r="AI1006" s="374">
        <v>0</v>
      </c>
      <c r="AJ1006" s="374">
        <v>0</v>
      </c>
      <c r="AK1006" s="374">
        <v>0</v>
      </c>
      <c r="AN1006" s="369"/>
      <c r="AO1006" s="367" t="s">
        <v>1326</v>
      </c>
      <c r="AP1006" s="370"/>
      <c r="AR1006" s="369">
        <v>1.4E-3</v>
      </c>
      <c r="AS1006" s="369">
        <v>1.4E-3</v>
      </c>
      <c r="AT1006" s="369" t="s">
        <v>1424</v>
      </c>
      <c r="AW1006"/>
      <c r="AX1006" s="198"/>
      <c r="AY1006" s="184"/>
      <c r="AZ1006" s="184"/>
      <c r="BA1006" s="184"/>
      <c r="BB1006" s="186"/>
      <c r="BC1006" s="184"/>
      <c r="BD1006" s="184"/>
      <c r="BE1006" s="184"/>
      <c r="BF1006" s="184"/>
      <c r="BG1006" s="186"/>
      <c r="BH1006" s="186"/>
      <c r="BI1006" s="199"/>
      <c r="BJ1006" s="199"/>
      <c r="BK1006" s="199"/>
      <c r="BL1006" s="186"/>
      <c r="BM1006" s="186"/>
      <c r="BN1006" s="186"/>
      <c r="BO1006" s="186"/>
      <c r="BP1006" s="186"/>
      <c r="BQ1006" s="186"/>
      <c r="BR1006" s="186"/>
      <c r="BS1006" s="186"/>
      <c r="BT1006" s="187"/>
      <c r="BU1006" s="188"/>
      <c r="BV1006" s="189"/>
      <c r="BW1006" s="185"/>
      <c r="BX1006"/>
      <c r="BZ1006"/>
    </row>
    <row r="1007" spans="2:78" ht="18.75">
      <c r="B1007" s="363" t="s">
        <v>245</v>
      </c>
      <c r="C1007" s="364">
        <v>35956906000169</v>
      </c>
      <c r="D1007" s="365" t="s">
        <v>14</v>
      </c>
      <c r="E1007" s="365" t="s">
        <v>607</v>
      </c>
      <c r="F1007" s="365" t="s">
        <v>1424</v>
      </c>
      <c r="G1007" s="366" t="s">
        <v>1424</v>
      </c>
      <c r="H1007" s="366" t="s">
        <v>34</v>
      </c>
      <c r="I1007" s="366" t="s">
        <v>34</v>
      </c>
      <c r="J1007" s="366" t="s">
        <v>608</v>
      </c>
      <c r="K1007" s="367" t="s">
        <v>48</v>
      </c>
      <c r="L1007" s="368"/>
      <c r="M1007" s="368" t="s">
        <v>1421</v>
      </c>
      <c r="N1007" s="367">
        <v>535818</v>
      </c>
      <c r="O1007" s="367" t="s">
        <v>1323</v>
      </c>
      <c r="P1007" s="371">
        <v>43959</v>
      </c>
      <c r="Q1007" s="372">
        <v>13.438844789999999</v>
      </c>
      <c r="R1007" s="372">
        <v>25.642943564183263</v>
      </c>
      <c r="S1007" s="367">
        <v>2</v>
      </c>
      <c r="T1007" s="369">
        <v>-1.9149313046404548E-2</v>
      </c>
      <c r="U1007" s="369">
        <v>-0.20517573502716963</v>
      </c>
      <c r="V1007" s="369">
        <v>-0.11037996021166085</v>
      </c>
      <c r="W1007" s="369">
        <v>-0.98887771622319098</v>
      </c>
      <c r="X1007" s="369">
        <v>-4.9257379592162365E-2</v>
      </c>
      <c r="Y1007" s="369">
        <v>-0.33719516141326289</v>
      </c>
      <c r="AA1007" s="369"/>
      <c r="AB1007" s="369">
        <v>0.23540048013374107</v>
      </c>
      <c r="AC1007" s="373">
        <v>-0.94307966445434854</v>
      </c>
      <c r="AD1007" s="575">
        <v>35400868000163</v>
      </c>
      <c r="AE1007" s="370" t="s">
        <v>1845</v>
      </c>
      <c r="AF1007" s="370" t="s">
        <v>1812</v>
      </c>
      <c r="AG1007" s="374" t="s">
        <v>1459</v>
      </c>
      <c r="AH1007" s="374" t="s">
        <v>1813</v>
      </c>
      <c r="AI1007" s="374">
        <v>100000</v>
      </c>
      <c r="AJ1007" s="374">
        <v>50000</v>
      </c>
      <c r="AK1007" s="374">
        <v>100000</v>
      </c>
      <c r="AL1007" s="722">
        <v>1.85</v>
      </c>
      <c r="AM1007" s="722">
        <v>20</v>
      </c>
      <c r="AN1007" s="369" t="s">
        <v>1815</v>
      </c>
      <c r="AO1007" s="367" t="s">
        <v>1326</v>
      </c>
      <c r="AP1007" s="370" t="s">
        <v>1816</v>
      </c>
      <c r="AQ1007" s="376" t="s">
        <v>684</v>
      </c>
      <c r="AR1007" s="369">
        <v>2.46666666666667E-3</v>
      </c>
      <c r="AS1007" s="369">
        <v>2.46666666666667E-3</v>
      </c>
      <c r="AT1007" s="369" t="s">
        <v>1424</v>
      </c>
      <c r="AW1007"/>
      <c r="AX1007" s="198"/>
      <c r="AY1007" s="184"/>
      <c r="AZ1007" s="184"/>
      <c r="BA1007" s="184"/>
      <c r="BB1007" s="186"/>
      <c r="BC1007" s="184"/>
      <c r="BD1007" s="184"/>
      <c r="BE1007" s="184"/>
      <c r="BF1007" s="184"/>
      <c r="BG1007" s="186"/>
      <c r="BH1007" s="186"/>
      <c r="BI1007" s="199"/>
      <c r="BJ1007" s="199"/>
      <c r="BK1007" s="199"/>
      <c r="BL1007" s="186"/>
      <c r="BM1007" s="186"/>
      <c r="BN1007" s="186"/>
      <c r="BO1007" s="186"/>
      <c r="BP1007" s="186"/>
      <c r="BQ1007" s="186"/>
      <c r="BR1007" s="186"/>
      <c r="BS1007" s="186"/>
      <c r="BT1007" s="187"/>
      <c r="BU1007" s="188"/>
      <c r="BV1007" s="189"/>
      <c r="BW1007" s="185"/>
      <c r="BX1007"/>
      <c r="BZ1007"/>
    </row>
    <row r="1008" spans="2:78" ht="18.75">
      <c r="B1008" s="363" t="s">
        <v>1702</v>
      </c>
      <c r="C1008" s="364">
        <v>34887367000190</v>
      </c>
      <c r="D1008" s="365" t="s">
        <v>13</v>
      </c>
      <c r="E1008" s="365" t="s">
        <v>615</v>
      </c>
      <c r="F1008" s="365" t="s">
        <v>619</v>
      </c>
      <c r="G1008" s="366" t="s">
        <v>34</v>
      </c>
      <c r="H1008" s="366" t="s">
        <v>1339</v>
      </c>
      <c r="I1008" s="366" t="s">
        <v>34</v>
      </c>
      <c r="J1008" s="366" t="s">
        <v>608</v>
      </c>
      <c r="K1008" s="367" t="s">
        <v>48</v>
      </c>
      <c r="L1008" s="368"/>
      <c r="M1008" s="368" t="s">
        <v>1424</v>
      </c>
      <c r="N1008" s="367">
        <v>536261</v>
      </c>
      <c r="O1008" s="367" t="s">
        <v>1323</v>
      </c>
      <c r="P1008" s="371">
        <v>43965</v>
      </c>
      <c r="Q1008" s="372">
        <v>127.89704816</v>
      </c>
      <c r="R1008" s="372">
        <v>196.07815128964279</v>
      </c>
      <c r="S1008" s="367">
        <v>2</v>
      </c>
      <c r="T1008" s="369">
        <v>0.10704468237194509</v>
      </c>
      <c r="U1008" s="369">
        <v>1.1469325992630051</v>
      </c>
      <c r="V1008" s="369">
        <v>0.11002722425125167</v>
      </c>
      <c r="W1008" s="369">
        <v>0.98571760699421163</v>
      </c>
      <c r="X1008" s="369">
        <v>0.15445740071299907</v>
      </c>
      <c r="Y1008" s="369">
        <v>1.0573499564150561</v>
      </c>
      <c r="AA1008" s="369"/>
      <c r="AB1008" s="369">
        <v>3.690829589351844E-2</v>
      </c>
      <c r="AC1008" s="373">
        <v>-4.3194119788351346E-2</v>
      </c>
      <c r="AD1008" s="575">
        <v>35927377000175</v>
      </c>
      <c r="AE1008" s="370" t="s">
        <v>1906</v>
      </c>
      <c r="AF1008" s="370" t="s">
        <v>1907</v>
      </c>
      <c r="AG1008" s="374" t="s">
        <v>1462</v>
      </c>
      <c r="AH1008" s="374" t="s">
        <v>1819</v>
      </c>
      <c r="AI1008" s="374">
        <v>10000</v>
      </c>
      <c r="AJ1008" s="374">
        <v>0</v>
      </c>
      <c r="AK1008" s="374">
        <v>1000</v>
      </c>
      <c r="AL1008" s="722">
        <v>2.5</v>
      </c>
      <c r="AM1008" s="722">
        <v>0</v>
      </c>
      <c r="AN1008" s="369" t="s">
        <v>1820</v>
      </c>
      <c r="AO1008" s="367" t="s">
        <v>1326</v>
      </c>
      <c r="AP1008" s="370" t="s">
        <v>1835</v>
      </c>
      <c r="AQ1008" s="376" t="s">
        <v>1815</v>
      </c>
      <c r="AR1008" s="369">
        <v>0</v>
      </c>
      <c r="AS1008" s="369">
        <v>0</v>
      </c>
      <c r="AT1008" s="369" t="s">
        <v>1424</v>
      </c>
      <c r="AW1008"/>
      <c r="AX1008" s="198"/>
      <c r="AY1008" s="184"/>
      <c r="AZ1008" s="184"/>
      <c r="BA1008" s="184"/>
      <c r="BB1008" s="186"/>
      <c r="BC1008" s="184"/>
      <c r="BD1008" s="184"/>
      <c r="BE1008" s="184"/>
      <c r="BF1008" s="184"/>
      <c r="BG1008" s="186"/>
      <c r="BH1008" s="186"/>
      <c r="BI1008" s="199"/>
      <c r="BJ1008" s="199"/>
      <c r="BK1008" s="199"/>
      <c r="BL1008" s="186"/>
      <c r="BM1008" s="186"/>
      <c r="BN1008" s="186"/>
      <c r="BO1008" s="186"/>
      <c r="BP1008" s="186"/>
      <c r="BQ1008" s="186"/>
      <c r="BR1008" s="186"/>
      <c r="BS1008" s="186"/>
      <c r="BT1008" s="187"/>
      <c r="BU1008" s="188"/>
      <c r="BV1008" s="189"/>
      <c r="BW1008" s="185"/>
      <c r="BX1008"/>
      <c r="BZ1008"/>
    </row>
    <row r="1009" spans="2:78" ht="18.75">
      <c r="B1009" s="363" t="s">
        <v>1662</v>
      </c>
      <c r="C1009" s="364">
        <v>35591322000137</v>
      </c>
      <c r="D1009" s="365" t="s">
        <v>13</v>
      </c>
      <c r="E1009" s="365" t="s">
        <v>615</v>
      </c>
      <c r="F1009" s="365" t="s">
        <v>619</v>
      </c>
      <c r="G1009" s="366" t="s">
        <v>34</v>
      </c>
      <c r="H1009" s="366" t="s">
        <v>1339</v>
      </c>
      <c r="I1009" s="366" t="s">
        <v>34</v>
      </c>
      <c r="J1009" s="366" t="s">
        <v>611</v>
      </c>
      <c r="K1009" s="367" t="s">
        <v>48</v>
      </c>
      <c r="L1009" s="368"/>
      <c r="M1009" s="368" t="s">
        <v>1424</v>
      </c>
      <c r="N1009" s="367">
        <v>536318</v>
      </c>
      <c r="O1009" s="367" t="s">
        <v>1323</v>
      </c>
      <c r="P1009" s="371">
        <v>43953</v>
      </c>
      <c r="Q1009" s="372">
        <v>124.9547906</v>
      </c>
      <c r="R1009" s="372">
        <v>156.5962435009919</v>
      </c>
      <c r="S1009" s="367">
        <v>1</v>
      </c>
      <c r="T1009" s="369">
        <v>0.13020747371739283</v>
      </c>
      <c r="U1009" s="369">
        <v>1.3951108356345452</v>
      </c>
      <c r="V1009" s="369">
        <v>0.14889479102045056</v>
      </c>
      <c r="W1009" s="369">
        <v>1.333926381378399</v>
      </c>
      <c r="X1009" s="369">
        <v>0.23969256803534011</v>
      </c>
      <c r="Y1009" s="369">
        <v>1.6408338169311845</v>
      </c>
      <c r="AA1009" s="369"/>
      <c r="AB1009" s="369">
        <v>3.9460889580726702E-2</v>
      </c>
      <c r="AC1009" s="373">
        <v>0.94456424604769196</v>
      </c>
      <c r="AD1009" s="575">
        <v>35162628000178</v>
      </c>
      <c r="AE1009" s="370" t="s">
        <v>1906</v>
      </c>
      <c r="AF1009" s="370" t="s">
        <v>1907</v>
      </c>
      <c r="AG1009" s="374" t="s">
        <v>1462</v>
      </c>
      <c r="AH1009" s="374" t="s">
        <v>1819</v>
      </c>
      <c r="AI1009" s="374">
        <v>1000</v>
      </c>
      <c r="AJ1009" s="374">
        <v>100</v>
      </c>
      <c r="AK1009" s="374">
        <v>1000</v>
      </c>
      <c r="AL1009" s="722">
        <v>2.2000000000000002</v>
      </c>
      <c r="AM1009" s="722">
        <v>0</v>
      </c>
      <c r="AN1009" s="369" t="s">
        <v>1820</v>
      </c>
      <c r="AO1009" s="367" t="s">
        <v>1326</v>
      </c>
      <c r="AP1009" s="370" t="s">
        <v>1835</v>
      </c>
      <c r="AQ1009" s="376" t="s">
        <v>1815</v>
      </c>
      <c r="AR1009" s="369">
        <v>0</v>
      </c>
      <c r="AS1009" s="369">
        <v>0</v>
      </c>
      <c r="AT1009" s="369" t="s">
        <v>1424</v>
      </c>
      <c r="AW1009"/>
      <c r="AX1009" s="198"/>
      <c r="AY1009" s="184"/>
      <c r="AZ1009" s="184"/>
      <c r="BA1009" s="184"/>
      <c r="BB1009" s="186"/>
      <c r="BC1009" s="184"/>
      <c r="BD1009" s="184"/>
      <c r="BE1009" s="184"/>
      <c r="BF1009" s="184"/>
      <c r="BG1009" s="186"/>
      <c r="BH1009" s="186"/>
      <c r="BI1009" s="199"/>
      <c r="BJ1009" s="199"/>
      <c r="BK1009" s="199"/>
      <c r="BL1009" s="186"/>
      <c r="BM1009" s="186"/>
      <c r="BN1009" s="186"/>
      <c r="BO1009" s="186"/>
      <c r="BP1009" s="186"/>
      <c r="BQ1009" s="186"/>
      <c r="BR1009" s="186"/>
      <c r="BS1009" s="186"/>
      <c r="BT1009" s="187"/>
      <c r="BU1009" s="188"/>
      <c r="BV1009" s="189"/>
      <c r="BW1009" s="185"/>
      <c r="BX1009"/>
      <c r="BZ1009"/>
    </row>
    <row r="1010" spans="2:78" ht="18.75">
      <c r="B1010" s="363" t="s">
        <v>1650</v>
      </c>
      <c r="C1010" s="364">
        <v>34979876000143</v>
      </c>
      <c r="D1010" s="365" t="s">
        <v>13</v>
      </c>
      <c r="E1010" s="365" t="s">
        <v>616</v>
      </c>
      <c r="F1010" s="365" t="s">
        <v>617</v>
      </c>
      <c r="G1010" s="366" t="s">
        <v>34</v>
      </c>
      <c r="H1010" s="366" t="s">
        <v>1339</v>
      </c>
      <c r="I1010" s="366" t="s">
        <v>34</v>
      </c>
      <c r="J1010" s="366" t="s">
        <v>608</v>
      </c>
      <c r="K1010" s="367" t="s">
        <v>48</v>
      </c>
      <c r="L1010" s="368"/>
      <c r="M1010" s="368" t="s">
        <v>1424</v>
      </c>
      <c r="N1010" s="367">
        <v>536474</v>
      </c>
      <c r="O1010" s="367" t="s">
        <v>1323</v>
      </c>
      <c r="P1010" s="371">
        <v>43968</v>
      </c>
      <c r="Q1010" s="372">
        <v>96.982737760000006</v>
      </c>
      <c r="R1010" s="372">
        <v>114.94120148107146</v>
      </c>
      <c r="S1010" s="367">
        <v>2</v>
      </c>
      <c r="T1010" s="369">
        <v>4.6583324117133174E-2</v>
      </c>
      <c r="U1010" s="369">
        <v>0.49911804891279021</v>
      </c>
      <c r="V1010" s="369">
        <v>8.0957052922241646E-2</v>
      </c>
      <c r="W1010" s="369">
        <v>0.72528224736077518</v>
      </c>
      <c r="X1010" s="369">
        <v>0.19431140109213563</v>
      </c>
      <c r="Y1010" s="369">
        <v>1.3301735658330749</v>
      </c>
      <c r="AA1010" s="369"/>
      <c r="AB1010" s="369">
        <v>3.9652803967824155E-2</v>
      </c>
      <c r="AC1010" s="373">
        <v>-0.77332217686045268</v>
      </c>
      <c r="AD1010" s="575">
        <v>0</v>
      </c>
      <c r="AE1010" s="370" t="s">
        <v>1878</v>
      </c>
      <c r="AF1010" s="370" t="s">
        <v>1833</v>
      </c>
      <c r="AG1010" s="374" t="s">
        <v>1458</v>
      </c>
      <c r="AH1010" s="374" t="s">
        <v>1894</v>
      </c>
      <c r="AI1010" s="374">
        <v>0</v>
      </c>
      <c r="AJ1010" s="374">
        <v>0</v>
      </c>
      <c r="AK1010" s="374">
        <v>0</v>
      </c>
      <c r="AL1010" s="722">
        <v>1</v>
      </c>
      <c r="AM1010" s="722">
        <v>20</v>
      </c>
      <c r="AN1010" s="369" t="s">
        <v>1815</v>
      </c>
      <c r="AO1010" s="367" t="s">
        <v>1323</v>
      </c>
      <c r="AP1010" s="370" t="s">
        <v>1835</v>
      </c>
      <c r="AQ1010" s="376" t="s">
        <v>1815</v>
      </c>
      <c r="AR1010" s="369">
        <v>0</v>
      </c>
      <c r="AS1010" s="369">
        <v>0</v>
      </c>
      <c r="AT1010" s="369" t="s">
        <v>1424</v>
      </c>
      <c r="AW1010"/>
      <c r="AX1010" s="198"/>
      <c r="AY1010" s="184"/>
      <c r="AZ1010" s="184"/>
      <c r="BA1010" s="184"/>
      <c r="BB1010" s="186"/>
      <c r="BC1010" s="184"/>
      <c r="BD1010" s="184"/>
      <c r="BE1010" s="184"/>
      <c r="BF1010" s="184"/>
      <c r="BG1010" s="186"/>
      <c r="BH1010" s="186"/>
      <c r="BI1010" s="199"/>
      <c r="BJ1010" s="199"/>
      <c r="BK1010" s="199"/>
      <c r="BL1010" s="186"/>
      <c r="BM1010" s="186"/>
      <c r="BN1010" s="186"/>
      <c r="BO1010" s="186"/>
      <c r="BP1010" s="186"/>
      <c r="BQ1010" s="186"/>
      <c r="BR1010" s="186"/>
      <c r="BS1010" s="186"/>
      <c r="BT1010" s="187"/>
      <c r="BU1010" s="188"/>
      <c r="BV1010" s="189"/>
      <c r="BW1010" s="185"/>
      <c r="BX1010"/>
      <c r="BZ1010"/>
    </row>
    <row r="1011" spans="2:78" ht="18.75">
      <c r="B1011" s="363" t="s">
        <v>1639</v>
      </c>
      <c r="C1011" s="364">
        <v>36440431000116</v>
      </c>
      <c r="D1011" s="365" t="s">
        <v>11</v>
      </c>
      <c r="E1011" s="365" t="s">
        <v>620</v>
      </c>
      <c r="F1011" s="365" t="s">
        <v>687</v>
      </c>
      <c r="G1011" s="366" t="s">
        <v>740</v>
      </c>
      <c r="H1011" s="366" t="s">
        <v>34</v>
      </c>
      <c r="I1011" s="366" t="s">
        <v>1321</v>
      </c>
      <c r="J1011" s="366" t="s">
        <v>608</v>
      </c>
      <c r="K1011" s="367" t="s">
        <v>48</v>
      </c>
      <c r="L1011" s="368"/>
      <c r="M1011" s="368" t="s">
        <v>1424</v>
      </c>
      <c r="N1011" s="367">
        <v>536547</v>
      </c>
      <c r="O1011" s="367" t="s">
        <v>1323</v>
      </c>
      <c r="P1011" s="371">
        <v>43960</v>
      </c>
      <c r="Q1011" s="372">
        <v>68.873709030000001</v>
      </c>
      <c r="R1011" s="372">
        <v>68.162915386947788</v>
      </c>
      <c r="S1011" s="367">
        <v>1</v>
      </c>
      <c r="T1011" s="369">
        <v>0.13047955312196802</v>
      </c>
      <c r="U1011" s="369">
        <v>1.3980260363879189</v>
      </c>
      <c r="V1011" s="369">
        <v>0.15978730796164764</v>
      </c>
      <c r="W1011" s="369">
        <v>1.4315108274687816</v>
      </c>
      <c r="X1011" s="369">
        <v>0.24451601801012535</v>
      </c>
      <c r="Y1011" s="369">
        <v>1.6738531128475125</v>
      </c>
      <c r="AA1011" s="369"/>
      <c r="AB1011" s="369">
        <v>1.6338788692142125E-2</v>
      </c>
      <c r="AC1011" s="373">
        <v>2.9479457298784952</v>
      </c>
      <c r="AD1011" s="575">
        <v>0</v>
      </c>
      <c r="AE1011" s="370" t="s">
        <v>2084</v>
      </c>
      <c r="AF1011" s="370" t="s">
        <v>1833</v>
      </c>
      <c r="AG1011" s="374" t="s">
        <v>1458</v>
      </c>
      <c r="AH1011" s="374" t="s">
        <v>1813</v>
      </c>
      <c r="AI1011" s="374">
        <v>100000</v>
      </c>
      <c r="AJ1011" s="374">
        <v>50000</v>
      </c>
      <c r="AK1011" s="374">
        <v>50000</v>
      </c>
      <c r="AL1011" s="722">
        <v>2</v>
      </c>
      <c r="AM1011" s="722">
        <v>20</v>
      </c>
      <c r="AN1011" s="369" t="s">
        <v>1834</v>
      </c>
      <c r="AO1011" s="367" t="s">
        <v>1326</v>
      </c>
      <c r="AP1011" s="370" t="s">
        <v>1835</v>
      </c>
      <c r="AQ1011" s="376" t="s">
        <v>1815</v>
      </c>
      <c r="AR1011" s="369">
        <v>4.0000000000000001E-3</v>
      </c>
      <c r="AS1011" s="369">
        <v>4.0000000000000001E-3</v>
      </c>
      <c r="AT1011" s="369" t="s">
        <v>1424</v>
      </c>
      <c r="AW1011"/>
      <c r="AX1011" s="198"/>
      <c r="AY1011" s="184"/>
      <c r="AZ1011" s="184"/>
      <c r="BA1011" s="184"/>
      <c r="BB1011" s="186"/>
      <c r="BC1011" s="184"/>
      <c r="BD1011" s="184"/>
      <c r="BE1011" s="184"/>
      <c r="BF1011" s="184"/>
      <c r="BG1011" s="186"/>
      <c r="BH1011" s="186"/>
      <c r="BI1011" s="199"/>
      <c r="BJ1011" s="199"/>
      <c r="BK1011" s="199"/>
      <c r="BL1011" s="186"/>
      <c r="BM1011" s="186"/>
      <c r="BN1011" s="186"/>
      <c r="BO1011" s="186"/>
      <c r="BP1011" s="186"/>
      <c r="BQ1011" s="186"/>
      <c r="BR1011" s="186"/>
      <c r="BS1011" s="186"/>
      <c r="BT1011" s="187"/>
      <c r="BU1011" s="188"/>
      <c r="BV1011" s="189"/>
      <c r="BW1011" s="185"/>
      <c r="BX1011"/>
      <c r="BZ1011"/>
    </row>
    <row r="1012" spans="2:78" ht="18.75">
      <c r="B1012" s="363" t="s">
        <v>1046</v>
      </c>
      <c r="C1012" s="364">
        <v>35578945000170</v>
      </c>
      <c r="D1012" s="365" t="s">
        <v>14</v>
      </c>
      <c r="E1012" s="365" t="s">
        <v>607</v>
      </c>
      <c r="F1012" s="365" t="s">
        <v>1424</v>
      </c>
      <c r="G1012" s="366" t="s">
        <v>1424</v>
      </c>
      <c r="H1012" s="366" t="s">
        <v>34</v>
      </c>
      <c r="I1012" s="366" t="s">
        <v>34</v>
      </c>
      <c r="J1012" s="366" t="s">
        <v>611</v>
      </c>
      <c r="K1012" s="367" t="s">
        <v>1815</v>
      </c>
      <c r="L1012" s="368"/>
      <c r="M1012" s="368" t="s">
        <v>34</v>
      </c>
      <c r="N1012" s="367">
        <v>536636</v>
      </c>
      <c r="O1012" s="367" t="s">
        <v>1323</v>
      </c>
      <c r="P1012" s="371">
        <v>43966</v>
      </c>
      <c r="Q1012" s="372">
        <v>38.195680400000001</v>
      </c>
      <c r="R1012" s="372">
        <v>121.62323446821429</v>
      </c>
      <c r="S1012" s="367">
        <v>4</v>
      </c>
      <c r="T1012" s="369">
        <v>-0.44953966445603433</v>
      </c>
      <c r="U1012" s="369">
        <v>-4.8166026037133438</v>
      </c>
      <c r="V1012" s="369">
        <v>-0.41104963826734919</v>
      </c>
      <c r="W1012" s="369">
        <v>-3.682532832633179</v>
      </c>
      <c r="X1012" s="369">
        <v>-0.33606525120195063</v>
      </c>
      <c r="Y1012" s="369">
        <v>-2.3005603944563351</v>
      </c>
      <c r="AA1012" s="369"/>
      <c r="AB1012" s="369">
        <v>0.28055726243782797</v>
      </c>
      <c r="AC1012" s="373">
        <v>-1.8629747073057299</v>
      </c>
      <c r="AD1012" s="575">
        <v>0</v>
      </c>
      <c r="AE1012" s="370" t="s">
        <v>1825</v>
      </c>
      <c r="AF1012" s="370" t="s">
        <v>1826</v>
      </c>
      <c r="AG1012" s="374" t="s">
        <v>730</v>
      </c>
      <c r="AH1012" s="374" t="s">
        <v>1813</v>
      </c>
      <c r="AI1012" s="374">
        <v>5000</v>
      </c>
      <c r="AJ1012" s="374">
        <v>0</v>
      </c>
      <c r="AK1012" s="374">
        <v>0</v>
      </c>
      <c r="AL1012" s="722">
        <v>1</v>
      </c>
      <c r="AM1012" s="722">
        <v>0</v>
      </c>
      <c r="AN1012" s="369" t="s">
        <v>1815</v>
      </c>
      <c r="AO1012" s="367" t="s">
        <v>1326</v>
      </c>
      <c r="AP1012" s="370" t="s">
        <v>1816</v>
      </c>
      <c r="AQ1012" s="376" t="s">
        <v>689</v>
      </c>
      <c r="AR1012" s="369">
        <v>5.3333333333333297E-3</v>
      </c>
      <c r="AS1012" s="369">
        <v>5.3333333333333297E-3</v>
      </c>
      <c r="AT1012" s="369" t="s">
        <v>1424</v>
      </c>
      <c r="AW1012"/>
      <c r="AX1012" s="198"/>
      <c r="AY1012" s="184"/>
      <c r="AZ1012" s="184"/>
      <c r="BA1012" s="184"/>
      <c r="BB1012" s="186"/>
      <c r="BC1012" s="184"/>
      <c r="BD1012" s="184"/>
      <c r="BE1012" s="184"/>
      <c r="BF1012" s="184"/>
      <c r="BG1012" s="186"/>
      <c r="BH1012" s="186"/>
      <c r="BI1012" s="199"/>
      <c r="BJ1012" s="199"/>
      <c r="BK1012" s="199"/>
      <c r="BL1012" s="186"/>
      <c r="BM1012" s="186"/>
      <c r="BN1012" s="186"/>
      <c r="BO1012" s="186"/>
      <c r="BP1012" s="186"/>
      <c r="BQ1012" s="186"/>
      <c r="BR1012" s="186"/>
      <c r="BS1012" s="186"/>
      <c r="BT1012" s="187"/>
      <c r="BU1012" s="188"/>
      <c r="BV1012" s="189"/>
      <c r="BW1012" s="185"/>
      <c r="BX1012"/>
      <c r="BZ1012"/>
    </row>
    <row r="1013" spans="2:78" ht="18.75">
      <c r="B1013" s="363" t="s">
        <v>408</v>
      </c>
      <c r="C1013" s="364">
        <v>36492413000188</v>
      </c>
      <c r="D1013" s="365" t="s">
        <v>14</v>
      </c>
      <c r="E1013" s="365" t="s">
        <v>607</v>
      </c>
      <c r="F1013" s="365" t="s">
        <v>1424</v>
      </c>
      <c r="G1013" s="366" t="s">
        <v>1424</v>
      </c>
      <c r="H1013" s="366" t="s">
        <v>34</v>
      </c>
      <c r="I1013" s="366" t="s">
        <v>34</v>
      </c>
      <c r="J1013" s="366" t="s">
        <v>608</v>
      </c>
      <c r="K1013" s="367" t="s">
        <v>48</v>
      </c>
      <c r="L1013" s="368"/>
      <c r="M1013" s="368" t="s">
        <v>1421</v>
      </c>
      <c r="N1013" s="367">
        <v>536830</v>
      </c>
      <c r="O1013" s="367" t="s">
        <v>1323</v>
      </c>
      <c r="P1013" s="371">
        <v>43939</v>
      </c>
      <c r="Q1013" s="372">
        <v>149.96197323999999</v>
      </c>
      <c r="R1013" s="372">
        <v>150.67637454091275</v>
      </c>
      <c r="S1013" s="367">
        <v>2</v>
      </c>
      <c r="T1013" s="369">
        <v>-5.5430259768983858E-2</v>
      </c>
      <c r="U1013" s="369">
        <v>-0.59390873517437137</v>
      </c>
      <c r="V1013" s="369">
        <v>-0.14095290804996785</v>
      </c>
      <c r="W1013" s="369">
        <v>-1.2627762280416603</v>
      </c>
      <c r="X1013" s="369">
        <v>-0.10254660714763097</v>
      </c>
      <c r="Y1013" s="369">
        <v>-0.70199064659602461</v>
      </c>
      <c r="AA1013" s="369"/>
      <c r="AB1013" s="369">
        <v>0.20729708415883463</v>
      </c>
      <c r="AC1013" s="373">
        <v>-1.2184173003692671</v>
      </c>
      <c r="AD1013" s="575">
        <v>36247991000159</v>
      </c>
      <c r="AE1013" s="370" t="s">
        <v>2111</v>
      </c>
      <c r="AF1013" s="370" t="s">
        <v>1833</v>
      </c>
      <c r="AG1013" s="374" t="s">
        <v>1458</v>
      </c>
      <c r="AH1013" s="374" t="s">
        <v>1819</v>
      </c>
      <c r="AI1013" s="374">
        <v>1000</v>
      </c>
      <c r="AJ1013" s="374">
        <v>500</v>
      </c>
      <c r="AK1013" s="374">
        <v>0</v>
      </c>
      <c r="AL1013" s="722">
        <v>1.5</v>
      </c>
      <c r="AM1013" s="722">
        <v>20</v>
      </c>
      <c r="AN1013" s="369" t="s">
        <v>1815</v>
      </c>
      <c r="AO1013" s="367" t="s">
        <v>1326</v>
      </c>
      <c r="AP1013" s="370" t="s">
        <v>1816</v>
      </c>
      <c r="AQ1013" s="376" t="s">
        <v>661</v>
      </c>
      <c r="AR1013" s="369">
        <v>3.0000000000000001E-3</v>
      </c>
      <c r="AS1013" s="369">
        <v>3.0000000000000001E-3</v>
      </c>
      <c r="AT1013" s="369" t="s">
        <v>1424</v>
      </c>
      <c r="AW1013"/>
      <c r="AX1013" s="198"/>
      <c r="AY1013" s="184"/>
      <c r="AZ1013" s="184"/>
      <c r="BA1013" s="184"/>
      <c r="BB1013" s="186"/>
      <c r="BC1013" s="184"/>
      <c r="BD1013" s="184"/>
      <c r="BE1013" s="184"/>
      <c r="BF1013" s="184"/>
      <c r="BG1013" s="186"/>
      <c r="BH1013" s="186"/>
      <c r="BI1013" s="199"/>
      <c r="BJ1013" s="199"/>
      <c r="BK1013" s="199"/>
      <c r="BL1013" s="186"/>
      <c r="BM1013" s="186"/>
      <c r="BN1013" s="186"/>
      <c r="BO1013" s="186"/>
      <c r="BP1013" s="186"/>
      <c r="BQ1013" s="186"/>
      <c r="BR1013" s="186"/>
      <c r="BS1013" s="186"/>
      <c r="BT1013" s="187"/>
      <c r="BU1013" s="188"/>
      <c r="BV1013" s="189"/>
      <c r="BW1013" s="185"/>
      <c r="BX1013"/>
      <c r="BZ1013"/>
    </row>
    <row r="1014" spans="2:78" ht="18.75">
      <c r="B1014" s="363" t="s">
        <v>823</v>
      </c>
      <c r="C1014" s="364">
        <v>36521791000142</v>
      </c>
      <c r="D1014" s="365" t="s">
        <v>14</v>
      </c>
      <c r="E1014" s="365" t="s">
        <v>614</v>
      </c>
      <c r="F1014" s="365" t="s">
        <v>1424</v>
      </c>
      <c r="G1014" s="366" t="s">
        <v>1424</v>
      </c>
      <c r="H1014" s="366" t="s">
        <v>867</v>
      </c>
      <c r="I1014" s="366" t="s">
        <v>34</v>
      </c>
      <c r="J1014" s="366" t="s">
        <v>608</v>
      </c>
      <c r="K1014" s="367" t="s">
        <v>48</v>
      </c>
      <c r="L1014" s="368"/>
      <c r="M1014" s="368" t="s">
        <v>34</v>
      </c>
      <c r="N1014" s="367">
        <v>537373</v>
      </c>
      <c r="O1014" s="367" t="s">
        <v>1323</v>
      </c>
      <c r="P1014" s="371">
        <v>43953</v>
      </c>
      <c r="Q1014" s="372">
        <v>13.237188379999999</v>
      </c>
      <c r="R1014" s="372">
        <v>12.202729518764942</v>
      </c>
      <c r="S1014" s="367">
        <v>2</v>
      </c>
      <c r="T1014" s="369">
        <v>0.12340255173352865</v>
      </c>
      <c r="U1014" s="369">
        <v>1.3221993496476352</v>
      </c>
      <c r="V1014" s="369">
        <v>5.2322386427624101E-2</v>
      </c>
      <c r="W1014" s="369">
        <v>0.46874851104023313</v>
      </c>
      <c r="X1014" s="369">
        <v>0.1630757468952031</v>
      </c>
      <c r="Y1014" s="369">
        <v>1.1163475047232505</v>
      </c>
      <c r="AA1014" s="369"/>
      <c r="AB1014" s="369">
        <v>0.16652499096631015</v>
      </c>
      <c r="AC1014" s="373">
        <v>-0.35609705686537446</v>
      </c>
      <c r="AD1014" s="575">
        <v>20216279000152</v>
      </c>
      <c r="AE1014" s="370" t="s">
        <v>1822</v>
      </c>
      <c r="AF1014" s="370" t="s">
        <v>1858</v>
      </c>
      <c r="AG1014" s="374" t="s">
        <v>721</v>
      </c>
      <c r="AH1014" s="374" t="s">
        <v>1813</v>
      </c>
      <c r="AI1014" s="374">
        <v>100</v>
      </c>
      <c r="AJ1014" s="374">
        <v>100</v>
      </c>
      <c r="AK1014" s="374">
        <v>100</v>
      </c>
      <c r="AL1014" s="722">
        <v>1.5</v>
      </c>
      <c r="AM1014" s="722">
        <v>20</v>
      </c>
      <c r="AN1014" s="369" t="s">
        <v>1814</v>
      </c>
      <c r="AO1014" s="367" t="s">
        <v>1326</v>
      </c>
      <c r="AP1014" s="370" t="s">
        <v>1835</v>
      </c>
      <c r="AQ1014" s="376" t="s">
        <v>670</v>
      </c>
      <c r="AR1014" s="369">
        <v>4.0000000000000001E-3</v>
      </c>
      <c r="AS1014" s="369">
        <v>4.0000000000000001E-3</v>
      </c>
      <c r="AT1014" s="369" t="s">
        <v>1424</v>
      </c>
      <c r="AW1014"/>
      <c r="AX1014" s="198"/>
      <c r="AY1014" s="184"/>
      <c r="AZ1014" s="184"/>
      <c r="BA1014" s="184"/>
      <c r="BB1014" s="186"/>
      <c r="BC1014" s="184"/>
      <c r="BD1014" s="184"/>
      <c r="BE1014" s="184"/>
      <c r="BF1014" s="184"/>
      <c r="BG1014" s="186"/>
      <c r="BH1014" s="186"/>
      <c r="BI1014" s="199"/>
      <c r="BJ1014" s="199"/>
      <c r="BK1014" s="199"/>
      <c r="BL1014" s="186"/>
      <c r="BM1014" s="186"/>
      <c r="BN1014" s="186"/>
      <c r="BO1014" s="186"/>
      <c r="BP1014" s="186"/>
      <c r="BQ1014" s="186"/>
      <c r="BR1014" s="186"/>
      <c r="BS1014" s="186"/>
      <c r="BT1014" s="187"/>
      <c r="BU1014" s="188"/>
      <c r="BV1014" s="189"/>
      <c r="BW1014" s="185"/>
      <c r="BX1014"/>
      <c r="BZ1014"/>
    </row>
    <row r="1015" spans="2:78" ht="18.75">
      <c r="B1015" s="363" t="s">
        <v>88</v>
      </c>
      <c r="C1015" s="364">
        <v>36327745000107</v>
      </c>
      <c r="D1015" s="365" t="s">
        <v>13</v>
      </c>
      <c r="E1015" s="365" t="s">
        <v>615</v>
      </c>
      <c r="F1015" s="365" t="s">
        <v>619</v>
      </c>
      <c r="G1015" s="366" t="s">
        <v>34</v>
      </c>
      <c r="H1015" s="366" t="s">
        <v>1340</v>
      </c>
      <c r="I1015" s="366" t="s">
        <v>34</v>
      </c>
      <c r="J1015" s="366" t="s">
        <v>1424</v>
      </c>
      <c r="K1015" s="367" t="s">
        <v>48</v>
      </c>
      <c r="L1015" s="368"/>
      <c r="M1015" s="368" t="s">
        <v>34</v>
      </c>
      <c r="N1015" s="367">
        <v>537454</v>
      </c>
      <c r="O1015" s="367" t="s">
        <v>1323</v>
      </c>
      <c r="P1015" s="371">
        <v>43967</v>
      </c>
      <c r="Q1015" s="372">
        <v>36.067261469999998</v>
      </c>
      <c r="R1015" s="372">
        <v>30.87885443302789</v>
      </c>
      <c r="S1015" s="367">
        <v>1</v>
      </c>
      <c r="T1015" s="369">
        <v>0.21678825668299151</v>
      </c>
      <c r="U1015" s="369">
        <v>2.322782535457216</v>
      </c>
      <c r="V1015" s="369">
        <v>0.20531344297114407</v>
      </c>
      <c r="W1015" s="369">
        <v>1.8393727285813666</v>
      </c>
      <c r="X1015" s="369">
        <v>0.31567411595298078</v>
      </c>
      <c r="Y1015" s="369">
        <v>2.1609713176803123</v>
      </c>
      <c r="AA1015" s="369"/>
      <c r="AB1015" s="369">
        <v>7.4067519312964805E-2</v>
      </c>
      <c r="AC1015" s="373">
        <v>1.2649538992928573</v>
      </c>
      <c r="AD1015" s="575">
        <v>36352273000142</v>
      </c>
      <c r="AE1015" s="370" t="s">
        <v>1988</v>
      </c>
      <c r="AF1015" s="370" t="s">
        <v>1833</v>
      </c>
      <c r="AG1015" s="374" t="s">
        <v>1458</v>
      </c>
      <c r="AH1015" s="374" t="s">
        <v>1819</v>
      </c>
      <c r="AI1015" s="374">
        <v>1000</v>
      </c>
      <c r="AJ1015" s="374">
        <v>1000</v>
      </c>
      <c r="AK1015" s="374">
        <v>1000</v>
      </c>
      <c r="AL1015" s="722">
        <v>0</v>
      </c>
      <c r="AM1015" s="722">
        <v>20</v>
      </c>
      <c r="AN1015" s="369" t="s">
        <v>1815</v>
      </c>
      <c r="AO1015" s="367" t="s">
        <v>1326</v>
      </c>
      <c r="AP1015" s="370" t="s">
        <v>1835</v>
      </c>
      <c r="AQ1015" s="376" t="s">
        <v>670</v>
      </c>
      <c r="AR1015" s="369">
        <v>5.3333333333333297E-3</v>
      </c>
      <c r="AS1015" s="369">
        <v>5.3333333333333297E-3</v>
      </c>
      <c r="AT1015" s="369" t="s">
        <v>1424</v>
      </c>
      <c r="AW1015"/>
      <c r="AX1015" s="198"/>
      <c r="AY1015" s="184"/>
      <c r="AZ1015" s="184"/>
      <c r="BA1015" s="184"/>
      <c r="BB1015" s="186"/>
      <c r="BC1015" s="184"/>
      <c r="BD1015" s="184"/>
      <c r="BE1015" s="184"/>
      <c r="BF1015" s="184"/>
      <c r="BG1015" s="186"/>
      <c r="BH1015" s="186"/>
      <c r="BI1015" s="199"/>
      <c r="BJ1015" s="199"/>
      <c r="BK1015" s="199"/>
      <c r="BL1015" s="186"/>
      <c r="BM1015" s="186"/>
      <c r="BN1015" s="186"/>
      <c r="BO1015" s="186"/>
      <c r="BP1015" s="186"/>
      <c r="BQ1015" s="186"/>
      <c r="BR1015" s="186"/>
      <c r="BS1015" s="186"/>
      <c r="BT1015" s="187"/>
      <c r="BU1015" s="188"/>
      <c r="BV1015" s="189"/>
      <c r="BW1015" s="185"/>
      <c r="BX1015"/>
      <c r="BZ1015"/>
    </row>
    <row r="1016" spans="2:78" ht="18.75">
      <c r="B1016" s="363" t="s">
        <v>1265</v>
      </c>
      <c r="C1016" s="364"/>
      <c r="D1016" s="365" t="s">
        <v>13</v>
      </c>
      <c r="E1016" s="365" t="s">
        <v>615</v>
      </c>
      <c r="F1016" s="365" t="s">
        <v>619</v>
      </c>
      <c r="G1016" s="366" t="s">
        <v>34</v>
      </c>
      <c r="H1016" s="366" t="s">
        <v>867</v>
      </c>
      <c r="I1016" s="366" t="s">
        <v>34</v>
      </c>
      <c r="J1016" s="366" t="s">
        <v>1424</v>
      </c>
      <c r="L1016" s="368"/>
      <c r="M1016" s="368" t="s">
        <v>1421</v>
      </c>
      <c r="N1016" s="367">
        <v>537527</v>
      </c>
      <c r="O1016" s="367" t="s">
        <v>1323</v>
      </c>
      <c r="P1016" s="371"/>
      <c r="S1016" s="367"/>
      <c r="U1016" s="369"/>
      <c r="W1016" s="369"/>
      <c r="Y1016" s="369"/>
      <c r="AA1016" s="369"/>
      <c r="AD1016" s="575">
        <v>0</v>
      </c>
      <c r="AE1016" s="370"/>
      <c r="AF1016" s="370"/>
      <c r="AG1016" s="374" t="s">
        <v>738</v>
      </c>
      <c r="AH1016" s="374"/>
      <c r="AI1016" s="374">
        <v>1000</v>
      </c>
      <c r="AJ1016" s="374">
        <v>100</v>
      </c>
      <c r="AK1016" s="374">
        <v>100</v>
      </c>
      <c r="AN1016" s="369"/>
      <c r="AO1016" s="367" t="s">
        <v>1326</v>
      </c>
      <c r="AP1016" s="370"/>
      <c r="AR1016" s="369">
        <v>0</v>
      </c>
      <c r="AS1016" s="369">
        <v>0</v>
      </c>
      <c r="AT1016" s="369" t="s">
        <v>1424</v>
      </c>
      <c r="AW1016"/>
      <c r="AX1016" s="198"/>
      <c r="AY1016" s="184"/>
      <c r="AZ1016" s="184"/>
      <c r="BA1016" s="184"/>
      <c r="BB1016" s="186"/>
      <c r="BC1016" s="184"/>
      <c r="BD1016" s="184"/>
      <c r="BE1016" s="184"/>
      <c r="BF1016" s="184"/>
      <c r="BG1016" s="186"/>
      <c r="BH1016" s="186"/>
      <c r="BI1016" s="199"/>
      <c r="BJ1016" s="199"/>
      <c r="BK1016" s="199"/>
      <c r="BL1016" s="186"/>
      <c r="BM1016" s="186"/>
      <c r="BN1016" s="186"/>
      <c r="BO1016" s="186"/>
      <c r="BP1016" s="186"/>
      <c r="BQ1016" s="186"/>
      <c r="BR1016" s="186"/>
      <c r="BS1016" s="186"/>
      <c r="BT1016" s="187"/>
      <c r="BU1016" s="188"/>
      <c r="BV1016" s="189"/>
      <c r="BW1016" s="185"/>
      <c r="BX1016"/>
      <c r="BZ1016"/>
    </row>
    <row r="1017" spans="2:78" ht="18.75">
      <c r="B1017" s="363" t="s">
        <v>267</v>
      </c>
      <c r="C1017" s="364">
        <v>37008385000143</v>
      </c>
      <c r="D1017" s="365" t="s">
        <v>13</v>
      </c>
      <c r="E1017" s="365" t="s">
        <v>616</v>
      </c>
      <c r="F1017" s="365" t="s">
        <v>619</v>
      </c>
      <c r="G1017" s="366" t="s">
        <v>34</v>
      </c>
      <c r="H1017" s="366" t="s">
        <v>1340</v>
      </c>
      <c r="I1017" s="366" t="s">
        <v>34</v>
      </c>
      <c r="J1017" s="366" t="s">
        <v>611</v>
      </c>
      <c r="K1017" s="367" t="s">
        <v>48</v>
      </c>
      <c r="L1017" s="368"/>
      <c r="M1017" s="368" t="s">
        <v>34</v>
      </c>
      <c r="N1017" s="367">
        <v>537764</v>
      </c>
      <c r="O1017" s="367" t="s">
        <v>1323</v>
      </c>
      <c r="P1017" s="371">
        <v>43965</v>
      </c>
      <c r="Q1017" s="372">
        <v>26.303538069999998</v>
      </c>
      <c r="R1017" s="372">
        <v>32.600594883665352</v>
      </c>
      <c r="S1017" s="367">
        <v>3</v>
      </c>
      <c r="T1017" s="369">
        <v>-7.0967123300190615E-2</v>
      </c>
      <c r="U1017" s="369">
        <v>-0.76037880056560525</v>
      </c>
      <c r="V1017" s="369">
        <v>-5.4968905378921074E-2</v>
      </c>
      <c r="W1017" s="369">
        <v>-0.49245828237446365</v>
      </c>
      <c r="X1017" s="369">
        <v>0.20405961372582904</v>
      </c>
      <c r="Y1017" s="369">
        <v>1.3969057013978354</v>
      </c>
      <c r="AA1017" s="369"/>
      <c r="AB1017" s="369">
        <v>0.23516663184764716</v>
      </c>
      <c r="AC1017" s="373">
        <v>-0.70839280928302339</v>
      </c>
      <c r="AD1017" s="575">
        <v>0</v>
      </c>
      <c r="AE1017" s="370" t="s">
        <v>2112</v>
      </c>
      <c r="AF1017" s="370" t="s">
        <v>1833</v>
      </c>
      <c r="AG1017" s="374" t="s">
        <v>1458</v>
      </c>
      <c r="AH1017" s="374" t="s">
        <v>1819</v>
      </c>
      <c r="AI1017" s="374">
        <v>10000</v>
      </c>
      <c r="AJ1017" s="374">
        <v>1000</v>
      </c>
      <c r="AK1017" s="374">
        <v>5000</v>
      </c>
      <c r="AL1017" s="722">
        <v>1.5</v>
      </c>
      <c r="AM1017" s="722">
        <v>20</v>
      </c>
      <c r="AN1017" s="369" t="s">
        <v>1820</v>
      </c>
      <c r="AO1017" s="367" t="s">
        <v>1326</v>
      </c>
      <c r="AP1017" s="370" t="s">
        <v>1835</v>
      </c>
      <c r="AQ1017" s="376" t="s">
        <v>670</v>
      </c>
      <c r="AR1017" s="369">
        <v>4.0000000000000001E-3</v>
      </c>
      <c r="AS1017" s="369">
        <v>4.0000000000000001E-3</v>
      </c>
      <c r="AT1017" s="369" t="s">
        <v>1424</v>
      </c>
      <c r="AW1017"/>
      <c r="AX1017" s="198"/>
      <c r="AY1017" s="184"/>
      <c r="AZ1017" s="184"/>
      <c r="BA1017" s="184"/>
      <c r="BB1017" s="186"/>
      <c r="BC1017" s="184"/>
      <c r="BD1017" s="184"/>
      <c r="BE1017" s="184"/>
      <c r="BF1017" s="184"/>
      <c r="BG1017" s="186"/>
      <c r="BH1017" s="186"/>
      <c r="BI1017" s="199"/>
      <c r="BJ1017" s="199"/>
      <c r="BK1017" s="199"/>
      <c r="BL1017" s="186"/>
      <c r="BM1017" s="186"/>
      <c r="BN1017" s="186"/>
      <c r="BO1017" s="186"/>
      <c r="BP1017" s="186"/>
      <c r="BQ1017" s="186"/>
      <c r="BR1017" s="186"/>
      <c r="BS1017" s="186"/>
      <c r="BT1017" s="187"/>
      <c r="BU1017" s="188"/>
      <c r="BV1017" s="189"/>
      <c r="BW1017" s="185"/>
      <c r="BX1017"/>
      <c r="BZ1017"/>
    </row>
    <row r="1018" spans="2:78" ht="18.75">
      <c r="B1018" s="363" t="s">
        <v>874</v>
      </c>
      <c r="C1018" s="364">
        <v>37098846000116</v>
      </c>
      <c r="D1018" s="365" t="s">
        <v>11</v>
      </c>
      <c r="E1018" s="365" t="s">
        <v>663</v>
      </c>
      <c r="F1018" s="365" t="s">
        <v>1424</v>
      </c>
      <c r="G1018" s="366" t="s">
        <v>1424</v>
      </c>
      <c r="H1018" s="366" t="s">
        <v>34</v>
      </c>
      <c r="I1018" s="366" t="s">
        <v>34</v>
      </c>
      <c r="J1018" s="366" t="s">
        <v>702</v>
      </c>
      <c r="K1018" s="367" t="s">
        <v>48</v>
      </c>
      <c r="L1018" s="368"/>
      <c r="M1018" s="368" t="s">
        <v>34</v>
      </c>
      <c r="N1018" s="367">
        <v>537942</v>
      </c>
      <c r="O1018" s="367" t="s">
        <v>1323</v>
      </c>
      <c r="P1018" s="371">
        <v>43979</v>
      </c>
      <c r="Q1018" s="372">
        <v>9.7920654799999998</v>
      </c>
      <c r="R1018" s="372">
        <v>11.061266346374504</v>
      </c>
      <c r="S1018" s="367">
        <v>3</v>
      </c>
      <c r="T1018" s="369">
        <v>-0.17038018714665792</v>
      </c>
      <c r="U1018" s="369">
        <v>-1.8255422555978273</v>
      </c>
      <c r="V1018" s="369">
        <v>-0.17312505280967205</v>
      </c>
      <c r="W1018" s="369">
        <v>-1.5510017082372696</v>
      </c>
      <c r="X1018" s="369">
        <v>-9.1406943050221345E-2</v>
      </c>
      <c r="Y1018" s="369">
        <v>-0.62573322355573668</v>
      </c>
      <c r="AA1018" s="369"/>
      <c r="AB1018" s="369">
        <v>7.815582575157036E-2</v>
      </c>
      <c r="AC1018" s="373">
        <v>-3.6433176372550955</v>
      </c>
      <c r="AD1018" s="575">
        <v>0</v>
      </c>
      <c r="AE1018" s="370" t="s">
        <v>1836</v>
      </c>
      <c r="AF1018" s="370" t="s">
        <v>1833</v>
      </c>
      <c r="AG1018" s="374" t="s">
        <v>1458</v>
      </c>
      <c r="AH1018" s="374" t="s">
        <v>1894</v>
      </c>
      <c r="AI1018" s="374">
        <v>20000</v>
      </c>
      <c r="AJ1018" s="374">
        <v>10000</v>
      </c>
      <c r="AK1018" s="374">
        <v>10000</v>
      </c>
      <c r="AL1018" s="722">
        <v>0.3</v>
      </c>
      <c r="AM1018" s="722">
        <v>20</v>
      </c>
      <c r="AN1018" s="369" t="s">
        <v>1815</v>
      </c>
      <c r="AO1018" s="367" t="s">
        <v>1326</v>
      </c>
      <c r="AP1018" s="370" t="s">
        <v>1835</v>
      </c>
      <c r="AQ1018" s="376" t="s">
        <v>681</v>
      </c>
      <c r="AR1018" s="369">
        <v>2.6664000000000002E-3</v>
      </c>
      <c r="AS1018" s="369">
        <v>2.6664000000000002E-3</v>
      </c>
      <c r="AT1018" s="369" t="s">
        <v>1424</v>
      </c>
      <c r="AW1018"/>
      <c r="AX1018" s="198"/>
      <c r="AY1018" s="184"/>
      <c r="AZ1018" s="184"/>
      <c r="BA1018" s="184"/>
      <c r="BB1018" s="186"/>
      <c r="BC1018" s="184"/>
      <c r="BD1018" s="184"/>
      <c r="BE1018" s="184"/>
      <c r="BF1018" s="184"/>
      <c r="BG1018" s="186"/>
      <c r="BH1018" s="186"/>
      <c r="BI1018" s="199"/>
      <c r="BJ1018" s="199"/>
      <c r="BK1018" s="199"/>
      <c r="BL1018" s="186"/>
      <c r="BM1018" s="186"/>
      <c r="BN1018" s="186"/>
      <c r="BO1018" s="186"/>
      <c r="BP1018" s="186"/>
      <c r="BQ1018" s="186"/>
      <c r="BR1018" s="186"/>
      <c r="BS1018" s="186"/>
      <c r="BT1018" s="187"/>
      <c r="BU1018" s="188"/>
      <c r="BV1018" s="189"/>
      <c r="BW1018" s="185"/>
      <c r="BX1018"/>
      <c r="BZ1018"/>
    </row>
    <row r="1019" spans="2:78" ht="18.75">
      <c r="B1019" s="363" t="s">
        <v>1252</v>
      </c>
      <c r="C1019" s="364">
        <v>37099014000114</v>
      </c>
      <c r="D1019" s="365" t="s">
        <v>14</v>
      </c>
      <c r="E1019" s="365" t="s">
        <v>607</v>
      </c>
      <c r="F1019" s="365" t="s">
        <v>1424</v>
      </c>
      <c r="G1019" s="366" t="s">
        <v>1424</v>
      </c>
      <c r="H1019" s="366" t="s">
        <v>34</v>
      </c>
      <c r="I1019" s="366" t="s">
        <v>34</v>
      </c>
      <c r="J1019" s="366" t="s">
        <v>608</v>
      </c>
      <c r="K1019" s="367" t="s">
        <v>48</v>
      </c>
      <c r="L1019" s="368"/>
      <c r="M1019" s="368" t="s">
        <v>34</v>
      </c>
      <c r="N1019" s="367">
        <v>538108</v>
      </c>
      <c r="O1019" s="367" t="s">
        <v>1323</v>
      </c>
      <c r="P1019" s="371">
        <v>43974</v>
      </c>
      <c r="Q1019" s="372">
        <v>2.03498549</v>
      </c>
      <c r="R1019" s="372">
        <v>2.3979903860714278</v>
      </c>
      <c r="S1019" s="367">
        <v>2</v>
      </c>
      <c r="T1019" s="369">
        <v>9.7585582592353726E-2</v>
      </c>
      <c r="U1019" s="369">
        <v>1.0455828670156964</v>
      </c>
      <c r="V1019" s="369">
        <v>1.7568536841546578E-2</v>
      </c>
      <c r="W1019" s="369">
        <v>0.15739391965658839</v>
      </c>
      <c r="X1019" s="369">
        <v>9.5409290952119363E-2</v>
      </c>
      <c r="Y1019" s="369">
        <v>0.65313160239737678</v>
      </c>
      <c r="AA1019" s="369"/>
      <c r="AB1019" s="369">
        <v>0.20721324810335226</v>
      </c>
      <c r="AC1019" s="373">
        <v>-0.45389428342343552</v>
      </c>
      <c r="AD1019" s="575">
        <v>0</v>
      </c>
      <c r="AE1019" s="370" t="s">
        <v>2113</v>
      </c>
      <c r="AF1019" s="370" t="s">
        <v>1833</v>
      </c>
      <c r="AG1019" s="374" t="s">
        <v>1458</v>
      </c>
      <c r="AH1019" s="374" t="s">
        <v>1819</v>
      </c>
      <c r="AI1019" s="374">
        <v>5000</v>
      </c>
      <c r="AJ1019" s="374">
        <v>1000</v>
      </c>
      <c r="AK1019" s="374">
        <v>1000</v>
      </c>
      <c r="AL1019" s="722">
        <v>2</v>
      </c>
      <c r="AM1019" s="722">
        <v>20</v>
      </c>
      <c r="AN1019" s="369" t="s">
        <v>668</v>
      </c>
      <c r="AO1019" s="367" t="s">
        <v>1326</v>
      </c>
      <c r="AP1019" s="370" t="s">
        <v>1816</v>
      </c>
      <c r="AQ1019" s="376" t="s">
        <v>672</v>
      </c>
      <c r="AR1019" s="369">
        <v>6.0000000000000001E-3</v>
      </c>
      <c r="AS1019" s="369">
        <v>6.0000000000000001E-3</v>
      </c>
      <c r="AT1019" s="369" t="s">
        <v>1424</v>
      </c>
      <c r="AW1019"/>
      <c r="AX1019" s="198"/>
      <c r="AY1019" s="184"/>
      <c r="AZ1019" s="184"/>
      <c r="BA1019" s="184"/>
      <c r="BB1019" s="186"/>
      <c r="BC1019" s="184"/>
      <c r="BD1019" s="184"/>
      <c r="BE1019" s="184"/>
      <c r="BF1019" s="184"/>
      <c r="BG1019" s="186"/>
      <c r="BH1019" s="186"/>
      <c r="BI1019" s="199"/>
      <c r="BJ1019" s="199"/>
      <c r="BK1019" s="199"/>
      <c r="BL1019" s="186"/>
      <c r="BM1019" s="186"/>
      <c r="BN1019" s="186"/>
      <c r="BO1019" s="186"/>
      <c r="BP1019" s="186"/>
      <c r="BQ1019" s="186"/>
      <c r="BR1019" s="186"/>
      <c r="BS1019" s="186"/>
      <c r="BT1019" s="187"/>
      <c r="BU1019" s="188"/>
      <c r="BV1019" s="189"/>
      <c r="BW1019" s="185"/>
      <c r="BX1019"/>
      <c r="BZ1019"/>
    </row>
    <row r="1020" spans="2:78" ht="18.75">
      <c r="B1020" s="363" t="s">
        <v>596</v>
      </c>
      <c r="C1020" s="364">
        <v>35957054000124</v>
      </c>
      <c r="D1020" s="365" t="s">
        <v>14</v>
      </c>
      <c r="E1020" s="365" t="s">
        <v>607</v>
      </c>
      <c r="F1020" s="365" t="s">
        <v>1424</v>
      </c>
      <c r="G1020" s="366" t="s">
        <v>1424</v>
      </c>
      <c r="H1020" s="366" t="s">
        <v>34</v>
      </c>
      <c r="I1020" s="366" t="s">
        <v>34</v>
      </c>
      <c r="J1020" s="366" t="s">
        <v>608</v>
      </c>
      <c r="K1020" s="367" t="s">
        <v>48</v>
      </c>
      <c r="L1020" s="368"/>
      <c r="M1020" s="368" t="s">
        <v>34</v>
      </c>
      <c r="N1020" s="367">
        <v>538264</v>
      </c>
      <c r="O1020" s="367" t="s">
        <v>1323</v>
      </c>
      <c r="P1020" s="371">
        <v>43939</v>
      </c>
      <c r="Q1020" s="372">
        <v>9.1001601000000001</v>
      </c>
      <c r="R1020" s="372">
        <v>12.645891576587301</v>
      </c>
      <c r="S1020" s="367">
        <v>2</v>
      </c>
      <c r="T1020" s="369">
        <v>0.15758957847907107</v>
      </c>
      <c r="U1020" s="369">
        <v>1.6884969982323281</v>
      </c>
      <c r="V1020" s="369">
        <v>-4.1075658457744524E-2</v>
      </c>
      <c r="W1020" s="369">
        <v>-0.36799074080266897</v>
      </c>
      <c r="X1020" s="369">
        <v>1.1373451319551142E-2</v>
      </c>
      <c r="Y1020" s="369">
        <v>7.7857831359997007E-2</v>
      </c>
      <c r="AA1020" s="369"/>
      <c r="AB1020" s="369">
        <v>0.26655006140354415</v>
      </c>
      <c r="AC1020" s="373">
        <v>-0.57286463660508624</v>
      </c>
      <c r="AD1020" s="575">
        <v>35957175000176</v>
      </c>
      <c r="AE1020" s="370" t="s">
        <v>2065</v>
      </c>
      <c r="AF1020" s="370" t="s">
        <v>1833</v>
      </c>
      <c r="AG1020" s="374" t="s">
        <v>1458</v>
      </c>
      <c r="AH1020" s="374" t="s">
        <v>1813</v>
      </c>
      <c r="AI1020" s="374">
        <v>30000</v>
      </c>
      <c r="AJ1020" s="374">
        <v>0</v>
      </c>
      <c r="AK1020" s="374">
        <v>30000</v>
      </c>
      <c r="AL1020" s="722">
        <v>1.93</v>
      </c>
      <c r="AM1020" s="722">
        <v>20</v>
      </c>
      <c r="AN1020" s="369" t="s">
        <v>1834</v>
      </c>
      <c r="AO1020" s="367" t="s">
        <v>1326</v>
      </c>
      <c r="AP1020" s="370" t="s">
        <v>1816</v>
      </c>
      <c r="AQ1020" s="376" t="s">
        <v>661</v>
      </c>
      <c r="AR1020" s="369">
        <v>4.0000000000000001E-3</v>
      </c>
      <c r="AS1020" s="369">
        <v>4.0000000000000001E-3</v>
      </c>
      <c r="AT1020" s="369" t="s">
        <v>1424</v>
      </c>
      <c r="AW1020"/>
      <c r="AX1020" s="198"/>
      <c r="AY1020" s="184"/>
      <c r="AZ1020" s="184"/>
      <c r="BA1020" s="184"/>
      <c r="BB1020" s="186"/>
      <c r="BC1020" s="184"/>
      <c r="BD1020" s="184"/>
      <c r="BE1020" s="184"/>
      <c r="BF1020" s="184"/>
      <c r="BG1020" s="186"/>
      <c r="BH1020" s="186"/>
      <c r="BI1020" s="199"/>
      <c r="BJ1020" s="199"/>
      <c r="BK1020" s="199"/>
      <c r="BL1020" s="186"/>
      <c r="BM1020" s="186"/>
      <c r="BN1020" s="186"/>
      <c r="BO1020" s="186"/>
      <c r="BP1020" s="186"/>
      <c r="BQ1020" s="186"/>
      <c r="BR1020" s="186"/>
      <c r="BS1020" s="186"/>
      <c r="BT1020" s="187"/>
      <c r="BU1020" s="188"/>
      <c r="BV1020" s="189"/>
      <c r="BW1020" s="185"/>
      <c r="BX1020"/>
      <c r="BZ1020"/>
    </row>
    <row r="1021" spans="2:78" ht="18.75">
      <c r="B1021" s="363" t="s">
        <v>587</v>
      </c>
      <c r="C1021" s="364"/>
      <c r="D1021" s="365" t="s">
        <v>14</v>
      </c>
      <c r="E1021" s="365" t="s">
        <v>607</v>
      </c>
      <c r="F1021" s="365" t="s">
        <v>1424</v>
      </c>
      <c r="G1021" s="366" t="s">
        <v>868</v>
      </c>
      <c r="H1021" s="366" t="s">
        <v>34</v>
      </c>
      <c r="I1021" s="366" t="s">
        <v>34</v>
      </c>
      <c r="J1021" s="366" t="s">
        <v>611</v>
      </c>
      <c r="L1021" s="368"/>
      <c r="M1021" s="368" t="s">
        <v>1421</v>
      </c>
      <c r="N1021" s="367">
        <v>538663</v>
      </c>
      <c r="O1021" s="367" t="s">
        <v>1323</v>
      </c>
      <c r="P1021" s="371"/>
      <c r="S1021" s="367"/>
      <c r="U1021" s="369"/>
      <c r="W1021" s="369"/>
      <c r="Y1021" s="369"/>
      <c r="AA1021" s="369"/>
      <c r="AD1021" s="575">
        <v>0</v>
      </c>
      <c r="AE1021" s="370"/>
      <c r="AF1021" s="370"/>
      <c r="AG1021" s="374" t="s">
        <v>1458</v>
      </c>
      <c r="AH1021" s="374"/>
      <c r="AI1021" s="374">
        <v>0</v>
      </c>
      <c r="AJ1021" s="374">
        <v>100</v>
      </c>
      <c r="AK1021" s="374">
        <v>0</v>
      </c>
      <c r="AN1021" s="369"/>
      <c r="AO1021" s="367" t="s">
        <v>1326</v>
      </c>
      <c r="AP1021" s="370"/>
      <c r="AR1021" s="369">
        <v>2.9997000000000001E-3</v>
      </c>
      <c r="AS1021" s="369">
        <v>2.9997000000000001E-3</v>
      </c>
      <c r="AT1021" s="369" t="s">
        <v>1424</v>
      </c>
      <c r="AW1021"/>
      <c r="AX1021" s="198"/>
      <c r="AY1021" s="184"/>
      <c r="AZ1021" s="184"/>
      <c r="BA1021" s="184"/>
      <c r="BB1021" s="186"/>
      <c r="BC1021" s="184"/>
      <c r="BD1021" s="184"/>
      <c r="BE1021" s="184"/>
      <c r="BF1021" s="184"/>
      <c r="BG1021" s="186"/>
      <c r="BH1021" s="186"/>
      <c r="BI1021" s="199"/>
      <c r="BJ1021" s="199"/>
      <c r="BK1021" s="199"/>
      <c r="BL1021" s="186"/>
      <c r="BM1021" s="186"/>
      <c r="BN1021" s="186"/>
      <c r="BO1021" s="186"/>
      <c r="BP1021" s="186"/>
      <c r="BQ1021" s="186"/>
      <c r="BR1021" s="186"/>
      <c r="BS1021" s="186"/>
      <c r="BT1021" s="187"/>
      <c r="BU1021" s="188"/>
      <c r="BV1021" s="189"/>
      <c r="BW1021" s="185"/>
      <c r="BX1021"/>
      <c r="BZ1021"/>
    </row>
    <row r="1022" spans="2:78" ht="18.75">
      <c r="B1022" s="363" t="s">
        <v>916</v>
      </c>
      <c r="C1022" s="364">
        <v>36352596000136</v>
      </c>
      <c r="D1022" s="365" t="s">
        <v>14</v>
      </c>
      <c r="E1022" s="365" t="s">
        <v>607</v>
      </c>
      <c r="F1022" s="365" t="s">
        <v>1319</v>
      </c>
      <c r="G1022" s="366" t="s">
        <v>1424</v>
      </c>
      <c r="H1022" s="366" t="s">
        <v>34</v>
      </c>
      <c r="I1022" s="366" t="s">
        <v>34</v>
      </c>
      <c r="J1022" s="366" t="s">
        <v>608</v>
      </c>
      <c r="K1022" s="367" t="s">
        <v>48</v>
      </c>
      <c r="L1022" s="368"/>
      <c r="M1022" s="368" t="s">
        <v>1421</v>
      </c>
      <c r="N1022" s="367">
        <v>539082</v>
      </c>
      <c r="O1022" s="367" t="s">
        <v>1323</v>
      </c>
      <c r="P1022" s="371">
        <v>43950</v>
      </c>
      <c r="Q1022" s="372">
        <v>26.188826079999998</v>
      </c>
      <c r="R1022" s="372">
        <v>69.945619111799957</v>
      </c>
      <c r="S1022" s="367">
        <v>2</v>
      </c>
      <c r="T1022" s="369">
        <v>-0.31030436579566523</v>
      </c>
      <c r="U1022" s="369">
        <v>-3.3247629395363272</v>
      </c>
      <c r="V1022" s="369">
        <v>-0.41591002045115322</v>
      </c>
      <c r="W1022" s="369">
        <v>-3.7260762767934734</v>
      </c>
      <c r="X1022" s="369">
        <v>-0.28256417068077067</v>
      </c>
      <c r="Y1022" s="369">
        <v>-1.9343146535847733</v>
      </c>
      <c r="AA1022" s="369"/>
      <c r="AB1022" s="369">
        <v>0.33206003509404475</v>
      </c>
      <c r="AC1022" s="373">
        <v>-1.5886629232783405</v>
      </c>
      <c r="AD1022" s="575">
        <v>42870670000109</v>
      </c>
      <c r="AE1022" s="370" t="s">
        <v>1929</v>
      </c>
      <c r="AF1022" s="370" t="s">
        <v>1812</v>
      </c>
      <c r="AG1022" s="374" t="s">
        <v>1459</v>
      </c>
      <c r="AH1022" s="374" t="s">
        <v>1813</v>
      </c>
      <c r="AI1022" s="374">
        <v>5000</v>
      </c>
      <c r="AJ1022" s="374">
        <v>1000</v>
      </c>
      <c r="AK1022" s="374">
        <v>5000</v>
      </c>
      <c r="AL1022" s="722">
        <v>2</v>
      </c>
      <c r="AM1022" s="722">
        <v>20</v>
      </c>
      <c r="AN1022" s="369" t="s">
        <v>1834</v>
      </c>
      <c r="AO1022" s="367" t="s">
        <v>1326</v>
      </c>
      <c r="AP1022" s="370" t="s">
        <v>1816</v>
      </c>
      <c r="AQ1022" s="376" t="s">
        <v>661</v>
      </c>
      <c r="AR1022" s="369">
        <v>2E-3</v>
      </c>
      <c r="AS1022" s="369">
        <v>2E-3</v>
      </c>
      <c r="AT1022" s="369" t="s">
        <v>1424</v>
      </c>
      <c r="AW1022"/>
      <c r="AX1022" s="198"/>
      <c r="AY1022" s="184"/>
      <c r="AZ1022" s="184"/>
      <c r="BA1022" s="184"/>
      <c r="BB1022" s="186"/>
      <c r="BC1022" s="184"/>
      <c r="BD1022" s="184"/>
      <c r="BE1022" s="184"/>
      <c r="BF1022" s="184"/>
      <c r="BG1022" s="186"/>
      <c r="BH1022" s="186"/>
      <c r="BI1022" s="199"/>
      <c r="BJ1022" s="199"/>
      <c r="BK1022" s="199"/>
      <c r="BL1022" s="186"/>
      <c r="BM1022" s="186"/>
      <c r="BN1022" s="186"/>
      <c r="BO1022" s="186"/>
      <c r="BP1022" s="186"/>
      <c r="BQ1022" s="186"/>
      <c r="BR1022" s="186"/>
      <c r="BS1022" s="186"/>
      <c r="BT1022" s="187"/>
      <c r="BU1022" s="188"/>
      <c r="BV1022" s="189"/>
      <c r="BW1022" s="185"/>
      <c r="BX1022"/>
      <c r="BZ1022"/>
    </row>
    <row r="1023" spans="2:78" ht="18.75">
      <c r="B1023" s="363" t="s">
        <v>1674</v>
      </c>
      <c r="C1023" s="364">
        <v>35591357000176</v>
      </c>
      <c r="D1023" s="365" t="s">
        <v>14</v>
      </c>
      <c r="E1023" s="365" t="s">
        <v>1424</v>
      </c>
      <c r="F1023" s="365" t="s">
        <v>1424</v>
      </c>
      <c r="G1023" s="366" t="s">
        <v>1424</v>
      </c>
      <c r="H1023" s="366" t="s">
        <v>34</v>
      </c>
      <c r="I1023" s="366" t="s">
        <v>1424</v>
      </c>
      <c r="J1023" s="366" t="s">
        <v>1424</v>
      </c>
      <c r="K1023" s="367" t="s">
        <v>48</v>
      </c>
      <c r="L1023" s="368"/>
      <c r="M1023" s="368" t="s">
        <v>1424</v>
      </c>
      <c r="N1023" s="367">
        <v>539406</v>
      </c>
      <c r="O1023" s="367" t="s">
        <v>1323</v>
      </c>
      <c r="P1023" s="371">
        <v>43996</v>
      </c>
      <c r="Q1023" s="372">
        <v>19.492568420000001</v>
      </c>
      <c r="R1023" s="372">
        <v>27.372057136071433</v>
      </c>
      <c r="S1023" s="367">
        <v>2</v>
      </c>
      <c r="T1023" s="369">
        <v>-5.5453416690911972E-2</v>
      </c>
      <c r="U1023" s="369">
        <v>-0.59415685052274203</v>
      </c>
      <c r="V1023" s="369">
        <v>-0.20503378354935731</v>
      </c>
      <c r="W1023" s="369">
        <v>-1.8368673012392431</v>
      </c>
      <c r="X1023" s="369">
        <v>-0.22286739403970268</v>
      </c>
      <c r="Y1023" s="369">
        <v>-1.5256558007996095</v>
      </c>
      <c r="AA1023" s="369"/>
      <c r="AB1023" s="369">
        <v>0.26001250071255488</v>
      </c>
      <c r="AC1023" s="373">
        <v>-1.2178461738833144</v>
      </c>
      <c r="AD1023" s="575">
        <v>35410788000199</v>
      </c>
      <c r="AE1023" s="370" t="s">
        <v>1906</v>
      </c>
      <c r="AF1023" s="370" t="s">
        <v>1907</v>
      </c>
      <c r="AG1023" s="374" t="s">
        <v>1462</v>
      </c>
      <c r="AH1023" s="374" t="s">
        <v>1819</v>
      </c>
      <c r="AI1023" s="374">
        <v>5000</v>
      </c>
      <c r="AJ1023" s="374">
        <v>1000</v>
      </c>
      <c r="AK1023" s="374">
        <v>1000</v>
      </c>
      <c r="AL1023" s="722">
        <v>2.2000000000000002</v>
      </c>
      <c r="AM1023" s="722">
        <v>0</v>
      </c>
      <c r="AN1023" s="369" t="s">
        <v>668</v>
      </c>
      <c r="AO1023" s="367" t="s">
        <v>1326</v>
      </c>
      <c r="AP1023" s="370" t="s">
        <v>1816</v>
      </c>
      <c r="AQ1023" s="376" t="s">
        <v>1815</v>
      </c>
      <c r="AR1023" s="369">
        <v>0</v>
      </c>
      <c r="AS1023" s="369">
        <v>0</v>
      </c>
      <c r="AT1023" s="369" t="s">
        <v>1424</v>
      </c>
      <c r="AW1023"/>
      <c r="AX1023" s="198"/>
      <c r="AY1023" s="184"/>
      <c r="AZ1023" s="184"/>
      <c r="BA1023" s="184"/>
      <c r="BB1023" s="186"/>
      <c r="BC1023" s="184"/>
      <c r="BD1023" s="184"/>
      <c r="BE1023" s="184"/>
      <c r="BF1023" s="184"/>
      <c r="BG1023" s="186"/>
      <c r="BH1023" s="186"/>
      <c r="BI1023" s="199"/>
      <c r="BJ1023" s="199"/>
      <c r="BK1023" s="199"/>
      <c r="BL1023" s="186"/>
      <c r="BM1023" s="186"/>
      <c r="BN1023" s="186"/>
      <c r="BO1023" s="186"/>
      <c r="BP1023" s="186"/>
      <c r="BQ1023" s="186"/>
      <c r="BR1023" s="186"/>
      <c r="BS1023" s="186"/>
      <c r="BT1023" s="187"/>
      <c r="BU1023" s="188"/>
      <c r="BV1023" s="189"/>
      <c r="BW1023" s="185"/>
      <c r="BX1023"/>
      <c r="BZ1023"/>
    </row>
    <row r="1024" spans="2:78" ht="18.75">
      <c r="B1024" s="363" t="s">
        <v>255</v>
      </c>
      <c r="C1024" s="364">
        <v>36521802000194</v>
      </c>
      <c r="D1024" s="365" t="s">
        <v>13</v>
      </c>
      <c r="E1024" s="365" t="s">
        <v>616</v>
      </c>
      <c r="F1024" s="365" t="s">
        <v>610</v>
      </c>
      <c r="G1024" s="366" t="s">
        <v>34</v>
      </c>
      <c r="H1024" s="366" t="s">
        <v>1340</v>
      </c>
      <c r="I1024" s="366" t="s">
        <v>34</v>
      </c>
      <c r="J1024" s="366" t="s">
        <v>1424</v>
      </c>
      <c r="K1024" s="367" t="s">
        <v>48</v>
      </c>
      <c r="L1024" s="368"/>
      <c r="M1024" s="368" t="s">
        <v>34</v>
      </c>
      <c r="N1024" s="367">
        <v>539457</v>
      </c>
      <c r="O1024" s="367" t="s">
        <v>1323</v>
      </c>
      <c r="P1024" s="371">
        <v>43982</v>
      </c>
      <c r="Q1024" s="372">
        <v>9.7781708199999997</v>
      </c>
      <c r="R1024" s="372">
        <v>6.1509037263346622</v>
      </c>
      <c r="S1024" s="367">
        <v>1</v>
      </c>
      <c r="T1024" s="369">
        <v>0.27147125054080301</v>
      </c>
      <c r="U1024" s="369">
        <v>2.908684673621345</v>
      </c>
      <c r="V1024" s="369">
        <v>0.23207191282622563</v>
      </c>
      <c r="W1024" s="369">
        <v>2.0790978970737246</v>
      </c>
      <c r="X1024" s="369">
        <v>0.20525895870381539</v>
      </c>
      <c r="Y1024" s="369">
        <v>1.4051159092243728</v>
      </c>
      <c r="AA1024" s="369"/>
      <c r="AB1024" s="369">
        <v>0.10833581206768858</v>
      </c>
      <c r="AC1024" s="373">
        <v>1.1118250274037504</v>
      </c>
      <c r="AD1024" s="575">
        <v>36521795000120</v>
      </c>
      <c r="AE1024" s="370" t="s">
        <v>1922</v>
      </c>
      <c r="AF1024" s="370" t="s">
        <v>1858</v>
      </c>
      <c r="AG1024" s="374" t="s">
        <v>721</v>
      </c>
      <c r="AH1024" s="374" t="s">
        <v>1813</v>
      </c>
      <c r="AI1024" s="374">
        <v>50000</v>
      </c>
      <c r="AJ1024" s="374">
        <v>10000</v>
      </c>
      <c r="AK1024" s="374">
        <v>20000</v>
      </c>
      <c r="AL1024" s="722">
        <v>2</v>
      </c>
      <c r="AM1024" s="722">
        <v>20</v>
      </c>
      <c r="AN1024" s="369" t="s">
        <v>1820</v>
      </c>
      <c r="AO1024" s="367" t="s">
        <v>1326</v>
      </c>
      <c r="AP1024" s="370" t="s">
        <v>1835</v>
      </c>
      <c r="AQ1024" s="376" t="s">
        <v>666</v>
      </c>
      <c r="AR1024" s="369">
        <v>4.0000000000000001E-3</v>
      </c>
      <c r="AS1024" s="369">
        <v>4.0000000000000001E-3</v>
      </c>
      <c r="AT1024" s="369" t="s">
        <v>1424</v>
      </c>
      <c r="AW1024"/>
      <c r="AX1024" s="198"/>
      <c r="AY1024" s="184"/>
      <c r="AZ1024" s="184"/>
      <c r="BA1024" s="184"/>
      <c r="BB1024" s="186"/>
      <c r="BC1024" s="184"/>
      <c r="BD1024" s="184"/>
      <c r="BE1024" s="184"/>
      <c r="BF1024" s="184"/>
      <c r="BG1024" s="186"/>
      <c r="BH1024" s="186"/>
      <c r="BI1024" s="199"/>
      <c r="BJ1024" s="199"/>
      <c r="BK1024" s="199"/>
      <c r="BL1024" s="186"/>
      <c r="BM1024" s="186"/>
      <c r="BN1024" s="186"/>
      <c r="BO1024" s="186"/>
      <c r="BP1024" s="186"/>
      <c r="BQ1024" s="186"/>
      <c r="BR1024" s="186"/>
      <c r="BS1024" s="186"/>
      <c r="BT1024" s="187"/>
      <c r="BU1024" s="188"/>
      <c r="BV1024" s="189"/>
      <c r="BW1024" s="185"/>
      <c r="BX1024"/>
      <c r="BZ1024"/>
    </row>
    <row r="1025" spans="2:78" ht="18.75">
      <c r="B1025" s="363" t="s">
        <v>208</v>
      </c>
      <c r="C1025" s="364">
        <v>36668282000147</v>
      </c>
      <c r="D1025" s="365" t="s">
        <v>14</v>
      </c>
      <c r="E1025" s="365" t="s">
        <v>614</v>
      </c>
      <c r="F1025" s="365" t="s">
        <v>1424</v>
      </c>
      <c r="G1025" s="366" t="s">
        <v>1424</v>
      </c>
      <c r="H1025" s="366" t="s">
        <v>1340</v>
      </c>
      <c r="I1025" s="366" t="s">
        <v>34</v>
      </c>
      <c r="J1025" s="366" t="s">
        <v>608</v>
      </c>
      <c r="K1025" s="367" t="s">
        <v>48</v>
      </c>
      <c r="L1025" s="368"/>
      <c r="M1025" s="368" t="s">
        <v>34</v>
      </c>
      <c r="N1025" s="367">
        <v>539538</v>
      </c>
      <c r="O1025" s="367" t="s">
        <v>1323</v>
      </c>
      <c r="P1025" s="371">
        <v>43901</v>
      </c>
      <c r="Q1025" s="372">
        <v>24.98729015</v>
      </c>
      <c r="R1025" s="372">
        <v>25.551198221752987</v>
      </c>
      <c r="S1025" s="367">
        <v>5</v>
      </c>
      <c r="T1025" s="369">
        <v>-4.8738043494355066E-2</v>
      </c>
      <c r="U1025" s="369">
        <v>-0.5222048369833312</v>
      </c>
      <c r="V1025" s="369">
        <v>-0.17502271622264776</v>
      </c>
      <c r="W1025" s="369">
        <v>-1.568002593709463</v>
      </c>
      <c r="X1025" s="369">
        <v>-8.7570205349875252E-2</v>
      </c>
      <c r="Y1025" s="369">
        <v>-0.5994685420221213</v>
      </c>
      <c r="AA1025" s="369"/>
      <c r="AB1025" s="369">
        <v>0.33873071202740779</v>
      </c>
      <c r="AC1025" s="373">
        <v>-0.84623021075430171</v>
      </c>
      <c r="AD1025" s="575">
        <v>0</v>
      </c>
      <c r="AE1025" s="370" t="s">
        <v>2114</v>
      </c>
      <c r="AF1025" s="370" t="s">
        <v>1830</v>
      </c>
      <c r="AG1025" s="374" t="s">
        <v>743</v>
      </c>
      <c r="AH1025" s="374" t="s">
        <v>1819</v>
      </c>
      <c r="AI1025" s="374">
        <v>1000</v>
      </c>
      <c r="AJ1025" s="374">
        <v>100</v>
      </c>
      <c r="AK1025" s="374">
        <v>1000</v>
      </c>
      <c r="AL1025" s="722">
        <v>2.5</v>
      </c>
      <c r="AM1025" s="722">
        <v>20</v>
      </c>
      <c r="AN1025" s="369" t="s">
        <v>1820</v>
      </c>
      <c r="AO1025" s="367" t="s">
        <v>1326</v>
      </c>
      <c r="AP1025" s="370" t="s">
        <v>1835</v>
      </c>
      <c r="AQ1025" s="376" t="s">
        <v>670</v>
      </c>
      <c r="AR1025" s="369">
        <v>8.3333333333333297E-3</v>
      </c>
      <c r="AS1025" s="369">
        <v>8.3333333333333297E-3</v>
      </c>
      <c r="AT1025" s="369" t="s">
        <v>1424</v>
      </c>
      <c r="AW1025"/>
      <c r="AX1025" s="198"/>
      <c r="AY1025" s="184"/>
      <c r="AZ1025" s="184"/>
      <c r="BA1025" s="184"/>
      <c r="BB1025" s="186"/>
      <c r="BC1025" s="184"/>
      <c r="BD1025" s="184"/>
      <c r="BE1025" s="184"/>
      <c r="BF1025" s="184"/>
      <c r="BG1025" s="186"/>
      <c r="BH1025" s="186"/>
      <c r="BI1025" s="199"/>
      <c r="BJ1025" s="199"/>
      <c r="BK1025" s="199"/>
      <c r="BL1025" s="186"/>
      <c r="BM1025" s="186"/>
      <c r="BN1025" s="186"/>
      <c r="BO1025" s="186"/>
      <c r="BP1025" s="186"/>
      <c r="BQ1025" s="186"/>
      <c r="BR1025" s="186"/>
      <c r="BS1025" s="186"/>
      <c r="BT1025" s="187"/>
      <c r="BU1025" s="188"/>
      <c r="BV1025" s="189"/>
      <c r="BW1025" s="185"/>
      <c r="BX1025"/>
      <c r="BZ1025"/>
    </row>
    <row r="1026" spans="2:78" ht="18.75">
      <c r="B1026" s="363" t="s">
        <v>1590</v>
      </c>
      <c r="C1026" s="364">
        <v>33768898000100</v>
      </c>
      <c r="D1026" s="365" t="s">
        <v>11</v>
      </c>
      <c r="E1026" s="365" t="s">
        <v>620</v>
      </c>
      <c r="F1026" s="365" t="s">
        <v>665</v>
      </c>
      <c r="G1026" s="366" t="s">
        <v>740</v>
      </c>
      <c r="H1026" s="366" t="s">
        <v>34</v>
      </c>
      <c r="I1026" s="366" t="s">
        <v>1424</v>
      </c>
      <c r="J1026" s="366" t="s">
        <v>1424</v>
      </c>
      <c r="K1026" s="367" t="s">
        <v>48</v>
      </c>
      <c r="L1026" s="368"/>
      <c r="M1026" s="368" t="s">
        <v>1424</v>
      </c>
      <c r="N1026" s="367">
        <v>539570</v>
      </c>
      <c r="O1026" s="367" t="s">
        <v>1323</v>
      </c>
      <c r="P1026" s="371">
        <v>44000</v>
      </c>
      <c r="Q1026" s="372">
        <v>3.3302333900000001</v>
      </c>
      <c r="R1026" s="372">
        <v>6.1101371089682583</v>
      </c>
      <c r="S1026" s="367">
        <v>2</v>
      </c>
      <c r="T1026" s="369">
        <v>3.0984826455281889E-2</v>
      </c>
      <c r="U1026" s="369">
        <v>0.33198760327569027</v>
      </c>
      <c r="V1026" s="369">
        <v>5.1092496231876394E-2</v>
      </c>
      <c r="W1026" s="369">
        <v>0.45773010692372396</v>
      </c>
      <c r="X1026" s="369">
        <v>0.13005729590043247</v>
      </c>
      <c r="Y1026" s="369">
        <v>0.89031717170551239</v>
      </c>
      <c r="AA1026" s="369"/>
      <c r="AB1026" s="369">
        <v>7.2945856463309838E-2</v>
      </c>
      <c r="AC1026" s="373">
        <v>-0.82977913082463506</v>
      </c>
      <c r="AD1026" s="575">
        <v>33768907000154</v>
      </c>
      <c r="AE1026" s="370" t="s">
        <v>1913</v>
      </c>
      <c r="AF1026" s="370" t="s">
        <v>1858</v>
      </c>
      <c r="AG1026" s="374" t="s">
        <v>721</v>
      </c>
      <c r="AH1026" s="374" t="s">
        <v>1894</v>
      </c>
      <c r="AI1026" s="374">
        <v>0</v>
      </c>
      <c r="AJ1026" s="374">
        <v>0</v>
      </c>
      <c r="AK1026" s="374">
        <v>0</v>
      </c>
      <c r="AL1026" s="722">
        <v>0.8</v>
      </c>
      <c r="AM1026" s="722">
        <v>0</v>
      </c>
      <c r="AN1026" s="369" t="s">
        <v>1820</v>
      </c>
      <c r="AO1026" s="367" t="s">
        <v>1323</v>
      </c>
      <c r="AP1026" s="370" t="s">
        <v>1835</v>
      </c>
      <c r="AQ1026" s="376" t="s">
        <v>1815</v>
      </c>
      <c r="AR1026" s="369">
        <v>0</v>
      </c>
      <c r="AS1026" s="369">
        <v>0</v>
      </c>
      <c r="AT1026" s="369" t="s">
        <v>1424</v>
      </c>
      <c r="AW1026"/>
      <c r="AX1026" s="198"/>
      <c r="AY1026" s="184"/>
      <c r="AZ1026" s="184"/>
      <c r="BA1026" s="184"/>
      <c r="BB1026" s="186"/>
      <c r="BC1026" s="184"/>
      <c r="BD1026" s="184"/>
      <c r="BE1026" s="184"/>
      <c r="BF1026" s="184"/>
      <c r="BG1026" s="186"/>
      <c r="BH1026" s="186"/>
      <c r="BI1026" s="199"/>
      <c r="BJ1026" s="199"/>
      <c r="BK1026" s="199"/>
      <c r="BL1026" s="186"/>
      <c r="BM1026" s="186"/>
      <c r="BN1026" s="186"/>
      <c r="BO1026" s="186"/>
      <c r="BP1026" s="186"/>
      <c r="BQ1026" s="186"/>
      <c r="BR1026" s="186"/>
      <c r="BS1026" s="186"/>
      <c r="BT1026" s="187"/>
      <c r="BU1026" s="188"/>
      <c r="BV1026" s="189"/>
      <c r="BW1026" s="185"/>
      <c r="BX1026"/>
      <c r="BZ1026"/>
    </row>
    <row r="1027" spans="2:78" ht="18.75">
      <c r="B1027" s="363" t="s">
        <v>111</v>
      </c>
      <c r="C1027" s="364">
        <v>36352498000107</v>
      </c>
      <c r="D1027" s="365" t="s">
        <v>11</v>
      </c>
      <c r="E1027" s="365" t="s">
        <v>620</v>
      </c>
      <c r="F1027" s="365" t="s">
        <v>665</v>
      </c>
      <c r="G1027" s="366" t="s">
        <v>740</v>
      </c>
      <c r="H1027" s="366" t="s">
        <v>34</v>
      </c>
      <c r="I1027" s="366" t="s">
        <v>1424</v>
      </c>
      <c r="J1027" s="366" t="s">
        <v>608</v>
      </c>
      <c r="K1027" s="367" t="s">
        <v>48</v>
      </c>
      <c r="L1027" s="368"/>
      <c r="M1027" s="368" t="s">
        <v>34</v>
      </c>
      <c r="N1027" s="367">
        <v>539643</v>
      </c>
      <c r="O1027" s="367" t="s">
        <v>1323</v>
      </c>
      <c r="P1027" s="371">
        <v>43999</v>
      </c>
      <c r="Q1027" s="372">
        <v>251.85094570000001</v>
      </c>
      <c r="R1027" s="372">
        <v>160.56305224812738</v>
      </c>
      <c r="S1027" s="367">
        <v>1</v>
      </c>
      <c r="T1027" s="369">
        <v>0.10080052707750231</v>
      </c>
      <c r="U1027" s="369">
        <v>1.0800294602806051</v>
      </c>
      <c r="V1027" s="369">
        <v>0.11513515864930368</v>
      </c>
      <c r="W1027" s="369">
        <v>1.0314788347793793</v>
      </c>
      <c r="X1027" s="369">
        <v>0.20968397680481199</v>
      </c>
      <c r="Y1027" s="369">
        <v>1.4354077092587292</v>
      </c>
      <c r="AA1027" s="369"/>
      <c r="AB1027" s="369">
        <v>1.2749405674759092E-2</v>
      </c>
      <c r="AC1027" s="373">
        <v>0.27559818345099907</v>
      </c>
      <c r="AD1027" s="575">
        <v>36352509000140</v>
      </c>
      <c r="AE1027" s="370" t="s">
        <v>1861</v>
      </c>
      <c r="AF1027" s="370" t="s">
        <v>1812</v>
      </c>
      <c r="AG1027" s="374" t="s">
        <v>1459</v>
      </c>
      <c r="AH1027" s="374" t="s">
        <v>1813</v>
      </c>
      <c r="AI1027" s="374">
        <v>10000</v>
      </c>
      <c r="AJ1027" s="374">
        <v>5000</v>
      </c>
      <c r="AK1027" s="374">
        <v>10000</v>
      </c>
      <c r="AL1027" s="722">
        <v>1.2</v>
      </c>
      <c r="AM1027" s="722">
        <v>20</v>
      </c>
      <c r="AN1027" s="369" t="s">
        <v>1815</v>
      </c>
      <c r="AO1027" s="367" t="s">
        <v>1326</v>
      </c>
      <c r="AP1027" s="370" t="s">
        <v>1835</v>
      </c>
      <c r="AQ1027" s="376" t="s">
        <v>670</v>
      </c>
      <c r="AR1027" s="369">
        <v>3.2000000000000002E-3</v>
      </c>
      <c r="AS1027" s="369">
        <v>3.2000000000000002E-3</v>
      </c>
      <c r="AT1027" s="369" t="s">
        <v>1424</v>
      </c>
      <c r="AW1027"/>
      <c r="AX1027" s="198"/>
      <c r="AY1027" s="184"/>
      <c r="AZ1027" s="184"/>
      <c r="BA1027" s="184"/>
      <c r="BB1027" s="186"/>
      <c r="BC1027" s="184"/>
      <c r="BD1027" s="184"/>
      <c r="BE1027" s="184"/>
      <c r="BF1027" s="184"/>
      <c r="BG1027" s="186"/>
      <c r="BH1027" s="186"/>
      <c r="BI1027" s="199"/>
      <c r="BJ1027" s="199"/>
      <c r="BK1027" s="199"/>
      <c r="BL1027" s="186"/>
      <c r="BM1027" s="186"/>
      <c r="BN1027" s="186"/>
      <c r="BO1027" s="186"/>
      <c r="BP1027" s="186"/>
      <c r="BQ1027" s="186"/>
      <c r="BR1027" s="186"/>
      <c r="BS1027" s="186"/>
      <c r="BT1027" s="187"/>
      <c r="BU1027" s="188"/>
      <c r="BV1027" s="189"/>
      <c r="BW1027" s="185"/>
      <c r="BX1027"/>
      <c r="BZ1027"/>
    </row>
    <row r="1028" spans="2:78" ht="18.75">
      <c r="B1028" s="363" t="s">
        <v>1643</v>
      </c>
      <c r="C1028" s="364">
        <v>36352601000100</v>
      </c>
      <c r="D1028" s="365" t="s">
        <v>14</v>
      </c>
      <c r="E1028" s="365" t="s">
        <v>1424</v>
      </c>
      <c r="F1028" s="365" t="s">
        <v>1424</v>
      </c>
      <c r="G1028" s="366" t="s">
        <v>1424</v>
      </c>
      <c r="H1028" s="366" t="s">
        <v>34</v>
      </c>
      <c r="I1028" s="366" t="s">
        <v>1424</v>
      </c>
      <c r="J1028" s="366" t="s">
        <v>1424</v>
      </c>
      <c r="K1028" s="367" t="s">
        <v>48</v>
      </c>
      <c r="L1028" s="368"/>
      <c r="M1028" s="368" t="s">
        <v>1424</v>
      </c>
      <c r="N1028" s="367">
        <v>539740</v>
      </c>
      <c r="O1028" s="367" t="s">
        <v>1323</v>
      </c>
      <c r="P1028" s="371">
        <v>43978</v>
      </c>
      <c r="Q1028" s="372">
        <v>1E-8</v>
      </c>
      <c r="R1028" s="372">
        <v>13.009421816425332</v>
      </c>
      <c r="S1028" s="367">
        <v>3</v>
      </c>
      <c r="T1028" s="369">
        <v>-8.2924543127052441E-2</v>
      </c>
      <c r="U1028" s="369">
        <v>-0.88849683780587418</v>
      </c>
      <c r="V1028" s="369">
        <v>-0.236723153269079</v>
      </c>
      <c r="W1028" s="369">
        <v>-2.1207676713508117</v>
      </c>
      <c r="X1028" s="369">
        <v>-0.18055652452883852</v>
      </c>
      <c r="Y1028" s="369">
        <v>-1.2360135057287311</v>
      </c>
      <c r="AA1028" s="369"/>
      <c r="AB1028" s="369">
        <v>0.25131343927562627</v>
      </c>
      <c r="AC1028" s="373">
        <v>-1.3860961828320477</v>
      </c>
      <c r="AD1028" s="575">
        <v>40777563000105</v>
      </c>
      <c r="AE1028" s="370" t="s">
        <v>2047</v>
      </c>
      <c r="AF1028" s="370" t="s">
        <v>1812</v>
      </c>
      <c r="AG1028" s="374" t="s">
        <v>1459</v>
      </c>
      <c r="AH1028" s="374" t="s">
        <v>1819</v>
      </c>
      <c r="AI1028" s="374">
        <v>1000</v>
      </c>
      <c r="AJ1028" s="374">
        <v>1000</v>
      </c>
      <c r="AK1028" s="374">
        <v>1000</v>
      </c>
      <c r="AL1028" s="722">
        <v>1.7</v>
      </c>
      <c r="AM1028" s="722">
        <v>25</v>
      </c>
      <c r="AN1028" s="369" t="s">
        <v>1834</v>
      </c>
      <c r="AO1028" s="367" t="s">
        <v>1326</v>
      </c>
      <c r="AP1028" s="370" t="s">
        <v>1816</v>
      </c>
      <c r="AQ1028" s="376" t="s">
        <v>718</v>
      </c>
      <c r="AR1028" s="369">
        <v>1.9995E-3</v>
      </c>
      <c r="AS1028" s="369">
        <v>1.9995E-3</v>
      </c>
      <c r="AT1028" s="369" t="s">
        <v>1424</v>
      </c>
      <c r="AW1028"/>
      <c r="AX1028" s="198"/>
      <c r="AY1028" s="184"/>
      <c r="AZ1028" s="184"/>
      <c r="BA1028" s="184"/>
      <c r="BB1028" s="186"/>
      <c r="BC1028" s="184"/>
      <c r="BD1028" s="184"/>
      <c r="BE1028" s="184"/>
      <c r="BF1028" s="184"/>
      <c r="BG1028" s="186"/>
      <c r="BH1028" s="186"/>
      <c r="BI1028" s="199"/>
      <c r="BJ1028" s="199"/>
      <c r="BK1028" s="199"/>
      <c r="BL1028" s="186"/>
      <c r="BM1028" s="186"/>
      <c r="BN1028" s="186"/>
      <c r="BO1028" s="186"/>
      <c r="BP1028" s="186"/>
      <c r="BQ1028" s="186"/>
      <c r="BR1028" s="186"/>
      <c r="BS1028" s="186"/>
      <c r="BT1028" s="187"/>
      <c r="BU1028" s="188"/>
      <c r="BV1028" s="189"/>
      <c r="BW1028" s="185"/>
      <c r="BX1028"/>
      <c r="BZ1028"/>
    </row>
    <row r="1029" spans="2:78" ht="18.75">
      <c r="B1029" s="363" t="s">
        <v>1245</v>
      </c>
      <c r="C1029" s="364">
        <v>37240657000136</v>
      </c>
      <c r="D1029" s="365" t="s">
        <v>11</v>
      </c>
      <c r="E1029" s="365" t="s">
        <v>621</v>
      </c>
      <c r="F1029" s="365" t="s">
        <v>674</v>
      </c>
      <c r="G1029" s="366" t="s">
        <v>740</v>
      </c>
      <c r="H1029" s="366" t="s">
        <v>34</v>
      </c>
      <c r="I1029" s="366" t="s">
        <v>1424</v>
      </c>
      <c r="J1029" s="366" t="s">
        <v>608</v>
      </c>
      <c r="K1029" s="367" t="s">
        <v>48</v>
      </c>
      <c r="L1029" s="368"/>
      <c r="M1029" s="368" t="s">
        <v>1421</v>
      </c>
      <c r="N1029" s="367">
        <v>539929</v>
      </c>
      <c r="O1029" s="367" t="s">
        <v>1323</v>
      </c>
      <c r="P1029" s="371">
        <v>43998</v>
      </c>
      <c r="Q1029" s="372">
        <v>28.565832660000002</v>
      </c>
      <c r="R1029" s="372">
        <v>30.04708458341268</v>
      </c>
      <c r="S1029" s="367">
        <v>1</v>
      </c>
      <c r="T1029" s="369">
        <v>0.10917820805321465</v>
      </c>
      <c r="U1029" s="369">
        <v>1.1697923070129923</v>
      </c>
      <c r="V1029" s="369">
        <v>3.4672470227385288E-2</v>
      </c>
      <c r="W1029" s="369">
        <v>0.31062552576143426</v>
      </c>
      <c r="X1029" s="369">
        <v>2.4330143090066647E-2</v>
      </c>
      <c r="Y1029" s="369">
        <v>0.16655385638435777</v>
      </c>
      <c r="AA1029" s="369"/>
      <c r="AB1029" s="369">
        <v>3.5895323810360223E-2</v>
      </c>
      <c r="AC1029" s="373">
        <v>-2.1437047283486454</v>
      </c>
      <c r="AD1029" s="575">
        <v>0</v>
      </c>
      <c r="AE1029" s="370" t="s">
        <v>2115</v>
      </c>
      <c r="AF1029" s="370" t="s">
        <v>1833</v>
      </c>
      <c r="AG1029" s="374" t="s">
        <v>1458</v>
      </c>
      <c r="AH1029" s="374" t="s">
        <v>1819</v>
      </c>
      <c r="AI1029" s="374">
        <v>1000</v>
      </c>
      <c r="AJ1029" s="374">
        <v>100</v>
      </c>
      <c r="AK1029" s="374">
        <v>500</v>
      </c>
      <c r="AL1029" s="722">
        <v>0.55000000000000004</v>
      </c>
      <c r="AM1029" s="722">
        <v>0</v>
      </c>
      <c r="AN1029" s="369" t="s">
        <v>2007</v>
      </c>
      <c r="AO1029" s="367" t="s">
        <v>1326</v>
      </c>
      <c r="AP1029" s="370" t="s">
        <v>1821</v>
      </c>
      <c r="AQ1029" s="376" t="s">
        <v>11</v>
      </c>
      <c r="AR1029" s="369">
        <v>7.3333333333333302E-4</v>
      </c>
      <c r="AS1029" s="369">
        <v>7.3333333333333302E-4</v>
      </c>
      <c r="AT1029" s="369" t="s">
        <v>1424</v>
      </c>
      <c r="AW1029"/>
      <c r="AX1029" s="198"/>
      <c r="AY1029" s="184"/>
      <c r="AZ1029" s="184"/>
      <c r="BA1029" s="184"/>
      <c r="BB1029" s="186"/>
      <c r="BC1029" s="184"/>
      <c r="BD1029" s="184"/>
      <c r="BE1029" s="184"/>
      <c r="BF1029" s="184"/>
      <c r="BG1029" s="186"/>
      <c r="BH1029" s="186"/>
      <c r="BI1029" s="199"/>
      <c r="BJ1029" s="199"/>
      <c r="BK1029" s="199"/>
      <c r="BL1029" s="186"/>
      <c r="BM1029" s="186"/>
      <c r="BN1029" s="186"/>
      <c r="BO1029" s="186"/>
      <c r="BP1029" s="186"/>
      <c r="BQ1029" s="186"/>
      <c r="BR1029" s="186"/>
      <c r="BS1029" s="186"/>
      <c r="BT1029" s="187"/>
      <c r="BU1029" s="188"/>
      <c r="BV1029" s="189"/>
      <c r="BW1029" s="185"/>
      <c r="BX1029"/>
      <c r="BZ1029"/>
    </row>
    <row r="1030" spans="2:78" ht="18.75">
      <c r="B1030" s="363" t="s">
        <v>421</v>
      </c>
      <c r="C1030" s="364">
        <v>37240631000198</v>
      </c>
      <c r="D1030" s="365" t="s">
        <v>11</v>
      </c>
      <c r="E1030" s="365" t="s">
        <v>620</v>
      </c>
      <c r="F1030" s="365" t="s">
        <v>665</v>
      </c>
      <c r="G1030" s="366" t="s">
        <v>740</v>
      </c>
      <c r="H1030" s="366" t="s">
        <v>34</v>
      </c>
      <c r="I1030" s="366" t="s">
        <v>1306</v>
      </c>
      <c r="J1030" s="366" t="s">
        <v>608</v>
      </c>
      <c r="K1030" s="367" t="s">
        <v>48</v>
      </c>
      <c r="L1030" s="368"/>
      <c r="M1030" s="368" t="s">
        <v>1421</v>
      </c>
      <c r="N1030" s="367">
        <v>539937</v>
      </c>
      <c r="O1030" s="367" t="s">
        <v>1323</v>
      </c>
      <c r="P1030" s="371">
        <v>43998</v>
      </c>
      <c r="Q1030" s="372">
        <v>32.843029809999997</v>
      </c>
      <c r="R1030" s="372">
        <v>21.701626883134931</v>
      </c>
      <c r="S1030" s="367">
        <v>1</v>
      </c>
      <c r="T1030" s="369">
        <v>8.6759140644081967E-2</v>
      </c>
      <c r="U1030" s="369">
        <v>0.92958271708432771</v>
      </c>
      <c r="V1030" s="369">
        <v>0.10177540840194577</v>
      </c>
      <c r="W1030" s="369">
        <v>0.91179081089727032</v>
      </c>
      <c r="X1030" s="369">
        <v>0.14277941474375333</v>
      </c>
      <c r="Y1030" s="369">
        <v>0.97740740980609686</v>
      </c>
      <c r="AA1030" s="369"/>
      <c r="AB1030" s="369">
        <v>6.565242255359224E-3</v>
      </c>
      <c r="AC1030" s="373">
        <v>-1.4997218412278854</v>
      </c>
      <c r="AD1030" s="575">
        <v>0</v>
      </c>
      <c r="AE1030" s="370" t="s">
        <v>2115</v>
      </c>
      <c r="AF1030" s="370" t="s">
        <v>1833</v>
      </c>
      <c r="AG1030" s="374" t="s">
        <v>1458</v>
      </c>
      <c r="AH1030" s="374" t="s">
        <v>1819</v>
      </c>
      <c r="AI1030" s="374">
        <v>1000</v>
      </c>
      <c r="AJ1030" s="374">
        <v>100</v>
      </c>
      <c r="AK1030" s="374">
        <v>500</v>
      </c>
      <c r="AL1030" s="722">
        <v>0.55000000000000004</v>
      </c>
      <c r="AM1030" s="722">
        <v>0</v>
      </c>
      <c r="AN1030" s="369" t="s">
        <v>1820</v>
      </c>
      <c r="AO1030" s="367" t="s">
        <v>1326</v>
      </c>
      <c r="AP1030" s="370" t="s">
        <v>1821</v>
      </c>
      <c r="AQ1030" s="376" t="s">
        <v>11</v>
      </c>
      <c r="AR1030" s="369">
        <v>7.3333333333333302E-4</v>
      </c>
      <c r="AS1030" s="369">
        <v>7.3333333333333302E-4</v>
      </c>
      <c r="AT1030" s="369" t="s">
        <v>1424</v>
      </c>
      <c r="AW1030"/>
      <c r="AX1030" s="198"/>
      <c r="AY1030" s="184"/>
      <c r="AZ1030" s="184"/>
      <c r="BA1030" s="184"/>
      <c r="BB1030" s="186"/>
      <c r="BC1030" s="184"/>
      <c r="BD1030" s="184"/>
      <c r="BE1030" s="184"/>
      <c r="BF1030" s="184"/>
      <c r="BG1030" s="186"/>
      <c r="BH1030" s="186"/>
      <c r="BI1030" s="199"/>
      <c r="BJ1030" s="199"/>
      <c r="BK1030" s="199"/>
      <c r="BL1030" s="186"/>
      <c r="BM1030" s="186"/>
      <c r="BN1030" s="186"/>
      <c r="BO1030" s="186"/>
      <c r="BP1030" s="186"/>
      <c r="BQ1030" s="186"/>
      <c r="BR1030" s="186"/>
      <c r="BS1030" s="186"/>
      <c r="BT1030" s="187"/>
      <c r="BU1030" s="188"/>
      <c r="BV1030" s="189"/>
      <c r="BW1030" s="185"/>
      <c r="BX1030"/>
      <c r="BZ1030"/>
    </row>
    <row r="1031" spans="2:78" ht="18.75">
      <c r="B1031" s="363" t="s">
        <v>749</v>
      </c>
      <c r="C1031" s="364"/>
      <c r="D1031" s="365" t="s">
        <v>14</v>
      </c>
      <c r="E1031" s="365" t="s">
        <v>607</v>
      </c>
      <c r="F1031" s="365" t="s">
        <v>1424</v>
      </c>
      <c r="G1031" s="366" t="s">
        <v>1424</v>
      </c>
      <c r="H1031" s="366" t="s">
        <v>34</v>
      </c>
      <c r="I1031" s="366" t="s">
        <v>34</v>
      </c>
      <c r="J1031" s="366" t="s">
        <v>608</v>
      </c>
      <c r="L1031" s="368"/>
      <c r="M1031" s="368" t="s">
        <v>1421</v>
      </c>
      <c r="N1031" s="367">
        <v>540188</v>
      </c>
      <c r="O1031" s="367" t="s">
        <v>1323</v>
      </c>
      <c r="P1031" s="371"/>
      <c r="S1031" s="367"/>
      <c r="U1031" s="369"/>
      <c r="W1031" s="369"/>
      <c r="Y1031" s="369"/>
      <c r="AA1031" s="369"/>
      <c r="AD1031" s="575">
        <v>36352677000136</v>
      </c>
      <c r="AE1031" s="370"/>
      <c r="AF1031" s="370"/>
      <c r="AG1031" s="374" t="s">
        <v>1459</v>
      </c>
      <c r="AH1031" s="374"/>
      <c r="AI1031" s="374">
        <v>1000</v>
      </c>
      <c r="AJ1031" s="374">
        <v>0</v>
      </c>
      <c r="AK1031" s="374">
        <v>1000</v>
      </c>
      <c r="AN1031" s="369"/>
      <c r="AO1031" s="367" t="s">
        <v>1326</v>
      </c>
      <c r="AP1031" s="370"/>
      <c r="AR1031" s="369">
        <v>2.66666666666667E-3</v>
      </c>
      <c r="AS1031" s="369">
        <v>2.66666666666667E-3</v>
      </c>
      <c r="AT1031" s="369" t="s">
        <v>1424</v>
      </c>
      <c r="AW1031"/>
      <c r="AX1031" s="198"/>
      <c r="AY1031" s="184"/>
      <c r="AZ1031" s="184"/>
      <c r="BA1031" s="184"/>
      <c r="BB1031" s="186"/>
      <c r="BC1031" s="184"/>
      <c r="BD1031" s="184"/>
      <c r="BE1031" s="184"/>
      <c r="BF1031" s="184"/>
      <c r="BG1031" s="186"/>
      <c r="BH1031" s="186"/>
      <c r="BI1031" s="199"/>
      <c r="BJ1031" s="199"/>
      <c r="BK1031" s="199"/>
      <c r="BL1031" s="186"/>
      <c r="BM1031" s="186"/>
      <c r="BN1031" s="186"/>
      <c r="BO1031" s="186"/>
      <c r="BP1031" s="186"/>
      <c r="BQ1031" s="186"/>
      <c r="BR1031" s="186"/>
      <c r="BS1031" s="186"/>
      <c r="BT1031" s="187"/>
      <c r="BU1031" s="188"/>
      <c r="BV1031" s="189"/>
      <c r="BW1031" s="185"/>
      <c r="BX1031"/>
      <c r="BZ1031"/>
    </row>
    <row r="1032" spans="2:78" ht="18.75">
      <c r="B1032" s="363" t="s">
        <v>82</v>
      </c>
      <c r="C1032" s="364">
        <v>37227754000199</v>
      </c>
      <c r="D1032" s="365" t="s">
        <v>11</v>
      </c>
      <c r="E1032" s="365" t="s">
        <v>620</v>
      </c>
      <c r="F1032" s="365" t="s">
        <v>665</v>
      </c>
      <c r="G1032" s="366" t="s">
        <v>740</v>
      </c>
      <c r="H1032" s="366" t="s">
        <v>34</v>
      </c>
      <c r="I1032" s="366" t="s">
        <v>1424</v>
      </c>
      <c r="J1032" s="366" t="s">
        <v>608</v>
      </c>
      <c r="K1032" s="367" t="s">
        <v>48</v>
      </c>
      <c r="L1032" s="368"/>
      <c r="M1032" s="368" t="s">
        <v>34</v>
      </c>
      <c r="N1032" s="367">
        <v>541079</v>
      </c>
      <c r="O1032" s="367" t="s">
        <v>1323</v>
      </c>
      <c r="P1032" s="371">
        <v>44007</v>
      </c>
      <c r="Q1032" s="372">
        <v>23.19699306</v>
      </c>
      <c r="R1032" s="372">
        <v>21.111234654860553</v>
      </c>
      <c r="S1032" s="367">
        <v>1</v>
      </c>
      <c r="T1032" s="369">
        <v>0.1066841351890766</v>
      </c>
      <c r="U1032" s="369">
        <v>1.143069508556944</v>
      </c>
      <c r="V1032" s="369">
        <v>0.12775345481096001</v>
      </c>
      <c r="W1032" s="369">
        <v>1.1445242813173131</v>
      </c>
      <c r="X1032" s="369">
        <v>0.19676265054874786</v>
      </c>
      <c r="Y1032" s="369">
        <v>1.3469537815698871</v>
      </c>
      <c r="AA1032" s="369"/>
      <c r="AB1032" s="369">
        <v>3.2833505885010114E-3</v>
      </c>
      <c r="AC1032" s="373">
        <v>4.913276475012295</v>
      </c>
      <c r="AD1032" s="575">
        <v>0</v>
      </c>
      <c r="AE1032" s="370" t="s">
        <v>1895</v>
      </c>
      <c r="AF1032" s="370" t="s">
        <v>1833</v>
      </c>
      <c r="AG1032" s="374" t="s">
        <v>1458</v>
      </c>
      <c r="AH1032" s="374" t="s">
        <v>1813</v>
      </c>
      <c r="AI1032" s="374">
        <v>5000</v>
      </c>
      <c r="AJ1032" s="374">
        <v>5000</v>
      </c>
      <c r="AK1032" s="374">
        <v>5000</v>
      </c>
      <c r="AL1032" s="722">
        <v>1.5</v>
      </c>
      <c r="AM1032" s="722">
        <v>20</v>
      </c>
      <c r="AN1032" s="369" t="s">
        <v>1815</v>
      </c>
      <c r="AO1032" s="367" t="s">
        <v>1326</v>
      </c>
      <c r="AP1032" s="370" t="s">
        <v>1835</v>
      </c>
      <c r="AQ1032" s="376" t="s">
        <v>670</v>
      </c>
      <c r="AR1032" s="369">
        <v>3.0000000000000001E-3</v>
      </c>
      <c r="AS1032" s="369">
        <v>3.0000000000000001E-3</v>
      </c>
      <c r="AT1032" s="369" t="s">
        <v>1424</v>
      </c>
      <c r="AW1032"/>
      <c r="AX1032" s="198"/>
      <c r="AY1032" s="184"/>
      <c r="AZ1032" s="184"/>
      <c r="BA1032" s="184"/>
      <c r="BB1032" s="186"/>
      <c r="BC1032" s="184"/>
      <c r="BD1032" s="184"/>
      <c r="BE1032" s="184"/>
      <c r="BF1032" s="184"/>
      <c r="BG1032" s="186"/>
      <c r="BH1032" s="186"/>
      <c r="BI1032" s="199"/>
      <c r="BJ1032" s="199"/>
      <c r="BK1032" s="199"/>
      <c r="BL1032" s="186"/>
      <c r="BM1032" s="186"/>
      <c r="BN1032" s="186"/>
      <c r="BO1032" s="186"/>
      <c r="BP1032" s="186"/>
      <c r="BQ1032" s="186"/>
      <c r="BR1032" s="186"/>
      <c r="BS1032" s="186"/>
      <c r="BT1032" s="187"/>
      <c r="BU1032" s="188"/>
      <c r="BV1032" s="189"/>
      <c r="BW1032" s="185"/>
      <c r="BX1032"/>
      <c r="BZ1032"/>
    </row>
    <row r="1033" spans="2:78" ht="18.75">
      <c r="B1033" s="363" t="s">
        <v>951</v>
      </c>
      <c r="C1033" s="364">
        <v>36327569000103</v>
      </c>
      <c r="D1033" s="365" t="s">
        <v>13</v>
      </c>
      <c r="E1033" s="365" t="s">
        <v>616</v>
      </c>
      <c r="F1033" s="365" t="s">
        <v>619</v>
      </c>
      <c r="G1033" s="366" t="s">
        <v>34</v>
      </c>
      <c r="H1033" s="366" t="s">
        <v>1340</v>
      </c>
      <c r="I1033" s="366" t="s">
        <v>34</v>
      </c>
      <c r="J1033" s="366" t="s">
        <v>611</v>
      </c>
      <c r="K1033" s="367" t="s">
        <v>49</v>
      </c>
      <c r="L1033" s="368"/>
      <c r="M1033" s="368" t="s">
        <v>1421</v>
      </c>
      <c r="N1033" s="367">
        <v>541338</v>
      </c>
      <c r="O1033" s="367" t="s">
        <v>1323</v>
      </c>
      <c r="P1033" s="371">
        <v>43985</v>
      </c>
      <c r="Q1033" s="372">
        <v>117.94337951999999</v>
      </c>
      <c r="R1033" s="372">
        <v>199.69030511772917</v>
      </c>
      <c r="S1033" s="367">
        <v>2</v>
      </c>
      <c r="T1033" s="369">
        <v>-0.35514107639193548</v>
      </c>
      <c r="U1033" s="369">
        <v>-3.8051668595358232</v>
      </c>
      <c r="V1033" s="369">
        <v>-0.32350558284993391</v>
      </c>
      <c r="W1033" s="369">
        <v>-2.8982386054556577</v>
      </c>
      <c r="X1033" s="369">
        <v>-0.19883136122074174</v>
      </c>
      <c r="Y1033" s="369">
        <v>-1.3611152987828592</v>
      </c>
      <c r="AA1033" s="369"/>
      <c r="AB1033" s="369">
        <v>0.22995645079274132</v>
      </c>
      <c r="AC1033" s="373">
        <v>-1.89221492571814</v>
      </c>
      <c r="AD1033" s="575">
        <v>34447464000162</v>
      </c>
      <c r="AE1033" s="370" t="s">
        <v>2037</v>
      </c>
      <c r="AF1033" s="370" t="s">
        <v>1812</v>
      </c>
      <c r="AG1033" s="374" t="s">
        <v>1459</v>
      </c>
      <c r="AH1033" s="374" t="s">
        <v>1894</v>
      </c>
      <c r="AI1033" s="374">
        <v>50000</v>
      </c>
      <c r="AJ1033" s="374">
        <v>0</v>
      </c>
      <c r="AK1033" s="374">
        <v>5000</v>
      </c>
      <c r="AL1033" s="722">
        <v>1.5</v>
      </c>
      <c r="AM1033" s="722">
        <v>0</v>
      </c>
      <c r="AN1033" s="369" t="s">
        <v>1815</v>
      </c>
      <c r="AO1033" s="367" t="s">
        <v>1326</v>
      </c>
      <c r="AP1033" s="370" t="s">
        <v>1835</v>
      </c>
      <c r="AQ1033" s="376" t="s">
        <v>681</v>
      </c>
      <c r="AR1033" s="369">
        <v>2.66666666666667E-3</v>
      </c>
      <c r="AS1033" s="369">
        <v>2.66666666666667E-3</v>
      </c>
      <c r="AT1033" s="369" t="s">
        <v>1424</v>
      </c>
      <c r="AW1033"/>
      <c r="AX1033" s="198"/>
      <c r="AY1033" s="184"/>
      <c r="AZ1033" s="184"/>
      <c r="BA1033" s="184"/>
      <c r="BB1033" s="186"/>
      <c r="BC1033" s="184"/>
      <c r="BD1033" s="184"/>
      <c r="BE1033" s="184"/>
      <c r="BF1033" s="184"/>
      <c r="BG1033" s="186"/>
      <c r="BH1033" s="186"/>
      <c r="BI1033" s="199"/>
      <c r="BJ1033" s="199"/>
      <c r="BK1033" s="199"/>
      <c r="BL1033" s="186"/>
      <c r="BM1033" s="186"/>
      <c r="BN1033" s="186"/>
      <c r="BO1033" s="186"/>
      <c r="BP1033" s="186"/>
      <c r="BQ1033" s="186"/>
      <c r="BR1033" s="186"/>
      <c r="BS1033" s="186"/>
      <c r="BT1033" s="187"/>
      <c r="BU1033" s="188"/>
      <c r="BV1033" s="189"/>
      <c r="BW1033" s="185"/>
      <c r="BX1033"/>
      <c r="BZ1033"/>
    </row>
    <row r="1034" spans="2:78" ht="18.75">
      <c r="B1034" s="363" t="s">
        <v>1250</v>
      </c>
      <c r="C1034" s="364">
        <v>37013129000144</v>
      </c>
      <c r="D1034" s="365" t="s">
        <v>14</v>
      </c>
      <c r="E1034" s="365" t="s">
        <v>607</v>
      </c>
      <c r="F1034" s="365" t="s">
        <v>1424</v>
      </c>
      <c r="G1034" s="366" t="s">
        <v>1424</v>
      </c>
      <c r="H1034" s="366" t="s">
        <v>34</v>
      </c>
      <c r="I1034" s="366" t="s">
        <v>34</v>
      </c>
      <c r="J1034" s="366" t="s">
        <v>611</v>
      </c>
      <c r="K1034" s="367" t="s">
        <v>48</v>
      </c>
      <c r="L1034" s="368"/>
      <c r="M1034" s="368" t="s">
        <v>1421</v>
      </c>
      <c r="N1034" s="367">
        <v>541400</v>
      </c>
      <c r="O1034" s="367" t="s">
        <v>1323</v>
      </c>
      <c r="P1034" s="371">
        <v>44013</v>
      </c>
      <c r="Q1034" s="372">
        <v>91.693143149999997</v>
      </c>
      <c r="R1034" s="372">
        <v>194.64553939869063</v>
      </c>
      <c r="S1034" s="367">
        <v>5</v>
      </c>
      <c r="T1034" s="369">
        <v>-0.18088539518686775</v>
      </c>
      <c r="U1034" s="369">
        <v>-1.9381005377691076</v>
      </c>
      <c r="V1034" s="369">
        <v>-0.13026105786026321</v>
      </c>
      <c r="W1034" s="369">
        <v>-1.1669895256590781</v>
      </c>
      <c r="X1034" s="369">
        <v>2.3115243586435241E-2</v>
      </c>
      <c r="Y1034" s="369">
        <v>0.15823716886220895</v>
      </c>
      <c r="AA1034" s="369"/>
      <c r="AB1034" s="369">
        <v>0.20825113807542223</v>
      </c>
      <c r="AC1034" s="373">
        <v>-1.1614942693754737</v>
      </c>
      <c r="AD1034" s="575">
        <v>36428288000147</v>
      </c>
      <c r="AE1034" s="370" t="s">
        <v>1838</v>
      </c>
      <c r="AF1034" s="370" t="s">
        <v>1856</v>
      </c>
      <c r="AG1034" s="374" t="s">
        <v>59</v>
      </c>
      <c r="AH1034" s="374" t="s">
        <v>1813</v>
      </c>
      <c r="AI1034" s="374">
        <v>10000</v>
      </c>
      <c r="AJ1034" s="374">
        <v>5000</v>
      </c>
      <c r="AK1034" s="374">
        <v>10000</v>
      </c>
      <c r="AL1034" s="722">
        <v>0</v>
      </c>
      <c r="AM1034" s="722">
        <v>0</v>
      </c>
      <c r="AN1034" s="369" t="s">
        <v>1824</v>
      </c>
      <c r="AO1034" s="367" t="s">
        <v>1326</v>
      </c>
      <c r="AP1034" s="370" t="s">
        <v>1816</v>
      </c>
      <c r="AQ1034" s="376" t="s">
        <v>689</v>
      </c>
      <c r="AR1034" s="369">
        <v>2E-3</v>
      </c>
      <c r="AS1034" s="369">
        <v>2E-3</v>
      </c>
      <c r="AT1034" s="369" t="s">
        <v>1424</v>
      </c>
      <c r="AW1034" s="198"/>
      <c r="AX1034" s="198"/>
      <c r="AY1034" s="184"/>
      <c r="AZ1034" s="184"/>
      <c r="BA1034" s="184"/>
      <c r="BB1034" s="186"/>
      <c r="BC1034" s="184"/>
      <c r="BD1034" s="184"/>
      <c r="BE1034" s="184"/>
      <c r="BF1034" s="184"/>
      <c r="BG1034" s="186"/>
      <c r="BH1034" s="186"/>
      <c r="BI1034" s="199"/>
      <c r="BJ1034" s="199"/>
      <c r="BK1034" s="199"/>
      <c r="BL1034" s="218"/>
      <c r="BM1034" s="186"/>
      <c r="BN1034" s="186"/>
      <c r="BO1034" s="186"/>
      <c r="BP1034" s="186"/>
      <c r="BQ1034" s="186"/>
      <c r="BR1034" s="186"/>
      <c r="BS1034" s="186"/>
      <c r="BT1034" s="187"/>
      <c r="BU1034" s="188"/>
      <c r="BV1034" s="189"/>
      <c r="BW1034" s="185"/>
      <c r="BX1034"/>
      <c r="BZ1034"/>
    </row>
    <row r="1035" spans="2:78" ht="18.75">
      <c r="B1035" s="363" t="s">
        <v>516</v>
      </c>
      <c r="C1035" s="364">
        <v>35828684000107</v>
      </c>
      <c r="D1035" s="365" t="s">
        <v>13</v>
      </c>
      <c r="E1035" s="365" t="s">
        <v>615</v>
      </c>
      <c r="F1035" s="365" t="s">
        <v>619</v>
      </c>
      <c r="G1035" s="366" t="s">
        <v>34</v>
      </c>
      <c r="H1035" s="366" t="s">
        <v>1339</v>
      </c>
      <c r="I1035" s="366" t="s">
        <v>34</v>
      </c>
      <c r="J1035" s="366" t="s">
        <v>611</v>
      </c>
      <c r="K1035" s="367" t="s">
        <v>48</v>
      </c>
      <c r="L1035" s="368" t="s">
        <v>717</v>
      </c>
      <c r="M1035" s="368" t="s">
        <v>34</v>
      </c>
      <c r="N1035" s="367">
        <v>541419</v>
      </c>
      <c r="O1035" s="367" t="s">
        <v>1326</v>
      </c>
      <c r="P1035" s="371">
        <v>44014</v>
      </c>
      <c r="Q1035" s="372">
        <v>413.32889839000001</v>
      </c>
      <c r="R1035" s="372">
        <v>6473521.2653673496</v>
      </c>
      <c r="S1035" s="367">
        <v>1</v>
      </c>
      <c r="T1035" s="369">
        <v>0.18229880635024287</v>
      </c>
      <c r="U1035" s="369">
        <v>1.9532445627081927</v>
      </c>
      <c r="V1035" s="369">
        <v>0.22221427073220634</v>
      </c>
      <c r="W1035" s="369">
        <v>1.9907847414738586</v>
      </c>
      <c r="X1035" s="369">
        <v>0.3530412831129337</v>
      </c>
      <c r="Y1035" s="369">
        <v>2.4167711199917927</v>
      </c>
      <c r="AA1035" s="369"/>
      <c r="AB1035" s="369">
        <v>3.7497681258954356E-2</v>
      </c>
      <c r="AC1035" s="373">
        <v>2.949324369237813</v>
      </c>
      <c r="AD1035" s="575">
        <v>35828652000101</v>
      </c>
      <c r="AE1035" s="370" t="s">
        <v>2116</v>
      </c>
      <c r="AF1035" s="370" t="s">
        <v>1875</v>
      </c>
      <c r="AG1035" s="374" t="s">
        <v>738</v>
      </c>
      <c r="AH1035" s="374" t="s">
        <v>1819</v>
      </c>
      <c r="AI1035" s="374">
        <v>500</v>
      </c>
      <c r="AJ1035" s="374">
        <v>100</v>
      </c>
      <c r="AK1035" s="374">
        <v>100</v>
      </c>
      <c r="AL1035" s="722">
        <v>2.5</v>
      </c>
      <c r="AM1035" s="722">
        <v>20</v>
      </c>
      <c r="AN1035" s="369" t="s">
        <v>1820</v>
      </c>
      <c r="AO1035" s="367" t="s">
        <v>1326</v>
      </c>
      <c r="AP1035" s="370" t="s">
        <v>1835</v>
      </c>
      <c r="AQ1035" s="376" t="s">
        <v>670</v>
      </c>
      <c r="AR1035" s="369">
        <v>5.0673000000000003E-3</v>
      </c>
      <c r="AS1035" s="369">
        <v>5.0673000000000003E-3</v>
      </c>
      <c r="AT1035" s="369" t="s">
        <v>1424</v>
      </c>
      <c r="AW1035" s="198"/>
      <c r="AX1035" s="198"/>
      <c r="AY1035" s="184"/>
      <c r="AZ1035" s="184"/>
      <c r="BA1035" s="184"/>
      <c r="BB1035" s="186"/>
      <c r="BC1035" s="184"/>
      <c r="BD1035" s="184"/>
      <c r="BE1035" s="184"/>
      <c r="BF1035" s="184"/>
      <c r="BG1035" s="186"/>
      <c r="BH1035" s="186"/>
      <c r="BI1035" s="199"/>
      <c r="BJ1035" s="199"/>
      <c r="BK1035" s="199"/>
      <c r="BL1035" s="218"/>
      <c r="BM1035" s="186"/>
      <c r="BN1035" s="186"/>
      <c r="BO1035" s="186"/>
      <c r="BP1035" s="186"/>
      <c r="BQ1035" s="186"/>
      <c r="BR1035" s="186"/>
      <c r="BS1035" s="186"/>
      <c r="BT1035" s="187"/>
      <c r="BU1035" s="188"/>
      <c r="BV1035" s="189"/>
      <c r="BW1035" s="185"/>
      <c r="BX1035"/>
      <c r="BZ1035"/>
    </row>
    <row r="1036" spans="2:78" ht="18.75">
      <c r="B1036" s="363" t="s">
        <v>882</v>
      </c>
      <c r="C1036" s="364">
        <v>36436823000101</v>
      </c>
      <c r="D1036" s="365" t="s">
        <v>14</v>
      </c>
      <c r="E1036" s="365" t="s">
        <v>614</v>
      </c>
      <c r="F1036" s="365" t="s">
        <v>1424</v>
      </c>
      <c r="G1036" s="366" t="s">
        <v>1424</v>
      </c>
      <c r="H1036" s="366" t="s">
        <v>1340</v>
      </c>
      <c r="I1036" s="366" t="s">
        <v>34</v>
      </c>
      <c r="J1036" s="366" t="s">
        <v>608</v>
      </c>
      <c r="K1036" s="367" t="s">
        <v>48</v>
      </c>
      <c r="L1036" s="368"/>
      <c r="M1036" s="368" t="s">
        <v>34</v>
      </c>
      <c r="N1036" s="367">
        <v>541508</v>
      </c>
      <c r="O1036" s="367" t="s">
        <v>1323</v>
      </c>
      <c r="P1036" s="371">
        <v>43910</v>
      </c>
      <c r="Q1036" s="372">
        <v>14.682136760000001</v>
      </c>
      <c r="R1036" s="372">
        <v>13.696037165436501</v>
      </c>
      <c r="S1036" s="367">
        <v>1</v>
      </c>
      <c r="T1036" s="369">
        <v>0.11470955179568798</v>
      </c>
      <c r="U1036" s="369">
        <v>1.2290580109732181</v>
      </c>
      <c r="V1036" s="369">
        <v>-3.9233888492299807E-2</v>
      </c>
      <c r="W1036" s="369">
        <v>-0.35149059644906527</v>
      </c>
      <c r="X1036" s="369">
        <v>-4.49425067264696E-2</v>
      </c>
      <c r="Y1036" s="369">
        <v>-0.30765736901603014</v>
      </c>
      <c r="AA1036" s="369"/>
      <c r="AB1036" s="369">
        <v>0.18982188913587386</v>
      </c>
      <c r="AC1036" s="373">
        <v>-0.7947204338988445</v>
      </c>
      <c r="AD1036" s="575">
        <v>36499040000177</v>
      </c>
      <c r="AE1036" s="370" t="s">
        <v>2018</v>
      </c>
      <c r="AF1036" s="370" t="s">
        <v>1833</v>
      </c>
      <c r="AG1036" s="374" t="s">
        <v>1458</v>
      </c>
      <c r="AH1036" s="374" t="s">
        <v>1819</v>
      </c>
      <c r="AI1036" s="374">
        <v>100</v>
      </c>
      <c r="AJ1036" s="374">
        <v>0</v>
      </c>
      <c r="AK1036" s="374">
        <v>0</v>
      </c>
      <c r="AL1036" s="722">
        <v>2</v>
      </c>
      <c r="AM1036" s="722">
        <v>20</v>
      </c>
      <c r="AN1036" s="369" t="s">
        <v>1815</v>
      </c>
      <c r="AO1036" s="367" t="s">
        <v>1326</v>
      </c>
      <c r="AP1036" s="370" t="s">
        <v>1835</v>
      </c>
      <c r="AQ1036" s="376" t="s">
        <v>670</v>
      </c>
      <c r="AR1036" s="369">
        <v>4.6666666666666697E-3</v>
      </c>
      <c r="AS1036" s="369">
        <v>4.6666666666666697E-3</v>
      </c>
      <c r="AT1036" s="369" t="s">
        <v>1424</v>
      </c>
      <c r="AW1036" s="198"/>
      <c r="AX1036" s="198"/>
      <c r="AY1036" s="184"/>
      <c r="AZ1036" s="184"/>
      <c r="BA1036" s="184"/>
      <c r="BB1036" s="186"/>
      <c r="BC1036" s="184"/>
      <c r="BD1036" s="184"/>
      <c r="BE1036" s="184"/>
      <c r="BF1036" s="184"/>
      <c r="BG1036" s="186"/>
      <c r="BH1036" s="186"/>
      <c r="BI1036" s="199"/>
      <c r="BJ1036" s="199"/>
      <c r="BK1036" s="199"/>
      <c r="BL1036" s="218"/>
      <c r="BM1036" s="186"/>
      <c r="BN1036" s="186"/>
      <c r="BO1036" s="186"/>
      <c r="BP1036" s="186"/>
      <c r="BQ1036" s="186"/>
      <c r="BR1036" s="186"/>
      <c r="BS1036" s="186"/>
      <c r="BT1036" s="187"/>
      <c r="BU1036" s="188"/>
      <c r="BV1036" s="189"/>
      <c r="BW1036" s="185"/>
      <c r="BX1036"/>
      <c r="BZ1036"/>
    </row>
    <row r="1037" spans="2:78" ht="18.75">
      <c r="B1037" s="363" t="s">
        <v>824</v>
      </c>
      <c r="C1037" s="364">
        <v>37310314000109</v>
      </c>
      <c r="D1037" s="365" t="s">
        <v>13</v>
      </c>
      <c r="E1037" s="365" t="s">
        <v>615</v>
      </c>
      <c r="F1037" s="365" t="s">
        <v>619</v>
      </c>
      <c r="G1037" s="366" t="s">
        <v>34</v>
      </c>
      <c r="H1037" s="366" t="s">
        <v>1339</v>
      </c>
      <c r="I1037" s="366" t="s">
        <v>34</v>
      </c>
      <c r="J1037" s="366" t="s">
        <v>1424</v>
      </c>
      <c r="K1037" s="367" t="s">
        <v>48</v>
      </c>
      <c r="L1037" s="368"/>
      <c r="M1037" s="368" t="s">
        <v>1421</v>
      </c>
      <c r="N1037" s="367">
        <v>541680</v>
      </c>
      <c r="O1037" s="367" t="s">
        <v>1323</v>
      </c>
      <c r="P1037" s="371">
        <v>44014</v>
      </c>
      <c r="Q1037" s="372">
        <v>82.871568629999999</v>
      </c>
      <c r="R1037" s="372">
        <v>96.116776603426246</v>
      </c>
      <c r="S1037" s="367">
        <v>1</v>
      </c>
      <c r="T1037" s="369">
        <v>5.0816837323202968E-2</v>
      </c>
      <c r="U1037" s="369">
        <v>0.54447811909899924</v>
      </c>
      <c r="V1037" s="369">
        <v>6.0502535054368423E-2</v>
      </c>
      <c r="W1037" s="369">
        <v>0.54203325110418754</v>
      </c>
      <c r="X1037" s="369">
        <v>6.4227640085427362E-2</v>
      </c>
      <c r="Y1037" s="369">
        <v>0.43967522521731234</v>
      </c>
      <c r="AA1037" s="369"/>
      <c r="AB1037" s="369">
        <v>3.4242217008704272E-2</v>
      </c>
      <c r="AC1037" s="373">
        <v>-1.4928621747212663</v>
      </c>
      <c r="AD1037" s="575">
        <v>29011240000173</v>
      </c>
      <c r="AE1037" s="370" t="s">
        <v>1822</v>
      </c>
      <c r="AF1037" s="370" t="s">
        <v>1823</v>
      </c>
      <c r="AG1037" s="374" t="s">
        <v>721</v>
      </c>
      <c r="AH1037" s="374" t="s">
        <v>1819</v>
      </c>
      <c r="AI1037" s="374">
        <v>100</v>
      </c>
      <c r="AJ1037" s="374">
        <v>100</v>
      </c>
      <c r="AK1037" s="374">
        <v>100</v>
      </c>
      <c r="AL1037" s="722">
        <v>1</v>
      </c>
      <c r="AM1037" s="722">
        <v>30</v>
      </c>
      <c r="AN1037" s="369" t="s">
        <v>1820</v>
      </c>
      <c r="AO1037" s="367" t="s">
        <v>1326</v>
      </c>
      <c r="AP1037" s="370" t="s">
        <v>1835</v>
      </c>
      <c r="AQ1037" s="376" t="s">
        <v>670</v>
      </c>
      <c r="AR1037" s="369">
        <v>0</v>
      </c>
      <c r="AS1037" s="369">
        <v>0</v>
      </c>
      <c r="AT1037" s="369" t="s">
        <v>1424</v>
      </c>
      <c r="AW1037" s="198"/>
      <c r="AX1037" s="198"/>
      <c r="AY1037" s="184"/>
      <c r="AZ1037" s="184"/>
      <c r="BA1037" s="184"/>
      <c r="BB1037" s="186"/>
      <c r="BC1037" s="184"/>
      <c r="BD1037" s="184"/>
      <c r="BE1037" s="184"/>
      <c r="BF1037" s="184"/>
      <c r="BG1037" s="186"/>
      <c r="BH1037" s="186"/>
      <c r="BI1037" s="199"/>
      <c r="BJ1037" s="199"/>
      <c r="BK1037" s="199"/>
      <c r="BL1037" s="218"/>
      <c r="BM1037" s="186"/>
      <c r="BN1037" s="186"/>
      <c r="BO1037" s="186"/>
      <c r="BP1037" s="186"/>
      <c r="BQ1037" s="186"/>
      <c r="BR1037" s="186"/>
      <c r="BS1037" s="186"/>
      <c r="BT1037" s="187"/>
      <c r="BU1037" s="188"/>
      <c r="BV1037" s="189"/>
      <c r="BW1037" s="185"/>
      <c r="BX1037"/>
      <c r="BZ1037"/>
    </row>
    <row r="1038" spans="2:78" ht="18.75">
      <c r="B1038" s="363" t="s">
        <v>1254</v>
      </c>
      <c r="C1038" s="364">
        <v>36896492000192</v>
      </c>
      <c r="D1038" s="365" t="s">
        <v>14</v>
      </c>
      <c r="E1038" s="365" t="s">
        <v>607</v>
      </c>
      <c r="F1038" s="365" t="s">
        <v>1424</v>
      </c>
      <c r="G1038" s="366" t="s">
        <v>1424</v>
      </c>
      <c r="H1038" s="366" t="s">
        <v>34</v>
      </c>
      <c r="I1038" s="366" t="s">
        <v>34</v>
      </c>
      <c r="J1038" s="366" t="s">
        <v>608</v>
      </c>
      <c r="K1038" s="367" t="s">
        <v>48</v>
      </c>
      <c r="L1038" s="368"/>
      <c r="M1038" s="368" t="s">
        <v>1421</v>
      </c>
      <c r="N1038" s="367">
        <v>541737</v>
      </c>
      <c r="O1038" s="367" t="s">
        <v>1323</v>
      </c>
      <c r="P1038" s="371">
        <v>43974</v>
      </c>
      <c r="Q1038" s="372">
        <v>7.52366183</v>
      </c>
      <c r="R1038" s="372">
        <v>9.2184877762698374</v>
      </c>
      <c r="S1038" s="367">
        <v>2</v>
      </c>
      <c r="T1038" s="369">
        <v>7.4862098327064253E-2</v>
      </c>
      <c r="U1038" s="369">
        <v>0.8021115959987718</v>
      </c>
      <c r="V1038" s="369">
        <v>-3.3343781131469519E-2</v>
      </c>
      <c r="W1038" s="369">
        <v>-0.29872199693047313</v>
      </c>
      <c r="X1038" s="369">
        <v>-3.058961112272407E-2</v>
      </c>
      <c r="Y1038" s="369">
        <v>-0.20940352380696095</v>
      </c>
      <c r="AA1038" s="369"/>
      <c r="AB1038" s="369">
        <v>0.20431098451548974</v>
      </c>
      <c r="AC1038" s="373">
        <v>-0.7095322215812595</v>
      </c>
      <c r="AD1038" s="575">
        <v>0</v>
      </c>
      <c r="AE1038" s="370" t="s">
        <v>2113</v>
      </c>
      <c r="AF1038" s="370" t="s">
        <v>1833</v>
      </c>
      <c r="AG1038" s="374" t="s">
        <v>1458</v>
      </c>
      <c r="AH1038" s="374" t="s">
        <v>1819</v>
      </c>
      <c r="AI1038" s="374">
        <v>5000</v>
      </c>
      <c r="AJ1038" s="374">
        <v>1000</v>
      </c>
      <c r="AK1038" s="374">
        <v>1000</v>
      </c>
      <c r="AL1038" s="722">
        <v>1</v>
      </c>
      <c r="AM1038" s="722">
        <v>10</v>
      </c>
      <c r="AN1038" s="369" t="s">
        <v>1815</v>
      </c>
      <c r="AO1038" s="367" t="s">
        <v>1326</v>
      </c>
      <c r="AP1038" s="370" t="s">
        <v>1816</v>
      </c>
      <c r="AQ1038" s="376" t="s">
        <v>672</v>
      </c>
      <c r="AR1038" s="369">
        <v>3.0000000000000001E-3</v>
      </c>
      <c r="AS1038" s="369">
        <v>3.0000000000000001E-3</v>
      </c>
      <c r="AT1038" s="369" t="s">
        <v>1424</v>
      </c>
      <c r="AW1038"/>
      <c r="AX1038" s="198"/>
      <c r="AY1038" s="184"/>
      <c r="AZ1038" s="184"/>
      <c r="BA1038" s="184"/>
      <c r="BB1038" s="186"/>
      <c r="BC1038" s="184"/>
      <c r="BD1038" s="184"/>
      <c r="BE1038" s="184"/>
      <c r="BF1038" s="184"/>
      <c r="BG1038" s="186"/>
      <c r="BH1038" s="186"/>
      <c r="BI1038" s="199"/>
      <c r="BJ1038" s="199"/>
      <c r="BK1038" s="199"/>
      <c r="BL1038" s="186"/>
      <c r="BM1038" s="186"/>
      <c r="BN1038" s="186"/>
      <c r="BO1038" s="186"/>
      <c r="BP1038" s="186"/>
      <c r="BQ1038" s="186"/>
      <c r="BR1038" s="186"/>
      <c r="BS1038" s="186"/>
      <c r="BT1038" s="187"/>
      <c r="BU1038" s="188"/>
      <c r="BV1038" s="189"/>
      <c r="BW1038" s="185"/>
      <c r="BX1038"/>
      <c r="BZ1038"/>
    </row>
    <row r="1039" spans="2:78" ht="18.75">
      <c r="B1039" s="363" t="s">
        <v>986</v>
      </c>
      <c r="C1039" s="364">
        <v>37227745000106</v>
      </c>
      <c r="D1039" s="365" t="s">
        <v>11</v>
      </c>
      <c r="E1039" s="365" t="s">
        <v>620</v>
      </c>
      <c r="F1039" s="365" t="s">
        <v>665</v>
      </c>
      <c r="G1039" s="366" t="s">
        <v>740</v>
      </c>
      <c r="H1039" s="366" t="s">
        <v>34</v>
      </c>
      <c r="I1039" s="366" t="s">
        <v>1424</v>
      </c>
      <c r="J1039" s="366" t="s">
        <v>608</v>
      </c>
      <c r="K1039" s="367" t="s">
        <v>48</v>
      </c>
      <c r="L1039" s="368"/>
      <c r="M1039" s="368" t="s">
        <v>34</v>
      </c>
      <c r="N1039" s="367">
        <v>541753</v>
      </c>
      <c r="O1039" s="367" t="s">
        <v>1323</v>
      </c>
      <c r="P1039" s="371">
        <v>44010</v>
      </c>
      <c r="Q1039" s="372">
        <v>22.219364680000002</v>
      </c>
      <c r="R1039" s="372">
        <v>24.650873701190477</v>
      </c>
      <c r="S1039" s="367">
        <v>1</v>
      </c>
      <c r="T1039" s="369">
        <v>0.1130795986264681</v>
      </c>
      <c r="U1039" s="369">
        <v>1.211593841958688</v>
      </c>
      <c r="V1039" s="369">
        <v>0.1359211967663021</v>
      </c>
      <c r="W1039" s="369">
        <v>1.2176978718496076</v>
      </c>
      <c r="X1039" s="369">
        <v>0.20772614126395794</v>
      </c>
      <c r="Y1039" s="369">
        <v>1.4220051962406808</v>
      </c>
      <c r="AA1039" s="369"/>
      <c r="AB1039" s="369">
        <v>4.7342798422238559E-3</v>
      </c>
      <c r="AC1039" s="373">
        <v>5.1327238716052417</v>
      </c>
      <c r="AD1039" s="575">
        <v>0</v>
      </c>
      <c r="AE1039" s="370" t="s">
        <v>1968</v>
      </c>
      <c r="AF1039" s="370" t="s">
        <v>1833</v>
      </c>
      <c r="AG1039" s="374" t="s">
        <v>1458</v>
      </c>
      <c r="AH1039" s="374" t="s">
        <v>1813</v>
      </c>
      <c r="AI1039" s="374">
        <v>1000</v>
      </c>
      <c r="AJ1039" s="374">
        <v>1000</v>
      </c>
      <c r="AK1039" s="374">
        <v>1000</v>
      </c>
      <c r="AL1039" s="722">
        <v>0.4</v>
      </c>
      <c r="AM1039" s="722">
        <v>15</v>
      </c>
      <c r="AN1039" s="369" t="s">
        <v>1815</v>
      </c>
      <c r="AO1039" s="367" t="s">
        <v>1326</v>
      </c>
      <c r="AP1039" s="370" t="s">
        <v>1821</v>
      </c>
      <c r="AQ1039" s="376" t="s">
        <v>677</v>
      </c>
      <c r="AR1039" s="369">
        <v>1.6000000000000001E-3</v>
      </c>
      <c r="AS1039" s="369">
        <v>1.6000000000000001E-3</v>
      </c>
      <c r="AT1039" s="369" t="s">
        <v>1424</v>
      </c>
      <c r="AW1039"/>
      <c r="AX1039" s="198"/>
      <c r="AY1039" s="184"/>
      <c r="AZ1039" s="184"/>
      <c r="BA1039" s="184"/>
      <c r="BB1039" s="186"/>
      <c r="BC1039" s="184"/>
      <c r="BD1039" s="184"/>
      <c r="BE1039" s="184"/>
      <c r="BF1039" s="184"/>
      <c r="BG1039" s="186"/>
      <c r="BH1039" s="186"/>
      <c r="BI1039" s="199"/>
      <c r="BJ1039" s="199"/>
      <c r="BK1039" s="199"/>
      <c r="BL1039" s="186"/>
      <c r="BM1039" s="186"/>
      <c r="BN1039" s="186"/>
      <c r="BO1039" s="186"/>
      <c r="BP1039" s="186"/>
      <c r="BQ1039" s="186"/>
      <c r="BR1039" s="186"/>
      <c r="BS1039" s="186"/>
      <c r="BT1039" s="187"/>
      <c r="BU1039" s="188"/>
      <c r="BV1039" s="189"/>
      <c r="BW1039" s="185"/>
      <c r="BX1039"/>
      <c r="BZ1039"/>
    </row>
    <row r="1040" spans="2:78" ht="18.75">
      <c r="B1040" s="363" t="s">
        <v>593</v>
      </c>
      <c r="C1040" s="364">
        <v>35847495000173</v>
      </c>
      <c r="D1040" s="365" t="s">
        <v>14</v>
      </c>
      <c r="E1040" s="365" t="s">
        <v>607</v>
      </c>
      <c r="F1040" s="365" t="s">
        <v>1424</v>
      </c>
      <c r="G1040" s="366" t="s">
        <v>1424</v>
      </c>
      <c r="H1040" s="366" t="s">
        <v>34</v>
      </c>
      <c r="I1040" s="366" t="s">
        <v>34</v>
      </c>
      <c r="J1040" s="366" t="s">
        <v>608</v>
      </c>
      <c r="K1040" s="367" t="s">
        <v>48</v>
      </c>
      <c r="L1040" s="368"/>
      <c r="M1040" s="368" t="s">
        <v>34</v>
      </c>
      <c r="N1040" s="367">
        <v>541771</v>
      </c>
      <c r="O1040" s="367" t="s">
        <v>1323</v>
      </c>
      <c r="P1040" s="371">
        <v>44015</v>
      </c>
      <c r="Q1040" s="372">
        <v>1.863621</v>
      </c>
      <c r="R1040" s="372">
        <v>1.8203982134661352</v>
      </c>
      <c r="S1040" s="367">
        <v>2</v>
      </c>
      <c r="T1040" s="369">
        <v>1.1737166886768957E-2</v>
      </c>
      <c r="U1040" s="369">
        <v>0.12575813227835525</v>
      </c>
      <c r="V1040" s="369">
        <v>-0.11022066214739357</v>
      </c>
      <c r="W1040" s="369">
        <v>-0.98745058845752276</v>
      </c>
      <c r="X1040" s="369">
        <v>-7.973768260121028E-2</v>
      </c>
      <c r="Y1040" s="369">
        <v>-0.54585040816326336</v>
      </c>
      <c r="AA1040" s="369"/>
      <c r="AB1040" s="369">
        <v>0.21476314893612511</v>
      </c>
      <c r="AC1040" s="373">
        <v>-1.0329617015376977</v>
      </c>
      <c r="AD1040" s="575">
        <v>0</v>
      </c>
      <c r="AE1040" s="370" t="s">
        <v>1848</v>
      </c>
      <c r="AF1040" s="370" t="s">
        <v>1858</v>
      </c>
      <c r="AG1040" s="374" t="s">
        <v>721</v>
      </c>
      <c r="AH1040" s="374" t="s">
        <v>1819</v>
      </c>
      <c r="AI1040" s="374">
        <v>1000</v>
      </c>
      <c r="AJ1040" s="374">
        <v>1000</v>
      </c>
      <c r="AK1040" s="374">
        <v>1000</v>
      </c>
      <c r="AL1040" s="722">
        <v>1.5</v>
      </c>
      <c r="AM1040" s="722">
        <v>20</v>
      </c>
      <c r="AN1040" s="369" t="s">
        <v>668</v>
      </c>
      <c r="AO1040" s="367" t="s">
        <v>1326</v>
      </c>
      <c r="AP1040" s="370" t="s">
        <v>1816</v>
      </c>
      <c r="AQ1040" s="376" t="s">
        <v>667</v>
      </c>
      <c r="AR1040" s="369">
        <v>5.0000000000000001E-3</v>
      </c>
      <c r="AS1040" s="369">
        <v>5.0000000000000001E-3</v>
      </c>
      <c r="AT1040" s="369" t="s">
        <v>1424</v>
      </c>
      <c r="AW1040"/>
      <c r="AX1040" s="198"/>
      <c r="AY1040" s="184"/>
      <c r="AZ1040" s="184"/>
      <c r="BA1040" s="184"/>
      <c r="BB1040" s="186"/>
      <c r="BC1040" s="184"/>
      <c r="BD1040" s="184"/>
      <c r="BE1040" s="184"/>
      <c r="BF1040" s="184"/>
      <c r="BG1040" s="186"/>
      <c r="BH1040" s="186"/>
      <c r="BI1040" s="199"/>
      <c r="BJ1040" s="199"/>
      <c r="BK1040" s="199"/>
      <c r="BL1040" s="186"/>
      <c r="BM1040" s="186"/>
      <c r="BN1040" s="186"/>
      <c r="BO1040" s="186"/>
      <c r="BP1040" s="186"/>
      <c r="BQ1040" s="186"/>
      <c r="BR1040" s="186"/>
      <c r="BS1040" s="186"/>
      <c r="BT1040" s="187"/>
      <c r="BU1040" s="188"/>
      <c r="BV1040" s="189"/>
      <c r="BW1040" s="185"/>
      <c r="BX1040"/>
      <c r="BZ1040"/>
    </row>
    <row r="1041" spans="2:78" ht="18.75">
      <c r="B1041" s="363" t="s">
        <v>1714</v>
      </c>
      <c r="C1041" s="364">
        <v>36400100000152</v>
      </c>
      <c r="D1041" s="365" t="s">
        <v>13</v>
      </c>
      <c r="E1041" s="365" t="s">
        <v>615</v>
      </c>
      <c r="F1041" s="365" t="s">
        <v>619</v>
      </c>
      <c r="G1041" s="366" t="s">
        <v>34</v>
      </c>
      <c r="H1041" s="366" t="s">
        <v>1340</v>
      </c>
      <c r="I1041" s="366" t="s">
        <v>34</v>
      </c>
      <c r="J1041" s="366" t="s">
        <v>611</v>
      </c>
      <c r="K1041" s="367" t="s">
        <v>48</v>
      </c>
      <c r="L1041" s="368"/>
      <c r="M1041" s="368" t="s">
        <v>1424</v>
      </c>
      <c r="N1041" s="367">
        <v>541893</v>
      </c>
      <c r="O1041" s="367" t="s">
        <v>1323</v>
      </c>
      <c r="P1041" s="371">
        <v>44013</v>
      </c>
      <c r="Q1041" s="372">
        <v>265.91436159</v>
      </c>
      <c r="R1041" s="372">
        <v>214.72044576215163</v>
      </c>
      <c r="S1041" s="367">
        <v>1</v>
      </c>
      <c r="T1041" s="369">
        <v>0.53033877420030406</v>
      </c>
      <c r="U1041" s="369">
        <v>5.6823264388790209</v>
      </c>
      <c r="V1041" s="369">
        <v>0.61740748140321267</v>
      </c>
      <c r="W1041" s="369">
        <v>5.5312621876142147</v>
      </c>
      <c r="X1041" s="369">
        <v>0.91452857926167463</v>
      </c>
      <c r="Y1041" s="369">
        <v>6.260475373526563</v>
      </c>
      <c r="AA1041" s="369"/>
      <c r="AB1041" s="369">
        <v>0.20449024201875698</v>
      </c>
      <c r="AC1041" s="373">
        <v>2.4733993700861232</v>
      </c>
      <c r="AD1041" s="575">
        <v>36181763000123</v>
      </c>
      <c r="AE1041" s="370" t="s">
        <v>1906</v>
      </c>
      <c r="AF1041" s="370" t="s">
        <v>1907</v>
      </c>
      <c r="AG1041" s="374" t="s">
        <v>1462</v>
      </c>
      <c r="AH1041" s="374" t="s">
        <v>1894</v>
      </c>
      <c r="AI1041" s="374">
        <v>0</v>
      </c>
      <c r="AJ1041" s="374">
        <v>0</v>
      </c>
      <c r="AK1041" s="374">
        <v>0</v>
      </c>
      <c r="AL1041" s="722">
        <v>0</v>
      </c>
      <c r="AM1041" s="722">
        <v>0</v>
      </c>
      <c r="AN1041" s="369" t="s">
        <v>1820</v>
      </c>
      <c r="AO1041" s="367" t="s">
        <v>1326</v>
      </c>
      <c r="AP1041" s="370" t="s">
        <v>1835</v>
      </c>
      <c r="AQ1041" s="376" t="s">
        <v>1815</v>
      </c>
      <c r="AR1041" s="369">
        <v>0</v>
      </c>
      <c r="AS1041" s="369">
        <v>0</v>
      </c>
      <c r="AT1041" s="369" t="s">
        <v>1424</v>
      </c>
      <c r="AW1041"/>
      <c r="AX1041" s="198"/>
      <c r="AY1041" s="184"/>
      <c r="AZ1041" s="184"/>
      <c r="BA1041" s="184"/>
      <c r="BB1041" s="186"/>
      <c r="BC1041" s="184"/>
      <c r="BD1041" s="184"/>
      <c r="BE1041" s="184"/>
      <c r="BF1041" s="184"/>
      <c r="BG1041" s="186"/>
      <c r="BH1041" s="186"/>
      <c r="BI1041" s="199"/>
      <c r="BJ1041" s="199"/>
      <c r="BK1041" s="199"/>
      <c r="BL1041" s="186"/>
      <c r="BM1041" s="186"/>
      <c r="BN1041" s="186"/>
      <c r="BO1041" s="186"/>
      <c r="BP1041" s="186"/>
      <c r="BQ1041" s="186"/>
      <c r="BR1041" s="186"/>
      <c r="BS1041" s="186"/>
      <c r="BT1041" s="187"/>
      <c r="BU1041" s="188"/>
      <c r="BV1041" s="189"/>
      <c r="BW1041" s="185"/>
      <c r="BX1041"/>
      <c r="BZ1041"/>
    </row>
    <row r="1042" spans="2:78" ht="18.75">
      <c r="B1042" s="363" t="s">
        <v>963</v>
      </c>
      <c r="C1042" s="364">
        <v>37287419000186</v>
      </c>
      <c r="D1042" s="365" t="s">
        <v>13</v>
      </c>
      <c r="E1042" s="365" t="s">
        <v>615</v>
      </c>
      <c r="F1042" s="365" t="s">
        <v>619</v>
      </c>
      <c r="G1042" s="366" t="s">
        <v>34</v>
      </c>
      <c r="H1042" s="366" t="s">
        <v>1339</v>
      </c>
      <c r="I1042" s="366" t="s">
        <v>34</v>
      </c>
      <c r="J1042" s="366" t="s">
        <v>611</v>
      </c>
      <c r="K1042" s="367" t="s">
        <v>48</v>
      </c>
      <c r="L1042" s="368" t="s">
        <v>717</v>
      </c>
      <c r="M1042" s="368" t="s">
        <v>34</v>
      </c>
      <c r="N1042" s="367">
        <v>541941</v>
      </c>
      <c r="O1042" s="367" t="s">
        <v>1323</v>
      </c>
      <c r="P1042" s="371">
        <v>44014</v>
      </c>
      <c r="Q1042" s="372">
        <v>4371.7810151499998</v>
      </c>
      <c r="R1042" s="372">
        <v>3831.3369146768123</v>
      </c>
      <c r="S1042" s="367">
        <v>1</v>
      </c>
      <c r="T1042" s="369">
        <v>0.18183094448485115</v>
      </c>
      <c r="U1042" s="369">
        <v>1.9482316464803204</v>
      </c>
      <c r="V1042" s="369">
        <v>0.22174170214629885</v>
      </c>
      <c r="W1042" s="369">
        <v>1.9865510695002964</v>
      </c>
      <c r="X1042" s="369">
        <v>0.35237128454833067</v>
      </c>
      <c r="Y1042" s="369">
        <v>2.4121845935462423</v>
      </c>
      <c r="AA1042" s="369"/>
      <c r="AB1042" s="369">
        <v>3.7571523143267616E-2</v>
      </c>
      <c r="AC1042" s="373">
        <v>2.930950020874278</v>
      </c>
      <c r="AD1042" s="575">
        <v>36986798000130</v>
      </c>
      <c r="AE1042" s="370" t="s">
        <v>1889</v>
      </c>
      <c r="AF1042" s="370" t="s">
        <v>1833</v>
      </c>
      <c r="AG1042" s="374" t="s">
        <v>1458</v>
      </c>
      <c r="AH1042" s="374" t="s">
        <v>1819</v>
      </c>
      <c r="AI1042" s="374">
        <v>500</v>
      </c>
      <c r="AJ1042" s="374">
        <v>100</v>
      </c>
      <c r="AK1042" s="374">
        <v>100</v>
      </c>
      <c r="AL1042" s="722">
        <v>0</v>
      </c>
      <c r="AM1042" s="722">
        <v>0</v>
      </c>
      <c r="AN1042" s="369" t="s">
        <v>1815</v>
      </c>
      <c r="AO1042" s="367" t="s">
        <v>1326</v>
      </c>
      <c r="AP1042" s="370" t="s">
        <v>1835</v>
      </c>
      <c r="AQ1042" s="376" t="s">
        <v>670</v>
      </c>
      <c r="AR1042" s="369">
        <v>5.0666666666666698E-3</v>
      </c>
      <c r="AS1042" s="369">
        <v>5.0666666666666698E-3</v>
      </c>
      <c r="AT1042" s="369" t="s">
        <v>1424</v>
      </c>
      <c r="AW1042"/>
      <c r="AX1042" s="198"/>
      <c r="AY1042" s="184"/>
      <c r="AZ1042" s="184"/>
      <c r="BA1042" s="184"/>
      <c r="BB1042" s="186"/>
      <c r="BC1042" s="184"/>
      <c r="BD1042" s="184"/>
      <c r="BE1042" s="184"/>
      <c r="BF1042" s="184"/>
      <c r="BG1042" s="186"/>
      <c r="BH1042" s="186"/>
      <c r="BI1042" s="199"/>
      <c r="BJ1042" s="199"/>
      <c r="BK1042" s="199"/>
      <c r="BL1042" s="186"/>
      <c r="BM1042" s="186"/>
      <c r="BN1042" s="186"/>
      <c r="BO1042" s="186"/>
      <c r="BP1042" s="186"/>
      <c r="BQ1042" s="186"/>
      <c r="BR1042" s="186"/>
      <c r="BS1042" s="186"/>
      <c r="BT1042" s="187"/>
      <c r="BU1042" s="188"/>
      <c r="BV1042" s="189"/>
      <c r="BW1042" s="185"/>
      <c r="BX1042"/>
      <c r="BZ1042"/>
    </row>
    <row r="1043" spans="2:78" ht="18.75">
      <c r="B1043" s="363" t="s">
        <v>268</v>
      </c>
      <c r="C1043" s="364">
        <v>36828894000150</v>
      </c>
      <c r="D1043" s="365" t="s">
        <v>14</v>
      </c>
      <c r="E1043" s="365" t="s">
        <v>607</v>
      </c>
      <c r="F1043" s="365" t="s">
        <v>1424</v>
      </c>
      <c r="G1043" s="366" t="s">
        <v>1424</v>
      </c>
      <c r="H1043" s="366" t="s">
        <v>34</v>
      </c>
      <c r="I1043" s="366" t="s">
        <v>34</v>
      </c>
      <c r="J1043" s="366" t="s">
        <v>608</v>
      </c>
      <c r="K1043" s="367" t="s">
        <v>48</v>
      </c>
      <c r="L1043" s="368"/>
      <c r="M1043" s="368" t="s">
        <v>1421</v>
      </c>
      <c r="N1043" s="367">
        <v>542385</v>
      </c>
      <c r="O1043" s="367" t="s">
        <v>1323</v>
      </c>
      <c r="P1043" s="371">
        <v>43987</v>
      </c>
      <c r="Q1043" s="372">
        <v>10.71720461</v>
      </c>
      <c r="R1043" s="372">
        <v>9.9524628366666636</v>
      </c>
      <c r="S1043" s="367">
        <v>2</v>
      </c>
      <c r="T1043" s="369">
        <v>-0.12371032864650466</v>
      </c>
      <c r="U1043" s="369">
        <v>-1.3254970321384492</v>
      </c>
      <c r="V1043" s="369">
        <v>-0.12519316305382144</v>
      </c>
      <c r="W1043" s="369">
        <v>-1.1215870066452682</v>
      </c>
      <c r="X1043" s="369">
        <v>-0.23262201193803878</v>
      </c>
      <c r="Y1043" s="369">
        <v>-1.5924317840936437</v>
      </c>
      <c r="AA1043" s="369"/>
      <c r="AB1043" s="369">
        <v>0.25904102816548313</v>
      </c>
      <c r="AC1043" s="373">
        <v>-0.91419730046700332</v>
      </c>
      <c r="AD1043" s="575">
        <v>18324976000185</v>
      </c>
      <c r="AE1043" s="370" t="s">
        <v>2093</v>
      </c>
      <c r="AF1043" s="370" t="s">
        <v>1833</v>
      </c>
      <c r="AG1043" s="374" t="s">
        <v>1458</v>
      </c>
      <c r="AH1043" s="374" t="s">
        <v>1819</v>
      </c>
      <c r="AI1043" s="374">
        <v>5000</v>
      </c>
      <c r="AJ1043" s="374">
        <v>1000</v>
      </c>
      <c r="AK1043" s="374">
        <v>5000</v>
      </c>
      <c r="AL1043" s="722">
        <v>1.8</v>
      </c>
      <c r="AM1043" s="722">
        <v>20</v>
      </c>
      <c r="AN1043" s="369" t="s">
        <v>1815</v>
      </c>
      <c r="AO1043" s="367" t="s">
        <v>1326</v>
      </c>
      <c r="AP1043" s="370" t="s">
        <v>1816</v>
      </c>
      <c r="AQ1043" s="376" t="s">
        <v>661</v>
      </c>
      <c r="AR1043" s="369">
        <v>3.5999999999999999E-3</v>
      </c>
      <c r="AS1043" s="369">
        <v>3.5999999999999999E-3</v>
      </c>
      <c r="AT1043" s="369" t="s">
        <v>1424</v>
      </c>
      <c r="AW1043"/>
      <c r="AX1043" s="198"/>
      <c r="AY1043" s="184"/>
      <c r="AZ1043" s="184"/>
      <c r="BA1043" s="184"/>
      <c r="BB1043" s="186"/>
      <c r="BC1043" s="184"/>
      <c r="BD1043" s="184"/>
      <c r="BE1043" s="184"/>
      <c r="BF1043" s="184"/>
      <c r="BG1043" s="186"/>
      <c r="BH1043" s="186"/>
      <c r="BI1043" s="199"/>
      <c r="BJ1043" s="199"/>
      <c r="BK1043" s="199"/>
      <c r="BL1043" s="186"/>
      <c r="BM1043" s="186"/>
      <c r="BN1043" s="186"/>
      <c r="BO1043" s="186"/>
      <c r="BP1043" s="186"/>
      <c r="BQ1043" s="186"/>
      <c r="BR1043" s="186"/>
      <c r="BS1043" s="186"/>
      <c r="BT1043" s="187"/>
      <c r="BU1043" s="188"/>
      <c r="BV1043" s="189"/>
      <c r="BW1043" s="185"/>
      <c r="BX1043"/>
      <c r="BZ1043"/>
    </row>
    <row r="1044" spans="2:78" ht="18.75">
      <c r="B1044" s="363" t="s">
        <v>719</v>
      </c>
      <c r="C1044" s="364">
        <v>36498567000187</v>
      </c>
      <c r="D1044" s="365" t="s">
        <v>13</v>
      </c>
      <c r="E1044" s="365" t="s">
        <v>615</v>
      </c>
      <c r="F1044" s="365" t="s">
        <v>619</v>
      </c>
      <c r="G1044" s="366" t="s">
        <v>34</v>
      </c>
      <c r="H1044" s="366" t="s">
        <v>867</v>
      </c>
      <c r="I1044" s="366" t="s">
        <v>34</v>
      </c>
      <c r="J1044" s="366" t="s">
        <v>1424</v>
      </c>
      <c r="K1044" s="367" t="s">
        <v>48</v>
      </c>
      <c r="L1044" s="368"/>
      <c r="M1044" s="368" t="s">
        <v>1421</v>
      </c>
      <c r="N1044" s="367">
        <v>542407</v>
      </c>
      <c r="O1044" s="367" t="s">
        <v>1323</v>
      </c>
      <c r="P1044" s="371">
        <v>44000</v>
      </c>
      <c r="Q1044" s="372">
        <v>2.8265122900000001</v>
      </c>
      <c r="R1044" s="372">
        <v>2.8719385185657362</v>
      </c>
      <c r="S1044" s="367">
        <v>1</v>
      </c>
      <c r="T1044" s="369">
        <v>8.2548178980229814E-2</v>
      </c>
      <c r="U1044" s="369">
        <v>0.88446427589229137</v>
      </c>
      <c r="V1044" s="369">
        <v>8.0310565891824615E-2</v>
      </c>
      <c r="W1044" s="369">
        <v>0.71949046580023812</v>
      </c>
      <c r="X1044" s="369">
        <v>0.15247609515616878</v>
      </c>
      <c r="Y1044" s="369">
        <v>1.0437867776066021</v>
      </c>
      <c r="AA1044" s="369"/>
      <c r="AB1044" s="369">
        <v>4.7819438846101958E-2</v>
      </c>
      <c r="AC1044" s="373">
        <v>-0.65477304771818612</v>
      </c>
      <c r="AD1044" s="575">
        <v>36016411000112</v>
      </c>
      <c r="AE1044" s="370" t="s">
        <v>2117</v>
      </c>
      <c r="AF1044" s="370" t="s">
        <v>1833</v>
      </c>
      <c r="AG1044" s="374" t="s">
        <v>1458</v>
      </c>
      <c r="AH1044" s="374" t="s">
        <v>1813</v>
      </c>
      <c r="AI1044" s="374">
        <v>100</v>
      </c>
      <c r="AJ1044" s="374">
        <v>100</v>
      </c>
      <c r="AK1044" s="374">
        <v>100</v>
      </c>
      <c r="AL1044" s="722">
        <v>0.7</v>
      </c>
      <c r="AM1044" s="722">
        <v>10</v>
      </c>
      <c r="AN1044" s="369" t="s">
        <v>1815</v>
      </c>
      <c r="AO1044" s="367" t="s">
        <v>1326</v>
      </c>
      <c r="AP1044" s="370" t="s">
        <v>1835</v>
      </c>
      <c r="AQ1044" s="376" t="s">
        <v>670</v>
      </c>
      <c r="AR1044" s="369">
        <v>2.3E-3</v>
      </c>
      <c r="AS1044" s="369">
        <v>2.3E-3</v>
      </c>
      <c r="AT1044" s="369" t="s">
        <v>1424</v>
      </c>
      <c r="AW1044"/>
      <c r="AX1044" s="198"/>
      <c r="AY1044" s="184"/>
      <c r="AZ1044" s="184"/>
      <c r="BA1044" s="184"/>
      <c r="BB1044" s="186"/>
      <c r="BC1044" s="184"/>
      <c r="BD1044" s="184"/>
      <c r="BE1044" s="184"/>
      <c r="BF1044" s="184"/>
      <c r="BG1044" s="186"/>
      <c r="BH1044" s="186"/>
      <c r="BI1044" s="199"/>
      <c r="BJ1044" s="199"/>
      <c r="BK1044" s="199"/>
      <c r="BL1044" s="186"/>
      <c r="BM1044" s="186"/>
      <c r="BN1044" s="186"/>
      <c r="BO1044" s="186"/>
      <c r="BP1044" s="186"/>
      <c r="BQ1044" s="186"/>
      <c r="BR1044" s="186"/>
      <c r="BS1044" s="186"/>
      <c r="BT1044" s="187"/>
      <c r="BU1044" s="188"/>
      <c r="BV1044" s="189"/>
      <c r="BW1044" s="185"/>
      <c r="BX1044"/>
      <c r="BZ1044"/>
    </row>
    <row r="1045" spans="2:78" ht="18.75">
      <c r="B1045" s="363" t="s">
        <v>121</v>
      </c>
      <c r="C1045" s="364">
        <v>36499625000197</v>
      </c>
      <c r="D1045" s="365" t="s">
        <v>14</v>
      </c>
      <c r="E1045" s="365" t="s">
        <v>614</v>
      </c>
      <c r="F1045" s="365" t="s">
        <v>1424</v>
      </c>
      <c r="G1045" s="366" t="s">
        <v>1424</v>
      </c>
      <c r="H1045" s="366" t="s">
        <v>867</v>
      </c>
      <c r="I1045" s="366" t="s">
        <v>34</v>
      </c>
      <c r="J1045" s="366" t="s">
        <v>608</v>
      </c>
      <c r="K1045" s="367" t="s">
        <v>48</v>
      </c>
      <c r="L1045" s="368"/>
      <c r="M1045" s="368" t="s">
        <v>34</v>
      </c>
      <c r="N1045" s="367">
        <v>542520</v>
      </c>
      <c r="O1045" s="367" t="s">
        <v>1323</v>
      </c>
      <c r="P1045" s="371">
        <v>43947</v>
      </c>
      <c r="Q1045" s="372">
        <v>52.367345890000003</v>
      </c>
      <c r="R1045" s="372">
        <v>26.079969317068279</v>
      </c>
      <c r="S1045" s="367">
        <v>2</v>
      </c>
      <c r="T1045" s="369">
        <v>5.7841052612785049E-2</v>
      </c>
      <c r="U1045" s="369">
        <v>0.6197392280242453</v>
      </c>
      <c r="V1045" s="369">
        <v>5.4376106397756141E-2</v>
      </c>
      <c r="W1045" s="369">
        <v>0.48714748409595621</v>
      </c>
      <c r="X1045" s="369">
        <v>0.36637386581801801</v>
      </c>
      <c r="Y1045" s="369">
        <v>2.5080403351737535</v>
      </c>
      <c r="AA1045" s="369"/>
      <c r="AB1045" s="369">
        <v>0.11281824260847512</v>
      </c>
      <c r="AC1045" s="373">
        <v>-0.50741208056367737</v>
      </c>
      <c r="AD1045" s="575">
        <v>0</v>
      </c>
      <c r="AE1045" s="370" t="s">
        <v>1861</v>
      </c>
      <c r="AF1045" s="370" t="s">
        <v>1833</v>
      </c>
      <c r="AG1045" s="374" t="s">
        <v>1458</v>
      </c>
      <c r="AH1045" s="374" t="s">
        <v>1819</v>
      </c>
      <c r="AI1045" s="374">
        <v>500</v>
      </c>
      <c r="AJ1045" s="374">
        <v>100</v>
      </c>
      <c r="AK1045" s="374">
        <v>500</v>
      </c>
      <c r="AL1045" s="722">
        <v>2</v>
      </c>
      <c r="AM1045" s="722">
        <v>20</v>
      </c>
      <c r="AN1045" s="369" t="s">
        <v>1815</v>
      </c>
      <c r="AO1045" s="367" t="s">
        <v>1326</v>
      </c>
      <c r="AP1045" s="370" t="s">
        <v>1835</v>
      </c>
      <c r="AQ1045" s="376" t="s">
        <v>670</v>
      </c>
      <c r="AR1045" s="369">
        <v>4.0000000000000001E-3</v>
      </c>
      <c r="AS1045" s="369">
        <v>4.0000000000000001E-3</v>
      </c>
      <c r="AT1045" s="369" t="s">
        <v>1424</v>
      </c>
      <c r="AW1045"/>
      <c r="AX1045" s="198"/>
      <c r="AY1045" s="184"/>
      <c r="AZ1045" s="184"/>
      <c r="BA1045" s="184"/>
      <c r="BB1045" s="186"/>
      <c r="BC1045" s="184"/>
      <c r="BD1045" s="184"/>
      <c r="BE1045" s="184"/>
      <c r="BF1045" s="184"/>
      <c r="BG1045" s="186"/>
      <c r="BH1045" s="186"/>
      <c r="BI1045" s="199"/>
      <c r="BJ1045" s="199"/>
      <c r="BK1045" s="199"/>
      <c r="BL1045" s="186"/>
      <c r="BM1045" s="186"/>
      <c r="BN1045" s="186"/>
      <c r="BO1045" s="186"/>
      <c r="BP1045" s="186"/>
      <c r="BQ1045" s="186"/>
      <c r="BR1045" s="186"/>
      <c r="BS1045" s="186"/>
      <c r="BT1045" s="187"/>
      <c r="BU1045" s="188"/>
      <c r="BV1045" s="189"/>
      <c r="BW1045" s="185"/>
      <c r="BX1045"/>
      <c r="BZ1045"/>
    </row>
    <row r="1046" spans="2:78" ht="18.75">
      <c r="B1046" s="363" t="s">
        <v>848</v>
      </c>
      <c r="C1046" s="364">
        <v>37287717000176</v>
      </c>
      <c r="D1046" s="365" t="s">
        <v>11</v>
      </c>
      <c r="E1046" s="365" t="s">
        <v>620</v>
      </c>
      <c r="F1046" s="365" t="s">
        <v>687</v>
      </c>
      <c r="G1046" s="366" t="s">
        <v>740</v>
      </c>
      <c r="H1046" s="366" t="s">
        <v>34</v>
      </c>
      <c r="I1046" s="366" t="s">
        <v>1321</v>
      </c>
      <c r="J1046" s="366" t="s">
        <v>608</v>
      </c>
      <c r="K1046" s="367" t="s">
        <v>48</v>
      </c>
      <c r="L1046" s="368"/>
      <c r="M1046" s="368" t="s">
        <v>34</v>
      </c>
      <c r="N1046" s="367">
        <v>543128</v>
      </c>
      <c r="O1046" s="367" t="s">
        <v>1323</v>
      </c>
      <c r="P1046" s="371">
        <v>44017</v>
      </c>
      <c r="Q1046" s="372">
        <v>53.446191169999999</v>
      </c>
      <c r="R1046" s="372">
        <v>36.585122979960317</v>
      </c>
      <c r="S1046" s="367">
        <v>1</v>
      </c>
      <c r="T1046" s="369">
        <v>0.11071072504348667</v>
      </c>
      <c r="U1046" s="369">
        <v>1.1862124939491354</v>
      </c>
      <c r="V1046" s="369">
        <v>0.13826452758781116</v>
      </c>
      <c r="W1046" s="369">
        <v>1.2386914256313428</v>
      </c>
      <c r="X1046" s="369">
        <v>0.20005925325292795</v>
      </c>
      <c r="Y1046" s="369">
        <v>1.3695209276534817</v>
      </c>
      <c r="AA1046" s="369"/>
      <c r="AB1046" s="369">
        <v>4.298088310120571E-3</v>
      </c>
      <c r="AC1046" s="373">
        <v>6.1988214434345918</v>
      </c>
      <c r="AD1046" s="575">
        <v>0</v>
      </c>
      <c r="AE1046" s="370" t="s">
        <v>1836</v>
      </c>
      <c r="AF1046" s="370" t="s">
        <v>1833</v>
      </c>
      <c r="AG1046" s="374" t="s">
        <v>1458</v>
      </c>
      <c r="AH1046" s="374" t="s">
        <v>1813</v>
      </c>
      <c r="AI1046" s="374">
        <v>5000</v>
      </c>
      <c r="AJ1046" s="374">
        <v>1000</v>
      </c>
      <c r="AK1046" s="374">
        <v>1000</v>
      </c>
      <c r="AL1046" s="722">
        <v>1</v>
      </c>
      <c r="AM1046" s="722">
        <v>20</v>
      </c>
      <c r="AN1046" s="369" t="s">
        <v>1820</v>
      </c>
      <c r="AO1046" s="367" t="s">
        <v>1326</v>
      </c>
      <c r="AP1046" s="370" t="s">
        <v>1835</v>
      </c>
      <c r="AQ1046" s="376" t="s">
        <v>673</v>
      </c>
      <c r="AR1046" s="369">
        <v>3.5000000000000001E-3</v>
      </c>
      <c r="AS1046" s="369">
        <v>3.5000000000000001E-3</v>
      </c>
      <c r="AT1046" s="369" t="s">
        <v>1424</v>
      </c>
      <c r="AW1046"/>
      <c r="AX1046" s="198"/>
      <c r="AY1046" s="184"/>
      <c r="AZ1046" s="184"/>
      <c r="BA1046" s="184"/>
      <c r="BB1046" s="186"/>
      <c r="BC1046" s="184"/>
      <c r="BD1046" s="184"/>
      <c r="BE1046" s="184"/>
      <c r="BF1046" s="184"/>
      <c r="BG1046" s="186"/>
      <c r="BH1046" s="186"/>
      <c r="BI1046" s="199"/>
      <c r="BJ1046" s="199"/>
      <c r="BK1046" s="199"/>
      <c r="BL1046" s="186"/>
      <c r="BM1046" s="186"/>
      <c r="BN1046" s="186"/>
      <c r="BO1046" s="186"/>
      <c r="BP1046" s="186"/>
      <c r="BQ1046" s="186"/>
      <c r="BR1046" s="186"/>
      <c r="BS1046" s="186"/>
      <c r="BT1046" s="187"/>
      <c r="BU1046" s="188"/>
      <c r="BV1046" s="189"/>
      <c r="BW1046" s="185"/>
      <c r="BX1046"/>
      <c r="BZ1046"/>
    </row>
    <row r="1047" spans="2:78" ht="18.75">
      <c r="B1047" s="363" t="s">
        <v>269</v>
      </c>
      <c r="C1047" s="364">
        <v>37429375000181</v>
      </c>
      <c r="D1047" s="365" t="s">
        <v>14</v>
      </c>
      <c r="E1047" s="365" t="s">
        <v>607</v>
      </c>
      <c r="F1047" s="365" t="s">
        <v>1424</v>
      </c>
      <c r="G1047" s="366" t="s">
        <v>1424</v>
      </c>
      <c r="H1047" s="366" t="s">
        <v>34</v>
      </c>
      <c r="I1047" s="366" t="s">
        <v>34</v>
      </c>
      <c r="J1047" s="366" t="s">
        <v>608</v>
      </c>
      <c r="K1047" s="367" t="s">
        <v>48</v>
      </c>
      <c r="L1047" s="368"/>
      <c r="M1047" s="368" t="s">
        <v>1421</v>
      </c>
      <c r="N1047" s="367">
        <v>544310</v>
      </c>
      <c r="O1047" s="367" t="s">
        <v>1323</v>
      </c>
      <c r="P1047" s="371">
        <v>44027</v>
      </c>
      <c r="Q1047" s="372">
        <v>13.65233864</v>
      </c>
      <c r="R1047" s="372">
        <v>17.273369569761897</v>
      </c>
      <c r="S1047" s="367">
        <v>2</v>
      </c>
      <c r="T1047" s="369">
        <v>-0.44532148416793671</v>
      </c>
      <c r="U1047" s="369">
        <v>-4.7714068184133565</v>
      </c>
      <c r="V1047" s="369">
        <v>-0.46762698370635303</v>
      </c>
      <c r="W1047" s="369">
        <v>-4.189400891295354</v>
      </c>
      <c r="X1047" s="369">
        <v>-0.40054088948695277</v>
      </c>
      <c r="Y1047" s="369">
        <v>-2.7419333103268695</v>
      </c>
      <c r="AA1047" s="369"/>
      <c r="AB1047" s="369">
        <v>0.44516931981637708</v>
      </c>
      <c r="AC1047" s="373">
        <v>-1.3011867699026092</v>
      </c>
      <c r="AD1047" s="575">
        <v>0</v>
      </c>
      <c r="AE1047" s="370" t="s">
        <v>2118</v>
      </c>
      <c r="AF1047" s="370" t="s">
        <v>1833</v>
      </c>
      <c r="AG1047" s="374" t="s">
        <v>1458</v>
      </c>
      <c r="AH1047" s="374" t="s">
        <v>1894</v>
      </c>
      <c r="AI1047" s="374">
        <v>50000</v>
      </c>
      <c r="AJ1047" s="374">
        <v>1000</v>
      </c>
      <c r="AK1047" s="374">
        <v>1000</v>
      </c>
      <c r="AL1047" s="722">
        <v>0.5</v>
      </c>
      <c r="AM1047" s="722">
        <v>20</v>
      </c>
      <c r="AN1047" s="369" t="s">
        <v>1815</v>
      </c>
      <c r="AO1047" s="367" t="s">
        <v>1326</v>
      </c>
      <c r="AP1047" s="370" t="s">
        <v>1816</v>
      </c>
      <c r="AQ1047" s="376" t="s">
        <v>689</v>
      </c>
      <c r="AR1047" s="369">
        <v>0</v>
      </c>
      <c r="AS1047" s="369">
        <v>0</v>
      </c>
      <c r="AT1047" s="369" t="s">
        <v>1424</v>
      </c>
      <c r="AW1047"/>
      <c r="AX1047" s="198"/>
      <c r="AY1047" s="184"/>
      <c r="AZ1047" s="184"/>
      <c r="BA1047" s="184"/>
      <c r="BB1047" s="186"/>
      <c r="BC1047" s="184"/>
      <c r="BD1047" s="184"/>
      <c r="BE1047" s="184"/>
      <c r="BF1047" s="184"/>
      <c r="BG1047" s="186"/>
      <c r="BH1047" s="186"/>
      <c r="BI1047" s="199"/>
      <c r="BJ1047" s="199"/>
      <c r="BK1047" s="199"/>
      <c r="BL1047" s="186"/>
      <c r="BM1047" s="186"/>
      <c r="BN1047" s="186"/>
      <c r="BO1047" s="186"/>
      <c r="BP1047" s="186"/>
      <c r="BQ1047" s="186"/>
      <c r="BR1047" s="186"/>
      <c r="BS1047" s="186"/>
      <c r="BT1047" s="187"/>
      <c r="BU1047" s="188"/>
      <c r="BV1047" s="189"/>
      <c r="BW1047" s="185"/>
      <c r="BX1047"/>
      <c r="BZ1047"/>
    </row>
    <row r="1048" spans="2:78" ht="18.75">
      <c r="B1048" s="363" t="s">
        <v>1679</v>
      </c>
      <c r="C1048" s="364">
        <v>36976786000124</v>
      </c>
      <c r="D1048" s="365" t="s">
        <v>13</v>
      </c>
      <c r="E1048" s="365" t="s">
        <v>615</v>
      </c>
      <c r="F1048" s="365" t="s">
        <v>619</v>
      </c>
      <c r="G1048" s="366" t="s">
        <v>34</v>
      </c>
      <c r="H1048" s="366" t="s">
        <v>1339</v>
      </c>
      <c r="I1048" s="366" t="s">
        <v>34</v>
      </c>
      <c r="J1048" s="366" t="s">
        <v>611</v>
      </c>
      <c r="K1048" s="367" t="s">
        <v>48</v>
      </c>
      <c r="L1048" s="368" t="s">
        <v>717</v>
      </c>
      <c r="M1048" s="368" t="s">
        <v>1424</v>
      </c>
      <c r="N1048" s="367">
        <v>544418</v>
      </c>
      <c r="O1048" s="367" t="s">
        <v>1323</v>
      </c>
      <c r="P1048" s="371">
        <v>44014</v>
      </c>
      <c r="Q1048" s="372">
        <v>508.14582318999999</v>
      </c>
      <c r="R1048" s="372">
        <v>324.22398245565745</v>
      </c>
      <c r="S1048" s="367">
        <v>1</v>
      </c>
      <c r="T1048" s="369">
        <v>0.181340567800786</v>
      </c>
      <c r="U1048" s="369">
        <v>1.9429774947334959</v>
      </c>
      <c r="V1048" s="369">
        <v>0.22093818620956451</v>
      </c>
      <c r="W1048" s="369">
        <v>1.9793524892241021</v>
      </c>
      <c r="X1048" s="369">
        <v>0.34898473460976431</v>
      </c>
      <c r="Y1048" s="369">
        <v>2.3890017067864551</v>
      </c>
      <c r="AA1048" s="369"/>
      <c r="AB1048" s="369">
        <v>3.7653977223870483E-2</v>
      </c>
      <c r="AC1048" s="373">
        <v>2.9031924026077034</v>
      </c>
      <c r="AD1048" s="575">
        <v>36017837000190</v>
      </c>
      <c r="AE1048" s="370" t="s">
        <v>1906</v>
      </c>
      <c r="AF1048" s="370" t="s">
        <v>1907</v>
      </c>
      <c r="AG1048" s="374" t="s">
        <v>1462</v>
      </c>
      <c r="AH1048" s="374" t="s">
        <v>1819</v>
      </c>
      <c r="AI1048" s="374">
        <v>5000</v>
      </c>
      <c r="AJ1048" s="374">
        <v>5000</v>
      </c>
      <c r="AK1048" s="374">
        <v>5000</v>
      </c>
      <c r="AL1048" s="722">
        <v>2.5</v>
      </c>
      <c r="AM1048" s="722">
        <v>0</v>
      </c>
      <c r="AN1048" s="369" t="s">
        <v>1820</v>
      </c>
      <c r="AO1048" s="367" t="s">
        <v>1326</v>
      </c>
      <c r="AP1048" s="370" t="s">
        <v>1835</v>
      </c>
      <c r="AQ1048" s="376" t="s">
        <v>1815</v>
      </c>
      <c r="AR1048" s="369">
        <v>0</v>
      </c>
      <c r="AS1048" s="369">
        <v>0</v>
      </c>
      <c r="AT1048" s="369" t="s">
        <v>1424</v>
      </c>
      <c r="AW1048"/>
      <c r="AX1048" s="198"/>
      <c r="AY1048" s="184"/>
      <c r="AZ1048" s="184"/>
      <c r="BA1048" s="184"/>
      <c r="BB1048" s="186"/>
      <c r="BC1048" s="184"/>
      <c r="BD1048" s="184"/>
      <c r="BE1048" s="184"/>
      <c r="BF1048" s="184"/>
      <c r="BG1048" s="186"/>
      <c r="BH1048" s="186"/>
      <c r="BI1048" s="199"/>
      <c r="BJ1048" s="199"/>
      <c r="BK1048" s="199"/>
      <c r="BL1048" s="186"/>
      <c r="BM1048" s="186"/>
      <c r="BN1048" s="186"/>
      <c r="BO1048" s="186"/>
      <c r="BP1048" s="186"/>
      <c r="BQ1048" s="186"/>
      <c r="BR1048" s="186"/>
      <c r="BS1048" s="186"/>
      <c r="BT1048" s="187"/>
      <c r="BU1048" s="188"/>
      <c r="BV1048" s="189"/>
      <c r="BW1048" s="185"/>
      <c r="BX1048"/>
      <c r="BZ1048"/>
    </row>
    <row r="1049" spans="2:78" ht="18.75">
      <c r="B1049" s="363" t="s">
        <v>339</v>
      </c>
      <c r="C1049" s="364">
        <v>37414101000119</v>
      </c>
      <c r="D1049" s="365" t="s">
        <v>14</v>
      </c>
      <c r="E1049" s="365" t="s">
        <v>607</v>
      </c>
      <c r="F1049" s="365" t="s">
        <v>1424</v>
      </c>
      <c r="G1049" s="366" t="s">
        <v>1424</v>
      </c>
      <c r="H1049" s="366" t="s">
        <v>34</v>
      </c>
      <c r="I1049" s="366" t="s">
        <v>34</v>
      </c>
      <c r="J1049" s="366" t="s">
        <v>608</v>
      </c>
      <c r="K1049" s="367" t="s">
        <v>48</v>
      </c>
      <c r="L1049" s="368"/>
      <c r="M1049" s="368" t="s">
        <v>1421</v>
      </c>
      <c r="N1049" s="367">
        <v>544507</v>
      </c>
      <c r="O1049" s="367" t="s">
        <v>1323</v>
      </c>
      <c r="P1049" s="371">
        <v>43989</v>
      </c>
      <c r="Q1049" s="372">
        <v>2.0979688099999998</v>
      </c>
      <c r="R1049" s="372">
        <v>4.0286254057936537</v>
      </c>
      <c r="S1049" s="367">
        <v>2</v>
      </c>
      <c r="T1049" s="369">
        <v>-5.8898672532495255E-2</v>
      </c>
      <c r="U1049" s="369">
        <v>-0.63107111987227482</v>
      </c>
      <c r="V1049" s="369">
        <v>-0.18568899168832309</v>
      </c>
      <c r="W1049" s="369">
        <v>-1.6635601759270926</v>
      </c>
      <c r="X1049" s="369">
        <v>7.4668246973057295E-2</v>
      </c>
      <c r="Y1049" s="369">
        <v>0.51114719863278346</v>
      </c>
      <c r="AA1049" s="369"/>
      <c r="AB1049" s="369">
        <v>0.31020916520214886</v>
      </c>
      <c r="AC1049" s="373">
        <v>-0.95841925592314448</v>
      </c>
      <c r="AD1049" s="575">
        <v>0</v>
      </c>
      <c r="AE1049" s="370" t="s">
        <v>1877</v>
      </c>
      <c r="AF1049" s="370" t="s">
        <v>1956</v>
      </c>
      <c r="AG1049" s="374" t="s">
        <v>763</v>
      </c>
      <c r="AH1049" s="374" t="s">
        <v>1819</v>
      </c>
      <c r="AI1049" s="374">
        <v>0</v>
      </c>
      <c r="AJ1049" s="374">
        <v>0</v>
      </c>
      <c r="AK1049" s="374">
        <v>0</v>
      </c>
      <c r="AL1049" s="722">
        <v>2</v>
      </c>
      <c r="AM1049" s="722">
        <v>20</v>
      </c>
      <c r="AN1049" s="369" t="s">
        <v>1824</v>
      </c>
      <c r="AO1049" s="367" t="s">
        <v>1326</v>
      </c>
      <c r="AP1049" s="370" t="s">
        <v>1816</v>
      </c>
      <c r="AQ1049" s="376" t="s">
        <v>661</v>
      </c>
      <c r="AR1049" s="369">
        <v>3.3333333333333301E-3</v>
      </c>
      <c r="AS1049" s="369">
        <v>3.3333333333333301E-3</v>
      </c>
      <c r="AT1049" s="369" t="s">
        <v>1424</v>
      </c>
      <c r="AW1049"/>
      <c r="AX1049" s="198"/>
      <c r="AY1049" s="184"/>
      <c r="AZ1049" s="184"/>
      <c r="BA1049" s="184"/>
      <c r="BB1049" s="186"/>
      <c r="BC1049" s="184"/>
      <c r="BD1049" s="184"/>
      <c r="BE1049" s="184"/>
      <c r="BF1049" s="184"/>
      <c r="BG1049" s="186"/>
      <c r="BH1049" s="186"/>
      <c r="BI1049" s="199"/>
      <c r="BJ1049" s="199"/>
      <c r="BK1049" s="199"/>
      <c r="BL1049" s="186"/>
      <c r="BM1049" s="186"/>
      <c r="BN1049" s="186"/>
      <c r="BO1049" s="186"/>
      <c r="BP1049" s="186"/>
      <c r="BQ1049" s="186"/>
      <c r="BR1049" s="186"/>
      <c r="BS1049" s="186"/>
      <c r="BT1049" s="187"/>
      <c r="BU1049" s="188"/>
      <c r="BV1049" s="189"/>
      <c r="BW1049" s="185"/>
      <c r="BX1049"/>
      <c r="BZ1049"/>
    </row>
    <row r="1050" spans="2:78" ht="18.75">
      <c r="B1050" s="363" t="s">
        <v>917</v>
      </c>
      <c r="C1050" s="364">
        <v>35136553000150</v>
      </c>
      <c r="D1050" s="365" t="s">
        <v>14</v>
      </c>
      <c r="E1050" s="365" t="s">
        <v>607</v>
      </c>
      <c r="F1050" s="365" t="s">
        <v>1424</v>
      </c>
      <c r="G1050" s="366" t="s">
        <v>1424</v>
      </c>
      <c r="H1050" s="366" t="s">
        <v>34</v>
      </c>
      <c r="I1050" s="366" t="s">
        <v>34</v>
      </c>
      <c r="J1050" s="366" t="s">
        <v>608</v>
      </c>
      <c r="K1050" s="367" t="s">
        <v>48</v>
      </c>
      <c r="L1050" s="368"/>
      <c r="M1050" s="368" t="s">
        <v>34</v>
      </c>
      <c r="N1050" s="367">
        <v>544884</v>
      </c>
      <c r="O1050" s="367" t="s">
        <v>1323</v>
      </c>
      <c r="P1050" s="371">
        <v>43721</v>
      </c>
      <c r="Q1050" s="372">
        <v>24.217249899999999</v>
      </c>
      <c r="R1050" s="372">
        <v>21.647068567738099</v>
      </c>
      <c r="S1050" s="367">
        <v>2</v>
      </c>
      <c r="T1050" s="369">
        <v>8.5544454839280304E-2</v>
      </c>
      <c r="U1050" s="369">
        <v>0.91656793936236425</v>
      </c>
      <c r="V1050" s="369">
        <v>-2.3757687986084908E-2</v>
      </c>
      <c r="W1050" s="369">
        <v>-0.21284160814492548</v>
      </c>
      <c r="X1050" s="369">
        <v>-6.6839717296083401E-2</v>
      </c>
      <c r="Y1050" s="369">
        <v>-0.45755639965175615</v>
      </c>
      <c r="Z1050" s="369">
        <v>-5.4677830000000038E-2</v>
      </c>
      <c r="AA1050" s="369">
        <v>-0.29543489736778944</v>
      </c>
      <c r="AB1050" s="369">
        <v>0.2526710384568322</v>
      </c>
      <c r="AC1050" s="373">
        <v>-0.53579204968706406</v>
      </c>
      <c r="AD1050" s="575">
        <v>0</v>
      </c>
      <c r="AE1050" s="370" t="s">
        <v>2119</v>
      </c>
      <c r="AF1050" s="370" t="s">
        <v>1875</v>
      </c>
      <c r="AG1050" s="374" t="s">
        <v>738</v>
      </c>
      <c r="AH1050" s="374" t="s">
        <v>1819</v>
      </c>
      <c r="AI1050" s="374">
        <v>1000</v>
      </c>
      <c r="AJ1050" s="374">
        <v>1000</v>
      </c>
      <c r="AK1050" s="374">
        <v>1000</v>
      </c>
      <c r="AL1050" s="722">
        <v>1</v>
      </c>
      <c r="AM1050" s="722">
        <v>20</v>
      </c>
      <c r="AN1050" s="369" t="s">
        <v>668</v>
      </c>
      <c r="AO1050" s="367" t="s">
        <v>1326</v>
      </c>
      <c r="AP1050" s="370" t="s">
        <v>1816</v>
      </c>
      <c r="AQ1050" s="376" t="s">
        <v>661</v>
      </c>
      <c r="AR1050" s="369">
        <v>4.6672500000000004E-3</v>
      </c>
      <c r="AS1050" s="369">
        <v>4.6672500000000004E-3</v>
      </c>
      <c r="AT1050" s="369" t="s">
        <v>1424</v>
      </c>
      <c r="AW1050" s="198"/>
      <c r="AX1050" s="198"/>
      <c r="AY1050" s="184"/>
      <c r="AZ1050" s="184"/>
      <c r="BA1050" s="184"/>
      <c r="BB1050" s="186"/>
      <c r="BC1050" s="184"/>
      <c r="BD1050" s="184"/>
      <c r="BE1050" s="184"/>
      <c r="BF1050" s="184"/>
      <c r="BG1050" s="186"/>
      <c r="BH1050" s="186"/>
      <c r="BI1050" s="199"/>
      <c r="BJ1050" s="199"/>
      <c r="BK1050" s="199"/>
      <c r="BL1050" s="218"/>
      <c r="BM1050" s="186"/>
      <c r="BN1050" s="186"/>
      <c r="BO1050" s="186"/>
      <c r="BP1050" s="186"/>
      <c r="BQ1050" s="186"/>
      <c r="BR1050" s="186"/>
      <c r="BS1050" s="186"/>
      <c r="BT1050" s="187"/>
      <c r="BU1050" s="188"/>
      <c r="BV1050" s="189"/>
      <c r="BW1050" s="185"/>
      <c r="BX1050"/>
      <c r="BZ1050"/>
    </row>
    <row r="1051" spans="2:78" ht="18.75">
      <c r="B1051" s="363" t="s">
        <v>759</v>
      </c>
      <c r="C1051" s="364">
        <v>36014075000179</v>
      </c>
      <c r="D1051" s="365" t="s">
        <v>14</v>
      </c>
      <c r="E1051" s="365" t="s">
        <v>614</v>
      </c>
      <c r="F1051" s="365" t="s">
        <v>691</v>
      </c>
      <c r="G1051" s="366" t="s">
        <v>1424</v>
      </c>
      <c r="H1051" s="366" t="s">
        <v>867</v>
      </c>
      <c r="I1051" s="366" t="s">
        <v>34</v>
      </c>
      <c r="J1051" s="366" t="s">
        <v>608</v>
      </c>
      <c r="K1051" s="367" t="s">
        <v>48</v>
      </c>
      <c r="L1051" s="368"/>
      <c r="M1051" s="368" t="s">
        <v>34</v>
      </c>
      <c r="N1051" s="367">
        <v>544965</v>
      </c>
      <c r="O1051" s="367" t="s">
        <v>1323</v>
      </c>
      <c r="P1051" s="371">
        <v>43884</v>
      </c>
      <c r="Q1051" s="372">
        <v>2.3731871500000001</v>
      </c>
      <c r="R1051" s="372">
        <v>2.0227051168924297</v>
      </c>
      <c r="S1051" s="367">
        <v>2</v>
      </c>
      <c r="T1051" s="369">
        <v>0.16150843214758215</v>
      </c>
      <c r="U1051" s="369">
        <v>1.7304856418955352</v>
      </c>
      <c r="V1051" s="369">
        <v>5.747143311698566E-2</v>
      </c>
      <c r="W1051" s="369">
        <v>0.51487805775449735</v>
      </c>
      <c r="X1051" s="369">
        <v>1.3319031130203607E-2</v>
      </c>
      <c r="Y1051" s="369">
        <v>9.1176446839082076E-2</v>
      </c>
      <c r="AA1051" s="369"/>
      <c r="AB1051" s="369">
        <v>0.13701861065494506</v>
      </c>
      <c r="AC1051" s="373">
        <v>-0.39520187972596599</v>
      </c>
      <c r="AD1051" s="575">
        <v>35618104000149</v>
      </c>
      <c r="AE1051" s="370" t="s">
        <v>1889</v>
      </c>
      <c r="AF1051" s="370" t="s">
        <v>1833</v>
      </c>
      <c r="AG1051" s="374" t="s">
        <v>1458</v>
      </c>
      <c r="AH1051" s="374" t="s">
        <v>1813</v>
      </c>
      <c r="AI1051" s="374">
        <v>1000</v>
      </c>
      <c r="AJ1051" s="374">
        <v>1000</v>
      </c>
      <c r="AK1051" s="374">
        <v>1000</v>
      </c>
      <c r="AL1051" s="722">
        <v>0</v>
      </c>
      <c r="AM1051" s="722">
        <v>0</v>
      </c>
      <c r="AN1051" s="369" t="s">
        <v>1815</v>
      </c>
      <c r="AO1051" s="367" t="s">
        <v>1326</v>
      </c>
      <c r="AP1051" s="370" t="s">
        <v>1835</v>
      </c>
      <c r="AQ1051" s="376" t="s">
        <v>670</v>
      </c>
      <c r="AR1051" s="369">
        <v>4.7499999999999999E-3</v>
      </c>
      <c r="AS1051" s="369">
        <v>4.7499999999999999E-3</v>
      </c>
      <c r="AT1051" s="369" t="s">
        <v>1424</v>
      </c>
      <c r="AW1051" s="198"/>
      <c r="AX1051" s="198"/>
      <c r="AY1051" s="184"/>
      <c r="AZ1051" s="184"/>
      <c r="BA1051" s="184"/>
      <c r="BB1051" s="186"/>
      <c r="BC1051" s="184"/>
      <c r="BD1051" s="184"/>
      <c r="BE1051" s="184"/>
      <c r="BF1051" s="184"/>
      <c r="BG1051" s="186"/>
      <c r="BH1051" s="186"/>
      <c r="BI1051" s="199"/>
      <c r="BJ1051" s="199"/>
      <c r="BK1051" s="199"/>
      <c r="BL1051" s="218"/>
      <c r="BM1051" s="186"/>
      <c r="BN1051" s="186"/>
      <c r="BO1051" s="186"/>
      <c r="BP1051" s="186"/>
      <c r="BQ1051" s="186"/>
      <c r="BR1051" s="186"/>
      <c r="BS1051" s="186"/>
      <c r="BT1051" s="187"/>
      <c r="BU1051" s="188"/>
      <c r="BV1051" s="189"/>
      <c r="BW1051" s="185"/>
      <c r="BX1051"/>
      <c r="BZ1051"/>
    </row>
    <row r="1052" spans="2:78" ht="18.75">
      <c r="B1052" s="363" t="s">
        <v>588</v>
      </c>
      <c r="C1052" s="364">
        <v>37322097000169</v>
      </c>
      <c r="D1052" s="365" t="s">
        <v>14</v>
      </c>
      <c r="E1052" s="365" t="s">
        <v>607</v>
      </c>
      <c r="F1052" s="365" t="s">
        <v>1424</v>
      </c>
      <c r="G1052" s="366" t="s">
        <v>1424</v>
      </c>
      <c r="H1052" s="366" t="s">
        <v>34</v>
      </c>
      <c r="I1052" s="366" t="s">
        <v>34</v>
      </c>
      <c r="J1052" s="366" t="s">
        <v>611</v>
      </c>
      <c r="K1052" s="367" t="s">
        <v>1815</v>
      </c>
      <c r="L1052" s="368"/>
      <c r="M1052" s="368" t="s">
        <v>1421</v>
      </c>
      <c r="N1052" s="367">
        <v>545333</v>
      </c>
      <c r="O1052" s="367" t="s">
        <v>1323</v>
      </c>
      <c r="P1052" s="371">
        <v>44044</v>
      </c>
      <c r="Q1052" s="372">
        <v>24.973344090000001</v>
      </c>
      <c r="R1052" s="372">
        <v>26.410969423585644</v>
      </c>
      <c r="S1052" s="367">
        <v>2</v>
      </c>
      <c r="T1052" s="369">
        <v>-0.32006538530712858</v>
      </c>
      <c r="U1052" s="369">
        <v>-3.4293475973789262</v>
      </c>
      <c r="V1052" s="369">
        <v>-0.28463855758687828</v>
      </c>
      <c r="W1052" s="369">
        <v>-2.5500346823448106</v>
      </c>
      <c r="X1052" s="369">
        <v>-0.1123247190463299</v>
      </c>
      <c r="Y1052" s="369">
        <v>-0.76892745986741828</v>
      </c>
      <c r="AA1052" s="369"/>
      <c r="AB1052" s="369">
        <v>0.23614228804608939</v>
      </c>
      <c r="AC1052" s="373">
        <v>-1.6780560841978371</v>
      </c>
      <c r="AD1052" s="575">
        <v>0</v>
      </c>
      <c r="AE1052" s="370" t="s">
        <v>1877</v>
      </c>
      <c r="AF1052" s="370" t="s">
        <v>1858</v>
      </c>
      <c r="AG1052" s="374" t="s">
        <v>721</v>
      </c>
      <c r="AH1052" s="374" t="s">
        <v>1819</v>
      </c>
      <c r="AI1052" s="374">
        <v>100</v>
      </c>
      <c r="AJ1052" s="374">
        <v>100</v>
      </c>
      <c r="AK1052" s="374">
        <v>100</v>
      </c>
      <c r="AL1052" s="722">
        <v>1.95</v>
      </c>
      <c r="AM1052" s="722">
        <v>0</v>
      </c>
      <c r="AN1052" s="369" t="s">
        <v>1824</v>
      </c>
      <c r="AO1052" s="367" t="s">
        <v>1326</v>
      </c>
      <c r="AP1052" s="370" t="s">
        <v>1816</v>
      </c>
      <c r="AQ1052" s="376" t="s">
        <v>661</v>
      </c>
      <c r="AR1052" s="369">
        <v>0</v>
      </c>
      <c r="AS1052" s="369">
        <v>0</v>
      </c>
      <c r="AT1052" s="369" t="s">
        <v>1424</v>
      </c>
      <c r="AW1052"/>
      <c r="AX1052" s="198"/>
      <c r="AY1052" s="184"/>
      <c r="AZ1052" s="184"/>
      <c r="BA1052" s="184"/>
      <c r="BB1052" s="186"/>
      <c r="BC1052" s="184"/>
      <c r="BD1052" s="184"/>
      <c r="BE1052" s="184"/>
      <c r="BF1052" s="184"/>
      <c r="BG1052" s="186"/>
      <c r="BH1052" s="186"/>
      <c r="BI1052" s="199"/>
      <c r="BJ1052" s="199"/>
      <c r="BK1052" s="199"/>
      <c r="BL1052" s="186"/>
      <c r="BM1052" s="186"/>
      <c r="BN1052" s="186"/>
      <c r="BO1052" s="186"/>
      <c r="BP1052" s="186"/>
      <c r="BQ1052" s="186"/>
      <c r="BR1052" s="186"/>
      <c r="BS1052" s="186"/>
      <c r="BT1052" s="187"/>
      <c r="BU1052" s="188"/>
      <c r="BV1052" s="189"/>
      <c r="BW1052" s="185"/>
      <c r="BX1052"/>
      <c r="BZ1052"/>
    </row>
    <row r="1053" spans="2:78" ht="18.75">
      <c r="B1053" s="363" t="s">
        <v>957</v>
      </c>
      <c r="C1053" s="364">
        <v>37828294000154</v>
      </c>
      <c r="D1053" s="365" t="s">
        <v>13</v>
      </c>
      <c r="E1053" s="365" t="s">
        <v>615</v>
      </c>
      <c r="F1053" s="365" t="s">
        <v>619</v>
      </c>
      <c r="G1053" s="366" t="s">
        <v>34</v>
      </c>
      <c r="H1053" s="366" t="s">
        <v>867</v>
      </c>
      <c r="I1053" s="366" t="s">
        <v>34</v>
      </c>
      <c r="J1053" s="366" t="s">
        <v>1424</v>
      </c>
      <c r="K1053" s="367" t="s">
        <v>48</v>
      </c>
      <c r="L1053" s="368"/>
      <c r="M1053" s="368" t="s">
        <v>1421</v>
      </c>
      <c r="N1053" s="367">
        <v>545651</v>
      </c>
      <c r="O1053" s="367" t="s">
        <v>1323</v>
      </c>
      <c r="P1053" s="371">
        <v>44043</v>
      </c>
      <c r="Q1053" s="372">
        <v>300.26302081</v>
      </c>
      <c r="R1053" s="372">
        <v>286.2493733945019</v>
      </c>
      <c r="S1053" s="367">
        <v>1</v>
      </c>
      <c r="T1053" s="369">
        <v>0.14993172878027705</v>
      </c>
      <c r="U1053" s="369">
        <v>1.6064467995191865</v>
      </c>
      <c r="V1053" s="369">
        <v>0.18286067393826766</v>
      </c>
      <c r="W1053" s="369">
        <v>1.6382216960792546</v>
      </c>
      <c r="X1053" s="369">
        <v>0.26197652171335917</v>
      </c>
      <c r="Y1053" s="369">
        <v>1.7933803271109692</v>
      </c>
      <c r="AA1053" s="369"/>
      <c r="AB1053" s="369">
        <v>5.5954552643027025E-2</v>
      </c>
      <c r="AC1053" s="373">
        <v>1.2731623249227277</v>
      </c>
      <c r="AD1053" s="575">
        <v>0</v>
      </c>
      <c r="AE1053" s="370" t="s">
        <v>1983</v>
      </c>
      <c r="AF1053" s="370" t="s">
        <v>1856</v>
      </c>
      <c r="AG1053" s="374" t="s">
        <v>59</v>
      </c>
      <c r="AH1053" s="374" t="s">
        <v>1813</v>
      </c>
      <c r="AI1053" s="374">
        <v>500</v>
      </c>
      <c r="AJ1053" s="374">
        <v>100</v>
      </c>
      <c r="AK1053" s="374">
        <v>500</v>
      </c>
      <c r="AL1053" s="722">
        <v>1.89</v>
      </c>
      <c r="AM1053" s="722">
        <v>20</v>
      </c>
      <c r="AN1053" s="369" t="s">
        <v>1820</v>
      </c>
      <c r="AO1053" s="367" t="s">
        <v>1326</v>
      </c>
      <c r="AP1053" s="370" t="s">
        <v>1835</v>
      </c>
      <c r="AQ1053" s="376" t="s">
        <v>666</v>
      </c>
      <c r="AR1053" s="369">
        <v>3.2130000000000001E-3</v>
      </c>
      <c r="AS1053" s="369">
        <v>3.2130000000000001E-3</v>
      </c>
      <c r="AT1053" s="369" t="s">
        <v>1424</v>
      </c>
      <c r="AW1053"/>
      <c r="AX1053" s="198"/>
      <c r="AY1053" s="184"/>
      <c r="AZ1053" s="184"/>
      <c r="BA1053" s="184"/>
      <c r="BB1053" s="186"/>
      <c r="BC1053" s="184"/>
      <c r="BD1053" s="184"/>
      <c r="BE1053" s="184"/>
      <c r="BF1053" s="184"/>
      <c r="BG1053" s="186"/>
      <c r="BH1053" s="186"/>
      <c r="BI1053" s="199"/>
      <c r="BJ1053" s="199"/>
      <c r="BK1053" s="199"/>
      <c r="BL1053" s="186"/>
      <c r="BM1053" s="186"/>
      <c r="BN1053" s="186"/>
      <c r="BO1053" s="186"/>
      <c r="BP1053" s="186"/>
      <c r="BQ1053" s="186"/>
      <c r="BR1053" s="186"/>
      <c r="BS1053" s="186"/>
      <c r="BT1053" s="187"/>
      <c r="BU1053" s="188"/>
      <c r="BV1053" s="189"/>
      <c r="BW1053" s="185"/>
      <c r="BX1053"/>
      <c r="BZ1053"/>
    </row>
    <row r="1054" spans="2:78" ht="18.75">
      <c r="B1054" s="363" t="s">
        <v>226</v>
      </c>
      <c r="C1054" s="364"/>
      <c r="D1054" s="365" t="s">
        <v>14</v>
      </c>
      <c r="E1054" s="365" t="s">
        <v>607</v>
      </c>
      <c r="F1054" s="365" t="s">
        <v>1424</v>
      </c>
      <c r="G1054" s="366" t="s">
        <v>1424</v>
      </c>
      <c r="H1054" s="366" t="s">
        <v>34</v>
      </c>
      <c r="I1054" s="366" t="s">
        <v>34</v>
      </c>
      <c r="J1054" s="366" t="s">
        <v>608</v>
      </c>
      <c r="L1054" s="368"/>
      <c r="M1054" s="368" t="s">
        <v>1421</v>
      </c>
      <c r="N1054" s="367">
        <v>545661</v>
      </c>
      <c r="O1054" s="367" t="s">
        <v>1323</v>
      </c>
      <c r="P1054" s="371"/>
      <c r="S1054" s="367"/>
      <c r="U1054" s="369"/>
      <c r="W1054" s="369"/>
      <c r="Y1054" s="369"/>
      <c r="AA1054" s="369"/>
      <c r="AD1054" s="575">
        <v>0</v>
      </c>
      <c r="AE1054" s="370"/>
      <c r="AF1054" s="370"/>
      <c r="AG1054" s="374" t="s">
        <v>1459</v>
      </c>
      <c r="AH1054" s="374"/>
      <c r="AI1054" s="374">
        <v>5000</v>
      </c>
      <c r="AJ1054" s="374">
        <v>1000</v>
      </c>
      <c r="AK1054" s="374">
        <v>5000</v>
      </c>
      <c r="AN1054" s="369"/>
      <c r="AO1054" s="367" t="s">
        <v>1326</v>
      </c>
      <c r="AP1054" s="370"/>
      <c r="AR1054" s="369">
        <v>3.0000000000000001E-3</v>
      </c>
      <c r="AS1054" s="369">
        <v>3.0000000000000001E-3</v>
      </c>
      <c r="AT1054" s="369" t="s">
        <v>1424</v>
      </c>
      <c r="AW1054"/>
      <c r="AX1054" s="198"/>
      <c r="AY1054" s="184"/>
      <c r="AZ1054" s="184"/>
      <c r="BA1054" s="184"/>
      <c r="BB1054" s="186"/>
      <c r="BC1054" s="184"/>
      <c r="BD1054" s="184"/>
      <c r="BE1054" s="184"/>
      <c r="BF1054" s="184"/>
      <c r="BG1054" s="186"/>
      <c r="BH1054" s="186"/>
      <c r="BI1054" s="199"/>
      <c r="BJ1054" s="199"/>
      <c r="BK1054" s="199"/>
      <c r="BL1054" s="186"/>
      <c r="BM1054" s="186"/>
      <c r="BN1054" s="186"/>
      <c r="BO1054" s="186"/>
      <c r="BP1054" s="186"/>
      <c r="BQ1054" s="186"/>
      <c r="BR1054" s="186"/>
      <c r="BS1054" s="186"/>
      <c r="BT1054" s="187"/>
      <c r="BU1054" s="188"/>
      <c r="BV1054" s="189"/>
      <c r="BW1054" s="185"/>
      <c r="BX1054"/>
      <c r="BZ1054"/>
    </row>
    <row r="1055" spans="2:78" ht="18.75">
      <c r="B1055" s="363" t="s">
        <v>417</v>
      </c>
      <c r="C1055" s="364">
        <v>36017289000107</v>
      </c>
      <c r="D1055" s="365" t="s">
        <v>11</v>
      </c>
      <c r="E1055" s="365" t="s">
        <v>620</v>
      </c>
      <c r="F1055" s="365" t="s">
        <v>665</v>
      </c>
      <c r="G1055" s="366" t="s">
        <v>740</v>
      </c>
      <c r="H1055" s="366" t="s">
        <v>34</v>
      </c>
      <c r="I1055" s="366" t="s">
        <v>34</v>
      </c>
      <c r="J1055" s="366" t="s">
        <v>608</v>
      </c>
      <c r="K1055" s="367" t="s">
        <v>48</v>
      </c>
      <c r="L1055" s="368"/>
      <c r="M1055" s="368" t="s">
        <v>1421</v>
      </c>
      <c r="N1055" s="367">
        <v>546496</v>
      </c>
      <c r="O1055" s="367" t="s">
        <v>1323</v>
      </c>
      <c r="P1055" s="371">
        <v>43836</v>
      </c>
      <c r="Q1055" s="372">
        <v>420.81188313000001</v>
      </c>
      <c r="R1055" s="372">
        <v>248.57077248083669</v>
      </c>
      <c r="S1055" s="367">
        <v>1</v>
      </c>
      <c r="T1055" s="369">
        <v>0.10111502714162279</v>
      </c>
      <c r="U1055" s="369">
        <v>1.0833991781219523</v>
      </c>
      <c r="V1055" s="369">
        <v>0.12068152547421818</v>
      </c>
      <c r="W1055" s="369">
        <v>1.0811679137448027</v>
      </c>
      <c r="X1055" s="369">
        <v>0.16569670531062552</v>
      </c>
      <c r="Y1055" s="369">
        <v>1.1342894761245557</v>
      </c>
      <c r="AA1055" s="369"/>
      <c r="AB1055" s="369">
        <v>2.7320493492041494E-3</v>
      </c>
      <c r="AC1055" s="373">
        <v>3.3162211625486107</v>
      </c>
      <c r="AD1055" s="575">
        <v>0</v>
      </c>
      <c r="AE1055" s="370" t="s">
        <v>2075</v>
      </c>
      <c r="AF1055" s="370" t="s">
        <v>1875</v>
      </c>
      <c r="AG1055" s="374" t="s">
        <v>738</v>
      </c>
      <c r="AH1055" s="374" t="s">
        <v>1819</v>
      </c>
      <c r="AI1055" s="374">
        <v>100</v>
      </c>
      <c r="AJ1055" s="374">
        <v>100</v>
      </c>
      <c r="AK1055" s="374">
        <v>100</v>
      </c>
      <c r="AL1055" s="722">
        <v>0.5</v>
      </c>
      <c r="AM1055" s="722">
        <v>0</v>
      </c>
      <c r="AN1055" s="369" t="s">
        <v>1820</v>
      </c>
      <c r="AO1055" s="367" t="s">
        <v>1326</v>
      </c>
      <c r="AP1055" s="370" t="s">
        <v>1821</v>
      </c>
      <c r="AQ1055" s="376" t="s">
        <v>11</v>
      </c>
      <c r="AR1055" s="369">
        <v>8.0000000000000004E-4</v>
      </c>
      <c r="AS1055" s="369">
        <v>8.0000000000000004E-4</v>
      </c>
      <c r="AT1055" s="369" t="s">
        <v>1424</v>
      </c>
      <c r="AW1055"/>
      <c r="AX1055" s="198"/>
      <c r="AY1055" s="184"/>
      <c r="AZ1055" s="184"/>
      <c r="BA1055" s="184"/>
      <c r="BB1055" s="186"/>
      <c r="BC1055" s="184"/>
      <c r="BD1055" s="184"/>
      <c r="BE1055" s="184"/>
      <c r="BF1055" s="184"/>
      <c r="BG1055" s="186"/>
      <c r="BH1055" s="186"/>
      <c r="BI1055" s="199"/>
      <c r="BJ1055" s="199"/>
      <c r="BK1055" s="199"/>
      <c r="BL1055" s="186"/>
      <c r="BM1055" s="186"/>
      <c r="BN1055" s="186"/>
      <c r="BO1055" s="186"/>
      <c r="BP1055" s="186"/>
      <c r="BQ1055" s="186"/>
      <c r="BR1055" s="186"/>
      <c r="BS1055" s="186"/>
      <c r="BT1055" s="187"/>
      <c r="BU1055" s="188"/>
      <c r="BV1055" s="189"/>
      <c r="BW1055" s="185"/>
      <c r="BX1055"/>
      <c r="BZ1055"/>
    </row>
    <row r="1056" spans="2:78" ht="18.75">
      <c r="B1056" s="363" t="s">
        <v>794</v>
      </c>
      <c r="C1056" s="364">
        <v>37569846000157</v>
      </c>
      <c r="D1056" s="365" t="s">
        <v>14</v>
      </c>
      <c r="E1056" s="365" t="s">
        <v>607</v>
      </c>
      <c r="F1056" s="365" t="s">
        <v>1424</v>
      </c>
      <c r="G1056" s="366" t="s">
        <v>1424</v>
      </c>
      <c r="H1056" s="366" t="s">
        <v>34</v>
      </c>
      <c r="I1056" s="366" t="s">
        <v>34</v>
      </c>
      <c r="J1056" s="366" t="s">
        <v>608</v>
      </c>
      <c r="K1056" s="367" t="s">
        <v>48</v>
      </c>
      <c r="L1056" s="368"/>
      <c r="M1056" s="368" t="s">
        <v>34</v>
      </c>
      <c r="N1056" s="367">
        <v>546534</v>
      </c>
      <c r="O1056" s="367" t="s">
        <v>1323</v>
      </c>
      <c r="P1056" s="371">
        <v>44034</v>
      </c>
      <c r="Q1056" s="372">
        <v>29.151496739999999</v>
      </c>
      <c r="R1056" s="372">
        <v>27.8967947804781</v>
      </c>
      <c r="S1056" s="367">
        <v>2</v>
      </c>
      <c r="T1056" s="369">
        <v>2.6116927838491399E-2</v>
      </c>
      <c r="U1056" s="369">
        <v>0.27983039667943277</v>
      </c>
      <c r="V1056" s="369">
        <v>-2.5884326963459992E-2</v>
      </c>
      <c r="W1056" s="369">
        <v>-0.23189385178720692</v>
      </c>
      <c r="X1056" s="369">
        <v>0.25118331637145008</v>
      </c>
      <c r="Y1056" s="369">
        <v>1.7194946139941751</v>
      </c>
      <c r="AA1056" s="369"/>
      <c r="AB1056" s="369">
        <v>0.18647119694990452</v>
      </c>
      <c r="AC1056" s="373">
        <v>-0.73741025326104992</v>
      </c>
      <c r="AD1056" s="575">
        <v>0</v>
      </c>
      <c r="AE1056" s="370" t="s">
        <v>1861</v>
      </c>
      <c r="AF1056" s="370" t="s">
        <v>1858</v>
      </c>
      <c r="AG1056" s="374" t="s">
        <v>721</v>
      </c>
      <c r="AH1056" s="374" t="s">
        <v>1819</v>
      </c>
      <c r="AI1056" s="374">
        <v>500</v>
      </c>
      <c r="AJ1056" s="374">
        <v>100</v>
      </c>
      <c r="AK1056" s="374">
        <v>500</v>
      </c>
      <c r="AL1056" s="722">
        <v>2</v>
      </c>
      <c r="AM1056" s="722">
        <v>20</v>
      </c>
      <c r="AN1056" s="369" t="s">
        <v>668</v>
      </c>
      <c r="AO1056" s="367" t="s">
        <v>1326</v>
      </c>
      <c r="AP1056" s="370" t="s">
        <v>1816</v>
      </c>
      <c r="AQ1056" s="376" t="s">
        <v>718</v>
      </c>
      <c r="AR1056" s="369">
        <v>4.0000000000000001E-3</v>
      </c>
      <c r="AS1056" s="369">
        <v>4.0000000000000001E-3</v>
      </c>
      <c r="AT1056" s="369" t="s">
        <v>1424</v>
      </c>
      <c r="AW1056"/>
      <c r="AX1056" s="198"/>
      <c r="AY1056" s="184"/>
      <c r="AZ1056" s="184"/>
      <c r="BA1056" s="184"/>
      <c r="BB1056" s="186"/>
      <c r="BC1056" s="184"/>
      <c r="BD1056" s="184"/>
      <c r="BE1056" s="184"/>
      <c r="BF1056" s="184"/>
      <c r="BG1056" s="186"/>
      <c r="BH1056" s="186"/>
      <c r="BI1056" s="199"/>
      <c r="BJ1056" s="199"/>
      <c r="BK1056" s="199"/>
      <c r="BL1056" s="186"/>
      <c r="BM1056" s="186"/>
      <c r="BN1056" s="186"/>
      <c r="BO1056" s="186"/>
      <c r="BP1056" s="186"/>
      <c r="BQ1056" s="186"/>
      <c r="BR1056" s="186"/>
      <c r="BS1056" s="186"/>
      <c r="BT1056" s="187"/>
      <c r="BU1056" s="188"/>
      <c r="BV1056" s="189"/>
      <c r="BW1056" s="185"/>
      <c r="BX1056"/>
      <c r="BZ1056"/>
    </row>
    <row r="1057" spans="2:78" ht="18.75">
      <c r="B1057" s="363" t="s">
        <v>1671</v>
      </c>
      <c r="C1057" s="364">
        <v>35693759000181</v>
      </c>
      <c r="D1057" s="365" t="s">
        <v>13</v>
      </c>
      <c r="E1057" s="365" t="s">
        <v>616</v>
      </c>
      <c r="F1057" s="365" t="s">
        <v>1424</v>
      </c>
      <c r="G1057" s="366" t="s">
        <v>1424</v>
      </c>
      <c r="H1057" s="366" t="s">
        <v>34</v>
      </c>
      <c r="I1057" s="366" t="s">
        <v>1424</v>
      </c>
      <c r="J1057" s="366" t="s">
        <v>611</v>
      </c>
      <c r="K1057" s="367" t="s">
        <v>48</v>
      </c>
      <c r="L1057" s="368"/>
      <c r="M1057" s="368" t="s">
        <v>1424</v>
      </c>
      <c r="N1057" s="367">
        <v>546593</v>
      </c>
      <c r="O1057" s="367" t="s">
        <v>1323</v>
      </c>
      <c r="P1057" s="371">
        <v>44043</v>
      </c>
      <c r="Q1057" s="372">
        <v>15.28248981</v>
      </c>
      <c r="R1057" s="372">
        <v>42.222505560278911</v>
      </c>
      <c r="S1057" s="367">
        <v>2</v>
      </c>
      <c r="T1057" s="369">
        <v>-0.33981074064784489</v>
      </c>
      <c r="U1057" s="369">
        <v>-3.6409096406536214</v>
      </c>
      <c r="V1057" s="369">
        <v>-0.30767989864866274</v>
      </c>
      <c r="W1057" s="369">
        <v>-2.7564586444861736</v>
      </c>
      <c r="X1057" s="369">
        <v>-0.18052964144335437</v>
      </c>
      <c r="Y1057" s="369">
        <v>-1.2358294755098245</v>
      </c>
      <c r="AA1057" s="369"/>
      <c r="AB1057" s="369">
        <v>0.22778268849618952</v>
      </c>
      <c r="AC1057" s="373">
        <v>-1.8407954837223606</v>
      </c>
      <c r="AD1057" s="575">
        <v>34447464000162</v>
      </c>
      <c r="AE1057" s="370" t="s">
        <v>1906</v>
      </c>
      <c r="AF1057" s="370" t="s">
        <v>1907</v>
      </c>
      <c r="AG1057" s="374" t="s">
        <v>1462</v>
      </c>
      <c r="AH1057" s="374" t="s">
        <v>1894</v>
      </c>
      <c r="AI1057" s="374">
        <v>0</v>
      </c>
      <c r="AJ1057" s="374">
        <v>0</v>
      </c>
      <c r="AK1057" s="374">
        <v>0</v>
      </c>
      <c r="AL1057" s="722">
        <v>0.4</v>
      </c>
      <c r="AM1057" s="722">
        <v>0</v>
      </c>
      <c r="AN1057" s="369" t="s">
        <v>1820</v>
      </c>
      <c r="AO1057" s="367" t="s">
        <v>1326</v>
      </c>
      <c r="AP1057" s="370" t="s">
        <v>1835</v>
      </c>
      <c r="AQ1057" s="376" t="s">
        <v>1815</v>
      </c>
      <c r="AR1057" s="369">
        <v>0</v>
      </c>
      <c r="AS1057" s="369">
        <v>0</v>
      </c>
      <c r="AT1057" s="369" t="s">
        <v>1424</v>
      </c>
      <c r="AW1057" s="198"/>
      <c r="AX1057" s="198"/>
      <c r="AY1057" s="184"/>
      <c r="AZ1057" s="184"/>
      <c r="BA1057" s="184"/>
      <c r="BB1057" s="186"/>
      <c r="BC1057" s="184"/>
      <c r="BD1057" s="184"/>
      <c r="BE1057" s="184"/>
      <c r="BF1057" s="184"/>
      <c r="BG1057" s="186"/>
      <c r="BH1057" s="186"/>
      <c r="BI1057" s="199"/>
      <c r="BJ1057" s="199"/>
      <c r="BK1057" s="199"/>
      <c r="BL1057" s="218"/>
      <c r="BM1057" s="186"/>
      <c r="BN1057" s="186"/>
      <c r="BO1057" s="186"/>
      <c r="BP1057" s="186"/>
      <c r="BQ1057" s="186"/>
      <c r="BR1057" s="186"/>
      <c r="BS1057" s="186"/>
      <c r="BT1057" s="187"/>
      <c r="BU1057" s="188"/>
      <c r="BV1057" s="189"/>
      <c r="BW1057" s="185"/>
      <c r="BX1057"/>
      <c r="BZ1057"/>
    </row>
    <row r="1058" spans="2:78" ht="18.75">
      <c r="B1058" s="363" t="s">
        <v>1722</v>
      </c>
      <c r="C1058" s="364">
        <v>36988916000149</v>
      </c>
      <c r="D1058" s="365" t="s">
        <v>14</v>
      </c>
      <c r="E1058" s="365" t="s">
        <v>607</v>
      </c>
      <c r="F1058" s="365" t="s">
        <v>1424</v>
      </c>
      <c r="G1058" s="366" t="s">
        <v>1424</v>
      </c>
      <c r="H1058" s="366" t="s">
        <v>34</v>
      </c>
      <c r="I1058" s="366" t="s">
        <v>34</v>
      </c>
      <c r="J1058" s="366" t="s">
        <v>608</v>
      </c>
      <c r="K1058" s="367" t="s">
        <v>48</v>
      </c>
      <c r="L1058" s="368"/>
      <c r="M1058" s="368" t="s">
        <v>1424</v>
      </c>
      <c r="N1058" s="367">
        <v>546836</v>
      </c>
      <c r="O1058" s="367" t="s">
        <v>1323</v>
      </c>
      <c r="P1058" s="371">
        <v>44044</v>
      </c>
      <c r="Q1058" s="372">
        <v>16.85674118</v>
      </c>
      <c r="R1058" s="372">
        <v>30.480531868326718</v>
      </c>
      <c r="S1058" s="367">
        <v>2</v>
      </c>
      <c r="T1058" s="369">
        <v>2.2092393719131298E-2</v>
      </c>
      <c r="U1058" s="369">
        <v>0.23670943750556458</v>
      </c>
      <c r="V1058" s="369">
        <v>-0.15931304829124404</v>
      </c>
      <c r="W1058" s="369">
        <v>-1.427262005319669</v>
      </c>
      <c r="X1058" s="369">
        <v>-7.7908877480005856E-2</v>
      </c>
      <c r="Y1058" s="369">
        <v>-0.53333118275696401</v>
      </c>
      <c r="AA1058" s="369"/>
      <c r="AB1058" s="369">
        <v>0.24082280558782085</v>
      </c>
      <c r="AC1058" s="373">
        <v>-1.1250366975635229</v>
      </c>
      <c r="AD1058" s="575">
        <v>35727340000101</v>
      </c>
      <c r="AE1058" s="370" t="s">
        <v>1906</v>
      </c>
      <c r="AF1058" s="370" t="s">
        <v>1907</v>
      </c>
      <c r="AG1058" s="374" t="s">
        <v>1462</v>
      </c>
      <c r="AH1058" s="374" t="s">
        <v>1813</v>
      </c>
      <c r="AI1058" s="374">
        <v>1000</v>
      </c>
      <c r="AJ1058" s="374">
        <v>0</v>
      </c>
      <c r="AK1058" s="374">
        <v>1000</v>
      </c>
      <c r="AL1058" s="722">
        <v>0</v>
      </c>
      <c r="AM1058" s="722">
        <v>0</v>
      </c>
      <c r="AN1058" s="369" t="s">
        <v>668</v>
      </c>
      <c r="AO1058" s="367" t="s">
        <v>1326</v>
      </c>
      <c r="AP1058" s="370" t="s">
        <v>1816</v>
      </c>
      <c r="AQ1058" s="376" t="s">
        <v>1815</v>
      </c>
      <c r="AR1058" s="369">
        <v>0</v>
      </c>
      <c r="AS1058" s="369">
        <v>0</v>
      </c>
      <c r="AT1058" s="369" t="s">
        <v>1424</v>
      </c>
      <c r="AW1058"/>
      <c r="AX1058" s="198"/>
      <c r="AY1058" s="184"/>
      <c r="AZ1058" s="184"/>
      <c r="BA1058" s="184"/>
      <c r="BB1058" s="186"/>
      <c r="BC1058" s="184"/>
      <c r="BD1058" s="184"/>
      <c r="BE1058" s="184"/>
      <c r="BF1058" s="184"/>
      <c r="BG1058" s="186"/>
      <c r="BH1058" s="186"/>
      <c r="BI1058" s="199"/>
      <c r="BJ1058" s="199"/>
      <c r="BK1058" s="199"/>
      <c r="BL1058" s="186"/>
      <c r="BM1058" s="186"/>
      <c r="BN1058" s="186"/>
      <c r="BO1058" s="186"/>
      <c r="BP1058" s="186"/>
      <c r="BQ1058" s="186"/>
      <c r="BR1058" s="186"/>
      <c r="BS1058" s="186"/>
      <c r="BT1058" s="187"/>
      <c r="BU1058" s="188"/>
      <c r="BV1058" s="189"/>
      <c r="BW1058" s="185"/>
      <c r="BX1058"/>
      <c r="BZ1058"/>
    </row>
    <row r="1059" spans="2:78" ht="18.75">
      <c r="B1059" s="363" t="s">
        <v>19</v>
      </c>
      <c r="C1059" s="364">
        <v>37310657000165</v>
      </c>
      <c r="D1059" s="365" t="s">
        <v>11</v>
      </c>
      <c r="E1059" s="365" t="s">
        <v>620</v>
      </c>
      <c r="F1059" s="365" t="s">
        <v>665</v>
      </c>
      <c r="G1059" s="366" t="s">
        <v>740</v>
      </c>
      <c r="H1059" s="366" t="s">
        <v>34</v>
      </c>
      <c r="I1059" s="366" t="s">
        <v>1424</v>
      </c>
      <c r="J1059" s="366" t="s">
        <v>608</v>
      </c>
      <c r="K1059" s="367" t="s">
        <v>48</v>
      </c>
      <c r="L1059" s="368" t="s">
        <v>1341</v>
      </c>
      <c r="M1059" s="368" t="s">
        <v>34</v>
      </c>
      <c r="N1059" s="367">
        <v>546887</v>
      </c>
      <c r="O1059" s="367" t="s">
        <v>1323</v>
      </c>
      <c r="P1059" s="371">
        <v>44045</v>
      </c>
      <c r="Q1059" s="372">
        <v>1262.28298597</v>
      </c>
      <c r="R1059" s="372">
        <v>1047.3747135047226</v>
      </c>
      <c r="S1059" s="367">
        <v>1</v>
      </c>
      <c r="T1059" s="369">
        <v>0.10202610266534684</v>
      </c>
      <c r="U1059" s="369">
        <v>1.0931609168220484</v>
      </c>
      <c r="V1059" s="369">
        <v>0.12380246467083067</v>
      </c>
      <c r="W1059" s="369">
        <v>1.1091279457950007</v>
      </c>
      <c r="X1059" s="369">
        <v>0.21295888994810719</v>
      </c>
      <c r="Y1059" s="369">
        <v>1.4578263777934952</v>
      </c>
      <c r="AA1059" s="369"/>
      <c r="AB1059" s="369">
        <v>4.8853749079612943E-3</v>
      </c>
      <c r="AC1059" s="373">
        <v>2.4933642340775211</v>
      </c>
      <c r="AD1059" s="575">
        <v>37322048000126</v>
      </c>
      <c r="AE1059" s="370" t="s">
        <v>2120</v>
      </c>
      <c r="AF1059" s="370" t="s">
        <v>1858</v>
      </c>
      <c r="AG1059" s="374" t="s">
        <v>721</v>
      </c>
      <c r="AH1059" s="374" t="s">
        <v>1819</v>
      </c>
      <c r="AI1059" s="374">
        <v>1000</v>
      </c>
      <c r="AJ1059" s="374">
        <v>100</v>
      </c>
      <c r="AK1059" s="374">
        <v>1000</v>
      </c>
      <c r="AL1059" s="722">
        <v>0.8</v>
      </c>
      <c r="AM1059" s="722">
        <v>20</v>
      </c>
      <c r="AN1059" s="369" t="s">
        <v>1820</v>
      </c>
      <c r="AO1059" s="367" t="s">
        <v>1326</v>
      </c>
      <c r="AP1059" s="370" t="s">
        <v>1835</v>
      </c>
      <c r="AQ1059" s="376" t="s">
        <v>690</v>
      </c>
      <c r="AR1059" s="369">
        <v>1.55293333333333E-3</v>
      </c>
      <c r="AS1059" s="369">
        <v>1.55293333333333E-3</v>
      </c>
      <c r="AT1059" s="369" t="s">
        <v>1424</v>
      </c>
      <c r="AW1059"/>
      <c r="AX1059" s="198"/>
      <c r="AY1059" s="184"/>
      <c r="AZ1059" s="184"/>
      <c r="BA1059" s="184"/>
      <c r="BB1059" s="186"/>
      <c r="BC1059" s="184"/>
      <c r="BD1059" s="184"/>
      <c r="BE1059" s="184"/>
      <c r="BF1059" s="184"/>
      <c r="BG1059" s="186"/>
      <c r="BH1059" s="186"/>
      <c r="BI1059" s="199"/>
      <c r="BJ1059" s="199"/>
      <c r="BK1059" s="199"/>
      <c r="BL1059" s="186"/>
      <c r="BM1059" s="186"/>
      <c r="BN1059" s="186"/>
      <c r="BO1059" s="186"/>
      <c r="BP1059" s="186"/>
      <c r="BQ1059" s="186"/>
      <c r="BR1059" s="186"/>
      <c r="BS1059" s="186"/>
      <c r="BT1059" s="187"/>
      <c r="BU1059" s="188"/>
      <c r="BV1059" s="189"/>
      <c r="BW1059" s="185"/>
      <c r="BX1059"/>
      <c r="BZ1059"/>
    </row>
    <row r="1060" spans="2:78" ht="18.75">
      <c r="B1060" s="363" t="s">
        <v>737</v>
      </c>
      <c r="C1060" s="364"/>
      <c r="D1060" s="365" t="s">
        <v>11</v>
      </c>
      <c r="E1060" s="365" t="s">
        <v>663</v>
      </c>
      <c r="F1060" s="365" t="s">
        <v>665</v>
      </c>
      <c r="G1060" s="366" t="s">
        <v>1424</v>
      </c>
      <c r="H1060" s="366" t="s">
        <v>34</v>
      </c>
      <c r="I1060" s="366" t="s">
        <v>1424</v>
      </c>
      <c r="J1060" s="366" t="s">
        <v>611</v>
      </c>
      <c r="L1060" s="368"/>
      <c r="M1060" s="368" t="s">
        <v>34</v>
      </c>
      <c r="N1060" s="367">
        <v>547166</v>
      </c>
      <c r="O1060" s="367" t="s">
        <v>1323</v>
      </c>
      <c r="P1060" s="371"/>
      <c r="S1060" s="367"/>
      <c r="U1060" s="369"/>
      <c r="W1060" s="369"/>
      <c r="Y1060" s="369"/>
      <c r="AA1060" s="369"/>
      <c r="AD1060" s="575">
        <v>0</v>
      </c>
      <c r="AE1060" s="370"/>
      <c r="AF1060" s="370"/>
      <c r="AG1060" s="374" t="s">
        <v>738</v>
      </c>
      <c r="AH1060" s="374"/>
      <c r="AI1060" s="374">
        <v>5000</v>
      </c>
      <c r="AJ1060" s="374">
        <v>1000</v>
      </c>
      <c r="AK1060" s="374">
        <v>500</v>
      </c>
      <c r="AN1060" s="369"/>
      <c r="AO1060" s="367" t="s">
        <v>1326</v>
      </c>
      <c r="AP1060" s="370"/>
      <c r="AR1060" s="369">
        <v>1.33333333333333E-3</v>
      </c>
      <c r="AS1060" s="369">
        <v>1.33333333333333E-3</v>
      </c>
      <c r="AT1060" s="369" t="s">
        <v>1424</v>
      </c>
      <c r="AW1060"/>
      <c r="AX1060" s="198"/>
      <c r="AY1060" s="184"/>
      <c r="AZ1060" s="184"/>
      <c r="BA1060" s="184"/>
      <c r="BB1060" s="186"/>
      <c r="BC1060" s="184"/>
      <c r="BD1060" s="184"/>
      <c r="BE1060" s="184"/>
      <c r="BF1060" s="184"/>
      <c r="BG1060" s="186"/>
      <c r="BH1060" s="186"/>
      <c r="BI1060" s="199"/>
      <c r="BJ1060" s="199"/>
      <c r="BK1060" s="199"/>
      <c r="BL1060" s="186"/>
      <c r="BM1060" s="186"/>
      <c r="BN1060" s="186"/>
      <c r="BO1060" s="186"/>
      <c r="BP1060" s="186"/>
      <c r="BQ1060" s="186"/>
      <c r="BR1060" s="186"/>
      <c r="BS1060" s="186"/>
      <c r="BT1060" s="187"/>
      <c r="BU1060" s="188"/>
      <c r="BV1060" s="189"/>
      <c r="BW1060" s="185"/>
      <c r="BX1060"/>
      <c r="BZ1060"/>
    </row>
    <row r="1061" spans="2:78" ht="18.75">
      <c r="B1061" s="363" t="s">
        <v>774</v>
      </c>
      <c r="C1061" s="364">
        <v>37368116000198</v>
      </c>
      <c r="D1061" s="365" t="s">
        <v>11</v>
      </c>
      <c r="E1061" s="365" t="s">
        <v>621</v>
      </c>
      <c r="F1061" s="365" t="s">
        <v>694</v>
      </c>
      <c r="G1061" s="366" t="s">
        <v>868</v>
      </c>
      <c r="H1061" s="366" t="s">
        <v>34</v>
      </c>
      <c r="I1061" s="366" t="s">
        <v>1424</v>
      </c>
      <c r="J1061" s="366" t="s">
        <v>608</v>
      </c>
      <c r="K1061" s="367" t="s">
        <v>48</v>
      </c>
      <c r="L1061" s="368" t="s">
        <v>717</v>
      </c>
      <c r="M1061" s="368" t="s">
        <v>34</v>
      </c>
      <c r="N1061" s="367">
        <v>547263</v>
      </c>
      <c r="O1061" s="367" t="s">
        <v>1323</v>
      </c>
      <c r="P1061" s="371">
        <v>44043</v>
      </c>
      <c r="Q1061" s="372">
        <v>36.471035290000003</v>
      </c>
      <c r="R1061" s="372">
        <v>53.83386267884466</v>
      </c>
      <c r="S1061" s="367">
        <v>1</v>
      </c>
      <c r="T1061" s="369">
        <v>5.0808626124483114E-2</v>
      </c>
      <c r="U1061" s="369">
        <v>0.54439014003005215</v>
      </c>
      <c r="V1061" s="369">
        <v>6.3723522992811255E-2</v>
      </c>
      <c r="W1061" s="369">
        <v>0.5708896050151876</v>
      </c>
      <c r="X1061" s="369">
        <v>0.18930096484556258</v>
      </c>
      <c r="Y1061" s="369">
        <v>1.2958742410841211</v>
      </c>
      <c r="AA1061" s="369"/>
      <c r="AB1061" s="369">
        <v>6.5468838733951901E-2</v>
      </c>
      <c r="AC1061" s="373">
        <v>-0.73161405546069769</v>
      </c>
      <c r="AD1061" s="575">
        <v>37368078000173</v>
      </c>
      <c r="AE1061" s="370" t="s">
        <v>1843</v>
      </c>
      <c r="AF1061" s="370" t="s">
        <v>1812</v>
      </c>
      <c r="AG1061" s="374" t="s">
        <v>1459</v>
      </c>
      <c r="AH1061" s="374" t="s">
        <v>1819</v>
      </c>
      <c r="AI1061" s="374">
        <v>500</v>
      </c>
      <c r="AJ1061" s="374">
        <v>100</v>
      </c>
      <c r="AK1061" s="374">
        <v>100</v>
      </c>
      <c r="AL1061" s="722">
        <v>1</v>
      </c>
      <c r="AM1061" s="722">
        <v>0</v>
      </c>
      <c r="AN1061" s="369" t="s">
        <v>1928</v>
      </c>
      <c r="AO1061" s="367" t="s">
        <v>1326</v>
      </c>
      <c r="AP1061" s="370" t="s">
        <v>1821</v>
      </c>
      <c r="AQ1061" s="376" t="s">
        <v>677</v>
      </c>
      <c r="AR1061" s="369">
        <v>1.8666666666666699E-3</v>
      </c>
      <c r="AS1061" s="369">
        <v>1.8666666666666699E-3</v>
      </c>
      <c r="AT1061" s="369" t="s">
        <v>1424</v>
      </c>
      <c r="AW1061"/>
      <c r="AX1061" s="198"/>
      <c r="AY1061" s="184"/>
      <c r="AZ1061" s="184"/>
      <c r="BA1061" s="184"/>
      <c r="BB1061" s="186"/>
      <c r="BC1061" s="184"/>
      <c r="BD1061" s="184"/>
      <c r="BE1061" s="184"/>
      <c r="BF1061" s="184"/>
      <c r="BG1061" s="186"/>
      <c r="BH1061" s="186"/>
      <c r="BI1061" s="199"/>
      <c r="BJ1061" s="199"/>
      <c r="BK1061" s="199"/>
      <c r="BL1061" s="186"/>
      <c r="BM1061" s="186"/>
      <c r="BN1061" s="186"/>
      <c r="BO1061" s="186"/>
      <c r="BP1061" s="186"/>
      <c r="BQ1061" s="186"/>
      <c r="BR1061" s="186"/>
      <c r="BS1061" s="186"/>
      <c r="BT1061" s="187"/>
      <c r="BU1061" s="188"/>
      <c r="BV1061" s="189"/>
      <c r="BW1061" s="185"/>
      <c r="BX1061"/>
      <c r="BZ1061"/>
    </row>
    <row r="1062" spans="2:78" ht="18.75">
      <c r="B1062" s="363" t="s">
        <v>191</v>
      </c>
      <c r="C1062" s="364">
        <v>37532896000160</v>
      </c>
      <c r="D1062" s="365" t="s">
        <v>14</v>
      </c>
      <c r="E1062" s="365" t="s">
        <v>607</v>
      </c>
      <c r="F1062" s="365" t="s">
        <v>1424</v>
      </c>
      <c r="G1062" s="366" t="s">
        <v>1424</v>
      </c>
      <c r="H1062" s="366" t="s">
        <v>34</v>
      </c>
      <c r="I1062" s="366" t="s">
        <v>34</v>
      </c>
      <c r="J1062" s="366" t="s">
        <v>608</v>
      </c>
      <c r="K1062" s="367" t="s">
        <v>48</v>
      </c>
      <c r="L1062" s="368"/>
      <c r="M1062" s="368" t="s">
        <v>1421</v>
      </c>
      <c r="N1062" s="367">
        <v>547409</v>
      </c>
      <c r="O1062" s="367" t="s">
        <v>1323</v>
      </c>
      <c r="P1062" s="371">
        <v>44045</v>
      </c>
      <c r="Q1062" s="372">
        <v>11.401420659999999</v>
      </c>
      <c r="R1062" s="372">
        <v>11.673703235697207</v>
      </c>
      <c r="S1062" s="367">
        <v>2</v>
      </c>
      <c r="T1062" s="369">
        <v>-0.12870814279275855</v>
      </c>
      <c r="U1062" s="369">
        <v>-1.3790462215272228</v>
      </c>
      <c r="V1062" s="369">
        <v>-0.29301940508890834</v>
      </c>
      <c r="W1062" s="369">
        <v>-2.6251174539088717</v>
      </c>
      <c r="X1062" s="369">
        <v>-0.25782297131356435</v>
      </c>
      <c r="Y1062" s="369">
        <v>-1.7649468799992234</v>
      </c>
      <c r="AA1062" s="369"/>
      <c r="AB1062" s="369">
        <v>0.28106251398360799</v>
      </c>
      <c r="AC1062" s="373">
        <v>-1.4396827416044811</v>
      </c>
      <c r="AD1062" s="575">
        <v>0</v>
      </c>
      <c r="AE1062" s="370" t="s">
        <v>2121</v>
      </c>
      <c r="AF1062" s="370" t="s">
        <v>1812</v>
      </c>
      <c r="AG1062" s="374" t="s">
        <v>1459</v>
      </c>
      <c r="AH1062" s="374" t="s">
        <v>1813</v>
      </c>
      <c r="AI1062" s="374">
        <v>5000</v>
      </c>
      <c r="AJ1062" s="374">
        <v>1000</v>
      </c>
      <c r="AK1062" s="374">
        <v>5000</v>
      </c>
      <c r="AL1062" s="722">
        <v>2</v>
      </c>
      <c r="AM1062" s="722">
        <v>20</v>
      </c>
      <c r="AN1062" s="369" t="s">
        <v>1815</v>
      </c>
      <c r="AO1062" s="367" t="s">
        <v>1326</v>
      </c>
      <c r="AP1062" s="370" t="s">
        <v>1816</v>
      </c>
      <c r="AQ1062" s="376" t="s">
        <v>667</v>
      </c>
      <c r="AR1062" s="369">
        <v>2.66666666666667E-3</v>
      </c>
      <c r="AS1062" s="369">
        <v>2.66666666666667E-3</v>
      </c>
      <c r="AT1062" s="369" t="s">
        <v>1424</v>
      </c>
      <c r="AW1062"/>
      <c r="AX1062" s="198"/>
      <c r="AY1062" s="184"/>
      <c r="AZ1062" s="184"/>
      <c r="BA1062" s="184"/>
      <c r="BB1062" s="186"/>
      <c r="BC1062" s="184"/>
      <c r="BD1062" s="184"/>
      <c r="BE1062" s="184"/>
      <c r="BF1062" s="184"/>
      <c r="BG1062" s="186"/>
      <c r="BH1062" s="186"/>
      <c r="BI1062" s="199"/>
      <c r="BJ1062" s="199"/>
      <c r="BK1062" s="199"/>
      <c r="BL1062" s="186"/>
      <c r="BM1062" s="186"/>
      <c r="BN1062" s="186"/>
      <c r="BO1062" s="186"/>
      <c r="BP1062" s="186"/>
      <c r="BQ1062" s="186"/>
      <c r="BR1062" s="186"/>
      <c r="BS1062" s="186"/>
      <c r="BT1062" s="187"/>
      <c r="BU1062" s="188"/>
      <c r="BV1062" s="189"/>
      <c r="BW1062" s="185"/>
      <c r="BX1062"/>
      <c r="BZ1062"/>
    </row>
    <row r="1063" spans="2:78" ht="18.75">
      <c r="B1063" s="363" t="s">
        <v>1312</v>
      </c>
      <c r="C1063" s="364">
        <v>37405108000174</v>
      </c>
      <c r="D1063" s="365" t="s">
        <v>13</v>
      </c>
      <c r="E1063" s="365" t="s">
        <v>616</v>
      </c>
      <c r="F1063" s="365" t="s">
        <v>619</v>
      </c>
      <c r="G1063" s="366" t="s">
        <v>34</v>
      </c>
      <c r="H1063" s="366" t="s">
        <v>1339</v>
      </c>
      <c r="I1063" s="366" t="s">
        <v>34</v>
      </c>
      <c r="J1063" s="366" t="s">
        <v>611</v>
      </c>
      <c r="K1063" s="367" t="s">
        <v>48</v>
      </c>
      <c r="L1063" s="368"/>
      <c r="M1063" s="368" t="s">
        <v>1421</v>
      </c>
      <c r="N1063" s="367">
        <v>547816</v>
      </c>
      <c r="O1063" s="367" t="s">
        <v>1323</v>
      </c>
      <c r="P1063" s="371">
        <v>44034</v>
      </c>
      <c r="Q1063" s="372">
        <v>48.323575390000002</v>
      </c>
      <c r="R1063" s="372">
        <v>49.389410627410314</v>
      </c>
      <c r="S1063" s="367">
        <v>3</v>
      </c>
      <c r="T1063" s="369">
        <v>0.11262318262284743</v>
      </c>
      <c r="U1063" s="369">
        <v>1.2067035626680365</v>
      </c>
      <c r="V1063" s="369">
        <v>0.13332913132959145</v>
      </c>
      <c r="W1063" s="369">
        <v>1.1944759414879702</v>
      </c>
      <c r="X1063" s="369">
        <v>0.23609466061394291</v>
      </c>
      <c r="Y1063" s="369">
        <v>1.6162040663485724</v>
      </c>
      <c r="AA1063" s="369"/>
      <c r="AB1063" s="369">
        <v>3.8141319146380907E-2</v>
      </c>
      <c r="AC1063" s="373">
        <v>0.56913830486618089</v>
      </c>
      <c r="AD1063" s="575">
        <v>37405165000153</v>
      </c>
      <c r="AE1063" s="370" t="s">
        <v>2073</v>
      </c>
      <c r="AF1063" s="370" t="s">
        <v>1812</v>
      </c>
      <c r="AG1063" s="374" t="s">
        <v>1459</v>
      </c>
      <c r="AH1063" s="374" t="s">
        <v>1813</v>
      </c>
      <c r="AI1063" s="374">
        <v>1000</v>
      </c>
      <c r="AJ1063" s="374">
        <v>500</v>
      </c>
      <c r="AK1063" s="374">
        <v>0</v>
      </c>
      <c r="AL1063" s="722">
        <v>0.65</v>
      </c>
      <c r="AM1063" s="722">
        <v>0</v>
      </c>
      <c r="AN1063" s="369" t="s">
        <v>1815</v>
      </c>
      <c r="AO1063" s="367" t="s">
        <v>1326</v>
      </c>
      <c r="AP1063" s="370" t="s">
        <v>1835</v>
      </c>
      <c r="AQ1063" s="376" t="s">
        <v>1950</v>
      </c>
      <c r="AR1063" s="369">
        <v>3.6833333333333301E-3</v>
      </c>
      <c r="AS1063" s="369">
        <v>3.6833333333333301E-3</v>
      </c>
      <c r="AT1063" s="369" t="s">
        <v>1424</v>
      </c>
      <c r="AW1063"/>
      <c r="AX1063" s="198"/>
      <c r="AY1063" s="184"/>
      <c r="AZ1063" s="184"/>
      <c r="BA1063" s="184"/>
      <c r="BB1063" s="186"/>
      <c r="BC1063" s="184"/>
      <c r="BD1063" s="184"/>
      <c r="BE1063" s="184"/>
      <c r="BF1063" s="184"/>
      <c r="BG1063" s="186"/>
      <c r="BH1063" s="186"/>
      <c r="BI1063" s="199"/>
      <c r="BJ1063" s="199"/>
      <c r="BK1063" s="199"/>
      <c r="BL1063" s="186"/>
      <c r="BM1063" s="186"/>
      <c r="BN1063" s="186"/>
      <c r="BO1063" s="186"/>
      <c r="BP1063" s="186"/>
      <c r="BQ1063" s="186"/>
      <c r="BR1063" s="186"/>
      <c r="BS1063" s="186"/>
      <c r="BT1063" s="187"/>
      <c r="BU1063" s="188"/>
      <c r="BV1063" s="189"/>
      <c r="BW1063" s="185"/>
      <c r="BX1063"/>
      <c r="BZ1063"/>
    </row>
    <row r="1064" spans="2:78" ht="18.75">
      <c r="B1064" s="363" t="s">
        <v>1576</v>
      </c>
      <c r="C1064" s="364">
        <v>37927707000158</v>
      </c>
      <c r="D1064" s="365" t="s">
        <v>11</v>
      </c>
      <c r="E1064" s="365" t="s">
        <v>620</v>
      </c>
      <c r="F1064" s="365" t="s">
        <v>674</v>
      </c>
      <c r="G1064" s="366" t="s">
        <v>740</v>
      </c>
      <c r="H1064" s="366" t="s">
        <v>34</v>
      </c>
      <c r="I1064" s="366" t="s">
        <v>1306</v>
      </c>
      <c r="J1064" s="366" t="s">
        <v>608</v>
      </c>
      <c r="K1064" s="367" t="s">
        <v>48</v>
      </c>
      <c r="L1064" s="368"/>
      <c r="M1064" s="368" t="s">
        <v>1424</v>
      </c>
      <c r="N1064" s="367">
        <v>547999</v>
      </c>
      <c r="O1064" s="367" t="s">
        <v>1323</v>
      </c>
      <c r="P1064" s="371">
        <v>44056</v>
      </c>
      <c r="Q1064" s="372">
        <v>457.54968731000002</v>
      </c>
      <c r="R1064" s="372">
        <v>438.94090972920645</v>
      </c>
      <c r="S1064" s="367">
        <v>0</v>
      </c>
      <c r="T1064" s="369">
        <v>9.3024502465106629E-2</v>
      </c>
      <c r="U1064" s="369">
        <v>0.99671307386134356</v>
      </c>
      <c r="V1064" s="369">
        <v>0.11133279077320379</v>
      </c>
      <c r="W1064" s="369">
        <v>0.99741398410949422</v>
      </c>
      <c r="X1064" s="369">
        <v>0.14836401360781593</v>
      </c>
      <c r="Y1064" s="369">
        <v>1.0156372086908012</v>
      </c>
      <c r="AA1064" s="369"/>
      <c r="AB1064" s="369">
        <v>1.3225907954206096E-3</v>
      </c>
      <c r="AC1064" s="373">
        <v>-0.21824953950675666</v>
      </c>
      <c r="AD1064" s="575">
        <v>0</v>
      </c>
      <c r="AE1064" s="370" t="s">
        <v>1836</v>
      </c>
      <c r="AF1064" s="370" t="s">
        <v>1833</v>
      </c>
      <c r="AG1064" s="374" t="s">
        <v>1458</v>
      </c>
      <c r="AH1064" s="374" t="s">
        <v>1819</v>
      </c>
      <c r="AI1064" s="374">
        <v>1000</v>
      </c>
      <c r="AJ1064" s="374">
        <v>1000</v>
      </c>
      <c r="AK1064" s="374">
        <v>1000</v>
      </c>
      <c r="AL1064" s="722">
        <v>0.08</v>
      </c>
      <c r="AM1064" s="722">
        <v>0</v>
      </c>
      <c r="AN1064" s="369" t="s">
        <v>1820</v>
      </c>
      <c r="AO1064" s="367" t="s">
        <v>1323</v>
      </c>
      <c r="AP1064" s="370" t="s">
        <v>1821</v>
      </c>
      <c r="AQ1064" s="376" t="s">
        <v>1815</v>
      </c>
      <c r="AR1064" s="369">
        <v>0</v>
      </c>
      <c r="AS1064" s="369">
        <v>0</v>
      </c>
      <c r="AT1064" s="369" t="s">
        <v>1424</v>
      </c>
      <c r="AW1064" s="198"/>
      <c r="AX1064" s="198"/>
      <c r="AY1064" s="184"/>
      <c r="AZ1064" s="184"/>
      <c r="BA1064" s="184"/>
      <c r="BB1064" s="186"/>
      <c r="BC1064" s="184"/>
      <c r="BD1064" s="184"/>
      <c r="BE1064" s="184"/>
      <c r="BF1064" s="184"/>
      <c r="BG1064" s="186"/>
      <c r="BH1064" s="186"/>
      <c r="BI1064" s="199"/>
      <c r="BJ1064" s="199"/>
      <c r="BK1064" s="199"/>
      <c r="BL1064" s="186"/>
      <c r="BM1064" s="186"/>
      <c r="BN1064" s="186"/>
      <c r="BO1064" s="186"/>
      <c r="BP1064" s="186"/>
      <c r="BQ1064" s="186"/>
      <c r="BR1064" s="186"/>
      <c r="BS1064" s="186"/>
      <c r="BT1064" s="187"/>
      <c r="BU1064" s="188"/>
      <c r="BV1064" s="189"/>
      <c r="BW1064" s="185"/>
      <c r="BX1064"/>
      <c r="BZ1064"/>
    </row>
    <row r="1065" spans="2:78" ht="18.75">
      <c r="B1065" s="363" t="s">
        <v>1179</v>
      </c>
      <c r="C1065" s="364">
        <v>37308394000150</v>
      </c>
      <c r="D1065" s="365" t="s">
        <v>14</v>
      </c>
      <c r="E1065" s="365" t="s">
        <v>607</v>
      </c>
      <c r="F1065" s="365" t="s">
        <v>1424</v>
      </c>
      <c r="G1065" s="366" t="s">
        <v>1424</v>
      </c>
      <c r="H1065" s="366" t="s">
        <v>34</v>
      </c>
      <c r="I1065" s="366" t="s">
        <v>34</v>
      </c>
      <c r="J1065" s="366" t="s">
        <v>611</v>
      </c>
      <c r="K1065" s="367" t="s">
        <v>1815</v>
      </c>
      <c r="L1065" s="368"/>
      <c r="M1065" s="368" t="s">
        <v>34</v>
      </c>
      <c r="N1065" s="367">
        <v>548049</v>
      </c>
      <c r="O1065" s="367" t="s">
        <v>1323</v>
      </c>
      <c r="P1065" s="371">
        <v>44055</v>
      </c>
      <c r="Q1065" s="372">
        <v>301.97363065000002</v>
      </c>
      <c r="R1065" s="372">
        <v>359.18151706780873</v>
      </c>
      <c r="S1065" s="367">
        <v>3</v>
      </c>
      <c r="T1065" s="369">
        <v>-0.30140028919629946</v>
      </c>
      <c r="U1065" s="369">
        <v>-3.2293600153381612</v>
      </c>
      <c r="V1065" s="369">
        <v>-0.25983426730315573</v>
      </c>
      <c r="W1065" s="369">
        <v>-2.3278167192175383</v>
      </c>
      <c r="X1065" s="369">
        <v>-4.8143372485426439E-2</v>
      </c>
      <c r="Y1065" s="369">
        <v>-0.32956914051484076</v>
      </c>
      <c r="AA1065" s="369"/>
      <c r="AB1065" s="369">
        <v>0.23279357771127282</v>
      </c>
      <c r="AC1065" s="373">
        <v>-1.595644160635401</v>
      </c>
      <c r="AD1065" s="575">
        <v>37308317000108</v>
      </c>
      <c r="AE1065" s="370" t="s">
        <v>2073</v>
      </c>
      <c r="AF1065" s="370" t="s">
        <v>1858</v>
      </c>
      <c r="AG1065" s="374" t="s">
        <v>721</v>
      </c>
      <c r="AH1065" s="374" t="s">
        <v>1813</v>
      </c>
      <c r="AI1065" s="374">
        <v>5000</v>
      </c>
      <c r="AJ1065" s="374">
        <v>500</v>
      </c>
      <c r="AK1065" s="374">
        <v>500</v>
      </c>
      <c r="AL1065" s="722">
        <v>0.85</v>
      </c>
      <c r="AM1065" s="722">
        <v>20</v>
      </c>
      <c r="AN1065" s="369" t="s">
        <v>1824</v>
      </c>
      <c r="AO1065" s="367" t="s">
        <v>1326</v>
      </c>
      <c r="AP1065" s="370" t="s">
        <v>1816</v>
      </c>
      <c r="AQ1065" s="376" t="s">
        <v>689</v>
      </c>
      <c r="AR1065" s="369">
        <v>4.0233333333333302E-3</v>
      </c>
      <c r="AS1065" s="369">
        <v>4.0233333333333302E-3</v>
      </c>
      <c r="AT1065" s="369" t="s">
        <v>1424</v>
      </c>
      <c r="AW1065"/>
      <c r="AX1065" s="198"/>
      <c r="AY1065" s="184"/>
      <c r="AZ1065" s="184"/>
      <c r="BA1065" s="184"/>
      <c r="BB1065" s="186"/>
      <c r="BC1065" s="184"/>
      <c r="BD1065" s="184"/>
      <c r="BE1065" s="184"/>
      <c r="BF1065" s="184"/>
      <c r="BG1065" s="186"/>
      <c r="BH1065" s="186"/>
      <c r="BI1065" s="199"/>
      <c r="BJ1065" s="199"/>
      <c r="BK1065" s="199"/>
      <c r="BL1065" s="186"/>
      <c r="BM1065" s="186"/>
      <c r="BN1065" s="186"/>
      <c r="BO1065" s="186"/>
      <c r="BP1065" s="186"/>
      <c r="BQ1065" s="186"/>
      <c r="BR1065" s="186"/>
      <c r="BS1065" s="186"/>
      <c r="BT1065" s="187"/>
      <c r="BU1065" s="188"/>
      <c r="BV1065" s="189"/>
      <c r="BW1065" s="185"/>
      <c r="BX1065"/>
      <c r="BZ1065"/>
    </row>
    <row r="1066" spans="2:78" ht="18.75">
      <c r="B1066" s="363" t="s">
        <v>1569</v>
      </c>
      <c r="C1066" s="364">
        <v>37953612000109</v>
      </c>
      <c r="D1066" s="365" t="s">
        <v>11</v>
      </c>
      <c r="E1066" s="365" t="s">
        <v>620</v>
      </c>
      <c r="F1066" s="365" t="s">
        <v>674</v>
      </c>
      <c r="G1066" s="366" t="s">
        <v>740</v>
      </c>
      <c r="H1066" s="366" t="s">
        <v>34</v>
      </c>
      <c r="I1066" s="366" t="s">
        <v>1306</v>
      </c>
      <c r="J1066" s="366" t="s">
        <v>608</v>
      </c>
      <c r="K1066" s="367" t="s">
        <v>48</v>
      </c>
      <c r="L1066" s="368"/>
      <c r="M1066" s="368" t="s">
        <v>1424</v>
      </c>
      <c r="N1066" s="367">
        <v>548065</v>
      </c>
      <c r="O1066" s="367" t="s">
        <v>1323</v>
      </c>
      <c r="P1066" s="371">
        <v>44057</v>
      </c>
      <c r="Q1066" s="372">
        <v>100.82379874</v>
      </c>
      <c r="R1066" s="372">
        <v>55.257098601984147</v>
      </c>
      <c r="S1066" s="367">
        <v>0</v>
      </c>
      <c r="T1066" s="369">
        <v>9.4701604366949743E-2</v>
      </c>
      <c r="U1066" s="369">
        <v>1.0146824190066377</v>
      </c>
      <c r="V1066" s="369">
        <v>0.11328853663828675</v>
      </c>
      <c r="W1066" s="369">
        <v>1.014935221668084</v>
      </c>
      <c r="X1066" s="369">
        <v>0.1508054044723568</v>
      </c>
      <c r="Y1066" s="369">
        <v>1.0323499366811613</v>
      </c>
      <c r="AA1066" s="369"/>
      <c r="AB1066" s="369">
        <v>1.5263222514782227E-3</v>
      </c>
      <c r="AC1066" s="373">
        <v>1.0922274319279432</v>
      </c>
      <c r="AD1066" s="575">
        <v>0</v>
      </c>
      <c r="AE1066" s="370" t="s">
        <v>1836</v>
      </c>
      <c r="AF1066" s="370" t="s">
        <v>1833</v>
      </c>
      <c r="AG1066" s="374" t="s">
        <v>1458</v>
      </c>
      <c r="AH1066" s="374" t="s">
        <v>1819</v>
      </c>
      <c r="AI1066" s="374">
        <v>0</v>
      </c>
      <c r="AJ1066" s="374">
        <v>50</v>
      </c>
      <c r="AK1066" s="374">
        <v>1</v>
      </c>
      <c r="AL1066" s="722">
        <v>0</v>
      </c>
      <c r="AM1066" s="722">
        <v>0</v>
      </c>
      <c r="AN1066" s="369" t="s">
        <v>1820</v>
      </c>
      <c r="AO1066" s="367" t="s">
        <v>1326</v>
      </c>
      <c r="AP1066" s="370" t="s">
        <v>1821</v>
      </c>
      <c r="AQ1066" s="376" t="s">
        <v>1815</v>
      </c>
      <c r="AR1066" s="369">
        <v>0</v>
      </c>
      <c r="AS1066" s="369">
        <v>0</v>
      </c>
      <c r="AT1066" s="369" t="s">
        <v>1424</v>
      </c>
      <c r="AW1066"/>
      <c r="AX1066" s="198"/>
      <c r="AY1066" s="184"/>
      <c r="AZ1066" s="184"/>
      <c r="BA1066" s="184"/>
      <c r="BB1066" s="186"/>
      <c r="BC1066" s="184"/>
      <c r="BD1066" s="184"/>
      <c r="BE1066" s="184"/>
      <c r="BF1066" s="184"/>
      <c r="BG1066" s="186"/>
      <c r="BH1066" s="186"/>
      <c r="BI1066" s="199"/>
      <c r="BJ1066" s="199"/>
      <c r="BK1066" s="199"/>
      <c r="BL1066" s="186"/>
      <c r="BM1066" s="186"/>
      <c r="BN1066" s="186"/>
      <c r="BO1066" s="186"/>
      <c r="BP1066" s="186"/>
      <c r="BQ1066" s="186"/>
      <c r="BR1066" s="186"/>
      <c r="BS1066" s="186"/>
      <c r="BT1066" s="187"/>
      <c r="BU1066" s="188"/>
      <c r="BV1066" s="189"/>
      <c r="BW1066" s="185"/>
      <c r="BX1066"/>
      <c r="BZ1066"/>
    </row>
    <row r="1067" spans="2:78" ht="18.75">
      <c r="B1067" s="363" t="s">
        <v>1004</v>
      </c>
      <c r="C1067" s="364">
        <v>37567202000120</v>
      </c>
      <c r="D1067" s="365" t="s">
        <v>14</v>
      </c>
      <c r="E1067" s="365" t="s">
        <v>614</v>
      </c>
      <c r="F1067" s="365" t="s">
        <v>1424</v>
      </c>
      <c r="G1067" s="366" t="s">
        <v>1424</v>
      </c>
      <c r="H1067" s="366" t="s">
        <v>1339</v>
      </c>
      <c r="I1067" s="366" t="s">
        <v>34</v>
      </c>
      <c r="J1067" s="366" t="s">
        <v>608</v>
      </c>
      <c r="K1067" s="367" t="s">
        <v>48</v>
      </c>
      <c r="L1067" s="368" t="s">
        <v>1341</v>
      </c>
      <c r="M1067" s="368" t="s">
        <v>34</v>
      </c>
      <c r="N1067" s="367">
        <v>548219</v>
      </c>
      <c r="O1067" s="367" t="s">
        <v>1323</v>
      </c>
      <c r="P1067" s="371">
        <v>44044</v>
      </c>
      <c r="Q1067" s="372">
        <v>39.784191579999998</v>
      </c>
      <c r="R1067" s="372">
        <v>30.676350601195217</v>
      </c>
      <c r="S1067" s="367">
        <v>2</v>
      </c>
      <c r="T1067" s="369">
        <v>9.2028930080338078E-2</v>
      </c>
      <c r="U1067" s="369">
        <v>0.9860459916885973</v>
      </c>
      <c r="V1067" s="369">
        <v>9.7659710532564725E-2</v>
      </c>
      <c r="W1067" s="369">
        <v>0.87491888322186773</v>
      </c>
      <c r="X1067" s="369">
        <v>0.22019310045928697</v>
      </c>
      <c r="Y1067" s="369">
        <v>1.5073487194448754</v>
      </c>
      <c r="AA1067" s="369"/>
      <c r="AB1067" s="369">
        <v>3.2438072476836284E-2</v>
      </c>
      <c r="AC1067" s="373">
        <v>-0.43041198217512561</v>
      </c>
      <c r="AD1067" s="575">
        <v>37347996000116</v>
      </c>
      <c r="AE1067" s="370" t="s">
        <v>1908</v>
      </c>
      <c r="AF1067" s="370" t="s">
        <v>1856</v>
      </c>
      <c r="AG1067" s="374" t="s">
        <v>59</v>
      </c>
      <c r="AH1067" s="374" t="s">
        <v>1813</v>
      </c>
      <c r="AI1067" s="374">
        <v>100</v>
      </c>
      <c r="AJ1067" s="374">
        <v>0</v>
      </c>
      <c r="AK1067" s="374">
        <v>0</v>
      </c>
      <c r="AL1067" s="722">
        <v>0</v>
      </c>
      <c r="AM1067" s="722">
        <v>0</v>
      </c>
      <c r="AN1067" s="369" t="s">
        <v>1824</v>
      </c>
      <c r="AO1067" s="367" t="s">
        <v>1326</v>
      </c>
      <c r="AP1067" s="370" t="s">
        <v>1835</v>
      </c>
      <c r="AQ1067" s="376" t="s">
        <v>670</v>
      </c>
      <c r="AR1067" s="369">
        <v>4.6666666666666697E-3</v>
      </c>
      <c r="AS1067" s="369">
        <v>4.6666666666666697E-3</v>
      </c>
      <c r="AT1067" s="369" t="s">
        <v>1424</v>
      </c>
      <c r="AW1067" s="198"/>
      <c r="AX1067" s="198"/>
      <c r="AY1067" s="184"/>
      <c r="AZ1067" s="184"/>
      <c r="BA1067" s="184"/>
      <c r="BB1067" s="186"/>
      <c r="BC1067" s="184"/>
      <c r="BD1067" s="184"/>
      <c r="BE1067" s="184"/>
      <c r="BF1067" s="184"/>
      <c r="BG1067" s="186"/>
      <c r="BH1067" s="186"/>
      <c r="BI1067" s="199"/>
      <c r="BJ1067" s="199"/>
      <c r="BK1067" s="199"/>
      <c r="BL1067" s="218"/>
      <c r="BM1067" s="186"/>
      <c r="BN1067" s="186"/>
      <c r="BO1067" s="186"/>
      <c r="BP1067" s="186"/>
      <c r="BQ1067" s="186"/>
      <c r="BR1067" s="186"/>
      <c r="BS1067" s="186"/>
      <c r="BT1067" s="187"/>
      <c r="BU1067" s="188"/>
      <c r="BV1067" s="189"/>
      <c r="BW1067" s="185"/>
      <c r="BX1067"/>
      <c r="BZ1067"/>
    </row>
    <row r="1068" spans="2:78" ht="18.75">
      <c r="B1068" s="363" t="s">
        <v>1550</v>
      </c>
      <c r="C1068" s="364">
        <v>37327331000140</v>
      </c>
      <c r="D1068" s="365" t="s">
        <v>14</v>
      </c>
      <c r="E1068" s="365" t="s">
        <v>607</v>
      </c>
      <c r="F1068" s="365" t="s">
        <v>1424</v>
      </c>
      <c r="G1068" s="366" t="s">
        <v>1424</v>
      </c>
      <c r="H1068" s="366" t="s">
        <v>34</v>
      </c>
      <c r="I1068" s="366" t="s">
        <v>34</v>
      </c>
      <c r="J1068" s="366" t="s">
        <v>608</v>
      </c>
      <c r="K1068" s="367" t="s">
        <v>48</v>
      </c>
      <c r="L1068" s="368"/>
      <c r="M1068" s="368" t="s">
        <v>1424</v>
      </c>
      <c r="N1068" s="367">
        <v>548294</v>
      </c>
      <c r="O1068" s="367" t="s">
        <v>1323</v>
      </c>
      <c r="P1068" s="371">
        <v>44045</v>
      </c>
      <c r="Q1068" s="372">
        <v>4.2587242300000003</v>
      </c>
      <c r="R1068" s="372">
        <v>18.988270619482076</v>
      </c>
      <c r="S1068" s="367">
        <v>2</v>
      </c>
      <c r="T1068" s="369">
        <v>-1.749130259391285E-2</v>
      </c>
      <c r="U1068" s="369">
        <v>-0.18741094563507252</v>
      </c>
      <c r="V1068" s="369">
        <v>-0.10884707034235497</v>
      </c>
      <c r="W1068" s="369">
        <v>-0.97514478290563811</v>
      </c>
      <c r="X1068" s="369">
        <v>-8.517282636053336E-3</v>
      </c>
      <c r="Y1068" s="369">
        <v>-5.830571006914393E-2</v>
      </c>
      <c r="AA1068" s="369"/>
      <c r="AB1068" s="369">
        <v>7.355958098334342E-2</v>
      </c>
      <c r="AC1068" s="373">
        <v>-2.9971420853734516</v>
      </c>
      <c r="AD1068" s="575">
        <v>0</v>
      </c>
      <c r="AE1068" s="370" t="s">
        <v>1841</v>
      </c>
      <c r="AF1068" s="370" t="s">
        <v>1826</v>
      </c>
      <c r="AG1068" s="374" t="s">
        <v>730</v>
      </c>
      <c r="AH1068" s="374" t="s">
        <v>1819</v>
      </c>
      <c r="AI1068" s="374">
        <v>5000</v>
      </c>
      <c r="AJ1068" s="374">
        <v>5000</v>
      </c>
      <c r="AK1068" s="374">
        <v>1000</v>
      </c>
      <c r="AL1068" s="722">
        <v>2</v>
      </c>
      <c r="AM1068" s="722">
        <v>20</v>
      </c>
      <c r="AN1068" s="369" t="s">
        <v>1815</v>
      </c>
      <c r="AO1068" s="367" t="s">
        <v>1326</v>
      </c>
      <c r="AP1068" s="370" t="s">
        <v>1835</v>
      </c>
      <c r="AQ1068" s="376" t="s">
        <v>1815</v>
      </c>
      <c r="AR1068" s="369">
        <v>0</v>
      </c>
      <c r="AS1068" s="369">
        <v>0</v>
      </c>
      <c r="AT1068" s="369" t="s">
        <v>1424</v>
      </c>
      <c r="AW1068"/>
      <c r="AX1068" s="198"/>
      <c r="AY1068" s="184"/>
      <c r="AZ1068" s="184"/>
      <c r="BA1068" s="184"/>
      <c r="BB1068" s="186"/>
      <c r="BC1068" s="184"/>
      <c r="BD1068" s="184"/>
      <c r="BE1068" s="184"/>
      <c r="BF1068" s="184"/>
      <c r="BG1068" s="186"/>
      <c r="BH1068" s="186"/>
      <c r="BI1068" s="199"/>
      <c r="BJ1068" s="199"/>
      <c r="BK1068" s="199"/>
      <c r="BL1068" s="186"/>
      <c r="BM1068" s="186"/>
      <c r="BN1068" s="186"/>
      <c r="BO1068" s="186"/>
      <c r="BP1068" s="186"/>
      <c r="BQ1068" s="186"/>
      <c r="BR1068" s="186"/>
      <c r="BS1068" s="186"/>
      <c r="BT1068" s="187"/>
      <c r="BU1068" s="188"/>
      <c r="BV1068" s="189"/>
      <c r="BW1068" s="185"/>
      <c r="BX1068"/>
      <c r="BZ1068"/>
    </row>
    <row r="1069" spans="2:78" ht="18.75">
      <c r="B1069" s="363" t="s">
        <v>1657</v>
      </c>
      <c r="C1069" s="364">
        <v>37013525000171</v>
      </c>
      <c r="D1069" s="365" t="s">
        <v>13</v>
      </c>
      <c r="E1069" s="365" t="s">
        <v>616</v>
      </c>
      <c r="F1069" s="365" t="s">
        <v>617</v>
      </c>
      <c r="G1069" s="366" t="s">
        <v>34</v>
      </c>
      <c r="H1069" s="366" t="s">
        <v>1339</v>
      </c>
      <c r="I1069" s="366" t="s">
        <v>34</v>
      </c>
      <c r="J1069" s="366" t="s">
        <v>608</v>
      </c>
      <c r="K1069" s="367" t="s">
        <v>48</v>
      </c>
      <c r="L1069" s="368"/>
      <c r="M1069" s="368" t="s">
        <v>1424</v>
      </c>
      <c r="N1069" s="367">
        <v>548669</v>
      </c>
      <c r="O1069" s="367" t="s">
        <v>1323</v>
      </c>
      <c r="P1069" s="371">
        <v>44064</v>
      </c>
      <c r="Q1069" s="372">
        <v>14.169840929999999</v>
      </c>
      <c r="R1069" s="372">
        <v>46.126797176494044</v>
      </c>
      <c r="S1069" s="367">
        <v>1</v>
      </c>
      <c r="T1069" s="369">
        <v>3.0484925465792401E-3</v>
      </c>
      <c r="U1069" s="369">
        <v>3.2663140314930644E-2</v>
      </c>
      <c r="V1069" s="369">
        <v>2.0429094508772172E-2</v>
      </c>
      <c r="W1069" s="369">
        <v>0.18302123214761018</v>
      </c>
      <c r="X1069" s="369">
        <v>3.325045899301049E-3</v>
      </c>
      <c r="Y1069" s="369">
        <v>2.2761856152407348E-2</v>
      </c>
      <c r="AA1069" s="369"/>
      <c r="AB1069" s="369">
        <v>4.224319183657943E-2</v>
      </c>
      <c r="AC1069" s="373">
        <v>-2.1587467028834295</v>
      </c>
      <c r="AD1069" s="575">
        <v>37828247000100</v>
      </c>
      <c r="AE1069" s="370" t="s">
        <v>1906</v>
      </c>
      <c r="AF1069" s="370" t="s">
        <v>1907</v>
      </c>
      <c r="AG1069" s="374" t="s">
        <v>1462</v>
      </c>
      <c r="AH1069" s="374" t="s">
        <v>1819</v>
      </c>
      <c r="AI1069" s="374">
        <v>1000</v>
      </c>
      <c r="AJ1069" s="374">
        <v>100</v>
      </c>
      <c r="AK1069" s="374">
        <v>1000</v>
      </c>
      <c r="AL1069" s="722">
        <v>2</v>
      </c>
      <c r="AM1069" s="722">
        <v>0</v>
      </c>
      <c r="AN1069" s="369" t="s">
        <v>1820</v>
      </c>
      <c r="AO1069" s="367" t="s">
        <v>1326</v>
      </c>
      <c r="AP1069" s="370" t="s">
        <v>1835</v>
      </c>
      <c r="AQ1069" s="376" t="s">
        <v>1815</v>
      </c>
      <c r="AR1069" s="369">
        <v>0</v>
      </c>
      <c r="AS1069" s="369">
        <v>0</v>
      </c>
      <c r="AT1069" s="369" t="s">
        <v>1424</v>
      </c>
      <c r="AW1069"/>
      <c r="AX1069" s="198"/>
      <c r="AY1069" s="184"/>
      <c r="AZ1069" s="184"/>
      <c r="BA1069" s="184"/>
      <c r="BB1069" s="186"/>
      <c r="BC1069" s="184"/>
      <c r="BD1069" s="184"/>
      <c r="BE1069" s="184"/>
      <c r="BF1069" s="184"/>
      <c r="BG1069" s="186"/>
      <c r="BH1069" s="186"/>
      <c r="BI1069" s="199"/>
      <c r="BJ1069" s="199"/>
      <c r="BK1069" s="199"/>
      <c r="BL1069" s="186"/>
      <c r="BM1069" s="186"/>
      <c r="BN1069" s="186"/>
      <c r="BO1069" s="186"/>
      <c r="BP1069" s="186"/>
      <c r="BQ1069" s="186"/>
      <c r="BR1069" s="186"/>
      <c r="BS1069" s="186"/>
      <c r="BT1069" s="187"/>
      <c r="BU1069" s="188"/>
      <c r="BV1069" s="189"/>
      <c r="BW1069" s="185"/>
      <c r="BX1069"/>
      <c r="BZ1069"/>
    </row>
    <row r="1070" spans="2:78" ht="18.75">
      <c r="B1070" s="363" t="s">
        <v>1618</v>
      </c>
      <c r="C1070" s="364">
        <v>36656777000156</v>
      </c>
      <c r="D1070" s="365" t="s">
        <v>13</v>
      </c>
      <c r="E1070" s="365" t="s">
        <v>615</v>
      </c>
      <c r="F1070" s="365" t="s">
        <v>619</v>
      </c>
      <c r="G1070" s="366" t="s">
        <v>34</v>
      </c>
      <c r="H1070" s="366" t="s">
        <v>1340</v>
      </c>
      <c r="I1070" s="366" t="s">
        <v>34</v>
      </c>
      <c r="J1070" s="366" t="s">
        <v>611</v>
      </c>
      <c r="K1070" s="367" t="s">
        <v>48</v>
      </c>
      <c r="L1070" s="368"/>
      <c r="M1070" s="368" t="s">
        <v>1424</v>
      </c>
      <c r="N1070" s="367">
        <v>548774</v>
      </c>
      <c r="O1070" s="367" t="s">
        <v>1323</v>
      </c>
      <c r="P1070" s="371">
        <v>44062</v>
      </c>
      <c r="Q1070" s="372">
        <v>365.30206670000001</v>
      </c>
      <c r="R1070" s="372">
        <v>357.08154189406372</v>
      </c>
      <c r="S1070" s="367">
        <v>1</v>
      </c>
      <c r="T1070" s="369">
        <v>0.28755155966338863</v>
      </c>
      <c r="U1070" s="369">
        <v>3.0809774987318561</v>
      </c>
      <c r="V1070" s="369">
        <v>0.11739438541778502</v>
      </c>
      <c r="W1070" s="369">
        <v>1.0517189128058806</v>
      </c>
      <c r="X1070" s="369">
        <v>0.84504871701010531</v>
      </c>
      <c r="Y1070" s="369">
        <v>5.7848456595452484</v>
      </c>
      <c r="AA1070" s="369"/>
      <c r="AB1070" s="369">
        <v>0.27590141154461134</v>
      </c>
      <c r="AC1070" s="373">
        <v>2.0923922716471342E-2</v>
      </c>
      <c r="AD1070" s="575">
        <v>37540038000167</v>
      </c>
      <c r="AE1070" s="370" t="s">
        <v>1817</v>
      </c>
      <c r="AF1070" s="370" t="s">
        <v>1818</v>
      </c>
      <c r="AG1070" s="374" t="s">
        <v>1594</v>
      </c>
      <c r="AH1070" s="374" t="s">
        <v>1813</v>
      </c>
      <c r="AI1070" s="374">
        <v>200000</v>
      </c>
      <c r="AJ1070" s="374">
        <v>50000</v>
      </c>
      <c r="AK1070" s="374">
        <v>200000</v>
      </c>
      <c r="AL1070" s="722">
        <v>0</v>
      </c>
      <c r="AM1070" s="722">
        <v>0</v>
      </c>
      <c r="AN1070" s="369" t="s">
        <v>1820</v>
      </c>
      <c r="AO1070" s="367" t="s">
        <v>1326</v>
      </c>
      <c r="AP1070" s="370" t="s">
        <v>1835</v>
      </c>
      <c r="AQ1070" s="376" t="s">
        <v>1815</v>
      </c>
      <c r="AR1070" s="369">
        <v>0</v>
      </c>
      <c r="AS1070" s="369">
        <v>0</v>
      </c>
      <c r="AT1070" s="369" t="s">
        <v>1424</v>
      </c>
      <c r="AW1070" s="198"/>
      <c r="AX1070" s="198"/>
      <c r="AY1070" s="184"/>
      <c r="AZ1070" s="184"/>
      <c r="BA1070" s="184"/>
      <c r="BB1070" s="186"/>
      <c r="BC1070" s="184"/>
      <c r="BD1070" s="184"/>
      <c r="BE1070" s="184"/>
      <c r="BF1070" s="184"/>
      <c r="BG1070" s="186"/>
      <c r="BH1070" s="186"/>
      <c r="BI1070" s="199"/>
      <c r="BJ1070" s="199"/>
      <c r="BK1070" s="199"/>
      <c r="BL1070" s="218"/>
      <c r="BM1070" s="186"/>
      <c r="BN1070" s="186"/>
      <c r="BO1070" s="186"/>
      <c r="BP1070" s="186"/>
      <c r="BQ1070" s="186"/>
      <c r="BR1070" s="186"/>
      <c r="BS1070" s="186"/>
      <c r="BT1070" s="187"/>
      <c r="BU1070" s="188"/>
      <c r="BV1070" s="189"/>
      <c r="BW1070" s="185"/>
      <c r="BX1070"/>
      <c r="BZ1070"/>
    </row>
    <row r="1071" spans="2:78" ht="18.75">
      <c r="B1071" s="363" t="s">
        <v>124</v>
      </c>
      <c r="C1071" s="364">
        <v>37830181000193</v>
      </c>
      <c r="D1071" s="365" t="s">
        <v>14</v>
      </c>
      <c r="E1071" s="365" t="s">
        <v>607</v>
      </c>
      <c r="F1071" s="365" t="s">
        <v>1424</v>
      </c>
      <c r="G1071" s="366" t="s">
        <v>1424</v>
      </c>
      <c r="H1071" s="366" t="s">
        <v>34</v>
      </c>
      <c r="I1071" s="366" t="s">
        <v>34</v>
      </c>
      <c r="J1071" s="366" t="s">
        <v>608</v>
      </c>
      <c r="K1071" s="367" t="s">
        <v>48</v>
      </c>
      <c r="L1071" s="368"/>
      <c r="M1071" s="368" t="s">
        <v>34</v>
      </c>
      <c r="N1071" s="367">
        <v>548936</v>
      </c>
      <c r="O1071" s="367" t="s">
        <v>1323</v>
      </c>
      <c r="P1071" s="371">
        <v>44049</v>
      </c>
      <c r="Q1071" s="372">
        <v>8.4183773599999991</v>
      </c>
      <c r="R1071" s="372">
        <v>6.939457202310761</v>
      </c>
      <c r="S1071" s="367">
        <v>2</v>
      </c>
      <c r="T1071" s="369">
        <v>0.18552660576148639</v>
      </c>
      <c r="U1071" s="369">
        <v>1.987828890360954</v>
      </c>
      <c r="V1071" s="369">
        <v>0.12670701666377315</v>
      </c>
      <c r="W1071" s="369">
        <v>1.1351493969345441</v>
      </c>
      <c r="X1071" s="369">
        <v>0.47845831271739558</v>
      </c>
      <c r="Y1071" s="369">
        <v>3.275322993672412</v>
      </c>
      <c r="AA1071" s="369"/>
      <c r="AB1071" s="369">
        <v>0.22307108624200878</v>
      </c>
      <c r="AC1071" s="373">
        <v>6.7626743172562814E-2</v>
      </c>
      <c r="AD1071" s="575">
        <v>37830134000140</v>
      </c>
      <c r="AE1071" s="370" t="s">
        <v>2102</v>
      </c>
      <c r="AF1071" s="370" t="s">
        <v>1858</v>
      </c>
      <c r="AG1071" s="374" t="s">
        <v>721</v>
      </c>
      <c r="AH1071" s="374" t="s">
        <v>1819</v>
      </c>
      <c r="AI1071" s="374">
        <v>5000</v>
      </c>
      <c r="AJ1071" s="374">
        <v>5000</v>
      </c>
      <c r="AK1071" s="374">
        <v>5000</v>
      </c>
      <c r="AL1071" s="722">
        <v>2</v>
      </c>
      <c r="AM1071" s="722">
        <v>0</v>
      </c>
      <c r="AN1071" s="369" t="s">
        <v>668</v>
      </c>
      <c r="AO1071" s="367" t="s">
        <v>1326</v>
      </c>
      <c r="AP1071" s="370" t="s">
        <v>1816</v>
      </c>
      <c r="AQ1071" s="376" t="s">
        <v>661</v>
      </c>
      <c r="AR1071" s="369">
        <v>4.0000000000000001E-3</v>
      </c>
      <c r="AS1071" s="369">
        <v>4.0000000000000001E-3</v>
      </c>
      <c r="AT1071" s="369" t="s">
        <v>1424</v>
      </c>
      <c r="AW1071"/>
      <c r="AX1071" s="198"/>
      <c r="AY1071" s="184"/>
      <c r="AZ1071" s="184"/>
      <c r="BA1071" s="184"/>
      <c r="BB1071" s="186"/>
      <c r="BC1071" s="184"/>
      <c r="BD1071" s="184"/>
      <c r="BE1071" s="184"/>
      <c r="BF1071" s="184"/>
      <c r="BG1071" s="186"/>
      <c r="BH1071" s="186"/>
      <c r="BI1071" s="199"/>
      <c r="BJ1071" s="199"/>
      <c r="BK1071" s="199"/>
      <c r="BL1071" s="186"/>
      <c r="BM1071" s="186"/>
      <c r="BN1071" s="186"/>
      <c r="BO1071" s="186"/>
      <c r="BP1071" s="186"/>
      <c r="BQ1071" s="186"/>
      <c r="BR1071" s="186"/>
      <c r="BS1071" s="186"/>
      <c r="BT1071" s="187"/>
      <c r="BU1071" s="188"/>
      <c r="BV1071" s="189"/>
      <c r="BW1071" s="185"/>
      <c r="BX1071"/>
      <c r="BZ1071"/>
    </row>
    <row r="1072" spans="2:78" ht="18.75">
      <c r="B1072" s="363" t="s">
        <v>1127</v>
      </c>
      <c r="C1072" s="364">
        <v>38048878000170</v>
      </c>
      <c r="D1072" s="365" t="s">
        <v>14</v>
      </c>
      <c r="E1072" s="365" t="s">
        <v>607</v>
      </c>
      <c r="F1072" s="365" t="s">
        <v>1424</v>
      </c>
      <c r="G1072" s="366" t="s">
        <v>1424</v>
      </c>
      <c r="H1072" s="366" t="s">
        <v>34</v>
      </c>
      <c r="I1072" s="366" t="s">
        <v>34</v>
      </c>
      <c r="J1072" s="366" t="s">
        <v>611</v>
      </c>
      <c r="K1072" s="367" t="s">
        <v>1815</v>
      </c>
      <c r="L1072" s="368"/>
      <c r="M1072" s="368" t="s">
        <v>34</v>
      </c>
      <c r="N1072" s="367">
        <v>548960</v>
      </c>
      <c r="O1072" s="367" t="s">
        <v>1323</v>
      </c>
      <c r="P1072" s="371">
        <v>44063</v>
      </c>
      <c r="Q1072" s="372">
        <v>31.54025433</v>
      </c>
      <c r="R1072" s="372">
        <v>52.720095372301593</v>
      </c>
      <c r="S1072" s="367">
        <v>2</v>
      </c>
      <c r="T1072" s="369">
        <v>-0.32639361221664076</v>
      </c>
      <c r="U1072" s="369">
        <v>-3.4971515235266408</v>
      </c>
      <c r="V1072" s="369">
        <v>-0.26380401763841266</v>
      </c>
      <c r="W1072" s="369">
        <v>-2.363381124549607</v>
      </c>
      <c r="X1072" s="369">
        <v>-1.8533342818711773E-2</v>
      </c>
      <c r="Y1072" s="369">
        <v>-0.1268714165273466</v>
      </c>
      <c r="AA1072" s="369"/>
      <c r="AB1072" s="369">
        <v>0.29801756792744688</v>
      </c>
      <c r="AC1072" s="373">
        <v>-1.2597427254190301</v>
      </c>
      <c r="AD1072" s="575">
        <v>0</v>
      </c>
      <c r="AE1072" s="370" t="s">
        <v>1889</v>
      </c>
      <c r="AF1072" s="370" t="s">
        <v>1833</v>
      </c>
      <c r="AG1072" s="374" t="s">
        <v>1458</v>
      </c>
      <c r="AH1072" s="374" t="s">
        <v>1813</v>
      </c>
      <c r="AI1072" s="374">
        <v>10000</v>
      </c>
      <c r="AJ1072" s="374">
        <v>10000</v>
      </c>
      <c r="AK1072" s="374">
        <v>10000</v>
      </c>
      <c r="AL1072" s="722">
        <v>0.65</v>
      </c>
      <c r="AM1072" s="722">
        <v>0</v>
      </c>
      <c r="AN1072" s="369" t="s">
        <v>1815</v>
      </c>
      <c r="AO1072" s="367" t="s">
        <v>1326</v>
      </c>
      <c r="AP1072" s="370" t="s">
        <v>1816</v>
      </c>
      <c r="AQ1072" s="376" t="s">
        <v>689</v>
      </c>
      <c r="AR1072" s="369">
        <v>4.3335500000000002E-3</v>
      </c>
      <c r="AS1072" s="369">
        <v>4.3335500000000002E-3</v>
      </c>
      <c r="AT1072" s="369" t="s">
        <v>1424</v>
      </c>
      <c r="AW1072"/>
      <c r="AX1072" s="198"/>
      <c r="AY1072" s="184"/>
      <c r="AZ1072" s="184"/>
      <c r="BA1072" s="184"/>
      <c r="BB1072" s="186"/>
      <c r="BC1072" s="184"/>
      <c r="BD1072" s="184"/>
      <c r="BE1072" s="184"/>
      <c r="BF1072" s="184"/>
      <c r="BG1072" s="186"/>
      <c r="BH1072" s="186"/>
      <c r="BI1072" s="199"/>
      <c r="BJ1072" s="199"/>
      <c r="BK1072" s="199"/>
      <c r="BL1072" s="186"/>
      <c r="BM1072" s="186"/>
      <c r="BN1072" s="186"/>
      <c r="BO1072" s="186"/>
      <c r="BP1072" s="186"/>
      <c r="BQ1072" s="186"/>
      <c r="BR1072" s="186"/>
      <c r="BS1072" s="186"/>
      <c r="BT1072" s="187"/>
      <c r="BU1072" s="188"/>
      <c r="BV1072" s="189"/>
      <c r="BW1072" s="185"/>
      <c r="BX1072"/>
      <c r="BZ1072"/>
    </row>
    <row r="1073" spans="2:78" ht="18.75">
      <c r="B1073" s="363" t="s">
        <v>1592</v>
      </c>
      <c r="C1073" s="364">
        <v>36348364000104</v>
      </c>
      <c r="D1073" s="365" t="s">
        <v>14</v>
      </c>
      <c r="E1073" s="365" t="s">
        <v>15</v>
      </c>
      <c r="F1073" s="365" t="s">
        <v>1328</v>
      </c>
      <c r="G1073" s="366" t="s">
        <v>1424</v>
      </c>
      <c r="H1073" s="366" t="s">
        <v>34</v>
      </c>
      <c r="I1073" s="366" t="s">
        <v>1424</v>
      </c>
      <c r="J1073" s="366" t="s">
        <v>608</v>
      </c>
      <c r="K1073" s="367" t="s">
        <v>48</v>
      </c>
      <c r="L1073" s="368"/>
      <c r="M1073" s="368" t="s">
        <v>1424</v>
      </c>
      <c r="N1073" s="367">
        <v>549576</v>
      </c>
      <c r="O1073" s="367" t="s">
        <v>1326</v>
      </c>
      <c r="P1073" s="371">
        <v>44062</v>
      </c>
      <c r="Q1073" s="372">
        <v>406.99227685</v>
      </c>
      <c r="R1073" s="372">
        <v>358.64347853007985</v>
      </c>
      <c r="S1073" s="367">
        <v>1</v>
      </c>
      <c r="T1073" s="369">
        <v>0.17340967432565146</v>
      </c>
      <c r="U1073" s="369">
        <v>1.8580017624845295</v>
      </c>
      <c r="V1073" s="369">
        <v>0.21956416638315401</v>
      </c>
      <c r="W1073" s="369">
        <v>1.9670428490921366</v>
      </c>
      <c r="X1073" s="369">
        <v>0.2276967354872439</v>
      </c>
      <c r="Y1073" s="369">
        <v>1.5587154272435326</v>
      </c>
      <c r="AA1073" s="369"/>
      <c r="AB1073" s="369">
        <v>0.10112030242671853</v>
      </c>
      <c r="AC1073" s="373">
        <v>1.0674683341272584</v>
      </c>
      <c r="AD1073" s="575">
        <v>0</v>
      </c>
      <c r="AE1073" s="370" t="s">
        <v>2122</v>
      </c>
      <c r="AF1073" s="370" t="s">
        <v>1908</v>
      </c>
      <c r="AG1073" s="374" t="s">
        <v>59</v>
      </c>
      <c r="AH1073" s="374" t="s">
        <v>1894</v>
      </c>
      <c r="AI1073" s="374">
        <v>0</v>
      </c>
      <c r="AJ1073" s="374">
        <v>0</v>
      </c>
      <c r="AK1073" s="374">
        <v>0</v>
      </c>
      <c r="AL1073" s="722">
        <v>0</v>
      </c>
      <c r="AM1073" s="722">
        <v>0</v>
      </c>
      <c r="AN1073" s="369" t="s">
        <v>1824</v>
      </c>
      <c r="AO1073" s="367" t="s">
        <v>1326</v>
      </c>
      <c r="AP1073" s="370" t="s">
        <v>1835</v>
      </c>
      <c r="AQ1073" s="376" t="s">
        <v>1815</v>
      </c>
      <c r="AR1073" s="369">
        <v>0</v>
      </c>
      <c r="AS1073" s="369">
        <v>0</v>
      </c>
      <c r="AT1073" s="369" t="s">
        <v>1424</v>
      </c>
      <c r="AW1073"/>
      <c r="AX1073" s="198"/>
      <c r="AY1073" s="184"/>
      <c r="AZ1073" s="184"/>
      <c r="BA1073" s="184"/>
      <c r="BB1073" s="186"/>
      <c r="BC1073" s="184"/>
      <c r="BD1073" s="184"/>
      <c r="BE1073" s="184"/>
      <c r="BF1073" s="184"/>
      <c r="BG1073" s="186"/>
      <c r="BH1073" s="186"/>
      <c r="BI1073" s="199"/>
      <c r="BJ1073" s="199"/>
      <c r="BK1073" s="199"/>
      <c r="BL1073" s="186"/>
      <c r="BM1073" s="186"/>
      <c r="BN1073" s="186"/>
      <c r="BO1073" s="186"/>
      <c r="BP1073" s="186"/>
      <c r="BQ1073" s="186"/>
      <c r="BR1073" s="186"/>
      <c r="BS1073" s="186"/>
      <c r="BT1073" s="187"/>
      <c r="BU1073" s="188"/>
      <c r="BV1073" s="189"/>
      <c r="BW1073" s="185"/>
      <c r="BX1073"/>
      <c r="BZ1073"/>
    </row>
    <row r="1074" spans="2:78" ht="18.75">
      <c r="B1074" s="363" t="s">
        <v>1738</v>
      </c>
      <c r="C1074" s="364">
        <v>37308317000108</v>
      </c>
      <c r="D1074" s="365" t="s">
        <v>14</v>
      </c>
      <c r="E1074" s="365" t="s">
        <v>607</v>
      </c>
      <c r="F1074" s="365" t="s">
        <v>1424</v>
      </c>
      <c r="G1074" s="366" t="s">
        <v>1424</v>
      </c>
      <c r="H1074" s="366" t="s">
        <v>34</v>
      </c>
      <c r="I1074" s="366" t="s">
        <v>34</v>
      </c>
      <c r="J1074" s="366" t="s">
        <v>611</v>
      </c>
      <c r="K1074" s="367" t="s">
        <v>48</v>
      </c>
      <c r="L1074" s="368"/>
      <c r="M1074" s="368" t="s">
        <v>1424</v>
      </c>
      <c r="N1074" s="367">
        <v>549622</v>
      </c>
      <c r="O1074" s="367" t="s">
        <v>1323</v>
      </c>
      <c r="P1074" s="371">
        <v>44055</v>
      </c>
      <c r="Q1074" s="372">
        <v>301.97363065000002</v>
      </c>
      <c r="R1074" s="372">
        <v>359.18151706780873</v>
      </c>
      <c r="S1074" s="367">
        <v>3</v>
      </c>
      <c r="T1074" s="369">
        <v>-0.30140028919629946</v>
      </c>
      <c r="U1074" s="369">
        <v>-3.2293600153381612</v>
      </c>
      <c r="V1074" s="369">
        <v>-0.25983426730315573</v>
      </c>
      <c r="W1074" s="369">
        <v>-2.3278167192175383</v>
      </c>
      <c r="X1074" s="369">
        <v>-4.8143372485426439E-2</v>
      </c>
      <c r="Y1074" s="369">
        <v>-0.32956914051484076</v>
      </c>
      <c r="AA1074" s="369"/>
      <c r="AB1074" s="369">
        <v>0.23279357771127282</v>
      </c>
      <c r="AC1074" s="373">
        <v>-1.595644160635401</v>
      </c>
      <c r="AD1074" s="575">
        <v>0</v>
      </c>
      <c r="AE1074" s="370" t="s">
        <v>2073</v>
      </c>
      <c r="AF1074" s="370" t="s">
        <v>1858</v>
      </c>
      <c r="AG1074" s="374" t="s">
        <v>721</v>
      </c>
      <c r="AH1074" s="374" t="s">
        <v>1813</v>
      </c>
      <c r="AI1074" s="374">
        <v>5000</v>
      </c>
      <c r="AJ1074" s="374">
        <v>500</v>
      </c>
      <c r="AK1074" s="374">
        <v>500</v>
      </c>
      <c r="AL1074" s="722">
        <v>0.15</v>
      </c>
      <c r="AM1074" s="722">
        <v>0</v>
      </c>
      <c r="AN1074" s="369" t="s">
        <v>1824</v>
      </c>
      <c r="AO1074" s="367" t="s">
        <v>1326</v>
      </c>
      <c r="AP1074" s="370" t="s">
        <v>1816</v>
      </c>
      <c r="AQ1074" s="376" t="s">
        <v>1815</v>
      </c>
      <c r="AR1074" s="369">
        <v>0</v>
      </c>
      <c r="AS1074" s="369">
        <v>0</v>
      </c>
      <c r="AT1074" s="369" t="s">
        <v>1424</v>
      </c>
      <c r="AW1074"/>
      <c r="AX1074" s="198"/>
      <c r="AY1074" s="184"/>
      <c r="AZ1074" s="184"/>
      <c r="BA1074" s="184"/>
      <c r="BB1074" s="186"/>
      <c r="BC1074" s="184"/>
      <c r="BD1074" s="184"/>
      <c r="BE1074" s="184"/>
      <c r="BF1074" s="184"/>
      <c r="BG1074" s="186"/>
      <c r="BH1074" s="186"/>
      <c r="BI1074" s="199"/>
      <c r="BJ1074" s="199"/>
      <c r="BK1074" s="199"/>
      <c r="BL1074" s="186"/>
      <c r="BM1074" s="186"/>
      <c r="BN1074" s="186"/>
      <c r="BO1074" s="186"/>
      <c r="BP1074" s="186"/>
      <c r="BQ1074" s="186"/>
      <c r="BR1074" s="186"/>
      <c r="BS1074" s="186"/>
      <c r="BT1074" s="187"/>
      <c r="BU1074" s="188"/>
      <c r="BV1074" s="189"/>
      <c r="BW1074" s="185"/>
      <c r="BX1074"/>
      <c r="BZ1074"/>
    </row>
    <row r="1075" spans="2:78" ht="18.75">
      <c r="B1075" s="363" t="s">
        <v>949</v>
      </c>
      <c r="C1075" s="364">
        <v>36728106000153</v>
      </c>
      <c r="D1075" s="365" t="s">
        <v>13</v>
      </c>
      <c r="E1075" s="365" t="s">
        <v>616</v>
      </c>
      <c r="F1075" s="365" t="s">
        <v>619</v>
      </c>
      <c r="G1075" s="366" t="s">
        <v>34</v>
      </c>
      <c r="H1075" s="366" t="s">
        <v>1339</v>
      </c>
      <c r="I1075" s="366" t="s">
        <v>34</v>
      </c>
      <c r="J1075" s="366" t="s">
        <v>611</v>
      </c>
      <c r="K1075" s="367" t="s">
        <v>48</v>
      </c>
      <c r="L1075" s="368"/>
      <c r="M1075" s="368" t="s">
        <v>34</v>
      </c>
      <c r="N1075" s="367">
        <v>550086</v>
      </c>
      <c r="O1075" s="367" t="s">
        <v>1323</v>
      </c>
      <c r="P1075" s="371">
        <v>44069</v>
      </c>
      <c r="Q1075" s="372">
        <v>41.840238880000001</v>
      </c>
      <c r="R1075" s="372">
        <v>44.187283805595222</v>
      </c>
      <c r="S1075" s="367">
        <v>1</v>
      </c>
      <c r="T1075" s="369">
        <v>4.7178355392521132E-2</v>
      </c>
      <c r="U1075" s="369">
        <v>0.50549352457586116</v>
      </c>
      <c r="V1075" s="369">
        <v>5.100136651161602E-3</v>
      </c>
      <c r="W1075" s="369">
        <v>4.5691368925625662E-2</v>
      </c>
      <c r="X1075" s="369">
        <v>4.7603144563531208E-2</v>
      </c>
      <c r="Y1075" s="369">
        <v>0.32587096893462947</v>
      </c>
      <c r="AA1075" s="369"/>
      <c r="AB1075" s="369">
        <v>5.133782160720958E-2</v>
      </c>
      <c r="AC1075" s="373">
        <v>-2.0749090167694102</v>
      </c>
      <c r="AD1075" s="575">
        <v>36775973000140</v>
      </c>
      <c r="AE1075" s="370" t="s">
        <v>2084</v>
      </c>
      <c r="AF1075" s="370" t="s">
        <v>1833</v>
      </c>
      <c r="AG1075" s="374" t="s">
        <v>1458</v>
      </c>
      <c r="AH1075" s="374" t="s">
        <v>1813</v>
      </c>
      <c r="AI1075" s="374">
        <v>1000</v>
      </c>
      <c r="AJ1075" s="374">
        <v>1000</v>
      </c>
      <c r="AK1075" s="374">
        <v>1000</v>
      </c>
      <c r="AL1075" s="722">
        <v>2</v>
      </c>
      <c r="AM1075" s="722">
        <v>20</v>
      </c>
      <c r="AN1075" s="369" t="s">
        <v>1815</v>
      </c>
      <c r="AO1075" s="367" t="s">
        <v>1326</v>
      </c>
      <c r="AP1075" s="370" t="s">
        <v>1835</v>
      </c>
      <c r="AQ1075" s="376" t="s">
        <v>670</v>
      </c>
      <c r="AR1075" s="369">
        <v>6.6666666666666697E-3</v>
      </c>
      <c r="AS1075" s="369">
        <v>6.6666666666666697E-3</v>
      </c>
      <c r="AT1075" s="369" t="s">
        <v>1424</v>
      </c>
      <c r="AW1075"/>
      <c r="AX1075" s="198"/>
      <c r="AY1075" s="184"/>
      <c r="AZ1075" s="184"/>
      <c r="BA1075" s="184"/>
      <c r="BB1075" s="186"/>
      <c r="BC1075" s="184"/>
      <c r="BD1075" s="184"/>
      <c r="BE1075" s="184"/>
      <c r="BF1075" s="184"/>
      <c r="BG1075" s="186"/>
      <c r="BH1075" s="186"/>
      <c r="BI1075" s="199"/>
      <c r="BJ1075" s="199"/>
      <c r="BK1075" s="199"/>
      <c r="BL1075" s="186"/>
      <c r="BM1075" s="186"/>
      <c r="BN1075" s="186"/>
      <c r="BO1075" s="186"/>
      <c r="BP1075" s="186"/>
      <c r="BQ1075" s="186"/>
      <c r="BR1075" s="186"/>
      <c r="BS1075" s="186"/>
      <c r="BT1075" s="187"/>
      <c r="BU1075" s="188"/>
      <c r="BV1075" s="189"/>
      <c r="BW1075" s="185"/>
      <c r="BX1075"/>
      <c r="BZ1075"/>
    </row>
    <row r="1076" spans="2:78" ht="18.75">
      <c r="B1076" s="363" t="s">
        <v>1070</v>
      </c>
      <c r="C1076" s="364">
        <v>38049108000141</v>
      </c>
      <c r="D1076" s="365" t="s">
        <v>13</v>
      </c>
      <c r="E1076" s="365" t="s">
        <v>616</v>
      </c>
      <c r="F1076" s="365" t="s">
        <v>617</v>
      </c>
      <c r="G1076" s="366" t="s">
        <v>34</v>
      </c>
      <c r="H1076" s="366" t="s">
        <v>1339</v>
      </c>
      <c r="I1076" s="366" t="s">
        <v>34</v>
      </c>
      <c r="J1076" s="366" t="s">
        <v>608</v>
      </c>
      <c r="K1076" s="367" t="s">
        <v>48</v>
      </c>
      <c r="L1076" s="368"/>
      <c r="M1076" s="368" t="s">
        <v>34</v>
      </c>
      <c r="N1076" s="367">
        <v>550124</v>
      </c>
      <c r="O1076" s="367" t="s">
        <v>1323</v>
      </c>
      <c r="P1076" s="371">
        <v>44064</v>
      </c>
      <c r="Q1076" s="372">
        <v>457.11986910000002</v>
      </c>
      <c r="R1076" s="372">
        <v>470.0877347197619</v>
      </c>
      <c r="S1076" s="367">
        <v>2</v>
      </c>
      <c r="T1076" s="369">
        <v>8.3744586291465639E-2</v>
      </c>
      <c r="U1076" s="369">
        <v>0.89728320829366959</v>
      </c>
      <c r="V1076" s="369">
        <v>7.2367756357749613E-2</v>
      </c>
      <c r="W1076" s="369">
        <v>0.64833201151750042</v>
      </c>
      <c r="X1076" s="369">
        <v>0.12396079318422437</v>
      </c>
      <c r="Y1076" s="369">
        <v>0.84858309582756453</v>
      </c>
      <c r="AA1076" s="369"/>
      <c r="AB1076" s="369">
        <v>2.0326531333157604E-2</v>
      </c>
      <c r="AC1076" s="373">
        <v>-1.9311553262153549</v>
      </c>
      <c r="AD1076" s="575">
        <v>22222949000179</v>
      </c>
      <c r="AE1076" s="370" t="s">
        <v>2123</v>
      </c>
      <c r="AF1076" s="370" t="s">
        <v>1833</v>
      </c>
      <c r="AG1076" s="374" t="s">
        <v>1458</v>
      </c>
      <c r="AH1076" s="374" t="s">
        <v>1894</v>
      </c>
      <c r="AI1076" s="374">
        <v>1000</v>
      </c>
      <c r="AJ1076" s="374">
        <v>1000</v>
      </c>
      <c r="AK1076" s="374">
        <v>1000</v>
      </c>
      <c r="AL1076" s="722">
        <v>1.85</v>
      </c>
      <c r="AM1076" s="722">
        <v>20</v>
      </c>
      <c r="AN1076" s="369" t="s">
        <v>1834</v>
      </c>
      <c r="AO1076" s="367" t="s">
        <v>1326</v>
      </c>
      <c r="AP1076" s="370" t="s">
        <v>1835</v>
      </c>
      <c r="AQ1076" s="376" t="s">
        <v>670</v>
      </c>
      <c r="AR1076" s="369">
        <v>4.9333333333333304E-3</v>
      </c>
      <c r="AS1076" s="369">
        <v>4.9333333333333304E-3</v>
      </c>
      <c r="AT1076" s="369" t="s">
        <v>1424</v>
      </c>
      <c r="AW1076"/>
      <c r="AX1076" s="198"/>
      <c r="AY1076" s="184"/>
      <c r="AZ1076" s="184"/>
      <c r="BA1076" s="184"/>
      <c r="BB1076" s="186"/>
      <c r="BC1076" s="184"/>
      <c r="BD1076" s="184"/>
      <c r="BE1076" s="184"/>
      <c r="BF1076" s="184"/>
      <c r="BG1076" s="186"/>
      <c r="BH1076" s="186"/>
      <c r="BI1076" s="199"/>
      <c r="BJ1076" s="199"/>
      <c r="BK1076" s="199"/>
      <c r="BL1076" s="186"/>
      <c r="BM1076" s="186"/>
      <c r="BN1076" s="186"/>
      <c r="BO1076" s="186"/>
      <c r="BP1076" s="186"/>
      <c r="BQ1076" s="186"/>
      <c r="BR1076" s="186"/>
      <c r="BS1076" s="186"/>
      <c r="BT1076" s="187"/>
      <c r="BU1076" s="188"/>
      <c r="BV1076" s="189"/>
      <c r="BW1076" s="185"/>
      <c r="BX1076"/>
      <c r="BZ1076"/>
    </row>
    <row r="1077" spans="2:78" ht="18.75">
      <c r="B1077" s="363" t="s">
        <v>1071</v>
      </c>
      <c r="C1077" s="364">
        <v>38049303000171</v>
      </c>
      <c r="D1077" s="365" t="s">
        <v>14</v>
      </c>
      <c r="E1077" s="365" t="s">
        <v>614</v>
      </c>
      <c r="F1077" s="365" t="s">
        <v>1424</v>
      </c>
      <c r="G1077" s="366" t="s">
        <v>1424</v>
      </c>
      <c r="H1077" s="366" t="s">
        <v>867</v>
      </c>
      <c r="I1077" s="366" t="s">
        <v>34</v>
      </c>
      <c r="J1077" s="366" t="s">
        <v>608</v>
      </c>
      <c r="K1077" s="367" t="s">
        <v>48</v>
      </c>
      <c r="L1077" s="368"/>
      <c r="M1077" s="368" t="s">
        <v>34</v>
      </c>
      <c r="N1077" s="367">
        <v>550159</v>
      </c>
      <c r="O1077" s="367" t="s">
        <v>1323</v>
      </c>
      <c r="P1077" s="371">
        <v>44062</v>
      </c>
      <c r="Q1077" s="372">
        <v>598.64815734000001</v>
      </c>
      <c r="R1077" s="372">
        <v>643.71079861623002</v>
      </c>
      <c r="S1077" s="367">
        <v>2</v>
      </c>
      <c r="T1077" s="369">
        <v>9.7381684371723232E-2</v>
      </c>
      <c r="U1077" s="369">
        <v>1.043398195054503</v>
      </c>
      <c r="V1077" s="369">
        <v>-2.1318323906881931E-2</v>
      </c>
      <c r="W1077" s="369">
        <v>-0.19098770663007159</v>
      </c>
      <c r="X1077" s="369">
        <v>0.13812803734463275</v>
      </c>
      <c r="Y1077" s="369">
        <v>0.94556604987431458</v>
      </c>
      <c r="AA1077" s="369"/>
      <c r="AB1077" s="369">
        <v>0.16766438358870056</v>
      </c>
      <c r="AC1077" s="373">
        <v>-0.79289212572574885</v>
      </c>
      <c r="AD1077" s="575">
        <v>22222944000146</v>
      </c>
      <c r="AE1077" s="370" t="s">
        <v>2123</v>
      </c>
      <c r="AF1077" s="370" t="s">
        <v>1833</v>
      </c>
      <c r="AG1077" s="374" t="s">
        <v>1458</v>
      </c>
      <c r="AH1077" s="374" t="s">
        <v>1894</v>
      </c>
      <c r="AI1077" s="374">
        <v>1000</v>
      </c>
      <c r="AJ1077" s="374">
        <v>1000</v>
      </c>
      <c r="AK1077" s="374">
        <v>1000</v>
      </c>
      <c r="AL1077" s="722">
        <v>1.85</v>
      </c>
      <c r="AM1077" s="722">
        <v>20</v>
      </c>
      <c r="AN1077" s="369" t="s">
        <v>1815</v>
      </c>
      <c r="AO1077" s="367" t="s">
        <v>1326</v>
      </c>
      <c r="AP1077" s="370" t="s">
        <v>1835</v>
      </c>
      <c r="AQ1077" s="376" t="s">
        <v>1950</v>
      </c>
      <c r="AR1077" s="369">
        <v>4.9333333333333304E-3</v>
      </c>
      <c r="AS1077" s="369">
        <v>4.9333333333333304E-3</v>
      </c>
      <c r="AT1077" s="369" t="s">
        <v>1424</v>
      </c>
      <c r="AW1077"/>
      <c r="AX1077" s="198"/>
      <c r="AY1077" s="184"/>
      <c r="AZ1077" s="184"/>
      <c r="BA1077" s="184"/>
      <c r="BB1077" s="186"/>
      <c r="BC1077" s="184"/>
      <c r="BD1077" s="184"/>
      <c r="BE1077" s="184"/>
      <c r="BF1077" s="184"/>
      <c r="BG1077" s="186"/>
      <c r="BH1077" s="186"/>
      <c r="BI1077" s="199"/>
      <c r="BJ1077" s="199"/>
      <c r="BK1077" s="199"/>
      <c r="BL1077" s="186"/>
      <c r="BM1077" s="186"/>
      <c r="BN1077" s="186"/>
      <c r="BO1077" s="186"/>
      <c r="BP1077" s="186"/>
      <c r="BQ1077" s="186"/>
      <c r="BR1077" s="186"/>
      <c r="BS1077" s="186"/>
      <c r="BT1077" s="187"/>
      <c r="BU1077" s="188"/>
      <c r="BV1077" s="189"/>
      <c r="BW1077" s="185"/>
      <c r="BX1077"/>
      <c r="BZ1077"/>
    </row>
    <row r="1078" spans="2:78" ht="18.75">
      <c r="B1078" s="363" t="s">
        <v>931</v>
      </c>
      <c r="C1078" s="364">
        <v>37979878000120</v>
      </c>
      <c r="D1078" s="365" t="s">
        <v>11</v>
      </c>
      <c r="E1078" s="365" t="s">
        <v>620</v>
      </c>
      <c r="F1078" s="365" t="s">
        <v>687</v>
      </c>
      <c r="G1078" s="366" t="s">
        <v>740</v>
      </c>
      <c r="H1078" s="366" t="s">
        <v>34</v>
      </c>
      <c r="I1078" s="366" t="s">
        <v>1321</v>
      </c>
      <c r="J1078" s="366" t="s">
        <v>608</v>
      </c>
      <c r="K1078" s="367" t="s">
        <v>48</v>
      </c>
      <c r="L1078" s="368"/>
      <c r="M1078" s="368" t="s">
        <v>34</v>
      </c>
      <c r="N1078" s="367">
        <v>550175</v>
      </c>
      <c r="O1078" s="367" t="s">
        <v>1323</v>
      </c>
      <c r="P1078" s="371">
        <v>44029</v>
      </c>
      <c r="Q1078" s="372">
        <v>90.489763690000004</v>
      </c>
      <c r="R1078" s="372">
        <v>84.471070616639963</v>
      </c>
      <c r="S1078" s="367">
        <v>2</v>
      </c>
      <c r="T1078" s="369">
        <v>6.8255821345300838E-2</v>
      </c>
      <c r="U1078" s="369">
        <v>0.73132849624779261</v>
      </c>
      <c r="V1078" s="369">
        <v>9.4906077852782156E-2</v>
      </c>
      <c r="W1078" s="369">
        <v>0.8502494958577177</v>
      </c>
      <c r="X1078" s="369">
        <v>0.23048233974872545</v>
      </c>
      <c r="Y1078" s="369">
        <v>1.5777844943835395</v>
      </c>
      <c r="AA1078" s="369"/>
      <c r="AB1078" s="369">
        <v>1.5892344765235711E-2</v>
      </c>
      <c r="AC1078" s="373">
        <v>-1.0517873856501465</v>
      </c>
      <c r="AD1078" s="575">
        <v>0</v>
      </c>
      <c r="AE1078" s="370" t="s">
        <v>2124</v>
      </c>
      <c r="AF1078" s="370" t="s">
        <v>2125</v>
      </c>
      <c r="AG1078" s="374" t="s">
        <v>930</v>
      </c>
      <c r="AH1078" s="374" t="s">
        <v>1813</v>
      </c>
      <c r="AI1078" s="374">
        <v>50000</v>
      </c>
      <c r="AJ1078" s="374">
        <v>25000</v>
      </c>
      <c r="AK1078" s="374">
        <v>25000</v>
      </c>
      <c r="AL1078" s="722">
        <v>0</v>
      </c>
      <c r="AM1078" s="722">
        <v>0</v>
      </c>
      <c r="AN1078" s="369" t="s">
        <v>1815</v>
      </c>
      <c r="AO1078" s="367" t="s">
        <v>1326</v>
      </c>
      <c r="AP1078" s="370" t="s">
        <v>1835</v>
      </c>
      <c r="AQ1078" s="376" t="s">
        <v>1950</v>
      </c>
      <c r="AR1078" s="369">
        <v>6.4999999999999997E-3</v>
      </c>
      <c r="AS1078" s="369">
        <v>6.4999999999999997E-3</v>
      </c>
      <c r="AT1078" s="369" t="s">
        <v>1424</v>
      </c>
      <c r="AW1078"/>
      <c r="AX1078" s="198"/>
      <c r="AY1078" s="184"/>
      <c r="AZ1078" s="184"/>
      <c r="BA1078" s="184"/>
      <c r="BB1078" s="186"/>
      <c r="BC1078" s="184"/>
      <c r="BD1078" s="184"/>
      <c r="BE1078" s="184"/>
      <c r="BF1078" s="184"/>
      <c r="BG1078" s="186"/>
      <c r="BH1078" s="186"/>
      <c r="BI1078" s="199"/>
      <c r="BJ1078" s="199"/>
      <c r="BK1078" s="199"/>
      <c r="BL1078" s="186"/>
      <c r="BM1078" s="186"/>
      <c r="BN1078" s="186"/>
      <c r="BO1078" s="186"/>
      <c r="BP1078" s="186"/>
      <c r="BQ1078" s="186"/>
      <c r="BR1078" s="186"/>
      <c r="BS1078" s="186"/>
      <c r="BT1078" s="187"/>
      <c r="BU1078" s="188"/>
      <c r="BV1078" s="189"/>
      <c r="BW1078" s="185"/>
      <c r="BX1078"/>
      <c r="BZ1078"/>
    </row>
    <row r="1079" spans="2:78" ht="18.75">
      <c r="B1079" s="363" t="s">
        <v>358</v>
      </c>
      <c r="C1079" s="364">
        <v>37287622000152</v>
      </c>
      <c r="D1079" s="365" t="s">
        <v>13</v>
      </c>
      <c r="E1079" s="365" t="s">
        <v>616</v>
      </c>
      <c r="F1079" s="365" t="s">
        <v>617</v>
      </c>
      <c r="G1079" s="366" t="s">
        <v>34</v>
      </c>
      <c r="H1079" s="366" t="s">
        <v>867</v>
      </c>
      <c r="I1079" s="366" t="s">
        <v>34</v>
      </c>
      <c r="J1079" s="366" t="s">
        <v>608</v>
      </c>
      <c r="K1079" s="367" t="s">
        <v>48</v>
      </c>
      <c r="L1079" s="368"/>
      <c r="M1079" s="368" t="s">
        <v>34</v>
      </c>
      <c r="N1079" s="367">
        <v>550183</v>
      </c>
      <c r="O1079" s="367" t="s">
        <v>1323</v>
      </c>
      <c r="P1079" s="371">
        <v>44063</v>
      </c>
      <c r="Q1079" s="372">
        <v>8.7994357900000004</v>
      </c>
      <c r="R1079" s="372">
        <v>14.058994546746026</v>
      </c>
      <c r="S1079" s="367">
        <v>2</v>
      </c>
      <c r="T1079" s="369">
        <v>7.3466974400351326E-2</v>
      </c>
      <c r="U1079" s="369">
        <v>0.78716351005836982</v>
      </c>
      <c r="V1079" s="369">
        <v>6.4565773579709385E-2</v>
      </c>
      <c r="W1079" s="369">
        <v>0.5784352032855834</v>
      </c>
      <c r="X1079" s="369">
        <v>0.14711768421721594</v>
      </c>
      <c r="Y1079" s="369">
        <v>1.0071053654722406</v>
      </c>
      <c r="AA1079" s="369"/>
      <c r="AB1079" s="369">
        <v>6.0855040351826484E-2</v>
      </c>
      <c r="AC1079" s="373">
        <v>-0.77324198215141793</v>
      </c>
      <c r="AD1079" s="575">
        <v>25328809000178</v>
      </c>
      <c r="AE1079" s="370" t="s">
        <v>1986</v>
      </c>
      <c r="AF1079" s="370" t="s">
        <v>1833</v>
      </c>
      <c r="AG1079" s="374" t="s">
        <v>1458</v>
      </c>
      <c r="AH1079" s="374" t="s">
        <v>1813</v>
      </c>
      <c r="AI1079" s="374">
        <v>500</v>
      </c>
      <c r="AJ1079" s="374">
        <v>100</v>
      </c>
      <c r="AK1079" s="374">
        <v>100</v>
      </c>
      <c r="AL1079" s="722">
        <v>1.7</v>
      </c>
      <c r="AM1079" s="722">
        <v>20</v>
      </c>
      <c r="AN1079" s="369" t="s">
        <v>1815</v>
      </c>
      <c r="AO1079" s="367" t="s">
        <v>1326</v>
      </c>
      <c r="AP1079" s="370" t="s">
        <v>1835</v>
      </c>
      <c r="AQ1079" s="376" t="s">
        <v>1950</v>
      </c>
      <c r="AR1079" s="369">
        <v>4.5333333333333302E-3</v>
      </c>
      <c r="AS1079" s="369">
        <v>4.5333333333333302E-3</v>
      </c>
      <c r="AT1079" s="369" t="s">
        <v>1424</v>
      </c>
      <c r="AW1079"/>
      <c r="AX1079" s="198"/>
      <c r="AY1079" s="184"/>
      <c r="AZ1079" s="184"/>
      <c r="BA1079" s="184"/>
      <c r="BB1079" s="186"/>
      <c r="BC1079" s="184"/>
      <c r="BD1079" s="184"/>
      <c r="BE1079" s="184"/>
      <c r="BF1079" s="184"/>
      <c r="BG1079" s="186"/>
      <c r="BH1079" s="186"/>
      <c r="BI1079" s="199"/>
      <c r="BJ1079" s="199"/>
      <c r="BK1079" s="199"/>
      <c r="BL1079" s="186"/>
      <c r="BM1079" s="186"/>
      <c r="BN1079" s="186"/>
      <c r="BO1079" s="186"/>
      <c r="BP1079" s="186"/>
      <c r="BQ1079" s="186"/>
      <c r="BR1079" s="186"/>
      <c r="BS1079" s="186"/>
      <c r="BT1079" s="187"/>
      <c r="BU1079" s="188"/>
      <c r="BV1079" s="189"/>
      <c r="BW1079" s="185"/>
      <c r="BX1079"/>
      <c r="BZ1079"/>
    </row>
    <row r="1080" spans="2:78" ht="18.75">
      <c r="B1080" s="363" t="s">
        <v>592</v>
      </c>
      <c r="C1080" s="364">
        <v>38029012000111</v>
      </c>
      <c r="D1080" s="365" t="s">
        <v>14</v>
      </c>
      <c r="E1080" s="365" t="s">
        <v>607</v>
      </c>
      <c r="F1080" s="365" t="s">
        <v>1424</v>
      </c>
      <c r="G1080" s="366" t="s">
        <v>1424</v>
      </c>
      <c r="H1080" s="366" t="s">
        <v>34</v>
      </c>
      <c r="I1080" s="366" t="s">
        <v>34</v>
      </c>
      <c r="J1080" s="366" t="s">
        <v>608</v>
      </c>
      <c r="K1080" s="367" t="s">
        <v>48</v>
      </c>
      <c r="L1080" s="368"/>
      <c r="M1080" s="368" t="s">
        <v>1421</v>
      </c>
      <c r="N1080" s="367">
        <v>550353</v>
      </c>
      <c r="O1080" s="367" t="s">
        <v>1323</v>
      </c>
      <c r="P1080" s="371">
        <v>44071</v>
      </c>
      <c r="Q1080" s="372">
        <v>43.621473809999998</v>
      </c>
      <c r="R1080" s="372">
        <v>51.290441695338664</v>
      </c>
      <c r="S1080" s="367">
        <v>2</v>
      </c>
      <c r="T1080" s="369">
        <v>2.3258573494202572E-3</v>
      </c>
      <c r="U1080" s="369">
        <v>2.492044963071122E-2</v>
      </c>
      <c r="V1080" s="369">
        <v>-3.9971584371880642E-2</v>
      </c>
      <c r="W1080" s="369">
        <v>-0.35809950458119638</v>
      </c>
      <c r="X1080" s="369">
        <v>0.26372908771056136</v>
      </c>
      <c r="Y1080" s="369">
        <v>1.8053776517597213</v>
      </c>
      <c r="AA1080" s="369"/>
      <c r="AB1080" s="369">
        <v>0.2624918265765756</v>
      </c>
      <c r="AC1080" s="373">
        <v>-0.5775152390618048</v>
      </c>
      <c r="AD1080" s="575">
        <v>38028983000147</v>
      </c>
      <c r="AE1080" s="370" t="s">
        <v>1982</v>
      </c>
      <c r="AF1080" s="370" t="s">
        <v>1858</v>
      </c>
      <c r="AG1080" s="374" t="s">
        <v>721</v>
      </c>
      <c r="AH1080" s="374" t="s">
        <v>1819</v>
      </c>
      <c r="AI1080" s="374">
        <v>10000</v>
      </c>
      <c r="AJ1080" s="374">
        <v>5000</v>
      </c>
      <c r="AK1080" s="374">
        <v>10000</v>
      </c>
      <c r="AL1080" s="722">
        <v>2.2999999999999998</v>
      </c>
      <c r="AM1080" s="722">
        <v>20</v>
      </c>
      <c r="AN1080" s="369" t="s">
        <v>668</v>
      </c>
      <c r="AO1080" s="367" t="s">
        <v>1326</v>
      </c>
      <c r="AP1080" s="370" t="s">
        <v>1816</v>
      </c>
      <c r="AQ1080" s="376" t="s">
        <v>661</v>
      </c>
      <c r="AR1080" s="369">
        <v>3.7000000000000002E-3</v>
      </c>
      <c r="AS1080" s="369">
        <v>3.7000000000000002E-3</v>
      </c>
      <c r="AT1080" s="369" t="s">
        <v>1424</v>
      </c>
      <c r="AW1080"/>
      <c r="AX1080" s="198"/>
      <c r="AY1080" s="184"/>
      <c r="AZ1080" s="184"/>
      <c r="BA1080" s="184"/>
      <c r="BB1080" s="186"/>
      <c r="BC1080" s="184"/>
      <c r="BD1080" s="184"/>
      <c r="BE1080" s="184"/>
      <c r="BF1080" s="184"/>
      <c r="BG1080" s="186"/>
      <c r="BH1080" s="186"/>
      <c r="BI1080" s="199"/>
      <c r="BJ1080" s="199"/>
      <c r="BK1080" s="199"/>
      <c r="BL1080" s="186"/>
      <c r="BM1080" s="186"/>
      <c r="BN1080" s="186"/>
      <c r="BO1080" s="186"/>
      <c r="BP1080" s="186"/>
      <c r="BQ1080" s="186"/>
      <c r="BR1080" s="186"/>
      <c r="BS1080" s="186"/>
      <c r="BT1080" s="187"/>
      <c r="BU1080" s="188"/>
      <c r="BV1080" s="189"/>
      <c r="BW1080" s="185"/>
      <c r="BX1080"/>
      <c r="BZ1080"/>
    </row>
    <row r="1081" spans="2:78" ht="18.75">
      <c r="B1081" s="363" t="s">
        <v>1537</v>
      </c>
      <c r="C1081" s="364">
        <v>38064885000165</v>
      </c>
      <c r="D1081" s="365" t="s">
        <v>14</v>
      </c>
      <c r="E1081" s="365" t="s">
        <v>607</v>
      </c>
      <c r="F1081" s="365" t="s">
        <v>1424</v>
      </c>
      <c r="G1081" s="366" t="s">
        <v>1424</v>
      </c>
      <c r="H1081" s="366" t="s">
        <v>34</v>
      </c>
      <c r="I1081" s="366" t="s">
        <v>34</v>
      </c>
      <c r="J1081" s="366" t="s">
        <v>612</v>
      </c>
      <c r="K1081" s="367" t="s">
        <v>48</v>
      </c>
      <c r="L1081" s="368"/>
      <c r="M1081" s="368" t="s">
        <v>1424</v>
      </c>
      <c r="N1081" s="367">
        <v>550681</v>
      </c>
      <c r="O1081" s="367" t="s">
        <v>1323</v>
      </c>
      <c r="P1081" s="371">
        <v>44073</v>
      </c>
      <c r="Q1081" s="372">
        <v>233.50148823999999</v>
      </c>
      <c r="R1081" s="372">
        <v>286.44518216557753</v>
      </c>
      <c r="S1081" s="367">
        <v>2</v>
      </c>
      <c r="T1081" s="369">
        <v>-0.1445386737318145</v>
      </c>
      <c r="U1081" s="369">
        <v>-1.5486627928068386</v>
      </c>
      <c r="V1081" s="369">
        <v>-8.0360398941420219E-2</v>
      </c>
      <c r="W1081" s="369">
        <v>-0.71993691271127203</v>
      </c>
      <c r="X1081" s="369">
        <v>0.10322871761280927</v>
      </c>
      <c r="Y1081" s="369">
        <v>0.7066600859838249</v>
      </c>
      <c r="AA1081" s="369"/>
      <c r="AB1081" s="369">
        <v>0.16968751551102457</v>
      </c>
      <c r="AC1081" s="373">
        <v>-1.1313846158246534</v>
      </c>
      <c r="AD1081" s="575">
        <v>0</v>
      </c>
      <c r="AE1081" s="370" t="s">
        <v>1889</v>
      </c>
      <c r="AF1081" s="370" t="s">
        <v>1833</v>
      </c>
      <c r="AG1081" s="374" t="s">
        <v>1458</v>
      </c>
      <c r="AH1081" s="374" t="s">
        <v>1894</v>
      </c>
      <c r="AI1081" s="374">
        <v>25000</v>
      </c>
      <c r="AJ1081" s="374">
        <v>25000</v>
      </c>
      <c r="AK1081" s="374">
        <v>25000</v>
      </c>
      <c r="AL1081" s="722">
        <v>0.75</v>
      </c>
      <c r="AM1081" s="722">
        <v>0</v>
      </c>
      <c r="AN1081" s="369" t="s">
        <v>1815</v>
      </c>
      <c r="AO1081" s="367" t="s">
        <v>1326</v>
      </c>
      <c r="AP1081" s="370" t="s">
        <v>1835</v>
      </c>
      <c r="AQ1081" s="376" t="s">
        <v>1815</v>
      </c>
      <c r="AR1081" s="369">
        <v>5.2500000000000003E-3</v>
      </c>
      <c r="AS1081" s="369">
        <v>5.2500000000000003E-3</v>
      </c>
      <c r="AT1081" s="369" t="s">
        <v>1424</v>
      </c>
      <c r="AW1081"/>
      <c r="AX1081" s="198"/>
      <c r="AY1081" s="184"/>
      <c r="AZ1081" s="184"/>
      <c r="BA1081" s="184"/>
      <c r="BB1081" s="186"/>
      <c r="BC1081" s="184"/>
      <c r="BD1081" s="184"/>
      <c r="BE1081" s="184"/>
      <c r="BF1081" s="184"/>
      <c r="BG1081" s="186"/>
      <c r="BH1081" s="186"/>
      <c r="BI1081" s="199"/>
      <c r="BJ1081" s="199"/>
      <c r="BK1081" s="199"/>
      <c r="BL1081" s="186"/>
      <c r="BM1081" s="186"/>
      <c r="BN1081" s="186"/>
      <c r="BO1081" s="186"/>
      <c r="BP1081" s="186"/>
      <c r="BQ1081" s="186"/>
      <c r="BR1081" s="186"/>
      <c r="BS1081" s="186"/>
      <c r="BT1081" s="187"/>
      <c r="BU1081" s="188"/>
      <c r="BV1081" s="189"/>
      <c r="BW1081" s="185"/>
      <c r="BX1081"/>
      <c r="BZ1081"/>
    </row>
    <row r="1082" spans="2:78" ht="18.75">
      <c r="B1082" s="363" t="s">
        <v>1141</v>
      </c>
      <c r="C1082" s="364">
        <v>38120941000131</v>
      </c>
      <c r="D1082" s="365" t="s">
        <v>14</v>
      </c>
      <c r="E1082" s="365" t="s">
        <v>15</v>
      </c>
      <c r="F1082" s="365" t="s">
        <v>701</v>
      </c>
      <c r="G1082" s="366" t="s">
        <v>1424</v>
      </c>
      <c r="H1082" s="366" t="s">
        <v>34</v>
      </c>
      <c r="I1082" s="366" t="s">
        <v>34</v>
      </c>
      <c r="J1082" s="366" t="s">
        <v>611</v>
      </c>
      <c r="K1082" s="367" t="s">
        <v>1815</v>
      </c>
      <c r="L1082" s="368"/>
      <c r="M1082" s="368" t="s">
        <v>1421</v>
      </c>
      <c r="N1082" s="367">
        <v>550752</v>
      </c>
      <c r="O1082" s="367" t="s">
        <v>1323</v>
      </c>
      <c r="P1082" s="371">
        <v>44076</v>
      </c>
      <c r="Q1082" s="372">
        <v>4.6212293600000001</v>
      </c>
      <c r="R1082" s="372">
        <v>6.4824940996428584</v>
      </c>
      <c r="S1082" s="367">
        <v>1</v>
      </c>
      <c r="T1082" s="369">
        <v>-0.11097409514739809</v>
      </c>
      <c r="U1082" s="369">
        <v>-1.1890343787093489</v>
      </c>
      <c r="V1082" s="369">
        <v>-7.6197523291412272E-2</v>
      </c>
      <c r="W1082" s="369">
        <v>-0.68264232628627974</v>
      </c>
      <c r="X1082" s="369">
        <v>-0.15827395140281053</v>
      </c>
      <c r="Y1082" s="369">
        <v>-1.083476446223248</v>
      </c>
      <c r="AA1082" s="369"/>
      <c r="AB1082" s="369">
        <v>0.28931107235876247</v>
      </c>
      <c r="AC1082" s="373">
        <v>-0.64919384994628238</v>
      </c>
      <c r="AD1082" s="575">
        <v>0</v>
      </c>
      <c r="AE1082" s="370" t="s">
        <v>1836</v>
      </c>
      <c r="AF1082" s="370" t="s">
        <v>1833</v>
      </c>
      <c r="AG1082" s="374" t="s">
        <v>1458</v>
      </c>
      <c r="AH1082" s="374" t="s">
        <v>1819</v>
      </c>
      <c r="AI1082" s="374">
        <v>500</v>
      </c>
      <c r="AJ1082" s="374">
        <v>500</v>
      </c>
      <c r="AK1082" s="374">
        <v>500</v>
      </c>
      <c r="AL1082" s="722">
        <v>0.1</v>
      </c>
      <c r="AM1082" s="722">
        <v>0</v>
      </c>
      <c r="AN1082" s="369" t="s">
        <v>1820</v>
      </c>
      <c r="AO1082" s="367" t="s">
        <v>1326</v>
      </c>
      <c r="AP1082" s="370" t="s">
        <v>1835</v>
      </c>
      <c r="AQ1082" s="376" t="s">
        <v>673</v>
      </c>
      <c r="AR1082" s="369">
        <v>3.5E-4</v>
      </c>
      <c r="AS1082" s="369">
        <v>3.5E-4</v>
      </c>
      <c r="AT1082" s="369" t="s">
        <v>1424</v>
      </c>
      <c r="AW1082"/>
      <c r="AX1082" s="198"/>
      <c r="AY1082" s="184"/>
      <c r="AZ1082" s="184"/>
      <c r="BA1082" s="184"/>
      <c r="BB1082" s="186"/>
      <c r="BC1082" s="184"/>
      <c r="BD1082" s="184"/>
      <c r="BE1082" s="184"/>
      <c r="BF1082" s="184"/>
      <c r="BG1082" s="186"/>
      <c r="BH1082" s="186"/>
      <c r="BI1082" s="199"/>
      <c r="BJ1082" s="199"/>
      <c r="BK1082" s="199"/>
      <c r="BL1082" s="186"/>
      <c r="BM1082" s="186"/>
      <c r="BN1082" s="186"/>
      <c r="BO1082" s="186"/>
      <c r="BP1082" s="186"/>
      <c r="BQ1082" s="186"/>
      <c r="BR1082" s="186"/>
      <c r="BS1082" s="186"/>
      <c r="BT1082" s="187"/>
      <c r="BU1082" s="188"/>
      <c r="BV1082" s="189"/>
      <c r="BW1082" s="185"/>
      <c r="BX1082"/>
      <c r="BZ1082"/>
    </row>
    <row r="1083" spans="2:78" ht="18.75">
      <c r="B1083" s="363" t="s">
        <v>287</v>
      </c>
      <c r="C1083" s="364">
        <v>37970369000137</v>
      </c>
      <c r="D1083" s="365" t="s">
        <v>11</v>
      </c>
      <c r="E1083" s="365" t="s">
        <v>620</v>
      </c>
      <c r="F1083" s="365" t="s">
        <v>665</v>
      </c>
      <c r="G1083" s="366" t="s">
        <v>740</v>
      </c>
      <c r="H1083" s="366" t="s">
        <v>34</v>
      </c>
      <c r="I1083" s="366" t="s">
        <v>1306</v>
      </c>
      <c r="J1083" s="366" t="s">
        <v>608</v>
      </c>
      <c r="K1083" s="367" t="s">
        <v>48</v>
      </c>
      <c r="L1083" s="368"/>
      <c r="M1083" s="368" t="s">
        <v>34</v>
      </c>
      <c r="N1083" s="367">
        <v>550779</v>
      </c>
      <c r="O1083" s="367" t="s">
        <v>1323</v>
      </c>
      <c r="P1083" s="371">
        <v>44064</v>
      </c>
      <c r="Q1083" s="372">
        <v>96.665088409999996</v>
      </c>
      <c r="R1083" s="372">
        <v>76.563504633412734</v>
      </c>
      <c r="S1083" s="367">
        <v>1</v>
      </c>
      <c r="T1083" s="369">
        <v>0.12208184119388288</v>
      </c>
      <c r="U1083" s="369">
        <v>1.3080485675765869</v>
      </c>
      <c r="V1083" s="369">
        <v>0.14990909142527098</v>
      </c>
      <c r="W1083" s="369">
        <v>1.3430133484869187</v>
      </c>
      <c r="X1083" s="369">
        <v>0.23573552411185039</v>
      </c>
      <c r="Y1083" s="369">
        <v>1.61374556994062</v>
      </c>
      <c r="AA1083" s="369"/>
      <c r="AB1083" s="369">
        <v>1.268535575278721E-3</v>
      </c>
      <c r="AC1083" s="373">
        <v>30.182555827492855</v>
      </c>
      <c r="AD1083" s="575">
        <v>0</v>
      </c>
      <c r="AE1083" s="370" t="s">
        <v>1957</v>
      </c>
      <c r="AF1083" s="370" t="s">
        <v>1833</v>
      </c>
      <c r="AG1083" s="374" t="s">
        <v>1458</v>
      </c>
      <c r="AH1083" s="374" t="s">
        <v>1813</v>
      </c>
      <c r="AI1083" s="374">
        <v>100</v>
      </c>
      <c r="AJ1083" s="374">
        <v>0</v>
      </c>
      <c r="AK1083" s="374">
        <v>0</v>
      </c>
      <c r="AL1083" s="722">
        <v>0.5</v>
      </c>
      <c r="AM1083" s="722">
        <v>20</v>
      </c>
      <c r="AN1083" s="369" t="s">
        <v>1815</v>
      </c>
      <c r="AO1083" s="367" t="s">
        <v>1326</v>
      </c>
      <c r="AP1083" s="370" t="s">
        <v>1835</v>
      </c>
      <c r="AQ1083" s="376" t="s">
        <v>1950</v>
      </c>
      <c r="AR1083" s="369">
        <v>3.3335000000000001E-3</v>
      </c>
      <c r="AS1083" s="369">
        <v>3.3335000000000001E-3</v>
      </c>
      <c r="AT1083" s="369" t="s">
        <v>1424</v>
      </c>
      <c r="AW1083"/>
      <c r="AX1083" s="198"/>
      <c r="AY1083" s="184"/>
      <c r="AZ1083" s="184"/>
      <c r="BA1083" s="184"/>
      <c r="BB1083" s="186"/>
      <c r="BC1083" s="184"/>
      <c r="BD1083" s="184"/>
      <c r="BE1083" s="184"/>
      <c r="BF1083" s="184"/>
      <c r="BG1083" s="186"/>
      <c r="BH1083" s="186"/>
      <c r="BI1083" s="199"/>
      <c r="BJ1083" s="199"/>
      <c r="BK1083" s="199"/>
      <c r="BL1083" s="186"/>
      <c r="BM1083" s="186"/>
      <c r="BN1083" s="186"/>
      <c r="BO1083" s="186"/>
      <c r="BP1083" s="186"/>
      <c r="BQ1083" s="186"/>
      <c r="BR1083" s="186"/>
      <c r="BS1083" s="186"/>
      <c r="BT1083" s="187"/>
      <c r="BU1083" s="188"/>
      <c r="BV1083" s="189"/>
      <c r="BW1083" s="185"/>
      <c r="BX1083"/>
      <c r="BZ1083"/>
    </row>
    <row r="1084" spans="2:78" ht="18.75">
      <c r="B1084" s="363" t="s">
        <v>941</v>
      </c>
      <c r="C1084" s="364">
        <v>37887638000104</v>
      </c>
      <c r="D1084" s="365" t="s">
        <v>13</v>
      </c>
      <c r="E1084" s="365" t="s">
        <v>615</v>
      </c>
      <c r="F1084" s="365" t="s">
        <v>619</v>
      </c>
      <c r="G1084" s="366" t="s">
        <v>34</v>
      </c>
      <c r="H1084" s="366" t="s">
        <v>1340</v>
      </c>
      <c r="I1084" s="366" t="s">
        <v>34</v>
      </c>
      <c r="J1084" s="366" t="s">
        <v>1424</v>
      </c>
      <c r="K1084" s="367" t="s">
        <v>48</v>
      </c>
      <c r="L1084" s="368"/>
      <c r="M1084" s="368" t="s">
        <v>1421</v>
      </c>
      <c r="N1084" s="367">
        <v>551007</v>
      </c>
      <c r="O1084" s="367" t="s">
        <v>1323</v>
      </c>
      <c r="P1084" s="371">
        <v>44075</v>
      </c>
      <c r="Q1084" s="372">
        <v>186.4913707</v>
      </c>
      <c r="R1084" s="372">
        <v>172.18000350201618</v>
      </c>
      <c r="S1084" s="367">
        <v>2</v>
      </c>
      <c r="T1084" s="369">
        <v>0.21707429107421183</v>
      </c>
      <c r="U1084" s="369">
        <v>2.325847257221358</v>
      </c>
      <c r="V1084" s="369">
        <v>0.21399770502962756</v>
      </c>
      <c r="W1084" s="369">
        <v>1.9171737462208858</v>
      </c>
      <c r="X1084" s="369">
        <v>0.58817552678572316</v>
      </c>
      <c r="Y1084" s="369">
        <v>4.0264005786739068</v>
      </c>
      <c r="AA1084" s="369"/>
      <c r="AB1084" s="369">
        <v>0.10695776848038056</v>
      </c>
      <c r="AC1084" s="373">
        <v>0.95716525203259439</v>
      </c>
      <c r="AD1084" s="575">
        <v>0</v>
      </c>
      <c r="AE1084" s="370" t="s">
        <v>2009</v>
      </c>
      <c r="AF1084" s="370" t="s">
        <v>1812</v>
      </c>
      <c r="AG1084" s="374" t="s">
        <v>1459</v>
      </c>
      <c r="AH1084" s="374" t="s">
        <v>1819</v>
      </c>
      <c r="AI1084" s="374">
        <v>1000</v>
      </c>
      <c r="AJ1084" s="374">
        <v>100</v>
      </c>
      <c r="AK1084" s="374">
        <v>1000</v>
      </c>
      <c r="AL1084" s="722">
        <v>3</v>
      </c>
      <c r="AM1084" s="722">
        <v>20</v>
      </c>
      <c r="AN1084" s="369" t="s">
        <v>1815</v>
      </c>
      <c r="AO1084" s="367" t="s">
        <v>1326</v>
      </c>
      <c r="AP1084" s="370" t="s">
        <v>1835</v>
      </c>
      <c r="AQ1084" s="376" t="s">
        <v>1950</v>
      </c>
      <c r="AR1084" s="369">
        <v>3.5000000000000001E-3</v>
      </c>
      <c r="AS1084" s="369">
        <v>3.5000000000000001E-3</v>
      </c>
      <c r="AT1084" s="369" t="s">
        <v>1424</v>
      </c>
      <c r="AW1084"/>
      <c r="AX1084" s="198"/>
      <c r="AY1084" s="184"/>
      <c r="AZ1084" s="184"/>
      <c r="BA1084" s="184"/>
      <c r="BB1084" s="186"/>
      <c r="BC1084" s="184"/>
      <c r="BD1084" s="184"/>
      <c r="BE1084" s="184"/>
      <c r="BF1084" s="184"/>
      <c r="BG1084" s="186"/>
      <c r="BH1084" s="186"/>
      <c r="BI1084" s="199"/>
      <c r="BJ1084" s="199"/>
      <c r="BK1084" s="199"/>
      <c r="BL1084" s="186"/>
      <c r="BM1084" s="186"/>
      <c r="BN1084" s="186"/>
      <c r="BO1084" s="186"/>
      <c r="BP1084" s="186"/>
      <c r="BQ1084" s="186"/>
      <c r="BR1084" s="186"/>
      <c r="BS1084" s="186"/>
      <c r="BT1084" s="187"/>
      <c r="BU1084" s="188"/>
      <c r="BV1084" s="189"/>
      <c r="BW1084" s="185"/>
      <c r="BX1084"/>
      <c r="BZ1084"/>
    </row>
    <row r="1085" spans="2:78" ht="18.75">
      <c r="B1085" s="363" t="s">
        <v>890</v>
      </c>
      <c r="C1085" s="364">
        <v>32471624000183</v>
      </c>
      <c r="D1085" s="365" t="s">
        <v>14</v>
      </c>
      <c r="E1085" s="365" t="s">
        <v>15</v>
      </c>
      <c r="F1085" s="365" t="s">
        <v>17</v>
      </c>
      <c r="G1085" s="366" t="s">
        <v>1424</v>
      </c>
      <c r="H1085" s="366" t="s">
        <v>34</v>
      </c>
      <c r="I1085" s="366" t="s">
        <v>34</v>
      </c>
      <c r="J1085" s="366" t="s">
        <v>611</v>
      </c>
      <c r="K1085" s="367" t="s">
        <v>49</v>
      </c>
      <c r="L1085" s="368"/>
      <c r="M1085" s="368" t="s">
        <v>1421</v>
      </c>
      <c r="N1085" s="367">
        <v>551201</v>
      </c>
      <c r="O1085" s="367" t="s">
        <v>1323</v>
      </c>
      <c r="P1085" s="371">
        <v>44057</v>
      </c>
      <c r="Q1085" s="372">
        <v>4.2584787200000003</v>
      </c>
      <c r="R1085" s="372">
        <v>5.0224653262698409</v>
      </c>
      <c r="S1085" s="367">
        <v>1</v>
      </c>
      <c r="T1085" s="369">
        <v>0.20059623856426434</v>
      </c>
      <c r="U1085" s="369">
        <v>2.1492928018551605</v>
      </c>
      <c r="V1085" s="369">
        <v>0.22820285990679512</v>
      </c>
      <c r="W1085" s="369">
        <v>2.0444356249767197</v>
      </c>
      <c r="X1085" s="369">
        <v>0.25319134607378269</v>
      </c>
      <c r="Y1085" s="369">
        <v>1.7332407349857273</v>
      </c>
      <c r="AA1085" s="369"/>
      <c r="AB1085" s="369">
        <v>0.1734042991270334</v>
      </c>
      <c r="AC1085" s="373">
        <v>0.67230982673693174</v>
      </c>
      <c r="AD1085" s="575">
        <v>32485602000172</v>
      </c>
      <c r="AE1085" s="370" t="s">
        <v>1844</v>
      </c>
      <c r="AF1085" s="370" t="s">
        <v>1844</v>
      </c>
      <c r="AG1085" s="374" t="s">
        <v>469</v>
      </c>
      <c r="AH1085" s="374" t="s">
        <v>1819</v>
      </c>
      <c r="AI1085" s="374">
        <v>100</v>
      </c>
      <c r="AJ1085" s="374">
        <v>100</v>
      </c>
      <c r="AK1085" s="374">
        <v>100</v>
      </c>
      <c r="AL1085" s="722">
        <v>1</v>
      </c>
      <c r="AM1085" s="722">
        <v>0</v>
      </c>
      <c r="AN1085" s="369" t="s">
        <v>1827</v>
      </c>
      <c r="AO1085" s="367" t="s">
        <v>1326</v>
      </c>
      <c r="AP1085" s="370" t="s">
        <v>1828</v>
      </c>
      <c r="AQ1085" s="376" t="s">
        <v>17</v>
      </c>
      <c r="AR1085" s="369">
        <v>2.2666666666666699E-3</v>
      </c>
      <c r="AS1085" s="369">
        <v>2.2666666666666699E-3</v>
      </c>
      <c r="AT1085" s="369" t="s">
        <v>1424</v>
      </c>
      <c r="AW1085"/>
      <c r="AX1085" s="198"/>
      <c r="AY1085" s="184"/>
      <c r="AZ1085" s="184"/>
      <c r="BA1085" s="184"/>
      <c r="BB1085" s="186"/>
      <c r="BC1085" s="184"/>
      <c r="BD1085" s="184"/>
      <c r="BE1085" s="184"/>
      <c r="BF1085" s="184"/>
      <c r="BG1085" s="186"/>
      <c r="BH1085" s="186"/>
      <c r="BI1085" s="199"/>
      <c r="BJ1085" s="199"/>
      <c r="BK1085" s="199"/>
      <c r="BL1085" s="186"/>
      <c r="BM1085" s="186"/>
      <c r="BN1085" s="186"/>
      <c r="BO1085" s="186"/>
      <c r="BP1085" s="186"/>
      <c r="BQ1085" s="186"/>
      <c r="BR1085" s="186"/>
      <c r="BS1085" s="186"/>
      <c r="BT1085" s="187"/>
      <c r="BU1085" s="188"/>
      <c r="BV1085" s="189"/>
      <c r="BW1085" s="185"/>
      <c r="BX1085"/>
      <c r="BZ1085"/>
    </row>
    <row r="1086" spans="2:78" ht="18.75">
      <c r="B1086" s="363" t="s">
        <v>1566</v>
      </c>
      <c r="C1086" s="364">
        <v>37927641000104</v>
      </c>
      <c r="D1086" s="365" t="s">
        <v>14</v>
      </c>
      <c r="E1086" s="365" t="s">
        <v>15</v>
      </c>
      <c r="F1086" s="365" t="s">
        <v>1328</v>
      </c>
      <c r="G1086" s="366" t="s">
        <v>868</v>
      </c>
      <c r="H1086" s="366" t="s">
        <v>34</v>
      </c>
      <c r="I1086" s="366" t="s">
        <v>34</v>
      </c>
      <c r="J1086" s="366" t="s">
        <v>608</v>
      </c>
      <c r="K1086" s="367" t="s">
        <v>48</v>
      </c>
      <c r="L1086" s="368"/>
      <c r="M1086" s="368" t="s">
        <v>1424</v>
      </c>
      <c r="N1086" s="367">
        <v>551252</v>
      </c>
      <c r="O1086" s="367" t="s">
        <v>1323</v>
      </c>
      <c r="P1086" s="371">
        <v>44084</v>
      </c>
      <c r="Q1086" s="372">
        <v>238.59305927</v>
      </c>
      <c r="R1086" s="372">
        <v>208.27905523634928</v>
      </c>
      <c r="S1086" s="367">
        <v>5</v>
      </c>
      <c r="T1086" s="369">
        <v>0.62309522435401665</v>
      </c>
      <c r="U1086" s="369">
        <v>6.6761674603652885</v>
      </c>
      <c r="V1086" s="369">
        <v>0.62314798321148968</v>
      </c>
      <c r="W1086" s="369">
        <v>5.5826904931441197</v>
      </c>
      <c r="X1086" s="369">
        <v>0.77001562958340375</v>
      </c>
      <c r="Y1086" s="369">
        <v>5.2712009176676711</v>
      </c>
      <c r="AA1086" s="369"/>
      <c r="AB1086" s="369">
        <v>0.6463740135683782</v>
      </c>
      <c r="AC1086" s="373">
        <v>0.79137856236251125</v>
      </c>
      <c r="AD1086" s="575">
        <v>35640811000131</v>
      </c>
      <c r="AE1086" s="370" t="s">
        <v>1889</v>
      </c>
      <c r="AF1086" s="370" t="s">
        <v>1833</v>
      </c>
      <c r="AG1086" s="374" t="s">
        <v>1458</v>
      </c>
      <c r="AH1086" s="374" t="s">
        <v>1894</v>
      </c>
      <c r="AI1086" s="374">
        <v>250000</v>
      </c>
      <c r="AJ1086" s="374">
        <v>0</v>
      </c>
      <c r="AK1086" s="374">
        <v>0</v>
      </c>
      <c r="AL1086" s="722">
        <v>0.5</v>
      </c>
      <c r="AM1086" s="722">
        <v>0</v>
      </c>
      <c r="AN1086" s="369" t="s">
        <v>1815</v>
      </c>
      <c r="AO1086" s="367" t="s">
        <v>1326</v>
      </c>
      <c r="AP1086" s="370" t="s">
        <v>1835</v>
      </c>
      <c r="AQ1086" s="376" t="s">
        <v>1815</v>
      </c>
      <c r="AR1086" s="369">
        <v>0</v>
      </c>
      <c r="AS1086" s="369">
        <v>0</v>
      </c>
      <c r="AT1086" s="369" t="s">
        <v>1424</v>
      </c>
      <c r="AW1086"/>
      <c r="AX1086" s="198"/>
      <c r="AY1086" s="184"/>
      <c r="AZ1086" s="184"/>
      <c r="BA1086" s="184"/>
      <c r="BB1086" s="186"/>
      <c r="BC1086" s="184"/>
      <c r="BD1086" s="184"/>
      <c r="BE1086" s="184"/>
      <c r="BF1086" s="184"/>
      <c r="BG1086" s="186"/>
      <c r="BH1086" s="186"/>
      <c r="BI1086" s="199"/>
      <c r="BJ1086" s="199"/>
      <c r="BK1086" s="199"/>
      <c r="BL1086" s="186"/>
      <c r="BM1086" s="186"/>
      <c r="BN1086" s="186"/>
      <c r="BO1086" s="186"/>
      <c r="BP1086" s="186"/>
      <c r="BQ1086" s="186"/>
      <c r="BR1086" s="186"/>
      <c r="BS1086" s="186"/>
      <c r="BT1086" s="187"/>
      <c r="BU1086" s="188"/>
      <c r="BV1086" s="189"/>
      <c r="BW1086" s="185"/>
      <c r="BX1086"/>
      <c r="BZ1086"/>
    </row>
    <row r="1087" spans="2:78" ht="18.75">
      <c r="B1087" s="363" t="s">
        <v>345</v>
      </c>
      <c r="C1087" s="364">
        <v>35343836000173</v>
      </c>
      <c r="D1087" s="365" t="s">
        <v>13</v>
      </c>
      <c r="E1087" s="365" t="s">
        <v>616</v>
      </c>
      <c r="F1087" s="365" t="s">
        <v>617</v>
      </c>
      <c r="G1087" s="366" t="s">
        <v>34</v>
      </c>
      <c r="H1087" s="366" t="s">
        <v>867</v>
      </c>
      <c r="I1087" s="366" t="s">
        <v>34</v>
      </c>
      <c r="J1087" s="366" t="s">
        <v>608</v>
      </c>
      <c r="K1087" s="367" t="s">
        <v>48</v>
      </c>
      <c r="L1087" s="368"/>
      <c r="M1087" s="368" t="s">
        <v>1421</v>
      </c>
      <c r="N1087" s="367">
        <v>551724</v>
      </c>
      <c r="O1087" s="367" t="s">
        <v>1323</v>
      </c>
      <c r="P1087" s="371">
        <v>43831</v>
      </c>
      <c r="Q1087" s="372">
        <v>17.246278350000001</v>
      </c>
      <c r="R1087" s="372">
        <v>21.880036972500001</v>
      </c>
      <c r="S1087" s="367">
        <v>2</v>
      </c>
      <c r="T1087" s="369">
        <v>4.9544361195359876E-2</v>
      </c>
      <c r="U1087" s="369">
        <v>0.53084414569211757</v>
      </c>
      <c r="V1087" s="369">
        <v>4.3596150892114549E-2</v>
      </c>
      <c r="W1087" s="369">
        <v>0.39057145923632491</v>
      </c>
      <c r="X1087" s="369">
        <v>9.9324405550359707E-2</v>
      </c>
      <c r="Y1087" s="369">
        <v>0.67993281898331004</v>
      </c>
      <c r="AA1087" s="369"/>
      <c r="AB1087" s="369">
        <v>5.1918524050303373E-2</v>
      </c>
      <c r="AC1087" s="373">
        <v>-1.3102316746762022</v>
      </c>
      <c r="AD1087" s="575">
        <v>35726638000199</v>
      </c>
      <c r="AE1087" s="370" t="s">
        <v>1908</v>
      </c>
      <c r="AF1087" s="370" t="s">
        <v>1856</v>
      </c>
      <c r="AG1087" s="374" t="s">
        <v>59</v>
      </c>
      <c r="AH1087" s="374" t="s">
        <v>1819</v>
      </c>
      <c r="AI1087" s="374">
        <v>100</v>
      </c>
      <c r="AJ1087" s="374">
        <v>100</v>
      </c>
      <c r="AK1087" s="374">
        <v>100</v>
      </c>
      <c r="AL1087" s="722">
        <v>1.5</v>
      </c>
      <c r="AM1087" s="722">
        <v>20</v>
      </c>
      <c r="AN1087" s="369" t="s">
        <v>1820</v>
      </c>
      <c r="AO1087" s="367" t="s">
        <v>1326</v>
      </c>
      <c r="AP1087" s="370" t="s">
        <v>1835</v>
      </c>
      <c r="AQ1087" s="376" t="s">
        <v>676</v>
      </c>
      <c r="AR1087" s="369">
        <v>2.16666666666667E-3</v>
      </c>
      <c r="AS1087" s="369">
        <v>2.16666666666667E-3</v>
      </c>
      <c r="AT1087" s="369" t="s">
        <v>1424</v>
      </c>
      <c r="AW1087"/>
      <c r="AX1087" s="198"/>
      <c r="AY1087" s="184"/>
      <c r="AZ1087" s="184"/>
      <c r="BA1087" s="184"/>
      <c r="BB1087" s="186"/>
      <c r="BC1087" s="184"/>
      <c r="BD1087" s="184"/>
      <c r="BE1087" s="184"/>
      <c r="BF1087" s="184"/>
      <c r="BG1087" s="186"/>
      <c r="BH1087" s="186"/>
      <c r="BI1087" s="199"/>
      <c r="BJ1087" s="199"/>
      <c r="BK1087" s="199"/>
      <c r="BL1087" s="186"/>
      <c r="BM1087" s="186"/>
      <c r="BN1087" s="186"/>
      <c r="BO1087" s="186"/>
      <c r="BP1087" s="186"/>
      <c r="BQ1087" s="186"/>
      <c r="BR1087" s="186"/>
      <c r="BS1087" s="186"/>
      <c r="BT1087" s="187"/>
      <c r="BU1087" s="188"/>
      <c r="BV1087" s="189"/>
      <c r="BW1087" s="185"/>
      <c r="BX1087"/>
      <c r="BZ1087"/>
    </row>
    <row r="1088" spans="2:78" ht="18.75">
      <c r="B1088" s="363" t="s">
        <v>18</v>
      </c>
      <c r="C1088" s="364">
        <v>37806055000101</v>
      </c>
      <c r="D1088" s="365" t="s">
        <v>11</v>
      </c>
      <c r="E1088" s="365" t="s">
        <v>620</v>
      </c>
      <c r="F1088" s="365" t="s">
        <v>687</v>
      </c>
      <c r="G1088" s="366" t="s">
        <v>740</v>
      </c>
      <c r="H1088" s="366" t="s">
        <v>34</v>
      </c>
      <c r="I1088" s="366" t="s">
        <v>1321</v>
      </c>
      <c r="J1088" s="366" t="s">
        <v>608</v>
      </c>
      <c r="K1088" s="367" t="s">
        <v>48</v>
      </c>
      <c r="L1088" s="368" t="s">
        <v>717</v>
      </c>
      <c r="M1088" s="368" t="s">
        <v>34</v>
      </c>
      <c r="N1088" s="367">
        <v>551791</v>
      </c>
      <c r="O1088" s="367" t="s">
        <v>1323</v>
      </c>
      <c r="P1088" s="371">
        <v>44071</v>
      </c>
      <c r="Q1088" s="372">
        <v>147.01819123999999</v>
      </c>
      <c r="R1088" s="372">
        <v>2119471.3260790925</v>
      </c>
      <c r="S1088" s="367">
        <v>1</v>
      </c>
      <c r="T1088" s="369">
        <v>0.11825068677051864</v>
      </c>
      <c r="U1088" s="369">
        <v>1.2669995794007975</v>
      </c>
      <c r="V1088" s="369">
        <v>0.14612693352471928</v>
      </c>
      <c r="W1088" s="369">
        <v>1.309129555994865</v>
      </c>
      <c r="X1088" s="369">
        <v>0.21908421046030235</v>
      </c>
      <c r="Y1088" s="369">
        <v>1.499757728099151</v>
      </c>
      <c r="AA1088" s="369"/>
      <c r="AB1088" s="369">
        <v>1.239134625201644E-3</v>
      </c>
      <c r="AC1088" s="373">
        <v>27.846439940974129</v>
      </c>
      <c r="AD1088" s="575">
        <v>0</v>
      </c>
      <c r="AE1088" s="370" t="s">
        <v>2126</v>
      </c>
      <c r="AF1088" s="370" t="s">
        <v>2125</v>
      </c>
      <c r="AG1088" s="374" t="s">
        <v>1458</v>
      </c>
      <c r="AH1088" s="374" t="s">
        <v>1813</v>
      </c>
      <c r="AI1088" s="374">
        <v>5000</v>
      </c>
      <c r="AJ1088" s="374">
        <v>5000</v>
      </c>
      <c r="AK1088" s="374">
        <v>5000</v>
      </c>
      <c r="AL1088" s="722">
        <v>1.95</v>
      </c>
      <c r="AM1088" s="722">
        <v>20</v>
      </c>
      <c r="AN1088" s="369" t="s">
        <v>64</v>
      </c>
      <c r="AO1088" s="367" t="s">
        <v>1326</v>
      </c>
      <c r="AP1088" s="370" t="s">
        <v>1835</v>
      </c>
      <c r="AQ1088" s="376" t="s">
        <v>670</v>
      </c>
      <c r="AR1088" s="369">
        <v>1.0500000000000001E-2</v>
      </c>
      <c r="AS1088" s="369">
        <v>1.0500000000000001E-2</v>
      </c>
      <c r="AT1088" s="369" t="s">
        <v>1424</v>
      </c>
      <c r="AW1088"/>
      <c r="AX1088" s="198"/>
      <c r="AY1088" s="184"/>
      <c r="AZ1088" s="184"/>
      <c r="BA1088" s="184"/>
      <c r="BB1088" s="186"/>
      <c r="BC1088" s="184"/>
      <c r="BD1088" s="184"/>
      <c r="BE1088" s="184"/>
      <c r="BF1088" s="184"/>
      <c r="BG1088" s="186"/>
      <c r="BH1088" s="186"/>
      <c r="BI1088" s="199"/>
      <c r="BJ1088" s="199"/>
      <c r="BK1088" s="199"/>
      <c r="BL1088" s="186"/>
      <c r="BM1088" s="186"/>
      <c r="BN1088" s="186"/>
      <c r="BO1088" s="186"/>
      <c r="BP1088" s="186"/>
      <c r="BQ1088" s="186"/>
      <c r="BR1088" s="186"/>
      <c r="BS1088" s="186"/>
      <c r="BT1088" s="187"/>
      <c r="BU1088" s="188"/>
      <c r="BV1088" s="189"/>
      <c r="BW1088" s="185"/>
      <c r="BX1088"/>
      <c r="BZ1088"/>
    </row>
    <row r="1089" spans="2:78" ht="18.75">
      <c r="B1089" s="363" t="s">
        <v>1559</v>
      </c>
      <c r="C1089" s="364">
        <v>37970310000149</v>
      </c>
      <c r="D1089" s="365" t="s">
        <v>13</v>
      </c>
      <c r="E1089" s="365" t="s">
        <v>616</v>
      </c>
      <c r="F1089" s="365" t="s">
        <v>617</v>
      </c>
      <c r="G1089" s="366" t="s">
        <v>34</v>
      </c>
      <c r="H1089" s="366" t="s">
        <v>1340</v>
      </c>
      <c r="I1089" s="366" t="s">
        <v>34</v>
      </c>
      <c r="J1089" s="366" t="s">
        <v>608</v>
      </c>
      <c r="K1089" s="367" t="s">
        <v>48</v>
      </c>
      <c r="L1089" s="368"/>
      <c r="M1089" s="368" t="s">
        <v>1424</v>
      </c>
      <c r="N1089" s="367">
        <v>551831</v>
      </c>
      <c r="O1089" s="367" t="s">
        <v>1323</v>
      </c>
      <c r="P1089" s="371">
        <v>44086</v>
      </c>
      <c r="Q1089" s="372">
        <v>160.24419218</v>
      </c>
      <c r="R1089" s="372">
        <v>138.05726394242063</v>
      </c>
      <c r="S1089" s="367">
        <v>3</v>
      </c>
      <c r="T1089" s="369">
        <v>0.22340163771958643</v>
      </c>
      <c r="U1089" s="369">
        <v>2.3936417517596453</v>
      </c>
      <c r="V1089" s="369">
        <v>0.13574813328484225</v>
      </c>
      <c r="W1089" s="369">
        <v>1.2161474217499746</v>
      </c>
      <c r="X1089" s="369">
        <v>7.0241136074824295E-2</v>
      </c>
      <c r="Y1089" s="369">
        <v>0.48084107219479449</v>
      </c>
      <c r="AA1089" s="369"/>
      <c r="AB1089" s="369">
        <v>9.4883668830402557E-2</v>
      </c>
      <c r="AC1089" s="373">
        <v>0.2542765048715252</v>
      </c>
      <c r="AD1089" s="575">
        <v>37967588000167</v>
      </c>
      <c r="AE1089" s="370" t="s">
        <v>1836</v>
      </c>
      <c r="AF1089" s="370" t="s">
        <v>1833</v>
      </c>
      <c r="AG1089" s="374" t="s">
        <v>1458</v>
      </c>
      <c r="AH1089" s="374" t="s">
        <v>1813</v>
      </c>
      <c r="AI1089" s="374">
        <v>5000</v>
      </c>
      <c r="AJ1089" s="374">
        <v>1000</v>
      </c>
      <c r="AK1089" s="374">
        <v>1000</v>
      </c>
      <c r="AL1089" s="722">
        <v>2</v>
      </c>
      <c r="AM1089" s="722">
        <v>20</v>
      </c>
      <c r="AN1089" s="369" t="s">
        <v>1815</v>
      </c>
      <c r="AO1089" s="367" t="s">
        <v>1326</v>
      </c>
      <c r="AP1089" s="370" t="s">
        <v>1835</v>
      </c>
      <c r="AQ1089" s="376" t="s">
        <v>1815</v>
      </c>
      <c r="AR1089" s="369">
        <v>7.0000000000000001E-3</v>
      </c>
      <c r="AS1089" s="369">
        <v>7.0000000000000001E-3</v>
      </c>
      <c r="AT1089" s="369" t="s">
        <v>1424</v>
      </c>
      <c r="AW1089"/>
      <c r="AX1089" s="198"/>
      <c r="AY1089" s="184"/>
      <c r="AZ1089" s="184"/>
      <c r="BA1089" s="184"/>
      <c r="BB1089" s="186"/>
      <c r="BC1089" s="184"/>
      <c r="BD1089" s="184"/>
      <c r="BE1089" s="184"/>
      <c r="BF1089" s="184"/>
      <c r="BG1089" s="186"/>
      <c r="BH1089" s="186"/>
      <c r="BI1089" s="199"/>
      <c r="BJ1089" s="199"/>
      <c r="BK1089" s="199"/>
      <c r="BL1089" s="186"/>
      <c r="BM1089" s="186"/>
      <c r="BN1089" s="186"/>
      <c r="BO1089" s="186"/>
      <c r="BP1089" s="186"/>
      <c r="BQ1089" s="186"/>
      <c r="BR1089" s="186"/>
      <c r="BS1089" s="186"/>
      <c r="BT1089" s="187"/>
      <c r="BU1089" s="188"/>
      <c r="BV1089" s="189"/>
      <c r="BW1089" s="185"/>
      <c r="BX1089"/>
      <c r="BZ1089"/>
    </row>
    <row r="1090" spans="2:78" ht="18.75">
      <c r="B1090" s="363" t="s">
        <v>880</v>
      </c>
      <c r="C1090" s="364">
        <v>37953241000165</v>
      </c>
      <c r="D1090" s="365" t="s">
        <v>13</v>
      </c>
      <c r="E1090" s="365" t="s">
        <v>615</v>
      </c>
      <c r="F1090" s="365" t="s">
        <v>619</v>
      </c>
      <c r="G1090" s="366" t="s">
        <v>34</v>
      </c>
      <c r="H1090" s="366" t="s">
        <v>1339</v>
      </c>
      <c r="I1090" s="366" t="s">
        <v>34</v>
      </c>
      <c r="J1090" s="366" t="s">
        <v>692</v>
      </c>
      <c r="K1090" s="367" t="s">
        <v>48</v>
      </c>
      <c r="L1090" s="368"/>
      <c r="M1090" s="368" t="s">
        <v>1421</v>
      </c>
      <c r="N1090" s="367">
        <v>552275</v>
      </c>
      <c r="O1090" s="367" t="s">
        <v>1326</v>
      </c>
      <c r="P1090" s="371">
        <v>44091</v>
      </c>
      <c r="Q1090" s="372">
        <v>25.27701325</v>
      </c>
      <c r="R1090" s="372">
        <v>35.969893779880969</v>
      </c>
      <c r="S1090" s="367">
        <v>3</v>
      </c>
      <c r="T1090" s="369">
        <v>8.3497559386475739E-2</v>
      </c>
      <c r="U1090" s="369">
        <v>0.89463643309708851</v>
      </c>
      <c r="V1090" s="369">
        <v>9.5710061891788323E-2</v>
      </c>
      <c r="W1090" s="369">
        <v>0.85745226979283928</v>
      </c>
      <c r="X1090" s="369">
        <v>0.13772651441814765</v>
      </c>
      <c r="Y1090" s="369">
        <v>0.94281739395456665</v>
      </c>
      <c r="AA1090" s="369"/>
      <c r="AB1090" s="369">
        <v>1.6538908116522182E-2</v>
      </c>
      <c r="AC1090" s="373">
        <v>-0.96205768853486773</v>
      </c>
      <c r="AD1090" s="575">
        <v>0</v>
      </c>
      <c r="AE1090" s="370" t="s">
        <v>1836</v>
      </c>
      <c r="AF1090" s="370" t="s">
        <v>1833</v>
      </c>
      <c r="AG1090" s="374" t="s">
        <v>1458</v>
      </c>
      <c r="AH1090" s="374" t="s">
        <v>1894</v>
      </c>
      <c r="AI1090" s="374">
        <v>50000</v>
      </c>
      <c r="AJ1090" s="374">
        <v>5000</v>
      </c>
      <c r="AK1090" s="374">
        <v>5000</v>
      </c>
      <c r="AL1090" s="722">
        <v>0</v>
      </c>
      <c r="AM1090" s="722">
        <v>0</v>
      </c>
      <c r="AN1090" s="369" t="s">
        <v>1815</v>
      </c>
      <c r="AO1090" s="367" t="s">
        <v>1326</v>
      </c>
      <c r="AP1090" s="370" t="s">
        <v>1835</v>
      </c>
      <c r="AQ1090" s="376" t="s">
        <v>681</v>
      </c>
      <c r="AR1090" s="369">
        <v>0</v>
      </c>
      <c r="AS1090" s="369">
        <v>0</v>
      </c>
      <c r="AT1090" s="369" t="s">
        <v>1424</v>
      </c>
      <c r="AW1090"/>
      <c r="AX1090" s="198"/>
      <c r="AY1090" s="184"/>
      <c r="AZ1090" s="184"/>
      <c r="BA1090" s="184"/>
      <c r="BB1090" s="186"/>
      <c r="BC1090" s="184"/>
      <c r="BD1090" s="184"/>
      <c r="BE1090" s="184"/>
      <c r="BF1090" s="184"/>
      <c r="BG1090" s="186"/>
      <c r="BH1090" s="186"/>
      <c r="BI1090" s="199"/>
      <c r="BJ1090" s="199"/>
      <c r="BK1090" s="199"/>
      <c r="BL1090" s="186"/>
      <c r="BM1090" s="186"/>
      <c r="BN1090" s="186"/>
      <c r="BO1090" s="186"/>
      <c r="BP1090" s="186"/>
      <c r="BQ1090" s="186"/>
      <c r="BR1090" s="186"/>
      <c r="BS1090" s="186"/>
      <c r="BT1090" s="187"/>
      <c r="BU1090" s="188"/>
      <c r="BV1090" s="189"/>
      <c r="BW1090" s="185"/>
      <c r="BX1090"/>
      <c r="BZ1090"/>
    </row>
    <row r="1091" spans="2:78" ht="18.75">
      <c r="B1091" s="363" t="s">
        <v>581</v>
      </c>
      <c r="C1091" s="364">
        <v>36947848000170</v>
      </c>
      <c r="D1091" s="365" t="s">
        <v>14</v>
      </c>
      <c r="E1091" s="365" t="s">
        <v>607</v>
      </c>
      <c r="F1091" s="365" t="s">
        <v>1424</v>
      </c>
      <c r="G1091" s="366" t="s">
        <v>1424</v>
      </c>
      <c r="H1091" s="366" t="s">
        <v>34</v>
      </c>
      <c r="I1091" s="366" t="s">
        <v>34</v>
      </c>
      <c r="J1091" s="366" t="s">
        <v>611</v>
      </c>
      <c r="K1091" s="367" t="s">
        <v>1815</v>
      </c>
      <c r="L1091" s="368"/>
      <c r="M1091" s="368" t="s">
        <v>1421</v>
      </c>
      <c r="N1091" s="367">
        <v>552291</v>
      </c>
      <c r="O1091" s="367" t="s">
        <v>1323</v>
      </c>
      <c r="P1091" s="371">
        <v>44022</v>
      </c>
      <c r="Q1091" s="372">
        <v>1.6393988100000001</v>
      </c>
      <c r="R1091" s="372">
        <v>2.0102722371314741</v>
      </c>
      <c r="S1091" s="367">
        <v>5</v>
      </c>
      <c r="T1091" s="369">
        <v>-0.34101730292592236</v>
      </c>
      <c r="U1091" s="369">
        <v>-3.6538373786701599</v>
      </c>
      <c r="V1091" s="369">
        <v>-0.28156719329663216</v>
      </c>
      <c r="W1091" s="369">
        <v>-2.5225187845386867</v>
      </c>
      <c r="X1091" s="369">
        <v>-0.23705772257950908</v>
      </c>
      <c r="Y1091" s="369">
        <v>-1.622796780732058</v>
      </c>
      <c r="AA1091" s="369"/>
      <c r="AB1091" s="369">
        <v>0.20495527733264493</v>
      </c>
      <c r="AC1091" s="373">
        <v>-1.9184118799914696</v>
      </c>
      <c r="AD1091" s="575">
        <v>36262399000126</v>
      </c>
      <c r="AE1091" s="370" t="s">
        <v>1853</v>
      </c>
      <c r="AF1091" s="370" t="s">
        <v>1856</v>
      </c>
      <c r="AG1091" s="374" t="s">
        <v>59</v>
      </c>
      <c r="AH1091" s="374" t="s">
        <v>1813</v>
      </c>
      <c r="AI1091" s="374">
        <v>10000</v>
      </c>
      <c r="AJ1091" s="374">
        <v>5000</v>
      </c>
      <c r="AK1091" s="374">
        <v>10000</v>
      </c>
      <c r="AL1091" s="722">
        <v>1.1000000000000001</v>
      </c>
      <c r="AM1091" s="722">
        <v>0</v>
      </c>
      <c r="AN1091" s="369" t="s">
        <v>1820</v>
      </c>
      <c r="AO1091" s="367" t="s">
        <v>1326</v>
      </c>
      <c r="AP1091" s="370" t="s">
        <v>1835</v>
      </c>
      <c r="AQ1091" s="376" t="s">
        <v>681</v>
      </c>
      <c r="AR1091" s="369">
        <v>2.9333333333333299E-3</v>
      </c>
      <c r="AS1091" s="369">
        <v>2.9333333333333299E-3</v>
      </c>
      <c r="AT1091" s="369" t="s">
        <v>1424</v>
      </c>
      <c r="AW1091"/>
      <c r="AX1091" s="198"/>
      <c r="AY1091" s="184"/>
      <c r="AZ1091" s="184"/>
      <c r="BA1091" s="184"/>
      <c r="BB1091" s="186"/>
      <c r="BC1091" s="184"/>
      <c r="BD1091" s="184"/>
      <c r="BE1091" s="184"/>
      <c r="BF1091" s="184"/>
      <c r="BG1091" s="186"/>
      <c r="BH1091" s="186"/>
      <c r="BI1091" s="199"/>
      <c r="BJ1091" s="199"/>
      <c r="BK1091" s="199"/>
      <c r="BL1091" s="186"/>
      <c r="BM1091" s="186"/>
      <c r="BN1091" s="186"/>
      <c r="BO1091" s="186"/>
      <c r="BP1091" s="186"/>
      <c r="BQ1091" s="186"/>
      <c r="BR1091" s="186"/>
      <c r="BS1091" s="186"/>
      <c r="BT1091" s="187"/>
      <c r="BU1091" s="188"/>
      <c r="BV1091" s="189"/>
      <c r="BW1091" s="185"/>
      <c r="BX1091"/>
      <c r="BZ1091"/>
    </row>
    <row r="1092" spans="2:78" ht="18.75">
      <c r="B1092" s="363" t="s">
        <v>601</v>
      </c>
      <c r="C1092" s="364"/>
      <c r="D1092" s="365" t="s">
        <v>14</v>
      </c>
      <c r="E1092" s="365" t="s">
        <v>607</v>
      </c>
      <c r="F1092" s="365" t="s">
        <v>1424</v>
      </c>
      <c r="G1092" s="366" t="s">
        <v>1424</v>
      </c>
      <c r="H1092" s="366" t="s">
        <v>34</v>
      </c>
      <c r="I1092" s="366" t="s">
        <v>34</v>
      </c>
      <c r="J1092" s="366" t="s">
        <v>608</v>
      </c>
      <c r="L1092" s="368"/>
      <c r="M1092" s="368" t="s">
        <v>34</v>
      </c>
      <c r="N1092" s="367">
        <v>552348</v>
      </c>
      <c r="O1092" s="367" t="s">
        <v>1323</v>
      </c>
      <c r="P1092" s="371"/>
      <c r="S1092" s="367"/>
      <c r="U1092" s="369"/>
      <c r="W1092" s="369"/>
      <c r="Y1092" s="369"/>
      <c r="AA1092" s="369"/>
      <c r="AD1092" s="575">
        <v>0</v>
      </c>
      <c r="AE1092" s="370"/>
      <c r="AF1092" s="370"/>
      <c r="AG1092" s="374" t="s">
        <v>1459</v>
      </c>
      <c r="AH1092" s="374"/>
      <c r="AI1092" s="374">
        <v>500</v>
      </c>
      <c r="AJ1092" s="374">
        <v>0</v>
      </c>
      <c r="AK1092" s="374">
        <v>500</v>
      </c>
      <c r="AN1092" s="369"/>
      <c r="AO1092" s="367" t="s">
        <v>1326</v>
      </c>
      <c r="AP1092" s="370"/>
      <c r="AR1092" s="369">
        <v>4.0000000000000001E-3</v>
      </c>
      <c r="AS1092" s="369">
        <v>4.0000000000000001E-3</v>
      </c>
      <c r="AT1092" s="369" t="s">
        <v>1424</v>
      </c>
      <c r="AW1092"/>
      <c r="AX1092" s="198"/>
      <c r="AY1092" s="184"/>
      <c r="AZ1092" s="184"/>
      <c r="BA1092" s="184"/>
      <c r="BB1092" s="186"/>
      <c r="BC1092" s="184"/>
      <c r="BD1092" s="184"/>
      <c r="BE1092" s="184"/>
      <c r="BF1092" s="184"/>
      <c r="BG1092" s="186"/>
      <c r="BH1092" s="186"/>
      <c r="BI1092" s="199"/>
      <c r="BJ1092" s="199"/>
      <c r="BK1092" s="199"/>
      <c r="BL1092" s="186"/>
      <c r="BM1092" s="186"/>
      <c r="BN1092" s="186"/>
      <c r="BO1092" s="186"/>
      <c r="BP1092" s="186"/>
      <c r="BQ1092" s="186"/>
      <c r="BR1092" s="186"/>
      <c r="BS1092" s="186"/>
      <c r="BT1092" s="187"/>
      <c r="BU1092" s="188"/>
      <c r="BV1092" s="189"/>
      <c r="BW1092" s="185"/>
      <c r="BX1092"/>
      <c r="BZ1092"/>
    </row>
    <row r="1093" spans="2:78" ht="18.75">
      <c r="B1093" s="363" t="s">
        <v>1014</v>
      </c>
      <c r="C1093" s="364">
        <v>37888003000113</v>
      </c>
      <c r="D1093" s="365" t="s">
        <v>14</v>
      </c>
      <c r="E1093" s="365" t="s">
        <v>607</v>
      </c>
      <c r="F1093" s="365" t="s">
        <v>1424</v>
      </c>
      <c r="G1093" s="366" t="s">
        <v>1424</v>
      </c>
      <c r="H1093" s="366" t="s">
        <v>34</v>
      </c>
      <c r="I1093" s="366" t="s">
        <v>34</v>
      </c>
      <c r="J1093" s="366" t="s">
        <v>608</v>
      </c>
      <c r="K1093" s="367" t="s">
        <v>48</v>
      </c>
      <c r="L1093" s="368"/>
      <c r="M1093" s="368" t="s">
        <v>1421</v>
      </c>
      <c r="N1093" s="367">
        <v>552704</v>
      </c>
      <c r="O1093" s="367" t="s">
        <v>1323</v>
      </c>
      <c r="P1093" s="371">
        <v>44097</v>
      </c>
      <c r="Q1093" s="372">
        <v>3.15505426</v>
      </c>
      <c r="R1093" s="372">
        <v>3.4580356274103599</v>
      </c>
      <c r="S1093" s="367">
        <v>2</v>
      </c>
      <c r="T1093" s="369">
        <v>-2.6014401702497802E-2</v>
      </c>
      <c r="U1093" s="369">
        <v>-0.27873187814453776</v>
      </c>
      <c r="V1093" s="369">
        <v>-0.11867099555169669</v>
      </c>
      <c r="W1093" s="369">
        <v>-1.0631558739291607</v>
      </c>
      <c r="X1093" s="369">
        <v>-0.10651565217200021</v>
      </c>
      <c r="Y1093" s="369">
        <v>-0.72916104804104265</v>
      </c>
      <c r="AA1093" s="369"/>
      <c r="AB1093" s="369">
        <v>0.23620297617433889</v>
      </c>
      <c r="AC1093" s="373">
        <v>-0.97497688169255126</v>
      </c>
      <c r="AD1093" s="575">
        <v>36352709000101</v>
      </c>
      <c r="AE1093" s="370" t="s">
        <v>1845</v>
      </c>
      <c r="AF1093" s="370" t="s">
        <v>1812</v>
      </c>
      <c r="AG1093" s="374" t="s">
        <v>1459</v>
      </c>
      <c r="AH1093" s="374" t="s">
        <v>1819</v>
      </c>
      <c r="AI1093" s="374">
        <v>100000</v>
      </c>
      <c r="AJ1093" s="374">
        <v>50000</v>
      </c>
      <c r="AK1093" s="374">
        <v>100000</v>
      </c>
      <c r="AL1093" s="722">
        <v>2.25</v>
      </c>
      <c r="AM1093" s="722">
        <v>20</v>
      </c>
      <c r="AN1093" s="369" t="s">
        <v>1815</v>
      </c>
      <c r="AO1093" s="367" t="s">
        <v>1326</v>
      </c>
      <c r="AP1093" s="370" t="s">
        <v>1816</v>
      </c>
      <c r="AQ1093" s="376" t="s">
        <v>684</v>
      </c>
      <c r="AR1093" s="369">
        <v>2.46666666666667E-3</v>
      </c>
      <c r="AS1093" s="369">
        <v>2.46666666666667E-3</v>
      </c>
      <c r="AT1093" s="369" t="s">
        <v>1424</v>
      </c>
      <c r="AW1093"/>
      <c r="AX1093" s="198"/>
      <c r="AY1093" s="184"/>
      <c r="AZ1093" s="184"/>
      <c r="BA1093" s="184"/>
      <c r="BB1093" s="186"/>
      <c r="BC1093" s="184"/>
      <c r="BD1093" s="184"/>
      <c r="BE1093" s="184"/>
      <c r="BF1093" s="184"/>
      <c r="BG1093" s="186"/>
      <c r="BH1093" s="186"/>
      <c r="BI1093" s="199"/>
      <c r="BJ1093" s="199"/>
      <c r="BK1093" s="199"/>
      <c r="BL1093" s="186"/>
      <c r="BM1093" s="186"/>
      <c r="BN1093" s="186"/>
      <c r="BO1093" s="186"/>
      <c r="BP1093" s="186"/>
      <c r="BQ1093" s="186"/>
      <c r="BR1093" s="186"/>
      <c r="BS1093" s="186"/>
      <c r="BT1093" s="187"/>
      <c r="BU1093" s="188"/>
      <c r="BV1093" s="189"/>
      <c r="BW1093" s="185"/>
      <c r="BX1093"/>
      <c r="BZ1093"/>
    </row>
    <row r="1094" spans="2:78" ht="18.75">
      <c r="B1094" s="363" t="s">
        <v>1268</v>
      </c>
      <c r="C1094" s="364">
        <v>38173769000184</v>
      </c>
      <c r="D1094" s="365" t="s">
        <v>14</v>
      </c>
      <c r="E1094" s="365" t="s">
        <v>607</v>
      </c>
      <c r="F1094" s="365" t="s">
        <v>1424</v>
      </c>
      <c r="G1094" s="366" t="s">
        <v>1424</v>
      </c>
      <c r="H1094" s="366" t="s">
        <v>34</v>
      </c>
      <c r="I1094" s="366" t="s">
        <v>34</v>
      </c>
      <c r="J1094" s="366" t="s">
        <v>611</v>
      </c>
      <c r="K1094" s="367" t="s">
        <v>1815</v>
      </c>
      <c r="L1094" s="368"/>
      <c r="M1094" s="368" t="s">
        <v>1421</v>
      </c>
      <c r="N1094" s="367">
        <v>552852</v>
      </c>
      <c r="O1094" s="367" t="s">
        <v>1323</v>
      </c>
      <c r="P1094" s="371">
        <v>44078</v>
      </c>
      <c r="Q1094" s="372">
        <v>8.99086505</v>
      </c>
      <c r="R1094" s="372">
        <v>14.649486997569714</v>
      </c>
      <c r="S1094" s="367">
        <v>2</v>
      </c>
      <c r="T1094" s="369">
        <v>-0.30795706234816334</v>
      </c>
      <c r="U1094" s="369">
        <v>-3.2996127052169069</v>
      </c>
      <c r="V1094" s="369">
        <v>-0.23486906271224184</v>
      </c>
      <c r="W1094" s="369">
        <v>-2.104157148643607</v>
      </c>
      <c r="X1094" s="369">
        <v>-6.777611346183865E-2</v>
      </c>
      <c r="Y1094" s="369">
        <v>-0.46396657126203894</v>
      </c>
      <c r="AA1094" s="369"/>
      <c r="AB1094" s="369">
        <v>0.20832253223707126</v>
      </c>
      <c r="AC1094" s="373">
        <v>-1.663240671072467</v>
      </c>
      <c r="AD1094" s="575">
        <v>0</v>
      </c>
      <c r="AE1094" s="370" t="s">
        <v>2094</v>
      </c>
      <c r="AF1094" s="370" t="s">
        <v>1833</v>
      </c>
      <c r="AG1094" s="374" t="s">
        <v>1458</v>
      </c>
      <c r="AH1094" s="374" t="s">
        <v>1819</v>
      </c>
      <c r="AI1094" s="374">
        <v>0</v>
      </c>
      <c r="AJ1094" s="374">
        <v>0</v>
      </c>
      <c r="AK1094" s="374">
        <v>0</v>
      </c>
      <c r="AL1094" s="722">
        <v>0.9</v>
      </c>
      <c r="AM1094" s="722">
        <v>0</v>
      </c>
      <c r="AN1094" s="369" t="s">
        <v>1824</v>
      </c>
      <c r="AO1094" s="367" t="s">
        <v>1326</v>
      </c>
      <c r="AP1094" s="370" t="s">
        <v>1816</v>
      </c>
      <c r="AQ1094" s="376" t="s">
        <v>661</v>
      </c>
      <c r="AR1094" s="369">
        <v>2.9997000000000001E-3</v>
      </c>
      <c r="AS1094" s="369">
        <v>2.9997000000000001E-3</v>
      </c>
      <c r="AT1094" s="369" t="s">
        <v>1424</v>
      </c>
      <c r="AW1094"/>
      <c r="AX1094" s="198"/>
      <c r="AY1094" s="184"/>
      <c r="AZ1094" s="184"/>
      <c r="BA1094" s="184"/>
      <c r="BB1094" s="186"/>
      <c r="BC1094" s="184"/>
      <c r="BD1094" s="184"/>
      <c r="BE1094" s="184"/>
      <c r="BF1094" s="184"/>
      <c r="BG1094" s="186"/>
      <c r="BH1094" s="186"/>
      <c r="BI1094" s="199"/>
      <c r="BJ1094" s="199"/>
      <c r="BK1094" s="199"/>
      <c r="BL1094" s="186"/>
      <c r="BM1094" s="186"/>
      <c r="BN1094" s="186"/>
      <c r="BO1094" s="186"/>
      <c r="BP1094" s="186"/>
      <c r="BQ1094" s="186"/>
      <c r="BR1094" s="186"/>
      <c r="BS1094" s="186"/>
      <c r="BT1094" s="187"/>
      <c r="BU1094" s="188"/>
      <c r="BV1094" s="189"/>
      <c r="BW1094" s="185"/>
      <c r="BX1094"/>
      <c r="BZ1094"/>
    </row>
    <row r="1095" spans="2:78" ht="18.75">
      <c r="B1095" s="363" t="s">
        <v>488</v>
      </c>
      <c r="C1095" s="364">
        <v>37121216000115</v>
      </c>
      <c r="D1095" s="365" t="s">
        <v>11</v>
      </c>
      <c r="E1095" s="365" t="s">
        <v>620</v>
      </c>
      <c r="F1095" s="365" t="s">
        <v>687</v>
      </c>
      <c r="G1095" s="366" t="s">
        <v>740</v>
      </c>
      <c r="H1095" s="366" t="s">
        <v>34</v>
      </c>
      <c r="I1095" s="366" t="s">
        <v>1321</v>
      </c>
      <c r="J1095" s="366" t="s">
        <v>608</v>
      </c>
      <c r="K1095" s="367" t="s">
        <v>48</v>
      </c>
      <c r="L1095" s="368"/>
      <c r="M1095" s="368" t="s">
        <v>34</v>
      </c>
      <c r="N1095" s="367">
        <v>553174</v>
      </c>
      <c r="O1095" s="367" t="s">
        <v>1323</v>
      </c>
      <c r="P1095" s="371">
        <v>43776</v>
      </c>
      <c r="Q1095" s="372">
        <v>139.97334502999999</v>
      </c>
      <c r="R1095" s="372">
        <v>95.12874874100001</v>
      </c>
      <c r="S1095" s="367">
        <v>2</v>
      </c>
      <c r="T1095" s="369">
        <v>0.14717215183444243</v>
      </c>
      <c r="U1095" s="369">
        <v>1.5768792517510977</v>
      </c>
      <c r="V1095" s="369">
        <v>0.19707809107528229</v>
      </c>
      <c r="W1095" s="369">
        <v>1.7655934306050134</v>
      </c>
      <c r="X1095" s="369">
        <v>0.37221127530091058</v>
      </c>
      <c r="Y1095" s="369">
        <v>2.5480007684959611</v>
      </c>
      <c r="AA1095" s="369"/>
      <c r="AB1095" s="369">
        <v>5.608043115442192E-2</v>
      </c>
      <c r="AC1095" s="373">
        <v>1.5238229041911324</v>
      </c>
      <c r="AD1095" s="575">
        <v>0</v>
      </c>
      <c r="AE1095" s="370" t="s">
        <v>2049</v>
      </c>
      <c r="AF1095" s="370" t="s">
        <v>2125</v>
      </c>
      <c r="AG1095" s="374" t="s">
        <v>930</v>
      </c>
      <c r="AH1095" s="374" t="s">
        <v>1894</v>
      </c>
      <c r="AI1095" s="374">
        <v>1000</v>
      </c>
      <c r="AJ1095" s="374">
        <v>0</v>
      </c>
      <c r="AK1095" s="374">
        <v>0</v>
      </c>
      <c r="AL1095" s="722">
        <v>0</v>
      </c>
      <c r="AM1095" s="722">
        <v>0</v>
      </c>
      <c r="AN1095" s="369" t="s">
        <v>1820</v>
      </c>
      <c r="AO1095" s="367" t="s">
        <v>1326</v>
      </c>
      <c r="AP1095" s="370" t="s">
        <v>1835</v>
      </c>
      <c r="AQ1095" s="376" t="s">
        <v>1950</v>
      </c>
      <c r="AR1095" s="369">
        <v>1.66666666666667E-3</v>
      </c>
      <c r="AS1095" s="369">
        <v>1.66666666666667E-3</v>
      </c>
      <c r="AT1095" s="369" t="s">
        <v>1424</v>
      </c>
      <c r="AW1095"/>
      <c r="AX1095" s="198"/>
      <c r="AY1095" s="184"/>
      <c r="AZ1095" s="184"/>
      <c r="BA1095" s="184"/>
      <c r="BB1095" s="186"/>
      <c r="BC1095" s="184"/>
      <c r="BD1095" s="184"/>
      <c r="BE1095" s="184"/>
      <c r="BF1095" s="184"/>
      <c r="BG1095" s="186"/>
      <c r="BH1095" s="186"/>
      <c r="BI1095" s="199"/>
      <c r="BJ1095" s="199"/>
      <c r="BK1095" s="199"/>
      <c r="BL1095" s="186"/>
      <c r="BM1095" s="186"/>
      <c r="BN1095" s="186"/>
      <c r="BO1095" s="186"/>
      <c r="BP1095" s="186"/>
      <c r="BQ1095" s="186"/>
      <c r="BR1095" s="186"/>
      <c r="BS1095" s="186"/>
      <c r="BT1095" s="187"/>
      <c r="BU1095" s="188"/>
      <c r="BV1095" s="189"/>
      <c r="BW1095" s="185"/>
      <c r="BX1095"/>
      <c r="BZ1095"/>
    </row>
    <row r="1096" spans="2:78" ht="18.75">
      <c r="B1096" s="363" t="s">
        <v>1641</v>
      </c>
      <c r="C1096" s="364">
        <v>38134833000118</v>
      </c>
      <c r="D1096" s="365" t="s">
        <v>14</v>
      </c>
      <c r="E1096" s="365" t="s">
        <v>614</v>
      </c>
      <c r="F1096" s="365" t="s">
        <v>691</v>
      </c>
      <c r="G1096" s="366" t="s">
        <v>1424</v>
      </c>
      <c r="H1096" s="366" t="s">
        <v>867</v>
      </c>
      <c r="I1096" s="366" t="s">
        <v>34</v>
      </c>
      <c r="J1096" s="366" t="s">
        <v>608</v>
      </c>
      <c r="K1096" s="367" t="s">
        <v>48</v>
      </c>
      <c r="L1096" s="368"/>
      <c r="M1096" s="368" t="s">
        <v>1424</v>
      </c>
      <c r="N1096" s="367">
        <v>553344</v>
      </c>
      <c r="O1096" s="367" t="s">
        <v>1323</v>
      </c>
      <c r="P1096" s="371">
        <v>44105</v>
      </c>
      <c r="Q1096" s="372">
        <v>16.0881325</v>
      </c>
      <c r="R1096" s="372">
        <v>327879.65878445591</v>
      </c>
      <c r="S1096" s="367">
        <v>1</v>
      </c>
      <c r="T1096" s="369">
        <v>6.171649483872832E-3</v>
      </c>
      <c r="U1096" s="369">
        <v>6.6126273883303305E-2</v>
      </c>
      <c r="V1096" s="369">
        <v>-1.6010825695015884E-2</v>
      </c>
      <c r="W1096" s="369">
        <v>-0.14343861619241891</v>
      </c>
      <c r="X1096" s="369">
        <v>0.16855740145671771</v>
      </c>
      <c r="Y1096" s="369">
        <v>1.1538725905070621</v>
      </c>
      <c r="AA1096" s="369"/>
      <c r="AB1096" s="369">
        <v>0.15145512955662543</v>
      </c>
      <c r="AC1096" s="373">
        <v>-0.84270682461472834</v>
      </c>
      <c r="AD1096" s="575">
        <v>28470590000135</v>
      </c>
      <c r="AE1096" s="370" t="s">
        <v>1822</v>
      </c>
      <c r="AF1096" s="370" t="s">
        <v>1823</v>
      </c>
      <c r="AG1096" s="374" t="s">
        <v>721</v>
      </c>
      <c r="AH1096" s="374" t="s">
        <v>1819</v>
      </c>
      <c r="AI1096" s="374">
        <v>1000</v>
      </c>
      <c r="AJ1096" s="374">
        <v>300</v>
      </c>
      <c r="AK1096" s="374">
        <v>1000</v>
      </c>
      <c r="AL1096" s="722">
        <v>0</v>
      </c>
      <c r="AM1096" s="722">
        <v>0</v>
      </c>
      <c r="AN1096" s="369" t="s">
        <v>1824</v>
      </c>
      <c r="AO1096" s="367" t="s">
        <v>1326</v>
      </c>
      <c r="AP1096" s="370" t="s">
        <v>1835</v>
      </c>
      <c r="AQ1096" s="376" t="s">
        <v>1815</v>
      </c>
      <c r="AR1096" s="369">
        <v>0</v>
      </c>
      <c r="AS1096" s="369">
        <v>0</v>
      </c>
      <c r="AT1096" s="369" t="s">
        <v>1424</v>
      </c>
      <c r="AW1096"/>
      <c r="AX1096" s="198"/>
      <c r="AY1096" s="184"/>
      <c r="AZ1096" s="184"/>
      <c r="BA1096" s="184"/>
      <c r="BB1096" s="186"/>
      <c r="BC1096" s="184"/>
      <c r="BD1096" s="184"/>
      <c r="BE1096" s="184"/>
      <c r="BF1096" s="184"/>
      <c r="BG1096" s="186"/>
      <c r="BH1096" s="186"/>
      <c r="BI1096" s="199"/>
      <c r="BJ1096" s="199"/>
      <c r="BK1096" s="199"/>
      <c r="BL1096" s="186"/>
      <c r="BM1096" s="186"/>
      <c r="BN1096" s="186"/>
      <c r="BO1096" s="186"/>
      <c r="BP1096" s="186"/>
      <c r="BQ1096" s="186"/>
      <c r="BR1096" s="186"/>
      <c r="BS1096" s="186"/>
      <c r="BT1096" s="187"/>
      <c r="BU1096" s="188"/>
      <c r="BV1096" s="189"/>
      <c r="BW1096" s="185"/>
      <c r="BX1096"/>
      <c r="BZ1096"/>
    </row>
    <row r="1097" spans="2:78" ht="18.75">
      <c r="B1097" s="363" t="s">
        <v>205</v>
      </c>
      <c r="C1097" s="364">
        <v>38318005000130</v>
      </c>
      <c r="D1097" s="365" t="s">
        <v>14</v>
      </c>
      <c r="E1097" s="365" t="s">
        <v>607</v>
      </c>
      <c r="F1097" s="365" t="s">
        <v>1424</v>
      </c>
      <c r="G1097" s="366" t="s">
        <v>868</v>
      </c>
      <c r="H1097" s="366" t="s">
        <v>34</v>
      </c>
      <c r="I1097" s="366" t="s">
        <v>34</v>
      </c>
      <c r="J1097" s="366" t="s">
        <v>692</v>
      </c>
      <c r="K1097" s="367" t="s">
        <v>1815</v>
      </c>
      <c r="L1097" s="368"/>
      <c r="M1097" s="368" t="s">
        <v>34</v>
      </c>
      <c r="N1097" s="367">
        <v>553719</v>
      </c>
      <c r="O1097" s="367" t="s">
        <v>1323</v>
      </c>
      <c r="P1097" s="371">
        <v>44092</v>
      </c>
      <c r="Q1097" s="372">
        <v>2.5612121299999999</v>
      </c>
      <c r="R1097" s="372">
        <v>4.6585804246031772</v>
      </c>
      <c r="S1097" s="367">
        <v>4</v>
      </c>
      <c r="T1097" s="369">
        <v>-0.38092228177407894</v>
      </c>
      <c r="U1097" s="369">
        <v>-4.081400150586485</v>
      </c>
      <c r="V1097" s="369">
        <v>-0.36251846075629046</v>
      </c>
      <c r="W1097" s="369">
        <v>-3.2477492007970072</v>
      </c>
      <c r="X1097" s="369">
        <v>-0.25954819970147536</v>
      </c>
      <c r="Y1097" s="369">
        <v>-1.7767570629515652</v>
      </c>
      <c r="AA1097" s="369"/>
      <c r="AB1097" s="369">
        <v>0.36198491128966354</v>
      </c>
      <c r="AC1097" s="373">
        <v>-1.3098333427001319</v>
      </c>
      <c r="AD1097" s="575">
        <v>38120824000178</v>
      </c>
      <c r="AE1097" s="370" t="s">
        <v>1842</v>
      </c>
      <c r="AF1097" s="370" t="s">
        <v>1833</v>
      </c>
      <c r="AG1097" s="374" t="s">
        <v>1458</v>
      </c>
      <c r="AH1097" s="374" t="s">
        <v>1813</v>
      </c>
      <c r="AI1097" s="374">
        <v>1000</v>
      </c>
      <c r="AJ1097" s="374">
        <v>500</v>
      </c>
      <c r="AK1097" s="374">
        <v>1000</v>
      </c>
      <c r="AL1097" s="722">
        <v>1.3</v>
      </c>
      <c r="AM1097" s="722">
        <v>0</v>
      </c>
      <c r="AN1097" s="369" t="s">
        <v>1815</v>
      </c>
      <c r="AO1097" s="367" t="s">
        <v>1326</v>
      </c>
      <c r="AP1097" s="370" t="s">
        <v>1816</v>
      </c>
      <c r="AQ1097" s="376" t="s">
        <v>689</v>
      </c>
      <c r="AR1097" s="369">
        <v>7.9993333333333305E-3</v>
      </c>
      <c r="AS1097" s="369">
        <v>7.9993333333333305E-3</v>
      </c>
      <c r="AT1097" s="369" t="s">
        <v>1424</v>
      </c>
      <c r="AW1097"/>
      <c r="AX1097" s="198"/>
      <c r="AY1097" s="184"/>
      <c r="AZ1097" s="184"/>
      <c r="BA1097" s="184"/>
      <c r="BB1097" s="186"/>
      <c r="BC1097" s="184"/>
      <c r="BD1097" s="184"/>
      <c r="BE1097" s="184"/>
      <c r="BF1097" s="184"/>
      <c r="BG1097" s="186"/>
      <c r="BH1097" s="186"/>
      <c r="BI1097" s="199"/>
      <c r="BJ1097" s="199"/>
      <c r="BK1097" s="199"/>
      <c r="BL1097" s="186"/>
      <c r="BM1097" s="186"/>
      <c r="BN1097" s="186"/>
      <c r="BO1097" s="186"/>
      <c r="BP1097" s="186"/>
      <c r="BQ1097" s="186"/>
      <c r="BR1097" s="186"/>
      <c r="BS1097" s="186"/>
      <c r="BT1097" s="187"/>
      <c r="BU1097" s="188"/>
      <c r="BV1097" s="189"/>
      <c r="BW1097" s="185"/>
      <c r="BX1097"/>
      <c r="BZ1097"/>
    </row>
    <row r="1098" spans="2:78" ht="18.75">
      <c r="B1098" s="363" t="s">
        <v>1199</v>
      </c>
      <c r="C1098" s="364">
        <v>38026926000129</v>
      </c>
      <c r="D1098" s="365" t="s">
        <v>11</v>
      </c>
      <c r="E1098" s="365" t="s">
        <v>621</v>
      </c>
      <c r="F1098" s="365" t="s">
        <v>665</v>
      </c>
      <c r="G1098" s="366" t="s">
        <v>740</v>
      </c>
      <c r="H1098" s="366" t="s">
        <v>34</v>
      </c>
      <c r="I1098" s="366" t="s">
        <v>1424</v>
      </c>
      <c r="J1098" s="366" t="s">
        <v>608</v>
      </c>
      <c r="K1098" s="367" t="s">
        <v>48</v>
      </c>
      <c r="L1098" s="368"/>
      <c r="M1098" s="368" t="s">
        <v>34</v>
      </c>
      <c r="N1098" s="367">
        <v>553743</v>
      </c>
      <c r="O1098" s="367" t="s">
        <v>1323</v>
      </c>
      <c r="P1098" s="371">
        <v>44092</v>
      </c>
      <c r="Q1098" s="372">
        <v>171.27689224</v>
      </c>
      <c r="R1098" s="372">
        <v>111.64221874776892</v>
      </c>
      <c r="S1098" s="367">
        <v>1</v>
      </c>
      <c r="T1098" s="369">
        <v>8.5437246392074728E-2</v>
      </c>
      <c r="U1098" s="369">
        <v>0.91541925210119612</v>
      </c>
      <c r="V1098" s="369">
        <v>0.10321713912819974</v>
      </c>
      <c r="W1098" s="369">
        <v>0.92470706295292404</v>
      </c>
      <c r="X1098" s="369">
        <v>0.20815138879183537</v>
      </c>
      <c r="Y1098" s="369">
        <v>1.4249162607347823</v>
      </c>
      <c r="AA1098" s="369"/>
      <c r="AB1098" s="369">
        <v>2.7977706019887465E-2</v>
      </c>
      <c r="AC1098" s="373">
        <v>-0.30039297972058254</v>
      </c>
      <c r="AD1098" s="575">
        <v>38026869000188</v>
      </c>
      <c r="AE1098" s="370" t="s">
        <v>1873</v>
      </c>
      <c r="AF1098" s="370" t="s">
        <v>1812</v>
      </c>
      <c r="AG1098" s="374" t="s">
        <v>1459</v>
      </c>
      <c r="AH1098" s="374" t="s">
        <v>1819</v>
      </c>
      <c r="AI1098" s="374">
        <v>1000</v>
      </c>
      <c r="AJ1098" s="374">
        <v>100</v>
      </c>
      <c r="AK1098" s="374">
        <v>100</v>
      </c>
      <c r="AL1098" s="722">
        <v>0.75</v>
      </c>
      <c r="AM1098" s="722">
        <v>20</v>
      </c>
      <c r="AN1098" s="369" t="s">
        <v>1815</v>
      </c>
      <c r="AO1098" s="367" t="s">
        <v>1326</v>
      </c>
      <c r="AP1098" s="370" t="s">
        <v>1821</v>
      </c>
      <c r="AQ1098" s="376" t="s">
        <v>11</v>
      </c>
      <c r="AR1098" s="369">
        <v>1.4E-3</v>
      </c>
      <c r="AS1098" s="369">
        <v>1.4E-3</v>
      </c>
      <c r="AT1098" s="369" t="s">
        <v>1424</v>
      </c>
      <c r="AW1098"/>
      <c r="AX1098" s="198"/>
      <c r="AY1098" s="184"/>
      <c r="AZ1098" s="184"/>
      <c r="BA1098" s="184"/>
      <c r="BB1098" s="186"/>
      <c r="BC1098" s="184"/>
      <c r="BD1098" s="184"/>
      <c r="BE1098" s="184"/>
      <c r="BF1098" s="184"/>
      <c r="BG1098" s="186"/>
      <c r="BH1098" s="186"/>
      <c r="BI1098" s="199"/>
      <c r="BJ1098" s="199"/>
      <c r="BK1098" s="199"/>
      <c r="BL1098" s="186"/>
      <c r="BM1098" s="186"/>
      <c r="BN1098" s="186"/>
      <c r="BO1098" s="186"/>
      <c r="BP1098" s="186"/>
      <c r="BQ1098" s="186"/>
      <c r="BR1098" s="186"/>
      <c r="BS1098" s="186"/>
      <c r="BT1098" s="187"/>
      <c r="BU1098" s="188"/>
      <c r="BV1098" s="189"/>
      <c r="BW1098" s="185"/>
      <c r="BX1098"/>
      <c r="BZ1098"/>
    </row>
    <row r="1099" spans="2:78" ht="18.75">
      <c r="B1099" s="363" t="s">
        <v>277</v>
      </c>
      <c r="C1099" s="364">
        <v>38173750000138</v>
      </c>
      <c r="D1099" s="365" t="s">
        <v>14</v>
      </c>
      <c r="E1099" s="365" t="s">
        <v>607</v>
      </c>
      <c r="F1099" s="365" t="s">
        <v>1424</v>
      </c>
      <c r="G1099" s="366" t="s">
        <v>1424</v>
      </c>
      <c r="H1099" s="366" t="s">
        <v>34</v>
      </c>
      <c r="I1099" s="366" t="s">
        <v>34</v>
      </c>
      <c r="J1099" s="366" t="s">
        <v>608</v>
      </c>
      <c r="K1099" s="367" t="s">
        <v>48</v>
      </c>
      <c r="L1099" s="368"/>
      <c r="M1099" s="368" t="s">
        <v>1421</v>
      </c>
      <c r="N1099" s="367">
        <v>553786</v>
      </c>
      <c r="O1099" s="367" t="s">
        <v>1326</v>
      </c>
      <c r="P1099" s="371">
        <v>44097</v>
      </c>
      <c r="Q1099" s="372">
        <v>11.821446119999999</v>
      </c>
      <c r="R1099" s="372">
        <v>11.629991319563494</v>
      </c>
      <c r="S1099" s="367">
        <v>2</v>
      </c>
      <c r="T1099" s="369">
        <v>3.3258506068796434E-2</v>
      </c>
      <c r="U1099" s="369">
        <v>0.35634899340956389</v>
      </c>
      <c r="V1099" s="369">
        <v>-6.932329479220678E-2</v>
      </c>
      <c r="W1099" s="369">
        <v>-0.62105713123769013</v>
      </c>
      <c r="X1099" s="369">
        <v>-0.18760740182430846</v>
      </c>
      <c r="Y1099" s="369">
        <v>-1.2842808258224172</v>
      </c>
      <c r="AA1099" s="369"/>
      <c r="AB1099" s="369">
        <v>0.17959634767824376</v>
      </c>
      <c r="AC1099" s="373">
        <v>-1.0075079072411814</v>
      </c>
      <c r="AD1099" s="575">
        <v>0</v>
      </c>
      <c r="AE1099" s="370" t="s">
        <v>1964</v>
      </c>
      <c r="AF1099" s="370" t="s">
        <v>1833</v>
      </c>
      <c r="AG1099" s="374" t="s">
        <v>1458</v>
      </c>
      <c r="AH1099" s="374" t="s">
        <v>1813</v>
      </c>
      <c r="AI1099" s="374">
        <v>0</v>
      </c>
      <c r="AJ1099" s="374">
        <v>0</v>
      </c>
      <c r="AK1099" s="374">
        <v>0</v>
      </c>
      <c r="AL1099" s="722">
        <v>1</v>
      </c>
      <c r="AM1099" s="722">
        <v>20</v>
      </c>
      <c r="AN1099" s="369" t="s">
        <v>1815</v>
      </c>
      <c r="AO1099" s="367" t="s">
        <v>1326</v>
      </c>
      <c r="AP1099" s="370" t="s">
        <v>1816</v>
      </c>
      <c r="AQ1099" s="376" t="s">
        <v>661</v>
      </c>
      <c r="AR1099" s="369">
        <v>2E-3</v>
      </c>
      <c r="AS1099" s="369">
        <v>2E-3</v>
      </c>
      <c r="AT1099" s="369" t="s">
        <v>1424</v>
      </c>
      <c r="AW1099"/>
      <c r="AX1099" s="198"/>
      <c r="AY1099" s="184"/>
      <c r="AZ1099" s="184"/>
      <c r="BA1099" s="184"/>
      <c r="BB1099" s="186"/>
      <c r="BC1099" s="184"/>
      <c r="BD1099" s="184"/>
      <c r="BE1099" s="184"/>
      <c r="BF1099" s="184"/>
      <c r="BG1099" s="186"/>
      <c r="BH1099" s="186"/>
      <c r="BI1099" s="199"/>
      <c r="BJ1099" s="199"/>
      <c r="BK1099" s="199"/>
      <c r="BL1099" s="186"/>
      <c r="BM1099" s="186"/>
      <c r="BN1099" s="186"/>
      <c r="BO1099" s="186"/>
      <c r="BP1099" s="186"/>
      <c r="BQ1099" s="186"/>
      <c r="BR1099" s="186"/>
      <c r="BS1099" s="186"/>
      <c r="BT1099" s="187"/>
      <c r="BU1099" s="188"/>
      <c r="BV1099" s="189"/>
      <c r="BW1099" s="185"/>
      <c r="BX1099"/>
      <c r="BZ1099"/>
    </row>
    <row r="1100" spans="2:78" ht="18.75">
      <c r="B1100" s="363" t="s">
        <v>1635</v>
      </c>
      <c r="C1100" s="364">
        <v>37128109000119</v>
      </c>
      <c r="D1100" s="365" t="s">
        <v>14</v>
      </c>
      <c r="E1100" s="365" t="s">
        <v>614</v>
      </c>
      <c r="F1100" s="365" t="s">
        <v>1319</v>
      </c>
      <c r="G1100" s="366" t="s">
        <v>1424</v>
      </c>
      <c r="H1100" s="366" t="s">
        <v>867</v>
      </c>
      <c r="I1100" s="366" t="s">
        <v>34</v>
      </c>
      <c r="J1100" s="366" t="s">
        <v>608</v>
      </c>
      <c r="K1100" s="367" t="s">
        <v>48</v>
      </c>
      <c r="L1100" s="368"/>
      <c r="M1100" s="368" t="s">
        <v>1424</v>
      </c>
      <c r="N1100" s="367">
        <v>553794</v>
      </c>
      <c r="O1100" s="367" t="s">
        <v>1323</v>
      </c>
      <c r="P1100" s="371">
        <v>44111</v>
      </c>
      <c r="Q1100" s="372">
        <v>32.986582849999998</v>
      </c>
      <c r="R1100" s="372">
        <v>44.587863336255012</v>
      </c>
      <c r="S1100" s="367">
        <v>2</v>
      </c>
      <c r="T1100" s="369">
        <v>0.10809903535185228</v>
      </c>
      <c r="U1100" s="369">
        <v>1.158229487412795</v>
      </c>
      <c r="V1100" s="369">
        <v>-3.3723817820276558E-2</v>
      </c>
      <c r="W1100" s="369">
        <v>-0.30212668934192077</v>
      </c>
      <c r="X1100" s="369">
        <v>2.5614958743897631E-2</v>
      </c>
      <c r="Y1100" s="369">
        <v>0.17534916026302289</v>
      </c>
      <c r="AA1100" s="369"/>
      <c r="AB1100" s="369">
        <v>0.21768132993059197</v>
      </c>
      <c r="AC1100" s="373">
        <v>-0.66769742481764671</v>
      </c>
      <c r="AD1100" s="575">
        <v>31963459000114</v>
      </c>
      <c r="AE1100" s="370" t="s">
        <v>2061</v>
      </c>
      <c r="AF1100" s="370" t="s">
        <v>1812</v>
      </c>
      <c r="AG1100" s="374" t="s">
        <v>1459</v>
      </c>
      <c r="AH1100" s="374" t="s">
        <v>1894</v>
      </c>
      <c r="AI1100" s="374">
        <v>200</v>
      </c>
      <c r="AJ1100" s="374">
        <v>0</v>
      </c>
      <c r="AK1100" s="374">
        <v>200</v>
      </c>
      <c r="AL1100" s="722">
        <v>2.5</v>
      </c>
      <c r="AM1100" s="722">
        <v>20</v>
      </c>
      <c r="AN1100" s="369" t="s">
        <v>1815</v>
      </c>
      <c r="AO1100" s="367" t="s">
        <v>1323</v>
      </c>
      <c r="AP1100" s="370" t="s">
        <v>1835</v>
      </c>
      <c r="AQ1100" s="376" t="s">
        <v>1815</v>
      </c>
      <c r="AR1100" s="369">
        <v>0</v>
      </c>
      <c r="AS1100" s="369">
        <v>0</v>
      </c>
      <c r="AT1100" s="369" t="s">
        <v>1424</v>
      </c>
      <c r="AW1100"/>
      <c r="AX1100" s="198"/>
      <c r="AY1100" s="184"/>
      <c r="AZ1100" s="184"/>
      <c r="BA1100" s="184"/>
      <c r="BB1100" s="186"/>
      <c r="BC1100" s="184"/>
      <c r="BD1100" s="184"/>
      <c r="BE1100" s="184"/>
      <c r="BF1100" s="184"/>
      <c r="BG1100" s="186"/>
      <c r="BH1100" s="186"/>
      <c r="BI1100" s="199"/>
      <c r="BJ1100" s="199"/>
      <c r="BK1100" s="199"/>
      <c r="BL1100" s="186"/>
      <c r="BM1100" s="186"/>
      <c r="BN1100" s="186"/>
      <c r="BO1100" s="186"/>
      <c r="BP1100" s="186"/>
      <c r="BQ1100" s="186"/>
      <c r="BR1100" s="186"/>
      <c r="BS1100" s="186"/>
      <c r="BT1100" s="187"/>
      <c r="BU1100" s="188"/>
      <c r="BV1100" s="189"/>
      <c r="BW1100" s="185"/>
      <c r="BX1100"/>
      <c r="BZ1100"/>
    </row>
    <row r="1101" spans="2:78" ht="18.75">
      <c r="B1101" s="363" t="s">
        <v>795</v>
      </c>
      <c r="C1101" s="364">
        <v>38110723000116</v>
      </c>
      <c r="D1101" s="365" t="s">
        <v>14</v>
      </c>
      <c r="E1101" s="365" t="s">
        <v>607</v>
      </c>
      <c r="F1101" s="365" t="s">
        <v>862</v>
      </c>
      <c r="G1101" s="366" t="s">
        <v>868</v>
      </c>
      <c r="H1101" s="366" t="s">
        <v>34</v>
      </c>
      <c r="I1101" s="366" t="s">
        <v>34</v>
      </c>
      <c r="J1101" s="366" t="s">
        <v>692</v>
      </c>
      <c r="K1101" s="367" t="s">
        <v>1815</v>
      </c>
      <c r="L1101" s="368"/>
      <c r="M1101" s="368" t="s">
        <v>1421</v>
      </c>
      <c r="N1101" s="367">
        <v>553875</v>
      </c>
      <c r="O1101" s="367" t="s">
        <v>1323</v>
      </c>
      <c r="P1101" s="371">
        <v>44093</v>
      </c>
      <c r="Q1101" s="372">
        <v>1.4957920899999999</v>
      </c>
      <c r="R1101" s="372">
        <v>1.8511656016935478</v>
      </c>
      <c r="S1101" s="367">
        <v>2</v>
      </c>
      <c r="T1101" s="369">
        <v>-0.14428202570089343</v>
      </c>
      <c r="U1101" s="369">
        <v>-1.545912931845252</v>
      </c>
      <c r="V1101" s="369">
        <v>-0.12728905890006881</v>
      </c>
      <c r="W1101" s="369">
        <v>-1.1403638271288457</v>
      </c>
      <c r="X1101" s="369">
        <v>-6.0969999950993503E-2</v>
      </c>
      <c r="Y1101" s="369">
        <v>-0.41737480038652147</v>
      </c>
      <c r="AA1101" s="369"/>
      <c r="AB1101" s="369">
        <v>0.23250887044850083</v>
      </c>
      <c r="AC1101" s="373">
        <v>-1.0275328594753383</v>
      </c>
      <c r="AD1101" s="575">
        <v>37174238000143</v>
      </c>
      <c r="AE1101" s="370" t="s">
        <v>1871</v>
      </c>
      <c r="AF1101" s="370" t="s">
        <v>1871</v>
      </c>
      <c r="AG1101" s="374" t="s">
        <v>1461</v>
      </c>
      <c r="AH1101" s="374" t="s">
        <v>1819</v>
      </c>
      <c r="AI1101" s="374">
        <v>200</v>
      </c>
      <c r="AJ1101" s="374">
        <v>200</v>
      </c>
      <c r="AK1101" s="374">
        <v>200</v>
      </c>
      <c r="AL1101" s="722">
        <v>1</v>
      </c>
      <c r="AM1101" s="722">
        <v>20</v>
      </c>
      <c r="AN1101" s="369" t="s">
        <v>1824</v>
      </c>
      <c r="AO1101" s="367" t="s">
        <v>1326</v>
      </c>
      <c r="AP1101" s="370" t="s">
        <v>1816</v>
      </c>
      <c r="AQ1101" s="376" t="s">
        <v>696</v>
      </c>
      <c r="AR1101" s="369">
        <v>3.333E-3</v>
      </c>
      <c r="AS1101" s="369">
        <v>3.333E-3</v>
      </c>
      <c r="AT1101" s="369" t="s">
        <v>1424</v>
      </c>
      <c r="AW1101"/>
      <c r="AX1101" s="198"/>
      <c r="AY1101" s="184"/>
      <c r="AZ1101" s="184"/>
      <c r="BA1101" s="184"/>
      <c r="BB1101" s="186"/>
      <c r="BC1101" s="184"/>
      <c r="BD1101" s="184"/>
      <c r="BE1101" s="184"/>
      <c r="BF1101" s="184"/>
      <c r="BG1101" s="186"/>
      <c r="BH1101" s="186"/>
      <c r="BI1101" s="199"/>
      <c r="BJ1101" s="199"/>
      <c r="BK1101" s="199"/>
      <c r="BL1101" s="186"/>
      <c r="BM1101" s="186"/>
      <c r="BN1101" s="186"/>
      <c r="BO1101" s="186"/>
      <c r="BP1101" s="186"/>
      <c r="BQ1101" s="186"/>
      <c r="BR1101" s="186"/>
      <c r="BS1101" s="186"/>
      <c r="BT1101" s="187"/>
      <c r="BU1101" s="188"/>
      <c r="BV1101" s="189"/>
      <c r="BW1101" s="185"/>
      <c r="BX1101"/>
      <c r="BZ1101"/>
    </row>
    <row r="1102" spans="2:78" ht="18.75">
      <c r="B1102" s="363" t="s">
        <v>187</v>
      </c>
      <c r="C1102" s="364"/>
      <c r="D1102" s="365" t="s">
        <v>14</v>
      </c>
      <c r="E1102" s="365" t="s">
        <v>607</v>
      </c>
      <c r="F1102" s="365" t="s">
        <v>1424</v>
      </c>
      <c r="G1102" s="366" t="s">
        <v>1424</v>
      </c>
      <c r="H1102" s="366" t="s">
        <v>34</v>
      </c>
      <c r="I1102" s="366" t="s">
        <v>34</v>
      </c>
      <c r="J1102" s="366" t="s">
        <v>608</v>
      </c>
      <c r="L1102" s="368"/>
      <c r="M1102" s="368" t="s">
        <v>1421</v>
      </c>
      <c r="N1102" s="367">
        <v>554588</v>
      </c>
      <c r="O1102" s="367" t="s">
        <v>1323</v>
      </c>
      <c r="P1102" s="371"/>
      <c r="S1102" s="367"/>
      <c r="U1102" s="369"/>
      <c r="W1102" s="369"/>
      <c r="Y1102" s="369"/>
      <c r="AA1102" s="369"/>
      <c r="AD1102" s="575">
        <v>37681117000198</v>
      </c>
      <c r="AE1102" s="370"/>
      <c r="AF1102" s="370"/>
      <c r="AG1102" s="374" t="s">
        <v>1458</v>
      </c>
      <c r="AH1102" s="374"/>
      <c r="AI1102" s="374">
        <v>5000</v>
      </c>
      <c r="AJ1102" s="374">
        <v>1000</v>
      </c>
      <c r="AK1102" s="374">
        <v>1000</v>
      </c>
      <c r="AN1102" s="369"/>
      <c r="AO1102" s="367" t="s">
        <v>1326</v>
      </c>
      <c r="AP1102" s="370"/>
      <c r="AR1102" s="369">
        <v>3.3333333333333301E-3</v>
      </c>
      <c r="AS1102" s="369">
        <v>3.3333333333333301E-3</v>
      </c>
      <c r="AT1102" s="369" t="s">
        <v>1424</v>
      </c>
      <c r="AW1102"/>
      <c r="AX1102" s="198"/>
      <c r="AY1102" s="184"/>
      <c r="AZ1102" s="184"/>
      <c r="BA1102" s="184"/>
      <c r="BB1102" s="186"/>
      <c r="BC1102" s="184"/>
      <c r="BD1102" s="184"/>
      <c r="BE1102" s="184"/>
      <c r="BF1102" s="184"/>
      <c r="BG1102" s="186"/>
      <c r="BH1102" s="186"/>
      <c r="BI1102" s="199"/>
      <c r="BJ1102" s="199"/>
      <c r="BK1102" s="199"/>
      <c r="BL1102" s="186"/>
      <c r="BM1102" s="186"/>
      <c r="BN1102" s="186"/>
      <c r="BO1102" s="186"/>
      <c r="BP1102" s="186"/>
      <c r="BQ1102" s="186"/>
      <c r="BR1102" s="186"/>
      <c r="BS1102" s="186"/>
      <c r="BT1102" s="187"/>
      <c r="BU1102" s="188"/>
      <c r="BV1102" s="189"/>
      <c r="BW1102" s="185"/>
      <c r="BX1102"/>
      <c r="BZ1102"/>
    </row>
    <row r="1103" spans="2:78" ht="18.75">
      <c r="B1103" s="363" t="s">
        <v>586</v>
      </c>
      <c r="C1103" s="364"/>
      <c r="D1103" s="365" t="s">
        <v>14</v>
      </c>
      <c r="E1103" s="365" t="s">
        <v>607</v>
      </c>
      <c r="F1103" s="365" t="s">
        <v>1424</v>
      </c>
      <c r="G1103" s="366" t="s">
        <v>868</v>
      </c>
      <c r="H1103" s="366" t="s">
        <v>34</v>
      </c>
      <c r="I1103" s="366" t="s">
        <v>34</v>
      </c>
      <c r="J1103" s="366" t="s">
        <v>1272</v>
      </c>
      <c r="L1103" s="368"/>
      <c r="M1103" s="368" t="s">
        <v>1421</v>
      </c>
      <c r="N1103" s="367">
        <v>554995</v>
      </c>
      <c r="O1103" s="367" t="s">
        <v>1323</v>
      </c>
      <c r="P1103" s="371"/>
      <c r="S1103" s="367"/>
      <c r="U1103" s="369"/>
      <c r="W1103" s="369"/>
      <c r="Y1103" s="369"/>
      <c r="AA1103" s="369"/>
      <c r="AD1103" s="575">
        <v>0</v>
      </c>
      <c r="AE1103" s="370"/>
      <c r="AF1103" s="370"/>
      <c r="AG1103" s="374" t="s">
        <v>1458</v>
      </c>
      <c r="AH1103" s="374"/>
      <c r="AI1103" s="374">
        <v>1000</v>
      </c>
      <c r="AJ1103" s="374">
        <v>100</v>
      </c>
      <c r="AK1103" s="374">
        <v>100</v>
      </c>
      <c r="AN1103" s="369"/>
      <c r="AO1103" s="367" t="s">
        <v>1326</v>
      </c>
      <c r="AP1103" s="370"/>
      <c r="AR1103" s="369">
        <v>2.9997000000000001E-3</v>
      </c>
      <c r="AS1103" s="369">
        <v>2.9997000000000001E-3</v>
      </c>
      <c r="AT1103" s="369" t="s">
        <v>1424</v>
      </c>
      <c r="AW1103"/>
      <c r="AX1103" s="198"/>
      <c r="AY1103" s="184"/>
      <c r="AZ1103" s="184"/>
      <c r="BA1103" s="184"/>
      <c r="BB1103" s="186"/>
      <c r="BC1103" s="184"/>
      <c r="BD1103" s="184"/>
      <c r="BE1103" s="184"/>
      <c r="BF1103" s="184"/>
      <c r="BG1103" s="186"/>
      <c r="BH1103" s="186"/>
      <c r="BI1103" s="199"/>
      <c r="BJ1103" s="199"/>
      <c r="BK1103" s="199"/>
      <c r="BL1103" s="186"/>
      <c r="BM1103" s="186"/>
      <c r="BN1103" s="186"/>
      <c r="BO1103" s="186"/>
      <c r="BP1103" s="186"/>
      <c r="BQ1103" s="186"/>
      <c r="BR1103" s="186"/>
      <c r="BS1103" s="186"/>
      <c r="BT1103" s="187"/>
      <c r="BU1103" s="188"/>
      <c r="BV1103" s="189"/>
      <c r="BW1103" s="185"/>
      <c r="BX1103"/>
      <c r="BZ1103"/>
    </row>
    <row r="1104" spans="2:78" ht="18.75">
      <c r="B1104" s="363" t="s">
        <v>950</v>
      </c>
      <c r="C1104" s="364">
        <v>36729755000179</v>
      </c>
      <c r="D1104" s="365" t="s">
        <v>11</v>
      </c>
      <c r="E1104" s="365" t="s">
        <v>620</v>
      </c>
      <c r="F1104" s="365" t="s">
        <v>687</v>
      </c>
      <c r="G1104" s="366" t="s">
        <v>740</v>
      </c>
      <c r="H1104" s="366" t="s">
        <v>34</v>
      </c>
      <c r="I1104" s="366" t="s">
        <v>1321</v>
      </c>
      <c r="J1104" s="366" t="s">
        <v>608</v>
      </c>
      <c r="K1104" s="367" t="s">
        <v>48</v>
      </c>
      <c r="L1104" s="368"/>
      <c r="M1104" s="368" t="s">
        <v>34</v>
      </c>
      <c r="N1104" s="367">
        <v>555061</v>
      </c>
      <c r="O1104" s="367" t="s">
        <v>1323</v>
      </c>
      <c r="P1104" s="371">
        <v>44107</v>
      </c>
      <c r="Q1104" s="372">
        <v>152.14639245000001</v>
      </c>
      <c r="R1104" s="372">
        <v>69.47344253088707</v>
      </c>
      <c r="S1104" s="367">
        <v>1</v>
      </c>
      <c r="T1104" s="369">
        <v>0.12738097441655793</v>
      </c>
      <c r="U1104" s="369">
        <v>1.3648262468246364</v>
      </c>
      <c r="V1104" s="369">
        <v>0.15901497605229631</v>
      </c>
      <c r="W1104" s="369">
        <v>1.4245916202755453</v>
      </c>
      <c r="X1104" s="369">
        <v>0.22941877369014541</v>
      </c>
      <c r="Y1104" s="369">
        <v>1.5705037715402637</v>
      </c>
      <c r="AA1104" s="369"/>
      <c r="AB1104" s="369">
        <v>6.9272118858405797E-3</v>
      </c>
      <c r="AC1104" s="373">
        <v>6.8416458494520471</v>
      </c>
      <c r="AD1104" s="575">
        <v>0</v>
      </c>
      <c r="AE1104" s="370" t="s">
        <v>2084</v>
      </c>
      <c r="AF1104" s="370" t="s">
        <v>1833</v>
      </c>
      <c r="AG1104" s="374" t="s">
        <v>1458</v>
      </c>
      <c r="AH1104" s="374" t="s">
        <v>1813</v>
      </c>
      <c r="AI1104" s="374">
        <v>1000</v>
      </c>
      <c r="AJ1104" s="374">
        <v>1000</v>
      </c>
      <c r="AK1104" s="374">
        <v>1000</v>
      </c>
      <c r="AL1104" s="722">
        <v>0.9</v>
      </c>
      <c r="AM1104" s="722">
        <v>20</v>
      </c>
      <c r="AN1104" s="369" t="s">
        <v>1815</v>
      </c>
      <c r="AO1104" s="367" t="s">
        <v>1326</v>
      </c>
      <c r="AP1104" s="370" t="s">
        <v>1835</v>
      </c>
      <c r="AQ1104" s="376" t="s">
        <v>670</v>
      </c>
      <c r="AR1104" s="369">
        <v>4.0000000000000001E-3</v>
      </c>
      <c r="AS1104" s="369">
        <v>4.0000000000000001E-3</v>
      </c>
      <c r="AT1104" s="369" t="s">
        <v>1424</v>
      </c>
      <c r="AW1104"/>
      <c r="AX1104" s="198"/>
      <c r="AY1104" s="184"/>
      <c r="AZ1104" s="184"/>
      <c r="BA1104" s="184"/>
      <c r="BB1104" s="186"/>
      <c r="BC1104" s="184"/>
      <c r="BD1104" s="184"/>
      <c r="BE1104" s="184"/>
      <c r="BF1104" s="184"/>
      <c r="BG1104" s="186"/>
      <c r="BH1104" s="186"/>
      <c r="BI1104" s="199"/>
      <c r="BJ1104" s="199"/>
      <c r="BK1104" s="199"/>
      <c r="BL1104" s="186"/>
      <c r="BM1104" s="186"/>
      <c r="BN1104" s="186"/>
      <c r="BO1104" s="186"/>
      <c r="BP1104" s="186"/>
      <c r="BQ1104" s="186"/>
      <c r="BR1104" s="186"/>
      <c r="BS1104" s="186"/>
      <c r="BT1104" s="187"/>
      <c r="BU1104" s="188"/>
      <c r="BV1104" s="189"/>
      <c r="BW1104" s="185"/>
      <c r="BX1104"/>
      <c r="BZ1104"/>
    </row>
    <row r="1105" spans="2:78" ht="18.75">
      <c r="B1105" s="363" t="s">
        <v>974</v>
      </c>
      <c r="C1105" s="364"/>
      <c r="D1105" s="365" t="s">
        <v>14</v>
      </c>
      <c r="E1105" s="365" t="s">
        <v>15</v>
      </c>
      <c r="F1105" s="365" t="s">
        <v>703</v>
      </c>
      <c r="G1105" s="366" t="s">
        <v>1424</v>
      </c>
      <c r="H1105" s="366" t="s">
        <v>34</v>
      </c>
      <c r="I1105" s="366" t="s">
        <v>34</v>
      </c>
      <c r="J1105" s="366" t="s">
        <v>611</v>
      </c>
      <c r="L1105" s="368"/>
      <c r="M1105" s="368" t="s">
        <v>1421</v>
      </c>
      <c r="N1105" s="367">
        <v>555071</v>
      </c>
      <c r="O1105" s="367" t="s">
        <v>1323</v>
      </c>
      <c r="P1105" s="371"/>
      <c r="S1105" s="367"/>
      <c r="U1105" s="369"/>
      <c r="W1105" s="369"/>
      <c r="Y1105" s="369"/>
      <c r="AA1105" s="369"/>
      <c r="AD1105" s="575">
        <v>38167819000110</v>
      </c>
      <c r="AE1105" s="370"/>
      <c r="AF1105" s="370"/>
      <c r="AG1105" s="374" t="s">
        <v>1458</v>
      </c>
      <c r="AH1105" s="374"/>
      <c r="AI1105" s="374">
        <v>500</v>
      </c>
      <c r="AJ1105" s="374">
        <v>100</v>
      </c>
      <c r="AK1105" s="374">
        <v>100</v>
      </c>
      <c r="AN1105" s="369"/>
      <c r="AO1105" s="367" t="s">
        <v>1326</v>
      </c>
      <c r="AP1105" s="370"/>
      <c r="AR1105" s="369">
        <v>3.5000000000000001E-3</v>
      </c>
      <c r="AS1105" s="369">
        <v>3.5000000000000001E-3</v>
      </c>
      <c r="AT1105" s="369" t="s">
        <v>1424</v>
      </c>
      <c r="AW1105"/>
      <c r="AX1105" s="198"/>
      <c r="AY1105" s="184"/>
      <c r="AZ1105" s="184"/>
      <c r="BA1105" s="184"/>
      <c r="BB1105" s="186"/>
      <c r="BC1105" s="184"/>
      <c r="BD1105" s="184"/>
      <c r="BE1105" s="184"/>
      <c r="BF1105" s="184"/>
      <c r="BG1105" s="186"/>
      <c r="BH1105" s="186"/>
      <c r="BI1105" s="199"/>
      <c r="BJ1105" s="199"/>
      <c r="BK1105" s="199"/>
      <c r="BL1105" s="186"/>
      <c r="BM1105" s="186"/>
      <c r="BN1105" s="186"/>
      <c r="BO1105" s="186"/>
      <c r="BP1105" s="186"/>
      <c r="BQ1105" s="186"/>
      <c r="BR1105" s="186"/>
      <c r="BS1105" s="186"/>
      <c r="BT1105" s="187"/>
      <c r="BU1105" s="188"/>
      <c r="BV1105" s="189"/>
      <c r="BW1105" s="185"/>
      <c r="BX1105"/>
      <c r="BZ1105"/>
    </row>
    <row r="1106" spans="2:78" ht="18.75">
      <c r="B1106" s="363" t="s">
        <v>1067</v>
      </c>
      <c r="C1106" s="364">
        <v>38281316000171</v>
      </c>
      <c r="D1106" s="365" t="s">
        <v>13</v>
      </c>
      <c r="E1106" s="365" t="s">
        <v>616</v>
      </c>
      <c r="F1106" s="365" t="s">
        <v>610</v>
      </c>
      <c r="G1106" s="366" t="s">
        <v>34</v>
      </c>
      <c r="H1106" s="366" t="s">
        <v>1340</v>
      </c>
      <c r="I1106" s="366" t="s">
        <v>34</v>
      </c>
      <c r="J1106" s="366" t="s">
        <v>1424</v>
      </c>
      <c r="K1106" s="367" t="s">
        <v>49</v>
      </c>
      <c r="L1106" s="368"/>
      <c r="M1106" s="368" t="s">
        <v>34</v>
      </c>
      <c r="N1106" s="367">
        <v>555096</v>
      </c>
      <c r="O1106" s="367" t="s">
        <v>1323</v>
      </c>
      <c r="P1106" s="371">
        <v>44121</v>
      </c>
      <c r="Q1106" s="372">
        <v>12.380809169999999</v>
      </c>
      <c r="R1106" s="372">
        <v>20.927873001274925</v>
      </c>
      <c r="S1106" s="367">
        <v>5</v>
      </c>
      <c r="T1106" s="369">
        <v>-0.23296101266141456</v>
      </c>
      <c r="U1106" s="369">
        <v>-2.496065884434115</v>
      </c>
      <c r="V1106" s="369">
        <v>-0.19878668717465908</v>
      </c>
      <c r="W1106" s="369">
        <v>-1.7809004900156136</v>
      </c>
      <c r="Y1106" s="369"/>
      <c r="AA1106" s="369"/>
      <c r="AB1106" s="369">
        <v>0.15866379435554229</v>
      </c>
      <c r="AC1106" s="373">
        <v>-1.956389194149361</v>
      </c>
      <c r="AD1106" s="575">
        <v>36352767000127</v>
      </c>
      <c r="AE1106" s="370" t="s">
        <v>2037</v>
      </c>
      <c r="AF1106" s="370" t="s">
        <v>1812</v>
      </c>
      <c r="AG1106" s="374" t="s">
        <v>1459</v>
      </c>
      <c r="AH1106" s="374" t="s">
        <v>1813</v>
      </c>
      <c r="AI1106" s="374">
        <v>1000</v>
      </c>
      <c r="AJ1106" s="374">
        <v>0</v>
      </c>
      <c r="AK1106" s="374">
        <v>500</v>
      </c>
      <c r="AL1106" s="722">
        <v>1</v>
      </c>
      <c r="AM1106" s="722">
        <v>0</v>
      </c>
      <c r="AN1106" s="369" t="s">
        <v>1815</v>
      </c>
      <c r="AO1106" s="367" t="s">
        <v>1326</v>
      </c>
      <c r="AP1106" s="370" t="s">
        <v>1835</v>
      </c>
      <c r="AQ1106" s="376" t="s">
        <v>681</v>
      </c>
      <c r="AR1106" s="369">
        <v>6.6666666666666697E-3</v>
      </c>
      <c r="AS1106" s="369">
        <v>6.6666666666666697E-3</v>
      </c>
      <c r="AT1106" s="369" t="s">
        <v>1424</v>
      </c>
      <c r="AW1106"/>
      <c r="AX1106" s="198"/>
      <c r="AY1106" s="184"/>
      <c r="AZ1106" s="184"/>
      <c r="BA1106" s="184"/>
      <c r="BB1106" s="186"/>
      <c r="BC1106" s="184"/>
      <c r="BD1106" s="184"/>
      <c r="BE1106" s="184"/>
      <c r="BF1106" s="184"/>
      <c r="BG1106" s="186"/>
      <c r="BH1106" s="186"/>
      <c r="BI1106" s="199"/>
      <c r="BJ1106" s="199"/>
      <c r="BK1106" s="199"/>
      <c r="BL1106" s="186"/>
      <c r="BM1106" s="186"/>
      <c r="BN1106" s="186"/>
      <c r="BO1106" s="186"/>
      <c r="BP1106" s="186"/>
      <c r="BQ1106" s="186"/>
      <c r="BR1106" s="186"/>
      <c r="BS1106" s="186"/>
      <c r="BT1106" s="187"/>
      <c r="BU1106" s="188"/>
      <c r="BV1106" s="189"/>
      <c r="BW1106" s="185"/>
      <c r="BX1106"/>
      <c r="BZ1106"/>
    </row>
    <row r="1107" spans="2:78" ht="18.75">
      <c r="B1107" s="363" t="s">
        <v>1565</v>
      </c>
      <c r="C1107" s="364">
        <v>37681227000150</v>
      </c>
      <c r="D1107" s="365" t="s">
        <v>14</v>
      </c>
      <c r="E1107" s="365" t="s">
        <v>15</v>
      </c>
      <c r="F1107" s="365" t="s">
        <v>1328</v>
      </c>
      <c r="G1107" s="366" t="s">
        <v>868</v>
      </c>
      <c r="H1107" s="366" t="s">
        <v>34</v>
      </c>
      <c r="I1107" s="366" t="s">
        <v>34</v>
      </c>
      <c r="J1107" s="366" t="s">
        <v>608</v>
      </c>
      <c r="K1107" s="367" t="s">
        <v>48</v>
      </c>
      <c r="L1107" s="368"/>
      <c r="M1107" s="368" t="s">
        <v>1424</v>
      </c>
      <c r="N1107" s="367">
        <v>555401</v>
      </c>
      <c r="O1107" s="367" t="s">
        <v>1323</v>
      </c>
      <c r="P1107" s="371">
        <v>44084</v>
      </c>
      <c r="Q1107" s="372">
        <v>141.61144185000001</v>
      </c>
      <c r="R1107" s="372">
        <v>123.73725018301585</v>
      </c>
      <c r="S1107" s="367">
        <v>5</v>
      </c>
      <c r="T1107" s="369">
        <v>0.62175855361678245</v>
      </c>
      <c r="U1107" s="369">
        <v>6.6618456724067991</v>
      </c>
      <c r="V1107" s="369">
        <v>0.62087103719976833</v>
      </c>
      <c r="W1107" s="369">
        <v>5.5622916710416579</v>
      </c>
      <c r="X1107" s="369">
        <v>0.76340555915923569</v>
      </c>
      <c r="Y1107" s="369">
        <v>5.2259511747441758</v>
      </c>
      <c r="AA1107" s="369"/>
      <c r="AB1107" s="369">
        <v>0.64859739752336898</v>
      </c>
      <c r="AC1107" s="373">
        <v>0.78515515717307494</v>
      </c>
      <c r="AD1107" s="575">
        <v>35640811000131</v>
      </c>
      <c r="AE1107" s="370" t="s">
        <v>1889</v>
      </c>
      <c r="AF1107" s="370" t="s">
        <v>1833</v>
      </c>
      <c r="AG1107" s="374" t="s">
        <v>1458</v>
      </c>
      <c r="AH1107" s="374" t="s">
        <v>1813</v>
      </c>
      <c r="AI1107" s="374">
        <v>50000</v>
      </c>
      <c r="AJ1107" s="374">
        <v>0</v>
      </c>
      <c r="AK1107" s="374">
        <v>0</v>
      </c>
      <c r="AL1107" s="722">
        <v>0.75</v>
      </c>
      <c r="AM1107" s="722">
        <v>0</v>
      </c>
      <c r="AN1107" s="369" t="s">
        <v>1815</v>
      </c>
      <c r="AO1107" s="367" t="s">
        <v>1326</v>
      </c>
      <c r="AP1107" s="370" t="s">
        <v>1835</v>
      </c>
      <c r="AQ1107" s="376" t="s">
        <v>1815</v>
      </c>
      <c r="AR1107" s="369">
        <v>0</v>
      </c>
      <c r="AS1107" s="369">
        <v>0</v>
      </c>
      <c r="AT1107" s="369" t="s">
        <v>1424</v>
      </c>
      <c r="AW1107"/>
      <c r="AX1107" s="198"/>
      <c r="AY1107" s="184"/>
      <c r="AZ1107" s="184"/>
      <c r="BA1107" s="184"/>
      <c r="BB1107" s="186"/>
      <c r="BC1107" s="184"/>
      <c r="BD1107" s="184"/>
      <c r="BE1107" s="184"/>
      <c r="BF1107" s="184"/>
      <c r="BG1107" s="186"/>
      <c r="BH1107" s="186"/>
      <c r="BI1107" s="199"/>
      <c r="BJ1107" s="199"/>
      <c r="BK1107" s="199"/>
      <c r="BL1107" s="186"/>
      <c r="BM1107" s="186"/>
      <c r="BN1107" s="186"/>
      <c r="BO1107" s="186"/>
      <c r="BP1107" s="186"/>
      <c r="BQ1107" s="186"/>
      <c r="BR1107" s="186"/>
      <c r="BS1107" s="186"/>
      <c r="BT1107" s="187"/>
      <c r="BU1107" s="188"/>
      <c r="BV1107" s="189"/>
      <c r="BW1107" s="185"/>
      <c r="BX1107"/>
      <c r="BZ1107"/>
    </row>
    <row r="1108" spans="2:78" ht="18.75">
      <c r="B1108" s="363" t="s">
        <v>1002</v>
      </c>
      <c r="C1108" s="364">
        <v>37567415000151</v>
      </c>
      <c r="D1108" s="365" t="s">
        <v>14</v>
      </c>
      <c r="E1108" s="365" t="s">
        <v>607</v>
      </c>
      <c r="F1108" s="365" t="s">
        <v>1424</v>
      </c>
      <c r="G1108" s="366" t="s">
        <v>1424</v>
      </c>
      <c r="H1108" s="366" t="s">
        <v>34</v>
      </c>
      <c r="I1108" s="366" t="s">
        <v>34</v>
      </c>
      <c r="J1108" s="366" t="s">
        <v>608</v>
      </c>
      <c r="K1108" s="367" t="s">
        <v>48</v>
      </c>
      <c r="L1108" s="368"/>
      <c r="M1108" s="368" t="s">
        <v>34</v>
      </c>
      <c r="N1108" s="367">
        <v>555411</v>
      </c>
      <c r="O1108" s="367" t="s">
        <v>1323</v>
      </c>
      <c r="P1108" s="371">
        <v>44104</v>
      </c>
      <c r="Q1108" s="372">
        <v>1.8534437699999999</v>
      </c>
      <c r="R1108" s="372">
        <v>2.2275889109561748</v>
      </c>
      <c r="S1108" s="367">
        <v>2</v>
      </c>
      <c r="T1108" s="369">
        <v>9.0299809960999289E-2</v>
      </c>
      <c r="U1108" s="369">
        <v>0.96751929620997201</v>
      </c>
      <c r="V1108" s="369">
        <v>1.8436277124288525E-2</v>
      </c>
      <c r="W1108" s="369">
        <v>0.16516787633701552</v>
      </c>
      <c r="X1108" s="369">
        <v>0.25796666996671425</v>
      </c>
      <c r="Y1108" s="369">
        <v>1.7659305801258833</v>
      </c>
      <c r="AA1108" s="369"/>
      <c r="AB1108" s="369">
        <v>0.1751152958975436</v>
      </c>
      <c r="AC1108" s="373">
        <v>-0.53213608784633204</v>
      </c>
      <c r="AD1108" s="575">
        <v>35495676000188</v>
      </c>
      <c r="AE1108" s="370" t="s">
        <v>1908</v>
      </c>
      <c r="AF1108" s="370" t="s">
        <v>1856</v>
      </c>
      <c r="AG1108" s="374" t="s">
        <v>59</v>
      </c>
      <c r="AH1108" s="374" t="s">
        <v>1813</v>
      </c>
      <c r="AI1108" s="374">
        <v>100</v>
      </c>
      <c r="AJ1108" s="374">
        <v>0</v>
      </c>
      <c r="AK1108" s="374">
        <v>1</v>
      </c>
      <c r="AL1108" s="722">
        <v>0</v>
      </c>
      <c r="AM1108" s="722">
        <v>0</v>
      </c>
      <c r="AN1108" s="369" t="s">
        <v>1824</v>
      </c>
      <c r="AO1108" s="367" t="s">
        <v>1326</v>
      </c>
      <c r="AP1108" s="370" t="s">
        <v>1816</v>
      </c>
      <c r="AQ1108" s="376" t="s">
        <v>661</v>
      </c>
      <c r="AR1108" s="369">
        <v>4.6666666666666697E-3</v>
      </c>
      <c r="AS1108" s="369">
        <v>4.6666666666666697E-3</v>
      </c>
      <c r="AT1108" s="369" t="s">
        <v>1424</v>
      </c>
      <c r="AW1108"/>
      <c r="AX1108" s="198"/>
      <c r="AY1108" s="184"/>
      <c r="AZ1108" s="184"/>
      <c r="BA1108" s="184"/>
      <c r="BB1108" s="186"/>
      <c r="BC1108" s="184"/>
      <c r="BD1108" s="184"/>
      <c r="BE1108" s="184"/>
      <c r="BF1108" s="184"/>
      <c r="BG1108" s="186"/>
      <c r="BH1108" s="186"/>
      <c r="BI1108" s="199"/>
      <c r="BJ1108" s="199"/>
      <c r="BK1108" s="199"/>
      <c r="BL1108" s="186"/>
      <c r="BM1108" s="186"/>
      <c r="BN1108" s="186"/>
      <c r="BO1108" s="186"/>
      <c r="BP1108" s="186"/>
      <c r="BQ1108" s="186"/>
      <c r="BR1108" s="186"/>
      <c r="BS1108" s="186"/>
      <c r="BT1108" s="187"/>
      <c r="BU1108" s="188"/>
      <c r="BV1108" s="189"/>
      <c r="BW1108" s="185"/>
      <c r="BX1108"/>
      <c r="BZ1108"/>
    </row>
    <row r="1109" spans="2:78" ht="18.75">
      <c r="B1109" s="363" t="s">
        <v>1062</v>
      </c>
      <c r="C1109" s="364">
        <v>38001966000116</v>
      </c>
      <c r="D1109" s="365" t="s">
        <v>14</v>
      </c>
      <c r="E1109" s="365" t="s">
        <v>607</v>
      </c>
      <c r="F1109" s="365" t="s">
        <v>1424</v>
      </c>
      <c r="G1109" s="366" t="s">
        <v>1424</v>
      </c>
      <c r="H1109" s="366" t="s">
        <v>34</v>
      </c>
      <c r="I1109" s="366" t="s">
        <v>34</v>
      </c>
      <c r="J1109" s="366" t="s">
        <v>611</v>
      </c>
      <c r="K1109" s="367" t="s">
        <v>48</v>
      </c>
      <c r="L1109" s="368"/>
      <c r="M1109" s="368" t="s">
        <v>1421</v>
      </c>
      <c r="N1109" s="367">
        <v>555568</v>
      </c>
      <c r="O1109" s="367" t="s">
        <v>1323</v>
      </c>
      <c r="P1109" s="371">
        <v>44088</v>
      </c>
      <c r="Q1109" s="372">
        <v>57.130314210000002</v>
      </c>
      <c r="R1109" s="372">
        <v>79.999515473027913</v>
      </c>
      <c r="S1109" s="367">
        <v>3</v>
      </c>
      <c r="T1109" s="369">
        <v>-0.47125402189722754</v>
      </c>
      <c r="U1109" s="369">
        <v>-5.0492615632197797</v>
      </c>
      <c r="V1109" s="369">
        <v>-0.44039214067884602</v>
      </c>
      <c r="W1109" s="369">
        <v>-3.9454079661022803</v>
      </c>
      <c r="X1109" s="369">
        <v>-0.33420279999999947</v>
      </c>
      <c r="Y1109" s="369">
        <v>-2.2878108422295216</v>
      </c>
      <c r="AA1109" s="369"/>
      <c r="AB1109" s="369">
        <v>0.29870414727762695</v>
      </c>
      <c r="AC1109" s="373">
        <v>-1.8480278607281737</v>
      </c>
      <c r="AD1109" s="575">
        <v>38012975000102</v>
      </c>
      <c r="AE1109" s="370" t="s">
        <v>1923</v>
      </c>
      <c r="AF1109" s="370" t="s">
        <v>1858</v>
      </c>
      <c r="AG1109" s="374" t="s">
        <v>721</v>
      </c>
      <c r="AH1109" s="374" t="s">
        <v>1813</v>
      </c>
      <c r="AI1109" s="374">
        <v>1000</v>
      </c>
      <c r="AJ1109" s="374">
        <v>500</v>
      </c>
      <c r="AK1109" s="374">
        <v>500</v>
      </c>
      <c r="AL1109" s="722">
        <v>0.7</v>
      </c>
      <c r="AM1109" s="722">
        <v>0</v>
      </c>
      <c r="AN1109" s="369" t="s">
        <v>1824</v>
      </c>
      <c r="AO1109" s="367" t="s">
        <v>1326</v>
      </c>
      <c r="AP1109" s="370" t="s">
        <v>1835</v>
      </c>
      <c r="AQ1109" s="376" t="s">
        <v>1950</v>
      </c>
      <c r="AR1109" s="369">
        <v>1.8666666666666699E-3</v>
      </c>
      <c r="AS1109" s="369">
        <v>1.8666666666666699E-3</v>
      </c>
      <c r="AT1109" s="369" t="s">
        <v>1424</v>
      </c>
      <c r="AW1109"/>
      <c r="AX1109" s="198"/>
      <c r="AY1109" s="184"/>
      <c r="AZ1109" s="184"/>
      <c r="BA1109" s="184"/>
      <c r="BB1109" s="186"/>
      <c r="BC1109" s="184"/>
      <c r="BD1109" s="184"/>
      <c r="BE1109" s="184"/>
      <c r="BF1109" s="184"/>
      <c r="BG1109" s="186"/>
      <c r="BH1109" s="186"/>
      <c r="BI1109" s="199"/>
      <c r="BJ1109" s="199"/>
      <c r="BK1109" s="199"/>
      <c r="BL1109" s="186"/>
      <c r="BM1109" s="186"/>
      <c r="BN1109" s="186"/>
      <c r="BO1109" s="186"/>
      <c r="BP1109" s="186"/>
      <c r="BQ1109" s="186"/>
      <c r="BR1109" s="186"/>
      <c r="BS1109" s="186"/>
      <c r="BT1109" s="187"/>
      <c r="BU1109" s="188"/>
      <c r="BV1109" s="189"/>
      <c r="BW1109" s="185"/>
      <c r="BX1109"/>
      <c r="BZ1109"/>
    </row>
    <row r="1110" spans="2:78" ht="18.75">
      <c r="B1110" s="363" t="s">
        <v>1746</v>
      </c>
      <c r="C1110" s="364">
        <v>38948616000161</v>
      </c>
      <c r="D1110" s="365" t="s">
        <v>14</v>
      </c>
      <c r="E1110" s="365" t="s">
        <v>607</v>
      </c>
      <c r="F1110" s="365" t="s">
        <v>1424</v>
      </c>
      <c r="G1110" s="366" t="s">
        <v>868</v>
      </c>
      <c r="H1110" s="366" t="s">
        <v>34</v>
      </c>
      <c r="I1110" s="366" t="s">
        <v>34</v>
      </c>
      <c r="J1110" s="366" t="s">
        <v>692</v>
      </c>
      <c r="K1110" s="367" t="s">
        <v>48</v>
      </c>
      <c r="L1110" s="368"/>
      <c r="M1110" s="368" t="s">
        <v>1424</v>
      </c>
      <c r="N1110" s="367">
        <v>555827</v>
      </c>
      <c r="O1110" s="367" t="s">
        <v>1323</v>
      </c>
      <c r="P1110" s="371">
        <v>44114</v>
      </c>
      <c r="Q1110" s="372">
        <v>13.540038989999999</v>
      </c>
      <c r="R1110" s="372">
        <v>29.874943497420645</v>
      </c>
      <c r="S1110" s="367">
        <v>8</v>
      </c>
      <c r="T1110" s="369">
        <v>-0.19307502667200893</v>
      </c>
      <c r="U1110" s="369">
        <v>-2.0687066119198332</v>
      </c>
      <c r="V1110" s="369">
        <v>-0.16296174780111483</v>
      </c>
      <c r="W1110" s="369">
        <v>-1.4599501638548495</v>
      </c>
      <c r="X1110" s="369">
        <v>7.8033511415980916E-2</v>
      </c>
      <c r="Y1110" s="369">
        <v>0.53418437390327844</v>
      </c>
      <c r="AA1110" s="369"/>
      <c r="AB1110" s="369">
        <v>0.28735761619790612</v>
      </c>
      <c r="AC1110" s="373">
        <v>-0.95554520892624195</v>
      </c>
      <c r="AD1110" s="575">
        <v>0</v>
      </c>
      <c r="AE1110" s="370" t="s">
        <v>1836</v>
      </c>
      <c r="AF1110" s="370" t="s">
        <v>1833</v>
      </c>
      <c r="AG1110" s="374" t="s">
        <v>1458</v>
      </c>
      <c r="AH1110" s="374" t="s">
        <v>1813</v>
      </c>
      <c r="AI1110" s="374">
        <v>2000000</v>
      </c>
      <c r="AJ1110" s="374">
        <v>1000</v>
      </c>
      <c r="AK1110" s="374">
        <v>2000000</v>
      </c>
      <c r="AL1110" s="722">
        <v>0.2</v>
      </c>
      <c r="AM1110" s="722">
        <v>0</v>
      </c>
      <c r="AN1110" s="369" t="s">
        <v>1815</v>
      </c>
      <c r="AO1110" s="367" t="s">
        <v>1326</v>
      </c>
      <c r="AP1110" s="370" t="s">
        <v>1816</v>
      </c>
      <c r="AQ1110" s="376" t="s">
        <v>1815</v>
      </c>
      <c r="AR1110" s="369">
        <v>0</v>
      </c>
      <c r="AS1110" s="369">
        <v>0</v>
      </c>
      <c r="AT1110" s="369" t="s">
        <v>1424</v>
      </c>
      <c r="AW1110"/>
      <c r="AX1110" s="198"/>
      <c r="AY1110" s="184"/>
      <c r="AZ1110" s="184"/>
      <c r="BA1110" s="184"/>
      <c r="BB1110" s="186"/>
      <c r="BC1110" s="184"/>
      <c r="BD1110" s="184"/>
      <c r="BE1110" s="184"/>
      <c r="BF1110" s="184"/>
      <c r="BG1110" s="186"/>
      <c r="BH1110" s="186"/>
      <c r="BI1110" s="199"/>
      <c r="BJ1110" s="199"/>
      <c r="BK1110" s="199"/>
      <c r="BL1110" s="186"/>
      <c r="BM1110" s="186"/>
      <c r="BN1110" s="186"/>
      <c r="BO1110" s="186"/>
      <c r="BP1110" s="186"/>
      <c r="BQ1110" s="186"/>
      <c r="BR1110" s="186"/>
      <c r="BS1110" s="186"/>
      <c r="BT1110" s="187"/>
      <c r="BU1110" s="188"/>
      <c r="BV1110" s="189"/>
      <c r="BW1110" s="185"/>
      <c r="BX1110"/>
      <c r="BZ1110"/>
    </row>
    <row r="1111" spans="2:78" ht="18.75">
      <c r="B1111" s="363" t="s">
        <v>1210</v>
      </c>
      <c r="C1111" s="364">
        <v>38949124000190</v>
      </c>
      <c r="D1111" s="365" t="s">
        <v>14</v>
      </c>
      <c r="E1111" s="365" t="s">
        <v>607</v>
      </c>
      <c r="F1111" s="365" t="s">
        <v>1424</v>
      </c>
      <c r="G1111" s="366" t="s">
        <v>868</v>
      </c>
      <c r="H1111" s="366" t="s">
        <v>34</v>
      </c>
      <c r="I1111" s="366" t="s">
        <v>34</v>
      </c>
      <c r="J1111" s="366" t="s">
        <v>692</v>
      </c>
      <c r="K1111" s="367" t="s">
        <v>1815</v>
      </c>
      <c r="L1111" s="368"/>
      <c r="M1111" s="368" t="s">
        <v>34</v>
      </c>
      <c r="N1111" s="367">
        <v>555835</v>
      </c>
      <c r="O1111" s="367" t="s">
        <v>1323</v>
      </c>
      <c r="P1111" s="371">
        <v>44114</v>
      </c>
      <c r="Q1111" s="372">
        <v>13.68864956</v>
      </c>
      <c r="R1111" s="372">
        <v>29.992956996507939</v>
      </c>
      <c r="S1111" s="367">
        <v>8</v>
      </c>
      <c r="T1111" s="369">
        <v>-0.18238717793233361</v>
      </c>
      <c r="U1111" s="369">
        <v>-1.9541914219645558</v>
      </c>
      <c r="V1111" s="369">
        <v>-0.15382816737619298</v>
      </c>
      <c r="W1111" s="369">
        <v>-1.3781237695146258</v>
      </c>
      <c r="X1111" s="369">
        <v>7.5624889264341633E-2</v>
      </c>
      <c r="Y1111" s="369">
        <v>0.51769596664470796</v>
      </c>
      <c r="AA1111" s="369"/>
      <c r="AB1111" s="369">
        <v>0.28378235131708118</v>
      </c>
      <c r="AC1111" s="373">
        <v>-0.93539859596432728</v>
      </c>
      <c r="AD1111" s="575">
        <v>38948616000161</v>
      </c>
      <c r="AE1111" s="370" t="s">
        <v>1836</v>
      </c>
      <c r="AF1111" s="370" t="s">
        <v>1833</v>
      </c>
      <c r="AG1111" s="374" t="s">
        <v>1458</v>
      </c>
      <c r="AH1111" s="374" t="s">
        <v>1813</v>
      </c>
      <c r="AI1111" s="374">
        <v>5000</v>
      </c>
      <c r="AJ1111" s="374">
        <v>5000</v>
      </c>
      <c r="AK1111" s="374">
        <v>5000</v>
      </c>
      <c r="AL1111" s="722">
        <v>1.2</v>
      </c>
      <c r="AM1111" s="722">
        <v>0</v>
      </c>
      <c r="AN1111" s="369" t="s">
        <v>1815</v>
      </c>
      <c r="AO1111" s="367" t="s">
        <v>1326</v>
      </c>
      <c r="AP1111" s="370" t="s">
        <v>1816</v>
      </c>
      <c r="AQ1111" s="376" t="s">
        <v>689</v>
      </c>
      <c r="AR1111" s="369">
        <v>8.0000000000000002E-3</v>
      </c>
      <c r="AS1111" s="369">
        <v>8.0000000000000002E-3</v>
      </c>
      <c r="AT1111" s="369" t="s">
        <v>1424</v>
      </c>
      <c r="AW1111"/>
      <c r="AX1111" s="198"/>
      <c r="AY1111" s="184"/>
      <c r="AZ1111" s="184"/>
      <c r="BA1111" s="184"/>
      <c r="BB1111" s="186"/>
      <c r="BC1111" s="184"/>
      <c r="BD1111" s="184"/>
      <c r="BE1111" s="184"/>
      <c r="BF1111" s="184"/>
      <c r="BG1111" s="186"/>
      <c r="BH1111" s="186"/>
      <c r="BI1111" s="199"/>
      <c r="BJ1111" s="199"/>
      <c r="BK1111" s="199"/>
      <c r="BL1111" s="186"/>
      <c r="BM1111" s="186"/>
      <c r="BN1111" s="186"/>
      <c r="BO1111" s="186"/>
      <c r="BP1111" s="186"/>
      <c r="BQ1111" s="186"/>
      <c r="BR1111" s="186"/>
      <c r="BS1111" s="186"/>
      <c r="BT1111" s="187"/>
      <c r="BU1111" s="188"/>
      <c r="BV1111" s="189"/>
      <c r="BW1111" s="185"/>
      <c r="BX1111"/>
      <c r="BZ1111"/>
    </row>
    <row r="1112" spans="2:78" ht="18.75">
      <c r="B1112" s="363" t="s">
        <v>1233</v>
      </c>
      <c r="C1112" s="364">
        <v>37504085000155</v>
      </c>
      <c r="D1112" s="365" t="s">
        <v>13</v>
      </c>
      <c r="E1112" s="365" t="s">
        <v>616</v>
      </c>
      <c r="F1112" s="365" t="s">
        <v>619</v>
      </c>
      <c r="G1112" s="366" t="s">
        <v>34</v>
      </c>
      <c r="H1112" s="366" t="s">
        <v>1340</v>
      </c>
      <c r="I1112" s="366" t="s">
        <v>34</v>
      </c>
      <c r="J1112" s="366" t="s">
        <v>611</v>
      </c>
      <c r="K1112" s="367" t="s">
        <v>49</v>
      </c>
      <c r="L1112" s="368"/>
      <c r="M1112" s="368" t="s">
        <v>34</v>
      </c>
      <c r="N1112" s="367">
        <v>555878</v>
      </c>
      <c r="O1112" s="367" t="s">
        <v>1323</v>
      </c>
      <c r="P1112" s="371">
        <v>44048</v>
      </c>
      <c r="Q1112" s="372">
        <v>1.0884002399999999</v>
      </c>
      <c r="R1112" s="372">
        <v>1.4403335796825389</v>
      </c>
      <c r="S1112" s="367">
        <v>5</v>
      </c>
      <c r="T1112" s="369">
        <v>-0.42399596868908063</v>
      </c>
      <c r="U1112" s="369">
        <v>-4.542914114648763</v>
      </c>
      <c r="V1112" s="369">
        <v>-0.38884686627847653</v>
      </c>
      <c r="W1112" s="369">
        <v>-3.4836214866236417</v>
      </c>
      <c r="X1112" s="369">
        <v>-0.38400470000000153</v>
      </c>
      <c r="Y1112" s="369">
        <v>-2.6287335597640107</v>
      </c>
      <c r="AA1112" s="369"/>
      <c r="AB1112" s="369">
        <v>0.2758426958334943</v>
      </c>
      <c r="AC1112" s="373">
        <v>-1.8143250462786669</v>
      </c>
      <c r="AD1112" s="575">
        <v>37843206000193</v>
      </c>
      <c r="AE1112" s="370" t="s">
        <v>1836</v>
      </c>
      <c r="AF1112" s="370" t="s">
        <v>1833</v>
      </c>
      <c r="AG1112" s="374" t="s">
        <v>1458</v>
      </c>
      <c r="AH1112" s="374" t="s">
        <v>1813</v>
      </c>
      <c r="AI1112" s="374">
        <v>5000</v>
      </c>
      <c r="AJ1112" s="374">
        <v>5000</v>
      </c>
      <c r="AK1112" s="374">
        <v>5000</v>
      </c>
      <c r="AL1112" s="722">
        <v>1</v>
      </c>
      <c r="AM1112" s="722">
        <v>0</v>
      </c>
      <c r="AN1112" s="369" t="s">
        <v>1815</v>
      </c>
      <c r="AO1112" s="367" t="s">
        <v>1326</v>
      </c>
      <c r="AP1112" s="370" t="s">
        <v>1835</v>
      </c>
      <c r="AQ1112" s="376" t="s">
        <v>681</v>
      </c>
      <c r="AR1112" s="369">
        <v>6.6666666666666697E-3</v>
      </c>
      <c r="AS1112" s="369">
        <v>6.6666666666666697E-3</v>
      </c>
      <c r="AT1112" s="369" t="s">
        <v>1424</v>
      </c>
      <c r="AW1112"/>
      <c r="AX1112" s="198"/>
      <c r="AY1112" s="184"/>
      <c r="AZ1112" s="184"/>
      <c r="BA1112" s="184"/>
      <c r="BB1112" s="186"/>
      <c r="BC1112" s="184"/>
      <c r="BD1112" s="184"/>
      <c r="BE1112" s="184"/>
      <c r="BF1112" s="184"/>
      <c r="BG1112" s="186"/>
      <c r="BH1112" s="186"/>
      <c r="BI1112" s="199"/>
      <c r="BJ1112" s="199"/>
      <c r="BK1112" s="199"/>
      <c r="BL1112" s="186"/>
      <c r="BM1112" s="186"/>
      <c r="BN1112" s="186"/>
      <c r="BO1112" s="186"/>
      <c r="BP1112" s="186"/>
      <c r="BQ1112" s="186"/>
      <c r="BR1112" s="186"/>
      <c r="BS1112" s="186"/>
      <c r="BT1112" s="187"/>
      <c r="BU1112" s="188"/>
      <c r="BV1112" s="189"/>
      <c r="BW1112" s="185"/>
      <c r="BX1112"/>
      <c r="BZ1112"/>
    </row>
    <row r="1113" spans="2:78" ht="18.75">
      <c r="B1113" s="363" t="s">
        <v>1535</v>
      </c>
      <c r="C1113" s="364">
        <v>38065123000183</v>
      </c>
      <c r="D1113" s="365" t="s">
        <v>14</v>
      </c>
      <c r="E1113" s="365" t="s">
        <v>607</v>
      </c>
      <c r="F1113" s="365" t="s">
        <v>1319</v>
      </c>
      <c r="G1113" s="366" t="s">
        <v>1424</v>
      </c>
      <c r="H1113" s="366" t="s">
        <v>34</v>
      </c>
      <c r="I1113" s="366" t="s">
        <v>34</v>
      </c>
      <c r="J1113" s="366" t="s">
        <v>608</v>
      </c>
      <c r="K1113" s="367" t="s">
        <v>48</v>
      </c>
      <c r="L1113" s="368"/>
      <c r="M1113" s="368" t="s">
        <v>1424</v>
      </c>
      <c r="N1113" s="367">
        <v>555886</v>
      </c>
      <c r="O1113" s="367" t="s">
        <v>1323</v>
      </c>
      <c r="P1113" s="371">
        <v>44086</v>
      </c>
      <c r="Q1113" s="372">
        <v>116.07861733999999</v>
      </c>
      <c r="R1113" s="372">
        <v>107.14246182376985</v>
      </c>
      <c r="S1113" s="367">
        <v>2</v>
      </c>
      <c r="T1113" s="369">
        <v>-4.5024079254320504E-2</v>
      </c>
      <c r="U1113" s="369">
        <v>-0.48241148559954405</v>
      </c>
      <c r="V1113" s="369">
        <v>-0.18456262546690982</v>
      </c>
      <c r="W1113" s="369">
        <v>-1.6534692277647067</v>
      </c>
      <c r="X1113" s="369">
        <v>-0.19448084802761068</v>
      </c>
      <c r="Y1113" s="369">
        <v>-1.3313335277967757</v>
      </c>
      <c r="AA1113" s="369"/>
      <c r="AB1113" s="369">
        <v>0.25755196118633483</v>
      </c>
      <c r="AC1113" s="373">
        <v>-1.1499973430910335</v>
      </c>
      <c r="AD1113" s="575">
        <v>38173724000100</v>
      </c>
      <c r="AE1113" s="370" t="s">
        <v>2083</v>
      </c>
      <c r="AF1113" s="370" t="s">
        <v>1833</v>
      </c>
      <c r="AG1113" s="374" t="s">
        <v>1458</v>
      </c>
      <c r="AH1113" s="374" t="s">
        <v>1813</v>
      </c>
      <c r="AI1113" s="374">
        <v>200000</v>
      </c>
      <c r="AJ1113" s="374">
        <v>10000</v>
      </c>
      <c r="AK1113" s="374">
        <v>50000</v>
      </c>
      <c r="AL1113" s="722">
        <v>3</v>
      </c>
      <c r="AM1113" s="722">
        <v>0</v>
      </c>
      <c r="AN1113" s="369" t="s">
        <v>1815</v>
      </c>
      <c r="AO1113" s="367" t="s">
        <v>1326</v>
      </c>
      <c r="AP1113" s="370" t="s">
        <v>1816</v>
      </c>
      <c r="AQ1113" s="376" t="s">
        <v>1815</v>
      </c>
      <c r="AR1113" s="369">
        <v>0</v>
      </c>
      <c r="AS1113" s="369">
        <v>0</v>
      </c>
      <c r="AT1113" s="369" t="s">
        <v>1424</v>
      </c>
      <c r="AW1113"/>
      <c r="AX1113" s="198"/>
      <c r="AY1113" s="184"/>
      <c r="AZ1113" s="184"/>
      <c r="BA1113" s="184"/>
      <c r="BB1113" s="186"/>
      <c r="BC1113" s="184"/>
      <c r="BD1113" s="184"/>
      <c r="BE1113" s="184"/>
      <c r="BF1113" s="184"/>
      <c r="BG1113" s="186"/>
      <c r="BH1113" s="186"/>
      <c r="BI1113" s="199"/>
      <c r="BJ1113" s="199"/>
      <c r="BK1113" s="199"/>
      <c r="BL1113" s="186"/>
      <c r="BM1113" s="186"/>
      <c r="BN1113" s="186"/>
      <c r="BO1113" s="186"/>
      <c r="BP1113" s="186"/>
      <c r="BQ1113" s="186"/>
      <c r="BR1113" s="186"/>
      <c r="BS1113" s="186"/>
      <c r="BT1113" s="187"/>
      <c r="BU1113" s="188"/>
      <c r="BV1113" s="189"/>
      <c r="BW1113" s="185"/>
      <c r="BX1113"/>
      <c r="BZ1113"/>
    </row>
    <row r="1114" spans="2:78" ht="18.75">
      <c r="B1114" s="363" t="s">
        <v>967</v>
      </c>
      <c r="C1114" s="364">
        <v>38318112000168</v>
      </c>
      <c r="D1114" s="365" t="s">
        <v>14</v>
      </c>
      <c r="E1114" s="365" t="s">
        <v>607</v>
      </c>
      <c r="F1114" s="365" t="s">
        <v>1424</v>
      </c>
      <c r="G1114" s="366" t="s">
        <v>1424</v>
      </c>
      <c r="H1114" s="366" t="s">
        <v>34</v>
      </c>
      <c r="I1114" s="366" t="s">
        <v>34</v>
      </c>
      <c r="J1114" s="366" t="s">
        <v>611</v>
      </c>
      <c r="K1114" s="367" t="s">
        <v>48</v>
      </c>
      <c r="L1114" s="368"/>
      <c r="M1114" s="368" t="s">
        <v>1421</v>
      </c>
      <c r="N1114" s="367">
        <v>555959</v>
      </c>
      <c r="O1114" s="367" t="s">
        <v>1323</v>
      </c>
      <c r="P1114" s="371">
        <v>44095</v>
      </c>
      <c r="Q1114" s="372">
        <v>8.5018682900000009</v>
      </c>
      <c r="R1114" s="372">
        <v>14.164221425555548</v>
      </c>
      <c r="S1114" s="367">
        <v>3</v>
      </c>
      <c r="T1114" s="369">
        <v>-0.29537896988198875</v>
      </c>
      <c r="U1114" s="369">
        <v>-3.1648444573568808</v>
      </c>
      <c r="V1114" s="369">
        <v>-0.30106375642186323</v>
      </c>
      <c r="W1114" s="369">
        <v>-2.6971856061293962</v>
      </c>
      <c r="X1114" s="369">
        <v>-0.26826169999999983</v>
      </c>
      <c r="Y1114" s="369">
        <v>-1.8364059960446886</v>
      </c>
      <c r="AA1114" s="369"/>
      <c r="AB1114" s="369">
        <v>0.17429756206273458</v>
      </c>
      <c r="AC1114" s="373">
        <v>-2.3677049589401973</v>
      </c>
      <c r="AD1114" s="575">
        <v>38418180000107</v>
      </c>
      <c r="AE1114" s="370" t="s">
        <v>1889</v>
      </c>
      <c r="AF1114" s="370" t="s">
        <v>1833</v>
      </c>
      <c r="AG1114" s="374" t="s">
        <v>1458</v>
      </c>
      <c r="AH1114" s="374" t="s">
        <v>1813</v>
      </c>
      <c r="AI1114" s="374">
        <v>10000</v>
      </c>
      <c r="AJ1114" s="374">
        <v>10000</v>
      </c>
      <c r="AK1114" s="374">
        <v>10000</v>
      </c>
      <c r="AL1114" s="722">
        <v>0.5</v>
      </c>
      <c r="AM1114" s="722">
        <v>0</v>
      </c>
      <c r="AN1114" s="369" t="s">
        <v>1815</v>
      </c>
      <c r="AO1114" s="367" t="s">
        <v>1326</v>
      </c>
      <c r="AP1114" s="370" t="s">
        <v>1816</v>
      </c>
      <c r="AQ1114" s="376" t="s">
        <v>718</v>
      </c>
      <c r="AR1114" s="369">
        <v>3.3E-3</v>
      </c>
      <c r="AS1114" s="369">
        <v>3.3E-3</v>
      </c>
      <c r="AT1114" s="369" t="s">
        <v>1424</v>
      </c>
      <c r="AW1114"/>
      <c r="AX1114" s="198"/>
      <c r="AY1114" s="184"/>
      <c r="AZ1114" s="184"/>
      <c r="BA1114" s="184"/>
      <c r="BB1114" s="186"/>
      <c r="BC1114" s="184"/>
      <c r="BD1114" s="184"/>
      <c r="BE1114" s="184"/>
      <c r="BF1114" s="184"/>
      <c r="BG1114" s="186"/>
      <c r="BH1114" s="186"/>
      <c r="BI1114" s="199"/>
      <c r="BJ1114" s="199"/>
      <c r="BK1114" s="199"/>
      <c r="BL1114" s="186"/>
      <c r="BM1114" s="186"/>
      <c r="BN1114" s="186"/>
      <c r="BO1114" s="186"/>
      <c r="BP1114" s="186"/>
      <c r="BQ1114" s="186"/>
      <c r="BR1114" s="186"/>
      <c r="BS1114" s="186"/>
      <c r="BT1114" s="187"/>
      <c r="BU1114" s="188"/>
      <c r="BV1114" s="189"/>
      <c r="BW1114" s="185"/>
      <c r="BX1114"/>
      <c r="BZ1114"/>
    </row>
    <row r="1115" spans="2:78" ht="18.75">
      <c r="B1115" s="363" t="s">
        <v>825</v>
      </c>
      <c r="C1115" s="364">
        <v>38376759000146</v>
      </c>
      <c r="D1115" s="365" t="s">
        <v>13</v>
      </c>
      <c r="E1115" s="365" t="s">
        <v>616</v>
      </c>
      <c r="F1115" s="365" t="s">
        <v>617</v>
      </c>
      <c r="G1115" s="366" t="s">
        <v>34</v>
      </c>
      <c r="H1115" s="366" t="s">
        <v>1339</v>
      </c>
      <c r="I1115" s="366" t="s">
        <v>34</v>
      </c>
      <c r="J1115" s="366" t="s">
        <v>608</v>
      </c>
      <c r="K1115" s="367" t="s">
        <v>48</v>
      </c>
      <c r="L1115" s="368"/>
      <c r="M1115" s="368" t="s">
        <v>1421</v>
      </c>
      <c r="N1115" s="367">
        <v>556432</v>
      </c>
      <c r="O1115" s="367" t="s">
        <v>1323</v>
      </c>
      <c r="P1115" s="371">
        <v>44107</v>
      </c>
      <c r="Q1115" s="372">
        <v>55.521254399999997</v>
      </c>
      <c r="R1115" s="372">
        <v>27.744048425497994</v>
      </c>
      <c r="S1115" s="367">
        <v>2</v>
      </c>
      <c r="T1115" s="369">
        <v>0.1571253343442307</v>
      </c>
      <c r="U1115" s="369">
        <v>1.6835228442578696</v>
      </c>
      <c r="V1115" s="369">
        <v>0.16152876288353046</v>
      </c>
      <c r="W1115" s="369">
        <v>1.4471122642038095</v>
      </c>
      <c r="X1115" s="369">
        <v>0.17803909645413785</v>
      </c>
      <c r="Y1115" s="369">
        <v>1.2187802591974837</v>
      </c>
      <c r="AA1115" s="369"/>
      <c r="AB1115" s="369">
        <v>4.4895905748055354E-2</v>
      </c>
      <c r="AC1115" s="373">
        <v>1.1116229074058042</v>
      </c>
      <c r="AD1115" s="575">
        <v>38388984000100</v>
      </c>
      <c r="AE1115" s="370" t="s">
        <v>1822</v>
      </c>
      <c r="AF1115" s="370" t="s">
        <v>1823</v>
      </c>
      <c r="AG1115" s="374" t="s">
        <v>721</v>
      </c>
      <c r="AH1115" s="374" t="s">
        <v>1819</v>
      </c>
      <c r="AI1115" s="374">
        <v>100</v>
      </c>
      <c r="AJ1115" s="374">
        <v>100</v>
      </c>
      <c r="AK1115" s="374">
        <v>100</v>
      </c>
      <c r="AL1115" s="722">
        <v>1</v>
      </c>
      <c r="AM1115" s="722">
        <v>30</v>
      </c>
      <c r="AN1115" s="369" t="s">
        <v>1820</v>
      </c>
      <c r="AO1115" s="367" t="s">
        <v>1326</v>
      </c>
      <c r="AP1115" s="370" t="s">
        <v>1835</v>
      </c>
      <c r="AQ1115" s="376" t="s">
        <v>670</v>
      </c>
      <c r="AR1115" s="369">
        <v>2.66666666666667E-3</v>
      </c>
      <c r="AS1115" s="369">
        <v>2.66666666666667E-3</v>
      </c>
      <c r="AT1115" s="369" t="s">
        <v>1424</v>
      </c>
      <c r="AW1115"/>
      <c r="AX1115" s="198"/>
      <c r="AY1115" s="184"/>
      <c r="AZ1115" s="184"/>
      <c r="BA1115" s="184"/>
      <c r="BB1115" s="186"/>
      <c r="BC1115" s="184"/>
      <c r="BD1115" s="184"/>
      <c r="BE1115" s="184"/>
      <c r="BF1115" s="184"/>
      <c r="BG1115" s="186"/>
      <c r="BH1115" s="186"/>
      <c r="BI1115" s="199"/>
      <c r="BJ1115" s="199"/>
      <c r="BK1115" s="199"/>
      <c r="BL1115" s="186"/>
      <c r="BM1115" s="186"/>
      <c r="BN1115" s="186"/>
      <c r="BO1115" s="186"/>
      <c r="BP1115" s="186"/>
      <c r="BQ1115" s="186"/>
      <c r="BR1115" s="186"/>
      <c r="BS1115" s="186"/>
      <c r="BT1115" s="187"/>
      <c r="BU1115" s="188"/>
      <c r="BV1115" s="189"/>
      <c r="BW1115" s="185"/>
      <c r="BX1115"/>
      <c r="BZ1115"/>
    </row>
    <row r="1116" spans="2:78" ht="18.75">
      <c r="B1116" s="363" t="s">
        <v>966</v>
      </c>
      <c r="C1116" s="364">
        <v>36352424000162</v>
      </c>
      <c r="D1116" s="365" t="s">
        <v>14</v>
      </c>
      <c r="E1116" s="365" t="s">
        <v>607</v>
      </c>
      <c r="F1116" s="365" t="s">
        <v>1424</v>
      </c>
      <c r="G1116" s="366" t="s">
        <v>1424</v>
      </c>
      <c r="H1116" s="366" t="s">
        <v>34</v>
      </c>
      <c r="I1116" s="366" t="s">
        <v>34</v>
      </c>
      <c r="J1116" s="366" t="s">
        <v>611</v>
      </c>
      <c r="K1116" s="367" t="s">
        <v>48</v>
      </c>
      <c r="L1116" s="368"/>
      <c r="M1116" s="368" t="s">
        <v>1421</v>
      </c>
      <c r="N1116" s="367">
        <v>557021</v>
      </c>
      <c r="O1116" s="367" t="s">
        <v>1323</v>
      </c>
      <c r="P1116" s="371">
        <v>44064</v>
      </c>
      <c r="Q1116" s="372">
        <v>16.734340249999999</v>
      </c>
      <c r="R1116" s="372">
        <v>24.884706018486067</v>
      </c>
      <c r="S1116" s="367">
        <v>4</v>
      </c>
      <c r="T1116" s="369">
        <v>-0.35430794631572948</v>
      </c>
      <c r="U1116" s="369">
        <v>-3.7962402690443224</v>
      </c>
      <c r="V1116" s="369">
        <v>-0.29579821904987447</v>
      </c>
      <c r="W1116" s="369">
        <v>-2.6500124366417883</v>
      </c>
      <c r="X1116" s="369">
        <v>-0.11115146999999959</v>
      </c>
      <c r="Y1116" s="369">
        <v>-0.76089589373802036</v>
      </c>
      <c r="AA1116" s="369"/>
      <c r="AB1116" s="369">
        <v>0.22375099171184812</v>
      </c>
      <c r="AC1116" s="373">
        <v>-1.8208619391498362</v>
      </c>
      <c r="AD1116" s="575">
        <v>36327593000142</v>
      </c>
      <c r="AE1116" s="370" t="s">
        <v>2055</v>
      </c>
      <c r="AF1116" s="370" t="s">
        <v>1812</v>
      </c>
      <c r="AG1116" s="374" t="s">
        <v>1459</v>
      </c>
      <c r="AH1116" s="374" t="s">
        <v>1813</v>
      </c>
      <c r="AI1116" s="374">
        <v>1000</v>
      </c>
      <c r="AJ1116" s="374">
        <v>1000</v>
      </c>
      <c r="AK1116" s="374">
        <v>1000</v>
      </c>
      <c r="AL1116" s="722">
        <v>1.2</v>
      </c>
      <c r="AM1116" s="722">
        <v>0</v>
      </c>
      <c r="AN1116" s="369" t="s">
        <v>1815</v>
      </c>
      <c r="AO1116" s="367" t="s">
        <v>1326</v>
      </c>
      <c r="AP1116" s="370" t="s">
        <v>1816</v>
      </c>
      <c r="AQ1116" s="376" t="s">
        <v>718</v>
      </c>
      <c r="AR1116" s="369">
        <v>3.2000000000000002E-3</v>
      </c>
      <c r="AS1116" s="369">
        <v>3.2000000000000002E-3</v>
      </c>
      <c r="AT1116" s="369" t="s">
        <v>1424</v>
      </c>
      <c r="AW1116"/>
      <c r="AX1116" s="198"/>
      <c r="AY1116" s="184"/>
      <c r="AZ1116" s="184"/>
      <c r="BA1116" s="184"/>
      <c r="BB1116" s="186"/>
      <c r="BC1116" s="184"/>
      <c r="BD1116" s="184"/>
      <c r="BE1116" s="184"/>
      <c r="BF1116" s="184"/>
      <c r="BG1116" s="186"/>
      <c r="BH1116" s="186"/>
      <c r="BI1116" s="199"/>
      <c r="BJ1116" s="199"/>
      <c r="BK1116" s="199"/>
      <c r="BL1116" s="186"/>
      <c r="BM1116" s="186"/>
      <c r="BN1116" s="186"/>
      <c r="BO1116" s="186"/>
      <c r="BP1116" s="186"/>
      <c r="BQ1116" s="186"/>
      <c r="BR1116" s="186"/>
      <c r="BS1116" s="186"/>
      <c r="BT1116" s="187"/>
      <c r="BU1116" s="188"/>
      <c r="BV1116" s="189"/>
      <c r="BW1116" s="185"/>
      <c r="BX1116"/>
      <c r="BZ1116"/>
    </row>
    <row r="1117" spans="2:78" ht="18.75">
      <c r="B1117" s="363" t="s">
        <v>135</v>
      </c>
      <c r="C1117" s="364">
        <v>38389079000167</v>
      </c>
      <c r="D1117" s="365" t="s">
        <v>11</v>
      </c>
      <c r="E1117" s="365" t="s">
        <v>663</v>
      </c>
      <c r="F1117" s="365" t="s">
        <v>1424</v>
      </c>
      <c r="G1117" s="366" t="s">
        <v>1424</v>
      </c>
      <c r="H1117" s="366" t="s">
        <v>34</v>
      </c>
      <c r="I1117" s="366" t="s">
        <v>34</v>
      </c>
      <c r="J1117" s="366" t="s">
        <v>611</v>
      </c>
      <c r="K1117" s="367" t="s">
        <v>49</v>
      </c>
      <c r="L1117" s="368"/>
      <c r="M1117" s="368" t="s">
        <v>1421</v>
      </c>
      <c r="N1117" s="367">
        <v>557471</v>
      </c>
      <c r="O1117" s="367" t="s">
        <v>1323</v>
      </c>
      <c r="P1117" s="371">
        <v>44135</v>
      </c>
      <c r="Q1117" s="372">
        <v>8.0458600199999992</v>
      </c>
      <c r="R1117" s="372">
        <v>40.30363254589642</v>
      </c>
      <c r="S1117" s="367">
        <v>4</v>
      </c>
      <c r="T1117" s="369">
        <v>-0.19189674206627927</v>
      </c>
      <c r="U1117" s="369">
        <v>-2.0560818556444547</v>
      </c>
      <c r="V1117" s="369">
        <v>-0.18775709137865992</v>
      </c>
      <c r="W1117" s="369">
        <v>-1.6820879747664885</v>
      </c>
      <c r="Y1117" s="369"/>
      <c r="AA1117" s="369"/>
      <c r="AB1117" s="369">
        <v>0.16043415687326512</v>
      </c>
      <c r="AC1117" s="373">
        <v>-1.8660523595384619</v>
      </c>
      <c r="AD1117" s="575">
        <v>0</v>
      </c>
      <c r="AE1117" s="370" t="s">
        <v>1822</v>
      </c>
      <c r="AF1117" s="370" t="s">
        <v>1823</v>
      </c>
      <c r="AG1117" s="374" t="s">
        <v>721</v>
      </c>
      <c r="AH1117" s="374" t="s">
        <v>1813</v>
      </c>
      <c r="AI1117" s="374">
        <v>1000</v>
      </c>
      <c r="AJ1117" s="374">
        <v>500</v>
      </c>
      <c r="AK1117" s="374">
        <v>500</v>
      </c>
      <c r="AL1117" s="722">
        <v>0.5</v>
      </c>
      <c r="AM1117" s="722">
        <v>0</v>
      </c>
      <c r="AN1117" s="369" t="s">
        <v>1824</v>
      </c>
      <c r="AO1117" s="367" t="s">
        <v>1326</v>
      </c>
      <c r="AP1117" s="370" t="s">
        <v>1835</v>
      </c>
      <c r="AQ1117" s="376" t="s">
        <v>681</v>
      </c>
      <c r="AR1117" s="369">
        <v>0</v>
      </c>
      <c r="AS1117" s="369">
        <v>0</v>
      </c>
      <c r="AT1117" s="369" t="s">
        <v>1424</v>
      </c>
      <c r="AW1117"/>
      <c r="AX1117" s="198"/>
      <c r="AY1117" s="184"/>
      <c r="AZ1117" s="184"/>
      <c r="BA1117" s="184"/>
      <c r="BB1117" s="186"/>
      <c r="BC1117" s="184"/>
      <c r="BD1117" s="184"/>
      <c r="BE1117" s="184"/>
      <c r="BF1117" s="184"/>
      <c r="BG1117" s="186"/>
      <c r="BH1117" s="186"/>
      <c r="BI1117" s="199"/>
      <c r="BJ1117" s="199"/>
      <c r="BK1117" s="199"/>
      <c r="BL1117" s="186"/>
      <c r="BM1117" s="186"/>
      <c r="BN1117" s="186"/>
      <c r="BO1117" s="186"/>
      <c r="BP1117" s="186"/>
      <c r="BQ1117" s="186"/>
      <c r="BR1117" s="186"/>
      <c r="BS1117" s="186"/>
      <c r="BT1117" s="187"/>
      <c r="BU1117" s="188"/>
      <c r="BV1117" s="189"/>
      <c r="BW1117" s="185"/>
      <c r="BX1117"/>
      <c r="BZ1117"/>
    </row>
    <row r="1118" spans="2:78" ht="18.75">
      <c r="B1118" s="363" t="s">
        <v>579</v>
      </c>
      <c r="C1118" s="364">
        <v>37703644000156</v>
      </c>
      <c r="D1118" s="365" t="s">
        <v>14</v>
      </c>
      <c r="E1118" s="365" t="s">
        <v>607</v>
      </c>
      <c r="F1118" s="365" t="s">
        <v>1424</v>
      </c>
      <c r="G1118" s="366" t="s">
        <v>1424</v>
      </c>
      <c r="H1118" s="366" t="s">
        <v>34</v>
      </c>
      <c r="I1118" s="366" t="s">
        <v>34</v>
      </c>
      <c r="J1118" s="366" t="s">
        <v>611</v>
      </c>
      <c r="K1118" s="367" t="s">
        <v>49</v>
      </c>
      <c r="L1118" s="368"/>
      <c r="M1118" s="368" t="s">
        <v>1421</v>
      </c>
      <c r="N1118" s="367">
        <v>557821</v>
      </c>
      <c r="O1118" s="367" t="s">
        <v>1323</v>
      </c>
      <c r="P1118" s="371">
        <v>44135</v>
      </c>
      <c r="Q1118" s="372">
        <v>24.98235751</v>
      </c>
      <c r="R1118" s="372">
        <v>96.821969647091663</v>
      </c>
      <c r="S1118" s="367">
        <v>4</v>
      </c>
      <c r="T1118" s="369">
        <v>-0.31830378261247461</v>
      </c>
      <c r="U1118" s="369">
        <v>-3.4104728666339854</v>
      </c>
      <c r="V1118" s="369">
        <v>-0.25888655138926997</v>
      </c>
      <c r="W1118" s="369">
        <v>-2.3193262727021144</v>
      </c>
      <c r="Y1118" s="369"/>
      <c r="AA1118" s="369"/>
      <c r="AB1118" s="369">
        <v>0.19612807214383682</v>
      </c>
      <c r="AC1118" s="373">
        <v>-1.8891125219586427</v>
      </c>
      <c r="AD1118" s="575">
        <v>0</v>
      </c>
      <c r="AE1118" s="370" t="s">
        <v>1822</v>
      </c>
      <c r="AF1118" s="370" t="s">
        <v>1823</v>
      </c>
      <c r="AG1118" s="374" t="s">
        <v>721</v>
      </c>
      <c r="AH1118" s="374" t="s">
        <v>1813</v>
      </c>
      <c r="AI1118" s="374">
        <v>1000</v>
      </c>
      <c r="AJ1118" s="374">
        <v>500</v>
      </c>
      <c r="AK1118" s="374">
        <v>500</v>
      </c>
      <c r="AL1118" s="722">
        <v>0.5</v>
      </c>
      <c r="AM1118" s="722">
        <v>0</v>
      </c>
      <c r="AN1118" s="369" t="s">
        <v>1824</v>
      </c>
      <c r="AO1118" s="367" t="s">
        <v>1326</v>
      </c>
      <c r="AP1118" s="370" t="s">
        <v>1816</v>
      </c>
      <c r="AQ1118" s="376" t="s">
        <v>689</v>
      </c>
      <c r="AR1118" s="369">
        <v>0</v>
      </c>
      <c r="AS1118" s="369">
        <v>0</v>
      </c>
      <c r="AT1118" s="369" t="s">
        <v>1424</v>
      </c>
      <c r="AW1118"/>
      <c r="AX1118" s="198"/>
      <c r="AY1118" s="184"/>
      <c r="AZ1118" s="184"/>
      <c r="BA1118" s="184"/>
      <c r="BB1118" s="186"/>
      <c r="BC1118" s="184"/>
      <c r="BD1118" s="184"/>
      <c r="BE1118" s="184"/>
      <c r="BF1118" s="184"/>
      <c r="BG1118" s="186"/>
      <c r="BH1118" s="186"/>
      <c r="BI1118" s="199"/>
      <c r="BJ1118" s="199"/>
      <c r="BK1118" s="199"/>
      <c r="BL1118" s="186"/>
      <c r="BM1118" s="186"/>
      <c r="BN1118" s="186"/>
      <c r="BO1118" s="186"/>
      <c r="BP1118" s="186"/>
      <c r="BQ1118" s="186"/>
      <c r="BR1118" s="186"/>
      <c r="BS1118" s="186"/>
      <c r="BT1118" s="187"/>
      <c r="BU1118" s="188"/>
      <c r="BV1118" s="189"/>
      <c r="BW1118" s="185"/>
      <c r="BX1118"/>
      <c r="BZ1118"/>
    </row>
    <row r="1119" spans="2:78" ht="18.75">
      <c r="B1119" s="363" t="s">
        <v>1235</v>
      </c>
      <c r="C1119" s="364">
        <v>38971881000160</v>
      </c>
      <c r="D1119" s="365" t="s">
        <v>14</v>
      </c>
      <c r="E1119" s="365" t="s">
        <v>614</v>
      </c>
      <c r="F1119" s="365" t="s">
        <v>1424</v>
      </c>
      <c r="G1119" s="366" t="s">
        <v>1424</v>
      </c>
      <c r="H1119" s="366" t="s">
        <v>1340</v>
      </c>
      <c r="I1119" s="366" t="s">
        <v>34</v>
      </c>
      <c r="J1119" s="366" t="s">
        <v>608</v>
      </c>
      <c r="K1119" s="367" t="s">
        <v>48</v>
      </c>
      <c r="L1119" s="368" t="s">
        <v>1341</v>
      </c>
      <c r="M1119" s="368" t="s">
        <v>34</v>
      </c>
      <c r="N1119" s="367">
        <v>557927</v>
      </c>
      <c r="O1119" s="367" t="s">
        <v>1323</v>
      </c>
      <c r="P1119" s="371">
        <v>44129</v>
      </c>
      <c r="Q1119" s="372">
        <v>146.74610781000001</v>
      </c>
      <c r="R1119" s="372">
        <v>119.55508114214291</v>
      </c>
      <c r="S1119" s="367">
        <v>2</v>
      </c>
      <c r="T1119" s="369">
        <v>0.24738388446548343</v>
      </c>
      <c r="U1119" s="369">
        <v>2.6506000610090856</v>
      </c>
      <c r="V1119" s="369">
        <v>-5.1032149652726622E-3</v>
      </c>
      <c r="W1119" s="369">
        <v>-4.5718947085847186E-2</v>
      </c>
      <c r="Y1119" s="369"/>
      <c r="AA1119" s="369"/>
      <c r="AB1119" s="369">
        <v>0.21427306420489878</v>
      </c>
      <c r="AC1119" s="373">
        <v>-0.54474724111339923</v>
      </c>
      <c r="AD1119" s="575">
        <v>38452194000139</v>
      </c>
      <c r="AE1119" s="370" t="s">
        <v>1889</v>
      </c>
      <c r="AF1119" s="370" t="s">
        <v>1833</v>
      </c>
      <c r="AG1119" s="374" t="s">
        <v>1458</v>
      </c>
      <c r="AH1119" s="374" t="s">
        <v>1813</v>
      </c>
      <c r="AI1119" s="374">
        <v>10000</v>
      </c>
      <c r="AJ1119" s="374">
        <v>10000</v>
      </c>
      <c r="AK1119" s="374">
        <v>10000</v>
      </c>
      <c r="AL1119" s="722">
        <v>0</v>
      </c>
      <c r="AM1119" s="722">
        <v>0</v>
      </c>
      <c r="AN1119" s="369" t="s">
        <v>1815</v>
      </c>
      <c r="AO1119" s="367" t="s">
        <v>1326</v>
      </c>
      <c r="AP1119" s="370" t="s">
        <v>1816</v>
      </c>
      <c r="AQ1119" s="376" t="s">
        <v>661</v>
      </c>
      <c r="AR1119" s="369">
        <v>3.8E-3</v>
      </c>
      <c r="AS1119" s="369">
        <v>3.8E-3</v>
      </c>
      <c r="AT1119" s="369" t="s">
        <v>1424</v>
      </c>
      <c r="AW1119"/>
      <c r="AX1119" s="198"/>
      <c r="AY1119" s="184"/>
      <c r="AZ1119" s="184"/>
      <c r="BA1119" s="184"/>
      <c r="BB1119" s="186"/>
      <c r="BC1119" s="184"/>
      <c r="BD1119" s="184"/>
      <c r="BE1119" s="184"/>
      <c r="BF1119" s="184"/>
      <c r="BG1119" s="186"/>
      <c r="BH1119" s="186"/>
      <c r="BI1119" s="199"/>
      <c r="BJ1119" s="199"/>
      <c r="BK1119" s="199"/>
      <c r="BL1119" s="186"/>
      <c r="BM1119" s="186"/>
      <c r="BN1119" s="186"/>
      <c r="BO1119" s="186"/>
      <c r="BP1119" s="186"/>
      <c r="BQ1119" s="186"/>
      <c r="BR1119" s="186"/>
      <c r="BS1119" s="186"/>
      <c r="BT1119" s="187"/>
      <c r="BU1119" s="188"/>
      <c r="BV1119" s="189"/>
      <c r="BW1119" s="185"/>
      <c r="BX1119"/>
      <c r="BZ1119"/>
    </row>
    <row r="1120" spans="2:78" ht="18.75">
      <c r="B1120" s="363" t="s">
        <v>1313</v>
      </c>
      <c r="C1120" s="364">
        <v>38032741000127</v>
      </c>
      <c r="D1120" s="365" t="s">
        <v>13</v>
      </c>
      <c r="E1120" s="365" t="s">
        <v>616</v>
      </c>
      <c r="F1120" s="365" t="s">
        <v>619</v>
      </c>
      <c r="G1120" s="366" t="s">
        <v>34</v>
      </c>
      <c r="H1120" s="366" t="s">
        <v>1340</v>
      </c>
      <c r="I1120" s="366" t="s">
        <v>34</v>
      </c>
      <c r="J1120" s="366" t="s">
        <v>611</v>
      </c>
      <c r="K1120" s="367" t="s">
        <v>48</v>
      </c>
      <c r="L1120" s="368"/>
      <c r="M1120" s="368" t="s">
        <v>34</v>
      </c>
      <c r="N1120" s="367">
        <v>558508</v>
      </c>
      <c r="O1120" s="367" t="s">
        <v>1323</v>
      </c>
      <c r="P1120" s="371">
        <v>44118</v>
      </c>
      <c r="Q1120" s="372">
        <v>16.850034910000002</v>
      </c>
      <c r="R1120" s="372">
        <v>18.781998724980092</v>
      </c>
      <c r="S1120" s="367">
        <v>3</v>
      </c>
      <c r="T1120" s="369">
        <v>-3.6123237100002425E-2</v>
      </c>
      <c r="U1120" s="369">
        <v>-0.38704321693384802</v>
      </c>
      <c r="V1120" s="369">
        <v>-2.5487879164814653E-2</v>
      </c>
      <c r="W1120" s="369">
        <v>-0.22834213467320946</v>
      </c>
      <c r="Y1120" s="369"/>
      <c r="AA1120" s="369"/>
      <c r="AB1120" s="369">
        <v>0.16373366239156881</v>
      </c>
      <c r="AC1120" s="373">
        <v>-0.83739240158311568</v>
      </c>
      <c r="AD1120" s="575">
        <v>0</v>
      </c>
      <c r="AE1120" s="370" t="s">
        <v>2073</v>
      </c>
      <c r="AF1120" s="370" t="s">
        <v>1812</v>
      </c>
      <c r="AG1120" s="374" t="s">
        <v>1459</v>
      </c>
      <c r="AH1120" s="374" t="s">
        <v>1813</v>
      </c>
      <c r="AI1120" s="374">
        <v>1000</v>
      </c>
      <c r="AJ1120" s="374">
        <v>500</v>
      </c>
      <c r="AK1120" s="374">
        <v>0</v>
      </c>
      <c r="AL1120" s="722">
        <v>0.75</v>
      </c>
      <c r="AM1120" s="722">
        <v>0</v>
      </c>
      <c r="AN1120" s="369" t="s">
        <v>1815</v>
      </c>
      <c r="AO1120" s="367" t="s">
        <v>1326</v>
      </c>
      <c r="AP1120" s="370" t="s">
        <v>1835</v>
      </c>
      <c r="AQ1120" s="376" t="s">
        <v>1950</v>
      </c>
      <c r="AR1120" s="369">
        <v>4.2500000000000003E-3</v>
      </c>
      <c r="AS1120" s="369">
        <v>4.2500000000000003E-3</v>
      </c>
      <c r="AT1120" s="369" t="s">
        <v>1424</v>
      </c>
      <c r="AW1120"/>
      <c r="AX1120" s="198"/>
      <c r="AY1120" s="184"/>
      <c r="AZ1120" s="184"/>
      <c r="BA1120" s="184"/>
      <c r="BB1120" s="186"/>
      <c r="BC1120" s="184"/>
      <c r="BD1120" s="184"/>
      <c r="BE1120" s="184"/>
      <c r="BF1120" s="184"/>
      <c r="BG1120" s="186"/>
      <c r="BH1120" s="186"/>
      <c r="BI1120" s="199"/>
      <c r="BJ1120" s="199"/>
      <c r="BK1120" s="199"/>
      <c r="BL1120" s="186"/>
      <c r="BM1120" s="186"/>
      <c r="BN1120" s="186"/>
      <c r="BO1120" s="186"/>
      <c r="BP1120" s="186"/>
      <c r="BQ1120" s="186"/>
      <c r="BR1120" s="186"/>
      <c r="BS1120" s="186"/>
      <c r="BT1120" s="187"/>
      <c r="BU1120" s="188"/>
      <c r="BV1120" s="189"/>
      <c r="BW1120" s="185"/>
      <c r="BX1120"/>
      <c r="BZ1120"/>
    </row>
    <row r="1121" spans="2:78" ht="18.75">
      <c r="B1121" s="363" t="s">
        <v>1165</v>
      </c>
      <c r="C1121" s="364">
        <v>38971869000156</v>
      </c>
      <c r="D1121" s="365" t="s">
        <v>13</v>
      </c>
      <c r="E1121" s="365" t="s">
        <v>615</v>
      </c>
      <c r="F1121" s="365" t="s">
        <v>619</v>
      </c>
      <c r="G1121" s="366" t="s">
        <v>34</v>
      </c>
      <c r="H1121" s="366" t="s">
        <v>1340</v>
      </c>
      <c r="I1121" s="366" t="s">
        <v>34</v>
      </c>
      <c r="J1121" s="366" t="s">
        <v>611</v>
      </c>
      <c r="K1121" s="367" t="s">
        <v>48</v>
      </c>
      <c r="L1121" s="368"/>
      <c r="M1121" s="368" t="s">
        <v>1421</v>
      </c>
      <c r="N1121" s="367">
        <v>558524</v>
      </c>
      <c r="O1121" s="367" t="s">
        <v>1323</v>
      </c>
      <c r="P1121" s="371">
        <v>44115</v>
      </c>
      <c r="Q1121" s="372">
        <v>12.05507804</v>
      </c>
      <c r="R1121" s="372">
        <v>25.134805607103178</v>
      </c>
      <c r="S1121" s="367">
        <v>3</v>
      </c>
      <c r="T1121" s="369">
        <v>9.2893220058184678E-2</v>
      </c>
      <c r="U1121" s="369">
        <v>0.99530644563029036</v>
      </c>
      <c r="V1121" s="369">
        <v>0.16806105951883521</v>
      </c>
      <c r="W1121" s="369">
        <v>1.5056341423239483</v>
      </c>
      <c r="Y1121" s="369"/>
      <c r="AA1121" s="369"/>
      <c r="AB1121" s="369">
        <v>7.5334027235134174E-2</v>
      </c>
      <c r="AC1121" s="373">
        <v>0.7491915139146148</v>
      </c>
      <c r="AD1121" s="575">
        <v>38537672000103</v>
      </c>
      <c r="AE1121" s="370" t="s">
        <v>1986</v>
      </c>
      <c r="AF1121" s="370" t="s">
        <v>1833</v>
      </c>
      <c r="AG1121" s="374" t="s">
        <v>1458</v>
      </c>
      <c r="AH1121" s="374" t="s">
        <v>1813</v>
      </c>
      <c r="AI1121" s="374">
        <v>500</v>
      </c>
      <c r="AJ1121" s="374">
        <v>100</v>
      </c>
      <c r="AK1121" s="374">
        <v>100</v>
      </c>
      <c r="AL1121" s="722">
        <v>1.7</v>
      </c>
      <c r="AM1121" s="722">
        <v>20</v>
      </c>
      <c r="AN1121" s="369" t="s">
        <v>1815</v>
      </c>
      <c r="AO1121" s="367" t="s">
        <v>1326</v>
      </c>
      <c r="AP1121" s="370" t="s">
        <v>1835</v>
      </c>
      <c r="AQ1121" s="376" t="s">
        <v>670</v>
      </c>
      <c r="AR1121" s="369">
        <v>0</v>
      </c>
      <c r="AS1121" s="369">
        <v>0</v>
      </c>
      <c r="AT1121" s="369" t="s">
        <v>1424</v>
      </c>
      <c r="AW1121"/>
      <c r="AX1121" s="198"/>
      <c r="AY1121" s="184"/>
      <c r="AZ1121" s="184"/>
      <c r="BA1121" s="184"/>
      <c r="BB1121" s="186"/>
      <c r="BC1121" s="184"/>
      <c r="BD1121" s="184"/>
      <c r="BE1121" s="184"/>
      <c r="BF1121" s="184"/>
      <c r="BG1121" s="186"/>
      <c r="BH1121" s="186"/>
      <c r="BI1121" s="199"/>
      <c r="BJ1121" s="199"/>
      <c r="BK1121" s="199"/>
      <c r="BL1121" s="186"/>
      <c r="BM1121" s="186"/>
      <c r="BN1121" s="186"/>
      <c r="BO1121" s="186"/>
      <c r="BP1121" s="186"/>
      <c r="BQ1121" s="186"/>
      <c r="BR1121" s="186"/>
      <c r="BS1121" s="186"/>
      <c r="BT1121" s="187"/>
      <c r="BU1121" s="188"/>
      <c r="BV1121" s="189"/>
      <c r="BW1121" s="185"/>
      <c r="BX1121"/>
      <c r="BZ1121"/>
    </row>
    <row r="1122" spans="2:78" ht="18.75">
      <c r="B1122" s="363" t="s">
        <v>265</v>
      </c>
      <c r="C1122" s="364">
        <v>38221267000181</v>
      </c>
      <c r="D1122" s="365" t="s">
        <v>11</v>
      </c>
      <c r="E1122" s="365" t="s">
        <v>620</v>
      </c>
      <c r="F1122" s="365" t="s">
        <v>687</v>
      </c>
      <c r="G1122" s="366" t="s">
        <v>740</v>
      </c>
      <c r="H1122" s="366" t="s">
        <v>34</v>
      </c>
      <c r="I1122" s="366" t="s">
        <v>1321</v>
      </c>
      <c r="J1122" s="366" t="s">
        <v>608</v>
      </c>
      <c r="K1122" s="367" t="s">
        <v>48</v>
      </c>
      <c r="L1122" s="368"/>
      <c r="M1122" s="368" t="s">
        <v>34</v>
      </c>
      <c r="N1122" s="367">
        <v>558842</v>
      </c>
      <c r="O1122" s="367" t="s">
        <v>1323</v>
      </c>
      <c r="P1122" s="371">
        <v>44136</v>
      </c>
      <c r="Q1122" s="372">
        <v>475.18455497999997</v>
      </c>
      <c r="R1122" s="372">
        <v>266.75156311027769</v>
      </c>
      <c r="S1122" s="367">
        <v>2</v>
      </c>
      <c r="T1122" s="369">
        <v>0.11809056946314178</v>
      </c>
      <c r="U1122" s="369">
        <v>1.2652839989957978</v>
      </c>
      <c r="V1122" s="369">
        <v>0.14567869462085947</v>
      </c>
      <c r="W1122" s="369">
        <v>1.305113850039533</v>
      </c>
      <c r="Y1122" s="369"/>
      <c r="AA1122" s="369"/>
      <c r="AB1122" s="369">
        <v>1.2563854472784721E-3</v>
      </c>
      <c r="AC1122" s="373">
        <v>27.107325295252821</v>
      </c>
      <c r="AD1122" s="575">
        <v>0</v>
      </c>
      <c r="AE1122" s="370" t="s">
        <v>2054</v>
      </c>
      <c r="AF1122" s="370" t="s">
        <v>1956</v>
      </c>
      <c r="AG1122" s="374" t="s">
        <v>721</v>
      </c>
      <c r="AH1122" s="374" t="s">
        <v>1813</v>
      </c>
      <c r="AI1122" s="374">
        <v>0</v>
      </c>
      <c r="AJ1122" s="374">
        <v>0</v>
      </c>
      <c r="AK1122" s="374">
        <v>0</v>
      </c>
      <c r="AL1122" s="722">
        <v>0</v>
      </c>
      <c r="AM1122" s="722">
        <v>0</v>
      </c>
      <c r="AN1122" s="369" t="s">
        <v>1820</v>
      </c>
      <c r="AO1122" s="367" t="s">
        <v>1326</v>
      </c>
      <c r="AP1122" s="370" t="s">
        <v>1835</v>
      </c>
      <c r="AQ1122" s="376" t="s">
        <v>670</v>
      </c>
      <c r="AR1122" s="369">
        <v>6.6666666666666697E-3</v>
      </c>
      <c r="AS1122" s="369">
        <v>6.6666666666666697E-3</v>
      </c>
      <c r="AT1122" s="369" t="s">
        <v>1424</v>
      </c>
      <c r="AW1122"/>
      <c r="AX1122" s="198"/>
      <c r="AY1122" s="184"/>
      <c r="AZ1122" s="184"/>
      <c r="BA1122" s="184"/>
      <c r="BB1122" s="186"/>
      <c r="BC1122" s="184"/>
      <c r="BD1122" s="184"/>
      <c r="BE1122" s="184"/>
      <c r="BF1122" s="184"/>
      <c r="BG1122" s="186"/>
      <c r="BH1122" s="186"/>
      <c r="BI1122" s="199"/>
      <c r="BJ1122" s="199"/>
      <c r="BK1122" s="199"/>
      <c r="BL1122" s="186"/>
      <c r="BM1122" s="186"/>
      <c r="BN1122" s="186"/>
      <c r="BO1122" s="186"/>
      <c r="BP1122" s="186"/>
      <c r="BQ1122" s="186"/>
      <c r="BR1122" s="186"/>
      <c r="BS1122" s="186"/>
      <c r="BT1122" s="187"/>
      <c r="BU1122" s="188"/>
      <c r="BV1122" s="189"/>
      <c r="BW1122" s="185"/>
      <c r="BX1122"/>
      <c r="BZ1122"/>
    </row>
    <row r="1123" spans="2:78" ht="18.75">
      <c r="B1123" s="363" t="s">
        <v>1580</v>
      </c>
      <c r="C1123" s="364">
        <v>39363097000132</v>
      </c>
      <c r="D1123" s="365" t="s">
        <v>13</v>
      </c>
      <c r="E1123" s="365" t="s">
        <v>615</v>
      </c>
      <c r="F1123" s="365" t="s">
        <v>619</v>
      </c>
      <c r="G1123" s="366" t="s">
        <v>34</v>
      </c>
      <c r="H1123" s="366" t="s">
        <v>1339</v>
      </c>
      <c r="I1123" s="366" t="s">
        <v>34</v>
      </c>
      <c r="J1123" s="366" t="s">
        <v>611</v>
      </c>
      <c r="K1123" s="367" t="s">
        <v>48</v>
      </c>
      <c r="L1123" s="368"/>
      <c r="M1123" s="368" t="s">
        <v>1424</v>
      </c>
      <c r="N1123" s="367">
        <v>558877</v>
      </c>
      <c r="O1123" s="367" t="s">
        <v>1323</v>
      </c>
      <c r="P1123" s="371">
        <v>44136</v>
      </c>
      <c r="Q1123" s="372">
        <v>221.96694725</v>
      </c>
      <c r="R1123" s="372">
        <v>221.28861130357137</v>
      </c>
      <c r="S1123" s="367">
        <v>1</v>
      </c>
      <c r="T1123" s="369">
        <v>3.8982256656885594E-2</v>
      </c>
      <c r="U1123" s="369">
        <v>0.41767624474111426</v>
      </c>
      <c r="V1123" s="369">
        <v>5.3258484250659599E-2</v>
      </c>
      <c r="W1123" s="369">
        <v>0.47713487280037309</v>
      </c>
      <c r="Y1123" s="369"/>
      <c r="AA1123" s="369"/>
      <c r="AB1123" s="369">
        <v>2.845132501435409E-2</v>
      </c>
      <c r="AC1123" s="373">
        <v>-2.0513266543880011</v>
      </c>
      <c r="AD1123" s="575">
        <v>0</v>
      </c>
      <c r="AE1123" s="370" t="s">
        <v>1889</v>
      </c>
      <c r="AF1123" s="370" t="s">
        <v>1833</v>
      </c>
      <c r="AG1123" s="374" t="s">
        <v>1458</v>
      </c>
      <c r="AH1123" s="374" t="s">
        <v>1894</v>
      </c>
      <c r="AI1123" s="374">
        <v>100000</v>
      </c>
      <c r="AJ1123" s="374">
        <v>100000</v>
      </c>
      <c r="AK1123" s="374">
        <v>100000</v>
      </c>
      <c r="AL1123" s="722">
        <v>0.5</v>
      </c>
      <c r="AM1123" s="722">
        <v>10</v>
      </c>
      <c r="AN1123" s="369" t="s">
        <v>1815</v>
      </c>
      <c r="AO1123" s="367" t="s">
        <v>1326</v>
      </c>
      <c r="AP1123" s="370" t="s">
        <v>1835</v>
      </c>
      <c r="AQ1123" s="376" t="s">
        <v>1815</v>
      </c>
      <c r="AR1123" s="369">
        <v>0</v>
      </c>
      <c r="AS1123" s="369">
        <v>0</v>
      </c>
      <c r="AT1123" s="369" t="s">
        <v>1424</v>
      </c>
      <c r="AW1123"/>
      <c r="AX1123" s="198"/>
      <c r="AY1123" s="184"/>
      <c r="AZ1123" s="184"/>
      <c r="BA1123" s="184"/>
      <c r="BB1123" s="186"/>
      <c r="BC1123" s="184"/>
      <c r="BD1123" s="184"/>
      <c r="BE1123" s="184"/>
      <c r="BF1123" s="184"/>
      <c r="BG1123" s="186"/>
      <c r="BH1123" s="186"/>
      <c r="BI1123" s="199"/>
      <c r="BJ1123" s="199"/>
      <c r="BK1123" s="199"/>
      <c r="BL1123" s="186"/>
      <c r="BM1123" s="186"/>
      <c r="BN1123" s="186"/>
      <c r="BO1123" s="186"/>
      <c r="BP1123" s="186"/>
      <c r="BQ1123" s="186"/>
      <c r="BR1123" s="186"/>
      <c r="BS1123" s="186"/>
      <c r="BT1123" s="187"/>
      <c r="BU1123" s="188"/>
      <c r="BV1123" s="189"/>
      <c r="BW1123" s="185"/>
      <c r="BX1123"/>
      <c r="BZ1123"/>
    </row>
    <row r="1124" spans="2:78" ht="18.75">
      <c r="B1124" s="363" t="s">
        <v>877</v>
      </c>
      <c r="C1124" s="364">
        <v>39281097000193</v>
      </c>
      <c r="D1124" s="365" t="s">
        <v>13</v>
      </c>
      <c r="E1124" s="365" t="s">
        <v>615</v>
      </c>
      <c r="F1124" s="365" t="s">
        <v>619</v>
      </c>
      <c r="G1124" s="366" t="s">
        <v>34</v>
      </c>
      <c r="H1124" s="366" t="s">
        <v>1339</v>
      </c>
      <c r="I1124" s="366" t="s">
        <v>34</v>
      </c>
      <c r="J1124" s="366" t="s">
        <v>611</v>
      </c>
      <c r="K1124" s="367" t="s">
        <v>48</v>
      </c>
      <c r="L1124" s="368"/>
      <c r="M1124" s="368" t="s">
        <v>1421</v>
      </c>
      <c r="N1124" s="367">
        <v>558885</v>
      </c>
      <c r="O1124" s="367" t="s">
        <v>1323</v>
      </c>
      <c r="P1124" s="371">
        <v>44136</v>
      </c>
      <c r="Q1124" s="372">
        <v>8.4117822800000006</v>
      </c>
      <c r="R1124" s="372">
        <v>9.1467192149206316</v>
      </c>
      <c r="S1124" s="367">
        <v>1</v>
      </c>
      <c r="T1124" s="369">
        <v>3.4675657632793788E-2</v>
      </c>
      <c r="U1124" s="369">
        <v>0.37153309495323017</v>
      </c>
      <c r="V1124" s="369">
        <v>4.7597666824086726E-2</v>
      </c>
      <c r="W1124" s="369">
        <v>0.42642044784486882</v>
      </c>
      <c r="Y1124" s="369"/>
      <c r="AA1124" s="369"/>
      <c r="AB1124" s="369">
        <v>2.8217921039744076E-2</v>
      </c>
      <c r="AC1124" s="373">
        <v>-2.268904881085958</v>
      </c>
      <c r="AD1124" s="575">
        <v>39363097000132</v>
      </c>
      <c r="AE1124" s="370" t="s">
        <v>1889</v>
      </c>
      <c r="AF1124" s="370" t="s">
        <v>1833</v>
      </c>
      <c r="AG1124" s="374" t="s">
        <v>1458</v>
      </c>
      <c r="AH1124" s="374" t="s">
        <v>1894</v>
      </c>
      <c r="AI1124" s="374">
        <v>50000</v>
      </c>
      <c r="AJ1124" s="374">
        <v>50000</v>
      </c>
      <c r="AK1124" s="374">
        <v>50000</v>
      </c>
      <c r="AL1124" s="722">
        <v>0.5</v>
      </c>
      <c r="AM1124" s="722">
        <v>0</v>
      </c>
      <c r="AN1124" s="369" t="s">
        <v>1815</v>
      </c>
      <c r="AO1124" s="367" t="s">
        <v>1326</v>
      </c>
      <c r="AP1124" s="370" t="s">
        <v>1835</v>
      </c>
      <c r="AQ1124" s="376" t="s">
        <v>681</v>
      </c>
      <c r="AR1124" s="369">
        <v>3.3333333333333301E-3</v>
      </c>
      <c r="AS1124" s="369">
        <v>3.3333333333333301E-3</v>
      </c>
      <c r="AT1124" s="369" t="s">
        <v>1424</v>
      </c>
      <c r="AW1124" s="198"/>
      <c r="AX1124" s="198"/>
      <c r="AY1124" s="184"/>
      <c r="AZ1124" s="184"/>
      <c r="BA1124" s="184"/>
      <c r="BB1124" s="186"/>
      <c r="BC1124" s="184"/>
      <c r="BD1124" s="184"/>
      <c r="BE1124" s="184"/>
      <c r="BF1124" s="184"/>
      <c r="BG1124" s="186"/>
      <c r="BH1124" s="186"/>
      <c r="BI1124" s="199"/>
      <c r="BJ1124" s="199"/>
      <c r="BK1124" s="199"/>
      <c r="BL1124" s="218"/>
      <c r="BM1124" s="186"/>
      <c r="BN1124" s="186"/>
      <c r="BO1124" s="186"/>
      <c r="BP1124" s="186"/>
      <c r="BQ1124" s="186"/>
      <c r="BR1124" s="186"/>
      <c r="BS1124" s="186"/>
      <c r="BT1124" s="187"/>
      <c r="BU1124" s="188"/>
      <c r="BV1124" s="189"/>
      <c r="BW1124" s="185"/>
      <c r="BX1124"/>
      <c r="BZ1124"/>
    </row>
    <row r="1125" spans="2:78" ht="18.75">
      <c r="B1125" s="363" t="s">
        <v>914</v>
      </c>
      <c r="C1125" s="364">
        <v>38948507000144</v>
      </c>
      <c r="D1125" s="365" t="s">
        <v>14</v>
      </c>
      <c r="E1125" s="365" t="s">
        <v>607</v>
      </c>
      <c r="F1125" s="365" t="s">
        <v>1319</v>
      </c>
      <c r="G1125" s="366" t="s">
        <v>1424</v>
      </c>
      <c r="H1125" s="366" t="s">
        <v>34</v>
      </c>
      <c r="I1125" s="366" t="s">
        <v>34</v>
      </c>
      <c r="J1125" s="366" t="s">
        <v>608</v>
      </c>
      <c r="K1125" s="367" t="s">
        <v>48</v>
      </c>
      <c r="L1125" s="368"/>
      <c r="M1125" s="368" t="s">
        <v>1421</v>
      </c>
      <c r="N1125" s="367">
        <v>558907</v>
      </c>
      <c r="O1125" s="367" t="s">
        <v>1323</v>
      </c>
      <c r="P1125" s="371">
        <v>44106</v>
      </c>
      <c r="Q1125" s="372">
        <v>8.7145986200000003</v>
      </c>
      <c r="R1125" s="372">
        <v>11.192748445634921</v>
      </c>
      <c r="S1125" s="367">
        <v>2</v>
      </c>
      <c r="T1125" s="369">
        <v>-6.2910037203230518E-2</v>
      </c>
      <c r="U1125" s="369">
        <v>-0.67405097469973874</v>
      </c>
      <c r="V1125" s="369">
        <v>-0.2105648470414857</v>
      </c>
      <c r="W1125" s="369">
        <v>-1.8864192799126651</v>
      </c>
      <c r="X1125" s="369">
        <v>-0.25218149999999961</v>
      </c>
      <c r="Y1125" s="369">
        <v>-1.7263277564092945</v>
      </c>
      <c r="AA1125" s="369"/>
      <c r="AB1125" s="369">
        <v>0.27287022137794831</v>
      </c>
      <c r="AC1125" s="373">
        <v>-1.1807308654632953</v>
      </c>
      <c r="AD1125" s="575">
        <v>18872811000148</v>
      </c>
      <c r="AE1125" s="370" t="s">
        <v>1889</v>
      </c>
      <c r="AF1125" s="370" t="s">
        <v>1833</v>
      </c>
      <c r="AG1125" s="374" t="s">
        <v>1458</v>
      </c>
      <c r="AH1125" s="374" t="s">
        <v>1813</v>
      </c>
      <c r="AI1125" s="374">
        <v>0</v>
      </c>
      <c r="AJ1125" s="374">
        <v>0</v>
      </c>
      <c r="AK1125" s="374">
        <v>0</v>
      </c>
      <c r="AL1125" s="722">
        <v>0.5</v>
      </c>
      <c r="AM1125" s="722">
        <v>5</v>
      </c>
      <c r="AN1125" s="369" t="s">
        <v>1815</v>
      </c>
      <c r="AO1125" s="367" t="s">
        <v>1326</v>
      </c>
      <c r="AP1125" s="370" t="s">
        <v>1816</v>
      </c>
      <c r="AQ1125" s="376" t="s">
        <v>661</v>
      </c>
      <c r="AR1125" s="369">
        <v>3.3333333333333301E-3</v>
      </c>
      <c r="AS1125" s="369">
        <v>3.3333333333333301E-3</v>
      </c>
      <c r="AT1125" s="369" t="s">
        <v>1424</v>
      </c>
      <c r="AW1125" s="198"/>
      <c r="AX1125" s="198"/>
      <c r="AY1125" s="184"/>
      <c r="AZ1125" s="184"/>
      <c r="BA1125" s="184"/>
      <c r="BB1125" s="186"/>
      <c r="BC1125" s="184"/>
      <c r="BD1125" s="184"/>
      <c r="BE1125" s="184"/>
      <c r="BF1125" s="184"/>
      <c r="BG1125" s="186"/>
      <c r="BH1125" s="186"/>
      <c r="BI1125" s="199"/>
      <c r="BJ1125" s="199"/>
      <c r="BK1125" s="199"/>
      <c r="BL1125" s="218"/>
      <c r="BM1125" s="186"/>
      <c r="BN1125" s="186"/>
      <c r="BO1125" s="186"/>
      <c r="BP1125" s="186"/>
      <c r="BQ1125" s="186"/>
      <c r="BR1125" s="186"/>
      <c r="BS1125" s="186"/>
      <c r="BT1125" s="187"/>
      <c r="BU1125" s="188"/>
      <c r="BV1125" s="189"/>
      <c r="BW1125" s="185"/>
      <c r="BX1125"/>
      <c r="BZ1125"/>
    </row>
    <row r="1126" spans="2:78" ht="18.75">
      <c r="B1126" s="363" t="s">
        <v>25</v>
      </c>
      <c r="C1126" s="364">
        <v>38954217000103</v>
      </c>
      <c r="D1126" s="365" t="s">
        <v>14</v>
      </c>
      <c r="E1126" s="365" t="s">
        <v>614</v>
      </c>
      <c r="F1126" s="365" t="s">
        <v>1424</v>
      </c>
      <c r="G1126" s="366" t="s">
        <v>1424</v>
      </c>
      <c r="H1126" s="366" t="s">
        <v>1340</v>
      </c>
      <c r="I1126" s="366" t="s">
        <v>34</v>
      </c>
      <c r="J1126" s="366" t="s">
        <v>608</v>
      </c>
      <c r="K1126" s="367" t="s">
        <v>48</v>
      </c>
      <c r="L1126" s="368" t="s">
        <v>1341</v>
      </c>
      <c r="M1126" s="368" t="s">
        <v>34</v>
      </c>
      <c r="N1126" s="367">
        <v>558958</v>
      </c>
      <c r="O1126" s="367" t="s">
        <v>1323</v>
      </c>
      <c r="P1126" s="371">
        <v>44128</v>
      </c>
      <c r="Q1126" s="372">
        <v>117.59400148</v>
      </c>
      <c r="R1126" s="372">
        <v>127.06611951849199</v>
      </c>
      <c r="S1126" s="367">
        <v>2</v>
      </c>
      <c r="T1126" s="369">
        <v>0.12892207498689134</v>
      </c>
      <c r="U1126" s="369">
        <v>1.3813384027177857</v>
      </c>
      <c r="V1126" s="369">
        <v>-4.2792999975505008E-3</v>
      </c>
      <c r="W1126" s="369">
        <v>-3.8337614912136893E-2</v>
      </c>
      <c r="Y1126" s="369"/>
      <c r="AA1126" s="369"/>
      <c r="AB1126" s="369">
        <v>0.21253977636860658</v>
      </c>
      <c r="AC1126" s="373">
        <v>-0.54531320011273887</v>
      </c>
      <c r="AD1126" s="575">
        <v>38948845000186</v>
      </c>
      <c r="AE1126" s="370" t="s">
        <v>2127</v>
      </c>
      <c r="AF1126" s="370" t="s">
        <v>1833</v>
      </c>
      <c r="AG1126" s="374" t="s">
        <v>1458</v>
      </c>
      <c r="AH1126" s="374" t="s">
        <v>1819</v>
      </c>
      <c r="AI1126" s="374">
        <v>1000</v>
      </c>
      <c r="AJ1126" s="374">
        <v>0</v>
      </c>
      <c r="AK1126" s="374">
        <v>1000</v>
      </c>
      <c r="AL1126" s="722">
        <v>1.85</v>
      </c>
      <c r="AM1126" s="722">
        <v>20</v>
      </c>
      <c r="AN1126" s="369" t="s">
        <v>1834</v>
      </c>
      <c r="AO1126" s="367" t="s">
        <v>1326</v>
      </c>
      <c r="AP1126" s="370" t="s">
        <v>1835</v>
      </c>
      <c r="AQ1126" s="376" t="s">
        <v>670</v>
      </c>
      <c r="AR1126" s="369">
        <v>4.9333333333333304E-3</v>
      </c>
      <c r="AS1126" s="369">
        <v>4.9333333333333304E-3</v>
      </c>
      <c r="AT1126" s="369" t="s">
        <v>1424</v>
      </c>
      <c r="AW1126"/>
      <c r="AX1126" s="198"/>
      <c r="AY1126" s="184"/>
      <c r="AZ1126" s="184"/>
      <c r="BA1126" s="184"/>
      <c r="BB1126" s="186"/>
      <c r="BC1126" s="184"/>
      <c r="BD1126" s="184"/>
      <c r="BE1126" s="184"/>
      <c r="BF1126" s="184"/>
      <c r="BG1126" s="186"/>
      <c r="BH1126" s="186"/>
      <c r="BI1126" s="199"/>
      <c r="BJ1126" s="199"/>
      <c r="BK1126" s="199"/>
      <c r="BL1126" s="186"/>
      <c r="BM1126" s="186"/>
      <c r="BN1126" s="186"/>
      <c r="BO1126" s="186"/>
      <c r="BP1126" s="186"/>
      <c r="BQ1126" s="186"/>
      <c r="BR1126" s="186"/>
      <c r="BS1126" s="186"/>
      <c r="BT1126" s="187"/>
      <c r="BU1126" s="188"/>
      <c r="BV1126" s="189"/>
      <c r="BW1126" s="185"/>
      <c r="BX1126"/>
      <c r="BZ1126"/>
    </row>
    <row r="1127" spans="2:78" ht="18.75">
      <c r="B1127" s="363" t="s">
        <v>526</v>
      </c>
      <c r="C1127" s="364">
        <v>37093442000130</v>
      </c>
      <c r="D1127" s="365" t="s">
        <v>13</v>
      </c>
      <c r="E1127" s="365" t="s">
        <v>615</v>
      </c>
      <c r="F1127" s="365" t="s">
        <v>619</v>
      </c>
      <c r="G1127" s="366" t="s">
        <v>34</v>
      </c>
      <c r="H1127" s="366" t="s">
        <v>1339</v>
      </c>
      <c r="I1127" s="366" t="s">
        <v>34</v>
      </c>
      <c r="J1127" s="366" t="s">
        <v>1424</v>
      </c>
      <c r="K1127" s="367" t="s">
        <v>48</v>
      </c>
      <c r="L1127" s="368"/>
      <c r="M1127" s="368" t="s">
        <v>34</v>
      </c>
      <c r="N1127" s="367">
        <v>559172</v>
      </c>
      <c r="O1127" s="367" t="s">
        <v>1323</v>
      </c>
      <c r="P1127" s="371">
        <v>44140</v>
      </c>
      <c r="Q1127" s="372">
        <v>217.26246194000001</v>
      </c>
      <c r="R1127" s="372">
        <v>363.12797949492045</v>
      </c>
      <c r="S1127" s="367">
        <v>1</v>
      </c>
      <c r="T1127" s="369">
        <v>0.11892605349815266</v>
      </c>
      <c r="U1127" s="369">
        <v>1.2742358110305907</v>
      </c>
      <c r="V1127" s="369">
        <v>9.8213718603651801E-2</v>
      </c>
      <c r="W1127" s="369">
        <v>0.87988215948193593</v>
      </c>
      <c r="Y1127" s="369"/>
      <c r="AA1127" s="369"/>
      <c r="AB1127" s="369">
        <v>2.4529600849738264E-2</v>
      </c>
      <c r="AC1127" s="373">
        <v>-0.54659376985954822</v>
      </c>
      <c r="AD1127" s="575">
        <v>37092411000164</v>
      </c>
      <c r="AE1127" s="370" t="s">
        <v>1906</v>
      </c>
      <c r="AF1127" s="370" t="s">
        <v>1907</v>
      </c>
      <c r="AG1127" s="374" t="s">
        <v>1462</v>
      </c>
      <c r="AH1127" s="374" t="s">
        <v>1819</v>
      </c>
      <c r="AI1127" s="374">
        <v>5000</v>
      </c>
      <c r="AJ1127" s="374">
        <v>0</v>
      </c>
      <c r="AK1127" s="374">
        <v>0</v>
      </c>
      <c r="AL1127" s="722">
        <v>2</v>
      </c>
      <c r="AM1127" s="722">
        <v>20</v>
      </c>
      <c r="AN1127" s="369" t="s">
        <v>1820</v>
      </c>
      <c r="AO1127" s="367" t="s">
        <v>1326</v>
      </c>
      <c r="AP1127" s="370" t="s">
        <v>1835</v>
      </c>
      <c r="AQ1127" s="376" t="s">
        <v>670</v>
      </c>
      <c r="AR1127" s="369">
        <v>4.0000000000000001E-3</v>
      </c>
      <c r="AS1127" s="369">
        <v>4.0000000000000001E-3</v>
      </c>
      <c r="AT1127" s="369" t="s">
        <v>1424</v>
      </c>
      <c r="AW1127" s="198"/>
      <c r="AX1127" s="198"/>
      <c r="AY1127" s="184"/>
      <c r="AZ1127" s="184"/>
      <c r="BA1127" s="184"/>
      <c r="BB1127" s="186"/>
      <c r="BC1127" s="184"/>
      <c r="BD1127" s="184"/>
      <c r="BE1127" s="184"/>
      <c r="BF1127" s="184"/>
      <c r="BG1127" s="186"/>
      <c r="BH1127" s="186"/>
      <c r="BI1127" s="199"/>
      <c r="BJ1127" s="199"/>
      <c r="BK1127" s="199"/>
      <c r="BL1127" s="218"/>
      <c r="BM1127" s="186"/>
      <c r="BN1127" s="186"/>
      <c r="BO1127" s="186"/>
      <c r="BP1127" s="186"/>
      <c r="BQ1127" s="186"/>
      <c r="BR1127" s="186"/>
      <c r="BS1127" s="186"/>
      <c r="BT1127" s="187"/>
      <c r="BU1127" s="188"/>
      <c r="BV1127" s="189"/>
      <c r="BW1127" s="185"/>
      <c r="BX1127"/>
      <c r="BZ1127"/>
    </row>
    <row r="1128" spans="2:78" ht="18.75">
      <c r="B1128" s="363" t="s">
        <v>494</v>
      </c>
      <c r="C1128" s="364"/>
      <c r="D1128" s="365" t="s">
        <v>11</v>
      </c>
      <c r="E1128" s="365" t="s">
        <v>663</v>
      </c>
      <c r="F1128" s="365" t="s">
        <v>1424</v>
      </c>
      <c r="G1128" s="366" t="s">
        <v>1424</v>
      </c>
      <c r="H1128" s="366" t="s">
        <v>34</v>
      </c>
      <c r="I1128" s="366" t="s">
        <v>34</v>
      </c>
      <c r="J1128" s="366" t="s">
        <v>611</v>
      </c>
      <c r="L1128" s="368"/>
      <c r="M1128" s="368" t="s">
        <v>34</v>
      </c>
      <c r="N1128" s="367">
        <v>559199</v>
      </c>
      <c r="O1128" s="367" t="s">
        <v>1323</v>
      </c>
      <c r="P1128" s="371"/>
      <c r="S1128" s="367"/>
      <c r="U1128" s="369"/>
      <c r="W1128" s="369"/>
      <c r="Y1128" s="369"/>
      <c r="AA1128" s="369"/>
      <c r="AD1128" s="575">
        <v>0</v>
      </c>
      <c r="AE1128" s="370"/>
      <c r="AF1128" s="370"/>
      <c r="AG1128" s="374" t="s">
        <v>978</v>
      </c>
      <c r="AH1128" s="374"/>
      <c r="AI1128" s="374">
        <v>1000</v>
      </c>
      <c r="AJ1128" s="374">
        <v>100</v>
      </c>
      <c r="AK1128" s="374">
        <v>1000</v>
      </c>
      <c r="AN1128" s="369"/>
      <c r="AO1128" s="367" t="s">
        <v>1326</v>
      </c>
      <c r="AP1128" s="370"/>
      <c r="AR1128" s="369">
        <v>2.3E-3</v>
      </c>
      <c r="AS1128" s="369">
        <v>2.3E-3</v>
      </c>
      <c r="AT1128" s="369" t="s">
        <v>1424</v>
      </c>
      <c r="AW1128" s="198"/>
      <c r="AX1128" s="198"/>
      <c r="AY1128" s="184"/>
      <c r="AZ1128" s="184"/>
      <c r="BA1128" s="184"/>
      <c r="BB1128" s="186"/>
      <c r="BC1128" s="184"/>
      <c r="BD1128" s="184"/>
      <c r="BE1128" s="184"/>
      <c r="BF1128" s="184"/>
      <c r="BG1128" s="186"/>
      <c r="BH1128" s="186"/>
      <c r="BI1128" s="199"/>
      <c r="BJ1128" s="199"/>
      <c r="BK1128" s="199"/>
      <c r="BL1128" s="218"/>
      <c r="BM1128" s="186"/>
      <c r="BN1128" s="186"/>
      <c r="BO1128" s="186"/>
      <c r="BP1128" s="186"/>
      <c r="BQ1128" s="186"/>
      <c r="BR1128" s="186"/>
      <c r="BS1128" s="186"/>
      <c r="BT1128" s="187"/>
      <c r="BU1128" s="188"/>
      <c r="BV1128" s="189"/>
      <c r="BW1128" s="185"/>
      <c r="BX1128"/>
      <c r="BZ1128"/>
    </row>
    <row r="1129" spans="2:78" ht="18.75">
      <c r="B1129" s="363" t="s">
        <v>807</v>
      </c>
      <c r="C1129" s="364">
        <v>38068882000108</v>
      </c>
      <c r="D1129" s="365" t="s">
        <v>14</v>
      </c>
      <c r="E1129" s="365" t="s">
        <v>607</v>
      </c>
      <c r="F1129" s="365" t="s">
        <v>1424</v>
      </c>
      <c r="G1129" s="366" t="s">
        <v>1424</v>
      </c>
      <c r="H1129" s="366" t="s">
        <v>34</v>
      </c>
      <c r="I1129" s="366" t="s">
        <v>34</v>
      </c>
      <c r="J1129" s="366" t="s">
        <v>611</v>
      </c>
      <c r="K1129" s="367" t="s">
        <v>1815</v>
      </c>
      <c r="L1129" s="368"/>
      <c r="M1129" s="368" t="s">
        <v>34</v>
      </c>
      <c r="N1129" s="367">
        <v>559741</v>
      </c>
      <c r="O1129" s="367" t="s">
        <v>1323</v>
      </c>
      <c r="P1129" s="371">
        <v>44104</v>
      </c>
      <c r="Q1129" s="372">
        <v>9.1373803099999993</v>
      </c>
      <c r="R1129" s="372">
        <v>11.875487067410365</v>
      </c>
      <c r="S1129" s="367">
        <v>4</v>
      </c>
      <c r="T1129" s="369">
        <v>-0.29551516477767359</v>
      </c>
      <c r="U1129" s="369">
        <v>-3.1663037205566296</v>
      </c>
      <c r="V1129" s="369">
        <v>-0.26269186637694264</v>
      </c>
      <c r="W1129" s="369">
        <v>-2.3534175261081116</v>
      </c>
      <c r="X1129" s="369">
        <v>-0.19259929999999925</v>
      </c>
      <c r="Y1129" s="369">
        <v>-1.3184532467885228</v>
      </c>
      <c r="AA1129" s="369"/>
      <c r="AB1129" s="369">
        <v>0.21606933565738651</v>
      </c>
      <c r="AC1129" s="373">
        <v>-1.7323759099983453</v>
      </c>
      <c r="AD1129" s="575">
        <v>38090006000170</v>
      </c>
      <c r="AE1129" s="370" t="s">
        <v>2128</v>
      </c>
      <c r="AF1129" s="370" t="s">
        <v>1856</v>
      </c>
      <c r="AG1129" s="374" t="s">
        <v>59</v>
      </c>
      <c r="AH1129" s="374" t="s">
        <v>1813</v>
      </c>
      <c r="AI1129" s="374">
        <v>5000</v>
      </c>
      <c r="AJ1129" s="374">
        <v>1000</v>
      </c>
      <c r="AK1129" s="374">
        <v>5000</v>
      </c>
      <c r="AL1129" s="722">
        <v>0</v>
      </c>
      <c r="AM1129" s="722">
        <v>0</v>
      </c>
      <c r="AN1129" s="369" t="s">
        <v>668</v>
      </c>
      <c r="AO1129" s="367" t="s">
        <v>1326</v>
      </c>
      <c r="AP1129" s="370" t="s">
        <v>1816</v>
      </c>
      <c r="AQ1129" s="376" t="s">
        <v>689</v>
      </c>
      <c r="AR1129" s="369">
        <v>4.7999999999999996E-3</v>
      </c>
      <c r="AS1129" s="369">
        <v>4.7999999999999996E-3</v>
      </c>
      <c r="AT1129" s="369" t="s">
        <v>1424</v>
      </c>
      <c r="AW1129" s="198"/>
      <c r="AX1129" s="198"/>
      <c r="AY1129" s="184"/>
      <c r="AZ1129" s="184"/>
      <c r="BA1129" s="184"/>
      <c r="BB1129" s="186"/>
      <c r="BC1129" s="184"/>
      <c r="BD1129" s="184"/>
      <c r="BE1129" s="184"/>
      <c r="BF1129" s="184"/>
      <c r="BG1129" s="186"/>
      <c r="BH1129" s="186"/>
      <c r="BI1129" s="199"/>
      <c r="BJ1129" s="199"/>
      <c r="BK1129" s="199"/>
      <c r="BL1129" s="218"/>
      <c r="BM1129" s="186"/>
      <c r="BN1129" s="186"/>
      <c r="BO1129" s="186"/>
      <c r="BP1129" s="186"/>
      <c r="BQ1129" s="186"/>
      <c r="BR1129" s="186"/>
      <c r="BS1129" s="186"/>
      <c r="BT1129" s="187"/>
      <c r="BU1129" s="188"/>
      <c r="BV1129" s="189"/>
      <c r="BW1129" s="185"/>
      <c r="BX1129"/>
      <c r="BZ1129"/>
    </row>
    <row r="1130" spans="2:78" ht="18.75">
      <c r="B1130" s="363" t="s">
        <v>1010</v>
      </c>
      <c r="C1130" s="364">
        <v>38281372000106</v>
      </c>
      <c r="D1130" s="365" t="s">
        <v>11</v>
      </c>
      <c r="E1130" s="365" t="s">
        <v>620</v>
      </c>
      <c r="F1130" s="365" t="s">
        <v>665</v>
      </c>
      <c r="G1130" s="366" t="s">
        <v>740</v>
      </c>
      <c r="H1130" s="366" t="s">
        <v>34</v>
      </c>
      <c r="I1130" s="366" t="s">
        <v>1424</v>
      </c>
      <c r="J1130" s="366" t="s">
        <v>608</v>
      </c>
      <c r="K1130" s="367" t="s">
        <v>48</v>
      </c>
      <c r="L1130" s="368"/>
      <c r="M1130" s="368" t="s">
        <v>34</v>
      </c>
      <c r="N1130" s="367">
        <v>559806</v>
      </c>
      <c r="O1130" s="367" t="s">
        <v>1323</v>
      </c>
      <c r="P1130" s="371">
        <v>44123</v>
      </c>
      <c r="Q1130" s="372">
        <v>73.645874950000007</v>
      </c>
      <c r="R1130" s="372">
        <v>65.04218104075693</v>
      </c>
      <c r="S1130" s="367">
        <v>1</v>
      </c>
      <c r="T1130" s="369">
        <v>0.11608034153559976</v>
      </c>
      <c r="U1130" s="369">
        <v>1.2437453677349224</v>
      </c>
      <c r="V1130" s="369">
        <v>0.13458627780254351</v>
      </c>
      <c r="W1130" s="369">
        <v>1.2057385305552883</v>
      </c>
      <c r="Y1130" s="369"/>
      <c r="AA1130" s="369"/>
      <c r="AB1130" s="369">
        <v>5.5233386081948279E-3</v>
      </c>
      <c r="AC1130" s="373">
        <v>4.1577809774709431</v>
      </c>
      <c r="AD1130" s="575">
        <v>38230040000100</v>
      </c>
      <c r="AE1130" s="370" t="s">
        <v>2006</v>
      </c>
      <c r="AF1130" s="370" t="s">
        <v>1812</v>
      </c>
      <c r="AG1130" s="374" t="s">
        <v>1459</v>
      </c>
      <c r="AH1130" s="374" t="s">
        <v>1813</v>
      </c>
      <c r="AI1130" s="374">
        <v>100000</v>
      </c>
      <c r="AJ1130" s="374">
        <v>0</v>
      </c>
      <c r="AK1130" s="374">
        <v>100000</v>
      </c>
      <c r="AL1130" s="722">
        <v>0.6</v>
      </c>
      <c r="AM1130" s="722">
        <v>20</v>
      </c>
      <c r="AN1130" s="369" t="s">
        <v>1815</v>
      </c>
      <c r="AO1130" s="367" t="s">
        <v>1326</v>
      </c>
      <c r="AP1130" s="370" t="s">
        <v>1835</v>
      </c>
      <c r="AQ1130" s="376" t="s">
        <v>1950</v>
      </c>
      <c r="AR1130" s="369">
        <v>5.9999999999999995E-4</v>
      </c>
      <c r="AS1130" s="369">
        <v>5.9999999999999995E-4</v>
      </c>
      <c r="AT1130" s="369" t="s">
        <v>1424</v>
      </c>
      <c r="AW1130"/>
      <c r="AX1130" s="198"/>
      <c r="AY1130" s="184"/>
      <c r="AZ1130" s="184"/>
      <c r="BA1130" s="184"/>
      <c r="BB1130" s="186"/>
      <c r="BC1130" s="184"/>
      <c r="BD1130" s="184"/>
      <c r="BE1130" s="184"/>
      <c r="BF1130" s="184"/>
      <c r="BG1130" s="186"/>
      <c r="BH1130" s="186"/>
      <c r="BI1130" s="199"/>
      <c r="BJ1130" s="199"/>
      <c r="BK1130" s="199"/>
      <c r="BL1130" s="186"/>
      <c r="BM1130" s="186"/>
      <c r="BN1130" s="186"/>
      <c r="BO1130" s="186"/>
      <c r="BP1130" s="186"/>
      <c r="BQ1130" s="186"/>
      <c r="BR1130" s="186"/>
      <c r="BS1130" s="186"/>
      <c r="BT1130" s="187"/>
      <c r="BU1130" s="188"/>
      <c r="BV1130" s="189"/>
      <c r="BW1130" s="185"/>
      <c r="BX1130"/>
      <c r="BZ1130"/>
    </row>
    <row r="1131" spans="2:78" ht="18.75">
      <c r="B1131" s="363" t="s">
        <v>236</v>
      </c>
      <c r="C1131" s="364">
        <v>39363151000140</v>
      </c>
      <c r="D1131" s="365" t="s">
        <v>14</v>
      </c>
      <c r="E1131" s="365" t="s">
        <v>607</v>
      </c>
      <c r="F1131" s="365" t="s">
        <v>1424</v>
      </c>
      <c r="G1131" s="366" t="s">
        <v>1424</v>
      </c>
      <c r="H1131" s="366" t="s">
        <v>34</v>
      </c>
      <c r="I1131" s="366" t="s">
        <v>34</v>
      </c>
      <c r="J1131" s="366" t="s">
        <v>608</v>
      </c>
      <c r="K1131" s="367" t="s">
        <v>48</v>
      </c>
      <c r="L1131" s="368"/>
      <c r="M1131" s="368" t="s">
        <v>1421</v>
      </c>
      <c r="N1131" s="367">
        <v>559989</v>
      </c>
      <c r="O1131" s="367" t="s">
        <v>1323</v>
      </c>
      <c r="P1131" s="371">
        <v>44143</v>
      </c>
      <c r="Q1131" s="372">
        <v>6.27666579</v>
      </c>
      <c r="R1131" s="372">
        <v>7.3012039208333341</v>
      </c>
      <c r="S1131" s="367">
        <v>2</v>
      </c>
      <c r="T1131" s="369">
        <v>-0.17892977893312223</v>
      </c>
      <c r="U1131" s="369">
        <v>-1.9171470444860337</v>
      </c>
      <c r="V1131" s="369">
        <v>-0.24473533329495201</v>
      </c>
      <c r="W1131" s="369">
        <v>-2.192547605595772</v>
      </c>
      <c r="Y1131" s="369"/>
      <c r="AA1131" s="369"/>
      <c r="AB1131" s="369">
        <v>0.34049342430805485</v>
      </c>
      <c r="AC1131" s="373">
        <v>-1.0465893126259183</v>
      </c>
      <c r="AD1131" s="575">
        <v>0</v>
      </c>
      <c r="AE1131" s="370" t="s">
        <v>1966</v>
      </c>
      <c r="AF1131" s="370" t="s">
        <v>1833</v>
      </c>
      <c r="AG1131" s="374" t="s">
        <v>1458</v>
      </c>
      <c r="AH1131" s="374" t="s">
        <v>1813</v>
      </c>
      <c r="AI1131" s="374">
        <v>50000</v>
      </c>
      <c r="AJ1131" s="374">
        <v>10000</v>
      </c>
      <c r="AK1131" s="374">
        <v>10000</v>
      </c>
      <c r="AL1131" s="722">
        <v>0.5</v>
      </c>
      <c r="AM1131" s="722">
        <v>25</v>
      </c>
      <c r="AN1131" s="369" t="s">
        <v>1815</v>
      </c>
      <c r="AO1131" s="367" t="s">
        <v>1326</v>
      </c>
      <c r="AP1131" s="370" t="s">
        <v>1816</v>
      </c>
      <c r="AQ1131" s="376" t="s">
        <v>661</v>
      </c>
      <c r="AR1131" s="369">
        <v>0</v>
      </c>
      <c r="AS1131" s="369">
        <v>0</v>
      </c>
      <c r="AT1131" s="369" t="s">
        <v>1424</v>
      </c>
      <c r="AW1131"/>
      <c r="AX1131" s="198"/>
      <c r="AY1131" s="184"/>
      <c r="AZ1131" s="184"/>
      <c r="BA1131" s="184"/>
      <c r="BB1131" s="186"/>
      <c r="BC1131" s="184"/>
      <c r="BD1131" s="184"/>
      <c r="BE1131" s="184"/>
      <c r="BF1131" s="184"/>
      <c r="BG1131" s="186"/>
      <c r="BH1131" s="186"/>
      <c r="BI1131" s="199"/>
      <c r="BJ1131" s="199"/>
      <c r="BK1131" s="199"/>
      <c r="BL1131" s="186"/>
      <c r="BM1131" s="186"/>
      <c r="BN1131" s="186"/>
      <c r="BO1131" s="186"/>
      <c r="BP1131" s="186"/>
      <c r="BQ1131" s="186"/>
      <c r="BR1131" s="186"/>
      <c r="BS1131" s="186"/>
      <c r="BT1131" s="187"/>
      <c r="BU1131" s="188"/>
      <c r="BV1131" s="189"/>
      <c r="BW1131" s="185"/>
      <c r="BX1131"/>
      <c r="BZ1131"/>
    </row>
    <row r="1132" spans="2:78" ht="18.75">
      <c r="B1132" s="363" t="s">
        <v>198</v>
      </c>
      <c r="C1132" s="364">
        <v>38065069000176</v>
      </c>
      <c r="D1132" s="365" t="s">
        <v>11</v>
      </c>
      <c r="E1132" s="365" t="s">
        <v>620</v>
      </c>
      <c r="F1132" s="365" t="s">
        <v>687</v>
      </c>
      <c r="G1132" s="366" t="s">
        <v>740</v>
      </c>
      <c r="H1132" s="366" t="s">
        <v>34</v>
      </c>
      <c r="I1132" s="366" t="s">
        <v>1321</v>
      </c>
      <c r="J1132" s="366" t="s">
        <v>608</v>
      </c>
      <c r="K1132" s="367" t="s">
        <v>48</v>
      </c>
      <c r="L1132" s="368"/>
      <c r="M1132" s="368" t="s">
        <v>34</v>
      </c>
      <c r="N1132" s="367">
        <v>560081</v>
      </c>
      <c r="O1132" s="367" t="s">
        <v>1323</v>
      </c>
      <c r="P1132" s="371">
        <v>44067</v>
      </c>
      <c r="Q1132" s="372">
        <v>24.426280009999999</v>
      </c>
      <c r="R1132" s="372">
        <v>10.849803210318727</v>
      </c>
      <c r="S1132" s="367">
        <v>1</v>
      </c>
      <c r="T1132" s="369">
        <v>0.11958171801164919</v>
      </c>
      <c r="U1132" s="369">
        <v>1.2812609428544781</v>
      </c>
      <c r="V1132" s="369">
        <v>0.14483471409746285</v>
      </c>
      <c r="W1132" s="369">
        <v>1.2975527535242515</v>
      </c>
      <c r="X1132" s="369">
        <v>0.21312960000000358</v>
      </c>
      <c r="Y1132" s="369">
        <v>1.4589949865173184</v>
      </c>
      <c r="AA1132" s="369"/>
      <c r="AB1132" s="369">
        <v>4.1080672203971441E-3</v>
      </c>
      <c r="AC1132" s="373">
        <v>8.0848892460410529</v>
      </c>
      <c r="AD1132" s="575">
        <v>0</v>
      </c>
      <c r="AE1132" s="370" t="s">
        <v>2129</v>
      </c>
      <c r="AF1132" s="370" t="s">
        <v>1833</v>
      </c>
      <c r="AG1132" s="374" t="s">
        <v>1458</v>
      </c>
      <c r="AH1132" s="374" t="s">
        <v>1813</v>
      </c>
      <c r="AI1132" s="374">
        <v>5000</v>
      </c>
      <c r="AJ1132" s="374">
        <v>1000</v>
      </c>
      <c r="AK1132" s="374">
        <v>1000</v>
      </c>
      <c r="AL1132" s="722">
        <v>1</v>
      </c>
      <c r="AM1132" s="722">
        <v>0</v>
      </c>
      <c r="AN1132" s="369" t="s">
        <v>1815</v>
      </c>
      <c r="AO1132" s="367" t="s">
        <v>1326</v>
      </c>
      <c r="AP1132" s="370" t="s">
        <v>1835</v>
      </c>
      <c r="AQ1132" s="376" t="s">
        <v>1950</v>
      </c>
      <c r="AR1132" s="369">
        <v>3.3333333333333301E-3</v>
      </c>
      <c r="AS1132" s="369">
        <v>3.3333333333333301E-3</v>
      </c>
      <c r="AT1132" s="369" t="s">
        <v>1424</v>
      </c>
      <c r="AW1132"/>
      <c r="AX1132" s="198"/>
      <c r="AY1132" s="184"/>
      <c r="AZ1132" s="184"/>
      <c r="BA1132" s="184"/>
      <c r="BB1132" s="186"/>
      <c r="BC1132" s="184"/>
      <c r="BD1132" s="184"/>
      <c r="BE1132" s="184"/>
      <c r="BF1132" s="184"/>
      <c r="BG1132" s="186"/>
      <c r="BH1132" s="186"/>
      <c r="BI1132" s="199"/>
      <c r="BJ1132" s="199"/>
      <c r="BK1132" s="199"/>
      <c r="BL1132" s="186"/>
      <c r="BM1132" s="186"/>
      <c r="BN1132" s="186"/>
      <c r="BO1132" s="186"/>
      <c r="BP1132" s="186"/>
      <c r="BQ1132" s="186"/>
      <c r="BR1132" s="186"/>
      <c r="BS1132" s="186"/>
      <c r="BT1132" s="187"/>
      <c r="BU1132" s="188"/>
      <c r="BV1132" s="189"/>
      <c r="BW1132" s="185"/>
      <c r="BX1132"/>
      <c r="BZ1132"/>
    </row>
    <row r="1133" spans="2:78" ht="18.75">
      <c r="B1133" s="363" t="s">
        <v>1213</v>
      </c>
      <c r="C1133" s="364">
        <v>39346123000114</v>
      </c>
      <c r="D1133" s="365" t="s">
        <v>14</v>
      </c>
      <c r="E1133" s="365" t="s">
        <v>607</v>
      </c>
      <c r="F1133" s="365" t="s">
        <v>1424</v>
      </c>
      <c r="G1133" s="366" t="s">
        <v>1424</v>
      </c>
      <c r="H1133" s="366" t="s">
        <v>34</v>
      </c>
      <c r="I1133" s="366" t="s">
        <v>34</v>
      </c>
      <c r="J1133" s="366" t="s">
        <v>608</v>
      </c>
      <c r="K1133" s="367" t="s">
        <v>48</v>
      </c>
      <c r="L1133" s="368"/>
      <c r="M1133" s="368" t="s">
        <v>1421</v>
      </c>
      <c r="N1133" s="367">
        <v>560162</v>
      </c>
      <c r="O1133" s="367" t="s">
        <v>1323</v>
      </c>
      <c r="P1133" s="371">
        <v>44148</v>
      </c>
      <c r="Q1133" s="372">
        <v>196.84883916999999</v>
      </c>
      <c r="R1133" s="372">
        <v>143.9357914458333</v>
      </c>
      <c r="S1133" s="367">
        <v>2</v>
      </c>
      <c r="T1133" s="369">
        <v>0.26570274655141346</v>
      </c>
      <c r="U1133" s="369">
        <v>2.8468779109890749</v>
      </c>
      <c r="V1133" s="369">
        <v>0.23410585386643912</v>
      </c>
      <c r="W1133" s="369">
        <v>2.0973196736255741</v>
      </c>
      <c r="Y1133" s="369"/>
      <c r="AA1133" s="369"/>
      <c r="AB1133" s="369">
        <v>0.1959852574073116</v>
      </c>
      <c r="AC1133" s="373">
        <v>0.62496745868298864</v>
      </c>
      <c r="AD1133" s="575">
        <v>39344744000169</v>
      </c>
      <c r="AE1133" s="370" t="s">
        <v>2015</v>
      </c>
      <c r="AF1133" s="370" t="s">
        <v>1830</v>
      </c>
      <c r="AG1133" s="374" t="s">
        <v>743</v>
      </c>
      <c r="AH1133" s="374" t="s">
        <v>1813</v>
      </c>
      <c r="AI1133" s="374">
        <v>1000</v>
      </c>
      <c r="AJ1133" s="374">
        <v>1000</v>
      </c>
      <c r="AK1133" s="374">
        <v>1000</v>
      </c>
      <c r="AL1133" s="722">
        <v>2</v>
      </c>
      <c r="AM1133" s="722">
        <v>20</v>
      </c>
      <c r="AN1133" s="369" t="s">
        <v>668</v>
      </c>
      <c r="AO1133" s="367" t="s">
        <v>1326</v>
      </c>
      <c r="AP1133" s="370" t="s">
        <v>1816</v>
      </c>
      <c r="AQ1133" s="376" t="s">
        <v>661</v>
      </c>
      <c r="AR1133" s="369">
        <v>0</v>
      </c>
      <c r="AS1133" s="369">
        <v>0</v>
      </c>
      <c r="AT1133" s="369" t="s">
        <v>1424</v>
      </c>
      <c r="AW1133"/>
      <c r="AX1133" s="198"/>
      <c r="AY1133" s="184"/>
      <c r="AZ1133" s="184"/>
      <c r="BA1133" s="184"/>
      <c r="BB1133" s="186"/>
      <c r="BC1133" s="184"/>
      <c r="BD1133" s="184"/>
      <c r="BE1133" s="184"/>
      <c r="BF1133" s="184"/>
      <c r="BG1133" s="186"/>
      <c r="BH1133" s="186"/>
      <c r="BI1133" s="199"/>
      <c r="BJ1133" s="199"/>
      <c r="BK1133" s="199"/>
      <c r="BL1133" s="186"/>
      <c r="BM1133" s="186"/>
      <c r="BN1133" s="186"/>
      <c r="BO1133" s="186"/>
      <c r="BP1133" s="186"/>
      <c r="BQ1133" s="186"/>
      <c r="BR1133" s="186"/>
      <c r="BS1133" s="186"/>
      <c r="BT1133" s="187"/>
      <c r="BU1133" s="188"/>
      <c r="BV1133" s="189"/>
      <c r="BW1133" s="185"/>
      <c r="BX1133"/>
      <c r="BZ1133"/>
    </row>
    <row r="1134" spans="2:78" ht="18.75">
      <c r="B1134" s="363" t="s">
        <v>1246</v>
      </c>
      <c r="C1134" s="364"/>
      <c r="D1134" s="365" t="s">
        <v>13</v>
      </c>
      <c r="E1134" s="365" t="s">
        <v>615</v>
      </c>
      <c r="F1134" s="365" t="s">
        <v>619</v>
      </c>
      <c r="G1134" s="366" t="s">
        <v>34</v>
      </c>
      <c r="H1134" s="366" t="s">
        <v>1339</v>
      </c>
      <c r="I1134" s="366" t="s">
        <v>34</v>
      </c>
      <c r="J1134" s="366" t="s">
        <v>1424</v>
      </c>
      <c r="L1134" s="368"/>
      <c r="M1134" s="368" t="s">
        <v>1421</v>
      </c>
      <c r="N1134" s="367">
        <v>560170</v>
      </c>
      <c r="O1134" s="367" t="s">
        <v>1323</v>
      </c>
      <c r="P1134" s="371"/>
      <c r="S1134" s="367"/>
      <c r="U1134" s="369"/>
      <c r="W1134" s="369"/>
      <c r="Y1134" s="369"/>
      <c r="AA1134" s="369"/>
      <c r="AD1134" s="575">
        <v>0</v>
      </c>
      <c r="AE1134" s="370"/>
      <c r="AF1134" s="370"/>
      <c r="AG1134" s="374" t="s">
        <v>1458</v>
      </c>
      <c r="AH1134" s="374"/>
      <c r="AI1134" s="374">
        <v>1000</v>
      </c>
      <c r="AJ1134" s="374">
        <v>100</v>
      </c>
      <c r="AK1134" s="374">
        <v>500</v>
      </c>
      <c r="AN1134" s="369"/>
      <c r="AO1134" s="367" t="s">
        <v>1326</v>
      </c>
      <c r="AP1134" s="370"/>
      <c r="AR1134" s="369">
        <v>3.5000000000000001E-3</v>
      </c>
      <c r="AS1134" s="369">
        <v>3.5000000000000001E-3</v>
      </c>
      <c r="AT1134" s="369" t="s">
        <v>1424</v>
      </c>
      <c r="AW1134"/>
      <c r="AX1134" s="198"/>
      <c r="AY1134" s="184"/>
      <c r="AZ1134" s="184"/>
      <c r="BA1134" s="184"/>
      <c r="BB1134" s="186"/>
      <c r="BC1134" s="184"/>
      <c r="BD1134" s="184"/>
      <c r="BE1134" s="184"/>
      <c r="BF1134" s="184"/>
      <c r="BG1134" s="186"/>
      <c r="BH1134" s="186"/>
      <c r="BI1134" s="199"/>
      <c r="BJ1134" s="199"/>
      <c r="BK1134" s="199"/>
      <c r="BL1134" s="186"/>
      <c r="BM1134" s="186"/>
      <c r="BN1134" s="186"/>
      <c r="BO1134" s="186"/>
      <c r="BP1134" s="186"/>
      <c r="BQ1134" s="186"/>
      <c r="BR1134" s="186"/>
      <c r="BS1134" s="186"/>
      <c r="BT1134" s="187"/>
      <c r="BU1134" s="188"/>
      <c r="BV1134" s="189"/>
      <c r="BW1134" s="185"/>
      <c r="BX1134"/>
      <c r="BZ1134"/>
    </row>
    <row r="1135" spans="2:78" ht="18.75">
      <c r="B1135" s="363" t="s">
        <v>509</v>
      </c>
      <c r="C1135" s="364">
        <v>39456513000147</v>
      </c>
      <c r="D1135" s="365" t="s">
        <v>14</v>
      </c>
      <c r="E1135" s="365" t="s">
        <v>607</v>
      </c>
      <c r="F1135" s="365" t="s">
        <v>862</v>
      </c>
      <c r="G1135" s="366" t="s">
        <v>868</v>
      </c>
      <c r="H1135" s="366" t="s">
        <v>34</v>
      </c>
      <c r="I1135" s="366" t="s">
        <v>34</v>
      </c>
      <c r="J1135" s="366" t="s">
        <v>611</v>
      </c>
      <c r="K1135" s="367" t="s">
        <v>1815</v>
      </c>
      <c r="L1135" s="368"/>
      <c r="M1135" s="368" t="s">
        <v>1421</v>
      </c>
      <c r="N1135" s="367">
        <v>560189</v>
      </c>
      <c r="O1135" s="367" t="s">
        <v>1323</v>
      </c>
      <c r="P1135" s="371">
        <v>44147</v>
      </c>
      <c r="Q1135" s="372">
        <v>7.7852738199999996</v>
      </c>
      <c r="R1135" s="372">
        <v>14.272921466095617</v>
      </c>
      <c r="S1135" s="367">
        <v>2</v>
      </c>
      <c r="T1135" s="369">
        <v>-0.44571491381064177</v>
      </c>
      <c r="U1135" s="369">
        <v>-4.7756222289572161</v>
      </c>
      <c r="V1135" s="369">
        <v>-0.47827972648089234</v>
      </c>
      <c r="W1135" s="369">
        <v>-4.2848372361372924</v>
      </c>
      <c r="Y1135" s="369"/>
      <c r="AA1135" s="369"/>
      <c r="AB1135" s="369">
        <v>0.31651898212314933</v>
      </c>
      <c r="AC1135" s="373">
        <v>-1.8637149915281772</v>
      </c>
      <c r="AD1135" s="575">
        <v>0</v>
      </c>
      <c r="AE1135" s="370" t="s">
        <v>2094</v>
      </c>
      <c r="AF1135" s="370" t="s">
        <v>1833</v>
      </c>
      <c r="AG1135" s="374" t="s">
        <v>1458</v>
      </c>
      <c r="AH1135" s="374" t="s">
        <v>1819</v>
      </c>
      <c r="AI1135" s="374">
        <v>0</v>
      </c>
      <c r="AJ1135" s="374">
        <v>0</v>
      </c>
      <c r="AK1135" s="374">
        <v>0</v>
      </c>
      <c r="AL1135" s="722">
        <v>0.9</v>
      </c>
      <c r="AM1135" s="722">
        <v>0</v>
      </c>
      <c r="AN1135" s="369" t="s">
        <v>1815</v>
      </c>
      <c r="AO1135" s="367" t="s">
        <v>1326</v>
      </c>
      <c r="AP1135" s="370" t="s">
        <v>1816</v>
      </c>
      <c r="AQ1135" s="376" t="s">
        <v>661</v>
      </c>
      <c r="AR1135" s="369">
        <v>2.9997000000000001E-3</v>
      </c>
      <c r="AS1135" s="369">
        <v>2.9997000000000001E-3</v>
      </c>
      <c r="AT1135" s="369" t="s">
        <v>1424</v>
      </c>
      <c r="AW1135"/>
      <c r="AX1135" s="198"/>
      <c r="AY1135" s="184"/>
      <c r="AZ1135" s="184"/>
      <c r="BA1135" s="184"/>
      <c r="BB1135" s="186"/>
      <c r="BC1135" s="184"/>
      <c r="BD1135" s="184"/>
      <c r="BE1135" s="184"/>
      <c r="BF1135" s="184"/>
      <c r="BG1135" s="186"/>
      <c r="BH1135" s="186"/>
      <c r="BI1135" s="199"/>
      <c r="BJ1135" s="199"/>
      <c r="BK1135" s="199"/>
      <c r="BL1135" s="186"/>
      <c r="BM1135" s="186"/>
      <c r="BN1135" s="186"/>
      <c r="BO1135" s="186"/>
      <c r="BP1135" s="186"/>
      <c r="BQ1135" s="186"/>
      <c r="BR1135" s="186"/>
      <c r="BS1135" s="186"/>
      <c r="BT1135" s="187"/>
      <c r="BU1135" s="188"/>
      <c r="BV1135" s="189"/>
      <c r="BW1135" s="185"/>
      <c r="BX1135"/>
      <c r="BZ1135"/>
    </row>
    <row r="1136" spans="2:78" ht="18.75">
      <c r="B1136" s="363" t="s">
        <v>1654</v>
      </c>
      <c r="C1136" s="364">
        <v>37367841000141</v>
      </c>
      <c r="D1136" s="365" t="s">
        <v>13</v>
      </c>
      <c r="E1136" s="365" t="s">
        <v>615</v>
      </c>
      <c r="F1136" s="365" t="s">
        <v>619</v>
      </c>
      <c r="G1136" s="366" t="s">
        <v>34</v>
      </c>
      <c r="H1136" s="366" t="s">
        <v>1339</v>
      </c>
      <c r="I1136" s="366" t="s">
        <v>34</v>
      </c>
      <c r="J1136" s="366" t="s">
        <v>611</v>
      </c>
      <c r="K1136" s="367" t="s">
        <v>48</v>
      </c>
      <c r="L1136" s="368"/>
      <c r="M1136" s="368" t="s">
        <v>1424</v>
      </c>
      <c r="N1136" s="367">
        <v>562033</v>
      </c>
      <c r="O1136" s="367" t="s">
        <v>1323</v>
      </c>
      <c r="P1136" s="371">
        <v>44163</v>
      </c>
      <c r="Q1136" s="372">
        <v>82.493093189999996</v>
      </c>
      <c r="R1136" s="372">
        <v>39.912548912151387</v>
      </c>
      <c r="S1136" s="367">
        <v>1</v>
      </c>
      <c r="T1136" s="369">
        <v>0.17369863195502977</v>
      </c>
      <c r="U1136" s="369">
        <v>1.8610978053480898</v>
      </c>
      <c r="V1136" s="369">
        <v>0.19372097471078642</v>
      </c>
      <c r="W1136" s="369">
        <v>1.7355175222856747</v>
      </c>
      <c r="Y1136" s="369"/>
      <c r="AA1136" s="369"/>
      <c r="AB1136" s="369">
        <v>4.2146964260205644E-2</v>
      </c>
      <c r="AC1136" s="373">
        <v>1.9479345795503238</v>
      </c>
      <c r="AD1136" s="575">
        <v>37368165000120</v>
      </c>
      <c r="AE1136" s="370" t="s">
        <v>2062</v>
      </c>
      <c r="AF1136" s="370" t="s">
        <v>1812</v>
      </c>
      <c r="AG1136" s="374" t="s">
        <v>1459</v>
      </c>
      <c r="AH1136" s="374" t="s">
        <v>1894</v>
      </c>
      <c r="AI1136" s="374">
        <v>500</v>
      </c>
      <c r="AJ1136" s="374">
        <v>100</v>
      </c>
      <c r="AK1136" s="374">
        <v>100</v>
      </c>
      <c r="AL1136" s="722">
        <v>2.5</v>
      </c>
      <c r="AM1136" s="722">
        <v>20</v>
      </c>
      <c r="AN1136" s="369" t="s">
        <v>1815</v>
      </c>
      <c r="AO1136" s="367" t="s">
        <v>1323</v>
      </c>
      <c r="AP1136" s="370" t="s">
        <v>1835</v>
      </c>
      <c r="AQ1136" s="376" t="s">
        <v>1815</v>
      </c>
      <c r="AR1136" s="369">
        <v>0</v>
      </c>
      <c r="AS1136" s="369">
        <v>0</v>
      </c>
      <c r="AT1136" s="369" t="s">
        <v>1424</v>
      </c>
      <c r="AW1136"/>
      <c r="AX1136" s="198"/>
      <c r="AY1136" s="184"/>
      <c r="AZ1136" s="184"/>
      <c r="BA1136" s="184"/>
      <c r="BB1136" s="186"/>
      <c r="BC1136" s="184"/>
      <c r="BD1136" s="184"/>
      <c r="BE1136" s="184"/>
      <c r="BF1136" s="184"/>
      <c r="BG1136" s="186"/>
      <c r="BH1136" s="186"/>
      <c r="BI1136" s="199"/>
      <c r="BJ1136" s="199"/>
      <c r="BK1136" s="199"/>
      <c r="BL1136" s="186"/>
      <c r="BM1136" s="186"/>
      <c r="BN1136" s="186"/>
      <c r="BO1136" s="186"/>
      <c r="BP1136" s="186"/>
      <c r="BQ1136" s="186"/>
      <c r="BR1136" s="186"/>
      <c r="BS1136" s="186"/>
      <c r="BT1136" s="187"/>
      <c r="BU1136" s="188"/>
      <c r="BV1136" s="189"/>
      <c r="BW1136" s="185"/>
      <c r="BX1136"/>
      <c r="BZ1136"/>
    </row>
    <row r="1137" spans="2:78" ht="18.75">
      <c r="B1137" s="363" t="s">
        <v>1299</v>
      </c>
      <c r="C1137" s="364">
        <v>38145457000167</v>
      </c>
      <c r="D1137" s="365" t="s">
        <v>11</v>
      </c>
      <c r="E1137" s="365" t="s">
        <v>621</v>
      </c>
      <c r="F1137" s="365" t="s">
        <v>665</v>
      </c>
      <c r="G1137" s="366" t="s">
        <v>740</v>
      </c>
      <c r="H1137" s="366" t="s">
        <v>34</v>
      </c>
      <c r="I1137" s="366" t="s">
        <v>1424</v>
      </c>
      <c r="J1137" s="366" t="s">
        <v>608</v>
      </c>
      <c r="K1137" s="367" t="s">
        <v>48</v>
      </c>
      <c r="L1137" s="368"/>
      <c r="M1137" s="368" t="s">
        <v>34</v>
      </c>
      <c r="N1137" s="367">
        <v>562335</v>
      </c>
      <c r="O1137" s="367" t="s">
        <v>1323</v>
      </c>
      <c r="P1137" s="371">
        <v>44110</v>
      </c>
      <c r="Q1137" s="372">
        <v>1778.6619565999999</v>
      </c>
      <c r="R1137" s="372">
        <v>1716.7306068444002</v>
      </c>
      <c r="S1137" s="367">
        <v>1</v>
      </c>
      <c r="T1137" s="369">
        <v>0.11719917036925276</v>
      </c>
      <c r="U1137" s="369">
        <v>1.2557330838351324</v>
      </c>
      <c r="V1137" s="369">
        <v>0.11170698849242222</v>
      </c>
      <c r="W1137" s="369">
        <v>1.0007663660571511</v>
      </c>
      <c r="X1137" s="369">
        <v>0.18368090000000104</v>
      </c>
      <c r="Y1137" s="369">
        <v>1.2574016571090356</v>
      </c>
      <c r="AA1137" s="369"/>
      <c r="AB1137" s="369">
        <v>3.7906973455786586E-2</v>
      </c>
      <c r="AC1137" s="373">
        <v>2.256653047275823E-3</v>
      </c>
      <c r="AD1137" s="575">
        <v>39586858000115</v>
      </c>
      <c r="AE1137" s="370" t="s">
        <v>2013</v>
      </c>
      <c r="AF1137" s="370" t="s">
        <v>1856</v>
      </c>
      <c r="AG1137" s="374" t="s">
        <v>59</v>
      </c>
      <c r="AH1137" s="374" t="s">
        <v>1819</v>
      </c>
      <c r="AI1137" s="374">
        <v>1</v>
      </c>
      <c r="AJ1137" s="374">
        <v>1</v>
      </c>
      <c r="AK1137" s="374">
        <v>1</v>
      </c>
      <c r="AL1137" s="722">
        <v>1</v>
      </c>
      <c r="AM1137" s="722">
        <v>0</v>
      </c>
      <c r="AN1137" s="369" t="s">
        <v>1814</v>
      </c>
      <c r="AO1137" s="367" t="s">
        <v>1326</v>
      </c>
      <c r="AP1137" s="370" t="s">
        <v>1821</v>
      </c>
      <c r="AQ1137" s="376" t="s">
        <v>11</v>
      </c>
      <c r="AR1137" s="369">
        <v>2.2147466666666699E-3</v>
      </c>
      <c r="AS1137" s="369">
        <v>2.2147466666666699E-3</v>
      </c>
      <c r="AT1137" s="369" t="s">
        <v>1424</v>
      </c>
      <c r="AW1137"/>
      <c r="AX1137" s="198"/>
      <c r="AY1137" s="184"/>
      <c r="AZ1137" s="184"/>
      <c r="BA1137" s="184"/>
      <c r="BB1137" s="186"/>
      <c r="BC1137" s="184"/>
      <c r="BD1137" s="184"/>
      <c r="BE1137" s="184"/>
      <c r="BF1137" s="184"/>
      <c r="BG1137" s="186"/>
      <c r="BH1137" s="186"/>
      <c r="BI1137" s="199"/>
      <c r="BJ1137" s="199"/>
      <c r="BK1137" s="199"/>
      <c r="BL1137" s="186"/>
      <c r="BM1137" s="186"/>
      <c r="BN1137" s="186"/>
      <c r="BO1137" s="186"/>
      <c r="BP1137" s="186"/>
      <c r="BQ1137" s="186"/>
      <c r="BR1137" s="186"/>
      <c r="BS1137" s="186"/>
      <c r="BT1137" s="187"/>
      <c r="BU1137" s="188"/>
      <c r="BV1137" s="189"/>
      <c r="BW1137" s="185"/>
      <c r="BX1137"/>
      <c r="BZ1137"/>
    </row>
    <row r="1138" spans="2:78" ht="18.75">
      <c r="B1138" s="363" t="s">
        <v>511</v>
      </c>
      <c r="C1138" s="364">
        <v>38860877000125</v>
      </c>
      <c r="D1138" s="365" t="s">
        <v>13</v>
      </c>
      <c r="E1138" s="365" t="s">
        <v>616</v>
      </c>
      <c r="F1138" s="365" t="s">
        <v>619</v>
      </c>
      <c r="G1138" s="366" t="s">
        <v>1424</v>
      </c>
      <c r="H1138" s="366" t="s">
        <v>867</v>
      </c>
      <c r="I1138" s="366" t="s">
        <v>34</v>
      </c>
      <c r="J1138" s="366" t="s">
        <v>611</v>
      </c>
      <c r="K1138" s="367" t="s">
        <v>1815</v>
      </c>
      <c r="L1138" s="368"/>
      <c r="M1138" s="368" t="s">
        <v>1421</v>
      </c>
      <c r="N1138" s="367">
        <v>563153</v>
      </c>
      <c r="O1138" s="367" t="s">
        <v>1323</v>
      </c>
      <c r="P1138" s="371">
        <v>44164</v>
      </c>
      <c r="Q1138" s="372">
        <v>15.721615419999999</v>
      </c>
      <c r="R1138" s="372">
        <v>17.053472868047802</v>
      </c>
      <c r="S1138" s="367">
        <v>2</v>
      </c>
      <c r="T1138" s="369">
        <v>-2.0524140073130082E-2</v>
      </c>
      <c r="U1138" s="369">
        <v>-0.21990634938707185</v>
      </c>
      <c r="V1138" s="369">
        <v>-5.6722453923510052E-3</v>
      </c>
      <c r="W1138" s="369">
        <v>-5.0816806408424599E-2</v>
      </c>
      <c r="Y1138" s="369"/>
      <c r="AA1138" s="369"/>
      <c r="AB1138" s="369">
        <v>5.2163140850317986E-2</v>
      </c>
      <c r="AC1138" s="373">
        <v>-2.2485933378548886</v>
      </c>
      <c r="AD1138" s="575">
        <v>0</v>
      </c>
      <c r="AE1138" s="370" t="s">
        <v>1822</v>
      </c>
      <c r="AF1138" s="370" t="s">
        <v>1823</v>
      </c>
      <c r="AG1138" s="374" t="s">
        <v>721</v>
      </c>
      <c r="AH1138" s="374" t="s">
        <v>1819</v>
      </c>
      <c r="AI1138" s="374">
        <v>100</v>
      </c>
      <c r="AJ1138" s="374">
        <v>100</v>
      </c>
      <c r="AK1138" s="374">
        <v>100</v>
      </c>
      <c r="AL1138" s="722">
        <v>0.25</v>
      </c>
      <c r="AM1138" s="722">
        <v>0</v>
      </c>
      <c r="AN1138" s="369" t="s">
        <v>1824</v>
      </c>
      <c r="AO1138" s="367" t="s">
        <v>1326</v>
      </c>
      <c r="AP1138" s="370" t="s">
        <v>1835</v>
      </c>
      <c r="AQ1138" s="376" t="s">
        <v>670</v>
      </c>
      <c r="AR1138" s="369">
        <v>0</v>
      </c>
      <c r="AS1138" s="369">
        <v>0</v>
      </c>
      <c r="AT1138" s="369" t="s">
        <v>1424</v>
      </c>
      <c r="AW1138"/>
      <c r="AX1138" s="198"/>
      <c r="AY1138" s="184"/>
      <c r="AZ1138" s="184"/>
      <c r="BA1138" s="184"/>
      <c r="BB1138" s="186"/>
      <c r="BC1138" s="184"/>
      <c r="BD1138" s="184"/>
      <c r="BE1138" s="184"/>
      <c r="BF1138" s="184"/>
      <c r="BG1138" s="186"/>
      <c r="BH1138" s="186"/>
      <c r="BI1138" s="199"/>
      <c r="BJ1138" s="199"/>
      <c r="BK1138" s="199"/>
      <c r="BL1138" s="186"/>
      <c r="BM1138" s="186"/>
      <c r="BN1138" s="186"/>
      <c r="BO1138" s="186"/>
      <c r="BP1138" s="186"/>
      <c r="BQ1138" s="186"/>
      <c r="BR1138" s="186"/>
      <c r="BS1138" s="186"/>
      <c r="BT1138" s="187"/>
      <c r="BU1138" s="188"/>
      <c r="BV1138" s="189"/>
      <c r="BW1138" s="185"/>
      <c r="BX1138"/>
      <c r="BZ1138"/>
    </row>
    <row r="1139" spans="2:78" ht="18.75">
      <c r="B1139" s="363" t="s">
        <v>134</v>
      </c>
      <c r="C1139" s="364">
        <v>39345047000122</v>
      </c>
      <c r="D1139" s="365" t="s">
        <v>14</v>
      </c>
      <c r="E1139" s="365" t="s">
        <v>607</v>
      </c>
      <c r="F1139" s="365" t="s">
        <v>1424</v>
      </c>
      <c r="G1139" s="366" t="s">
        <v>1424</v>
      </c>
      <c r="H1139" s="366" t="s">
        <v>34</v>
      </c>
      <c r="I1139" s="366" t="s">
        <v>34</v>
      </c>
      <c r="J1139" s="366" t="s">
        <v>611</v>
      </c>
      <c r="K1139" s="367" t="s">
        <v>1815</v>
      </c>
      <c r="L1139" s="368"/>
      <c r="M1139" s="368" t="s">
        <v>1421</v>
      </c>
      <c r="N1139" s="367">
        <v>563188</v>
      </c>
      <c r="O1139" s="367" t="s">
        <v>1323</v>
      </c>
      <c r="P1139" s="371">
        <v>44164</v>
      </c>
      <c r="Q1139" s="372">
        <v>12.18527578</v>
      </c>
      <c r="R1139" s="372">
        <v>13.946383924462152</v>
      </c>
      <c r="S1139" s="367">
        <v>2</v>
      </c>
      <c r="T1139" s="369">
        <v>-9.914402493247354E-2</v>
      </c>
      <c r="U1139" s="369">
        <v>-1.0622808316819319</v>
      </c>
      <c r="V1139" s="369">
        <v>-0.11119130042280645</v>
      </c>
      <c r="W1139" s="369">
        <v>-0.99614639301505792</v>
      </c>
      <c r="Y1139" s="369"/>
      <c r="AA1139" s="369"/>
      <c r="AB1139" s="369">
        <v>0.19201535749518556</v>
      </c>
      <c r="AC1139" s="373">
        <v>-1.1603902361489669</v>
      </c>
      <c r="AD1139" s="575">
        <v>39152933000130</v>
      </c>
      <c r="AE1139" s="370" t="s">
        <v>1822</v>
      </c>
      <c r="AF1139" s="370" t="s">
        <v>1858</v>
      </c>
      <c r="AG1139" s="374" t="s">
        <v>721</v>
      </c>
      <c r="AH1139" s="374" t="s">
        <v>1819</v>
      </c>
      <c r="AI1139" s="374">
        <v>100</v>
      </c>
      <c r="AJ1139" s="374">
        <v>100</v>
      </c>
      <c r="AK1139" s="374">
        <v>100</v>
      </c>
      <c r="AL1139" s="722">
        <v>1</v>
      </c>
      <c r="AM1139" s="722">
        <v>0</v>
      </c>
      <c r="AN1139" s="369" t="s">
        <v>1824</v>
      </c>
      <c r="AO1139" s="367" t="s">
        <v>1326</v>
      </c>
      <c r="AP1139" s="370" t="s">
        <v>1816</v>
      </c>
      <c r="AQ1139" s="376" t="s">
        <v>661</v>
      </c>
      <c r="AR1139" s="369">
        <v>0</v>
      </c>
      <c r="AS1139" s="369">
        <v>0</v>
      </c>
      <c r="AT1139" s="369" t="s">
        <v>1424</v>
      </c>
      <c r="AW1139"/>
      <c r="AX1139" s="198"/>
      <c r="AY1139" s="184"/>
      <c r="AZ1139" s="184"/>
      <c r="BA1139" s="184"/>
      <c r="BB1139" s="186"/>
      <c r="BC1139" s="184"/>
      <c r="BD1139" s="184"/>
      <c r="BE1139" s="184"/>
      <c r="BF1139" s="184"/>
      <c r="BG1139" s="186"/>
      <c r="BH1139" s="186"/>
      <c r="BI1139" s="199"/>
      <c r="BJ1139" s="199"/>
      <c r="BK1139" s="199"/>
      <c r="BL1139" s="186"/>
      <c r="BM1139" s="186"/>
      <c r="BN1139" s="186"/>
      <c r="BO1139" s="186"/>
      <c r="BP1139" s="186"/>
      <c r="BQ1139" s="186"/>
      <c r="BR1139" s="186"/>
      <c r="BS1139" s="186"/>
      <c r="BT1139" s="187"/>
      <c r="BU1139" s="188"/>
      <c r="BV1139" s="189"/>
      <c r="BW1139" s="185"/>
      <c r="BX1139"/>
      <c r="BZ1139"/>
    </row>
    <row r="1140" spans="2:78" ht="18.75">
      <c r="B1140" s="363" t="s">
        <v>852</v>
      </c>
      <c r="C1140" s="364">
        <v>39800632000175</v>
      </c>
      <c r="D1140" s="365" t="s">
        <v>14</v>
      </c>
      <c r="E1140" s="365" t="s">
        <v>607</v>
      </c>
      <c r="F1140" s="365" t="s">
        <v>1424</v>
      </c>
      <c r="G1140" s="366" t="s">
        <v>1424</v>
      </c>
      <c r="H1140" s="366" t="s">
        <v>34</v>
      </c>
      <c r="I1140" s="366" t="s">
        <v>34</v>
      </c>
      <c r="J1140" s="366" t="s">
        <v>611</v>
      </c>
      <c r="K1140" s="367" t="s">
        <v>1815</v>
      </c>
      <c r="L1140" s="368"/>
      <c r="M1140" s="368" t="s">
        <v>34</v>
      </c>
      <c r="N1140" s="367">
        <v>563242</v>
      </c>
      <c r="O1140" s="367" t="s">
        <v>1323</v>
      </c>
      <c r="P1140" s="371">
        <v>44167</v>
      </c>
      <c r="Q1140" s="372">
        <v>25.130265919999999</v>
      </c>
      <c r="R1140" s="372">
        <v>49.356746025753949</v>
      </c>
      <c r="S1140" s="367">
        <v>3</v>
      </c>
      <c r="T1140" s="369">
        <v>-0.20771588155845677</v>
      </c>
      <c r="U1140" s="369">
        <v>-2.2255763730164113</v>
      </c>
      <c r="V1140" s="369">
        <v>-0.16009153652224439</v>
      </c>
      <c r="W1140" s="369">
        <v>-1.4342363660868052</v>
      </c>
      <c r="Y1140" s="369"/>
      <c r="AA1140" s="369"/>
      <c r="AB1140" s="369">
        <v>0.2100913612972867</v>
      </c>
      <c r="AC1140" s="373">
        <v>-1.2933086846108877</v>
      </c>
      <c r="AD1140" s="575">
        <v>0</v>
      </c>
      <c r="AE1140" s="370" t="s">
        <v>1889</v>
      </c>
      <c r="AF1140" s="370" t="s">
        <v>1833</v>
      </c>
      <c r="AG1140" s="374" t="s">
        <v>1458</v>
      </c>
      <c r="AH1140" s="374" t="s">
        <v>1819</v>
      </c>
      <c r="AI1140" s="374">
        <v>1</v>
      </c>
      <c r="AJ1140" s="374">
        <v>1</v>
      </c>
      <c r="AK1140" s="374">
        <v>1</v>
      </c>
      <c r="AL1140" s="722">
        <v>0</v>
      </c>
      <c r="AM1140" s="722">
        <v>0</v>
      </c>
      <c r="AN1140" s="369" t="s">
        <v>1815</v>
      </c>
      <c r="AO1140" s="367" t="s">
        <v>1326</v>
      </c>
      <c r="AP1140" s="370" t="s">
        <v>1816</v>
      </c>
      <c r="AQ1140" s="376" t="s">
        <v>661</v>
      </c>
      <c r="AR1140" s="369">
        <v>6.6666666666666697E-3</v>
      </c>
      <c r="AS1140" s="369">
        <v>6.6666666666666697E-3</v>
      </c>
      <c r="AT1140" s="369" t="s">
        <v>1424</v>
      </c>
      <c r="AW1140"/>
      <c r="AX1140" s="198"/>
      <c r="AY1140" s="184"/>
      <c r="AZ1140" s="184"/>
      <c r="BA1140" s="184"/>
      <c r="BB1140" s="186"/>
      <c r="BC1140" s="184"/>
      <c r="BD1140" s="184"/>
      <c r="BE1140" s="184"/>
      <c r="BF1140" s="184"/>
      <c r="BG1140" s="186"/>
      <c r="BH1140" s="186"/>
      <c r="BI1140" s="199"/>
      <c r="BJ1140" s="199"/>
      <c r="BK1140" s="199"/>
      <c r="BL1140" s="186"/>
      <c r="BM1140" s="186"/>
      <c r="BN1140" s="186"/>
      <c r="BO1140" s="186"/>
      <c r="BP1140" s="186"/>
      <c r="BQ1140" s="186"/>
      <c r="BR1140" s="186"/>
      <c r="BS1140" s="186"/>
      <c r="BT1140" s="187"/>
      <c r="BU1140" s="188"/>
      <c r="BV1140" s="189"/>
      <c r="BW1140" s="185"/>
      <c r="BX1140"/>
      <c r="BZ1140"/>
    </row>
    <row r="1141" spans="2:78" ht="18.75">
      <c r="B1141" s="363" t="s">
        <v>392</v>
      </c>
      <c r="C1141" s="364">
        <v>33701828000126</v>
      </c>
      <c r="D1141" s="365" t="s">
        <v>11</v>
      </c>
      <c r="E1141" s="365" t="s">
        <v>620</v>
      </c>
      <c r="F1141" s="365" t="s">
        <v>665</v>
      </c>
      <c r="G1141" s="366" t="s">
        <v>740</v>
      </c>
      <c r="H1141" s="366" t="s">
        <v>34</v>
      </c>
      <c r="I1141" s="366" t="s">
        <v>1424</v>
      </c>
      <c r="J1141" s="366" t="s">
        <v>611</v>
      </c>
      <c r="K1141" s="367" t="s">
        <v>48</v>
      </c>
      <c r="L1141" s="368"/>
      <c r="M1141" s="368" t="s">
        <v>34</v>
      </c>
      <c r="N1141" s="367">
        <v>563341</v>
      </c>
      <c r="O1141" s="367" t="s">
        <v>1323</v>
      </c>
      <c r="P1141" s="371">
        <v>44174</v>
      </c>
      <c r="Q1141" s="372">
        <v>597.60984826000004</v>
      </c>
      <c r="R1141" s="372">
        <v>437.65193257896846</v>
      </c>
      <c r="S1141" s="367">
        <v>1</v>
      </c>
      <c r="T1141" s="369">
        <v>0.11051541670011744</v>
      </c>
      <c r="U1141" s="369">
        <v>1.1841198584164345</v>
      </c>
      <c r="V1141" s="369">
        <v>0.13961709045592907</v>
      </c>
      <c r="W1141" s="369">
        <v>1.2508088360517484</v>
      </c>
      <c r="Y1141" s="369"/>
      <c r="AA1141" s="369"/>
      <c r="AB1141" s="369">
        <v>4.1024524581552649E-3</v>
      </c>
      <c r="AC1141" s="373">
        <v>6.8241241394562211</v>
      </c>
      <c r="AD1141" s="575">
        <v>0</v>
      </c>
      <c r="AE1141" s="370" t="s">
        <v>1848</v>
      </c>
      <c r="AF1141" s="370" t="s">
        <v>1849</v>
      </c>
      <c r="AG1141" s="374" t="s">
        <v>721</v>
      </c>
      <c r="AH1141" s="374" t="s">
        <v>1813</v>
      </c>
      <c r="AI1141" s="374">
        <v>0</v>
      </c>
      <c r="AJ1141" s="374">
        <v>0</v>
      </c>
      <c r="AK1141" s="374">
        <v>0</v>
      </c>
      <c r="AL1141" s="722">
        <v>0.6</v>
      </c>
      <c r="AM1141" s="722">
        <v>20</v>
      </c>
      <c r="AN1141" s="369" t="s">
        <v>1820</v>
      </c>
      <c r="AO1141" s="367" t="s">
        <v>1323</v>
      </c>
      <c r="AP1141" s="370" t="s">
        <v>1821</v>
      </c>
      <c r="AQ1141" s="376" t="s">
        <v>677</v>
      </c>
      <c r="AR1141" s="369">
        <v>1.9997999999999999E-3</v>
      </c>
      <c r="AS1141" s="369">
        <v>1.9997999999999999E-3</v>
      </c>
      <c r="AT1141" s="369" t="s">
        <v>1424</v>
      </c>
      <c r="AW1141"/>
      <c r="AX1141" s="198"/>
      <c r="AY1141" s="184"/>
      <c r="AZ1141" s="184"/>
      <c r="BA1141" s="184"/>
      <c r="BB1141" s="186"/>
      <c r="BC1141" s="184"/>
      <c r="BD1141" s="184"/>
      <c r="BE1141" s="184"/>
      <c r="BF1141" s="184"/>
      <c r="BG1141" s="186"/>
      <c r="BH1141" s="186"/>
      <c r="BI1141" s="199"/>
      <c r="BJ1141" s="199"/>
      <c r="BK1141" s="199"/>
      <c r="BL1141" s="186"/>
      <c r="BM1141" s="186"/>
      <c r="BN1141" s="186"/>
      <c r="BO1141" s="186"/>
      <c r="BP1141" s="186"/>
      <c r="BQ1141" s="186"/>
      <c r="BR1141" s="186"/>
      <c r="BS1141" s="186"/>
      <c r="BT1141" s="187"/>
      <c r="BU1141" s="188"/>
      <c r="BV1141" s="189"/>
      <c r="BW1141" s="185"/>
      <c r="BX1141"/>
      <c r="BZ1141"/>
    </row>
    <row r="1142" spans="2:78" ht="18.75">
      <c r="B1142" s="363" t="s">
        <v>462</v>
      </c>
      <c r="C1142" s="364">
        <v>36498260000186</v>
      </c>
      <c r="D1142" s="365" t="s">
        <v>14</v>
      </c>
      <c r="E1142" s="365" t="s">
        <v>607</v>
      </c>
      <c r="F1142" s="365" t="s">
        <v>1424</v>
      </c>
      <c r="G1142" s="366" t="s">
        <v>1424</v>
      </c>
      <c r="H1142" s="366" t="s">
        <v>34</v>
      </c>
      <c r="I1142" s="366" t="s">
        <v>34</v>
      </c>
      <c r="J1142" s="366" t="s">
        <v>608</v>
      </c>
      <c r="K1142" s="367" t="s">
        <v>48</v>
      </c>
      <c r="L1142" s="368"/>
      <c r="M1142" s="368" t="s">
        <v>1421</v>
      </c>
      <c r="N1142" s="367">
        <v>563404</v>
      </c>
      <c r="O1142" s="367" t="s">
        <v>1323</v>
      </c>
      <c r="P1142" s="371">
        <v>44164</v>
      </c>
      <c r="Q1142" s="372">
        <v>4.6733122600000003</v>
      </c>
      <c r="R1142" s="372">
        <v>4.9681609895617553</v>
      </c>
      <c r="S1142" s="367">
        <v>2</v>
      </c>
      <c r="T1142" s="369">
        <v>-7.0093775297252359E-2</v>
      </c>
      <c r="U1142" s="369">
        <v>-0.75102129421521358</v>
      </c>
      <c r="V1142" s="369">
        <v>-0.15850581443507461</v>
      </c>
      <c r="W1142" s="369">
        <v>-1.4200301167538807</v>
      </c>
      <c r="Y1142" s="369"/>
      <c r="AA1142" s="369"/>
      <c r="AB1142" s="369">
        <v>0.22690524830570663</v>
      </c>
      <c r="AC1142" s="373">
        <v>-1.190484848003144</v>
      </c>
      <c r="AD1142" s="575">
        <v>34172417000153</v>
      </c>
      <c r="AE1142" s="370" t="s">
        <v>2117</v>
      </c>
      <c r="AF1142" s="370" t="s">
        <v>1833</v>
      </c>
      <c r="AG1142" s="374" t="s">
        <v>1458</v>
      </c>
      <c r="AH1142" s="374" t="s">
        <v>1894</v>
      </c>
      <c r="AI1142" s="374">
        <v>100</v>
      </c>
      <c r="AJ1142" s="374">
        <v>100</v>
      </c>
      <c r="AK1142" s="374">
        <v>100</v>
      </c>
      <c r="AL1142" s="722">
        <v>0.8</v>
      </c>
      <c r="AM1142" s="722">
        <v>15</v>
      </c>
      <c r="AN1142" s="369" t="s">
        <v>1815</v>
      </c>
      <c r="AO1142" s="367" t="s">
        <v>1326</v>
      </c>
      <c r="AP1142" s="370" t="s">
        <v>1816</v>
      </c>
      <c r="AQ1142" s="376" t="s">
        <v>661</v>
      </c>
      <c r="AR1142" s="369">
        <v>2.66666666666667E-3</v>
      </c>
      <c r="AS1142" s="369">
        <v>2.66666666666667E-3</v>
      </c>
      <c r="AT1142" s="369" t="s">
        <v>1424</v>
      </c>
      <c r="AW1142" s="198"/>
      <c r="AX1142" s="198"/>
      <c r="AY1142" s="184"/>
      <c r="AZ1142" s="184"/>
      <c r="BA1142" s="184"/>
      <c r="BB1142" s="186"/>
      <c r="BC1142" s="184"/>
      <c r="BD1142" s="184"/>
      <c r="BE1142" s="184"/>
      <c r="BF1142" s="184"/>
      <c r="BG1142" s="186"/>
      <c r="BH1142" s="186"/>
      <c r="BI1142" s="199"/>
      <c r="BJ1142" s="199"/>
      <c r="BK1142" s="199"/>
      <c r="BL1142" s="218"/>
      <c r="BM1142" s="186"/>
      <c r="BN1142" s="186"/>
      <c r="BO1142" s="186"/>
      <c r="BP1142" s="186"/>
      <c r="BQ1142" s="186"/>
      <c r="BR1142" s="186"/>
      <c r="BS1142" s="186"/>
      <c r="BT1142" s="187"/>
      <c r="BU1142" s="188"/>
      <c r="BV1142" s="189"/>
      <c r="BW1142" s="185"/>
      <c r="BX1142"/>
      <c r="BZ1142"/>
    </row>
    <row r="1143" spans="2:78" ht="18.75">
      <c r="B1143" s="363" t="s">
        <v>879</v>
      </c>
      <c r="C1143" s="364">
        <v>39835826000106</v>
      </c>
      <c r="D1143" s="365" t="s">
        <v>13</v>
      </c>
      <c r="E1143" s="365" t="s">
        <v>615</v>
      </c>
      <c r="F1143" s="365" t="s">
        <v>619</v>
      </c>
      <c r="G1143" s="366" t="s">
        <v>34</v>
      </c>
      <c r="H1143" s="366" t="s">
        <v>1340</v>
      </c>
      <c r="I1143" s="366" t="s">
        <v>34</v>
      </c>
      <c r="J1143" s="366" t="s">
        <v>1424</v>
      </c>
      <c r="K1143" s="367" t="s">
        <v>48</v>
      </c>
      <c r="L1143" s="368"/>
      <c r="M1143" s="368" t="s">
        <v>1421</v>
      </c>
      <c r="N1143" s="367">
        <v>563471</v>
      </c>
      <c r="O1143" s="367" t="s">
        <v>1323</v>
      </c>
      <c r="P1143" s="371">
        <v>44162</v>
      </c>
      <c r="Q1143" s="372">
        <v>293.02539252999998</v>
      </c>
      <c r="R1143" s="372">
        <v>219.81679874999992</v>
      </c>
      <c r="S1143" s="367">
        <v>1</v>
      </c>
      <c r="T1143" s="369">
        <v>0.52846121047847205</v>
      </c>
      <c r="U1143" s="369">
        <v>5.6622092411626488</v>
      </c>
      <c r="V1143" s="369">
        <v>0.61543243844677531</v>
      </c>
      <c r="W1143" s="369">
        <v>5.5135680702720871</v>
      </c>
      <c r="Y1143" s="369"/>
      <c r="AA1143" s="369"/>
      <c r="AB1143" s="369">
        <v>0.20320156473455267</v>
      </c>
      <c r="AC1143" s="373">
        <v>2.4793657150212209</v>
      </c>
      <c r="AD1143" s="575">
        <v>32990098000168</v>
      </c>
      <c r="AE1143" s="370" t="s">
        <v>1889</v>
      </c>
      <c r="AF1143" s="370" t="s">
        <v>1833</v>
      </c>
      <c r="AG1143" s="374" t="s">
        <v>1458</v>
      </c>
      <c r="AH1143" s="374" t="s">
        <v>1894</v>
      </c>
      <c r="AI1143" s="374">
        <v>500000</v>
      </c>
      <c r="AJ1143" s="374">
        <v>100000</v>
      </c>
      <c r="AK1143" s="374">
        <v>500000</v>
      </c>
      <c r="AL1143" s="722">
        <v>0</v>
      </c>
      <c r="AM1143" s="722">
        <v>0</v>
      </c>
      <c r="AN1143" s="369" t="s">
        <v>1815</v>
      </c>
      <c r="AO1143" s="367" t="s">
        <v>1326</v>
      </c>
      <c r="AP1143" s="370" t="s">
        <v>1835</v>
      </c>
      <c r="AQ1143" s="376" t="s">
        <v>681</v>
      </c>
      <c r="AR1143" s="369">
        <v>0</v>
      </c>
      <c r="AS1143" s="369">
        <v>0</v>
      </c>
      <c r="AT1143" s="369" t="s">
        <v>1424</v>
      </c>
      <c r="AW1143"/>
      <c r="AX1143" s="198"/>
      <c r="AY1143" s="184"/>
      <c r="AZ1143" s="184"/>
      <c r="BA1143" s="184"/>
      <c r="BB1143" s="186"/>
      <c r="BC1143" s="184"/>
      <c r="BD1143" s="184"/>
      <c r="BE1143" s="184"/>
      <c r="BF1143" s="184"/>
      <c r="BG1143" s="186"/>
      <c r="BH1143" s="186"/>
      <c r="BI1143" s="199"/>
      <c r="BJ1143" s="199"/>
      <c r="BK1143" s="199"/>
      <c r="BL1143" s="186"/>
      <c r="BM1143" s="186"/>
      <c r="BN1143" s="186"/>
      <c r="BO1143" s="186"/>
      <c r="BP1143" s="186"/>
      <c r="BQ1143" s="186"/>
      <c r="BR1143" s="186"/>
      <c r="BS1143" s="186"/>
      <c r="BT1143" s="187"/>
      <c r="BU1143" s="188"/>
      <c r="BV1143" s="189"/>
      <c r="BW1143" s="185"/>
      <c r="BX1143"/>
      <c r="BZ1143"/>
    </row>
    <row r="1144" spans="2:78" ht="18.75">
      <c r="B1144" s="363" t="s">
        <v>573</v>
      </c>
      <c r="C1144" s="364">
        <v>35535649000191</v>
      </c>
      <c r="D1144" s="365" t="s">
        <v>14</v>
      </c>
      <c r="E1144" s="365" t="s">
        <v>614</v>
      </c>
      <c r="F1144" s="365" t="s">
        <v>1424</v>
      </c>
      <c r="G1144" s="366" t="s">
        <v>1424</v>
      </c>
      <c r="H1144" s="366" t="s">
        <v>1340</v>
      </c>
      <c r="I1144" s="366" t="s">
        <v>34</v>
      </c>
      <c r="J1144" s="366" t="s">
        <v>608</v>
      </c>
      <c r="K1144" s="367" t="s">
        <v>48</v>
      </c>
      <c r="L1144" s="368"/>
      <c r="M1144" s="368" t="s">
        <v>1421</v>
      </c>
      <c r="N1144" s="367">
        <v>563595</v>
      </c>
      <c r="O1144" s="367" t="s">
        <v>1323</v>
      </c>
      <c r="P1144" s="371">
        <v>44168</v>
      </c>
      <c r="Q1144" s="372">
        <v>205.59245856999999</v>
      </c>
      <c r="R1144" s="372">
        <v>330.77080811511917</v>
      </c>
      <c r="S1144" s="367">
        <v>2</v>
      </c>
      <c r="T1144" s="369">
        <v>3.6910011487132355E-2</v>
      </c>
      <c r="U1144" s="369">
        <v>0.39547312837708087</v>
      </c>
      <c r="V1144" s="369">
        <v>-8.6291517931776252E-2</v>
      </c>
      <c r="W1144" s="369">
        <v>-0.77307292934494765</v>
      </c>
      <c r="Y1144" s="369"/>
      <c r="AA1144" s="369"/>
      <c r="AB1144" s="369">
        <v>0.24040645990372775</v>
      </c>
      <c r="AC1144" s="373">
        <v>-0.82324311757800495</v>
      </c>
      <c r="AD1144" s="575">
        <v>37388322000160</v>
      </c>
      <c r="AE1144" s="370" t="s">
        <v>1906</v>
      </c>
      <c r="AF1144" s="370" t="s">
        <v>1907</v>
      </c>
      <c r="AG1144" s="374" t="s">
        <v>1462</v>
      </c>
      <c r="AH1144" s="374" t="s">
        <v>1813</v>
      </c>
      <c r="AI1144" s="374">
        <v>5000</v>
      </c>
      <c r="AJ1144" s="374">
        <v>5000</v>
      </c>
      <c r="AK1144" s="374">
        <v>0</v>
      </c>
      <c r="AL1144" s="722">
        <v>2</v>
      </c>
      <c r="AM1144" s="722">
        <v>20</v>
      </c>
      <c r="AN1144" s="369" t="s">
        <v>668</v>
      </c>
      <c r="AO1144" s="367" t="s">
        <v>1326</v>
      </c>
      <c r="AP1144" s="370" t="s">
        <v>1816</v>
      </c>
      <c r="AQ1144" s="376" t="s">
        <v>661</v>
      </c>
      <c r="AR1144" s="369">
        <v>0</v>
      </c>
      <c r="AS1144" s="369">
        <v>0</v>
      </c>
      <c r="AT1144" s="369" t="s">
        <v>1424</v>
      </c>
      <c r="AW1144"/>
      <c r="AX1144" s="198"/>
      <c r="AY1144" s="184"/>
      <c r="AZ1144" s="184"/>
      <c r="BA1144" s="184"/>
      <c r="BB1144" s="186"/>
      <c r="BC1144" s="184"/>
      <c r="BD1144" s="184"/>
      <c r="BE1144" s="184"/>
      <c r="BF1144" s="184"/>
      <c r="BG1144" s="186"/>
      <c r="BH1144" s="186"/>
      <c r="BI1144" s="199"/>
      <c r="BJ1144" s="199"/>
      <c r="BK1144" s="199"/>
      <c r="BL1144" s="186"/>
      <c r="BM1144" s="186"/>
      <c r="BN1144" s="186"/>
      <c r="BO1144" s="186"/>
      <c r="BP1144" s="186"/>
      <c r="BQ1144" s="186"/>
      <c r="BR1144" s="186"/>
      <c r="BS1144" s="186"/>
      <c r="BT1144" s="187"/>
      <c r="BU1144" s="188"/>
      <c r="BV1144" s="189"/>
      <c r="BW1144" s="185"/>
      <c r="BX1144"/>
      <c r="BZ1144"/>
    </row>
    <row r="1145" spans="2:78" ht="18.75">
      <c r="B1145" s="363" t="s">
        <v>1216</v>
      </c>
      <c r="C1145" s="364">
        <v>38028896000190</v>
      </c>
      <c r="D1145" s="365" t="s">
        <v>14</v>
      </c>
      <c r="E1145" s="365" t="s">
        <v>614</v>
      </c>
      <c r="F1145" s="365" t="s">
        <v>1424</v>
      </c>
      <c r="G1145" s="366" t="s">
        <v>1424</v>
      </c>
      <c r="H1145" s="366" t="s">
        <v>1340</v>
      </c>
      <c r="I1145" s="366" t="s">
        <v>34</v>
      </c>
      <c r="J1145" s="366" t="s">
        <v>608</v>
      </c>
      <c r="K1145" s="367" t="s">
        <v>48</v>
      </c>
      <c r="L1145" s="368"/>
      <c r="M1145" s="368" t="s">
        <v>34</v>
      </c>
      <c r="N1145" s="367">
        <v>564427</v>
      </c>
      <c r="O1145" s="367" t="s">
        <v>1323</v>
      </c>
      <c r="P1145" s="371">
        <v>44078</v>
      </c>
      <c r="Q1145" s="372">
        <v>26.94949334</v>
      </c>
      <c r="R1145" s="372">
        <v>24.80441466689242</v>
      </c>
      <c r="S1145" s="367">
        <v>2</v>
      </c>
      <c r="T1145" s="369">
        <v>0.114392227230248</v>
      </c>
      <c r="U1145" s="369">
        <v>1.2256580299504758</v>
      </c>
      <c r="V1145" s="369">
        <v>2.3378226338511832E-2</v>
      </c>
      <c r="W1145" s="369">
        <v>0.20944206744272914</v>
      </c>
      <c r="X1145" s="369">
        <v>8.0687100000001344E-2</v>
      </c>
      <c r="Y1145" s="369">
        <v>0.55234971762074114</v>
      </c>
      <c r="AA1145" s="369"/>
      <c r="AB1145" s="369">
        <v>0.21038228485642141</v>
      </c>
      <c r="AC1145" s="373">
        <v>-0.41944225164666937</v>
      </c>
      <c r="AD1145" s="575">
        <v>38028868000172</v>
      </c>
      <c r="AE1145" s="370" t="s">
        <v>2130</v>
      </c>
      <c r="AF1145" s="370" t="s">
        <v>1858</v>
      </c>
      <c r="AG1145" s="374" t="s">
        <v>721</v>
      </c>
      <c r="AH1145" s="374" t="s">
        <v>1819</v>
      </c>
      <c r="AI1145" s="374">
        <v>1000</v>
      </c>
      <c r="AJ1145" s="374">
        <v>1000</v>
      </c>
      <c r="AK1145" s="374">
        <v>1000</v>
      </c>
      <c r="AL1145" s="722">
        <v>2</v>
      </c>
      <c r="AM1145" s="722">
        <v>20</v>
      </c>
      <c r="AN1145" s="369" t="s">
        <v>1824</v>
      </c>
      <c r="AO1145" s="367" t="s">
        <v>1326</v>
      </c>
      <c r="AP1145" s="370" t="s">
        <v>1816</v>
      </c>
      <c r="AQ1145" s="376" t="s">
        <v>661</v>
      </c>
      <c r="AR1145" s="369">
        <v>5.3333333333333297E-3</v>
      </c>
      <c r="AS1145" s="369">
        <v>5.3333333333333297E-3</v>
      </c>
      <c r="AT1145" s="369" t="s">
        <v>1424</v>
      </c>
      <c r="AW1145"/>
      <c r="AX1145" s="198"/>
      <c r="AY1145" s="184"/>
      <c r="AZ1145" s="184"/>
      <c r="BA1145" s="184"/>
      <c r="BB1145" s="186"/>
      <c r="BC1145" s="184"/>
      <c r="BD1145" s="184"/>
      <c r="BE1145" s="184"/>
      <c r="BF1145" s="184"/>
      <c r="BG1145" s="186"/>
      <c r="BH1145" s="186"/>
      <c r="BI1145" s="199"/>
      <c r="BJ1145" s="199"/>
      <c r="BK1145" s="199"/>
      <c r="BL1145" s="186"/>
      <c r="BM1145" s="186"/>
      <c r="BN1145" s="186"/>
      <c r="BO1145" s="186"/>
      <c r="BP1145" s="186"/>
      <c r="BQ1145" s="186"/>
      <c r="BR1145" s="186"/>
      <c r="BS1145" s="186"/>
      <c r="BT1145" s="187"/>
      <c r="BU1145" s="188"/>
      <c r="BV1145" s="189"/>
      <c r="BW1145" s="185"/>
      <c r="BX1145"/>
      <c r="BZ1145"/>
    </row>
    <row r="1146" spans="2:78" ht="18.75">
      <c r="B1146" s="363" t="s">
        <v>1649</v>
      </c>
      <c r="C1146" s="364">
        <v>38075290000105</v>
      </c>
      <c r="D1146" s="365" t="s">
        <v>13</v>
      </c>
      <c r="E1146" s="365" t="s">
        <v>615</v>
      </c>
      <c r="F1146" s="365" t="s">
        <v>619</v>
      </c>
      <c r="G1146" s="366" t="s">
        <v>34</v>
      </c>
      <c r="H1146" s="366" t="s">
        <v>1339</v>
      </c>
      <c r="I1146" s="366" t="s">
        <v>34</v>
      </c>
      <c r="J1146" s="366" t="s">
        <v>611</v>
      </c>
      <c r="K1146" s="367" t="s">
        <v>48</v>
      </c>
      <c r="L1146" s="368"/>
      <c r="M1146" s="368" t="s">
        <v>1424</v>
      </c>
      <c r="N1146" s="367">
        <v>564461</v>
      </c>
      <c r="O1146" s="367" t="s">
        <v>1323</v>
      </c>
      <c r="P1146" s="371">
        <v>44169</v>
      </c>
      <c r="Q1146" s="372">
        <v>52.698706260000002</v>
      </c>
      <c r="R1146" s="372">
        <v>65.833209160916326</v>
      </c>
      <c r="S1146" s="367">
        <v>2</v>
      </c>
      <c r="T1146" s="369">
        <v>0.11447329925229188</v>
      </c>
      <c r="U1146" s="369">
        <v>1.2265266779104671</v>
      </c>
      <c r="V1146" s="369">
        <v>0.10776658183828247</v>
      </c>
      <c r="W1146" s="369">
        <v>0.96546484641840113</v>
      </c>
      <c r="Y1146" s="369"/>
      <c r="AA1146" s="369"/>
      <c r="AB1146" s="369">
        <v>3.0904000313167299E-2</v>
      </c>
      <c r="AC1146" s="373">
        <v>-0.12473672430475932</v>
      </c>
      <c r="AD1146" s="575">
        <v>36977246000165</v>
      </c>
      <c r="AE1146" s="370" t="s">
        <v>1845</v>
      </c>
      <c r="AF1146" s="370" t="s">
        <v>1849</v>
      </c>
      <c r="AG1146" s="374" t="s">
        <v>721</v>
      </c>
      <c r="AH1146" s="374" t="s">
        <v>1894</v>
      </c>
      <c r="AI1146" s="374">
        <v>0</v>
      </c>
      <c r="AJ1146" s="374">
        <v>0</v>
      </c>
      <c r="AK1146" s="374">
        <v>0</v>
      </c>
      <c r="AL1146" s="722">
        <v>2</v>
      </c>
      <c r="AM1146" s="722">
        <v>0</v>
      </c>
      <c r="AN1146" s="369" t="s">
        <v>1820</v>
      </c>
      <c r="AO1146" s="367" t="s">
        <v>1323</v>
      </c>
      <c r="AP1146" s="370" t="s">
        <v>1835</v>
      </c>
      <c r="AQ1146" s="376" t="s">
        <v>1815</v>
      </c>
      <c r="AR1146" s="369">
        <v>0</v>
      </c>
      <c r="AS1146" s="369">
        <v>0</v>
      </c>
      <c r="AT1146" s="369" t="s">
        <v>1424</v>
      </c>
      <c r="AW1146"/>
      <c r="AX1146" s="198"/>
      <c r="AY1146" s="184"/>
      <c r="AZ1146" s="184"/>
      <c r="BA1146" s="184"/>
      <c r="BB1146" s="186"/>
      <c r="BC1146" s="184"/>
      <c r="BD1146" s="184"/>
      <c r="BE1146" s="184"/>
      <c r="BF1146" s="184"/>
      <c r="BG1146" s="186"/>
      <c r="BH1146" s="186"/>
      <c r="BI1146" s="199"/>
      <c r="BJ1146" s="199"/>
      <c r="BK1146" s="199"/>
      <c r="BL1146" s="186"/>
      <c r="BM1146" s="186"/>
      <c r="BN1146" s="186"/>
      <c r="BO1146" s="186"/>
      <c r="BP1146" s="186"/>
      <c r="BQ1146" s="186"/>
      <c r="BR1146" s="186"/>
      <c r="BS1146" s="186"/>
      <c r="BT1146" s="187"/>
      <c r="BU1146" s="188"/>
      <c r="BV1146" s="189"/>
      <c r="BW1146" s="185"/>
      <c r="BX1146"/>
      <c r="BZ1146"/>
    </row>
    <row r="1147" spans="2:78" ht="18.75">
      <c r="B1147" s="363" t="s">
        <v>1636</v>
      </c>
      <c r="C1147" s="364">
        <v>34429929000152</v>
      </c>
      <c r="D1147" s="365" t="s">
        <v>14</v>
      </c>
      <c r="E1147" s="365" t="s">
        <v>1424</v>
      </c>
      <c r="F1147" s="365" t="s">
        <v>1424</v>
      </c>
      <c r="G1147" s="366" t="s">
        <v>1424</v>
      </c>
      <c r="H1147" s="366" t="s">
        <v>34</v>
      </c>
      <c r="I1147" s="366" t="s">
        <v>1424</v>
      </c>
      <c r="J1147" s="366" t="s">
        <v>1424</v>
      </c>
      <c r="K1147" s="367" t="s">
        <v>48</v>
      </c>
      <c r="L1147" s="368"/>
      <c r="M1147" s="368" t="s">
        <v>1424</v>
      </c>
      <c r="N1147" s="367">
        <v>564540</v>
      </c>
      <c r="O1147" s="367" t="s">
        <v>1323</v>
      </c>
      <c r="P1147" s="371">
        <v>44102</v>
      </c>
      <c r="Q1147" s="372">
        <v>84740614.049999997</v>
      </c>
      <c r="R1147" s="372">
        <v>3983292.6740758931</v>
      </c>
      <c r="S1147" s="367">
        <v>2</v>
      </c>
      <c r="T1147" s="369">
        <v>-1.67302787257817E-3</v>
      </c>
      <c r="U1147" s="369">
        <v>-1.7925693869296211E-2</v>
      </c>
      <c r="V1147" s="369">
        <v>-0.11985956616808702</v>
      </c>
      <c r="W1147" s="369">
        <v>-1.0738041020536522</v>
      </c>
      <c r="X1147" s="369">
        <v>-0.29405590779598612</v>
      </c>
      <c r="Y1147" s="369">
        <v>-2.0129822194107967</v>
      </c>
      <c r="AA1147" s="369"/>
      <c r="AB1147" s="369">
        <v>0.21118565615918106</v>
      </c>
      <c r="AC1147" s="373">
        <v>-1.0961019606315903</v>
      </c>
      <c r="AD1147" s="575">
        <v>0</v>
      </c>
      <c r="AE1147" s="370" t="s">
        <v>1990</v>
      </c>
      <c r="AF1147" s="370" t="s">
        <v>1833</v>
      </c>
      <c r="AG1147" s="374" t="s">
        <v>1458</v>
      </c>
      <c r="AH1147" s="374" t="s">
        <v>1894</v>
      </c>
      <c r="AI1147" s="374">
        <v>0</v>
      </c>
      <c r="AJ1147" s="374">
        <v>0</v>
      </c>
      <c r="AK1147" s="374">
        <v>0</v>
      </c>
      <c r="AL1147" s="722">
        <v>0.24</v>
      </c>
      <c r="AM1147" s="722">
        <v>0</v>
      </c>
      <c r="AN1147" s="369" t="s">
        <v>1815</v>
      </c>
      <c r="AO1147" s="367" t="s">
        <v>1326</v>
      </c>
      <c r="AP1147" s="370" t="s">
        <v>1816</v>
      </c>
      <c r="AQ1147" s="376" t="s">
        <v>718</v>
      </c>
      <c r="AR1147" s="369">
        <v>0</v>
      </c>
      <c r="AS1147" s="369">
        <v>0</v>
      </c>
      <c r="AT1147" s="369" t="s">
        <v>1424</v>
      </c>
      <c r="AW1147"/>
      <c r="AX1147" s="198"/>
      <c r="AY1147" s="184"/>
      <c r="AZ1147" s="184"/>
      <c r="BA1147" s="184"/>
      <c r="BB1147" s="186"/>
      <c r="BC1147" s="184"/>
      <c r="BD1147" s="184"/>
      <c r="BE1147" s="184"/>
      <c r="BF1147" s="184"/>
      <c r="BG1147" s="186"/>
      <c r="BH1147" s="186"/>
      <c r="BI1147" s="199"/>
      <c r="BJ1147" s="199"/>
      <c r="BK1147" s="199"/>
      <c r="BL1147" s="186"/>
      <c r="BM1147" s="186"/>
      <c r="BN1147" s="186"/>
      <c r="BO1147" s="186"/>
      <c r="BP1147" s="186"/>
      <c r="BQ1147" s="186"/>
      <c r="BR1147" s="186"/>
      <c r="BS1147" s="186"/>
      <c r="BT1147" s="187"/>
      <c r="BU1147" s="188"/>
      <c r="BV1147" s="189"/>
      <c r="BW1147" s="185"/>
      <c r="BX1147"/>
      <c r="BZ1147"/>
    </row>
    <row r="1148" spans="2:78" ht="18.75">
      <c r="B1148" s="363" t="s">
        <v>1058</v>
      </c>
      <c r="C1148" s="364">
        <v>39958460000162</v>
      </c>
      <c r="D1148" s="365" t="s">
        <v>11</v>
      </c>
      <c r="E1148" s="365" t="s">
        <v>620</v>
      </c>
      <c r="F1148" s="365" t="s">
        <v>687</v>
      </c>
      <c r="G1148" s="366" t="s">
        <v>740</v>
      </c>
      <c r="H1148" s="366" t="s">
        <v>34</v>
      </c>
      <c r="I1148" s="366" t="s">
        <v>1321</v>
      </c>
      <c r="J1148" s="366" t="s">
        <v>608</v>
      </c>
      <c r="K1148" s="367" t="s">
        <v>48</v>
      </c>
      <c r="L1148" s="368"/>
      <c r="M1148" s="368" t="s">
        <v>34</v>
      </c>
      <c r="N1148" s="367">
        <v>565849</v>
      </c>
      <c r="O1148" s="367" t="s">
        <v>1323</v>
      </c>
      <c r="P1148" s="371">
        <v>44172</v>
      </c>
      <c r="Q1148" s="372">
        <v>104.70889008</v>
      </c>
      <c r="R1148" s="372">
        <v>86.344434670992072</v>
      </c>
      <c r="S1148" s="367">
        <v>1</v>
      </c>
      <c r="T1148" s="369">
        <v>0.10758462419826986</v>
      </c>
      <c r="U1148" s="369">
        <v>1.1527178178146908</v>
      </c>
      <c r="V1148" s="369">
        <v>0.13316203370642299</v>
      </c>
      <c r="W1148" s="369">
        <v>1.192978938629224</v>
      </c>
      <c r="Y1148" s="369"/>
      <c r="AA1148" s="369"/>
      <c r="AB1148" s="369">
        <v>5.1386868900391812E-3</v>
      </c>
      <c r="AC1148" s="373">
        <v>4.191846781503072</v>
      </c>
      <c r="AD1148" s="575">
        <v>0</v>
      </c>
      <c r="AE1148" s="370" t="s">
        <v>2048</v>
      </c>
      <c r="AF1148" s="370" t="s">
        <v>1833</v>
      </c>
      <c r="AG1148" s="374" t="s">
        <v>1458</v>
      </c>
      <c r="AH1148" s="374" t="s">
        <v>1813</v>
      </c>
      <c r="AI1148" s="374">
        <v>1000</v>
      </c>
      <c r="AJ1148" s="374">
        <v>1000</v>
      </c>
      <c r="AK1148" s="374">
        <v>1000</v>
      </c>
      <c r="AL1148" s="722">
        <v>1</v>
      </c>
      <c r="AM1148" s="722">
        <v>10</v>
      </c>
      <c r="AN1148" s="369" t="s">
        <v>1834</v>
      </c>
      <c r="AO1148" s="367" t="s">
        <v>1326</v>
      </c>
      <c r="AP1148" s="370" t="s">
        <v>1821</v>
      </c>
      <c r="AQ1148" s="376" t="s">
        <v>11</v>
      </c>
      <c r="AR1148" s="369">
        <v>3.3333333333333301E-3</v>
      </c>
      <c r="AS1148" s="369">
        <v>3.3333333333333301E-3</v>
      </c>
      <c r="AT1148" s="369" t="s">
        <v>1424</v>
      </c>
      <c r="AW1148"/>
      <c r="AX1148" s="198"/>
      <c r="AY1148" s="184"/>
      <c r="AZ1148" s="184"/>
      <c r="BA1148" s="184"/>
      <c r="BB1148" s="186"/>
      <c r="BC1148" s="184"/>
      <c r="BD1148" s="184"/>
      <c r="BE1148" s="184"/>
      <c r="BF1148" s="184"/>
      <c r="BG1148" s="186"/>
      <c r="BH1148" s="186"/>
      <c r="BI1148" s="199"/>
      <c r="BJ1148" s="199"/>
      <c r="BK1148" s="199"/>
      <c r="BL1148" s="186"/>
      <c r="BM1148" s="186"/>
      <c r="BN1148" s="186"/>
      <c r="BO1148" s="186"/>
      <c r="BP1148" s="186"/>
      <c r="BQ1148" s="186"/>
      <c r="BR1148" s="186"/>
      <c r="BS1148" s="186"/>
      <c r="BT1148" s="187"/>
      <c r="BU1148" s="188"/>
      <c r="BV1148" s="189"/>
      <c r="BW1148" s="185"/>
      <c r="BX1148"/>
      <c r="BZ1148"/>
    </row>
    <row r="1149" spans="2:78" ht="18.75">
      <c r="B1149" s="363" t="s">
        <v>177</v>
      </c>
      <c r="C1149" s="364"/>
      <c r="D1149" s="365" t="s">
        <v>14</v>
      </c>
      <c r="E1149" s="365" t="s">
        <v>614</v>
      </c>
      <c r="F1149" s="365" t="s">
        <v>1424</v>
      </c>
      <c r="G1149" s="366" t="s">
        <v>1424</v>
      </c>
      <c r="H1149" s="366" t="s">
        <v>867</v>
      </c>
      <c r="I1149" s="366" t="s">
        <v>34</v>
      </c>
      <c r="J1149" s="366" t="s">
        <v>608</v>
      </c>
      <c r="L1149" s="368"/>
      <c r="M1149" s="368" t="s">
        <v>1421</v>
      </c>
      <c r="N1149" s="367">
        <v>566012</v>
      </c>
      <c r="O1149" s="367" t="s">
        <v>1323</v>
      </c>
      <c r="P1149" s="371"/>
      <c r="S1149" s="367"/>
      <c r="U1149" s="369"/>
      <c r="W1149" s="369"/>
      <c r="Y1149" s="369"/>
      <c r="AA1149" s="369"/>
      <c r="AD1149" s="575">
        <v>39800273000156</v>
      </c>
      <c r="AE1149" s="370"/>
      <c r="AF1149" s="370"/>
      <c r="AG1149" s="374" t="s">
        <v>1458</v>
      </c>
      <c r="AH1149" s="374"/>
      <c r="AI1149" s="374">
        <v>5000</v>
      </c>
      <c r="AJ1149" s="374">
        <v>1000</v>
      </c>
      <c r="AK1149" s="374">
        <v>1000</v>
      </c>
      <c r="AN1149" s="369"/>
      <c r="AO1149" s="367" t="s">
        <v>1326</v>
      </c>
      <c r="AP1149" s="370"/>
      <c r="AR1149" s="369">
        <v>0</v>
      </c>
      <c r="AS1149" s="369">
        <v>0</v>
      </c>
      <c r="AT1149" s="369" t="s">
        <v>1424</v>
      </c>
      <c r="AW1149"/>
      <c r="AX1149" s="198"/>
      <c r="AY1149" s="184"/>
      <c r="AZ1149" s="184"/>
      <c r="BA1149" s="184"/>
      <c r="BB1149" s="186"/>
      <c r="BC1149" s="184"/>
      <c r="BD1149" s="184"/>
      <c r="BE1149" s="184"/>
      <c r="BF1149" s="184"/>
      <c r="BG1149" s="186"/>
      <c r="BH1149" s="186"/>
      <c r="BI1149" s="199"/>
      <c r="BJ1149" s="199"/>
      <c r="BK1149" s="199"/>
      <c r="BL1149" s="186"/>
      <c r="BM1149" s="186"/>
      <c r="BN1149" s="186"/>
      <c r="BO1149" s="186"/>
      <c r="BP1149" s="186"/>
      <c r="BQ1149" s="186"/>
      <c r="BR1149" s="186"/>
      <c r="BS1149" s="186"/>
      <c r="BT1149" s="187"/>
      <c r="BU1149" s="188"/>
      <c r="BV1149" s="189"/>
      <c r="BW1149" s="185"/>
      <c r="BX1149"/>
      <c r="BZ1149"/>
    </row>
    <row r="1150" spans="2:78" ht="18.75">
      <c r="B1150" s="363" t="s">
        <v>122</v>
      </c>
      <c r="C1150" s="364">
        <v>39800501000198</v>
      </c>
      <c r="D1150" s="365" t="s">
        <v>13</v>
      </c>
      <c r="E1150" s="365" t="s">
        <v>615</v>
      </c>
      <c r="F1150" s="365" t="s">
        <v>619</v>
      </c>
      <c r="G1150" s="366" t="s">
        <v>34</v>
      </c>
      <c r="H1150" s="366" t="s">
        <v>1340</v>
      </c>
      <c r="I1150" s="366" t="s">
        <v>34</v>
      </c>
      <c r="J1150" s="366" t="s">
        <v>1424</v>
      </c>
      <c r="K1150" s="367" t="s">
        <v>48</v>
      </c>
      <c r="L1150" s="368"/>
      <c r="M1150" s="368" t="s">
        <v>1421</v>
      </c>
      <c r="N1150" s="367">
        <v>566039</v>
      </c>
      <c r="O1150" s="367" t="s">
        <v>1323</v>
      </c>
      <c r="P1150" s="371">
        <v>44163</v>
      </c>
      <c r="Q1150" s="372">
        <v>1.7493310399999999</v>
      </c>
      <c r="R1150" s="372">
        <v>1.3292573190079366</v>
      </c>
      <c r="S1150" s="367">
        <v>1</v>
      </c>
      <c r="T1150" s="369">
        <v>0.96031682498120419</v>
      </c>
      <c r="U1150" s="369">
        <v>10.289335703427293</v>
      </c>
      <c r="V1150" s="369">
        <v>9.0623443048430063E-2</v>
      </c>
      <c r="W1150" s="369">
        <v>0.81188200490533147</v>
      </c>
      <c r="Y1150" s="369"/>
      <c r="AA1150" s="369"/>
      <c r="AB1150" s="369">
        <v>0.39037762234711892</v>
      </c>
      <c r="AC1150" s="373">
        <v>-5.3788950377281076E-2</v>
      </c>
      <c r="AD1150" s="575">
        <v>0</v>
      </c>
      <c r="AE1150" s="370" t="s">
        <v>2131</v>
      </c>
      <c r="AF1150" s="370" t="s">
        <v>1833</v>
      </c>
      <c r="AG1150" s="374" t="s">
        <v>1458</v>
      </c>
      <c r="AH1150" s="374" t="s">
        <v>1819</v>
      </c>
      <c r="AI1150" s="374">
        <v>100</v>
      </c>
      <c r="AJ1150" s="374">
        <v>100</v>
      </c>
      <c r="AK1150" s="374">
        <v>100</v>
      </c>
      <c r="AL1150" s="722">
        <v>0.2</v>
      </c>
      <c r="AM1150" s="722">
        <v>40</v>
      </c>
      <c r="AN1150" s="369" t="s">
        <v>1815</v>
      </c>
      <c r="AO1150" s="367" t="s">
        <v>1326</v>
      </c>
      <c r="AP1150" s="370" t="s">
        <v>1835</v>
      </c>
      <c r="AQ1150" s="376" t="s">
        <v>670</v>
      </c>
      <c r="AR1150" s="369">
        <v>2.6659999999999998E-4</v>
      </c>
      <c r="AS1150" s="369">
        <v>2.6659999999999998E-4</v>
      </c>
      <c r="AT1150" s="369" t="s">
        <v>1424</v>
      </c>
      <c r="AW1150"/>
      <c r="AX1150" s="198"/>
      <c r="AY1150" s="184"/>
      <c r="AZ1150" s="184"/>
      <c r="BA1150" s="184"/>
      <c r="BB1150" s="186"/>
      <c r="BC1150" s="184"/>
      <c r="BD1150" s="184"/>
      <c r="BE1150" s="184"/>
      <c r="BF1150" s="184"/>
      <c r="BG1150" s="186"/>
      <c r="BH1150" s="186"/>
      <c r="BI1150" s="199"/>
      <c r="BJ1150" s="199"/>
      <c r="BK1150" s="199"/>
      <c r="BL1150" s="186"/>
      <c r="BM1150" s="186"/>
      <c r="BN1150" s="186"/>
      <c r="BO1150" s="186"/>
      <c r="BP1150" s="186"/>
      <c r="BQ1150" s="186"/>
      <c r="BR1150" s="186"/>
      <c r="BS1150" s="186"/>
      <c r="BT1150" s="187"/>
      <c r="BU1150" s="188"/>
      <c r="BV1150" s="189"/>
      <c r="BW1150" s="185"/>
      <c r="BX1150"/>
      <c r="BZ1150"/>
    </row>
    <row r="1151" spans="2:78" ht="18.75">
      <c r="B1151" s="363" t="s">
        <v>755</v>
      </c>
      <c r="C1151" s="364">
        <v>38026540000117</v>
      </c>
      <c r="D1151" s="365" t="s">
        <v>14</v>
      </c>
      <c r="E1151" s="365" t="s">
        <v>607</v>
      </c>
      <c r="F1151" s="365" t="s">
        <v>691</v>
      </c>
      <c r="G1151" s="366" t="s">
        <v>1424</v>
      </c>
      <c r="H1151" s="366" t="s">
        <v>34</v>
      </c>
      <c r="I1151" s="366" t="s">
        <v>34</v>
      </c>
      <c r="J1151" s="366" t="s">
        <v>608</v>
      </c>
      <c r="K1151" s="367" t="s">
        <v>48</v>
      </c>
      <c r="L1151" s="368"/>
      <c r="M1151" s="368" t="s">
        <v>34</v>
      </c>
      <c r="N1151" s="367">
        <v>566101</v>
      </c>
      <c r="O1151" s="367" t="s">
        <v>1323</v>
      </c>
      <c r="P1151" s="371">
        <v>44189</v>
      </c>
      <c r="Q1151" s="372">
        <v>10.22414436</v>
      </c>
      <c r="R1151" s="372">
        <v>8.1686943457370518</v>
      </c>
      <c r="S1151" s="367">
        <v>2</v>
      </c>
      <c r="T1151" s="369">
        <v>0.13849034316226772</v>
      </c>
      <c r="U1151" s="369">
        <v>1.4838578221383443</v>
      </c>
      <c r="V1151" s="369">
        <v>5.0783216856464142E-2</v>
      </c>
      <c r="W1151" s="369">
        <v>0.45495931880379586</v>
      </c>
      <c r="Y1151" s="369"/>
      <c r="AA1151" s="369"/>
      <c r="AB1151" s="369">
        <v>0.22135691707357305</v>
      </c>
      <c r="AC1151" s="373">
        <v>-0.27484223015527043</v>
      </c>
      <c r="AD1151" s="575">
        <v>38026392000130</v>
      </c>
      <c r="AE1151" s="370" t="s">
        <v>1946</v>
      </c>
      <c r="AF1151" s="370" t="s">
        <v>1812</v>
      </c>
      <c r="AG1151" s="374" t="s">
        <v>1459</v>
      </c>
      <c r="AH1151" s="374" t="s">
        <v>1819</v>
      </c>
      <c r="AI1151" s="374">
        <v>500</v>
      </c>
      <c r="AJ1151" s="374">
        <v>100</v>
      </c>
      <c r="AK1151" s="374">
        <v>100</v>
      </c>
      <c r="AL1151" s="722">
        <v>2.5</v>
      </c>
      <c r="AM1151" s="722">
        <v>20</v>
      </c>
      <c r="AN1151" s="369" t="s">
        <v>1815</v>
      </c>
      <c r="AO1151" s="367" t="s">
        <v>1326</v>
      </c>
      <c r="AP1151" s="370" t="s">
        <v>1816</v>
      </c>
      <c r="AQ1151" s="376" t="s">
        <v>661</v>
      </c>
      <c r="AR1151" s="369">
        <v>5.0666666666666698E-3</v>
      </c>
      <c r="AS1151" s="369">
        <v>5.0666666666666698E-3</v>
      </c>
      <c r="AT1151" s="369" t="s">
        <v>1424</v>
      </c>
      <c r="AW1151"/>
      <c r="AX1151" s="198"/>
      <c r="AY1151" s="184"/>
      <c r="AZ1151" s="184"/>
      <c r="BA1151" s="184"/>
      <c r="BB1151" s="186"/>
      <c r="BC1151" s="184"/>
      <c r="BD1151" s="184"/>
      <c r="BE1151" s="184"/>
      <c r="BF1151" s="184"/>
      <c r="BG1151" s="186"/>
      <c r="BH1151" s="186"/>
      <c r="BI1151" s="199"/>
      <c r="BJ1151" s="199"/>
      <c r="BK1151" s="199"/>
      <c r="BL1151" s="186"/>
      <c r="BM1151" s="186"/>
      <c r="BN1151" s="186"/>
      <c r="BO1151" s="186"/>
      <c r="BP1151" s="186"/>
      <c r="BQ1151" s="186"/>
      <c r="BR1151" s="186"/>
      <c r="BS1151" s="186"/>
      <c r="BT1151" s="187"/>
      <c r="BU1151" s="188"/>
      <c r="BV1151" s="189"/>
      <c r="BW1151" s="185"/>
      <c r="BX1151"/>
      <c r="BZ1151"/>
    </row>
    <row r="1152" spans="2:78" ht="18.75">
      <c r="B1152" s="363" t="s">
        <v>1088</v>
      </c>
      <c r="C1152" s="364">
        <v>39731692000183</v>
      </c>
      <c r="D1152" s="365" t="s">
        <v>14</v>
      </c>
      <c r="E1152" s="365" t="s">
        <v>607</v>
      </c>
      <c r="F1152" s="365" t="s">
        <v>1424</v>
      </c>
      <c r="G1152" s="366" t="s">
        <v>1424</v>
      </c>
      <c r="H1152" s="366" t="s">
        <v>34</v>
      </c>
      <c r="I1152" s="366" t="s">
        <v>34</v>
      </c>
      <c r="J1152" s="366" t="s">
        <v>608</v>
      </c>
      <c r="K1152" s="367" t="s">
        <v>48</v>
      </c>
      <c r="L1152" s="368"/>
      <c r="M1152" s="368" t="s">
        <v>1421</v>
      </c>
      <c r="N1152" s="367">
        <v>566128</v>
      </c>
      <c r="O1152" s="367" t="s">
        <v>1323</v>
      </c>
      <c r="P1152" s="371">
        <v>44154</v>
      </c>
      <c r="Q1152" s="372">
        <v>8.3644204900000005</v>
      </c>
      <c r="R1152" s="372">
        <v>7.4289566457142842</v>
      </c>
      <c r="S1152" s="367">
        <v>2</v>
      </c>
      <c r="T1152" s="369">
        <v>-6.871832903774111E-2</v>
      </c>
      <c r="U1152" s="369">
        <v>-0.7362840450720346</v>
      </c>
      <c r="V1152" s="369">
        <v>-0.16998015305645808</v>
      </c>
      <c r="W1152" s="369">
        <v>-1.5228270171090463</v>
      </c>
      <c r="Y1152" s="369"/>
      <c r="AA1152" s="369"/>
      <c r="AB1152" s="369">
        <v>0.2442041459074564</v>
      </c>
      <c r="AC1152" s="373">
        <v>-1.1531401222337725</v>
      </c>
      <c r="AD1152" s="575">
        <v>0</v>
      </c>
      <c r="AE1152" s="370" t="s">
        <v>2132</v>
      </c>
      <c r="AF1152" s="370" t="s">
        <v>1833</v>
      </c>
      <c r="AG1152" s="374" t="s">
        <v>1458</v>
      </c>
      <c r="AH1152" s="374" t="s">
        <v>1819</v>
      </c>
      <c r="AI1152" s="374">
        <v>1000</v>
      </c>
      <c r="AJ1152" s="374">
        <v>1000</v>
      </c>
      <c r="AK1152" s="374">
        <v>1000</v>
      </c>
      <c r="AL1152" s="722">
        <v>1.46</v>
      </c>
      <c r="AM1152" s="722">
        <v>20</v>
      </c>
      <c r="AN1152" s="369" t="s">
        <v>1834</v>
      </c>
      <c r="AO1152" s="367" t="s">
        <v>1326</v>
      </c>
      <c r="AP1152" s="370" t="s">
        <v>1835</v>
      </c>
      <c r="AQ1152" s="376" t="s">
        <v>670</v>
      </c>
      <c r="AR1152" s="369">
        <v>0</v>
      </c>
      <c r="AS1152" s="369">
        <v>0</v>
      </c>
      <c r="AT1152" s="369" t="s">
        <v>1424</v>
      </c>
      <c r="AW1152"/>
      <c r="AX1152" s="198"/>
      <c r="AY1152" s="184"/>
      <c r="AZ1152" s="184"/>
      <c r="BA1152" s="184"/>
      <c r="BB1152" s="186"/>
      <c r="BC1152" s="184"/>
      <c r="BD1152" s="184"/>
      <c r="BE1152" s="184"/>
      <c r="BF1152" s="184"/>
      <c r="BG1152" s="186"/>
      <c r="BH1152" s="186"/>
      <c r="BI1152" s="199"/>
      <c r="BJ1152" s="199"/>
      <c r="BK1152" s="199"/>
      <c r="BL1152" s="186"/>
      <c r="BM1152" s="186"/>
      <c r="BN1152" s="186"/>
      <c r="BO1152" s="186"/>
      <c r="BP1152" s="186"/>
      <c r="BQ1152" s="186"/>
      <c r="BR1152" s="186"/>
      <c r="BS1152" s="186"/>
      <c r="BT1152" s="187"/>
      <c r="BU1152" s="188"/>
      <c r="BV1152" s="189"/>
      <c r="BW1152" s="185"/>
      <c r="BX1152"/>
      <c r="BZ1152"/>
    </row>
    <row r="1153" spans="2:78" ht="18.75">
      <c r="B1153" s="363" t="s">
        <v>909</v>
      </c>
      <c r="C1153" s="364">
        <v>37712284000159</v>
      </c>
      <c r="D1153" s="365" t="s">
        <v>14</v>
      </c>
      <c r="E1153" s="365" t="s">
        <v>607</v>
      </c>
      <c r="F1153" s="365" t="s">
        <v>1424</v>
      </c>
      <c r="G1153" s="366" t="s">
        <v>1424</v>
      </c>
      <c r="H1153" s="366" t="s">
        <v>34</v>
      </c>
      <c r="I1153" s="366" t="s">
        <v>34</v>
      </c>
      <c r="J1153" s="366" t="s">
        <v>611</v>
      </c>
      <c r="K1153" s="367" t="s">
        <v>1815</v>
      </c>
      <c r="L1153" s="368"/>
      <c r="M1153" s="368" t="s">
        <v>34</v>
      </c>
      <c r="N1153" s="367">
        <v>566179</v>
      </c>
      <c r="O1153" s="367" t="s">
        <v>1323</v>
      </c>
      <c r="P1153" s="371">
        <v>44188</v>
      </c>
      <c r="Q1153" s="372">
        <v>6.2533332599999998</v>
      </c>
      <c r="R1153" s="372">
        <v>12.347418615039686</v>
      </c>
      <c r="S1153" s="367">
        <v>5</v>
      </c>
      <c r="T1153" s="369">
        <v>-0.32067987331113301</v>
      </c>
      <c r="U1153" s="369">
        <v>-3.4359315425878987</v>
      </c>
      <c r="V1153" s="369">
        <v>-0.27140834439538242</v>
      </c>
      <c r="W1153" s="369">
        <v>-2.4315071617616835</v>
      </c>
      <c r="Y1153" s="369"/>
      <c r="AA1153" s="369"/>
      <c r="AB1153" s="369">
        <v>0.22870566755744659</v>
      </c>
      <c r="AC1153" s="373">
        <v>-1.6747717452364084</v>
      </c>
      <c r="AD1153" s="575">
        <v>37927395000182</v>
      </c>
      <c r="AE1153" s="370" t="s">
        <v>2133</v>
      </c>
      <c r="AF1153" s="370" t="s">
        <v>1833</v>
      </c>
      <c r="AG1153" s="374" t="s">
        <v>1458</v>
      </c>
      <c r="AH1153" s="374" t="s">
        <v>1813</v>
      </c>
      <c r="AI1153" s="374">
        <v>1000</v>
      </c>
      <c r="AJ1153" s="374">
        <v>1000</v>
      </c>
      <c r="AK1153" s="374">
        <v>1000</v>
      </c>
      <c r="AL1153" s="722">
        <v>0.8</v>
      </c>
      <c r="AM1153" s="722">
        <v>0</v>
      </c>
      <c r="AN1153" s="369" t="s">
        <v>1815</v>
      </c>
      <c r="AO1153" s="367" t="s">
        <v>1326</v>
      </c>
      <c r="AP1153" s="370" t="s">
        <v>1816</v>
      </c>
      <c r="AQ1153" s="376" t="s">
        <v>689</v>
      </c>
      <c r="AR1153" s="369">
        <v>5.3333333333333297E-3</v>
      </c>
      <c r="AS1153" s="369">
        <v>5.3333333333333297E-3</v>
      </c>
      <c r="AT1153" s="369" t="s">
        <v>1424</v>
      </c>
      <c r="AW1153"/>
      <c r="AX1153" s="198"/>
      <c r="AY1153" s="184"/>
      <c r="AZ1153" s="184"/>
      <c r="BA1153" s="184"/>
      <c r="BB1153" s="186"/>
      <c r="BC1153" s="184"/>
      <c r="BD1153" s="184"/>
      <c r="BE1153" s="184"/>
      <c r="BF1153" s="184"/>
      <c r="BG1153" s="186"/>
      <c r="BH1153" s="186"/>
      <c r="BI1153" s="199"/>
      <c r="BJ1153" s="199"/>
      <c r="BK1153" s="199"/>
      <c r="BL1153" s="186"/>
      <c r="BM1153" s="186"/>
      <c r="BN1153" s="186"/>
      <c r="BO1153" s="186"/>
      <c r="BP1153" s="186"/>
      <c r="BQ1153" s="186"/>
      <c r="BR1153" s="186"/>
      <c r="BS1153" s="186"/>
      <c r="BT1153" s="187"/>
      <c r="BU1153" s="188"/>
      <c r="BV1153" s="189"/>
      <c r="BW1153" s="185"/>
      <c r="BX1153"/>
      <c r="BZ1153"/>
    </row>
    <row r="1154" spans="2:78" ht="18.75">
      <c r="B1154" s="363" t="s">
        <v>115</v>
      </c>
      <c r="C1154" s="364">
        <v>39281106000146</v>
      </c>
      <c r="D1154" s="365" t="s">
        <v>13</v>
      </c>
      <c r="E1154" s="365" t="s">
        <v>615</v>
      </c>
      <c r="F1154" s="365" t="s">
        <v>619</v>
      </c>
      <c r="G1154" s="366" t="s">
        <v>34</v>
      </c>
      <c r="H1154" s="366" t="s">
        <v>1340</v>
      </c>
      <c r="I1154" s="366" t="s">
        <v>34</v>
      </c>
      <c r="J1154" s="366" t="s">
        <v>1424</v>
      </c>
      <c r="K1154" s="367" t="s">
        <v>48</v>
      </c>
      <c r="L1154" s="368"/>
      <c r="M1154" s="368" t="s">
        <v>1421</v>
      </c>
      <c r="N1154" s="367">
        <v>566241</v>
      </c>
      <c r="O1154" s="367" t="s">
        <v>1323</v>
      </c>
      <c r="P1154" s="371">
        <v>44160</v>
      </c>
      <c r="Q1154" s="372">
        <v>36.880314939999998</v>
      </c>
      <c r="R1154" s="372">
        <v>41.683948739960009</v>
      </c>
      <c r="S1154" s="367">
        <v>2</v>
      </c>
      <c r="T1154" s="369">
        <v>0.11265443715312795</v>
      </c>
      <c r="U1154" s="369">
        <v>1.2070384400188687</v>
      </c>
      <c r="V1154" s="369">
        <v>0.11107060491980714</v>
      </c>
      <c r="W1154" s="369">
        <v>0.99506509987873581</v>
      </c>
      <c r="Y1154" s="369"/>
      <c r="AA1154" s="369"/>
      <c r="AB1154" s="369">
        <v>7.4549535883961154E-2</v>
      </c>
      <c r="AC1154" s="373">
        <v>-7.388921727299309E-3</v>
      </c>
      <c r="AD1154" s="575">
        <v>0</v>
      </c>
      <c r="AE1154" s="370" t="s">
        <v>2134</v>
      </c>
      <c r="AF1154" s="370" t="s">
        <v>1830</v>
      </c>
      <c r="AG1154" s="374" t="s">
        <v>743</v>
      </c>
      <c r="AH1154" s="374" t="s">
        <v>1819</v>
      </c>
      <c r="AI1154" s="374">
        <v>0</v>
      </c>
      <c r="AJ1154" s="374">
        <v>0</v>
      </c>
      <c r="AK1154" s="374">
        <v>0</v>
      </c>
      <c r="AL1154" s="722">
        <v>0.78</v>
      </c>
      <c r="AM1154" s="722">
        <v>0</v>
      </c>
      <c r="AN1154" s="369" t="s">
        <v>1815</v>
      </c>
      <c r="AO1154" s="367" t="s">
        <v>1326</v>
      </c>
      <c r="AP1154" s="370" t="s">
        <v>1835</v>
      </c>
      <c r="AQ1154" s="376" t="s">
        <v>670</v>
      </c>
      <c r="AR1154" s="369">
        <v>0</v>
      </c>
      <c r="AS1154" s="369">
        <v>0</v>
      </c>
      <c r="AT1154" s="369" t="s">
        <v>1424</v>
      </c>
      <c r="AW1154"/>
      <c r="AX1154" s="198"/>
      <c r="AY1154" s="184"/>
      <c r="AZ1154" s="184"/>
      <c r="BA1154" s="184"/>
      <c r="BB1154" s="186"/>
      <c r="BC1154" s="184"/>
      <c r="BD1154" s="184"/>
      <c r="BE1154" s="184"/>
      <c r="BF1154" s="184"/>
      <c r="BG1154" s="186"/>
      <c r="BH1154" s="186"/>
      <c r="BI1154" s="199"/>
      <c r="BJ1154" s="199"/>
      <c r="BK1154" s="199"/>
      <c r="BL1154" s="186"/>
      <c r="BM1154" s="186"/>
      <c r="BN1154" s="186"/>
      <c r="BO1154" s="186"/>
      <c r="BP1154" s="186"/>
      <c r="BQ1154" s="186"/>
      <c r="BR1154" s="186"/>
      <c r="BS1154" s="186"/>
      <c r="BT1154" s="187"/>
      <c r="BU1154" s="188"/>
      <c r="BV1154" s="189"/>
      <c r="BW1154" s="185"/>
      <c r="BX1154"/>
      <c r="BZ1154"/>
    </row>
    <row r="1155" spans="2:78" ht="18.75">
      <c r="B1155" s="363" t="s">
        <v>23</v>
      </c>
      <c r="C1155" s="364">
        <v>39958195000112</v>
      </c>
      <c r="D1155" s="365" t="s">
        <v>13</v>
      </c>
      <c r="E1155" s="365" t="s">
        <v>616</v>
      </c>
      <c r="F1155" s="365" t="s">
        <v>619</v>
      </c>
      <c r="G1155" s="366" t="s">
        <v>34</v>
      </c>
      <c r="H1155" s="366" t="s">
        <v>1340</v>
      </c>
      <c r="I1155" s="366" t="s">
        <v>34</v>
      </c>
      <c r="J1155" s="366" t="s">
        <v>611</v>
      </c>
      <c r="K1155" s="367" t="s">
        <v>48</v>
      </c>
      <c r="L1155" s="368"/>
      <c r="M1155" s="368" t="s">
        <v>34</v>
      </c>
      <c r="N1155" s="367">
        <v>566284</v>
      </c>
      <c r="O1155" s="367" t="s">
        <v>1323</v>
      </c>
      <c r="P1155" s="371">
        <v>44185</v>
      </c>
      <c r="Q1155" s="372">
        <v>515.07180878999998</v>
      </c>
      <c r="R1155" s="372">
        <v>574.51434583730168</v>
      </c>
      <c r="S1155" s="367">
        <v>1</v>
      </c>
      <c r="T1155" s="369">
        <v>8.6693811985740998E-2</v>
      </c>
      <c r="U1155" s="369">
        <v>0.92888275174035084</v>
      </c>
      <c r="V1155" s="369">
        <v>0.10779036098232231</v>
      </c>
      <c r="W1155" s="369">
        <v>0.96567788024815393</v>
      </c>
      <c r="Y1155" s="369"/>
      <c r="AA1155" s="369"/>
      <c r="AB1155" s="369">
        <v>6.7057916653327831E-2</v>
      </c>
      <c r="AC1155" s="373">
        <v>-5.7130981905441969E-2</v>
      </c>
      <c r="AD1155" s="575">
        <v>39913737000130</v>
      </c>
      <c r="AE1155" s="370" t="s">
        <v>2135</v>
      </c>
      <c r="AF1155" s="370" t="s">
        <v>1833</v>
      </c>
      <c r="AG1155" s="374" t="s">
        <v>1458</v>
      </c>
      <c r="AH1155" s="374" t="s">
        <v>1813</v>
      </c>
      <c r="AI1155" s="374">
        <v>5000</v>
      </c>
      <c r="AJ1155" s="374">
        <v>1000</v>
      </c>
      <c r="AK1155" s="374">
        <v>1000</v>
      </c>
      <c r="AL1155" s="722">
        <v>1.95</v>
      </c>
      <c r="AM1155" s="722">
        <v>20</v>
      </c>
      <c r="AN1155" s="369" t="s">
        <v>1815</v>
      </c>
      <c r="AO1155" s="367" t="s">
        <v>1326</v>
      </c>
      <c r="AP1155" s="370" t="s">
        <v>1835</v>
      </c>
      <c r="AQ1155" s="376" t="s">
        <v>670</v>
      </c>
      <c r="AR1155" s="369">
        <v>5.2006500000000002E-3</v>
      </c>
      <c r="AS1155" s="369">
        <v>5.2006500000000002E-3</v>
      </c>
      <c r="AT1155" s="369" t="s">
        <v>1424</v>
      </c>
      <c r="AW1155"/>
      <c r="AX1155" s="198"/>
      <c r="AY1155" s="184"/>
      <c r="AZ1155" s="184"/>
      <c r="BA1155" s="184"/>
      <c r="BB1155" s="186"/>
      <c r="BC1155" s="184"/>
      <c r="BD1155" s="184"/>
      <c r="BE1155" s="184"/>
      <c r="BF1155" s="184"/>
      <c r="BG1155" s="186"/>
      <c r="BH1155" s="186"/>
      <c r="BI1155" s="199"/>
      <c r="BJ1155" s="199"/>
      <c r="BK1155" s="199"/>
      <c r="BL1155" s="186"/>
      <c r="BM1155" s="186"/>
      <c r="BN1155" s="186"/>
      <c r="BO1155" s="186"/>
      <c r="BP1155" s="186"/>
      <c r="BQ1155" s="186"/>
      <c r="BR1155" s="186"/>
      <c r="BS1155" s="186"/>
      <c r="BT1155" s="187"/>
      <c r="BU1155" s="188"/>
      <c r="BV1155" s="189"/>
      <c r="BW1155" s="185"/>
      <c r="BX1155"/>
      <c r="BZ1155"/>
    </row>
    <row r="1156" spans="2:78" ht="18.75">
      <c r="B1156" s="363" t="s">
        <v>1132</v>
      </c>
      <c r="C1156" s="364">
        <v>38281169000130</v>
      </c>
      <c r="D1156" s="365" t="s">
        <v>11</v>
      </c>
      <c r="E1156" s="365" t="s">
        <v>620</v>
      </c>
      <c r="F1156" s="365" t="s">
        <v>665</v>
      </c>
      <c r="G1156" s="366" t="s">
        <v>740</v>
      </c>
      <c r="H1156" s="366" t="s">
        <v>34</v>
      </c>
      <c r="I1156" s="366" t="s">
        <v>1306</v>
      </c>
      <c r="J1156" s="366" t="s">
        <v>608</v>
      </c>
      <c r="K1156" s="367" t="s">
        <v>48</v>
      </c>
      <c r="L1156" s="368"/>
      <c r="M1156" s="368" t="s">
        <v>34</v>
      </c>
      <c r="N1156" s="367">
        <v>567183</v>
      </c>
      <c r="O1156" s="367" t="s">
        <v>1323</v>
      </c>
      <c r="P1156" s="371">
        <v>44168</v>
      </c>
      <c r="Q1156" s="372">
        <v>10.489692270000001</v>
      </c>
      <c r="R1156" s="372">
        <v>11.98732935936256</v>
      </c>
      <c r="S1156" s="367">
        <v>1</v>
      </c>
      <c r="T1156" s="369">
        <v>9.6324985088921844E-2</v>
      </c>
      <c r="U1156" s="369">
        <v>1.0320761673908441</v>
      </c>
      <c r="V1156" s="369">
        <v>0.11435543477733368</v>
      </c>
      <c r="W1156" s="369">
        <v>1.0244934040877949</v>
      </c>
      <c r="Y1156" s="369"/>
      <c r="AA1156" s="369"/>
      <c r="AB1156" s="369">
        <v>2.7653497975200741E-3</v>
      </c>
      <c r="AC1156" s="373">
        <v>0.98865943633071696</v>
      </c>
      <c r="AD1156" s="575">
        <v>38306228000187</v>
      </c>
      <c r="AE1156" s="370" t="s">
        <v>1919</v>
      </c>
      <c r="AF1156" s="370" t="s">
        <v>1812</v>
      </c>
      <c r="AG1156" s="374" t="s">
        <v>1459</v>
      </c>
      <c r="AH1156" s="374" t="s">
        <v>1819</v>
      </c>
      <c r="AI1156" s="374">
        <v>10</v>
      </c>
      <c r="AJ1156" s="374">
        <v>10</v>
      </c>
      <c r="AK1156" s="374">
        <v>10</v>
      </c>
      <c r="AL1156" s="722">
        <v>0.85</v>
      </c>
      <c r="AM1156" s="722">
        <v>20</v>
      </c>
      <c r="AN1156" s="369" t="s">
        <v>1815</v>
      </c>
      <c r="AO1156" s="367" t="s">
        <v>1326</v>
      </c>
      <c r="AP1156" s="370" t="s">
        <v>1821</v>
      </c>
      <c r="AQ1156" s="376" t="s">
        <v>677</v>
      </c>
      <c r="AR1156" s="369">
        <v>1.5E-3</v>
      </c>
      <c r="AS1156" s="369">
        <v>1.5E-3</v>
      </c>
      <c r="AT1156" s="369" t="s">
        <v>1424</v>
      </c>
      <c r="AW1156"/>
      <c r="AX1156" s="198"/>
      <c r="AY1156" s="184"/>
      <c r="AZ1156" s="184"/>
      <c r="BA1156" s="184"/>
      <c r="BB1156" s="186"/>
      <c r="BC1156" s="184"/>
      <c r="BD1156" s="184"/>
      <c r="BE1156" s="184"/>
      <c r="BF1156" s="184"/>
      <c r="BG1156" s="186"/>
      <c r="BH1156" s="186"/>
      <c r="BI1156" s="199"/>
      <c r="BJ1156" s="199"/>
      <c r="BK1156" s="199"/>
      <c r="BL1156" s="186"/>
      <c r="BM1156" s="186"/>
      <c r="BN1156" s="186"/>
      <c r="BO1156" s="186"/>
      <c r="BP1156" s="186"/>
      <c r="BQ1156" s="186"/>
      <c r="BR1156" s="186"/>
      <c r="BS1156" s="186"/>
      <c r="BT1156" s="187"/>
      <c r="BU1156" s="188"/>
      <c r="BV1156" s="189"/>
      <c r="BW1156" s="185"/>
      <c r="BX1156"/>
      <c r="BZ1156"/>
    </row>
    <row r="1157" spans="2:78" ht="18.75">
      <c r="B1157" s="363" t="s">
        <v>578</v>
      </c>
      <c r="C1157" s="364">
        <v>39151551000191</v>
      </c>
      <c r="D1157" s="365" t="s">
        <v>14</v>
      </c>
      <c r="E1157" s="365" t="s">
        <v>607</v>
      </c>
      <c r="F1157" s="365" t="s">
        <v>1424</v>
      </c>
      <c r="G1157" s="366" t="s">
        <v>1424</v>
      </c>
      <c r="H1157" s="366" t="s">
        <v>34</v>
      </c>
      <c r="I1157" s="366" t="s">
        <v>34</v>
      </c>
      <c r="J1157" s="366" t="s">
        <v>612</v>
      </c>
      <c r="K1157" s="367" t="s">
        <v>48</v>
      </c>
      <c r="L1157" s="368"/>
      <c r="M1157" s="368" t="s">
        <v>1421</v>
      </c>
      <c r="N1157" s="367">
        <v>567477</v>
      </c>
      <c r="O1157" s="367" t="s">
        <v>1326</v>
      </c>
      <c r="P1157" s="371">
        <v>44195</v>
      </c>
      <c r="Q1157" s="372">
        <v>32.863130400000003</v>
      </c>
      <c r="R1157" s="372">
        <v>174.32078863896427</v>
      </c>
      <c r="S1157" s="367">
        <v>8</v>
      </c>
      <c r="T1157" s="369">
        <v>-0.43309040422822576</v>
      </c>
      <c r="U1157" s="369">
        <v>-4.6403566438862107</v>
      </c>
      <c r="V1157" s="369">
        <v>-0.39117964696167129</v>
      </c>
      <c r="W1157" s="369">
        <v>-3.5045205232786985</v>
      </c>
      <c r="Y1157" s="369"/>
      <c r="AA1157" s="369"/>
      <c r="AB1157" s="369">
        <v>0.26780345459430566</v>
      </c>
      <c r="AC1157" s="373">
        <v>-1.8775003979266167</v>
      </c>
      <c r="AD1157" s="575">
        <v>0</v>
      </c>
      <c r="AE1157" s="370" t="s">
        <v>1822</v>
      </c>
      <c r="AF1157" s="370" t="s">
        <v>1823</v>
      </c>
      <c r="AG1157" s="374" t="s">
        <v>721</v>
      </c>
      <c r="AH1157" s="374" t="s">
        <v>1813</v>
      </c>
      <c r="AI1157" s="374">
        <v>1000</v>
      </c>
      <c r="AJ1157" s="374">
        <v>500</v>
      </c>
      <c r="AK1157" s="374">
        <v>500</v>
      </c>
      <c r="AL1157" s="722">
        <v>0.5</v>
      </c>
      <c r="AM1157" s="722">
        <v>0</v>
      </c>
      <c r="AN1157" s="369" t="s">
        <v>1824</v>
      </c>
      <c r="AO1157" s="367" t="s">
        <v>1326</v>
      </c>
      <c r="AP1157" s="370" t="s">
        <v>1816</v>
      </c>
      <c r="AQ1157" s="376" t="s">
        <v>689</v>
      </c>
      <c r="AR1157" s="369">
        <v>1.33333333333333E-3</v>
      </c>
      <c r="AS1157" s="369">
        <v>1.33333333333333E-3</v>
      </c>
      <c r="AT1157" s="369" t="s">
        <v>1424</v>
      </c>
      <c r="AW1157"/>
      <c r="AX1157" s="198"/>
      <c r="AY1157" s="184"/>
      <c r="AZ1157" s="184"/>
      <c r="BA1157" s="184"/>
      <c r="BB1157" s="186"/>
      <c r="BC1157" s="184"/>
      <c r="BD1157" s="184"/>
      <c r="BE1157" s="184"/>
      <c r="BF1157" s="184"/>
      <c r="BG1157" s="186"/>
      <c r="BH1157" s="186"/>
      <c r="BI1157" s="199"/>
      <c r="BJ1157" s="199"/>
      <c r="BK1157" s="199"/>
      <c r="BL1157" s="186"/>
      <c r="BM1157" s="186"/>
      <c r="BN1157" s="186"/>
      <c r="BO1157" s="186"/>
      <c r="BP1157" s="186"/>
      <c r="BQ1157" s="186"/>
      <c r="BR1157" s="186"/>
      <c r="BS1157" s="186"/>
      <c r="BT1157" s="187"/>
      <c r="BU1157" s="188"/>
      <c r="BV1157" s="189"/>
      <c r="BW1157" s="185"/>
      <c r="BX1157"/>
      <c r="BZ1157"/>
    </row>
    <row r="1158" spans="2:78" ht="18.75">
      <c r="B1158" s="363" t="s">
        <v>1105</v>
      </c>
      <c r="C1158" s="364">
        <v>39846732000132</v>
      </c>
      <c r="D1158" s="365" t="s">
        <v>14</v>
      </c>
      <c r="E1158" s="365" t="s">
        <v>607</v>
      </c>
      <c r="F1158" s="365" t="s">
        <v>1424</v>
      </c>
      <c r="G1158" s="366" t="s">
        <v>1424</v>
      </c>
      <c r="H1158" s="366" t="s">
        <v>34</v>
      </c>
      <c r="I1158" s="366" t="s">
        <v>34</v>
      </c>
      <c r="J1158" s="366" t="s">
        <v>608</v>
      </c>
      <c r="K1158" s="367" t="s">
        <v>48</v>
      </c>
      <c r="L1158" s="368"/>
      <c r="M1158" s="368" t="s">
        <v>1421</v>
      </c>
      <c r="N1158" s="367">
        <v>567795</v>
      </c>
      <c r="O1158" s="367" t="s">
        <v>1323</v>
      </c>
      <c r="P1158" s="371">
        <v>44164</v>
      </c>
      <c r="Q1158" s="372">
        <v>17.438685499999998</v>
      </c>
      <c r="R1158" s="372">
        <v>16.121027819960158</v>
      </c>
      <c r="S1158" s="367">
        <v>2</v>
      </c>
      <c r="T1158" s="369">
        <v>4.0986273315933408E-2</v>
      </c>
      <c r="U1158" s="369">
        <v>0.43914832522935038</v>
      </c>
      <c r="V1158" s="369">
        <v>-9.3383773638620493E-2</v>
      </c>
      <c r="W1158" s="369">
        <v>-0.83661139785686256</v>
      </c>
      <c r="Y1158" s="369"/>
      <c r="AA1158" s="369"/>
      <c r="AB1158" s="369">
        <v>0.21996426870873712</v>
      </c>
      <c r="AC1158" s="373">
        <v>-0.93199327530479847</v>
      </c>
      <c r="AD1158" s="575">
        <v>0</v>
      </c>
      <c r="AE1158" s="370" t="s">
        <v>2136</v>
      </c>
      <c r="AF1158" s="370" t="s">
        <v>1833</v>
      </c>
      <c r="AG1158" s="374" t="s">
        <v>1458</v>
      </c>
      <c r="AH1158" s="374" t="s">
        <v>1813</v>
      </c>
      <c r="AI1158" s="374">
        <v>5000</v>
      </c>
      <c r="AJ1158" s="374">
        <v>5000</v>
      </c>
      <c r="AK1158" s="374">
        <v>5000</v>
      </c>
      <c r="AL1158" s="722">
        <v>1</v>
      </c>
      <c r="AM1158" s="722">
        <v>10</v>
      </c>
      <c r="AN1158" s="369" t="s">
        <v>1815</v>
      </c>
      <c r="AO1158" s="367" t="s">
        <v>1326</v>
      </c>
      <c r="AP1158" s="370" t="s">
        <v>1816</v>
      </c>
      <c r="AQ1158" s="376" t="s">
        <v>661</v>
      </c>
      <c r="AR1158" s="369">
        <v>3.3333333333333301E-3</v>
      </c>
      <c r="AS1158" s="369">
        <v>3.3333333333333301E-3</v>
      </c>
      <c r="AT1158" s="369" t="s">
        <v>1424</v>
      </c>
      <c r="AW1158"/>
      <c r="AX1158" s="198"/>
      <c r="AY1158" s="184"/>
      <c r="AZ1158" s="184"/>
      <c r="BA1158" s="184"/>
      <c r="BB1158" s="186"/>
      <c r="BC1158" s="184"/>
      <c r="BD1158" s="184"/>
      <c r="BE1158" s="184"/>
      <c r="BF1158" s="184"/>
      <c r="BG1158" s="186"/>
      <c r="BH1158" s="186"/>
      <c r="BI1158" s="199"/>
      <c r="BJ1158" s="199"/>
      <c r="BK1158" s="199"/>
      <c r="BL1158" s="186"/>
      <c r="BM1158" s="186"/>
      <c r="BN1158" s="186"/>
      <c r="BO1158" s="186"/>
      <c r="BP1158" s="186"/>
      <c r="BQ1158" s="186"/>
      <c r="BR1158" s="186"/>
      <c r="BS1158" s="186"/>
      <c r="BT1158" s="187"/>
      <c r="BU1158" s="188"/>
      <c r="BV1158" s="189"/>
      <c r="BW1158" s="185"/>
      <c r="BX1158"/>
      <c r="BZ1158"/>
    </row>
    <row r="1159" spans="2:78" ht="18.75">
      <c r="B1159" s="363" t="s">
        <v>193</v>
      </c>
      <c r="C1159" s="364"/>
      <c r="D1159" s="365" t="s">
        <v>11</v>
      </c>
      <c r="E1159" s="365" t="s">
        <v>620</v>
      </c>
      <c r="F1159" s="365" t="s">
        <v>665</v>
      </c>
      <c r="G1159" s="366" t="s">
        <v>740</v>
      </c>
      <c r="H1159" s="366" t="s">
        <v>34</v>
      </c>
      <c r="I1159" s="366" t="s">
        <v>1306</v>
      </c>
      <c r="J1159" s="366" t="s">
        <v>608</v>
      </c>
      <c r="L1159" s="368"/>
      <c r="M1159" s="368" t="s">
        <v>1421</v>
      </c>
      <c r="N1159" s="367">
        <v>567833</v>
      </c>
      <c r="O1159" s="367" t="s">
        <v>1323</v>
      </c>
      <c r="P1159" s="371"/>
      <c r="S1159" s="367"/>
      <c r="U1159" s="369"/>
      <c r="W1159" s="369"/>
      <c r="Y1159" s="369"/>
      <c r="AA1159" s="369"/>
      <c r="AD1159" s="575">
        <v>0</v>
      </c>
      <c r="AE1159" s="370"/>
      <c r="AF1159" s="370"/>
      <c r="AG1159" s="374" t="s">
        <v>1458</v>
      </c>
      <c r="AH1159" s="374"/>
      <c r="AI1159" s="374">
        <v>100</v>
      </c>
      <c r="AJ1159" s="374">
        <v>100</v>
      </c>
      <c r="AK1159" s="374">
        <v>100</v>
      </c>
      <c r="AN1159" s="369"/>
      <c r="AO1159" s="367" t="s">
        <v>1326</v>
      </c>
      <c r="AP1159" s="370"/>
      <c r="AR1159" s="369">
        <v>3.33333333333333E-4</v>
      </c>
      <c r="AS1159" s="369">
        <v>3.33333333333333E-4</v>
      </c>
      <c r="AT1159" s="369" t="s">
        <v>1424</v>
      </c>
      <c r="AW1159"/>
      <c r="AX1159" s="198"/>
      <c r="AY1159" s="184"/>
      <c r="AZ1159" s="184"/>
      <c r="BA1159" s="184"/>
      <c r="BB1159" s="186"/>
      <c r="BC1159" s="184"/>
      <c r="BD1159" s="184"/>
      <c r="BE1159" s="184"/>
      <c r="BF1159" s="184"/>
      <c r="BG1159" s="186"/>
      <c r="BH1159" s="186"/>
      <c r="BI1159" s="199"/>
      <c r="BJ1159" s="199"/>
      <c r="BK1159" s="199"/>
      <c r="BL1159" s="186"/>
      <c r="BM1159" s="186"/>
      <c r="BN1159" s="186"/>
      <c r="BO1159" s="186"/>
      <c r="BP1159" s="186"/>
      <c r="BQ1159" s="186"/>
      <c r="BR1159" s="186"/>
      <c r="BS1159" s="186"/>
      <c r="BT1159" s="187"/>
      <c r="BU1159" s="188"/>
      <c r="BV1159" s="189"/>
      <c r="BW1159" s="185"/>
      <c r="BX1159"/>
      <c r="BZ1159"/>
    </row>
    <row r="1160" spans="2:78" ht="18.75">
      <c r="B1160" s="363" t="s">
        <v>1644</v>
      </c>
      <c r="C1160" s="364">
        <v>39992349000192</v>
      </c>
      <c r="D1160" s="365" t="s">
        <v>14</v>
      </c>
      <c r="E1160" s="365" t="s">
        <v>607</v>
      </c>
      <c r="F1160" s="365" t="s">
        <v>1424</v>
      </c>
      <c r="G1160" s="366" t="s">
        <v>1424</v>
      </c>
      <c r="H1160" s="366" t="s">
        <v>34</v>
      </c>
      <c r="I1160" s="366" t="s">
        <v>34</v>
      </c>
      <c r="J1160" s="366" t="s">
        <v>608</v>
      </c>
      <c r="K1160" s="367" t="s">
        <v>48</v>
      </c>
      <c r="L1160" s="368"/>
      <c r="M1160" s="368" t="s">
        <v>1424</v>
      </c>
      <c r="N1160" s="367">
        <v>567876</v>
      </c>
      <c r="O1160" s="367" t="s">
        <v>1323</v>
      </c>
      <c r="P1160" s="371">
        <v>44195</v>
      </c>
      <c r="Q1160" s="372">
        <v>74.765545020000005</v>
      </c>
      <c r="R1160" s="372">
        <v>98.411486835079316</v>
      </c>
      <c r="S1160" s="367">
        <v>2</v>
      </c>
      <c r="T1160" s="369">
        <v>-6.28983433127418E-2</v>
      </c>
      <c r="U1160" s="369">
        <v>-0.6739256802533774</v>
      </c>
      <c r="V1160" s="369">
        <v>-0.20876574143180293</v>
      </c>
      <c r="W1160" s="369">
        <v>-1.8703013592037259</v>
      </c>
      <c r="Y1160" s="369"/>
      <c r="AA1160" s="369"/>
      <c r="AB1160" s="369">
        <v>0.31844046669001447</v>
      </c>
      <c r="AC1160" s="373">
        <v>-1.0061132944794473</v>
      </c>
      <c r="AD1160" s="575">
        <v>40040288000142</v>
      </c>
      <c r="AE1160" s="370" t="s">
        <v>1966</v>
      </c>
      <c r="AF1160" s="370" t="s">
        <v>1833</v>
      </c>
      <c r="AG1160" s="374" t="s">
        <v>1458</v>
      </c>
      <c r="AH1160" s="374" t="s">
        <v>1819</v>
      </c>
      <c r="AI1160" s="374">
        <v>5000</v>
      </c>
      <c r="AJ1160" s="374">
        <v>1000</v>
      </c>
      <c r="AK1160" s="374">
        <v>1000</v>
      </c>
      <c r="AL1160" s="722">
        <v>1.5</v>
      </c>
      <c r="AM1160" s="722">
        <v>20</v>
      </c>
      <c r="AN1160" s="369" t="s">
        <v>1815</v>
      </c>
      <c r="AO1160" s="367" t="s">
        <v>1326</v>
      </c>
      <c r="AP1160" s="370" t="s">
        <v>1816</v>
      </c>
      <c r="AQ1160" s="376" t="s">
        <v>1815</v>
      </c>
      <c r="AR1160" s="369">
        <v>0</v>
      </c>
      <c r="AS1160" s="369">
        <v>0</v>
      </c>
      <c r="AT1160" s="369" t="s">
        <v>1424</v>
      </c>
      <c r="AW1160"/>
      <c r="AX1160" s="198"/>
      <c r="AY1160" s="184"/>
      <c r="AZ1160" s="184"/>
      <c r="BA1160" s="184"/>
      <c r="BB1160" s="186"/>
      <c r="BC1160" s="184"/>
      <c r="BD1160" s="184"/>
      <c r="BE1160" s="184"/>
      <c r="BF1160" s="184"/>
      <c r="BG1160" s="186"/>
      <c r="BH1160" s="186"/>
      <c r="BI1160" s="199"/>
      <c r="BJ1160" s="199"/>
      <c r="BK1160" s="199"/>
      <c r="BL1160" s="186"/>
      <c r="BM1160" s="186"/>
      <c r="BN1160" s="186"/>
      <c r="BO1160" s="186"/>
      <c r="BP1160" s="186"/>
      <c r="BQ1160" s="186"/>
      <c r="BR1160" s="186"/>
      <c r="BS1160" s="186"/>
      <c r="BT1160" s="187"/>
      <c r="BU1160" s="188"/>
      <c r="BV1160" s="189"/>
      <c r="BW1160" s="185"/>
      <c r="BX1160"/>
      <c r="BZ1160"/>
    </row>
    <row r="1161" spans="2:78" ht="18.75">
      <c r="B1161" s="363" t="s">
        <v>194</v>
      </c>
      <c r="C1161" s="364"/>
      <c r="D1161" s="365" t="s">
        <v>14</v>
      </c>
      <c r="E1161" s="365" t="s">
        <v>614</v>
      </c>
      <c r="F1161" s="365" t="s">
        <v>1424</v>
      </c>
      <c r="G1161" s="366" t="s">
        <v>1424</v>
      </c>
      <c r="H1161" s="366" t="s">
        <v>1340</v>
      </c>
      <c r="I1161" s="366" t="s">
        <v>34</v>
      </c>
      <c r="J1161" s="366" t="s">
        <v>608</v>
      </c>
      <c r="L1161" s="368"/>
      <c r="M1161" s="368" t="s">
        <v>34</v>
      </c>
      <c r="N1161" s="367">
        <v>568007</v>
      </c>
      <c r="O1161" s="367" t="s">
        <v>1323</v>
      </c>
      <c r="P1161" s="371"/>
      <c r="S1161" s="367"/>
      <c r="U1161" s="369"/>
      <c r="W1161" s="369"/>
      <c r="Y1161" s="369"/>
      <c r="AA1161" s="369"/>
      <c r="AD1161" s="575">
        <v>40102156000106</v>
      </c>
      <c r="AE1161" s="370"/>
      <c r="AF1161" s="370"/>
      <c r="AG1161" s="374" t="s">
        <v>1458</v>
      </c>
      <c r="AH1161" s="374"/>
      <c r="AI1161" s="374">
        <v>500</v>
      </c>
      <c r="AJ1161" s="374">
        <v>100</v>
      </c>
      <c r="AK1161" s="374">
        <v>500</v>
      </c>
      <c r="AN1161" s="369"/>
      <c r="AO1161" s="367" t="s">
        <v>1326</v>
      </c>
      <c r="AP1161" s="370"/>
      <c r="AR1161" s="369">
        <v>6.4000000000000003E-3</v>
      </c>
      <c r="AS1161" s="369">
        <v>6.4000000000000003E-3</v>
      </c>
      <c r="AT1161" s="369" t="s">
        <v>1424</v>
      </c>
      <c r="AW1161"/>
      <c r="AX1161" s="198"/>
      <c r="AY1161" s="184"/>
      <c r="AZ1161" s="184"/>
      <c r="BA1161" s="184"/>
      <c r="BB1161" s="186"/>
      <c r="BC1161" s="184"/>
      <c r="BD1161" s="184"/>
      <c r="BE1161" s="184"/>
      <c r="BF1161" s="184"/>
      <c r="BG1161" s="186"/>
      <c r="BH1161" s="186"/>
      <c r="BI1161" s="199"/>
      <c r="BJ1161" s="199"/>
      <c r="BK1161" s="199"/>
      <c r="BL1161" s="186"/>
      <c r="BM1161" s="186"/>
      <c r="BN1161" s="186"/>
      <c r="BO1161" s="186"/>
      <c r="BP1161" s="186"/>
      <c r="BQ1161" s="186"/>
      <c r="BR1161" s="186"/>
      <c r="BS1161" s="186"/>
      <c r="BT1161" s="187"/>
      <c r="BU1161" s="188"/>
      <c r="BV1161" s="189"/>
      <c r="BW1161" s="185"/>
      <c r="BX1161"/>
      <c r="BZ1161"/>
    </row>
    <row r="1162" spans="2:78" ht="18.75">
      <c r="B1162" s="363" t="s">
        <v>1084</v>
      </c>
      <c r="C1162" s="364">
        <v>39345935000145</v>
      </c>
      <c r="D1162" s="365" t="s">
        <v>14</v>
      </c>
      <c r="E1162" s="365" t="s">
        <v>607</v>
      </c>
      <c r="F1162" s="365" t="s">
        <v>1424</v>
      </c>
      <c r="G1162" s="366" t="s">
        <v>1424</v>
      </c>
      <c r="H1162" s="366" t="s">
        <v>34</v>
      </c>
      <c r="I1162" s="366" t="s">
        <v>34</v>
      </c>
      <c r="J1162" s="366" t="s">
        <v>611</v>
      </c>
      <c r="K1162" s="367" t="s">
        <v>49</v>
      </c>
      <c r="L1162" s="368"/>
      <c r="M1162" s="368" t="s">
        <v>34</v>
      </c>
      <c r="N1162" s="367">
        <v>568066</v>
      </c>
      <c r="O1162" s="367" t="s">
        <v>1323</v>
      </c>
      <c r="P1162" s="371">
        <v>44196</v>
      </c>
      <c r="Q1162" s="372">
        <v>8.6791607600000003</v>
      </c>
      <c r="R1162" s="372">
        <v>17.035433542500002</v>
      </c>
      <c r="S1162" s="367">
        <v>8</v>
      </c>
      <c r="T1162" s="369">
        <v>-0.57220094695525447</v>
      </c>
      <c r="U1162" s="369">
        <v>-6.1308596078766415</v>
      </c>
      <c r="V1162" s="369">
        <v>-0.60547311411732418</v>
      </c>
      <c r="W1162" s="369">
        <v>-5.4243439585841644</v>
      </c>
      <c r="Y1162" s="369"/>
      <c r="AA1162" s="369"/>
      <c r="AB1162" s="369">
        <v>0.53326268136728372</v>
      </c>
      <c r="AC1162" s="373">
        <v>-1.3447304391973509</v>
      </c>
      <c r="AD1162" s="575">
        <v>39330087000109</v>
      </c>
      <c r="AE1162" s="370" t="s">
        <v>1836</v>
      </c>
      <c r="AF1162" s="370" t="s">
        <v>1833</v>
      </c>
      <c r="AG1162" s="374" t="s">
        <v>1458</v>
      </c>
      <c r="AH1162" s="374" t="s">
        <v>1813</v>
      </c>
      <c r="AI1162" s="374">
        <v>5000</v>
      </c>
      <c r="AJ1162" s="374">
        <v>5000</v>
      </c>
      <c r="AK1162" s="374">
        <v>5000</v>
      </c>
      <c r="AL1162" s="722">
        <v>1</v>
      </c>
      <c r="AM1162" s="722">
        <v>0</v>
      </c>
      <c r="AN1162" s="369" t="s">
        <v>1815</v>
      </c>
      <c r="AO1162" s="367" t="s">
        <v>1326</v>
      </c>
      <c r="AP1162" s="370" t="s">
        <v>1816</v>
      </c>
      <c r="AQ1162" s="376" t="s">
        <v>689</v>
      </c>
      <c r="AR1162" s="369">
        <v>6.0000000000000001E-3</v>
      </c>
      <c r="AS1162" s="369">
        <v>6.0000000000000001E-3</v>
      </c>
      <c r="AT1162" s="369" t="s">
        <v>1424</v>
      </c>
      <c r="AW1162"/>
      <c r="AX1162" s="198"/>
      <c r="AY1162" s="184"/>
      <c r="AZ1162" s="184"/>
      <c r="BA1162" s="184"/>
      <c r="BB1162" s="186"/>
      <c r="BC1162" s="184"/>
      <c r="BD1162" s="184"/>
      <c r="BE1162" s="184"/>
      <c r="BF1162" s="184"/>
      <c r="BG1162" s="186"/>
      <c r="BH1162" s="186"/>
      <c r="BI1162" s="199"/>
      <c r="BJ1162" s="199"/>
      <c r="BK1162" s="199"/>
      <c r="BL1162" s="186"/>
      <c r="BM1162" s="186"/>
      <c r="BN1162" s="186"/>
      <c r="BO1162" s="186"/>
      <c r="BP1162" s="186"/>
      <c r="BQ1162" s="186"/>
      <c r="BR1162" s="186"/>
      <c r="BS1162" s="186"/>
      <c r="BT1162" s="187"/>
      <c r="BU1162" s="188"/>
      <c r="BV1162" s="189"/>
      <c r="BW1162" s="185"/>
      <c r="BX1162"/>
      <c r="BZ1162"/>
    </row>
    <row r="1163" spans="2:78" ht="18.75">
      <c r="B1163" s="363" t="s">
        <v>564</v>
      </c>
      <c r="C1163" s="364">
        <v>39703177000190</v>
      </c>
      <c r="D1163" s="365" t="s">
        <v>14</v>
      </c>
      <c r="E1163" s="365" t="s">
        <v>607</v>
      </c>
      <c r="F1163" s="365" t="s">
        <v>1424</v>
      </c>
      <c r="G1163" s="366" t="s">
        <v>1424</v>
      </c>
      <c r="H1163" s="366" t="s">
        <v>34</v>
      </c>
      <c r="I1163" s="366" t="s">
        <v>34</v>
      </c>
      <c r="J1163" s="366" t="s">
        <v>608</v>
      </c>
      <c r="K1163" s="367" t="s">
        <v>48</v>
      </c>
      <c r="L1163" s="368"/>
      <c r="M1163" s="368" t="s">
        <v>1421</v>
      </c>
      <c r="N1163" s="367">
        <v>568546</v>
      </c>
      <c r="O1163" s="367" t="s">
        <v>1323</v>
      </c>
      <c r="P1163" s="371">
        <v>44168</v>
      </c>
      <c r="Q1163" s="372">
        <v>58.411894910000001</v>
      </c>
      <c r="R1163" s="372">
        <v>56.717689644940194</v>
      </c>
      <c r="S1163" s="367">
        <v>2</v>
      </c>
      <c r="T1163" s="369">
        <v>0.23745412243478436</v>
      </c>
      <c r="U1163" s="369">
        <v>2.5442074077396728</v>
      </c>
      <c r="V1163" s="369">
        <v>0.18686728890959436</v>
      </c>
      <c r="W1163" s="369">
        <v>1.6741163662262062</v>
      </c>
      <c r="Y1163" s="369"/>
      <c r="AA1163" s="369"/>
      <c r="AB1163" s="369">
        <v>0.19540767534515951</v>
      </c>
      <c r="AC1163" s="373">
        <v>0.38507107344388186</v>
      </c>
      <c r="AD1163" s="575">
        <v>39344972000139</v>
      </c>
      <c r="AE1163" s="370" t="s">
        <v>1884</v>
      </c>
      <c r="AF1163" s="370" t="s">
        <v>1858</v>
      </c>
      <c r="AG1163" s="374" t="s">
        <v>721</v>
      </c>
      <c r="AH1163" s="374" t="s">
        <v>1813</v>
      </c>
      <c r="AI1163" s="374">
        <v>5000</v>
      </c>
      <c r="AJ1163" s="374">
        <v>1000</v>
      </c>
      <c r="AK1163" s="374">
        <v>1000</v>
      </c>
      <c r="AL1163" s="722">
        <v>0.7</v>
      </c>
      <c r="AM1163" s="722">
        <v>10</v>
      </c>
      <c r="AN1163" s="369" t="s">
        <v>1814</v>
      </c>
      <c r="AO1163" s="367" t="s">
        <v>1326</v>
      </c>
      <c r="AP1163" s="370" t="s">
        <v>1816</v>
      </c>
      <c r="AQ1163" s="376" t="s">
        <v>661</v>
      </c>
      <c r="AR1163" s="369">
        <v>1.98333333333333E-3</v>
      </c>
      <c r="AS1163" s="369">
        <v>1.98333333333333E-3</v>
      </c>
      <c r="AT1163" s="369" t="s">
        <v>1424</v>
      </c>
      <c r="AW1163"/>
      <c r="AX1163" s="198"/>
      <c r="AY1163" s="184"/>
      <c r="AZ1163" s="184"/>
      <c r="BA1163" s="184"/>
      <c r="BB1163" s="186"/>
      <c r="BC1163" s="184"/>
      <c r="BD1163" s="184"/>
      <c r="BE1163" s="184"/>
      <c r="BF1163" s="184"/>
      <c r="BG1163" s="186"/>
      <c r="BH1163" s="186"/>
      <c r="BI1163" s="199"/>
      <c r="BJ1163" s="199"/>
      <c r="BK1163" s="199"/>
      <c r="BL1163" s="186"/>
      <c r="BM1163" s="186"/>
      <c r="BN1163" s="186"/>
      <c r="BO1163" s="186"/>
      <c r="BP1163" s="186"/>
      <c r="BQ1163" s="186"/>
      <c r="BR1163" s="186"/>
      <c r="BS1163" s="186"/>
      <c r="BT1163" s="187"/>
      <c r="BU1163" s="188"/>
      <c r="BV1163" s="189"/>
      <c r="BW1163" s="185"/>
      <c r="BX1163"/>
      <c r="BZ1163"/>
    </row>
    <row r="1164" spans="2:78" ht="18.75">
      <c r="B1164" s="363" t="s">
        <v>947</v>
      </c>
      <c r="C1164" s="364">
        <v>38074871000122</v>
      </c>
      <c r="D1164" s="365" t="s">
        <v>13</v>
      </c>
      <c r="E1164" s="365" t="s">
        <v>616</v>
      </c>
      <c r="F1164" s="365" t="s">
        <v>619</v>
      </c>
      <c r="G1164" s="366" t="s">
        <v>34</v>
      </c>
      <c r="H1164" s="366" t="s">
        <v>1339</v>
      </c>
      <c r="I1164" s="366" t="s">
        <v>34</v>
      </c>
      <c r="J1164" s="366" t="s">
        <v>611</v>
      </c>
      <c r="K1164" s="367" t="s">
        <v>48</v>
      </c>
      <c r="L1164" s="368"/>
      <c r="M1164" s="368" t="s">
        <v>1421</v>
      </c>
      <c r="N1164" s="367">
        <v>568651</v>
      </c>
      <c r="O1164" s="367" t="s">
        <v>1323</v>
      </c>
      <c r="P1164" s="371">
        <v>44034</v>
      </c>
      <c r="Q1164" s="372">
        <v>11.071609949999999</v>
      </c>
      <c r="R1164" s="372">
        <v>11.124348037063491</v>
      </c>
      <c r="S1164" s="367">
        <v>2</v>
      </c>
      <c r="T1164" s="369">
        <v>2.3118002471399057E-2</v>
      </c>
      <c r="U1164" s="369">
        <v>0.24769834499727986</v>
      </c>
      <c r="V1164" s="369">
        <v>2.3960246740450719E-2</v>
      </c>
      <c r="W1164" s="369">
        <v>0.21465630202626207</v>
      </c>
      <c r="X1164" s="369">
        <v>-1.2302220000001252E-2</v>
      </c>
      <c r="Y1164" s="369">
        <v>-8.4215788435931041E-2</v>
      </c>
      <c r="AA1164" s="369"/>
      <c r="AB1164" s="369">
        <v>4.4483036093052659E-2</v>
      </c>
      <c r="AC1164" s="373">
        <v>-1.9706658214928001</v>
      </c>
      <c r="AD1164" s="575">
        <v>38051359000160</v>
      </c>
      <c r="AE1164" s="370" t="s">
        <v>2084</v>
      </c>
      <c r="AF1164" s="370" t="s">
        <v>1830</v>
      </c>
      <c r="AG1164" s="374" t="s">
        <v>743</v>
      </c>
      <c r="AH1164" s="374" t="s">
        <v>1813</v>
      </c>
      <c r="AI1164" s="374">
        <v>10000</v>
      </c>
      <c r="AJ1164" s="374">
        <v>10000</v>
      </c>
      <c r="AK1164" s="374">
        <v>10000</v>
      </c>
      <c r="AL1164" s="722">
        <v>0</v>
      </c>
      <c r="AM1164" s="722">
        <v>0</v>
      </c>
      <c r="AN1164" s="369" t="s">
        <v>1824</v>
      </c>
      <c r="AO1164" s="367" t="s">
        <v>1326</v>
      </c>
      <c r="AP1164" s="370" t="s">
        <v>1835</v>
      </c>
      <c r="AQ1164" s="376" t="s">
        <v>681</v>
      </c>
      <c r="AR1164" s="369">
        <v>2.5666666666666698E-3</v>
      </c>
      <c r="AS1164" s="369">
        <v>2.5666666666666698E-3</v>
      </c>
      <c r="AT1164" s="369" t="s">
        <v>1424</v>
      </c>
      <c r="AW1164"/>
      <c r="AX1164" s="198"/>
      <c r="AY1164" s="184"/>
      <c r="AZ1164" s="184"/>
      <c r="BA1164" s="184"/>
      <c r="BB1164" s="186"/>
      <c r="BC1164" s="184"/>
      <c r="BD1164" s="184"/>
      <c r="BE1164" s="184"/>
      <c r="BF1164" s="184"/>
      <c r="BG1164" s="186"/>
      <c r="BH1164" s="186"/>
      <c r="BI1164" s="199"/>
      <c r="BJ1164" s="199"/>
      <c r="BK1164" s="199"/>
      <c r="BL1164" s="186"/>
      <c r="BM1164" s="186"/>
      <c r="BN1164" s="186"/>
      <c r="BO1164" s="186"/>
      <c r="BP1164" s="186"/>
      <c r="BQ1164" s="186"/>
      <c r="BR1164" s="186"/>
      <c r="BS1164" s="186"/>
      <c r="BT1164" s="187"/>
      <c r="BU1164" s="188"/>
      <c r="BV1164" s="189"/>
      <c r="BW1164" s="185"/>
      <c r="BX1164"/>
      <c r="BZ1164"/>
    </row>
    <row r="1165" spans="2:78" ht="18.75">
      <c r="B1165" s="363" t="s">
        <v>22</v>
      </c>
      <c r="C1165" s="364">
        <v>39958357000112</v>
      </c>
      <c r="D1165" s="365" t="s">
        <v>13</v>
      </c>
      <c r="E1165" s="365" t="s">
        <v>616</v>
      </c>
      <c r="F1165" s="365" t="s">
        <v>619</v>
      </c>
      <c r="G1165" s="366" t="s">
        <v>34</v>
      </c>
      <c r="H1165" s="366" t="s">
        <v>867</v>
      </c>
      <c r="I1165" s="366" t="s">
        <v>34</v>
      </c>
      <c r="J1165" s="366" t="s">
        <v>611</v>
      </c>
      <c r="K1165" s="367" t="s">
        <v>48</v>
      </c>
      <c r="L1165" s="368"/>
      <c r="M1165" s="368" t="s">
        <v>34</v>
      </c>
      <c r="N1165" s="367">
        <v>568678</v>
      </c>
      <c r="O1165" s="367" t="s">
        <v>1323</v>
      </c>
      <c r="P1165" s="371">
        <v>44191</v>
      </c>
      <c r="Q1165" s="372">
        <v>158.51004284999999</v>
      </c>
      <c r="R1165" s="372">
        <v>162.57517333507937</v>
      </c>
      <c r="S1165" s="367">
        <v>1</v>
      </c>
      <c r="T1165" s="369">
        <v>8.5765915202262066E-2</v>
      </c>
      <c r="U1165" s="369">
        <v>0.91894078128332801</v>
      </c>
      <c r="V1165" s="369">
        <v>0.10027460886753081</v>
      </c>
      <c r="W1165" s="369">
        <v>0.89834537013741489</v>
      </c>
      <c r="Y1165" s="369"/>
      <c r="AA1165" s="369"/>
      <c r="AB1165" s="369">
        <v>5.1934051173872786E-2</v>
      </c>
      <c r="AC1165" s="373">
        <v>-0.21848549229754335</v>
      </c>
      <c r="AD1165" s="575">
        <v>39913857000138</v>
      </c>
      <c r="AE1165" s="370" t="s">
        <v>2135</v>
      </c>
      <c r="AF1165" s="370" t="s">
        <v>1833</v>
      </c>
      <c r="AG1165" s="374" t="s">
        <v>1458</v>
      </c>
      <c r="AH1165" s="374" t="s">
        <v>1819</v>
      </c>
      <c r="AI1165" s="374">
        <v>1000</v>
      </c>
      <c r="AJ1165" s="374">
        <v>500</v>
      </c>
      <c r="AK1165" s="374">
        <v>500</v>
      </c>
      <c r="AL1165" s="722">
        <v>1.95</v>
      </c>
      <c r="AM1165" s="722">
        <v>20</v>
      </c>
      <c r="AN1165" s="369" t="s">
        <v>1815</v>
      </c>
      <c r="AO1165" s="367" t="s">
        <v>1326</v>
      </c>
      <c r="AP1165" s="370" t="s">
        <v>1835</v>
      </c>
      <c r="AQ1165" s="376" t="s">
        <v>670</v>
      </c>
      <c r="AR1165" s="369">
        <v>5.2006500000000002E-3</v>
      </c>
      <c r="AS1165" s="369">
        <v>5.2006500000000002E-3</v>
      </c>
      <c r="AT1165" s="369" t="s">
        <v>1424</v>
      </c>
      <c r="AW1165"/>
      <c r="AX1165" s="198"/>
      <c r="AY1165" s="184"/>
      <c r="AZ1165" s="184"/>
      <c r="BA1165" s="184"/>
      <c r="BB1165" s="186"/>
      <c r="BC1165" s="184"/>
      <c r="BD1165" s="184"/>
      <c r="BE1165" s="184"/>
      <c r="BF1165" s="184"/>
      <c r="BG1165" s="186"/>
      <c r="BH1165" s="186"/>
      <c r="BI1165" s="199"/>
      <c r="BJ1165" s="199"/>
      <c r="BK1165" s="199"/>
      <c r="BL1165" s="186"/>
      <c r="BM1165" s="186"/>
      <c r="BN1165" s="186"/>
      <c r="BO1165" s="186"/>
      <c r="BP1165" s="186"/>
      <c r="BQ1165" s="186"/>
      <c r="BR1165" s="186"/>
      <c r="BS1165" s="186"/>
      <c r="BT1165" s="187"/>
      <c r="BU1165" s="188"/>
      <c r="BV1165" s="189"/>
      <c r="BW1165" s="185"/>
      <c r="BX1165"/>
      <c r="BZ1165"/>
    </row>
    <row r="1166" spans="2:78" ht="18.75">
      <c r="B1166" s="363" t="s">
        <v>948</v>
      </c>
      <c r="C1166" s="364">
        <v>38074843000105</v>
      </c>
      <c r="D1166" s="365" t="s">
        <v>13</v>
      </c>
      <c r="E1166" s="365" t="s">
        <v>616</v>
      </c>
      <c r="F1166" s="365" t="s">
        <v>619</v>
      </c>
      <c r="G1166" s="366" t="s">
        <v>34</v>
      </c>
      <c r="H1166" s="366" t="s">
        <v>1340</v>
      </c>
      <c r="I1166" s="366" t="s">
        <v>34</v>
      </c>
      <c r="J1166" s="366" t="s">
        <v>611</v>
      </c>
      <c r="K1166" s="367" t="s">
        <v>49</v>
      </c>
      <c r="L1166" s="368"/>
      <c r="M1166" s="368" t="s">
        <v>1421</v>
      </c>
      <c r="N1166" s="367">
        <v>568686</v>
      </c>
      <c r="O1166" s="367" t="s">
        <v>1323</v>
      </c>
      <c r="P1166" s="371">
        <v>44034</v>
      </c>
      <c r="Q1166" s="372">
        <v>20.03911329</v>
      </c>
      <c r="R1166" s="372">
        <v>21.135294543750032</v>
      </c>
      <c r="S1166" s="367">
        <v>2</v>
      </c>
      <c r="T1166" s="369">
        <v>-0.10291029537034246</v>
      </c>
      <c r="U1166" s="369">
        <v>-1.1026346189707112</v>
      </c>
      <c r="V1166" s="369">
        <v>-0.10549113453375503</v>
      </c>
      <c r="W1166" s="369">
        <v>-0.94507945101173019</v>
      </c>
      <c r="X1166" s="369">
        <v>-8.3030330000000263E-2</v>
      </c>
      <c r="Y1166" s="369">
        <v>-0.56839047790113073</v>
      </c>
      <c r="AA1166" s="369"/>
      <c r="AB1166" s="369">
        <v>0.17467953740216552</v>
      </c>
      <c r="AC1166" s="373">
        <v>-1.2429193674766605</v>
      </c>
      <c r="AD1166" s="575">
        <v>38051359000160</v>
      </c>
      <c r="AE1166" s="370" t="s">
        <v>2084</v>
      </c>
      <c r="AF1166" s="370" t="s">
        <v>1830</v>
      </c>
      <c r="AG1166" s="374" t="s">
        <v>743</v>
      </c>
      <c r="AH1166" s="374" t="s">
        <v>1813</v>
      </c>
      <c r="AI1166" s="374">
        <v>10000</v>
      </c>
      <c r="AJ1166" s="374">
        <v>10000</v>
      </c>
      <c r="AK1166" s="374">
        <v>10000</v>
      </c>
      <c r="AL1166" s="722">
        <v>0</v>
      </c>
      <c r="AM1166" s="722">
        <v>0</v>
      </c>
      <c r="AN1166" s="369" t="s">
        <v>1824</v>
      </c>
      <c r="AO1166" s="367" t="s">
        <v>1326</v>
      </c>
      <c r="AP1166" s="370" t="s">
        <v>1835</v>
      </c>
      <c r="AQ1166" s="376" t="s">
        <v>681</v>
      </c>
      <c r="AR1166" s="369">
        <v>0</v>
      </c>
      <c r="AS1166" s="369">
        <v>0</v>
      </c>
      <c r="AT1166" s="369" t="s">
        <v>1424</v>
      </c>
      <c r="AW1166"/>
      <c r="AX1166" s="198"/>
      <c r="AY1166" s="184"/>
      <c r="AZ1166" s="184"/>
      <c r="BA1166" s="184"/>
      <c r="BB1166" s="186"/>
      <c r="BC1166" s="184"/>
      <c r="BD1166" s="184"/>
      <c r="BE1166" s="184"/>
      <c r="BF1166" s="184"/>
      <c r="BG1166" s="186"/>
      <c r="BH1166" s="186"/>
      <c r="BI1166" s="199"/>
      <c r="BJ1166" s="199"/>
      <c r="BK1166" s="199"/>
      <c r="BL1166" s="186"/>
      <c r="BM1166" s="186"/>
      <c r="BN1166" s="186"/>
      <c r="BO1166" s="186"/>
      <c r="BP1166" s="186"/>
      <c r="BQ1166" s="186"/>
      <c r="BR1166" s="186"/>
      <c r="BS1166" s="186"/>
      <c r="BT1166" s="187"/>
      <c r="BU1166" s="188"/>
      <c r="BV1166" s="189"/>
      <c r="BW1166" s="185"/>
      <c r="BX1166"/>
      <c r="BZ1166"/>
    </row>
    <row r="1167" spans="2:78" ht="18.75">
      <c r="B1167" s="363" t="s">
        <v>195</v>
      </c>
      <c r="C1167" s="364">
        <v>40102324000155</v>
      </c>
      <c r="D1167" s="365" t="s">
        <v>13</v>
      </c>
      <c r="E1167" s="365" t="s">
        <v>615</v>
      </c>
      <c r="F1167" s="365" t="s">
        <v>619</v>
      </c>
      <c r="G1167" s="366" t="s">
        <v>34</v>
      </c>
      <c r="H1167" s="366" t="s">
        <v>1340</v>
      </c>
      <c r="I1167" s="366" t="s">
        <v>34</v>
      </c>
      <c r="J1167" s="366" t="s">
        <v>1424</v>
      </c>
      <c r="K1167" s="367" t="s">
        <v>48</v>
      </c>
      <c r="L1167" s="368"/>
      <c r="M1167" s="368" t="s">
        <v>34</v>
      </c>
      <c r="N1167" s="367">
        <v>568740</v>
      </c>
      <c r="O1167" s="367" t="s">
        <v>1323</v>
      </c>
      <c r="P1167" s="371">
        <v>44196</v>
      </c>
      <c r="Q1167" s="372">
        <v>25.585262920000002</v>
      </c>
      <c r="R1167" s="372">
        <v>49.010165860833325</v>
      </c>
      <c r="S1167" s="367">
        <v>1</v>
      </c>
      <c r="T1167" s="369">
        <v>6.8993710293507204E-2</v>
      </c>
      <c r="U1167" s="369">
        <v>0.73923462358248004</v>
      </c>
      <c r="V1167" s="369">
        <v>3.8779931600792406E-2</v>
      </c>
      <c r="W1167" s="369">
        <v>0.34742366388923457</v>
      </c>
      <c r="Y1167" s="369"/>
      <c r="AA1167" s="369"/>
      <c r="AB1167" s="369">
        <v>8.5410549661156368E-2</v>
      </c>
      <c r="AC1167" s="373">
        <v>-0.85283977557160251</v>
      </c>
      <c r="AD1167" s="575">
        <v>40102362000108</v>
      </c>
      <c r="AE1167" s="370" t="s">
        <v>2059</v>
      </c>
      <c r="AF1167" s="370" t="s">
        <v>1833</v>
      </c>
      <c r="AG1167" s="374" t="s">
        <v>1458</v>
      </c>
      <c r="AH1167" s="374" t="s">
        <v>1819</v>
      </c>
      <c r="AI1167" s="374">
        <v>500</v>
      </c>
      <c r="AJ1167" s="374">
        <v>100</v>
      </c>
      <c r="AK1167" s="374">
        <v>100</v>
      </c>
      <c r="AL1167" s="722">
        <v>1.42</v>
      </c>
      <c r="AM1167" s="722">
        <v>25</v>
      </c>
      <c r="AN1167" s="369" t="s">
        <v>1815</v>
      </c>
      <c r="AO1167" s="367" t="s">
        <v>1326</v>
      </c>
      <c r="AP1167" s="370" t="s">
        <v>1835</v>
      </c>
      <c r="AQ1167" s="376" t="s">
        <v>666</v>
      </c>
      <c r="AR1167" s="369">
        <v>4.7333333333333298E-3</v>
      </c>
      <c r="AS1167" s="369">
        <v>4.7333333333333298E-3</v>
      </c>
      <c r="AT1167" s="369" t="s">
        <v>1424</v>
      </c>
      <c r="AW1167"/>
      <c r="AX1167" s="198"/>
      <c r="AY1167" s="184"/>
      <c r="AZ1167" s="184"/>
      <c r="BA1167" s="184"/>
      <c r="BB1167" s="186"/>
      <c r="BC1167" s="184"/>
      <c r="BD1167" s="184"/>
      <c r="BE1167" s="184"/>
      <c r="BF1167" s="184"/>
      <c r="BG1167" s="186"/>
      <c r="BH1167" s="186"/>
      <c r="BI1167" s="199"/>
      <c r="BJ1167" s="199"/>
      <c r="BK1167" s="199"/>
      <c r="BL1167" s="186"/>
      <c r="BM1167" s="186"/>
      <c r="BN1167" s="186"/>
      <c r="BO1167" s="186"/>
      <c r="BP1167" s="186"/>
      <c r="BQ1167" s="186"/>
      <c r="BR1167" s="186"/>
      <c r="BS1167" s="186"/>
      <c r="BT1167" s="187"/>
      <c r="BU1167" s="188"/>
      <c r="BV1167" s="189"/>
      <c r="BW1167" s="185"/>
      <c r="BX1167"/>
      <c r="BZ1167"/>
    </row>
    <row r="1168" spans="2:78" ht="18.75">
      <c r="B1168" s="363" t="s">
        <v>349</v>
      </c>
      <c r="C1168" s="364">
        <v>40102306000173</v>
      </c>
      <c r="D1168" s="365" t="s">
        <v>14</v>
      </c>
      <c r="E1168" s="365" t="s">
        <v>15</v>
      </c>
      <c r="F1168" s="365" t="s">
        <v>16</v>
      </c>
      <c r="G1168" s="366" t="s">
        <v>1424</v>
      </c>
      <c r="H1168" s="366" t="s">
        <v>34</v>
      </c>
      <c r="I1168" s="366" t="s">
        <v>34</v>
      </c>
      <c r="J1168" s="366" t="s">
        <v>692</v>
      </c>
      <c r="K1168" s="367" t="s">
        <v>48</v>
      </c>
      <c r="L1168" s="368"/>
      <c r="M1168" s="368" t="s">
        <v>1421</v>
      </c>
      <c r="N1168" s="367">
        <v>568767</v>
      </c>
      <c r="O1168" s="367" t="s">
        <v>1323</v>
      </c>
      <c r="P1168" s="371">
        <v>44186</v>
      </c>
      <c r="Q1168" s="372">
        <v>67.217877000000001</v>
      </c>
      <c r="R1168" s="372">
        <v>108.24063183833336</v>
      </c>
      <c r="S1168" s="367">
        <v>2</v>
      </c>
      <c r="T1168" s="369">
        <v>-0.32542624202996329</v>
      </c>
      <c r="U1168" s="369">
        <v>-3.4867866144244739</v>
      </c>
      <c r="V1168" s="369">
        <v>-0.2318214163836454</v>
      </c>
      <c r="W1168" s="369">
        <v>-2.076853736543264</v>
      </c>
      <c r="Y1168" s="369"/>
      <c r="AA1168" s="369"/>
      <c r="AB1168" s="369">
        <v>0.20394261300203656</v>
      </c>
      <c r="AC1168" s="373">
        <v>-1.6840171699941688</v>
      </c>
      <c r="AD1168" s="575">
        <v>40102272000117</v>
      </c>
      <c r="AE1168" s="370" t="s">
        <v>2137</v>
      </c>
      <c r="AF1168" s="370" t="s">
        <v>1833</v>
      </c>
      <c r="AG1168" s="374" t="s">
        <v>1458</v>
      </c>
      <c r="AH1168" s="374" t="s">
        <v>1819</v>
      </c>
      <c r="AI1168" s="374">
        <v>1000</v>
      </c>
      <c r="AJ1168" s="374">
        <v>1000</v>
      </c>
      <c r="AK1168" s="374">
        <v>1000</v>
      </c>
      <c r="AL1168" s="722">
        <v>1.5</v>
      </c>
      <c r="AM1168" s="722">
        <v>20</v>
      </c>
      <c r="AN1168" s="369" t="s">
        <v>1815</v>
      </c>
      <c r="AO1168" s="367" t="s">
        <v>1326</v>
      </c>
      <c r="AP1168" s="370" t="s">
        <v>1816</v>
      </c>
      <c r="AQ1168" s="376" t="s">
        <v>718</v>
      </c>
      <c r="AR1168" s="369">
        <v>3.0000000000000001E-3</v>
      </c>
      <c r="AS1168" s="369">
        <v>3.0000000000000001E-3</v>
      </c>
      <c r="AT1168" s="369" t="s">
        <v>1424</v>
      </c>
      <c r="AW1168"/>
      <c r="AX1168" s="198"/>
      <c r="AY1168" s="184"/>
      <c r="AZ1168" s="184"/>
      <c r="BA1168" s="184"/>
      <c r="BB1168" s="186"/>
      <c r="BC1168" s="184"/>
      <c r="BD1168" s="184"/>
      <c r="BE1168" s="184"/>
      <c r="BF1168" s="184"/>
      <c r="BG1168" s="186"/>
      <c r="BH1168" s="186"/>
      <c r="BI1168" s="199"/>
      <c r="BJ1168" s="199"/>
      <c r="BK1168" s="199"/>
      <c r="BL1168" s="186"/>
      <c r="BM1168" s="186"/>
      <c r="BN1168" s="186"/>
      <c r="BO1168" s="186"/>
      <c r="BP1168" s="186"/>
      <c r="BQ1168" s="186"/>
      <c r="BR1168" s="186"/>
      <c r="BS1168" s="186"/>
      <c r="BT1168" s="187"/>
      <c r="BU1168" s="188"/>
      <c r="BV1168" s="189"/>
      <c r="BW1168" s="185"/>
      <c r="BX1168"/>
      <c r="BZ1168"/>
    </row>
    <row r="1169" spans="2:78" ht="18.75">
      <c r="B1169" s="363" t="s">
        <v>192</v>
      </c>
      <c r="C1169" s="364"/>
      <c r="D1169" s="365" t="s">
        <v>14</v>
      </c>
      <c r="E1169" s="365" t="s">
        <v>607</v>
      </c>
      <c r="F1169" s="365" t="s">
        <v>1424</v>
      </c>
      <c r="G1169" s="366" t="s">
        <v>1424</v>
      </c>
      <c r="H1169" s="366" t="s">
        <v>34</v>
      </c>
      <c r="I1169" s="366" t="s">
        <v>34</v>
      </c>
      <c r="J1169" s="366" t="s">
        <v>608</v>
      </c>
      <c r="L1169" s="368"/>
      <c r="M1169" s="368" t="s">
        <v>34</v>
      </c>
      <c r="N1169" s="367">
        <v>568872</v>
      </c>
      <c r="O1169" s="367" t="s">
        <v>1323</v>
      </c>
      <c r="P1169" s="371"/>
      <c r="S1169" s="367"/>
      <c r="U1169" s="369"/>
      <c r="W1169" s="369"/>
      <c r="Y1169" s="369"/>
      <c r="AA1169" s="369"/>
      <c r="AD1169" s="575">
        <v>40054213000110</v>
      </c>
      <c r="AE1169" s="370"/>
      <c r="AF1169" s="370"/>
      <c r="AG1169" s="374" t="s">
        <v>1458</v>
      </c>
      <c r="AH1169" s="374"/>
      <c r="AI1169" s="374">
        <v>500</v>
      </c>
      <c r="AJ1169" s="374">
        <v>100</v>
      </c>
      <c r="AK1169" s="374">
        <v>500</v>
      </c>
      <c r="AN1169" s="369"/>
      <c r="AO1169" s="367" t="s">
        <v>1326</v>
      </c>
      <c r="AP1169" s="370"/>
      <c r="AR1169" s="369">
        <v>6.4000000000000003E-3</v>
      </c>
      <c r="AS1169" s="369">
        <v>6.4000000000000003E-3</v>
      </c>
      <c r="AT1169" s="369" t="s">
        <v>1424</v>
      </c>
      <c r="AW1169"/>
      <c r="AX1169" s="198"/>
      <c r="AY1169" s="184"/>
      <c r="AZ1169" s="184"/>
      <c r="BA1169" s="184"/>
      <c r="BB1169" s="186"/>
      <c r="BC1169" s="184"/>
      <c r="BD1169" s="184"/>
      <c r="BE1169" s="184"/>
      <c r="BF1169" s="184"/>
      <c r="BG1169" s="186"/>
      <c r="BH1169" s="186"/>
      <c r="BI1169" s="199"/>
      <c r="BJ1169" s="199"/>
      <c r="BK1169" s="199"/>
      <c r="BL1169" s="186"/>
      <c r="BM1169" s="186"/>
      <c r="BN1169" s="186"/>
      <c r="BO1169" s="186"/>
      <c r="BP1169" s="186"/>
      <c r="BQ1169" s="186"/>
      <c r="BR1169" s="186"/>
      <c r="BS1169" s="186"/>
      <c r="BT1169" s="187"/>
      <c r="BU1169" s="188"/>
      <c r="BV1169" s="189"/>
      <c r="BW1169" s="185"/>
      <c r="BX1169"/>
      <c r="BZ1169"/>
    </row>
    <row r="1170" spans="2:78" ht="18.75">
      <c r="B1170" s="363" t="s">
        <v>222</v>
      </c>
      <c r="C1170" s="364"/>
      <c r="D1170" s="365" t="s">
        <v>14</v>
      </c>
      <c r="E1170" s="365" t="s">
        <v>15</v>
      </c>
      <c r="F1170" s="365" t="s">
        <v>703</v>
      </c>
      <c r="G1170" s="366" t="s">
        <v>1424</v>
      </c>
      <c r="H1170" s="366" t="s">
        <v>34</v>
      </c>
      <c r="I1170" s="366" t="s">
        <v>34</v>
      </c>
      <c r="J1170" s="366" t="s">
        <v>611</v>
      </c>
      <c r="L1170" s="368"/>
      <c r="M1170" s="368" t="s">
        <v>1421</v>
      </c>
      <c r="N1170" s="367">
        <v>568929</v>
      </c>
      <c r="O1170" s="367" t="s">
        <v>1323</v>
      </c>
      <c r="P1170" s="371"/>
      <c r="S1170" s="367"/>
      <c r="U1170" s="369"/>
      <c r="W1170" s="369"/>
      <c r="Y1170" s="369"/>
      <c r="AA1170" s="369"/>
      <c r="AD1170" s="575">
        <v>0</v>
      </c>
      <c r="AE1170" s="370"/>
      <c r="AF1170" s="370"/>
      <c r="AG1170" s="374" t="s">
        <v>1458</v>
      </c>
      <c r="AH1170" s="374"/>
      <c r="AI1170" s="374">
        <v>0</v>
      </c>
      <c r="AJ1170" s="374">
        <v>0</v>
      </c>
      <c r="AK1170" s="374">
        <v>0</v>
      </c>
      <c r="AN1170" s="369"/>
      <c r="AO1170" s="367" t="s">
        <v>1326</v>
      </c>
      <c r="AP1170" s="370"/>
      <c r="AR1170" s="369">
        <v>1.8E-3</v>
      </c>
      <c r="AS1170" s="369">
        <v>1.8E-3</v>
      </c>
      <c r="AT1170" s="369" t="s">
        <v>1424</v>
      </c>
      <c r="AW1170"/>
      <c r="AX1170" s="198"/>
      <c r="AY1170" s="184"/>
      <c r="AZ1170" s="184"/>
      <c r="BA1170" s="184"/>
      <c r="BB1170" s="186"/>
      <c r="BC1170" s="184"/>
      <c r="BD1170" s="184"/>
      <c r="BE1170" s="184"/>
      <c r="BF1170" s="184"/>
      <c r="BG1170" s="186"/>
      <c r="BH1170" s="186"/>
      <c r="BI1170" s="199"/>
      <c r="BJ1170" s="199"/>
      <c r="BK1170" s="199"/>
      <c r="BL1170" s="186"/>
      <c r="BM1170" s="186"/>
      <c r="BN1170" s="186"/>
      <c r="BO1170" s="186"/>
      <c r="BP1170" s="186"/>
      <c r="BQ1170" s="186"/>
      <c r="BR1170" s="186"/>
      <c r="BS1170" s="186"/>
      <c r="BT1170" s="187"/>
      <c r="BU1170" s="188"/>
      <c r="BV1170" s="189"/>
      <c r="BW1170" s="185"/>
      <c r="BX1170"/>
      <c r="BZ1170"/>
    </row>
    <row r="1171" spans="2:78" ht="18.75">
      <c r="B1171" s="363" t="s">
        <v>95</v>
      </c>
      <c r="C1171" s="364">
        <v>39737102000120</v>
      </c>
      <c r="D1171" s="365" t="s">
        <v>14</v>
      </c>
      <c r="E1171" s="365" t="s">
        <v>614</v>
      </c>
      <c r="F1171" s="365" t="s">
        <v>1424</v>
      </c>
      <c r="G1171" s="366" t="s">
        <v>1424</v>
      </c>
      <c r="H1171" s="366" t="s">
        <v>1340</v>
      </c>
      <c r="I1171" s="366" t="s">
        <v>34</v>
      </c>
      <c r="J1171" s="366" t="s">
        <v>608</v>
      </c>
      <c r="K1171" s="367" t="s">
        <v>48</v>
      </c>
      <c r="L1171" s="368"/>
      <c r="M1171" s="368" t="s">
        <v>1421</v>
      </c>
      <c r="N1171" s="367">
        <v>568945</v>
      </c>
      <c r="O1171" s="367" t="s">
        <v>1323</v>
      </c>
      <c r="P1171" s="371">
        <v>44190</v>
      </c>
      <c r="Q1171" s="372">
        <v>87.756081359999996</v>
      </c>
      <c r="R1171" s="372">
        <v>89.702816848951656</v>
      </c>
      <c r="S1171" s="367">
        <v>3</v>
      </c>
      <c r="T1171" s="369">
        <v>-0.28266056741324597</v>
      </c>
      <c r="U1171" s="369">
        <v>-3.0285728548940645</v>
      </c>
      <c r="V1171" s="369">
        <v>-0.27266899505743225</v>
      </c>
      <c r="W1171" s="369">
        <v>-2.4428011443401569</v>
      </c>
      <c r="Y1171" s="369"/>
      <c r="AA1171" s="369"/>
      <c r="AB1171" s="369">
        <v>0.2253479941015292</v>
      </c>
      <c r="AC1171" s="373">
        <v>-1.7053199971664832</v>
      </c>
      <c r="AD1171" s="575">
        <v>39737170000199</v>
      </c>
      <c r="AE1171" s="370" t="s">
        <v>2138</v>
      </c>
      <c r="AF1171" s="370" t="s">
        <v>1812</v>
      </c>
      <c r="AG1171" s="374" t="s">
        <v>1459</v>
      </c>
      <c r="AH1171" s="374" t="s">
        <v>1819</v>
      </c>
      <c r="AI1171" s="374">
        <v>0</v>
      </c>
      <c r="AJ1171" s="374">
        <v>0</v>
      </c>
      <c r="AK1171" s="374">
        <v>0</v>
      </c>
      <c r="AL1171" s="722">
        <v>2.5</v>
      </c>
      <c r="AM1171" s="722">
        <v>20</v>
      </c>
      <c r="AN1171" s="369" t="s">
        <v>1815</v>
      </c>
      <c r="AO1171" s="367" t="s">
        <v>1326</v>
      </c>
      <c r="AP1171" s="370" t="s">
        <v>1835</v>
      </c>
      <c r="AQ1171" s="376" t="s">
        <v>670</v>
      </c>
      <c r="AR1171" s="369">
        <v>3.5999999999999999E-3</v>
      </c>
      <c r="AS1171" s="369">
        <v>3.5999999999999999E-3</v>
      </c>
      <c r="AT1171" s="369" t="s">
        <v>1424</v>
      </c>
      <c r="AW1171"/>
      <c r="AX1171" s="198"/>
      <c r="AY1171" s="184"/>
      <c r="AZ1171" s="184"/>
      <c r="BA1171" s="184"/>
      <c r="BB1171" s="186"/>
      <c r="BC1171" s="184"/>
      <c r="BD1171" s="184"/>
      <c r="BE1171" s="184"/>
      <c r="BF1171" s="184"/>
      <c r="BG1171" s="186"/>
      <c r="BH1171" s="186"/>
      <c r="BI1171" s="199"/>
      <c r="BJ1171" s="199"/>
      <c r="BK1171" s="199"/>
      <c r="BL1171" s="186"/>
      <c r="BM1171" s="186"/>
      <c r="BN1171" s="186"/>
      <c r="BO1171" s="186"/>
      <c r="BP1171" s="186"/>
      <c r="BQ1171" s="186"/>
      <c r="BR1171" s="186"/>
      <c r="BS1171" s="186"/>
      <c r="BT1171" s="187"/>
      <c r="BU1171" s="188"/>
      <c r="BV1171" s="189"/>
      <c r="BW1171" s="185"/>
      <c r="BX1171"/>
      <c r="BZ1171"/>
    </row>
    <row r="1172" spans="2:78" ht="18.75">
      <c r="B1172" s="363" t="s">
        <v>724</v>
      </c>
      <c r="C1172" s="364">
        <v>36318507000135</v>
      </c>
      <c r="D1172" s="365" t="s">
        <v>14</v>
      </c>
      <c r="E1172" s="365" t="s">
        <v>607</v>
      </c>
      <c r="F1172" s="365" t="s">
        <v>674</v>
      </c>
      <c r="G1172" s="366" t="s">
        <v>1424</v>
      </c>
      <c r="H1172" s="366" t="s">
        <v>34</v>
      </c>
      <c r="I1172" s="366" t="s">
        <v>34</v>
      </c>
      <c r="J1172" s="366" t="s">
        <v>612</v>
      </c>
      <c r="K1172" s="367" t="s">
        <v>2139</v>
      </c>
      <c r="L1172" s="368"/>
      <c r="M1172" s="368" t="s">
        <v>1421</v>
      </c>
      <c r="N1172" s="367">
        <v>569062</v>
      </c>
      <c r="O1172" s="367" t="s">
        <v>1323</v>
      </c>
      <c r="P1172" s="371">
        <v>44202</v>
      </c>
      <c r="Q1172" s="372">
        <v>8.8527371400000003</v>
      </c>
      <c r="R1172" s="372">
        <v>16.220343120557779</v>
      </c>
      <c r="S1172" s="367">
        <v>3</v>
      </c>
      <c r="T1172" s="369">
        <v>-0.36353964070424916</v>
      </c>
      <c r="U1172" s="369">
        <v>-3.8951534612366845</v>
      </c>
      <c r="V1172" s="369">
        <v>-0.33978343423611723</v>
      </c>
      <c r="W1172" s="369">
        <v>-3.0440694652686417</v>
      </c>
      <c r="Y1172" s="369"/>
      <c r="AA1172" s="369"/>
      <c r="AB1172" s="369">
        <v>0.23024817049744664</v>
      </c>
      <c r="AC1172" s="373">
        <v>-1.9605145129541142</v>
      </c>
      <c r="AD1172" s="575">
        <v>38032334000110</v>
      </c>
      <c r="AE1172" s="370" t="s">
        <v>2037</v>
      </c>
      <c r="AF1172" s="370" t="s">
        <v>1812</v>
      </c>
      <c r="AG1172" s="374" t="s">
        <v>1459</v>
      </c>
      <c r="AH1172" s="374" t="s">
        <v>1813</v>
      </c>
      <c r="AI1172" s="374">
        <v>0</v>
      </c>
      <c r="AJ1172" s="374">
        <v>0</v>
      </c>
      <c r="AK1172" s="374">
        <v>0</v>
      </c>
      <c r="AL1172" s="722">
        <v>0.55000000000000004</v>
      </c>
      <c r="AM1172" s="722">
        <v>0</v>
      </c>
      <c r="AN1172" s="369" t="s">
        <v>1815</v>
      </c>
      <c r="AO1172" s="367" t="s">
        <v>1326</v>
      </c>
      <c r="AP1172" s="370" t="s">
        <v>1816</v>
      </c>
      <c r="AQ1172" s="376" t="s">
        <v>689</v>
      </c>
      <c r="AR1172" s="369">
        <v>3.6666666666666701E-3</v>
      </c>
      <c r="AS1172" s="369">
        <v>3.6666666666666701E-3</v>
      </c>
      <c r="AT1172" s="369" t="s">
        <v>1424</v>
      </c>
      <c r="AW1172"/>
      <c r="AX1172" s="198"/>
      <c r="AY1172" s="184"/>
      <c r="AZ1172" s="184"/>
      <c r="BA1172" s="184"/>
      <c r="BB1172" s="186"/>
      <c r="BC1172" s="184"/>
      <c r="BD1172" s="184"/>
      <c r="BE1172" s="184"/>
      <c r="BF1172" s="184"/>
      <c r="BG1172" s="186"/>
      <c r="BH1172" s="186"/>
      <c r="BI1172" s="199"/>
      <c r="BJ1172" s="199"/>
      <c r="BK1172" s="199"/>
      <c r="BL1172" s="186"/>
      <c r="BM1172" s="186"/>
      <c r="BN1172" s="186"/>
      <c r="BO1172" s="186"/>
      <c r="BP1172" s="186"/>
      <c r="BQ1172" s="186"/>
      <c r="BR1172" s="186"/>
      <c r="BS1172" s="186"/>
      <c r="BT1172" s="187"/>
      <c r="BU1172" s="188"/>
      <c r="BV1172" s="189"/>
      <c r="BW1172" s="185"/>
      <c r="BX1172"/>
      <c r="BZ1172"/>
    </row>
    <row r="1173" spans="2:78" ht="18.75">
      <c r="B1173" s="363" t="s">
        <v>387</v>
      </c>
      <c r="C1173" s="364"/>
      <c r="D1173" s="365" t="s">
        <v>14</v>
      </c>
      <c r="E1173" s="365" t="s">
        <v>607</v>
      </c>
      <c r="F1173" s="365" t="s">
        <v>1424</v>
      </c>
      <c r="G1173" s="366" t="s">
        <v>1424</v>
      </c>
      <c r="H1173" s="366" t="s">
        <v>34</v>
      </c>
      <c r="I1173" s="366" t="s">
        <v>34</v>
      </c>
      <c r="J1173" s="366" t="s">
        <v>608</v>
      </c>
      <c r="L1173" s="368"/>
      <c r="M1173" s="368" t="s">
        <v>1421</v>
      </c>
      <c r="N1173" s="367">
        <v>569666</v>
      </c>
      <c r="O1173" s="367" t="s">
        <v>1323</v>
      </c>
      <c r="P1173" s="371"/>
      <c r="S1173" s="367"/>
      <c r="U1173" s="369"/>
      <c r="W1173" s="369"/>
      <c r="Y1173" s="369"/>
      <c r="AA1173" s="369"/>
      <c r="AD1173" s="575">
        <v>0</v>
      </c>
      <c r="AE1173" s="370"/>
      <c r="AF1173" s="370"/>
      <c r="AG1173" s="374" t="s">
        <v>1458</v>
      </c>
      <c r="AH1173" s="374"/>
      <c r="AI1173" s="374">
        <v>5000</v>
      </c>
      <c r="AJ1173" s="374">
        <v>100</v>
      </c>
      <c r="AK1173" s="374">
        <v>5000</v>
      </c>
      <c r="AN1173" s="369"/>
      <c r="AO1173" s="367" t="s">
        <v>1326</v>
      </c>
      <c r="AP1173" s="370"/>
      <c r="AR1173" s="369">
        <v>2E-3</v>
      </c>
      <c r="AS1173" s="369">
        <v>2E-3</v>
      </c>
      <c r="AT1173" s="369" t="s">
        <v>1424</v>
      </c>
      <c r="AW1173"/>
      <c r="AX1173" s="198"/>
      <c r="AY1173" s="184"/>
      <c r="AZ1173" s="184"/>
      <c r="BA1173" s="184"/>
      <c r="BB1173" s="186"/>
      <c r="BC1173" s="184"/>
      <c r="BD1173" s="184"/>
      <c r="BE1173" s="184"/>
      <c r="BF1173" s="184"/>
      <c r="BG1173" s="186"/>
      <c r="BH1173" s="186"/>
      <c r="BI1173" s="199"/>
      <c r="BJ1173" s="199"/>
      <c r="BK1173" s="199"/>
      <c r="BL1173" s="186"/>
      <c r="BM1173" s="186"/>
      <c r="BN1173" s="186"/>
      <c r="BO1173" s="186"/>
      <c r="BP1173" s="186"/>
      <c r="BQ1173" s="186"/>
      <c r="BR1173" s="186"/>
      <c r="BS1173" s="186"/>
      <c r="BT1173" s="187"/>
      <c r="BU1173" s="188"/>
      <c r="BV1173" s="189"/>
      <c r="BW1173" s="185"/>
      <c r="BX1173"/>
      <c r="BZ1173"/>
    </row>
    <row r="1174" spans="2:78" ht="18.75">
      <c r="B1174" s="363" t="s">
        <v>1083</v>
      </c>
      <c r="C1174" s="364">
        <v>40141547000121</v>
      </c>
      <c r="D1174" s="365" t="s">
        <v>11</v>
      </c>
      <c r="E1174" s="365" t="s">
        <v>620</v>
      </c>
      <c r="F1174" s="365" t="s">
        <v>665</v>
      </c>
      <c r="G1174" s="366" t="s">
        <v>740</v>
      </c>
      <c r="H1174" s="366" t="s">
        <v>34</v>
      </c>
      <c r="I1174" s="366" t="s">
        <v>1424</v>
      </c>
      <c r="J1174" s="366" t="s">
        <v>1424</v>
      </c>
      <c r="K1174" s="367" t="s">
        <v>48</v>
      </c>
      <c r="L1174" s="368"/>
      <c r="M1174" s="368" t="s">
        <v>34</v>
      </c>
      <c r="N1174" s="367">
        <v>569690</v>
      </c>
      <c r="O1174" s="367" t="s">
        <v>1323</v>
      </c>
      <c r="P1174" s="371">
        <v>44200</v>
      </c>
      <c r="Q1174" s="372">
        <v>17.59969624</v>
      </c>
      <c r="R1174" s="372">
        <v>18.573131851190471</v>
      </c>
      <c r="S1174" s="367">
        <v>1</v>
      </c>
      <c r="T1174" s="369">
        <v>0.10019989313989663</v>
      </c>
      <c r="U1174" s="369">
        <v>1.0735939547702051</v>
      </c>
      <c r="V1174" s="369">
        <v>0.13017307842959336</v>
      </c>
      <c r="W1174" s="369">
        <v>1.1662013309694932</v>
      </c>
      <c r="Y1174" s="369"/>
      <c r="AA1174" s="369"/>
      <c r="AB1174" s="369">
        <v>4.7636328565528407E-2</v>
      </c>
      <c r="AC1174" s="373">
        <v>0.38944296050888061</v>
      </c>
      <c r="AD1174" s="575">
        <v>36776025000129</v>
      </c>
      <c r="AE1174" s="370" t="s">
        <v>1957</v>
      </c>
      <c r="AF1174" s="370" t="s">
        <v>1833</v>
      </c>
      <c r="AG1174" s="374" t="s">
        <v>1458</v>
      </c>
      <c r="AH1174" s="374" t="s">
        <v>1813</v>
      </c>
      <c r="AI1174" s="374">
        <v>5000</v>
      </c>
      <c r="AJ1174" s="374">
        <v>0</v>
      </c>
      <c r="AK1174" s="374">
        <v>0</v>
      </c>
      <c r="AL1174" s="722">
        <v>1.5</v>
      </c>
      <c r="AM1174" s="722">
        <v>25</v>
      </c>
      <c r="AN1174" s="369" t="s">
        <v>1815</v>
      </c>
      <c r="AO1174" s="367" t="s">
        <v>1326</v>
      </c>
      <c r="AP1174" s="370" t="s">
        <v>1835</v>
      </c>
      <c r="AQ1174" s="376" t="s">
        <v>1950</v>
      </c>
      <c r="AR1174" s="369">
        <v>5.0000000000000001E-3</v>
      </c>
      <c r="AS1174" s="369">
        <v>5.0000000000000001E-3</v>
      </c>
      <c r="AT1174" s="369" t="s">
        <v>1424</v>
      </c>
      <c r="AW1174"/>
      <c r="AX1174" s="198"/>
      <c r="AY1174" s="184"/>
      <c r="AZ1174" s="184"/>
      <c r="BA1174" s="184"/>
      <c r="BB1174" s="186"/>
      <c r="BC1174" s="184"/>
      <c r="BD1174" s="184"/>
      <c r="BE1174" s="184"/>
      <c r="BF1174" s="184"/>
      <c r="BG1174" s="186"/>
      <c r="BH1174" s="186"/>
      <c r="BI1174" s="199"/>
      <c r="BJ1174" s="199"/>
      <c r="BK1174" s="199"/>
      <c r="BL1174" s="186"/>
      <c r="BM1174" s="186"/>
      <c r="BN1174" s="186"/>
      <c r="BO1174" s="186"/>
      <c r="BP1174" s="186"/>
      <c r="BQ1174" s="186"/>
      <c r="BR1174" s="186"/>
      <c r="BS1174" s="186"/>
      <c r="BT1174" s="187"/>
      <c r="BU1174" s="188"/>
      <c r="BV1174" s="189"/>
      <c r="BW1174" s="185"/>
      <c r="BX1174"/>
      <c r="BZ1174"/>
    </row>
    <row r="1175" spans="2:78" ht="18.75">
      <c r="B1175" s="363" t="s">
        <v>797</v>
      </c>
      <c r="C1175" s="364"/>
      <c r="D1175" s="365" t="s">
        <v>14</v>
      </c>
      <c r="E1175" s="365" t="s">
        <v>607</v>
      </c>
      <c r="F1175" s="365" t="s">
        <v>862</v>
      </c>
      <c r="G1175" s="366" t="s">
        <v>1424</v>
      </c>
      <c r="H1175" s="366" t="s">
        <v>34</v>
      </c>
      <c r="I1175" s="366" t="s">
        <v>34</v>
      </c>
      <c r="J1175" s="366" t="s">
        <v>611</v>
      </c>
      <c r="L1175" s="368"/>
      <c r="M1175" s="368" t="s">
        <v>1421</v>
      </c>
      <c r="N1175" s="367">
        <v>570451</v>
      </c>
      <c r="O1175" s="367" t="s">
        <v>1323</v>
      </c>
      <c r="P1175" s="371"/>
      <c r="S1175" s="367"/>
      <c r="U1175" s="369"/>
      <c r="W1175" s="369"/>
      <c r="Y1175" s="369"/>
      <c r="AA1175" s="369"/>
      <c r="AD1175" s="575">
        <v>40910469000182</v>
      </c>
      <c r="AE1175" s="370"/>
      <c r="AF1175" s="370"/>
      <c r="AG1175" s="374" t="s">
        <v>1461</v>
      </c>
      <c r="AH1175" s="374"/>
      <c r="AI1175" s="374">
        <v>1000</v>
      </c>
      <c r="AJ1175" s="374">
        <v>0</v>
      </c>
      <c r="AK1175" s="374">
        <v>0</v>
      </c>
      <c r="AN1175" s="369"/>
      <c r="AO1175" s="367" t="s">
        <v>1326</v>
      </c>
      <c r="AP1175" s="370"/>
      <c r="AR1175" s="369">
        <v>1.6665E-3</v>
      </c>
      <c r="AS1175" s="369">
        <v>1.6665E-3</v>
      </c>
      <c r="AT1175" s="369" t="s">
        <v>1424</v>
      </c>
      <c r="AW1175"/>
      <c r="AX1175" s="198"/>
      <c r="AY1175" s="184"/>
      <c r="AZ1175" s="184"/>
      <c r="BA1175" s="184"/>
      <c r="BB1175" s="186"/>
      <c r="BC1175" s="184"/>
      <c r="BD1175" s="184"/>
      <c r="BE1175" s="184"/>
      <c r="BF1175" s="184"/>
      <c r="BG1175" s="186"/>
      <c r="BH1175" s="186"/>
      <c r="BI1175" s="199"/>
      <c r="BJ1175" s="199"/>
      <c r="BK1175" s="199"/>
      <c r="BL1175" s="186"/>
      <c r="BM1175" s="186"/>
      <c r="BN1175" s="186"/>
      <c r="BO1175" s="186"/>
      <c r="BP1175" s="186"/>
      <c r="BQ1175" s="186"/>
      <c r="BR1175" s="186"/>
      <c r="BS1175" s="186"/>
      <c r="BT1175" s="187"/>
      <c r="BU1175" s="188"/>
      <c r="BV1175" s="189"/>
      <c r="BW1175" s="185"/>
      <c r="BX1175"/>
      <c r="BZ1175"/>
    </row>
    <row r="1176" spans="2:78" ht="18.75">
      <c r="B1176" s="363" t="s">
        <v>800</v>
      </c>
      <c r="C1176" s="364"/>
      <c r="D1176" s="365" t="s">
        <v>13</v>
      </c>
      <c r="E1176" s="365" t="s">
        <v>616</v>
      </c>
      <c r="F1176" s="365" t="s">
        <v>617</v>
      </c>
      <c r="G1176" s="366" t="s">
        <v>34</v>
      </c>
      <c r="H1176" s="366" t="s">
        <v>1340</v>
      </c>
      <c r="I1176" s="366" t="s">
        <v>34</v>
      </c>
      <c r="J1176" s="366" t="s">
        <v>608</v>
      </c>
      <c r="L1176" s="368"/>
      <c r="M1176" s="368" t="s">
        <v>1421</v>
      </c>
      <c r="N1176" s="367">
        <v>570461</v>
      </c>
      <c r="O1176" s="367" t="s">
        <v>1323</v>
      </c>
      <c r="P1176" s="371"/>
      <c r="S1176" s="367"/>
      <c r="U1176" s="369"/>
      <c r="W1176" s="369"/>
      <c r="Y1176" s="369"/>
      <c r="AA1176" s="369"/>
      <c r="AD1176" s="575">
        <v>37243087000138</v>
      </c>
      <c r="AE1176" s="370"/>
      <c r="AF1176" s="370"/>
      <c r="AG1176" s="374" t="s">
        <v>1461</v>
      </c>
      <c r="AH1176" s="374"/>
      <c r="AI1176" s="374">
        <v>1000</v>
      </c>
      <c r="AJ1176" s="374">
        <v>0</v>
      </c>
      <c r="AK1176" s="374">
        <v>0</v>
      </c>
      <c r="AN1176" s="369"/>
      <c r="AO1176" s="367" t="s">
        <v>1326</v>
      </c>
      <c r="AP1176" s="370"/>
      <c r="AR1176" s="369">
        <v>1.9997999999999999E-3</v>
      </c>
      <c r="AS1176" s="369">
        <v>1.9997999999999999E-3</v>
      </c>
      <c r="AT1176" s="369" t="s">
        <v>1424</v>
      </c>
      <c r="AW1176"/>
      <c r="AX1176" s="198"/>
      <c r="AY1176" s="184"/>
      <c r="AZ1176" s="184"/>
      <c r="BA1176" s="184"/>
      <c r="BB1176" s="186"/>
      <c r="BC1176" s="184"/>
      <c r="BD1176" s="184"/>
      <c r="BE1176" s="184"/>
      <c r="BF1176" s="184"/>
      <c r="BG1176" s="186"/>
      <c r="BH1176" s="186"/>
      <c r="BI1176" s="199"/>
      <c r="BJ1176" s="199"/>
      <c r="BK1176" s="199"/>
      <c r="BL1176" s="186"/>
      <c r="BM1176" s="186"/>
      <c r="BN1176" s="186"/>
      <c r="BO1176" s="186"/>
      <c r="BP1176" s="186"/>
      <c r="BQ1176" s="186"/>
      <c r="BR1176" s="186"/>
      <c r="BS1176" s="186"/>
      <c r="BT1176" s="187"/>
      <c r="BU1176" s="188"/>
      <c r="BV1176" s="189"/>
      <c r="BW1176" s="185"/>
      <c r="BX1176"/>
      <c r="BZ1176"/>
    </row>
    <row r="1177" spans="2:78" ht="18.75">
      <c r="B1177" s="363" t="s">
        <v>583</v>
      </c>
      <c r="C1177" s="364">
        <v>37994000000164</v>
      </c>
      <c r="D1177" s="365" t="s">
        <v>14</v>
      </c>
      <c r="E1177" s="365" t="s">
        <v>607</v>
      </c>
      <c r="F1177" s="365" t="s">
        <v>1424</v>
      </c>
      <c r="G1177" s="366" t="s">
        <v>868</v>
      </c>
      <c r="H1177" s="366" t="s">
        <v>34</v>
      </c>
      <c r="I1177" s="366" t="s">
        <v>34</v>
      </c>
      <c r="J1177" s="366" t="s">
        <v>611</v>
      </c>
      <c r="K1177" s="367" t="s">
        <v>49</v>
      </c>
      <c r="L1177" s="368" t="s">
        <v>717</v>
      </c>
      <c r="M1177" s="368" t="s">
        <v>1421</v>
      </c>
      <c r="N1177" s="367">
        <v>570621</v>
      </c>
      <c r="O1177" s="367" t="s">
        <v>1323</v>
      </c>
      <c r="P1177" s="371">
        <v>44181</v>
      </c>
      <c r="Q1177" s="372">
        <v>5.2159986199999997</v>
      </c>
      <c r="R1177" s="372">
        <v>21177.346712636387</v>
      </c>
      <c r="S1177" s="367">
        <v>2</v>
      </c>
      <c r="T1177" s="369">
        <v>-0.42058731646360492</v>
      </c>
      <c r="U1177" s="369">
        <v>-4.5063920355475862</v>
      </c>
      <c r="V1177" s="369">
        <v>-0.41078800245304292</v>
      </c>
      <c r="W1177" s="369">
        <v>-3.6801888761211701</v>
      </c>
      <c r="Y1177" s="369"/>
      <c r="AA1177" s="369"/>
      <c r="AB1177" s="369">
        <v>0.33907123973023112</v>
      </c>
      <c r="AC1177" s="373">
        <v>-1.5407070457345127</v>
      </c>
      <c r="AD1177" s="575">
        <v>0</v>
      </c>
      <c r="AE1177" s="370" t="s">
        <v>2140</v>
      </c>
      <c r="AF1177" s="370" t="s">
        <v>1830</v>
      </c>
      <c r="AG1177" s="374" t="s">
        <v>743</v>
      </c>
      <c r="AH1177" s="374" t="s">
        <v>1813</v>
      </c>
      <c r="AI1177" s="374">
        <v>1000</v>
      </c>
      <c r="AJ1177" s="374">
        <v>1000</v>
      </c>
      <c r="AK1177" s="374">
        <v>1000</v>
      </c>
      <c r="AL1177" s="722">
        <v>0</v>
      </c>
      <c r="AM1177" s="722">
        <v>0</v>
      </c>
      <c r="AN1177" s="369" t="s">
        <v>1824</v>
      </c>
      <c r="AO1177" s="367" t="s">
        <v>1326</v>
      </c>
      <c r="AP1177" s="370" t="s">
        <v>1816</v>
      </c>
      <c r="AQ1177" s="376" t="s">
        <v>689</v>
      </c>
      <c r="AR1177" s="369">
        <v>5.0000000000000001E-4</v>
      </c>
      <c r="AS1177" s="369">
        <v>5.0000000000000001E-4</v>
      </c>
      <c r="AT1177" s="369" t="s">
        <v>1424</v>
      </c>
      <c r="AW1177"/>
      <c r="AX1177" s="198"/>
      <c r="AY1177" s="184"/>
      <c r="AZ1177" s="184"/>
      <c r="BA1177" s="184"/>
      <c r="BB1177" s="186"/>
      <c r="BC1177" s="184"/>
      <c r="BD1177" s="184"/>
      <c r="BE1177" s="184"/>
      <c r="BF1177" s="184"/>
      <c r="BG1177" s="186"/>
      <c r="BH1177" s="186"/>
      <c r="BI1177" s="199"/>
      <c r="BJ1177" s="199"/>
      <c r="BK1177" s="199"/>
      <c r="BL1177" s="186"/>
      <c r="BM1177" s="186"/>
      <c r="BN1177" s="186"/>
      <c r="BO1177" s="186"/>
      <c r="BP1177" s="186"/>
      <c r="BQ1177" s="186"/>
      <c r="BR1177" s="186"/>
      <c r="BS1177" s="186"/>
      <c r="BT1177" s="187"/>
      <c r="BU1177" s="188"/>
      <c r="BV1177" s="189"/>
      <c r="BW1177" s="185"/>
      <c r="BX1177"/>
      <c r="BZ1177"/>
    </row>
    <row r="1178" spans="2:78" ht="18.75">
      <c r="B1178" s="363" t="s">
        <v>1149</v>
      </c>
      <c r="C1178" s="364"/>
      <c r="D1178" s="365" t="s">
        <v>11</v>
      </c>
      <c r="E1178" s="365" t="s">
        <v>663</v>
      </c>
      <c r="F1178" s="365" t="s">
        <v>1424</v>
      </c>
      <c r="G1178" s="366" t="s">
        <v>1424</v>
      </c>
      <c r="H1178" s="366" t="s">
        <v>34</v>
      </c>
      <c r="I1178" s="366" t="s">
        <v>34</v>
      </c>
      <c r="J1178" s="366" t="s">
        <v>698</v>
      </c>
      <c r="L1178" s="368"/>
      <c r="M1178" s="368" t="s">
        <v>34</v>
      </c>
      <c r="N1178" s="367">
        <v>570931</v>
      </c>
      <c r="O1178" s="367" t="s">
        <v>1323</v>
      </c>
      <c r="P1178" s="371"/>
      <c r="S1178" s="367"/>
      <c r="U1178" s="369"/>
      <c r="W1178" s="369"/>
      <c r="Y1178" s="369"/>
      <c r="AA1178" s="369"/>
      <c r="AD1178" s="575">
        <v>0</v>
      </c>
      <c r="AE1178" s="370"/>
      <c r="AF1178" s="370"/>
      <c r="AG1178" s="374" t="s">
        <v>1458</v>
      </c>
      <c r="AH1178" s="374"/>
      <c r="AI1178" s="374">
        <v>1000</v>
      </c>
      <c r="AJ1178" s="374">
        <v>1000</v>
      </c>
      <c r="AK1178" s="374">
        <v>1000</v>
      </c>
      <c r="AN1178" s="369"/>
      <c r="AO1178" s="367" t="s">
        <v>1326</v>
      </c>
      <c r="AP1178" s="370"/>
      <c r="AR1178" s="369">
        <v>2.8002000000000001E-3</v>
      </c>
      <c r="AS1178" s="369">
        <v>2.8002000000000001E-3</v>
      </c>
      <c r="AT1178" s="369" t="s">
        <v>1424</v>
      </c>
      <c r="AW1178"/>
      <c r="AX1178" s="198"/>
      <c r="AY1178" s="184"/>
      <c r="AZ1178" s="184"/>
      <c r="BA1178" s="184"/>
      <c r="BB1178" s="186"/>
      <c r="BC1178" s="184"/>
      <c r="BD1178" s="184"/>
      <c r="BE1178" s="184"/>
      <c r="BF1178" s="184"/>
      <c r="BG1178" s="186"/>
      <c r="BH1178" s="186"/>
      <c r="BI1178" s="199"/>
      <c r="BJ1178" s="199"/>
      <c r="BK1178" s="199"/>
      <c r="BL1178" s="186"/>
      <c r="BM1178" s="186"/>
      <c r="BN1178" s="186"/>
      <c r="BO1178" s="186"/>
      <c r="BP1178" s="186"/>
      <c r="BQ1178" s="186"/>
      <c r="BR1178" s="186"/>
      <c r="BS1178" s="186"/>
      <c r="BT1178" s="187"/>
      <c r="BU1178" s="188"/>
      <c r="BV1178" s="189"/>
      <c r="BW1178" s="185"/>
      <c r="BX1178"/>
      <c r="BZ1178"/>
    </row>
    <row r="1179" spans="2:78" ht="18.75">
      <c r="B1179" s="363" t="s">
        <v>1302</v>
      </c>
      <c r="C1179" s="364"/>
      <c r="D1179" s="365" t="s">
        <v>14</v>
      </c>
      <c r="E1179" s="365" t="s">
        <v>607</v>
      </c>
      <c r="F1179" s="365" t="s">
        <v>1424</v>
      </c>
      <c r="G1179" s="366" t="s">
        <v>1424</v>
      </c>
      <c r="H1179" s="366" t="s">
        <v>34</v>
      </c>
      <c r="I1179" s="366" t="s">
        <v>34</v>
      </c>
      <c r="J1179" s="366" t="s">
        <v>611</v>
      </c>
      <c r="L1179" s="368"/>
      <c r="M1179" s="368" t="s">
        <v>1421</v>
      </c>
      <c r="N1179" s="367">
        <v>572063</v>
      </c>
      <c r="O1179" s="367" t="s">
        <v>1323</v>
      </c>
      <c r="P1179" s="371"/>
      <c r="S1179" s="367"/>
      <c r="U1179" s="369"/>
      <c r="W1179" s="369"/>
      <c r="Y1179" s="369"/>
      <c r="AA1179" s="369"/>
      <c r="AD1179" s="575">
        <v>0</v>
      </c>
      <c r="AE1179" s="370"/>
      <c r="AF1179" s="370"/>
      <c r="AG1179" s="374" t="s">
        <v>1462</v>
      </c>
      <c r="AH1179" s="374"/>
      <c r="AI1179" s="374">
        <v>0</v>
      </c>
      <c r="AJ1179" s="374">
        <v>0</v>
      </c>
      <c r="AK1179" s="374">
        <v>0</v>
      </c>
      <c r="AN1179" s="369"/>
      <c r="AO1179" s="367" t="s">
        <v>1326</v>
      </c>
      <c r="AP1179" s="370"/>
      <c r="AR1179" s="369">
        <v>3.5000000000000001E-3</v>
      </c>
      <c r="AS1179" s="369">
        <v>3.5000000000000001E-3</v>
      </c>
      <c r="AT1179" s="369" t="s">
        <v>1424</v>
      </c>
      <c r="AW1179"/>
      <c r="AX1179" s="198"/>
      <c r="AY1179" s="184"/>
      <c r="AZ1179" s="184"/>
      <c r="BA1179" s="184"/>
      <c r="BB1179" s="186"/>
      <c r="BC1179" s="184"/>
      <c r="BD1179" s="184"/>
      <c r="BE1179" s="184"/>
      <c r="BF1179" s="184"/>
      <c r="BG1179" s="186"/>
      <c r="BH1179" s="186"/>
      <c r="BI1179" s="199"/>
      <c r="BJ1179" s="199"/>
      <c r="BK1179" s="199"/>
      <c r="BL1179" s="186"/>
      <c r="BM1179" s="186"/>
      <c r="BN1179" s="186"/>
      <c r="BO1179" s="186"/>
      <c r="BP1179" s="186"/>
      <c r="BQ1179" s="186"/>
      <c r="BR1179" s="186"/>
      <c r="BS1179" s="186"/>
      <c r="BT1179" s="187"/>
      <c r="BU1179" s="188"/>
      <c r="BV1179" s="189"/>
      <c r="BW1179" s="185"/>
      <c r="BX1179"/>
      <c r="BZ1179"/>
    </row>
    <row r="1180" spans="2:78" ht="18.75">
      <c r="B1180" s="363" t="s">
        <v>365</v>
      </c>
      <c r="C1180" s="364"/>
      <c r="D1180" s="365" t="s">
        <v>11</v>
      </c>
      <c r="E1180" s="365" t="s">
        <v>620</v>
      </c>
      <c r="F1180" s="365" t="s">
        <v>1424</v>
      </c>
      <c r="G1180" s="366" t="s">
        <v>740</v>
      </c>
      <c r="H1180" s="366" t="s">
        <v>34</v>
      </c>
      <c r="I1180" s="366" t="s">
        <v>34</v>
      </c>
      <c r="J1180" s="366" t="s">
        <v>1424</v>
      </c>
      <c r="L1180" s="368"/>
      <c r="M1180" s="368" t="s">
        <v>34</v>
      </c>
      <c r="N1180" s="367">
        <v>572314</v>
      </c>
      <c r="O1180" s="367" t="s">
        <v>1323</v>
      </c>
      <c r="P1180" s="371"/>
      <c r="S1180" s="367"/>
      <c r="U1180" s="369"/>
      <c r="W1180" s="369"/>
      <c r="Y1180" s="369"/>
      <c r="AA1180" s="369"/>
      <c r="AD1180" s="575">
        <v>0</v>
      </c>
      <c r="AE1180" s="370"/>
      <c r="AF1180" s="370"/>
      <c r="AG1180" s="374" t="s">
        <v>1458</v>
      </c>
      <c r="AH1180" s="374"/>
      <c r="AI1180" s="374">
        <v>100</v>
      </c>
      <c r="AJ1180" s="374">
        <v>100</v>
      </c>
      <c r="AK1180" s="374">
        <v>100</v>
      </c>
      <c r="AN1180" s="369"/>
      <c r="AO1180" s="367" t="s">
        <v>1326</v>
      </c>
      <c r="AP1180" s="370"/>
      <c r="AR1180" s="369">
        <v>3.6666666666666701E-3</v>
      </c>
      <c r="AS1180" s="369">
        <v>3.6666666666666701E-3</v>
      </c>
      <c r="AT1180" s="369" t="s">
        <v>1424</v>
      </c>
      <c r="AW1180"/>
      <c r="AX1180" s="198"/>
      <c r="AY1180" s="184"/>
      <c r="AZ1180" s="184"/>
      <c r="BA1180" s="184"/>
      <c r="BB1180" s="186"/>
      <c r="BC1180" s="184"/>
      <c r="BD1180" s="184"/>
      <c r="BE1180" s="184"/>
      <c r="BF1180" s="184"/>
      <c r="BG1180" s="186"/>
      <c r="BH1180" s="186"/>
      <c r="BI1180" s="199"/>
      <c r="BJ1180" s="199"/>
      <c r="BK1180" s="199"/>
      <c r="BL1180" s="186"/>
      <c r="BM1180" s="186"/>
      <c r="BN1180" s="186"/>
      <c r="BO1180" s="186"/>
      <c r="BP1180" s="186"/>
      <c r="BQ1180" s="186"/>
      <c r="BR1180" s="186"/>
      <c r="BS1180" s="186"/>
      <c r="BT1180" s="187"/>
      <c r="BU1180" s="188"/>
      <c r="BV1180" s="189"/>
      <c r="BW1180" s="185"/>
      <c r="BX1180"/>
      <c r="BZ1180"/>
    </row>
    <row r="1181" spans="2:78" ht="18.75">
      <c r="B1181" s="363" t="s">
        <v>510</v>
      </c>
      <c r="C1181" s="364">
        <v>40503169000189</v>
      </c>
      <c r="D1181" s="365" t="s">
        <v>14</v>
      </c>
      <c r="E1181" s="365" t="s">
        <v>607</v>
      </c>
      <c r="F1181" s="365" t="s">
        <v>701</v>
      </c>
      <c r="G1181" s="366" t="s">
        <v>1424</v>
      </c>
      <c r="H1181" s="366" t="s">
        <v>34</v>
      </c>
      <c r="I1181" s="366" t="s">
        <v>34</v>
      </c>
      <c r="J1181" s="366" t="s">
        <v>611</v>
      </c>
      <c r="K1181" s="367" t="s">
        <v>48</v>
      </c>
      <c r="L1181" s="368" t="s">
        <v>1341</v>
      </c>
      <c r="M1181" s="368" t="s">
        <v>1421</v>
      </c>
      <c r="N1181" s="367">
        <v>572330</v>
      </c>
      <c r="O1181" s="367" t="s">
        <v>1323</v>
      </c>
      <c r="P1181" s="371">
        <v>44227</v>
      </c>
      <c r="Q1181" s="372">
        <v>57.157468860000002</v>
      </c>
      <c r="R1181" s="372">
        <v>81.151200753625417</v>
      </c>
      <c r="S1181" s="367">
        <v>1</v>
      </c>
      <c r="T1181" s="369">
        <v>-0.22123872681854961</v>
      </c>
      <c r="U1181" s="369">
        <v>-2.370467195427358</v>
      </c>
      <c r="V1181" s="369">
        <v>-0.21001241313197483</v>
      </c>
      <c r="W1181" s="369">
        <v>-1.8814701063330244</v>
      </c>
      <c r="Y1181" s="369"/>
      <c r="AA1181" s="369"/>
      <c r="AB1181" s="369">
        <v>0.53547683035588001</v>
      </c>
      <c r="AC1181" s="373">
        <v>-0.60064944084224137</v>
      </c>
      <c r="AD1181" s="575">
        <v>0</v>
      </c>
      <c r="AE1181" s="370" t="s">
        <v>2094</v>
      </c>
      <c r="AF1181" s="370" t="s">
        <v>1833</v>
      </c>
      <c r="AG1181" s="374" t="s">
        <v>1458</v>
      </c>
      <c r="AH1181" s="374" t="s">
        <v>1819</v>
      </c>
      <c r="AI1181" s="374">
        <v>0</v>
      </c>
      <c r="AJ1181" s="374">
        <v>0</v>
      </c>
      <c r="AK1181" s="374">
        <v>0</v>
      </c>
      <c r="AL1181" s="722">
        <v>0.25</v>
      </c>
      <c r="AM1181" s="722">
        <v>0</v>
      </c>
      <c r="AN1181" s="369" t="s">
        <v>1815</v>
      </c>
      <c r="AO1181" s="367" t="s">
        <v>1326</v>
      </c>
      <c r="AP1181" s="370" t="s">
        <v>1835</v>
      </c>
      <c r="AQ1181" s="376" t="s">
        <v>670</v>
      </c>
      <c r="AR1181" s="369">
        <v>8.3325000000000001E-4</v>
      </c>
      <c r="AS1181" s="369">
        <v>8.3325000000000001E-4</v>
      </c>
      <c r="AT1181" s="369" t="s">
        <v>1424</v>
      </c>
      <c r="AW1181"/>
      <c r="AX1181" s="198"/>
      <c r="AY1181" s="184"/>
      <c r="AZ1181" s="184"/>
      <c r="BA1181" s="184"/>
      <c r="BB1181" s="186"/>
      <c r="BC1181" s="184"/>
      <c r="BD1181" s="184"/>
      <c r="BE1181" s="184"/>
      <c r="BF1181" s="184"/>
      <c r="BG1181" s="186"/>
      <c r="BH1181" s="186"/>
      <c r="BI1181" s="199"/>
      <c r="BJ1181" s="199"/>
      <c r="BK1181" s="199"/>
      <c r="BL1181" s="186"/>
      <c r="BM1181" s="186"/>
      <c r="BN1181" s="186"/>
      <c r="BO1181" s="186"/>
      <c r="BP1181" s="186"/>
      <c r="BQ1181" s="186"/>
      <c r="BR1181" s="186"/>
      <c r="BS1181" s="186"/>
      <c r="BT1181" s="187"/>
      <c r="BU1181" s="188"/>
      <c r="BV1181" s="189"/>
      <c r="BW1181" s="185"/>
      <c r="BX1181"/>
      <c r="BZ1181"/>
    </row>
    <row r="1182" spans="2:78" ht="18.75">
      <c r="B1182" s="363" t="s">
        <v>399</v>
      </c>
      <c r="C1182" s="364"/>
      <c r="D1182" s="365" t="s">
        <v>13</v>
      </c>
      <c r="E1182" s="365" t="s">
        <v>616</v>
      </c>
      <c r="F1182" s="365" t="s">
        <v>617</v>
      </c>
      <c r="G1182" s="366" t="s">
        <v>34</v>
      </c>
      <c r="H1182" s="366" t="s">
        <v>1340</v>
      </c>
      <c r="I1182" s="366" t="s">
        <v>34</v>
      </c>
      <c r="J1182" s="366" t="s">
        <v>608</v>
      </c>
      <c r="L1182" s="368"/>
      <c r="M1182" s="368" t="s">
        <v>34</v>
      </c>
      <c r="N1182" s="367">
        <v>573019</v>
      </c>
      <c r="O1182" s="367" t="s">
        <v>1323</v>
      </c>
      <c r="P1182" s="371"/>
      <c r="S1182" s="367"/>
      <c r="U1182" s="369"/>
      <c r="W1182" s="369"/>
      <c r="Y1182" s="369"/>
      <c r="AA1182" s="369"/>
      <c r="AD1182" s="575">
        <v>0</v>
      </c>
      <c r="AE1182" s="370"/>
      <c r="AF1182" s="370"/>
      <c r="AG1182" s="374" t="s">
        <v>1458</v>
      </c>
      <c r="AH1182" s="374"/>
      <c r="AI1182" s="374">
        <v>5000</v>
      </c>
      <c r="AJ1182" s="374">
        <v>1000</v>
      </c>
      <c r="AK1182" s="374">
        <v>5000</v>
      </c>
      <c r="AN1182" s="369"/>
      <c r="AO1182" s="367" t="s">
        <v>1326</v>
      </c>
      <c r="AP1182" s="370"/>
      <c r="AR1182" s="369">
        <v>6.6666666666666697E-3</v>
      </c>
      <c r="AS1182" s="369">
        <v>6.6666666666666697E-3</v>
      </c>
      <c r="AT1182" s="369" t="s">
        <v>1424</v>
      </c>
      <c r="AW1182"/>
      <c r="AX1182" s="198"/>
      <c r="AY1182" s="184"/>
      <c r="AZ1182" s="184"/>
      <c r="BA1182" s="184"/>
      <c r="BB1182" s="186"/>
      <c r="BC1182" s="184"/>
      <c r="BD1182" s="184"/>
      <c r="BE1182" s="184"/>
      <c r="BF1182" s="184"/>
      <c r="BG1182" s="186"/>
      <c r="BH1182" s="186"/>
      <c r="BI1182" s="199"/>
      <c r="BJ1182" s="199"/>
      <c r="BK1182" s="199"/>
      <c r="BL1182" s="186"/>
      <c r="BM1182" s="186"/>
      <c r="BN1182" s="186"/>
      <c r="BO1182" s="186"/>
      <c r="BP1182" s="186"/>
      <c r="BQ1182" s="186"/>
      <c r="BR1182" s="186"/>
      <c r="BS1182" s="186"/>
      <c r="BT1182" s="187"/>
      <c r="BU1182" s="188"/>
      <c r="BV1182" s="189"/>
      <c r="BW1182" s="185"/>
      <c r="BX1182"/>
      <c r="BZ1182"/>
    </row>
    <row r="1183" spans="2:78" ht="18.75">
      <c r="B1183" s="363" t="s">
        <v>1229</v>
      </c>
      <c r="C1183" s="364">
        <v>40265153000185</v>
      </c>
      <c r="D1183" s="365" t="s">
        <v>14</v>
      </c>
      <c r="E1183" s="365" t="s">
        <v>607</v>
      </c>
      <c r="F1183" s="365" t="s">
        <v>1424</v>
      </c>
      <c r="G1183" s="366" t="s">
        <v>1424</v>
      </c>
      <c r="H1183" s="366" t="s">
        <v>34</v>
      </c>
      <c r="I1183" s="366" t="s">
        <v>34</v>
      </c>
      <c r="J1183" s="366" t="s">
        <v>608</v>
      </c>
      <c r="K1183" s="367" t="s">
        <v>48</v>
      </c>
      <c r="L1183" s="368"/>
      <c r="M1183" s="368" t="s">
        <v>34</v>
      </c>
      <c r="N1183" s="367">
        <v>573035</v>
      </c>
      <c r="O1183" s="367" t="s">
        <v>1323</v>
      </c>
      <c r="P1183" s="371">
        <v>44225</v>
      </c>
      <c r="Q1183" s="372">
        <v>26.75731854</v>
      </c>
      <c r="R1183" s="372">
        <v>27.234347811230165</v>
      </c>
      <c r="S1183" s="367">
        <v>2</v>
      </c>
      <c r="T1183" s="369">
        <v>1.0933527049445946E-3</v>
      </c>
      <c r="U1183" s="369">
        <v>1.1714751559877556E-2</v>
      </c>
      <c r="V1183" s="369">
        <v>-1.1734313006669828E-2</v>
      </c>
      <c r="W1183" s="369">
        <v>-0.1051259723706431</v>
      </c>
      <c r="Y1183" s="369"/>
      <c r="AA1183" s="369"/>
      <c r="AB1183" s="369">
        <v>0.191947936977687</v>
      </c>
      <c r="AC1183" s="373">
        <v>-0.64265217201198443</v>
      </c>
      <c r="AD1183" s="575">
        <v>40265107000186</v>
      </c>
      <c r="AE1183" s="370" t="s">
        <v>2056</v>
      </c>
      <c r="AF1183" s="370" t="s">
        <v>1833</v>
      </c>
      <c r="AG1183" s="374" t="s">
        <v>1458</v>
      </c>
      <c r="AH1183" s="374" t="s">
        <v>1819</v>
      </c>
      <c r="AI1183" s="374">
        <v>50</v>
      </c>
      <c r="AJ1183" s="374">
        <v>50</v>
      </c>
      <c r="AK1183" s="374">
        <v>30</v>
      </c>
      <c r="AL1183" s="722">
        <v>2</v>
      </c>
      <c r="AM1183" s="722">
        <v>20</v>
      </c>
      <c r="AN1183" s="369" t="s">
        <v>1815</v>
      </c>
      <c r="AO1183" s="367" t="s">
        <v>1326</v>
      </c>
      <c r="AP1183" s="370" t="s">
        <v>1816</v>
      </c>
      <c r="AQ1183" s="376" t="s">
        <v>661</v>
      </c>
      <c r="AR1183" s="369">
        <v>5.3333333333333297E-3</v>
      </c>
      <c r="AS1183" s="369">
        <v>5.3333333333333297E-3</v>
      </c>
      <c r="AT1183" s="369" t="s">
        <v>1424</v>
      </c>
      <c r="AW1183"/>
      <c r="AX1183" s="198"/>
      <c r="AY1183" s="184"/>
      <c r="AZ1183" s="184"/>
      <c r="BA1183" s="184"/>
      <c r="BB1183" s="186"/>
      <c r="BC1183" s="184"/>
      <c r="BD1183" s="184"/>
      <c r="BE1183" s="184"/>
      <c r="BF1183" s="184"/>
      <c r="BG1183" s="186"/>
      <c r="BH1183" s="186"/>
      <c r="BI1183" s="199"/>
      <c r="BJ1183" s="199"/>
      <c r="BK1183" s="199"/>
      <c r="BL1183" s="186"/>
      <c r="BM1183" s="186"/>
      <c r="BN1183" s="186"/>
      <c r="BO1183" s="186"/>
      <c r="BP1183" s="186"/>
      <c r="BQ1183" s="186"/>
      <c r="BR1183" s="186"/>
      <c r="BS1183" s="186"/>
      <c r="BT1183" s="187"/>
      <c r="BU1183" s="188"/>
      <c r="BV1183" s="189"/>
      <c r="BW1183" s="185"/>
      <c r="BX1183"/>
      <c r="BZ1183"/>
    </row>
    <row r="1184" spans="2:78" ht="18.75">
      <c r="B1184" s="363" t="s">
        <v>1296</v>
      </c>
      <c r="C1184" s="364">
        <v>37487351000189</v>
      </c>
      <c r="D1184" s="365" t="s">
        <v>14</v>
      </c>
      <c r="E1184" s="365" t="s">
        <v>614</v>
      </c>
      <c r="F1184" s="365" t="s">
        <v>1424</v>
      </c>
      <c r="G1184" s="366" t="s">
        <v>1424</v>
      </c>
      <c r="H1184" s="366" t="s">
        <v>1340</v>
      </c>
      <c r="I1184" s="366" t="s">
        <v>34</v>
      </c>
      <c r="J1184" s="366" t="s">
        <v>608</v>
      </c>
      <c r="K1184" s="367" t="s">
        <v>48</v>
      </c>
      <c r="L1184" s="368"/>
      <c r="M1184" s="368" t="s">
        <v>34</v>
      </c>
      <c r="N1184" s="367">
        <v>573231</v>
      </c>
      <c r="O1184" s="367" t="s">
        <v>1323</v>
      </c>
      <c r="P1184" s="371">
        <v>43993</v>
      </c>
      <c r="Q1184" s="372">
        <v>44.598851230000001</v>
      </c>
      <c r="R1184" s="372">
        <v>40.782690309880458</v>
      </c>
      <c r="S1184" s="367">
        <v>2</v>
      </c>
      <c r="T1184" s="369">
        <v>0.13131216035485549</v>
      </c>
      <c r="U1184" s="369">
        <v>1.4069470248632052</v>
      </c>
      <c r="V1184" s="369">
        <v>-6.2881993133783176E-3</v>
      </c>
      <c r="W1184" s="369">
        <v>-5.6335046363903955E-2</v>
      </c>
      <c r="X1184" s="369">
        <v>-5.4698400000000813E-2</v>
      </c>
      <c r="Y1184" s="369">
        <v>-0.37444208298856063</v>
      </c>
      <c r="AA1184" s="369"/>
      <c r="AB1184" s="369">
        <v>0.23310227569702963</v>
      </c>
      <c r="AC1184" s="373">
        <v>-0.50582794426206901</v>
      </c>
      <c r="AD1184" s="575">
        <v>37467645000149</v>
      </c>
      <c r="AE1184" s="370" t="s">
        <v>2141</v>
      </c>
      <c r="AF1184" s="370" t="s">
        <v>1875</v>
      </c>
      <c r="AG1184" s="374" t="s">
        <v>738</v>
      </c>
      <c r="AH1184" s="374" t="s">
        <v>1819</v>
      </c>
      <c r="AI1184" s="374">
        <v>500</v>
      </c>
      <c r="AJ1184" s="374">
        <v>100</v>
      </c>
      <c r="AK1184" s="374">
        <v>500</v>
      </c>
      <c r="AL1184" s="722">
        <v>0</v>
      </c>
      <c r="AM1184" s="722">
        <v>0</v>
      </c>
      <c r="AN1184" s="369" t="s">
        <v>1820</v>
      </c>
      <c r="AO1184" s="367" t="s">
        <v>1326</v>
      </c>
      <c r="AP1184" s="370" t="s">
        <v>1835</v>
      </c>
      <c r="AQ1184" s="376" t="s">
        <v>1950</v>
      </c>
      <c r="AR1184" s="369">
        <v>5.0133333333333297E-3</v>
      </c>
      <c r="AS1184" s="369">
        <v>5.0133333333333297E-3</v>
      </c>
      <c r="AT1184" s="369" t="s">
        <v>1424</v>
      </c>
      <c r="AW1184"/>
      <c r="AX1184" s="198"/>
      <c r="AY1184" s="184"/>
      <c r="AZ1184" s="184"/>
      <c r="BA1184" s="184"/>
      <c r="BB1184" s="186"/>
      <c r="BC1184" s="184"/>
      <c r="BD1184" s="184"/>
      <c r="BE1184" s="184"/>
      <c r="BF1184" s="184"/>
      <c r="BG1184" s="186"/>
      <c r="BH1184" s="186"/>
      <c r="BI1184" s="199"/>
      <c r="BJ1184" s="199"/>
      <c r="BK1184" s="199"/>
      <c r="BL1184" s="186"/>
      <c r="BM1184" s="186"/>
      <c r="BN1184" s="186"/>
      <c r="BO1184" s="186"/>
      <c r="BP1184" s="186"/>
      <c r="BQ1184" s="186"/>
      <c r="BR1184" s="186"/>
      <c r="BS1184" s="186"/>
      <c r="BT1184" s="187"/>
      <c r="BU1184" s="188"/>
      <c r="BV1184" s="189"/>
      <c r="BW1184" s="185"/>
      <c r="BX1184"/>
      <c r="BZ1184"/>
    </row>
    <row r="1185" spans="2:78" ht="18.75">
      <c r="B1185" s="363" t="s">
        <v>1295</v>
      </c>
      <c r="C1185" s="364">
        <v>37751366000102</v>
      </c>
      <c r="D1185" s="365" t="s">
        <v>14</v>
      </c>
      <c r="E1185" s="365" t="s">
        <v>607</v>
      </c>
      <c r="F1185" s="365" t="s">
        <v>1424</v>
      </c>
      <c r="G1185" s="366" t="s">
        <v>1424</v>
      </c>
      <c r="H1185" s="366" t="s">
        <v>34</v>
      </c>
      <c r="I1185" s="366" t="s">
        <v>34</v>
      </c>
      <c r="J1185" s="366" t="s">
        <v>608</v>
      </c>
      <c r="K1185" s="367" t="s">
        <v>48</v>
      </c>
      <c r="L1185" s="368"/>
      <c r="M1185" s="368" t="s">
        <v>34</v>
      </c>
      <c r="N1185" s="367">
        <v>573256</v>
      </c>
      <c r="O1185" s="367" t="s">
        <v>1323</v>
      </c>
      <c r="P1185" s="371">
        <v>43993</v>
      </c>
      <c r="Q1185" s="372">
        <v>11.12733942</v>
      </c>
      <c r="R1185" s="372">
        <v>9.0328521010358624</v>
      </c>
      <c r="S1185" s="367">
        <v>2</v>
      </c>
      <c r="T1185" s="369">
        <v>5.4678816236438665E-2</v>
      </c>
      <c r="U1185" s="369">
        <v>0.58585737694821705</v>
      </c>
      <c r="V1185" s="369">
        <v>-5.4658149221237129E-2</v>
      </c>
      <c r="W1185" s="369">
        <v>-0.48967426398087555</v>
      </c>
      <c r="X1185" s="369">
        <v>-9.9749840000000423E-2</v>
      </c>
      <c r="Y1185" s="369">
        <v>-0.68284516306464627</v>
      </c>
      <c r="AA1185" s="369"/>
      <c r="AB1185" s="369">
        <v>0.22777438436629152</v>
      </c>
      <c r="AC1185" s="373">
        <v>-0.73001885303791503</v>
      </c>
      <c r="AD1185" s="575">
        <v>37487612000160</v>
      </c>
      <c r="AE1185" s="370" t="s">
        <v>2141</v>
      </c>
      <c r="AF1185" s="370" t="s">
        <v>1875</v>
      </c>
      <c r="AG1185" s="374" t="s">
        <v>738</v>
      </c>
      <c r="AH1185" s="374" t="s">
        <v>1819</v>
      </c>
      <c r="AI1185" s="374">
        <v>500</v>
      </c>
      <c r="AJ1185" s="374">
        <v>100</v>
      </c>
      <c r="AK1185" s="374">
        <v>500</v>
      </c>
      <c r="AL1185" s="722">
        <v>0</v>
      </c>
      <c r="AM1185" s="722">
        <v>0</v>
      </c>
      <c r="AN1185" s="369" t="s">
        <v>668</v>
      </c>
      <c r="AO1185" s="367" t="s">
        <v>1326</v>
      </c>
      <c r="AP1185" s="370" t="s">
        <v>1816</v>
      </c>
      <c r="AQ1185" s="376" t="s">
        <v>718</v>
      </c>
      <c r="AR1185" s="369">
        <v>5.0133333333333297E-3</v>
      </c>
      <c r="AS1185" s="369">
        <v>5.0133333333333297E-3</v>
      </c>
      <c r="AT1185" s="369" t="s">
        <v>1424</v>
      </c>
      <c r="AW1185"/>
      <c r="AX1185" s="198"/>
      <c r="AY1185" s="184"/>
      <c r="AZ1185" s="184"/>
      <c r="BA1185" s="184"/>
      <c r="BB1185" s="186"/>
      <c r="BC1185" s="184"/>
      <c r="BD1185" s="184"/>
      <c r="BE1185" s="184"/>
      <c r="BF1185" s="184"/>
      <c r="BG1185" s="186"/>
      <c r="BH1185" s="186"/>
      <c r="BI1185" s="199"/>
      <c r="BJ1185" s="199"/>
      <c r="BK1185" s="199"/>
      <c r="BL1185" s="186"/>
      <c r="BM1185" s="186"/>
      <c r="BN1185" s="186"/>
      <c r="BO1185" s="186"/>
      <c r="BP1185" s="186"/>
      <c r="BQ1185" s="186"/>
      <c r="BR1185" s="186"/>
      <c r="BS1185" s="186"/>
      <c r="BT1185" s="187"/>
      <c r="BU1185" s="188"/>
      <c r="BV1185" s="189"/>
      <c r="BW1185" s="185"/>
      <c r="BX1185"/>
      <c r="BZ1185"/>
    </row>
    <row r="1186" spans="2:78" ht="18.75">
      <c r="B1186" s="363" t="s">
        <v>393</v>
      </c>
      <c r="C1186" s="364">
        <v>39669100000140</v>
      </c>
      <c r="D1186" s="365" t="s">
        <v>14</v>
      </c>
      <c r="E1186" s="365" t="s">
        <v>607</v>
      </c>
      <c r="F1186" s="365" t="s">
        <v>1424</v>
      </c>
      <c r="G1186" s="366" t="s">
        <v>1424</v>
      </c>
      <c r="H1186" s="366" t="s">
        <v>34</v>
      </c>
      <c r="I1186" s="366" t="s">
        <v>34</v>
      </c>
      <c r="J1186" s="366" t="s">
        <v>608</v>
      </c>
      <c r="K1186" s="367" t="s">
        <v>48</v>
      </c>
      <c r="L1186" s="368"/>
      <c r="M1186" s="368" t="s">
        <v>34</v>
      </c>
      <c r="N1186" s="367">
        <v>573541</v>
      </c>
      <c r="O1186" s="367" t="s">
        <v>1323</v>
      </c>
      <c r="P1186" s="371">
        <v>44230</v>
      </c>
      <c r="Q1186" s="372">
        <v>18.267615370000001</v>
      </c>
      <c r="R1186" s="372">
        <v>19.945975126892431</v>
      </c>
      <c r="S1186" s="367">
        <v>2</v>
      </c>
      <c r="T1186" s="369">
        <v>-0.25600095516491406</v>
      </c>
      <c r="U1186" s="369">
        <v>-2.7429278541916577</v>
      </c>
      <c r="V1186" s="369">
        <v>-0.3467018636377982</v>
      </c>
      <c r="W1186" s="369">
        <v>-3.1060506496563391</v>
      </c>
      <c r="Y1186" s="369"/>
      <c r="AA1186" s="369"/>
      <c r="AB1186" s="369">
        <v>0.25102632047951662</v>
      </c>
      <c r="AC1186" s="373">
        <v>-1.8257978221867652</v>
      </c>
      <c r="AD1186" s="575">
        <v>0</v>
      </c>
      <c r="AE1186" s="370" t="s">
        <v>1848</v>
      </c>
      <c r="AF1186" s="370" t="s">
        <v>1849</v>
      </c>
      <c r="AG1186" s="374" t="s">
        <v>721</v>
      </c>
      <c r="AH1186" s="374" t="s">
        <v>1819</v>
      </c>
      <c r="AI1186" s="374">
        <v>1000</v>
      </c>
      <c r="AJ1186" s="374">
        <v>1000</v>
      </c>
      <c r="AK1186" s="374">
        <v>1000</v>
      </c>
      <c r="AL1186" s="722">
        <v>2</v>
      </c>
      <c r="AM1186" s="722">
        <v>20</v>
      </c>
      <c r="AN1186" s="369" t="s">
        <v>668</v>
      </c>
      <c r="AO1186" s="367" t="s">
        <v>1326</v>
      </c>
      <c r="AP1186" s="370" t="s">
        <v>1816</v>
      </c>
      <c r="AQ1186" s="376" t="s">
        <v>696</v>
      </c>
      <c r="AR1186" s="369">
        <v>6.6660000000000001E-3</v>
      </c>
      <c r="AS1186" s="369">
        <v>6.6660000000000001E-3</v>
      </c>
      <c r="AT1186" s="369" t="s">
        <v>1424</v>
      </c>
      <c r="AW1186"/>
      <c r="AX1186" s="198"/>
      <c r="AY1186" s="184"/>
      <c r="AZ1186" s="184"/>
      <c r="BA1186" s="184"/>
      <c r="BB1186" s="186"/>
      <c r="BC1186" s="184"/>
      <c r="BD1186" s="184"/>
      <c r="BE1186" s="184"/>
      <c r="BF1186" s="184"/>
      <c r="BG1186" s="186"/>
      <c r="BH1186" s="186"/>
      <c r="BI1186" s="199"/>
      <c r="BJ1186" s="199"/>
      <c r="BK1186" s="199"/>
      <c r="BL1186" s="186"/>
      <c r="BM1186" s="186"/>
      <c r="BN1186" s="186"/>
      <c r="BO1186" s="186"/>
      <c r="BP1186" s="186"/>
      <c r="BQ1186" s="186"/>
      <c r="BR1186" s="186"/>
      <c r="BS1186" s="186"/>
      <c r="BT1186" s="187"/>
      <c r="BU1186" s="188"/>
      <c r="BV1186" s="189"/>
      <c r="BW1186" s="185"/>
      <c r="BX1186"/>
      <c r="BZ1186"/>
    </row>
    <row r="1187" spans="2:78" ht="18.75">
      <c r="B1187" s="363" t="s">
        <v>1162</v>
      </c>
      <c r="C1187" s="364">
        <v>40265199000102</v>
      </c>
      <c r="D1187" s="365" t="s">
        <v>11</v>
      </c>
      <c r="E1187" s="365" t="s">
        <v>620</v>
      </c>
      <c r="F1187" s="365" t="s">
        <v>687</v>
      </c>
      <c r="G1187" s="366" t="s">
        <v>740</v>
      </c>
      <c r="H1187" s="366" t="s">
        <v>34</v>
      </c>
      <c r="I1187" s="366" t="s">
        <v>1321</v>
      </c>
      <c r="J1187" s="366" t="s">
        <v>608</v>
      </c>
      <c r="K1187" s="367" t="s">
        <v>48</v>
      </c>
      <c r="L1187" s="368"/>
      <c r="M1187" s="368" t="s">
        <v>34</v>
      </c>
      <c r="N1187" s="367">
        <v>573825</v>
      </c>
      <c r="O1187" s="367" t="s">
        <v>1323</v>
      </c>
      <c r="P1187" s="371">
        <v>44225</v>
      </c>
      <c r="Q1187" s="372">
        <v>90.222564480000003</v>
      </c>
      <c r="R1187" s="372">
        <v>71.917072354365104</v>
      </c>
      <c r="S1187" s="367">
        <v>1</v>
      </c>
      <c r="T1187" s="369">
        <v>0.13478891958759998</v>
      </c>
      <c r="U1187" s="369">
        <v>1.4441988379889394</v>
      </c>
      <c r="V1187" s="369">
        <v>0.16601892250344652</v>
      </c>
      <c r="W1187" s="369">
        <v>1.487338939244331</v>
      </c>
      <c r="Y1187" s="369"/>
      <c r="AA1187" s="369"/>
      <c r="AB1187" s="369">
        <v>3.5749368569369042E-2</v>
      </c>
      <c r="AC1187" s="373">
        <v>1.5216346211159497</v>
      </c>
      <c r="AD1187" s="575">
        <v>36498197000188</v>
      </c>
      <c r="AE1187" s="370" t="s">
        <v>2099</v>
      </c>
      <c r="AF1187" s="370" t="s">
        <v>1833</v>
      </c>
      <c r="AG1187" s="374" t="s">
        <v>1458</v>
      </c>
      <c r="AH1187" s="374" t="s">
        <v>1813</v>
      </c>
      <c r="AI1187" s="374">
        <v>5000</v>
      </c>
      <c r="AJ1187" s="374">
        <v>1000</v>
      </c>
      <c r="AK1187" s="374">
        <v>1000</v>
      </c>
      <c r="AL1187" s="722">
        <v>1.18</v>
      </c>
      <c r="AM1187" s="722">
        <v>10</v>
      </c>
      <c r="AN1187" s="369" t="s">
        <v>1815</v>
      </c>
      <c r="AO1187" s="367" t="s">
        <v>1326</v>
      </c>
      <c r="AP1187" s="370" t="s">
        <v>1835</v>
      </c>
      <c r="AQ1187" s="376" t="s">
        <v>1950</v>
      </c>
      <c r="AR1187" s="369">
        <v>5.5066666666666701E-3</v>
      </c>
      <c r="AS1187" s="369">
        <v>5.5066666666666701E-3</v>
      </c>
      <c r="AT1187" s="369" t="s">
        <v>1424</v>
      </c>
      <c r="AW1187"/>
      <c r="AX1187" s="198"/>
      <c r="AY1187" s="184"/>
      <c r="AZ1187" s="184"/>
      <c r="BA1187" s="184"/>
      <c r="BB1187" s="186"/>
      <c r="BC1187" s="184"/>
      <c r="BD1187" s="184"/>
      <c r="BE1187" s="184"/>
      <c r="BF1187" s="184"/>
      <c r="BG1187" s="186"/>
      <c r="BH1187" s="186"/>
      <c r="BI1187" s="199"/>
      <c r="BJ1187" s="199"/>
      <c r="BK1187" s="199"/>
      <c r="BL1187" s="186"/>
      <c r="BM1187" s="186"/>
      <c r="BN1187" s="186"/>
      <c r="BO1187" s="186"/>
      <c r="BP1187" s="186"/>
      <c r="BQ1187" s="186"/>
      <c r="BR1187" s="186"/>
      <c r="BS1187" s="186"/>
      <c r="BT1187" s="187"/>
      <c r="BU1187" s="188"/>
      <c r="BV1187" s="189"/>
      <c r="BW1187" s="185"/>
      <c r="BX1187"/>
      <c r="BZ1187"/>
    </row>
    <row r="1188" spans="2:78" ht="18.75">
      <c r="B1188" s="363" t="s">
        <v>1095</v>
      </c>
      <c r="C1188" s="364">
        <v>37467515000106</v>
      </c>
      <c r="D1188" s="365" t="s">
        <v>14</v>
      </c>
      <c r="E1188" s="365" t="s">
        <v>614</v>
      </c>
      <c r="F1188" s="365" t="s">
        <v>691</v>
      </c>
      <c r="G1188" s="366" t="s">
        <v>1424</v>
      </c>
      <c r="H1188" s="366" t="s">
        <v>867</v>
      </c>
      <c r="I1188" s="366" t="s">
        <v>34</v>
      </c>
      <c r="J1188" s="366" t="s">
        <v>608</v>
      </c>
      <c r="K1188" s="367" t="s">
        <v>48</v>
      </c>
      <c r="L1188" s="368" t="s">
        <v>717</v>
      </c>
      <c r="M1188" s="368" t="s">
        <v>1421</v>
      </c>
      <c r="N1188" s="367">
        <v>574759</v>
      </c>
      <c r="O1188" s="367" t="s">
        <v>1323</v>
      </c>
      <c r="P1188" s="371">
        <v>44227</v>
      </c>
      <c r="Q1188" s="372">
        <v>405328900</v>
      </c>
      <c r="R1188" s="372">
        <v>14979913.969233029</v>
      </c>
      <c r="S1188" s="367">
        <v>2</v>
      </c>
      <c r="T1188" s="369">
        <v>0.29532346567421985</v>
      </c>
      <c r="U1188" s="369">
        <v>3.1642497563042382</v>
      </c>
      <c r="V1188" s="369">
        <v>0.20677438935867287</v>
      </c>
      <c r="W1188" s="369">
        <v>1.8524611309005348</v>
      </c>
      <c r="Y1188" s="369"/>
      <c r="AA1188" s="369"/>
      <c r="AB1188" s="369">
        <v>0.16483065677686445</v>
      </c>
      <c r="AC1188" s="373">
        <v>0.57727697998694305</v>
      </c>
      <c r="AD1188" s="575">
        <v>37467474000158</v>
      </c>
      <c r="AE1188" s="370" t="s">
        <v>2142</v>
      </c>
      <c r="AF1188" s="370" t="s">
        <v>1875</v>
      </c>
      <c r="AG1188" s="374" t="s">
        <v>738</v>
      </c>
      <c r="AH1188" s="374" t="s">
        <v>1813</v>
      </c>
      <c r="AI1188" s="374">
        <v>0</v>
      </c>
      <c r="AJ1188" s="374">
        <v>0</v>
      </c>
      <c r="AK1188" s="374">
        <v>0</v>
      </c>
      <c r="AL1188" s="722">
        <v>0</v>
      </c>
      <c r="AM1188" s="722">
        <v>0</v>
      </c>
      <c r="AN1188" s="369" t="s">
        <v>1820</v>
      </c>
      <c r="AO1188" s="367" t="s">
        <v>1326</v>
      </c>
      <c r="AP1188" s="370" t="s">
        <v>1835</v>
      </c>
      <c r="AQ1188" s="376" t="s">
        <v>670</v>
      </c>
      <c r="AR1188" s="369">
        <v>3.5999999999999999E-3</v>
      </c>
      <c r="AS1188" s="369">
        <v>3.5999999999999999E-3</v>
      </c>
      <c r="AT1188" s="369" t="s">
        <v>1424</v>
      </c>
      <c r="AW1188"/>
      <c r="AX1188" s="198"/>
      <c r="AY1188" s="184"/>
      <c r="AZ1188" s="184"/>
      <c r="BA1188" s="184"/>
      <c r="BB1188" s="186"/>
      <c r="BC1188" s="184"/>
      <c r="BD1188" s="184"/>
      <c r="BE1188" s="184"/>
      <c r="BF1188" s="184"/>
      <c r="BG1188" s="186"/>
      <c r="BH1188" s="186"/>
      <c r="BI1188" s="199"/>
      <c r="BJ1188" s="199"/>
      <c r="BK1188" s="199"/>
      <c r="BL1188" s="186"/>
      <c r="BM1188" s="186"/>
      <c r="BN1188" s="186"/>
      <c r="BO1188" s="186"/>
      <c r="BP1188" s="186"/>
      <c r="BQ1188" s="186"/>
      <c r="BR1188" s="186"/>
      <c r="BS1188" s="186"/>
      <c r="BT1188" s="187"/>
      <c r="BU1188" s="188"/>
      <c r="BV1188" s="189"/>
      <c r="BW1188" s="185"/>
      <c r="BX1188"/>
      <c r="BZ1188"/>
    </row>
    <row r="1189" spans="2:78" ht="18.75">
      <c r="B1189" s="363" t="s">
        <v>997</v>
      </c>
      <c r="C1189" s="364">
        <v>39990463000183</v>
      </c>
      <c r="D1189" s="365" t="s">
        <v>14</v>
      </c>
      <c r="E1189" s="365" t="s">
        <v>607</v>
      </c>
      <c r="F1189" s="365" t="s">
        <v>1424</v>
      </c>
      <c r="G1189" s="366" t="s">
        <v>1424</v>
      </c>
      <c r="H1189" s="366" t="s">
        <v>34</v>
      </c>
      <c r="I1189" s="366" t="s">
        <v>34</v>
      </c>
      <c r="J1189" s="366" t="s">
        <v>608</v>
      </c>
      <c r="K1189" s="367" t="s">
        <v>48</v>
      </c>
      <c r="L1189" s="368"/>
      <c r="M1189" s="368" t="s">
        <v>34</v>
      </c>
      <c r="N1189" s="367">
        <v>574767</v>
      </c>
      <c r="O1189" s="367" t="s">
        <v>1326</v>
      </c>
      <c r="P1189" s="371">
        <v>44231</v>
      </c>
      <c r="Q1189" s="372">
        <v>16.945383889999999</v>
      </c>
      <c r="R1189" s="372">
        <v>25.269888430119519</v>
      </c>
      <c r="S1189" s="367">
        <v>2</v>
      </c>
      <c r="T1189" s="369">
        <v>3.3562814328222501E-2</v>
      </c>
      <c r="U1189" s="369">
        <v>0.35960951093576859</v>
      </c>
      <c r="V1189" s="369">
        <v>-2.5968968280551397E-2</v>
      </c>
      <c r="W1189" s="369">
        <v>-0.23265214081161834</v>
      </c>
      <c r="Y1189" s="369"/>
      <c r="AA1189" s="369"/>
      <c r="AB1189" s="369">
        <v>0.21690805695642307</v>
      </c>
      <c r="AC1189" s="373">
        <v>-0.63432597118074596</v>
      </c>
      <c r="AD1189" s="575">
        <v>35492558000116</v>
      </c>
      <c r="AE1189" s="370" t="s">
        <v>1908</v>
      </c>
      <c r="AF1189" s="370" t="s">
        <v>1856</v>
      </c>
      <c r="AG1189" s="374" t="s">
        <v>59</v>
      </c>
      <c r="AH1189" s="374" t="s">
        <v>1813</v>
      </c>
      <c r="AI1189" s="374">
        <v>100</v>
      </c>
      <c r="AJ1189" s="374">
        <v>1</v>
      </c>
      <c r="AK1189" s="374">
        <v>100</v>
      </c>
      <c r="AL1189" s="722">
        <v>0</v>
      </c>
      <c r="AM1189" s="722">
        <v>0</v>
      </c>
      <c r="AN1189" s="369" t="s">
        <v>668</v>
      </c>
      <c r="AO1189" s="367" t="s">
        <v>1326</v>
      </c>
      <c r="AP1189" s="370" t="s">
        <v>1816</v>
      </c>
      <c r="AQ1189" s="376" t="s">
        <v>661</v>
      </c>
      <c r="AR1189" s="369">
        <v>4.6666666666666697E-3</v>
      </c>
      <c r="AS1189" s="369">
        <v>4.6666666666666697E-3</v>
      </c>
      <c r="AT1189" s="369" t="s">
        <v>1424</v>
      </c>
      <c r="AW1189"/>
      <c r="AX1189" s="198"/>
      <c r="AY1189" s="184"/>
      <c r="AZ1189" s="184"/>
      <c r="BA1189" s="184"/>
      <c r="BB1189" s="186"/>
      <c r="BC1189" s="184"/>
      <c r="BD1189" s="184"/>
      <c r="BE1189" s="184"/>
      <c r="BF1189" s="184"/>
      <c r="BG1189" s="186"/>
      <c r="BH1189" s="186"/>
      <c r="BI1189" s="199"/>
      <c r="BJ1189" s="199"/>
      <c r="BK1189" s="199"/>
      <c r="BL1189" s="186"/>
      <c r="BM1189" s="186"/>
      <c r="BN1189" s="186"/>
      <c r="BO1189" s="186"/>
      <c r="BP1189" s="186"/>
      <c r="BQ1189" s="186"/>
      <c r="BR1189" s="186"/>
      <c r="BS1189" s="186"/>
      <c r="BT1189" s="187"/>
      <c r="BU1189" s="188"/>
      <c r="BV1189" s="189"/>
      <c r="BW1189" s="185"/>
      <c r="BX1189"/>
      <c r="BZ1189"/>
    </row>
    <row r="1190" spans="2:78" ht="18.75">
      <c r="B1190" s="363" t="s">
        <v>40</v>
      </c>
      <c r="C1190" s="364"/>
      <c r="D1190" s="365" t="s">
        <v>13</v>
      </c>
      <c r="E1190" s="365" t="s">
        <v>615</v>
      </c>
      <c r="F1190" s="365" t="s">
        <v>619</v>
      </c>
      <c r="G1190" s="366" t="s">
        <v>34</v>
      </c>
      <c r="H1190" s="366" t="s">
        <v>1340</v>
      </c>
      <c r="I1190" s="366" t="s">
        <v>34</v>
      </c>
      <c r="J1190" s="366" t="s">
        <v>611</v>
      </c>
      <c r="L1190" s="368"/>
      <c r="M1190" s="368" t="s">
        <v>1421</v>
      </c>
      <c r="N1190" s="367">
        <v>575879</v>
      </c>
      <c r="O1190" s="367" t="s">
        <v>1323</v>
      </c>
      <c r="P1190" s="371"/>
      <c r="S1190" s="367"/>
      <c r="U1190" s="369"/>
      <c r="W1190" s="369"/>
      <c r="Y1190" s="369"/>
      <c r="AA1190" s="369"/>
      <c r="AD1190" s="575">
        <v>40697810000163</v>
      </c>
      <c r="AE1190" s="370"/>
      <c r="AF1190" s="370"/>
      <c r="AG1190" s="374" t="s">
        <v>1458</v>
      </c>
      <c r="AH1190" s="374"/>
      <c r="AI1190" s="374">
        <v>50000</v>
      </c>
      <c r="AJ1190" s="374">
        <v>10000</v>
      </c>
      <c r="AK1190" s="374">
        <v>10000</v>
      </c>
      <c r="AN1190" s="369"/>
      <c r="AO1190" s="367" t="s">
        <v>1326</v>
      </c>
      <c r="AP1190" s="370"/>
      <c r="AR1190" s="369">
        <v>0</v>
      </c>
      <c r="AS1190" s="369">
        <v>0</v>
      </c>
      <c r="AT1190" s="369" t="s">
        <v>1424</v>
      </c>
      <c r="AW1190"/>
      <c r="AX1190" s="198"/>
      <c r="AY1190" s="184"/>
      <c r="AZ1190" s="184"/>
      <c r="BA1190" s="184"/>
      <c r="BB1190" s="186"/>
      <c r="BC1190" s="184"/>
      <c r="BD1190" s="184"/>
      <c r="BE1190" s="184"/>
      <c r="BF1190" s="184"/>
      <c r="BG1190" s="186"/>
      <c r="BH1190" s="186"/>
      <c r="BI1190" s="199"/>
      <c r="BJ1190" s="199"/>
      <c r="BK1190" s="199"/>
      <c r="BL1190" s="186"/>
      <c r="BM1190" s="186"/>
      <c r="BN1190" s="186"/>
      <c r="BO1190" s="186"/>
      <c r="BP1190" s="186"/>
      <c r="BQ1190" s="186"/>
      <c r="BR1190" s="186"/>
      <c r="BS1190" s="186"/>
      <c r="BT1190" s="187"/>
      <c r="BU1190" s="188"/>
      <c r="BV1190" s="189"/>
      <c r="BW1190" s="185"/>
      <c r="BX1190"/>
      <c r="BZ1190"/>
    </row>
    <row r="1191" spans="2:78" ht="18.75">
      <c r="B1191" s="363" t="s">
        <v>371</v>
      </c>
      <c r="C1191" s="364">
        <v>40265128000100</v>
      </c>
      <c r="D1191" s="365" t="s">
        <v>14</v>
      </c>
      <c r="E1191" s="365" t="s">
        <v>614</v>
      </c>
      <c r="F1191" s="365" t="s">
        <v>1424</v>
      </c>
      <c r="G1191" s="366" t="s">
        <v>1424</v>
      </c>
      <c r="H1191" s="366" t="s">
        <v>867</v>
      </c>
      <c r="I1191" s="366" t="s">
        <v>34</v>
      </c>
      <c r="J1191" s="366" t="s">
        <v>608</v>
      </c>
      <c r="K1191" s="367" t="s">
        <v>48</v>
      </c>
      <c r="L1191" s="368"/>
      <c r="M1191" s="368" t="s">
        <v>1421</v>
      </c>
      <c r="N1191" s="367">
        <v>576190</v>
      </c>
      <c r="O1191" s="367" t="s">
        <v>1323</v>
      </c>
      <c r="P1191" s="371">
        <v>44220</v>
      </c>
      <c r="Q1191" s="372">
        <v>112.98856112999999</v>
      </c>
      <c r="R1191" s="372">
        <v>84.998033738214247</v>
      </c>
      <c r="S1191" s="367">
        <v>2</v>
      </c>
      <c r="T1191" s="369">
        <v>0.12755083772903664</v>
      </c>
      <c r="U1191" s="369">
        <v>1.3666462510152573</v>
      </c>
      <c r="V1191" s="369">
        <v>3.6588343067947671E-2</v>
      </c>
      <c r="W1191" s="369">
        <v>0.32778954679855382</v>
      </c>
      <c r="Y1191" s="369"/>
      <c r="AA1191" s="369"/>
      <c r="AB1191" s="369">
        <v>0.15726363079425287</v>
      </c>
      <c r="AC1191" s="373">
        <v>-0.47711668717275091</v>
      </c>
      <c r="AD1191" s="575">
        <v>39959914000110</v>
      </c>
      <c r="AE1191" s="370" t="s">
        <v>1889</v>
      </c>
      <c r="AF1191" s="370" t="s">
        <v>1833</v>
      </c>
      <c r="AG1191" s="374" t="s">
        <v>1458</v>
      </c>
      <c r="AH1191" s="374" t="s">
        <v>1813</v>
      </c>
      <c r="AI1191" s="374">
        <v>5000</v>
      </c>
      <c r="AJ1191" s="374">
        <v>5000</v>
      </c>
      <c r="AK1191" s="374">
        <v>5000</v>
      </c>
      <c r="AL1191" s="722">
        <v>0</v>
      </c>
      <c r="AM1191" s="722">
        <v>0</v>
      </c>
      <c r="AN1191" s="369" t="s">
        <v>1815</v>
      </c>
      <c r="AO1191" s="367" t="s">
        <v>1326</v>
      </c>
      <c r="AP1191" s="370" t="s">
        <v>1816</v>
      </c>
      <c r="AQ1191" s="376" t="s">
        <v>661</v>
      </c>
      <c r="AR1191" s="369">
        <v>3.2506499999999999E-3</v>
      </c>
      <c r="AS1191" s="369">
        <v>3.2506499999999999E-3</v>
      </c>
      <c r="AT1191" s="369" t="s">
        <v>1424</v>
      </c>
      <c r="AW1191"/>
      <c r="AX1191" s="198"/>
      <c r="AY1191" s="184"/>
      <c r="AZ1191" s="184"/>
      <c r="BA1191" s="184"/>
      <c r="BB1191" s="186"/>
      <c r="BC1191" s="184"/>
      <c r="BD1191" s="184"/>
      <c r="BE1191" s="184"/>
      <c r="BF1191" s="184"/>
      <c r="BG1191" s="186"/>
      <c r="BH1191" s="186"/>
      <c r="BI1191" s="199"/>
      <c r="BJ1191" s="199"/>
      <c r="BK1191" s="199"/>
      <c r="BL1191" s="186"/>
      <c r="BM1191" s="186"/>
      <c r="BN1191" s="186"/>
      <c r="BO1191" s="186"/>
      <c r="BP1191" s="186"/>
      <c r="BQ1191" s="186"/>
      <c r="BR1191" s="186"/>
      <c r="BS1191" s="186"/>
      <c r="BT1191" s="187"/>
      <c r="BU1191" s="188"/>
      <c r="BV1191" s="189"/>
      <c r="BW1191" s="185"/>
      <c r="BX1191"/>
      <c r="BZ1191"/>
    </row>
    <row r="1192" spans="2:78" ht="18.75">
      <c r="B1192" s="363" t="s">
        <v>1267</v>
      </c>
      <c r="C1192" s="364"/>
      <c r="D1192" s="365" t="s">
        <v>13</v>
      </c>
      <c r="E1192" s="365" t="s">
        <v>615</v>
      </c>
      <c r="F1192" s="365" t="s">
        <v>619</v>
      </c>
      <c r="G1192" s="366" t="s">
        <v>34</v>
      </c>
      <c r="H1192" s="366" t="s">
        <v>867</v>
      </c>
      <c r="I1192" s="366" t="s">
        <v>34</v>
      </c>
      <c r="J1192" s="366" t="s">
        <v>1424</v>
      </c>
      <c r="L1192" s="368"/>
      <c r="M1192" s="368" t="s">
        <v>1421</v>
      </c>
      <c r="N1192" s="367">
        <v>576492</v>
      </c>
      <c r="O1192" s="367" t="s">
        <v>1323</v>
      </c>
      <c r="P1192" s="371"/>
      <c r="S1192" s="367"/>
      <c r="U1192" s="369"/>
      <c r="W1192" s="369"/>
      <c r="Y1192" s="369"/>
      <c r="AA1192" s="369"/>
      <c r="AD1192" s="575">
        <v>0</v>
      </c>
      <c r="AE1192" s="370"/>
      <c r="AF1192" s="370"/>
      <c r="AG1192" s="374" t="s">
        <v>1458</v>
      </c>
      <c r="AH1192" s="374"/>
      <c r="AI1192" s="374">
        <v>0</v>
      </c>
      <c r="AJ1192" s="374">
        <v>0</v>
      </c>
      <c r="AK1192" s="374">
        <v>0</v>
      </c>
      <c r="AN1192" s="369"/>
      <c r="AO1192" s="367" t="s">
        <v>1326</v>
      </c>
      <c r="AP1192" s="370"/>
      <c r="AR1192" s="369">
        <v>2.4997499999999998E-3</v>
      </c>
      <c r="AS1192" s="369">
        <v>2.4997499999999998E-3</v>
      </c>
      <c r="AT1192" s="369" t="s">
        <v>1424</v>
      </c>
      <c r="AW1192"/>
      <c r="AX1192" s="198"/>
      <c r="AY1192" s="184"/>
      <c r="AZ1192" s="184"/>
      <c r="BA1192" s="184"/>
      <c r="BB1192" s="186"/>
      <c r="BC1192" s="184"/>
      <c r="BD1192" s="184"/>
      <c r="BE1192" s="184"/>
      <c r="BF1192" s="184"/>
      <c r="BG1192" s="186"/>
      <c r="BH1192" s="186"/>
      <c r="BI1192" s="199"/>
      <c r="BJ1192" s="199"/>
      <c r="BK1192" s="199"/>
      <c r="BL1192" s="186"/>
      <c r="BM1192" s="186"/>
      <c r="BN1192" s="186"/>
      <c r="BO1192" s="186"/>
      <c r="BP1192" s="186"/>
      <c r="BQ1192" s="186"/>
      <c r="BR1192" s="186"/>
      <c r="BS1192" s="186"/>
      <c r="BT1192" s="187"/>
      <c r="BU1192" s="188"/>
      <c r="BV1192" s="189"/>
      <c r="BW1192" s="185"/>
      <c r="BX1192"/>
      <c r="BZ1192"/>
    </row>
    <row r="1193" spans="2:78" ht="18.75">
      <c r="B1193" s="363" t="s">
        <v>1540</v>
      </c>
      <c r="C1193" s="364">
        <v>38377278000155</v>
      </c>
      <c r="D1193" s="365" t="s">
        <v>14</v>
      </c>
      <c r="E1193" s="365" t="s">
        <v>616</v>
      </c>
      <c r="F1193" s="365" t="s">
        <v>617</v>
      </c>
      <c r="G1193" s="366" t="s">
        <v>34</v>
      </c>
      <c r="H1193" s="366" t="s">
        <v>34</v>
      </c>
      <c r="I1193" s="366" t="s">
        <v>34</v>
      </c>
      <c r="J1193" s="366" t="s">
        <v>608</v>
      </c>
      <c r="K1193" s="367" t="s">
        <v>1815</v>
      </c>
      <c r="L1193" s="368"/>
      <c r="M1193" s="368" t="s">
        <v>1424</v>
      </c>
      <c r="N1193" s="367">
        <v>576743</v>
      </c>
      <c r="O1193" s="367" t="s">
        <v>1323</v>
      </c>
      <c r="P1193" s="371">
        <v>44237</v>
      </c>
      <c r="Q1193" s="372">
        <v>1.5627900000000001E-3</v>
      </c>
      <c r="R1193" s="372">
        <v>14.244809771981137</v>
      </c>
      <c r="S1193" s="367">
        <v>3</v>
      </c>
      <c r="T1193" s="369">
        <v>-0.38463894614805882</v>
      </c>
      <c r="U1193" s="369">
        <v>-4.1212224326147062</v>
      </c>
      <c r="V1193" s="369">
        <v>-0.34450979599176612</v>
      </c>
      <c r="W1193" s="369">
        <v>-3.0864122402615695</v>
      </c>
      <c r="Y1193" s="369"/>
      <c r="AA1193" s="369"/>
      <c r="AB1193" s="369">
        <v>0.2405371671193817</v>
      </c>
      <c r="AC1193" s="373">
        <v>-1.8963025425947688</v>
      </c>
      <c r="AD1193" s="575">
        <v>0</v>
      </c>
      <c r="AE1193" s="370" t="s">
        <v>1946</v>
      </c>
      <c r="AF1193" s="370" t="s">
        <v>1812</v>
      </c>
      <c r="AG1193" s="374" t="s">
        <v>1459</v>
      </c>
      <c r="AH1193" s="374" t="s">
        <v>1813</v>
      </c>
      <c r="AI1193" s="374">
        <v>500</v>
      </c>
      <c r="AJ1193" s="374">
        <v>0</v>
      </c>
      <c r="AK1193" s="374">
        <v>100</v>
      </c>
      <c r="AL1193" s="722">
        <v>2.1</v>
      </c>
      <c r="AM1193" s="722">
        <v>10</v>
      </c>
      <c r="AN1193" s="369" t="s">
        <v>1815</v>
      </c>
      <c r="AO1193" s="367" t="s">
        <v>1326</v>
      </c>
      <c r="AP1193" s="370" t="s">
        <v>1816</v>
      </c>
      <c r="AQ1193" s="376" t="s">
        <v>689</v>
      </c>
      <c r="AR1193" s="369">
        <v>4.0000000000000001E-3</v>
      </c>
      <c r="AS1193" s="369">
        <v>4.0000000000000001E-3</v>
      </c>
      <c r="AT1193" s="369" t="s">
        <v>1424</v>
      </c>
      <c r="AW1193"/>
      <c r="AX1193" s="198"/>
      <c r="AY1193" s="184"/>
      <c r="AZ1193" s="184"/>
      <c r="BA1193" s="184"/>
      <c r="BB1193" s="186"/>
      <c r="BC1193" s="184"/>
      <c r="BD1193" s="184"/>
      <c r="BE1193" s="184"/>
      <c r="BF1193" s="184"/>
      <c r="BG1193" s="186"/>
      <c r="BH1193" s="186"/>
      <c r="BI1193" s="199"/>
      <c r="BJ1193" s="199"/>
      <c r="BK1193" s="199"/>
      <c r="BL1193" s="186"/>
      <c r="BM1193" s="186"/>
      <c r="BN1193" s="186"/>
      <c r="BO1193" s="186"/>
      <c r="BP1193" s="186"/>
      <c r="BQ1193" s="186"/>
      <c r="BR1193" s="186"/>
      <c r="BS1193" s="186"/>
      <c r="BT1193" s="187"/>
      <c r="BU1193" s="188"/>
      <c r="BV1193" s="189"/>
      <c r="BW1193" s="185"/>
      <c r="BX1193"/>
      <c r="BZ1193"/>
    </row>
    <row r="1194" spans="2:78" ht="18.75">
      <c r="B1194" s="363" t="s">
        <v>810</v>
      </c>
      <c r="C1194" s="364">
        <v>38443033000189</v>
      </c>
      <c r="D1194" s="365" t="s">
        <v>11</v>
      </c>
      <c r="E1194" s="365" t="s">
        <v>621</v>
      </c>
      <c r="F1194" s="365" t="s">
        <v>694</v>
      </c>
      <c r="G1194" s="366" t="s">
        <v>740</v>
      </c>
      <c r="H1194" s="366" t="s">
        <v>34</v>
      </c>
      <c r="I1194" s="366" t="s">
        <v>1424</v>
      </c>
      <c r="J1194" s="366" t="s">
        <v>608</v>
      </c>
      <c r="K1194" s="367" t="s">
        <v>48</v>
      </c>
      <c r="L1194" s="368"/>
      <c r="M1194" s="368" t="s">
        <v>1421</v>
      </c>
      <c r="N1194" s="367">
        <v>576859</v>
      </c>
      <c r="O1194" s="367" t="s">
        <v>1323</v>
      </c>
      <c r="P1194" s="371">
        <v>44246</v>
      </c>
      <c r="Q1194" s="372">
        <v>301.17841706000002</v>
      </c>
      <c r="R1194" s="372">
        <v>375.41490002362576</v>
      </c>
      <c r="S1194" s="367">
        <v>1</v>
      </c>
      <c r="T1194" s="369">
        <v>5.6623667203558714E-2</v>
      </c>
      <c r="U1194" s="369">
        <v>0.60669552533140836</v>
      </c>
      <c r="V1194" s="369">
        <v>7.6585596756314267E-2</v>
      </c>
      <c r="W1194" s="369">
        <v>0.68611901898451255</v>
      </c>
      <c r="Y1194" s="369"/>
      <c r="AA1194" s="369"/>
      <c r="AB1194" s="369">
        <v>3.6509304993195713E-2</v>
      </c>
      <c r="AC1194" s="373">
        <v>-0.95964162712699208</v>
      </c>
      <c r="AD1194" s="575">
        <v>25108905000100</v>
      </c>
      <c r="AE1194" s="370" t="s">
        <v>1841</v>
      </c>
      <c r="AF1194" s="370" t="s">
        <v>1826</v>
      </c>
      <c r="AG1194" s="374" t="s">
        <v>730</v>
      </c>
      <c r="AH1194" s="374" t="s">
        <v>1819</v>
      </c>
      <c r="AI1194" s="374">
        <v>1000</v>
      </c>
      <c r="AJ1194" s="374">
        <v>1000</v>
      </c>
      <c r="AK1194" s="374">
        <v>1000</v>
      </c>
      <c r="AL1194" s="722">
        <v>1</v>
      </c>
      <c r="AM1194" s="722">
        <v>0</v>
      </c>
      <c r="AN1194" s="369" t="s">
        <v>1815</v>
      </c>
      <c r="AO1194" s="367" t="s">
        <v>1326</v>
      </c>
      <c r="AP1194" s="370" t="s">
        <v>1821</v>
      </c>
      <c r="AQ1194" s="376" t="s">
        <v>677</v>
      </c>
      <c r="AR1194" s="369">
        <v>0</v>
      </c>
      <c r="AS1194" s="369">
        <v>0</v>
      </c>
      <c r="AT1194" s="369" t="s">
        <v>1424</v>
      </c>
      <c r="AW1194"/>
      <c r="AX1194" s="198"/>
      <c r="AY1194" s="184"/>
      <c r="AZ1194" s="184"/>
      <c r="BA1194" s="184"/>
      <c r="BB1194" s="186"/>
      <c r="BC1194" s="184"/>
      <c r="BD1194" s="184"/>
      <c r="BE1194" s="184"/>
      <c r="BF1194" s="184"/>
      <c r="BG1194" s="186"/>
      <c r="BH1194" s="186"/>
      <c r="BI1194" s="199"/>
      <c r="BJ1194" s="199"/>
      <c r="BK1194" s="199"/>
      <c r="BL1194" s="186"/>
      <c r="BM1194" s="186"/>
      <c r="BN1194" s="186"/>
      <c r="BO1194" s="186"/>
      <c r="BP1194" s="186"/>
      <c r="BQ1194" s="186"/>
      <c r="BR1194" s="186"/>
      <c r="BS1194" s="186"/>
      <c r="BT1194" s="187"/>
      <c r="BU1194" s="188"/>
      <c r="BV1194" s="189"/>
      <c r="BW1194" s="185"/>
      <c r="BX1194"/>
      <c r="BZ1194"/>
    </row>
    <row r="1195" spans="2:78" ht="18.75">
      <c r="B1195" s="363" t="s">
        <v>517</v>
      </c>
      <c r="C1195" s="364">
        <v>37498652000108</v>
      </c>
      <c r="D1195" s="365" t="s">
        <v>13</v>
      </c>
      <c r="E1195" s="365" t="s">
        <v>615</v>
      </c>
      <c r="F1195" s="365" t="s">
        <v>619</v>
      </c>
      <c r="G1195" s="366" t="s">
        <v>34</v>
      </c>
      <c r="H1195" s="366" t="s">
        <v>1339</v>
      </c>
      <c r="I1195" s="366" t="s">
        <v>34</v>
      </c>
      <c r="J1195" s="366" t="s">
        <v>1424</v>
      </c>
      <c r="K1195" s="367" t="s">
        <v>48</v>
      </c>
      <c r="L1195" s="368"/>
      <c r="M1195" s="368" t="s">
        <v>34</v>
      </c>
      <c r="N1195" s="367">
        <v>576891</v>
      </c>
      <c r="O1195" s="367" t="s">
        <v>1323</v>
      </c>
      <c r="P1195" s="371">
        <v>43995</v>
      </c>
      <c r="Q1195" s="372">
        <v>224.26773220000001</v>
      </c>
      <c r="R1195" s="372">
        <v>128.19087673820721</v>
      </c>
      <c r="S1195" s="367">
        <v>1</v>
      </c>
      <c r="T1195" s="369">
        <v>5.9192463707395282E-2</v>
      </c>
      <c r="U1195" s="369">
        <v>0.63421895186544008</v>
      </c>
      <c r="V1195" s="369">
        <v>5.1692923454597306E-2</v>
      </c>
      <c r="W1195" s="369">
        <v>0.46310924548858601</v>
      </c>
      <c r="X1195" s="369">
        <v>8.0203939999998974E-2</v>
      </c>
      <c r="Y1195" s="369">
        <v>0.54904220886696331</v>
      </c>
      <c r="AA1195" s="369"/>
      <c r="AB1195" s="369">
        <v>4.3147295694436323E-2</v>
      </c>
      <c r="AC1195" s="373">
        <v>-1.3889288120180023</v>
      </c>
      <c r="AD1195" s="575">
        <v>37498601000186</v>
      </c>
      <c r="AE1195" s="370" t="s">
        <v>2143</v>
      </c>
      <c r="AF1195" s="370" t="s">
        <v>1875</v>
      </c>
      <c r="AG1195" s="374" t="s">
        <v>738</v>
      </c>
      <c r="AH1195" s="374" t="s">
        <v>1819</v>
      </c>
      <c r="AI1195" s="374">
        <v>1000</v>
      </c>
      <c r="AJ1195" s="374">
        <v>1000</v>
      </c>
      <c r="AK1195" s="374">
        <v>1000</v>
      </c>
      <c r="AL1195" s="722">
        <v>0</v>
      </c>
      <c r="AM1195" s="722">
        <v>0</v>
      </c>
      <c r="AN1195" s="369" t="s">
        <v>1820</v>
      </c>
      <c r="AO1195" s="367" t="s">
        <v>1326</v>
      </c>
      <c r="AP1195" s="370" t="s">
        <v>1835</v>
      </c>
      <c r="AQ1195" s="376" t="s">
        <v>666</v>
      </c>
      <c r="AR1195" s="369">
        <v>5.0673000000000003E-3</v>
      </c>
      <c r="AS1195" s="369">
        <v>5.0673000000000003E-3</v>
      </c>
      <c r="AT1195" s="369" t="s">
        <v>1424</v>
      </c>
      <c r="AW1195"/>
      <c r="AX1195" s="198"/>
      <c r="AY1195" s="184"/>
      <c r="AZ1195" s="184"/>
      <c r="BA1195" s="184"/>
      <c r="BB1195" s="186"/>
      <c r="BC1195" s="184"/>
      <c r="BD1195" s="184"/>
      <c r="BE1195" s="184"/>
      <c r="BF1195" s="184"/>
      <c r="BG1195" s="186"/>
      <c r="BH1195" s="186"/>
      <c r="BI1195" s="199"/>
      <c r="BJ1195" s="199"/>
      <c r="BK1195" s="199"/>
      <c r="BL1195" s="186"/>
      <c r="BM1195" s="186"/>
      <c r="BN1195" s="186"/>
      <c r="BO1195" s="186"/>
      <c r="BP1195" s="186"/>
      <c r="BQ1195" s="186"/>
      <c r="BR1195" s="186"/>
      <c r="BS1195" s="186"/>
      <c r="BT1195" s="187"/>
      <c r="BU1195" s="188"/>
      <c r="BV1195" s="189"/>
      <c r="BW1195" s="185"/>
      <c r="BX1195"/>
      <c r="BZ1195"/>
    </row>
    <row r="1196" spans="2:78" ht="18.75">
      <c r="B1196" s="363" t="s">
        <v>787</v>
      </c>
      <c r="C1196" s="364">
        <v>40102910000108</v>
      </c>
      <c r="D1196" s="365" t="s">
        <v>14</v>
      </c>
      <c r="E1196" s="365" t="s">
        <v>607</v>
      </c>
      <c r="F1196" s="365" t="s">
        <v>1424</v>
      </c>
      <c r="G1196" s="366" t="s">
        <v>1424</v>
      </c>
      <c r="H1196" s="366" t="s">
        <v>34</v>
      </c>
      <c r="I1196" s="366" t="s">
        <v>34</v>
      </c>
      <c r="J1196" s="366" t="s">
        <v>612</v>
      </c>
      <c r="K1196" s="367" t="s">
        <v>49</v>
      </c>
      <c r="L1196" s="368"/>
      <c r="M1196" s="368" t="s">
        <v>34</v>
      </c>
      <c r="N1196" s="367">
        <v>578381</v>
      </c>
      <c r="O1196" s="367" t="s">
        <v>1323</v>
      </c>
      <c r="P1196" s="371">
        <v>44255</v>
      </c>
      <c r="Q1196" s="372">
        <v>6.2801050700000003</v>
      </c>
      <c r="R1196" s="372">
        <v>15.198304662430273</v>
      </c>
      <c r="S1196" s="367">
        <v>4</v>
      </c>
      <c r="T1196" s="369">
        <v>-0.39976531049839115</v>
      </c>
      <c r="U1196" s="369">
        <v>-4.2832941955206314</v>
      </c>
      <c r="V1196" s="369">
        <v>-0.40695817947229695</v>
      </c>
      <c r="W1196" s="369">
        <v>-3.6458780592348718</v>
      </c>
      <c r="Y1196" s="369"/>
      <c r="AA1196" s="369"/>
      <c r="AB1196" s="369">
        <v>0.29545044303287388</v>
      </c>
      <c r="AC1196" s="373">
        <v>-1.7552169485826643</v>
      </c>
      <c r="AD1196" s="575">
        <v>40103126000106</v>
      </c>
      <c r="AE1196" s="370" t="s">
        <v>1861</v>
      </c>
      <c r="AF1196" s="370" t="s">
        <v>1858</v>
      </c>
      <c r="AG1196" s="374" t="s">
        <v>721</v>
      </c>
      <c r="AH1196" s="374" t="s">
        <v>1813</v>
      </c>
      <c r="AI1196" s="374">
        <v>0</v>
      </c>
      <c r="AJ1196" s="374">
        <v>0</v>
      </c>
      <c r="AK1196" s="374">
        <v>0</v>
      </c>
      <c r="AL1196" s="722">
        <v>1</v>
      </c>
      <c r="AM1196" s="722">
        <v>0</v>
      </c>
      <c r="AN1196" s="369" t="s">
        <v>1824</v>
      </c>
      <c r="AO1196" s="367" t="s">
        <v>1326</v>
      </c>
      <c r="AP1196" s="370" t="s">
        <v>1816</v>
      </c>
      <c r="AQ1196" s="376" t="s">
        <v>689</v>
      </c>
      <c r="AR1196" s="369">
        <v>5.3333333333333297E-3</v>
      </c>
      <c r="AS1196" s="369">
        <v>5.3333333333333297E-3</v>
      </c>
      <c r="AT1196" s="369" t="s">
        <v>1424</v>
      </c>
      <c r="AW1196"/>
      <c r="AX1196" s="198"/>
      <c r="AY1196" s="184"/>
      <c r="AZ1196" s="184"/>
      <c r="BA1196" s="184"/>
      <c r="BB1196" s="186"/>
      <c r="BC1196" s="184"/>
      <c r="BD1196" s="184"/>
      <c r="BE1196" s="184"/>
      <c r="BF1196" s="184"/>
      <c r="BG1196" s="186"/>
      <c r="BH1196" s="186"/>
      <c r="BI1196" s="199"/>
      <c r="BJ1196" s="199"/>
      <c r="BK1196" s="199"/>
      <c r="BL1196" s="186"/>
      <c r="BM1196" s="186"/>
      <c r="BN1196" s="186"/>
      <c r="BO1196" s="186"/>
      <c r="BP1196" s="186"/>
      <c r="BQ1196" s="186"/>
      <c r="BR1196" s="186"/>
      <c r="BS1196" s="186"/>
      <c r="BT1196" s="187"/>
      <c r="BU1196" s="188"/>
      <c r="BV1196" s="189"/>
      <c r="BW1196" s="185"/>
      <c r="BX1196"/>
      <c r="BZ1196"/>
    </row>
    <row r="1197" spans="2:78" ht="18.75">
      <c r="B1197" s="363" t="s">
        <v>900</v>
      </c>
      <c r="C1197" s="364">
        <v>38377094000195</v>
      </c>
      <c r="D1197" s="365" t="s">
        <v>11</v>
      </c>
      <c r="E1197" s="365" t="s">
        <v>620</v>
      </c>
      <c r="F1197" s="365" t="s">
        <v>665</v>
      </c>
      <c r="G1197" s="366" t="s">
        <v>740</v>
      </c>
      <c r="H1197" s="366" t="s">
        <v>34</v>
      </c>
      <c r="I1197" s="366" t="s">
        <v>1424</v>
      </c>
      <c r="J1197" s="366" t="s">
        <v>608</v>
      </c>
      <c r="K1197" s="367" t="s">
        <v>48</v>
      </c>
      <c r="L1197" s="368"/>
      <c r="M1197" s="368" t="s">
        <v>34</v>
      </c>
      <c r="N1197" s="367">
        <v>579076</v>
      </c>
      <c r="O1197" s="367" t="s">
        <v>1323</v>
      </c>
      <c r="P1197" s="371">
        <v>44158</v>
      </c>
      <c r="Q1197" s="372">
        <v>104.5019149</v>
      </c>
      <c r="R1197" s="372">
        <v>100.78065348597602</v>
      </c>
      <c r="S1197" s="367">
        <v>1</v>
      </c>
      <c r="T1197" s="369">
        <v>0.11353284540441999</v>
      </c>
      <c r="U1197" s="369">
        <v>1.2164501645113361</v>
      </c>
      <c r="V1197" s="369">
        <v>0.13378547883695036</v>
      </c>
      <c r="W1197" s="369">
        <v>1.1985642912211634</v>
      </c>
      <c r="Y1197" s="369"/>
      <c r="AA1197" s="369"/>
      <c r="AB1197" s="369">
        <v>7.9351503031066892E-3</v>
      </c>
      <c r="AC1197" s="373">
        <v>2.7931459877971943</v>
      </c>
      <c r="AD1197" s="575">
        <v>0</v>
      </c>
      <c r="AE1197" s="370" t="s">
        <v>1941</v>
      </c>
      <c r="AF1197" s="370" t="s">
        <v>1812</v>
      </c>
      <c r="AG1197" s="374" t="s">
        <v>1459</v>
      </c>
      <c r="AH1197" s="374" t="s">
        <v>1894</v>
      </c>
      <c r="AI1197" s="374">
        <v>1000000</v>
      </c>
      <c r="AJ1197" s="374">
        <v>0</v>
      </c>
      <c r="AK1197" s="374">
        <v>1000000</v>
      </c>
      <c r="AL1197" s="722">
        <v>0.65</v>
      </c>
      <c r="AM1197" s="722">
        <v>0</v>
      </c>
      <c r="AN1197" s="369" t="s">
        <v>1820</v>
      </c>
      <c r="AO1197" s="367" t="s">
        <v>1326</v>
      </c>
      <c r="AP1197" s="370" t="s">
        <v>1821</v>
      </c>
      <c r="AQ1197" s="376" t="s">
        <v>11</v>
      </c>
      <c r="AR1197" s="369">
        <v>1.5166666666666701E-3</v>
      </c>
      <c r="AS1197" s="369">
        <v>1.5166666666666701E-3</v>
      </c>
      <c r="AT1197" s="369" t="s">
        <v>1424</v>
      </c>
      <c r="AW1197"/>
      <c r="AX1197" s="198"/>
      <c r="AY1197" s="184"/>
      <c r="AZ1197" s="184"/>
      <c r="BA1197" s="184"/>
      <c r="BB1197" s="186"/>
      <c r="BC1197" s="184"/>
      <c r="BD1197" s="184"/>
      <c r="BE1197" s="184"/>
      <c r="BF1197" s="184"/>
      <c r="BG1197" s="186"/>
      <c r="BH1197" s="186"/>
      <c r="BI1197" s="199"/>
      <c r="BJ1197" s="199"/>
      <c r="BK1197" s="199"/>
      <c r="BL1197" s="186"/>
      <c r="BM1197" s="186"/>
      <c r="BN1197" s="186"/>
      <c r="BO1197" s="186"/>
      <c r="BP1197" s="186"/>
      <c r="BQ1197" s="186"/>
      <c r="BR1197" s="186"/>
      <c r="BS1197" s="186"/>
      <c r="BT1197" s="187"/>
      <c r="BU1197" s="188"/>
      <c r="BV1197" s="189"/>
      <c r="BW1197" s="185"/>
      <c r="BX1197"/>
      <c r="BZ1197"/>
    </row>
    <row r="1198" spans="2:78" ht="18.75">
      <c r="B1198" s="363" t="s">
        <v>1271</v>
      </c>
      <c r="C1198" s="364"/>
      <c r="D1198" s="365" t="s">
        <v>14</v>
      </c>
      <c r="E1198" s="365" t="s">
        <v>15</v>
      </c>
      <c r="F1198" s="365" t="s">
        <v>701</v>
      </c>
      <c r="G1198" s="366" t="s">
        <v>1424</v>
      </c>
      <c r="H1198" s="366" t="s">
        <v>34</v>
      </c>
      <c r="I1198" s="366" t="s">
        <v>34</v>
      </c>
      <c r="J1198" s="366" t="s">
        <v>611</v>
      </c>
      <c r="L1198" s="368"/>
      <c r="M1198" s="368" t="s">
        <v>1421</v>
      </c>
      <c r="N1198" s="367">
        <v>579319</v>
      </c>
      <c r="O1198" s="367" t="s">
        <v>1323</v>
      </c>
      <c r="P1198" s="371"/>
      <c r="S1198" s="367"/>
      <c r="U1198" s="369"/>
      <c r="W1198" s="369"/>
      <c r="Y1198" s="369"/>
      <c r="AA1198" s="369"/>
      <c r="AD1198" s="575">
        <v>0</v>
      </c>
      <c r="AE1198" s="370"/>
      <c r="AF1198" s="370"/>
      <c r="AG1198" s="374" t="s">
        <v>1458</v>
      </c>
      <c r="AH1198" s="374"/>
      <c r="AI1198" s="374">
        <v>0</v>
      </c>
      <c r="AJ1198" s="374">
        <v>0</v>
      </c>
      <c r="AK1198" s="374">
        <v>0</v>
      </c>
      <c r="AN1198" s="369"/>
      <c r="AO1198" s="367" t="s">
        <v>1326</v>
      </c>
      <c r="AP1198" s="370"/>
      <c r="AR1198" s="369">
        <v>2.9997000000000001E-3</v>
      </c>
      <c r="AS1198" s="369">
        <v>2.9997000000000001E-3</v>
      </c>
      <c r="AT1198" s="369" t="s">
        <v>1424</v>
      </c>
      <c r="AW1198"/>
      <c r="AX1198" s="198"/>
      <c r="AY1198" s="184"/>
      <c r="AZ1198" s="184"/>
      <c r="BA1198" s="184"/>
      <c r="BB1198" s="186"/>
      <c r="BC1198" s="184"/>
      <c r="BD1198" s="184"/>
      <c r="BE1198" s="184"/>
      <c r="BF1198" s="184"/>
      <c r="BG1198" s="186"/>
      <c r="BH1198" s="186"/>
      <c r="BI1198" s="199"/>
      <c r="BJ1198" s="199"/>
      <c r="BK1198" s="199"/>
      <c r="BL1198" s="186"/>
      <c r="BM1198" s="186"/>
      <c r="BN1198" s="186"/>
      <c r="BO1198" s="186"/>
      <c r="BP1198" s="186"/>
      <c r="BQ1198" s="186"/>
      <c r="BR1198" s="186"/>
      <c r="BS1198" s="186"/>
      <c r="BT1198" s="187"/>
      <c r="BU1198" s="188"/>
      <c r="BV1198" s="189"/>
      <c r="BW1198" s="185"/>
      <c r="BX1198"/>
      <c r="BZ1198"/>
    </row>
    <row r="1199" spans="2:78" ht="18.75">
      <c r="B1199" s="363" t="s">
        <v>566</v>
      </c>
      <c r="C1199" s="364">
        <v>37495438000106</v>
      </c>
      <c r="D1199" s="365" t="s">
        <v>14</v>
      </c>
      <c r="E1199" s="365" t="s">
        <v>614</v>
      </c>
      <c r="F1199" s="365" t="s">
        <v>1424</v>
      </c>
      <c r="G1199" s="366" t="s">
        <v>1424</v>
      </c>
      <c r="H1199" s="366" t="s">
        <v>1340</v>
      </c>
      <c r="I1199" s="366" t="s">
        <v>34</v>
      </c>
      <c r="J1199" s="366" t="s">
        <v>608</v>
      </c>
      <c r="K1199" s="367" t="s">
        <v>48</v>
      </c>
      <c r="L1199" s="368"/>
      <c r="M1199" s="368" t="s">
        <v>34</v>
      </c>
      <c r="N1199" s="367">
        <v>579459</v>
      </c>
      <c r="O1199" s="367" t="s">
        <v>1323</v>
      </c>
      <c r="P1199" s="371">
        <v>43995</v>
      </c>
      <c r="Q1199" s="372">
        <v>35.632403600000004</v>
      </c>
      <c r="R1199" s="372">
        <v>95.56565489561757</v>
      </c>
      <c r="S1199" s="367">
        <v>2</v>
      </c>
      <c r="T1199" s="369">
        <v>0.16100114035558999</v>
      </c>
      <c r="U1199" s="369">
        <v>1.7250502528534837</v>
      </c>
      <c r="V1199" s="369">
        <v>6.8465580469629694E-2</v>
      </c>
      <c r="W1199" s="369">
        <v>0.61337299564953152</v>
      </c>
      <c r="X1199" s="369">
        <v>9.0064110000000364E-2</v>
      </c>
      <c r="Y1199" s="369">
        <v>0.61654075715030954</v>
      </c>
      <c r="AA1199" s="369"/>
      <c r="AB1199" s="369">
        <v>0.19852539280900527</v>
      </c>
      <c r="AC1199" s="373">
        <v>-0.21738209165589892</v>
      </c>
      <c r="AD1199" s="575">
        <v>37495407000147</v>
      </c>
      <c r="AE1199" s="370" t="s">
        <v>2143</v>
      </c>
      <c r="AF1199" s="370" t="s">
        <v>1875</v>
      </c>
      <c r="AG1199" s="374" t="s">
        <v>738</v>
      </c>
      <c r="AH1199" s="374" t="s">
        <v>1813</v>
      </c>
      <c r="AI1199" s="374">
        <v>1000</v>
      </c>
      <c r="AJ1199" s="374">
        <v>1000</v>
      </c>
      <c r="AK1199" s="374">
        <v>1000</v>
      </c>
      <c r="AL1199" s="722">
        <v>0</v>
      </c>
      <c r="AM1199" s="722">
        <v>0</v>
      </c>
      <c r="AN1199" s="369" t="s">
        <v>1814</v>
      </c>
      <c r="AO1199" s="367" t="s">
        <v>1326</v>
      </c>
      <c r="AP1199" s="370" t="s">
        <v>1835</v>
      </c>
      <c r="AQ1199" s="376" t="s">
        <v>670</v>
      </c>
      <c r="AR1199" s="369">
        <v>5.0673000000000003E-3</v>
      </c>
      <c r="AS1199" s="369">
        <v>5.0673000000000003E-3</v>
      </c>
      <c r="AT1199" s="369" t="s">
        <v>1424</v>
      </c>
      <c r="AW1199"/>
      <c r="AX1199" s="198"/>
      <c r="AY1199" s="184"/>
      <c r="AZ1199" s="184"/>
      <c r="BA1199" s="184"/>
      <c r="BB1199" s="186"/>
      <c r="BC1199" s="184"/>
      <c r="BD1199" s="184"/>
      <c r="BE1199" s="184"/>
      <c r="BF1199" s="184"/>
      <c r="BG1199" s="186"/>
      <c r="BH1199" s="186"/>
      <c r="BI1199" s="199"/>
      <c r="BJ1199" s="199"/>
      <c r="BK1199" s="199"/>
      <c r="BL1199" s="186"/>
      <c r="BM1199" s="186"/>
      <c r="BN1199" s="186"/>
      <c r="BO1199" s="186"/>
      <c r="BP1199" s="186"/>
      <c r="BQ1199" s="186"/>
      <c r="BR1199" s="186"/>
      <c r="BS1199" s="186"/>
      <c r="BT1199" s="187"/>
      <c r="BU1199" s="188"/>
      <c r="BV1199" s="189"/>
      <c r="BW1199" s="185"/>
      <c r="BX1199"/>
      <c r="BZ1199"/>
    </row>
    <row r="1200" spans="2:78" ht="18.75">
      <c r="B1200" s="363" t="s">
        <v>519</v>
      </c>
      <c r="C1200" s="364">
        <v>39469191000170</v>
      </c>
      <c r="D1200" s="365" t="s">
        <v>11</v>
      </c>
      <c r="E1200" s="365" t="s">
        <v>620</v>
      </c>
      <c r="F1200" s="365" t="s">
        <v>687</v>
      </c>
      <c r="G1200" s="366" t="s">
        <v>740</v>
      </c>
      <c r="H1200" s="366" t="s">
        <v>34</v>
      </c>
      <c r="I1200" s="366" t="s">
        <v>1321</v>
      </c>
      <c r="J1200" s="366" t="s">
        <v>608</v>
      </c>
      <c r="K1200" s="367" t="s">
        <v>48</v>
      </c>
      <c r="L1200" s="368" t="s">
        <v>1341</v>
      </c>
      <c r="M1200" s="368" t="s">
        <v>34</v>
      </c>
      <c r="N1200" s="367">
        <v>579610</v>
      </c>
      <c r="O1200" s="367" t="s">
        <v>1323</v>
      </c>
      <c r="P1200" s="371">
        <v>44057</v>
      </c>
      <c r="Q1200" s="372">
        <v>45.86691707</v>
      </c>
      <c r="R1200" s="372">
        <v>45.37788735796812</v>
      </c>
      <c r="S1200" s="367">
        <v>1</v>
      </c>
      <c r="T1200" s="369">
        <v>0.11603096127081192</v>
      </c>
      <c r="U1200" s="369">
        <v>1.2432162818037911</v>
      </c>
      <c r="V1200" s="369">
        <v>0.14369027551407765</v>
      </c>
      <c r="W1200" s="369">
        <v>1.2872998977474823</v>
      </c>
      <c r="X1200" s="369">
        <v>0.20868081250000059</v>
      </c>
      <c r="Y1200" s="369">
        <v>1.4285404712431136</v>
      </c>
      <c r="AA1200" s="369"/>
      <c r="AB1200" s="369">
        <v>9.1722198541091936E-3</v>
      </c>
      <c r="AC1200" s="373">
        <v>3.4962997419267547</v>
      </c>
      <c r="AD1200" s="575">
        <v>0</v>
      </c>
      <c r="AE1200" s="370" t="s">
        <v>2124</v>
      </c>
      <c r="AF1200" s="370" t="s">
        <v>2125</v>
      </c>
      <c r="AG1200" s="374" t="s">
        <v>1458</v>
      </c>
      <c r="AH1200" s="374" t="s">
        <v>1894</v>
      </c>
      <c r="AI1200" s="374">
        <v>5000</v>
      </c>
      <c r="AJ1200" s="374">
        <v>5000</v>
      </c>
      <c r="AK1200" s="374">
        <v>5000</v>
      </c>
      <c r="AL1200" s="722">
        <v>7.4999999999999997E-2</v>
      </c>
      <c r="AM1200" s="722">
        <v>20</v>
      </c>
      <c r="AN1200" s="369" t="s">
        <v>1820</v>
      </c>
      <c r="AO1200" s="367" t="s">
        <v>1326</v>
      </c>
      <c r="AP1200" s="370" t="s">
        <v>1835</v>
      </c>
      <c r="AQ1200" s="376" t="s">
        <v>1950</v>
      </c>
      <c r="AR1200" s="369">
        <v>6.4999999999999997E-3</v>
      </c>
      <c r="AS1200" s="369">
        <v>6.4999999999999997E-3</v>
      </c>
      <c r="AT1200" s="369" t="s">
        <v>1424</v>
      </c>
      <c r="AW1200"/>
      <c r="AX1200" s="198"/>
      <c r="AY1200" s="184"/>
      <c r="AZ1200" s="184"/>
      <c r="BA1200" s="184"/>
      <c r="BB1200" s="186"/>
      <c r="BC1200" s="184"/>
      <c r="BD1200" s="184"/>
      <c r="BE1200" s="184"/>
      <c r="BF1200" s="184"/>
      <c r="BG1200" s="186"/>
      <c r="BH1200" s="186"/>
      <c r="BI1200" s="199"/>
      <c r="BJ1200" s="199"/>
      <c r="BK1200" s="199"/>
      <c r="BL1200" s="186"/>
      <c r="BM1200" s="186"/>
      <c r="BN1200" s="186"/>
      <c r="BO1200" s="186"/>
      <c r="BP1200" s="186"/>
      <c r="BQ1200" s="186"/>
      <c r="BR1200" s="186"/>
      <c r="BS1200" s="186"/>
      <c r="BT1200" s="187"/>
      <c r="BU1200" s="188"/>
      <c r="BV1200" s="189"/>
      <c r="BW1200" s="185"/>
      <c r="BX1200"/>
      <c r="BZ1200"/>
    </row>
    <row r="1201" spans="2:78" ht="18.75">
      <c r="B1201" s="363" t="s">
        <v>560</v>
      </c>
      <c r="C1201" s="364">
        <v>41044877000161</v>
      </c>
      <c r="D1201" s="365" t="s">
        <v>14</v>
      </c>
      <c r="E1201" s="365" t="s">
        <v>607</v>
      </c>
      <c r="F1201" s="365" t="s">
        <v>1424</v>
      </c>
      <c r="G1201" s="366" t="s">
        <v>1424</v>
      </c>
      <c r="H1201" s="366" t="s">
        <v>34</v>
      </c>
      <c r="I1201" s="366" t="s">
        <v>34</v>
      </c>
      <c r="J1201" s="366" t="s">
        <v>608</v>
      </c>
      <c r="K1201" s="367" t="s">
        <v>48</v>
      </c>
      <c r="L1201" s="368"/>
      <c r="M1201" s="368" t="s">
        <v>34</v>
      </c>
      <c r="N1201" s="367">
        <v>579971</v>
      </c>
      <c r="O1201" s="367" t="s">
        <v>1323</v>
      </c>
      <c r="P1201" s="371">
        <v>44266</v>
      </c>
      <c r="Q1201" s="372">
        <v>10.12698284</v>
      </c>
      <c r="R1201" s="372">
        <v>10.43255235269841</v>
      </c>
      <c r="S1201" s="367">
        <v>2</v>
      </c>
      <c r="T1201" s="369">
        <v>-3.1999988526283829E-2</v>
      </c>
      <c r="U1201" s="369">
        <v>-0.34286457957164329</v>
      </c>
      <c r="V1201" s="369">
        <v>-0.14359261180699867</v>
      </c>
      <c r="W1201" s="369">
        <v>-1.2864249430597932</v>
      </c>
      <c r="Y1201" s="369"/>
      <c r="AA1201" s="369"/>
      <c r="AB1201" s="369">
        <v>0.13862093511590151</v>
      </c>
      <c r="AC1201" s="373">
        <v>-1.8410931739774616</v>
      </c>
      <c r="AD1201" s="575">
        <v>40936273000167</v>
      </c>
      <c r="AE1201" s="370" t="s">
        <v>2144</v>
      </c>
      <c r="AF1201" s="370" t="s">
        <v>1833</v>
      </c>
      <c r="AG1201" s="374" t="s">
        <v>1458</v>
      </c>
      <c r="AH1201" s="374" t="s">
        <v>1819</v>
      </c>
      <c r="AI1201" s="374">
        <v>500</v>
      </c>
      <c r="AJ1201" s="374">
        <v>100</v>
      </c>
      <c r="AK1201" s="374">
        <v>100</v>
      </c>
      <c r="AL1201" s="722">
        <v>1.9</v>
      </c>
      <c r="AM1201" s="722">
        <v>20</v>
      </c>
      <c r="AN1201" s="369" t="s">
        <v>668</v>
      </c>
      <c r="AO1201" s="367" t="s">
        <v>1326</v>
      </c>
      <c r="AP1201" s="370" t="s">
        <v>1816</v>
      </c>
      <c r="AQ1201" s="376" t="s">
        <v>661</v>
      </c>
      <c r="AR1201" s="369">
        <v>6.3327000000000001E-3</v>
      </c>
      <c r="AS1201" s="369">
        <v>6.3327000000000001E-3</v>
      </c>
      <c r="AT1201" s="369" t="s">
        <v>1424</v>
      </c>
      <c r="AW1201"/>
      <c r="AX1201" s="198"/>
      <c r="AY1201" s="184"/>
      <c r="AZ1201" s="184"/>
      <c r="BA1201" s="184"/>
      <c r="BB1201" s="186"/>
      <c r="BC1201" s="184"/>
      <c r="BD1201" s="184"/>
      <c r="BE1201" s="184"/>
      <c r="BF1201" s="184"/>
      <c r="BG1201" s="186"/>
      <c r="BH1201" s="186"/>
      <c r="BI1201" s="199"/>
      <c r="BJ1201" s="199"/>
      <c r="BK1201" s="199"/>
      <c r="BL1201" s="186"/>
      <c r="BM1201" s="186"/>
      <c r="BN1201" s="186"/>
      <c r="BO1201" s="186"/>
      <c r="BP1201" s="186"/>
      <c r="BQ1201" s="186"/>
      <c r="BR1201" s="186"/>
      <c r="BS1201" s="186"/>
      <c r="BT1201" s="187"/>
      <c r="BU1201" s="188"/>
      <c r="BV1201" s="189"/>
      <c r="BW1201" s="185"/>
      <c r="BX1201"/>
      <c r="BZ1201"/>
    </row>
    <row r="1202" spans="2:78" ht="18.75">
      <c r="B1202" s="363" t="s">
        <v>969</v>
      </c>
      <c r="C1202" s="364"/>
      <c r="D1202" s="365" t="s">
        <v>13</v>
      </c>
      <c r="E1202" s="365" t="s">
        <v>616</v>
      </c>
      <c r="F1202" s="365" t="s">
        <v>619</v>
      </c>
      <c r="G1202" s="366" t="s">
        <v>34</v>
      </c>
      <c r="H1202" s="366" t="s">
        <v>1340</v>
      </c>
      <c r="I1202" s="366" t="s">
        <v>34</v>
      </c>
      <c r="J1202" s="366" t="s">
        <v>1424</v>
      </c>
      <c r="L1202" s="368"/>
      <c r="M1202" s="368" t="s">
        <v>34</v>
      </c>
      <c r="N1202" s="367">
        <v>581038</v>
      </c>
      <c r="O1202" s="367" t="s">
        <v>1323</v>
      </c>
      <c r="P1202" s="371"/>
      <c r="S1202" s="367"/>
      <c r="U1202" s="369"/>
      <c r="W1202" s="369"/>
      <c r="Y1202" s="369"/>
      <c r="AA1202" s="369"/>
      <c r="AD1202" s="575">
        <v>41252413000140</v>
      </c>
      <c r="AE1202" s="370"/>
      <c r="AF1202" s="370"/>
      <c r="AG1202" s="374" t="s">
        <v>721</v>
      </c>
      <c r="AH1202" s="374"/>
      <c r="AI1202" s="374">
        <v>10000</v>
      </c>
      <c r="AJ1202" s="374">
        <v>5000</v>
      </c>
      <c r="AK1202" s="374">
        <v>5000</v>
      </c>
      <c r="AN1202" s="369"/>
      <c r="AO1202" s="367" t="s">
        <v>1326</v>
      </c>
      <c r="AP1202" s="370"/>
      <c r="AR1202" s="369">
        <v>4.9872900000000001E-3</v>
      </c>
      <c r="AS1202" s="369">
        <v>4.9872900000000001E-3</v>
      </c>
      <c r="AT1202" s="369" t="s">
        <v>1424</v>
      </c>
      <c r="AW1202"/>
      <c r="AX1202" s="198"/>
      <c r="AY1202" s="184"/>
      <c r="AZ1202" s="184"/>
      <c r="BA1202" s="184"/>
      <c r="BB1202" s="186"/>
      <c r="BC1202" s="184"/>
      <c r="BD1202" s="184"/>
      <c r="BE1202" s="184"/>
      <c r="BF1202" s="184"/>
      <c r="BG1202" s="186"/>
      <c r="BH1202" s="186"/>
      <c r="BI1202" s="199"/>
      <c r="BJ1202" s="199"/>
      <c r="BK1202" s="199"/>
      <c r="BL1202" s="186"/>
      <c r="BM1202" s="186"/>
      <c r="BN1202" s="186"/>
      <c r="BO1202" s="186"/>
      <c r="BP1202" s="186"/>
      <c r="BQ1202" s="186"/>
      <c r="BR1202" s="186"/>
      <c r="BS1202" s="186"/>
      <c r="BT1202" s="187"/>
      <c r="BU1202" s="188"/>
      <c r="BV1202" s="189"/>
      <c r="BW1202" s="185"/>
      <c r="BX1202"/>
      <c r="BZ1202"/>
    </row>
    <row r="1203" spans="2:78" ht="18.75">
      <c r="B1203" s="363" t="s">
        <v>482</v>
      </c>
      <c r="C1203" s="364">
        <v>40905548000103</v>
      </c>
      <c r="D1203" s="365" t="s">
        <v>11</v>
      </c>
      <c r="E1203" s="365" t="s">
        <v>620</v>
      </c>
      <c r="F1203" s="365" t="s">
        <v>687</v>
      </c>
      <c r="G1203" s="366" t="s">
        <v>740</v>
      </c>
      <c r="H1203" s="366" t="s">
        <v>34</v>
      </c>
      <c r="I1203" s="366" t="s">
        <v>1321</v>
      </c>
      <c r="J1203" s="366" t="s">
        <v>608</v>
      </c>
      <c r="K1203" s="367" t="s">
        <v>48</v>
      </c>
      <c r="L1203" s="368"/>
      <c r="M1203" s="368" t="s">
        <v>34</v>
      </c>
      <c r="N1203" s="367">
        <v>581259</v>
      </c>
      <c r="O1203" s="367" t="s">
        <v>1323</v>
      </c>
      <c r="P1203" s="371">
        <v>44282</v>
      </c>
      <c r="Q1203" s="372">
        <v>44.017537570000002</v>
      </c>
      <c r="R1203" s="372">
        <v>34.112432242310767</v>
      </c>
      <c r="S1203" s="367">
        <v>1</v>
      </c>
      <c r="T1203" s="369">
        <v>0.12338538962466461</v>
      </c>
      <c r="U1203" s="369">
        <v>1.3220154658554457</v>
      </c>
      <c r="V1203" s="369">
        <v>0.15903607900318795</v>
      </c>
      <c r="W1203" s="369">
        <v>1.4247806784872288</v>
      </c>
      <c r="Y1203" s="369"/>
      <c r="AA1203" s="369"/>
      <c r="AB1203" s="369">
        <v>4.0760624979831045E-3</v>
      </c>
      <c r="AC1203" s="373">
        <v>11.632459860806645</v>
      </c>
      <c r="AD1203" s="575">
        <v>0</v>
      </c>
      <c r="AE1203" s="370" t="s">
        <v>1980</v>
      </c>
      <c r="AF1203" s="370" t="s">
        <v>1833</v>
      </c>
      <c r="AG1203" s="374" t="s">
        <v>1458</v>
      </c>
      <c r="AH1203" s="374" t="s">
        <v>1813</v>
      </c>
      <c r="AI1203" s="374">
        <v>1000</v>
      </c>
      <c r="AJ1203" s="374">
        <v>100</v>
      </c>
      <c r="AK1203" s="374">
        <v>1000</v>
      </c>
      <c r="AL1203" s="722">
        <v>1</v>
      </c>
      <c r="AM1203" s="722">
        <v>15</v>
      </c>
      <c r="AN1203" s="369" t="s">
        <v>1815</v>
      </c>
      <c r="AO1203" s="367" t="s">
        <v>1326</v>
      </c>
      <c r="AP1203" s="370" t="s">
        <v>1835</v>
      </c>
      <c r="AQ1203" s="376" t="s">
        <v>673</v>
      </c>
      <c r="AR1203" s="369">
        <v>2.13333333333333E-3</v>
      </c>
      <c r="AS1203" s="369">
        <v>2.13333333333333E-3</v>
      </c>
      <c r="AT1203" s="369" t="s">
        <v>1424</v>
      </c>
      <c r="AW1203"/>
      <c r="AX1203" s="198"/>
      <c r="AY1203" s="184"/>
      <c r="AZ1203" s="184"/>
      <c r="BA1203" s="184"/>
      <c r="BB1203" s="186"/>
      <c r="BC1203" s="184"/>
      <c r="BD1203" s="184"/>
      <c r="BE1203" s="184"/>
      <c r="BF1203" s="184"/>
      <c r="BG1203" s="186"/>
      <c r="BH1203" s="186"/>
      <c r="BI1203" s="199"/>
      <c r="BJ1203" s="199"/>
      <c r="BK1203" s="199"/>
      <c r="BL1203" s="186"/>
      <c r="BM1203" s="186"/>
      <c r="BN1203" s="186"/>
      <c r="BO1203" s="186"/>
      <c r="BP1203" s="186"/>
      <c r="BQ1203" s="186"/>
      <c r="BR1203" s="186"/>
      <c r="BS1203" s="186"/>
      <c r="BT1203" s="187"/>
      <c r="BU1203" s="188"/>
      <c r="BV1203" s="189"/>
      <c r="BW1203" s="185"/>
      <c r="BX1203"/>
      <c r="BZ1203"/>
    </row>
    <row r="1204" spans="2:78" ht="18.75">
      <c r="B1204" s="363" t="s">
        <v>125</v>
      </c>
      <c r="C1204" s="364">
        <v>40830356000177</v>
      </c>
      <c r="D1204" s="365" t="s">
        <v>13</v>
      </c>
      <c r="E1204" s="365" t="s">
        <v>616</v>
      </c>
      <c r="F1204" s="365" t="s">
        <v>617</v>
      </c>
      <c r="G1204" s="366" t="s">
        <v>34</v>
      </c>
      <c r="H1204" s="366" t="s">
        <v>867</v>
      </c>
      <c r="I1204" s="366" t="s">
        <v>34</v>
      </c>
      <c r="J1204" s="366" t="s">
        <v>608</v>
      </c>
      <c r="K1204" s="367" t="s">
        <v>48</v>
      </c>
      <c r="L1204" s="368"/>
      <c r="M1204" s="368" t="s">
        <v>34</v>
      </c>
      <c r="N1204" s="367">
        <v>581410</v>
      </c>
      <c r="O1204" s="367" t="s">
        <v>1323</v>
      </c>
      <c r="P1204" s="371">
        <v>44259</v>
      </c>
      <c r="Q1204" s="372">
        <v>31.556114789999999</v>
      </c>
      <c r="R1204" s="372">
        <v>20.901914472908338</v>
      </c>
      <c r="S1204" s="367">
        <v>2</v>
      </c>
      <c r="T1204" s="369">
        <v>0.15203968692882497</v>
      </c>
      <c r="U1204" s="369">
        <v>1.6290325633785347</v>
      </c>
      <c r="V1204" s="369">
        <v>0.18062828026023481</v>
      </c>
      <c r="W1204" s="369">
        <v>1.6182220117360906</v>
      </c>
      <c r="Y1204" s="369"/>
      <c r="AA1204" s="369"/>
      <c r="AB1204" s="369">
        <v>6.2354759166461042E-2</v>
      </c>
      <c r="AC1204" s="373">
        <v>1.1066811190907706</v>
      </c>
      <c r="AD1204" s="575">
        <v>40830170000118</v>
      </c>
      <c r="AE1204" s="370" t="s">
        <v>2102</v>
      </c>
      <c r="AF1204" s="370" t="s">
        <v>1858</v>
      </c>
      <c r="AG1204" s="374" t="s">
        <v>721</v>
      </c>
      <c r="AH1204" s="374" t="s">
        <v>1813</v>
      </c>
      <c r="AI1204" s="374">
        <v>5000</v>
      </c>
      <c r="AJ1204" s="374">
        <v>5000</v>
      </c>
      <c r="AK1204" s="374">
        <v>5000</v>
      </c>
      <c r="AL1204" s="722">
        <v>2</v>
      </c>
      <c r="AM1204" s="722">
        <v>20</v>
      </c>
      <c r="AN1204" s="369" t="s">
        <v>1820</v>
      </c>
      <c r="AO1204" s="367" t="s">
        <v>1326</v>
      </c>
      <c r="AP1204" s="370" t="s">
        <v>1835</v>
      </c>
      <c r="AQ1204" s="376" t="s">
        <v>670</v>
      </c>
      <c r="AR1204" s="369">
        <v>4.0000000000000001E-3</v>
      </c>
      <c r="AS1204" s="369">
        <v>4.0000000000000001E-3</v>
      </c>
      <c r="AT1204" s="369" t="s">
        <v>1424</v>
      </c>
      <c r="AW1204"/>
      <c r="AX1204" s="198"/>
      <c r="AY1204" s="184"/>
      <c r="AZ1204" s="184"/>
      <c r="BA1204" s="184"/>
      <c r="BB1204" s="186"/>
      <c r="BC1204" s="184"/>
      <c r="BD1204" s="184"/>
      <c r="BE1204" s="184"/>
      <c r="BF1204" s="184"/>
      <c r="BG1204" s="186"/>
      <c r="BH1204" s="186"/>
      <c r="BI1204" s="199"/>
      <c r="BJ1204" s="199"/>
      <c r="BK1204" s="199"/>
      <c r="BL1204" s="186"/>
      <c r="BM1204" s="186"/>
      <c r="BN1204" s="186"/>
      <c r="BO1204" s="186"/>
      <c r="BP1204" s="186"/>
      <c r="BQ1204" s="186"/>
      <c r="BR1204" s="186"/>
      <c r="BS1204" s="186"/>
      <c r="BT1204" s="187"/>
      <c r="BU1204" s="188"/>
      <c r="BV1204" s="189"/>
      <c r="BW1204" s="185"/>
      <c r="BX1204"/>
      <c r="BZ1204"/>
    </row>
    <row r="1205" spans="2:78" ht="18.75">
      <c r="B1205" s="363" t="s">
        <v>1647</v>
      </c>
      <c r="C1205" s="364">
        <v>40498539000137</v>
      </c>
      <c r="D1205" s="365" t="s">
        <v>11</v>
      </c>
      <c r="E1205" s="365" t="s">
        <v>620</v>
      </c>
      <c r="F1205" s="365" t="s">
        <v>665</v>
      </c>
      <c r="G1205" s="366" t="s">
        <v>740</v>
      </c>
      <c r="H1205" s="366" t="s">
        <v>34</v>
      </c>
      <c r="I1205" s="366" t="s">
        <v>1424</v>
      </c>
      <c r="J1205" s="366" t="s">
        <v>1424</v>
      </c>
      <c r="K1205" s="367" t="s">
        <v>48</v>
      </c>
      <c r="L1205" s="368" t="s">
        <v>717</v>
      </c>
      <c r="M1205" s="368" t="s">
        <v>1424</v>
      </c>
      <c r="N1205" s="367">
        <v>581453</v>
      </c>
      <c r="O1205" s="367" t="s">
        <v>1326</v>
      </c>
      <c r="P1205" s="371">
        <v>44288</v>
      </c>
      <c r="Q1205" s="372">
        <v>8275.1894267799998</v>
      </c>
      <c r="R1205" s="372">
        <v>66329609.40492785</v>
      </c>
      <c r="S1205" s="367">
        <v>1</v>
      </c>
      <c r="T1205" s="369">
        <v>0.12591012550875336</v>
      </c>
      <c r="U1205" s="369">
        <v>1.3490668039119114</v>
      </c>
      <c r="V1205" s="369">
        <v>0.15755140341214702</v>
      </c>
      <c r="W1205" s="369">
        <v>1.4114796897480992</v>
      </c>
      <c r="Y1205" s="369"/>
      <c r="AA1205" s="369"/>
      <c r="AB1205" s="369">
        <v>1.1698759933430948E-2</v>
      </c>
      <c r="AC1205" s="373">
        <v>3.9260535362927746</v>
      </c>
      <c r="AD1205" s="575">
        <v>40668849000152</v>
      </c>
      <c r="AE1205" s="370" t="s">
        <v>2145</v>
      </c>
      <c r="AF1205" s="370" t="s">
        <v>1908</v>
      </c>
      <c r="AG1205" s="374" t="s">
        <v>59</v>
      </c>
      <c r="AH1205" s="374" t="s">
        <v>1819</v>
      </c>
      <c r="AI1205" s="374">
        <v>1</v>
      </c>
      <c r="AJ1205" s="374">
        <v>1</v>
      </c>
      <c r="AK1205" s="374">
        <v>1</v>
      </c>
      <c r="AL1205" s="722">
        <v>0</v>
      </c>
      <c r="AM1205" s="722">
        <v>0</v>
      </c>
      <c r="AN1205" s="369" t="s">
        <v>1820</v>
      </c>
      <c r="AO1205" s="367" t="s">
        <v>1326</v>
      </c>
      <c r="AP1205" s="370" t="s">
        <v>1821</v>
      </c>
      <c r="AQ1205" s="376" t="s">
        <v>1815</v>
      </c>
      <c r="AR1205" s="369">
        <v>0</v>
      </c>
      <c r="AS1205" s="369">
        <v>0</v>
      </c>
      <c r="AT1205" s="369" t="s">
        <v>1424</v>
      </c>
      <c r="AW1205"/>
      <c r="AX1205" s="198"/>
      <c r="AY1205" s="184"/>
      <c r="AZ1205" s="184"/>
      <c r="BA1205" s="184"/>
      <c r="BB1205" s="186"/>
      <c r="BC1205" s="184"/>
      <c r="BD1205" s="184"/>
      <c r="BE1205" s="184"/>
      <c r="BF1205" s="184"/>
      <c r="BG1205" s="186"/>
      <c r="BH1205" s="186"/>
      <c r="BI1205" s="199"/>
      <c r="BJ1205" s="199"/>
      <c r="BK1205" s="199"/>
      <c r="BL1205" s="186"/>
      <c r="BM1205" s="186"/>
      <c r="BN1205" s="186"/>
      <c r="BO1205" s="186"/>
      <c r="BP1205" s="186"/>
      <c r="BQ1205" s="186"/>
      <c r="BR1205" s="186"/>
      <c r="BS1205" s="186"/>
      <c r="BT1205" s="187"/>
      <c r="BU1205" s="188"/>
      <c r="BV1205" s="189"/>
      <c r="BW1205" s="185"/>
      <c r="BX1205"/>
      <c r="BZ1205"/>
    </row>
    <row r="1206" spans="2:78" ht="18.75">
      <c r="B1206" s="363" t="s">
        <v>521</v>
      </c>
      <c r="C1206" s="364">
        <v>39806561000118</v>
      </c>
      <c r="D1206" s="365" t="s">
        <v>11</v>
      </c>
      <c r="E1206" s="365" t="s">
        <v>620</v>
      </c>
      <c r="F1206" s="365" t="s">
        <v>687</v>
      </c>
      <c r="G1206" s="366" t="s">
        <v>740</v>
      </c>
      <c r="H1206" s="366" t="s">
        <v>34</v>
      </c>
      <c r="I1206" s="366" t="s">
        <v>1321</v>
      </c>
      <c r="J1206" s="366" t="s">
        <v>608</v>
      </c>
      <c r="K1206" s="367" t="s">
        <v>48</v>
      </c>
      <c r="L1206" s="368"/>
      <c r="M1206" s="368" t="s">
        <v>34</v>
      </c>
      <c r="N1206" s="367">
        <v>581674</v>
      </c>
      <c r="O1206" s="367" t="s">
        <v>1323</v>
      </c>
      <c r="P1206" s="371">
        <v>44132</v>
      </c>
      <c r="Q1206" s="372">
        <v>70.619269119999998</v>
      </c>
      <c r="R1206" s="372">
        <v>45.118903324382472</v>
      </c>
      <c r="S1206" s="367">
        <v>1</v>
      </c>
      <c r="T1206" s="369">
        <v>0.11481153198013994</v>
      </c>
      <c r="U1206" s="369">
        <v>1.2301506798983346</v>
      </c>
      <c r="V1206" s="369">
        <v>0.13994223423718255</v>
      </c>
      <c r="W1206" s="369">
        <v>1.2537217510340835</v>
      </c>
      <c r="Y1206" s="369"/>
      <c r="AA1206" s="369"/>
      <c r="AB1206" s="369">
        <v>1.6512481019799097E-3</v>
      </c>
      <c r="AC1206" s="373">
        <v>17.151140763138272</v>
      </c>
      <c r="AD1206" s="575">
        <v>0</v>
      </c>
      <c r="AE1206" s="370" t="s">
        <v>2043</v>
      </c>
      <c r="AF1206" s="370" t="s">
        <v>1830</v>
      </c>
      <c r="AG1206" s="374" t="s">
        <v>743</v>
      </c>
      <c r="AH1206" s="374" t="s">
        <v>1813</v>
      </c>
      <c r="AI1206" s="374">
        <v>1000</v>
      </c>
      <c r="AJ1206" s="374">
        <v>500</v>
      </c>
      <c r="AK1206" s="374">
        <v>500</v>
      </c>
      <c r="AL1206" s="722">
        <v>0</v>
      </c>
      <c r="AM1206" s="722">
        <v>0</v>
      </c>
      <c r="AN1206" s="369" t="s">
        <v>1820</v>
      </c>
      <c r="AO1206" s="367" t="s">
        <v>1326</v>
      </c>
      <c r="AP1206" s="370" t="s">
        <v>1835</v>
      </c>
      <c r="AQ1206" s="376" t="s">
        <v>1950</v>
      </c>
      <c r="AR1206" s="369">
        <v>1.7836900000000001E-3</v>
      </c>
      <c r="AS1206" s="369">
        <v>1.7836900000000001E-3</v>
      </c>
      <c r="AT1206" s="369" t="s">
        <v>1424</v>
      </c>
      <c r="AW1206"/>
      <c r="AX1206" s="198"/>
      <c r="AY1206" s="184"/>
      <c r="AZ1206" s="184"/>
      <c r="BA1206" s="184"/>
      <c r="BB1206" s="186"/>
      <c r="BC1206" s="184"/>
      <c r="BD1206" s="184"/>
      <c r="BE1206" s="184"/>
      <c r="BF1206" s="184"/>
      <c r="BG1206" s="186"/>
      <c r="BH1206" s="186"/>
      <c r="BI1206" s="199"/>
      <c r="BJ1206" s="199"/>
      <c r="BK1206" s="199"/>
      <c r="BL1206" s="186"/>
      <c r="BM1206" s="186"/>
      <c r="BN1206" s="186"/>
      <c r="BO1206" s="186"/>
      <c r="BP1206" s="186"/>
      <c r="BQ1206" s="186"/>
      <c r="BR1206" s="186"/>
      <c r="BS1206" s="186"/>
      <c r="BT1206" s="187"/>
      <c r="BU1206" s="188"/>
      <c r="BV1206" s="189"/>
      <c r="BW1206" s="185"/>
      <c r="BX1206"/>
      <c r="BZ1206"/>
    </row>
    <row r="1207" spans="2:78" ht="18.75">
      <c r="B1207" s="363" t="s">
        <v>504</v>
      </c>
      <c r="C1207" s="364"/>
      <c r="D1207" s="365" t="s">
        <v>14</v>
      </c>
      <c r="E1207" s="365" t="s">
        <v>15</v>
      </c>
      <c r="F1207" s="365" t="s">
        <v>703</v>
      </c>
      <c r="G1207" s="366" t="s">
        <v>1424</v>
      </c>
      <c r="H1207" s="366" t="s">
        <v>34</v>
      </c>
      <c r="I1207" s="366" t="s">
        <v>34</v>
      </c>
      <c r="J1207" s="366" t="s">
        <v>611</v>
      </c>
      <c r="L1207" s="368"/>
      <c r="M1207" s="368" t="s">
        <v>1421</v>
      </c>
      <c r="N1207" s="367">
        <v>582220</v>
      </c>
      <c r="O1207" s="367" t="s">
        <v>1323</v>
      </c>
      <c r="P1207" s="371"/>
      <c r="S1207" s="367"/>
      <c r="U1207" s="369"/>
      <c r="W1207" s="369"/>
      <c r="Y1207" s="369"/>
      <c r="AA1207" s="369"/>
      <c r="AD1207" s="575">
        <v>41395280000161</v>
      </c>
      <c r="AE1207" s="370"/>
      <c r="AF1207" s="370"/>
      <c r="AG1207" s="374" t="s">
        <v>1458</v>
      </c>
      <c r="AH1207" s="374"/>
      <c r="AI1207" s="374">
        <v>0</v>
      </c>
      <c r="AJ1207" s="374">
        <v>0</v>
      </c>
      <c r="AK1207" s="374">
        <v>0</v>
      </c>
      <c r="AN1207" s="369"/>
      <c r="AO1207" s="367" t="s">
        <v>1326</v>
      </c>
      <c r="AP1207" s="370"/>
      <c r="AR1207" s="369">
        <v>1.6665000000000001E-4</v>
      </c>
      <c r="AS1207" s="369">
        <v>1.6665000000000001E-4</v>
      </c>
      <c r="AT1207" s="369" t="s">
        <v>1424</v>
      </c>
      <c r="AW1207"/>
      <c r="AX1207" s="198"/>
      <c r="AY1207" s="184"/>
      <c r="AZ1207" s="184"/>
      <c r="BA1207" s="184"/>
      <c r="BB1207" s="186"/>
      <c r="BC1207" s="184"/>
      <c r="BD1207" s="184"/>
      <c r="BE1207" s="184"/>
      <c r="BF1207" s="184"/>
      <c r="BG1207" s="186"/>
      <c r="BH1207" s="186"/>
      <c r="BI1207" s="199"/>
      <c r="BJ1207" s="199"/>
      <c r="BK1207" s="199"/>
      <c r="BL1207" s="186"/>
      <c r="BM1207" s="186"/>
      <c r="BN1207" s="186"/>
      <c r="BO1207" s="186"/>
      <c r="BP1207" s="186"/>
      <c r="BQ1207" s="186"/>
      <c r="BR1207" s="186"/>
      <c r="BS1207" s="186"/>
      <c r="BT1207" s="187"/>
      <c r="BU1207" s="188"/>
      <c r="BV1207" s="189"/>
      <c r="BW1207" s="185"/>
      <c r="BX1207"/>
      <c r="BZ1207"/>
    </row>
    <row r="1208" spans="2:78" ht="18.75">
      <c r="B1208" s="363" t="s">
        <v>863</v>
      </c>
      <c r="C1208" s="364">
        <v>40916758000199</v>
      </c>
      <c r="D1208" s="365" t="s">
        <v>14</v>
      </c>
      <c r="E1208" s="365" t="s">
        <v>15</v>
      </c>
      <c r="F1208" s="365" t="s">
        <v>703</v>
      </c>
      <c r="G1208" s="366" t="s">
        <v>1424</v>
      </c>
      <c r="H1208" s="366" t="s">
        <v>34</v>
      </c>
      <c r="I1208" s="366" t="s">
        <v>34</v>
      </c>
      <c r="J1208" s="366" t="s">
        <v>611</v>
      </c>
      <c r="K1208" s="367" t="s">
        <v>49</v>
      </c>
      <c r="L1208" s="368"/>
      <c r="M1208" s="368" t="s">
        <v>1421</v>
      </c>
      <c r="N1208" s="367">
        <v>582425</v>
      </c>
      <c r="O1208" s="367" t="s">
        <v>1323</v>
      </c>
      <c r="P1208" s="371">
        <v>44289</v>
      </c>
      <c r="Q1208" s="372">
        <v>10.52280425</v>
      </c>
      <c r="R1208" s="372">
        <v>12.45757894123016</v>
      </c>
      <c r="S1208" s="367">
        <v>2</v>
      </c>
      <c r="T1208" s="369">
        <v>-8.6299613264684605E-2</v>
      </c>
      <c r="U1208" s="369">
        <v>-0.92465910088961178</v>
      </c>
      <c r="V1208" s="369">
        <v>-0.1084928666386108</v>
      </c>
      <c r="W1208" s="369">
        <v>-0.97197152438149403</v>
      </c>
      <c r="Y1208" s="369"/>
      <c r="AA1208" s="369"/>
      <c r="AB1208" s="369">
        <v>0.10921661891612119</v>
      </c>
      <c r="AC1208" s="373">
        <v>-2.0153921118261287</v>
      </c>
      <c r="AD1208" s="575">
        <v>0</v>
      </c>
      <c r="AE1208" s="370" t="s">
        <v>1836</v>
      </c>
      <c r="AF1208" s="370" t="s">
        <v>1833</v>
      </c>
      <c r="AG1208" s="374" t="s">
        <v>1458</v>
      </c>
      <c r="AH1208" s="374" t="s">
        <v>1819</v>
      </c>
      <c r="AI1208" s="374">
        <v>1</v>
      </c>
      <c r="AJ1208" s="374">
        <v>1</v>
      </c>
      <c r="AK1208" s="374">
        <v>1</v>
      </c>
      <c r="AL1208" s="722">
        <v>0.5</v>
      </c>
      <c r="AM1208" s="722">
        <v>0</v>
      </c>
      <c r="AN1208" s="369" t="s">
        <v>1815</v>
      </c>
      <c r="AO1208" s="367" t="s">
        <v>1326</v>
      </c>
      <c r="AP1208" s="370" t="s">
        <v>1835</v>
      </c>
      <c r="AQ1208" s="376" t="s">
        <v>670</v>
      </c>
      <c r="AR1208" s="369">
        <v>1.75E-3</v>
      </c>
      <c r="AS1208" s="369">
        <v>1.75E-3</v>
      </c>
      <c r="AT1208" s="369" t="s">
        <v>1424</v>
      </c>
      <c r="AW1208"/>
      <c r="AX1208" s="198"/>
      <c r="AY1208" s="184"/>
      <c r="AZ1208" s="184"/>
      <c r="BA1208" s="184"/>
      <c r="BB1208" s="186"/>
      <c r="BC1208" s="184"/>
      <c r="BD1208" s="184"/>
      <c r="BE1208" s="184"/>
      <c r="BF1208" s="184"/>
      <c r="BG1208" s="186"/>
      <c r="BH1208" s="186"/>
      <c r="BI1208" s="199"/>
      <c r="BJ1208" s="199"/>
      <c r="BK1208" s="199"/>
      <c r="BL1208" s="186"/>
      <c r="BM1208" s="186"/>
      <c r="BN1208" s="186"/>
      <c r="BO1208" s="186"/>
      <c r="BP1208" s="186"/>
      <c r="BQ1208" s="186"/>
      <c r="BR1208" s="186"/>
      <c r="BS1208" s="186"/>
      <c r="BT1208" s="187"/>
      <c r="BU1208" s="188"/>
      <c r="BV1208" s="189"/>
      <c r="BW1208" s="185"/>
      <c r="BX1208"/>
      <c r="BZ1208"/>
    </row>
    <row r="1209" spans="2:78" ht="18.75">
      <c r="B1209" s="363" t="s">
        <v>123</v>
      </c>
      <c r="C1209" s="364">
        <v>39974143000130</v>
      </c>
      <c r="D1209" s="365" t="s">
        <v>14</v>
      </c>
      <c r="E1209" s="365" t="s">
        <v>607</v>
      </c>
      <c r="F1209" s="365" t="s">
        <v>1424</v>
      </c>
      <c r="G1209" s="366" t="s">
        <v>1424</v>
      </c>
      <c r="H1209" s="366" t="s">
        <v>34</v>
      </c>
      <c r="I1209" s="366" t="s">
        <v>34</v>
      </c>
      <c r="J1209" s="366" t="s">
        <v>608</v>
      </c>
      <c r="K1209" s="367" t="s">
        <v>48</v>
      </c>
      <c r="L1209" s="368"/>
      <c r="M1209" s="368" t="s">
        <v>1421</v>
      </c>
      <c r="N1209" s="367">
        <v>582670</v>
      </c>
      <c r="O1209" s="367" t="s">
        <v>1323</v>
      </c>
      <c r="P1209" s="371">
        <v>44231</v>
      </c>
      <c r="Q1209" s="372">
        <v>22.254764040000001</v>
      </c>
      <c r="R1209" s="372">
        <v>18.078200697729088</v>
      </c>
      <c r="S1209" s="367">
        <v>2</v>
      </c>
      <c r="T1209" s="369">
        <v>-7.2968915389282518E-2</v>
      </c>
      <c r="U1209" s="369">
        <v>-0.78182704585021201</v>
      </c>
      <c r="V1209" s="369">
        <v>-8.9153748669223765E-2</v>
      </c>
      <c r="W1209" s="369">
        <v>-0.79871523062430527</v>
      </c>
      <c r="Y1209" s="369"/>
      <c r="AA1209" s="369"/>
      <c r="AB1209" s="369">
        <v>0.50188869902098676</v>
      </c>
      <c r="AC1209" s="373">
        <v>-0.40003928095238594</v>
      </c>
      <c r="AD1209" s="575">
        <v>0</v>
      </c>
      <c r="AE1209" s="370" t="s">
        <v>2100</v>
      </c>
      <c r="AF1209" s="370" t="s">
        <v>1812</v>
      </c>
      <c r="AG1209" s="374" t="s">
        <v>1459</v>
      </c>
      <c r="AH1209" s="374" t="s">
        <v>1894</v>
      </c>
      <c r="AI1209" s="374">
        <v>5000</v>
      </c>
      <c r="AJ1209" s="374">
        <v>0</v>
      </c>
      <c r="AK1209" s="374">
        <v>1000</v>
      </c>
      <c r="AL1209" s="722">
        <v>0.5</v>
      </c>
      <c r="AM1209" s="722">
        <v>25</v>
      </c>
      <c r="AN1209" s="369" t="s">
        <v>1815</v>
      </c>
      <c r="AO1209" s="367" t="s">
        <v>1326</v>
      </c>
      <c r="AP1209" s="370" t="s">
        <v>1816</v>
      </c>
      <c r="AQ1209" s="376" t="s">
        <v>661</v>
      </c>
      <c r="AR1209" s="369">
        <v>0</v>
      </c>
      <c r="AS1209" s="369">
        <v>0</v>
      </c>
      <c r="AT1209" s="369" t="s">
        <v>1424</v>
      </c>
      <c r="AW1209"/>
      <c r="AX1209" s="198"/>
      <c r="AY1209" s="184"/>
      <c r="AZ1209" s="184"/>
      <c r="BA1209" s="184"/>
      <c r="BB1209" s="186"/>
      <c r="BC1209" s="184"/>
      <c r="BD1209" s="184"/>
      <c r="BE1209" s="184"/>
      <c r="BF1209" s="184"/>
      <c r="BG1209" s="186"/>
      <c r="BH1209" s="186"/>
      <c r="BI1209" s="199"/>
      <c r="BJ1209" s="199"/>
      <c r="BK1209" s="199"/>
      <c r="BL1209" s="186"/>
      <c r="BM1209" s="186"/>
      <c r="BN1209" s="186"/>
      <c r="BO1209" s="186"/>
      <c r="BP1209" s="186"/>
      <c r="BQ1209" s="186"/>
      <c r="BR1209" s="186"/>
      <c r="BS1209" s="186"/>
      <c r="BT1209" s="187"/>
      <c r="BU1209" s="188"/>
      <c r="BV1209" s="189"/>
      <c r="BW1209" s="185"/>
      <c r="BX1209"/>
      <c r="BZ1209"/>
    </row>
    <row r="1210" spans="2:78" ht="18.75">
      <c r="B1210" s="363" t="s">
        <v>420</v>
      </c>
      <c r="C1210" s="364"/>
      <c r="D1210" s="365" t="s">
        <v>11</v>
      </c>
      <c r="E1210" s="365" t="s">
        <v>620</v>
      </c>
      <c r="F1210" s="365" t="s">
        <v>687</v>
      </c>
      <c r="G1210" s="366" t="s">
        <v>740</v>
      </c>
      <c r="H1210" s="366" t="s">
        <v>34</v>
      </c>
      <c r="I1210" s="366" t="s">
        <v>1321</v>
      </c>
      <c r="J1210" s="366" t="s">
        <v>608</v>
      </c>
      <c r="L1210" s="368"/>
      <c r="M1210" s="368" t="s">
        <v>1421</v>
      </c>
      <c r="N1210" s="367">
        <v>582700</v>
      </c>
      <c r="O1210" s="367" t="s">
        <v>1323</v>
      </c>
      <c r="P1210" s="371"/>
      <c r="S1210" s="367"/>
      <c r="U1210" s="369"/>
      <c r="W1210" s="369"/>
      <c r="Y1210" s="369"/>
      <c r="AA1210" s="369"/>
      <c r="AD1210" s="575">
        <v>0</v>
      </c>
      <c r="AE1210" s="370"/>
      <c r="AF1210" s="370"/>
      <c r="AG1210" s="374" t="s">
        <v>743</v>
      </c>
      <c r="AH1210" s="374"/>
      <c r="AI1210" s="374">
        <v>1000</v>
      </c>
      <c r="AJ1210" s="374">
        <v>1000</v>
      </c>
      <c r="AK1210" s="374">
        <v>1000</v>
      </c>
      <c r="AN1210" s="369"/>
      <c r="AO1210" s="367" t="s">
        <v>1326</v>
      </c>
      <c r="AP1210" s="370"/>
      <c r="AR1210" s="369">
        <v>0</v>
      </c>
      <c r="AS1210" s="369">
        <v>0</v>
      </c>
      <c r="AT1210" s="369" t="s">
        <v>1424</v>
      </c>
      <c r="AW1210"/>
      <c r="AX1210" s="198"/>
      <c r="AY1210" s="184"/>
      <c r="AZ1210" s="184"/>
      <c r="BA1210" s="184"/>
      <c r="BB1210" s="186"/>
      <c r="BC1210" s="184"/>
      <c r="BD1210" s="184"/>
      <c r="BE1210" s="184"/>
      <c r="BF1210" s="184"/>
      <c r="BG1210" s="186"/>
      <c r="BH1210" s="186"/>
      <c r="BI1210" s="199"/>
      <c r="BJ1210" s="199"/>
      <c r="BK1210" s="199"/>
      <c r="BL1210" s="186"/>
      <c r="BM1210" s="186"/>
      <c r="BN1210" s="186"/>
      <c r="BO1210" s="186"/>
      <c r="BP1210" s="186"/>
      <c r="BQ1210" s="186"/>
      <c r="BR1210" s="186"/>
      <c r="BS1210" s="186"/>
      <c r="BT1210" s="187"/>
      <c r="BU1210" s="188"/>
      <c r="BV1210" s="189"/>
      <c r="BW1210" s="185"/>
      <c r="BX1210"/>
      <c r="BZ1210"/>
    </row>
    <row r="1211" spans="2:78" ht="18.75">
      <c r="B1211" s="363" t="s">
        <v>241</v>
      </c>
      <c r="C1211" s="364">
        <v>38318178000158</v>
      </c>
      <c r="D1211" s="365" t="s">
        <v>14</v>
      </c>
      <c r="E1211" s="365" t="s">
        <v>607</v>
      </c>
      <c r="F1211" s="365" t="s">
        <v>1424</v>
      </c>
      <c r="G1211" s="366" t="s">
        <v>868</v>
      </c>
      <c r="H1211" s="366" t="s">
        <v>34</v>
      </c>
      <c r="I1211" s="366" t="s">
        <v>34</v>
      </c>
      <c r="J1211" s="366" t="s">
        <v>611</v>
      </c>
      <c r="K1211" s="367" t="s">
        <v>1815</v>
      </c>
      <c r="L1211" s="368"/>
      <c r="M1211" s="368" t="s">
        <v>34</v>
      </c>
      <c r="N1211" s="367">
        <v>582883</v>
      </c>
      <c r="O1211" s="367" t="s">
        <v>1323</v>
      </c>
      <c r="P1211" s="371">
        <v>44295</v>
      </c>
      <c r="Q1211" s="372">
        <v>1.0884002399999999</v>
      </c>
      <c r="R1211" s="372">
        <v>1.4403335796825389</v>
      </c>
      <c r="S1211" s="367">
        <v>3</v>
      </c>
      <c r="T1211" s="369">
        <v>-0.42399596868908063</v>
      </c>
      <c r="U1211" s="369">
        <v>-4.542914114648763</v>
      </c>
      <c r="V1211" s="369">
        <v>-0.38884686627847653</v>
      </c>
      <c r="W1211" s="369">
        <v>-3.4836214866236417</v>
      </c>
      <c r="Y1211" s="369"/>
      <c r="AA1211" s="369"/>
      <c r="AB1211" s="369">
        <v>0.2758426958334943</v>
      </c>
      <c r="AC1211" s="373">
        <v>-1.8143250462786669</v>
      </c>
      <c r="AD1211" s="575">
        <v>38427986000153</v>
      </c>
      <c r="AE1211" s="370" t="s">
        <v>1836</v>
      </c>
      <c r="AF1211" s="370" t="s">
        <v>1833</v>
      </c>
      <c r="AG1211" s="374" t="s">
        <v>1458</v>
      </c>
      <c r="AH1211" s="374" t="s">
        <v>1813</v>
      </c>
      <c r="AI1211" s="374">
        <v>5000</v>
      </c>
      <c r="AJ1211" s="374">
        <v>5000</v>
      </c>
      <c r="AK1211" s="374">
        <v>5000</v>
      </c>
      <c r="AL1211" s="722">
        <v>1</v>
      </c>
      <c r="AM1211" s="722">
        <v>0</v>
      </c>
      <c r="AN1211" s="369" t="s">
        <v>1815</v>
      </c>
      <c r="AO1211" s="367" t="s">
        <v>1326</v>
      </c>
      <c r="AP1211" s="370" t="s">
        <v>1816</v>
      </c>
      <c r="AQ1211" s="376" t="s">
        <v>689</v>
      </c>
      <c r="AR1211" s="369">
        <v>6.6670000000000002E-3</v>
      </c>
      <c r="AS1211" s="369">
        <v>6.6670000000000002E-3</v>
      </c>
      <c r="AT1211" s="369" t="s">
        <v>1424</v>
      </c>
      <c r="AW1211"/>
      <c r="AX1211" s="198"/>
      <c r="AY1211" s="184"/>
      <c r="AZ1211" s="184"/>
      <c r="BA1211" s="184"/>
      <c r="BB1211" s="186"/>
      <c r="BC1211" s="184"/>
      <c r="BD1211" s="184"/>
      <c r="BE1211" s="184"/>
      <c r="BF1211" s="184"/>
      <c r="BG1211" s="186"/>
      <c r="BH1211" s="186"/>
      <c r="BI1211" s="199"/>
      <c r="BJ1211" s="199"/>
      <c r="BK1211" s="199"/>
      <c r="BL1211" s="186"/>
      <c r="BM1211" s="186"/>
      <c r="BN1211" s="186"/>
      <c r="BO1211" s="186"/>
      <c r="BP1211" s="186"/>
      <c r="BQ1211" s="186"/>
      <c r="BR1211" s="186"/>
      <c r="BS1211" s="186"/>
      <c r="BT1211" s="187"/>
      <c r="BU1211" s="188"/>
      <c r="BV1211" s="189"/>
      <c r="BW1211" s="185"/>
      <c r="BX1211"/>
      <c r="BZ1211"/>
    </row>
    <row r="1212" spans="2:78" ht="18.75">
      <c r="B1212" s="363" t="s">
        <v>406</v>
      </c>
      <c r="C1212" s="364"/>
      <c r="D1212" s="365" t="s">
        <v>14</v>
      </c>
      <c r="E1212" s="365" t="s">
        <v>607</v>
      </c>
      <c r="F1212" s="365" t="s">
        <v>674</v>
      </c>
      <c r="G1212" s="366" t="s">
        <v>1424</v>
      </c>
      <c r="H1212" s="366" t="s">
        <v>34</v>
      </c>
      <c r="I1212" s="366" t="s">
        <v>34</v>
      </c>
      <c r="J1212" s="366" t="s">
        <v>692</v>
      </c>
      <c r="L1212" s="368"/>
      <c r="M1212" s="368" t="s">
        <v>1421</v>
      </c>
      <c r="N1212" s="367">
        <v>582905</v>
      </c>
      <c r="O1212" s="367" t="s">
        <v>1323</v>
      </c>
      <c r="P1212" s="371"/>
      <c r="S1212" s="367"/>
      <c r="U1212" s="369"/>
      <c r="W1212" s="369"/>
      <c r="Y1212" s="369"/>
      <c r="AA1212" s="369"/>
      <c r="AD1212" s="575">
        <v>0</v>
      </c>
      <c r="AE1212" s="370"/>
      <c r="AF1212" s="370"/>
      <c r="AG1212" s="374" t="s">
        <v>1458</v>
      </c>
      <c r="AH1212" s="374"/>
      <c r="AI1212" s="374">
        <v>500</v>
      </c>
      <c r="AJ1212" s="374">
        <v>100</v>
      </c>
      <c r="AK1212" s="374">
        <v>100</v>
      </c>
      <c r="AN1212" s="369"/>
      <c r="AO1212" s="367" t="s">
        <v>1326</v>
      </c>
      <c r="AP1212" s="370"/>
      <c r="AR1212" s="369">
        <v>6.6649999999999999E-4</v>
      </c>
      <c r="AS1212" s="369">
        <v>6.6649999999999999E-4</v>
      </c>
      <c r="AT1212" s="369" t="s">
        <v>1424</v>
      </c>
      <c r="AW1212"/>
      <c r="AX1212" s="198"/>
      <c r="AY1212" s="184"/>
      <c r="AZ1212" s="184"/>
      <c r="BA1212" s="184"/>
      <c r="BB1212" s="186"/>
      <c r="BC1212" s="184"/>
      <c r="BD1212" s="184"/>
      <c r="BE1212" s="184"/>
      <c r="BF1212" s="184"/>
      <c r="BG1212" s="186"/>
      <c r="BH1212" s="186"/>
      <c r="BI1212" s="199"/>
      <c r="BJ1212" s="199"/>
      <c r="BK1212" s="199"/>
      <c r="BL1212" s="186"/>
      <c r="BM1212" s="186"/>
      <c r="BN1212" s="186"/>
      <c r="BO1212" s="186"/>
      <c r="BP1212" s="186"/>
      <c r="BQ1212" s="186"/>
      <c r="BR1212" s="186"/>
      <c r="BS1212" s="186"/>
      <c r="BT1212" s="187"/>
      <c r="BU1212" s="188"/>
      <c r="BV1212" s="189"/>
      <c r="BW1212" s="185"/>
      <c r="BX1212"/>
      <c r="BZ1212"/>
    </row>
    <row r="1213" spans="2:78" ht="18.75">
      <c r="B1213" s="363" t="s">
        <v>942</v>
      </c>
      <c r="C1213" s="364">
        <v>40212731000115</v>
      </c>
      <c r="D1213" s="365" t="s">
        <v>14</v>
      </c>
      <c r="E1213" s="365" t="s">
        <v>607</v>
      </c>
      <c r="F1213" s="365" t="s">
        <v>691</v>
      </c>
      <c r="G1213" s="366" t="s">
        <v>868</v>
      </c>
      <c r="H1213" s="366" t="s">
        <v>34</v>
      </c>
      <c r="I1213" s="366" t="s">
        <v>34</v>
      </c>
      <c r="J1213" s="366" t="s">
        <v>608</v>
      </c>
      <c r="K1213" s="367" t="s">
        <v>48</v>
      </c>
      <c r="L1213" s="368"/>
      <c r="M1213" s="368" t="s">
        <v>34</v>
      </c>
      <c r="N1213" s="367">
        <v>583391</v>
      </c>
      <c r="O1213" s="367" t="s">
        <v>1323</v>
      </c>
      <c r="P1213" s="371">
        <v>44258</v>
      </c>
      <c r="Q1213" s="372">
        <v>57.003970459999998</v>
      </c>
      <c r="R1213" s="372">
        <v>29.559455237717838</v>
      </c>
      <c r="S1213" s="367">
        <v>2</v>
      </c>
      <c r="T1213" s="369">
        <v>-8.59185696715008E-2</v>
      </c>
      <c r="U1213" s="369">
        <v>-0.92057640094526261</v>
      </c>
      <c r="V1213" s="369">
        <v>-0.16148596902277346</v>
      </c>
      <c r="W1213" s="369">
        <v>-1.446728880343074</v>
      </c>
      <c r="Y1213" s="369"/>
      <c r="AA1213" s="369"/>
      <c r="AB1213" s="369">
        <v>0.2331233620779172</v>
      </c>
      <c r="AC1213" s="373">
        <v>-1.1715145671961977</v>
      </c>
      <c r="AD1213" s="575">
        <v>21917206000150</v>
      </c>
      <c r="AE1213" s="370" t="s">
        <v>2009</v>
      </c>
      <c r="AF1213" s="370" t="s">
        <v>1812</v>
      </c>
      <c r="AG1213" s="374" t="s">
        <v>1459</v>
      </c>
      <c r="AH1213" s="374" t="s">
        <v>1819</v>
      </c>
      <c r="AI1213" s="374">
        <v>1000</v>
      </c>
      <c r="AJ1213" s="374">
        <v>100</v>
      </c>
      <c r="AK1213" s="374">
        <v>1000</v>
      </c>
      <c r="AL1213" s="722">
        <v>2.25</v>
      </c>
      <c r="AM1213" s="722">
        <v>20</v>
      </c>
      <c r="AN1213" s="369" t="s">
        <v>668</v>
      </c>
      <c r="AO1213" s="367" t="s">
        <v>1326</v>
      </c>
      <c r="AP1213" s="370" t="s">
        <v>1816</v>
      </c>
      <c r="AQ1213" s="376" t="s">
        <v>672</v>
      </c>
      <c r="AR1213" s="369">
        <v>4.0000000000000001E-3</v>
      </c>
      <c r="AS1213" s="369">
        <v>4.0000000000000001E-3</v>
      </c>
      <c r="AT1213" s="369" t="s">
        <v>1424</v>
      </c>
      <c r="AW1213"/>
      <c r="AX1213" s="198"/>
      <c r="AY1213" s="184"/>
      <c r="AZ1213" s="184"/>
      <c r="BA1213" s="184"/>
      <c r="BB1213" s="186"/>
      <c r="BC1213" s="184"/>
      <c r="BD1213" s="184"/>
      <c r="BE1213" s="184"/>
      <c r="BF1213" s="184"/>
      <c r="BG1213" s="186"/>
      <c r="BH1213" s="186"/>
      <c r="BI1213" s="199"/>
      <c r="BJ1213" s="199"/>
      <c r="BK1213" s="199"/>
      <c r="BL1213" s="186"/>
      <c r="BM1213" s="186"/>
      <c r="BN1213" s="186"/>
      <c r="BO1213" s="186"/>
      <c r="BP1213" s="186"/>
      <c r="BQ1213" s="186"/>
      <c r="BR1213" s="186"/>
      <c r="BS1213" s="186"/>
      <c r="BT1213" s="187"/>
      <c r="BU1213" s="188"/>
      <c r="BV1213" s="189"/>
      <c r="BW1213" s="185"/>
      <c r="BX1213"/>
      <c r="BZ1213"/>
    </row>
    <row r="1214" spans="2:78" ht="18.75">
      <c r="B1214" s="363" t="s">
        <v>580</v>
      </c>
      <c r="C1214" s="364">
        <v>40938560000106</v>
      </c>
      <c r="D1214" s="365" t="s">
        <v>14</v>
      </c>
      <c r="E1214" s="365" t="s">
        <v>607</v>
      </c>
      <c r="F1214" s="365" t="s">
        <v>1424</v>
      </c>
      <c r="G1214" s="366" t="s">
        <v>1424</v>
      </c>
      <c r="H1214" s="366" t="s">
        <v>34</v>
      </c>
      <c r="I1214" s="366" t="s">
        <v>34</v>
      </c>
      <c r="J1214" s="366" t="s">
        <v>611</v>
      </c>
      <c r="K1214" s="367" t="s">
        <v>1815</v>
      </c>
      <c r="L1214" s="368"/>
      <c r="M1214" s="368" t="s">
        <v>1421</v>
      </c>
      <c r="N1214" s="367">
        <v>583472</v>
      </c>
      <c r="O1214" s="367" t="s">
        <v>1323</v>
      </c>
      <c r="P1214" s="371">
        <v>44289</v>
      </c>
      <c r="Q1214" s="372">
        <v>35.621353120000002</v>
      </c>
      <c r="R1214" s="372">
        <v>160.54783330253974</v>
      </c>
      <c r="S1214" s="367">
        <v>5</v>
      </c>
      <c r="T1214" s="369">
        <v>-0.22739897742586168</v>
      </c>
      <c r="U1214" s="369">
        <v>-2.4364713357975076</v>
      </c>
      <c r="V1214" s="369">
        <v>-0.17347236980939373</v>
      </c>
      <c r="W1214" s="369">
        <v>-1.5541132697999995</v>
      </c>
      <c r="Y1214" s="369"/>
      <c r="AA1214" s="369"/>
      <c r="AB1214" s="369">
        <v>0.22554668002373929</v>
      </c>
      <c r="AC1214" s="373">
        <v>-1.2640124668855564</v>
      </c>
      <c r="AD1214" s="575">
        <v>0</v>
      </c>
      <c r="AE1214" s="370" t="s">
        <v>2133</v>
      </c>
      <c r="AF1214" s="370" t="s">
        <v>1833</v>
      </c>
      <c r="AG1214" s="374" t="s">
        <v>1458</v>
      </c>
      <c r="AH1214" s="374" t="s">
        <v>1813</v>
      </c>
      <c r="AI1214" s="374">
        <v>0</v>
      </c>
      <c r="AJ1214" s="374">
        <v>0</v>
      </c>
      <c r="AK1214" s="374">
        <v>0</v>
      </c>
      <c r="AL1214" s="722">
        <v>0.2</v>
      </c>
      <c r="AM1214" s="722">
        <v>0</v>
      </c>
      <c r="AN1214" s="369" t="s">
        <v>1815</v>
      </c>
      <c r="AO1214" s="367" t="s">
        <v>1326</v>
      </c>
      <c r="AP1214" s="370" t="s">
        <v>1816</v>
      </c>
      <c r="AQ1214" s="376" t="s">
        <v>689</v>
      </c>
      <c r="AR1214" s="369">
        <v>0</v>
      </c>
      <c r="AS1214" s="369">
        <v>0</v>
      </c>
      <c r="AT1214" s="369" t="s">
        <v>1424</v>
      </c>
      <c r="AW1214"/>
      <c r="AX1214" s="198"/>
      <c r="AY1214" s="184"/>
      <c r="AZ1214" s="184"/>
      <c r="BA1214" s="184"/>
      <c r="BB1214" s="186"/>
      <c r="BC1214" s="184"/>
      <c r="BD1214" s="184"/>
      <c r="BE1214" s="184"/>
      <c r="BF1214" s="184"/>
      <c r="BG1214" s="186"/>
      <c r="BH1214" s="186"/>
      <c r="BI1214" s="199"/>
      <c r="BJ1214" s="199"/>
      <c r="BK1214" s="199"/>
      <c r="BL1214" s="186"/>
      <c r="BM1214" s="186"/>
      <c r="BN1214" s="186"/>
      <c r="BO1214" s="186"/>
      <c r="BP1214" s="186"/>
      <c r="BQ1214" s="186"/>
      <c r="BR1214" s="186"/>
      <c r="BS1214" s="186"/>
      <c r="BT1214" s="187"/>
      <c r="BU1214" s="188"/>
      <c r="BV1214" s="189"/>
      <c r="BW1214" s="185"/>
      <c r="BX1214"/>
      <c r="BZ1214"/>
    </row>
    <row r="1215" spans="2:78" ht="18.75">
      <c r="B1215" s="363" t="s">
        <v>178</v>
      </c>
      <c r="C1215" s="364">
        <v>41088640000182</v>
      </c>
      <c r="D1215" s="365" t="s">
        <v>14</v>
      </c>
      <c r="E1215" s="365" t="s">
        <v>607</v>
      </c>
      <c r="F1215" s="365" t="s">
        <v>1424</v>
      </c>
      <c r="G1215" s="366" t="s">
        <v>1424</v>
      </c>
      <c r="H1215" s="366" t="s">
        <v>34</v>
      </c>
      <c r="I1215" s="366" t="s">
        <v>34</v>
      </c>
      <c r="J1215" s="366" t="s">
        <v>611</v>
      </c>
      <c r="K1215" s="367" t="s">
        <v>48</v>
      </c>
      <c r="L1215" s="368"/>
      <c r="M1215" s="368" t="s">
        <v>34</v>
      </c>
      <c r="N1215" s="367">
        <v>583502</v>
      </c>
      <c r="O1215" s="367" t="s">
        <v>1326</v>
      </c>
      <c r="P1215" s="371">
        <v>44297</v>
      </c>
      <c r="Q1215" s="372">
        <v>4.9298502400000004</v>
      </c>
      <c r="R1215" s="372">
        <v>7.7884112355555564</v>
      </c>
      <c r="S1215" s="367">
        <v>5</v>
      </c>
      <c r="T1215" s="369">
        <v>-0.23049080492689999</v>
      </c>
      <c r="U1215" s="369">
        <v>-2.4695987894333369</v>
      </c>
      <c r="V1215" s="369">
        <v>-0.17871361977921052</v>
      </c>
      <c r="W1215" s="369">
        <v>-1.6010688520485221</v>
      </c>
      <c r="Y1215" s="369"/>
      <c r="AA1215" s="369"/>
      <c r="AB1215" s="369">
        <v>0.22234271400523453</v>
      </c>
      <c r="AC1215" s="373">
        <v>-1.3057997725872659</v>
      </c>
      <c r="AD1215" s="575">
        <v>40938560000106</v>
      </c>
      <c r="AE1215" s="370" t="s">
        <v>2133</v>
      </c>
      <c r="AF1215" s="370" t="s">
        <v>1833</v>
      </c>
      <c r="AG1215" s="374" t="s">
        <v>1458</v>
      </c>
      <c r="AH1215" s="374" t="s">
        <v>1813</v>
      </c>
      <c r="AI1215" s="374">
        <v>1000</v>
      </c>
      <c r="AJ1215" s="374">
        <v>1000</v>
      </c>
      <c r="AK1215" s="374">
        <v>1000</v>
      </c>
      <c r="AL1215" s="722">
        <v>0.8</v>
      </c>
      <c r="AM1215" s="722">
        <v>0</v>
      </c>
      <c r="AN1215" s="369" t="s">
        <v>1815</v>
      </c>
      <c r="AO1215" s="367" t="s">
        <v>1326</v>
      </c>
      <c r="AP1215" s="370" t="s">
        <v>1816</v>
      </c>
      <c r="AQ1215" s="376" t="s">
        <v>689</v>
      </c>
      <c r="AR1215" s="369">
        <v>5.3333333333333297E-3</v>
      </c>
      <c r="AS1215" s="369">
        <v>5.3333333333333297E-3</v>
      </c>
      <c r="AT1215" s="369" t="s">
        <v>1424</v>
      </c>
      <c r="AW1215"/>
      <c r="AX1215" s="198"/>
      <c r="AY1215" s="184"/>
      <c r="AZ1215" s="184"/>
      <c r="BA1215" s="184"/>
      <c r="BB1215" s="186"/>
      <c r="BC1215" s="184"/>
      <c r="BD1215" s="184"/>
      <c r="BE1215" s="184"/>
      <c r="BF1215" s="184"/>
      <c r="BG1215" s="186"/>
      <c r="BH1215" s="186"/>
      <c r="BI1215" s="199"/>
      <c r="BJ1215" s="199"/>
      <c r="BK1215" s="199"/>
      <c r="BL1215" s="186"/>
      <c r="BM1215" s="186"/>
      <c r="BN1215" s="186"/>
      <c r="BO1215" s="186"/>
      <c r="BP1215" s="186"/>
      <c r="BQ1215" s="186"/>
      <c r="BR1215" s="186"/>
      <c r="BS1215" s="186"/>
      <c r="BT1215" s="187"/>
      <c r="BU1215" s="188"/>
      <c r="BV1215" s="189"/>
      <c r="BW1215" s="185"/>
      <c r="BX1215"/>
      <c r="BZ1215"/>
    </row>
    <row r="1216" spans="2:78" ht="18.75">
      <c r="B1216" s="363" t="s">
        <v>206</v>
      </c>
      <c r="C1216" s="364">
        <v>41065292000128</v>
      </c>
      <c r="D1216" s="365" t="s">
        <v>14</v>
      </c>
      <c r="E1216" s="365" t="s">
        <v>614</v>
      </c>
      <c r="F1216" s="365" t="s">
        <v>1424</v>
      </c>
      <c r="G1216" s="366" t="s">
        <v>1424</v>
      </c>
      <c r="H1216" s="366" t="s">
        <v>867</v>
      </c>
      <c r="I1216" s="366" t="s">
        <v>34</v>
      </c>
      <c r="J1216" s="366" t="s">
        <v>608</v>
      </c>
      <c r="K1216" s="367" t="s">
        <v>48</v>
      </c>
      <c r="L1216" s="368"/>
      <c r="M1216" s="368" t="s">
        <v>34</v>
      </c>
      <c r="N1216" s="367">
        <v>585084</v>
      </c>
      <c r="O1216" s="367" t="s">
        <v>1323</v>
      </c>
      <c r="P1216" s="371">
        <v>44265</v>
      </c>
      <c r="Q1216" s="372">
        <v>15.255742039999999</v>
      </c>
      <c r="R1216" s="372">
        <v>16.134392812390441</v>
      </c>
      <c r="S1216" s="367">
        <v>2</v>
      </c>
      <c r="T1216" s="369">
        <v>7.4086446485587043E-2</v>
      </c>
      <c r="U1216" s="369">
        <v>0.79380085731511207</v>
      </c>
      <c r="V1216" s="369">
        <v>7.9810386838508052E-3</v>
      </c>
      <c r="W1216" s="369">
        <v>7.1500943573827844E-2</v>
      </c>
      <c r="Y1216" s="369"/>
      <c r="AA1216" s="369"/>
      <c r="AB1216" s="369">
        <v>0.13761311399929788</v>
      </c>
      <c r="AC1216" s="373">
        <v>-0.7531288545795003</v>
      </c>
      <c r="AD1216" s="575">
        <v>40933928000143</v>
      </c>
      <c r="AE1216" s="370" t="s">
        <v>1976</v>
      </c>
      <c r="AF1216" s="370" t="s">
        <v>1856</v>
      </c>
      <c r="AG1216" s="374" t="s">
        <v>59</v>
      </c>
      <c r="AH1216" s="374" t="s">
        <v>1813</v>
      </c>
      <c r="AI1216" s="374">
        <v>5000</v>
      </c>
      <c r="AJ1216" s="374">
        <v>1000</v>
      </c>
      <c r="AK1216" s="374">
        <v>1000</v>
      </c>
      <c r="AL1216" s="722">
        <v>0</v>
      </c>
      <c r="AM1216" s="722">
        <v>0</v>
      </c>
      <c r="AN1216" s="369" t="s">
        <v>1824</v>
      </c>
      <c r="AO1216" s="367" t="s">
        <v>1326</v>
      </c>
      <c r="AP1216" s="370" t="s">
        <v>1816</v>
      </c>
      <c r="AQ1216" s="376" t="s">
        <v>661</v>
      </c>
      <c r="AR1216" s="369">
        <v>5.3340000000000002E-3</v>
      </c>
      <c r="AS1216" s="369">
        <v>5.3340000000000002E-3</v>
      </c>
      <c r="AT1216" s="369" t="s">
        <v>1424</v>
      </c>
      <c r="AW1216"/>
      <c r="AX1216" s="198"/>
      <c r="AY1216" s="184"/>
      <c r="AZ1216" s="184"/>
      <c r="BA1216" s="184"/>
      <c r="BB1216" s="186"/>
      <c r="BC1216" s="184"/>
      <c r="BD1216" s="184"/>
      <c r="BE1216" s="184"/>
      <c r="BF1216" s="184"/>
      <c r="BG1216" s="186"/>
      <c r="BH1216" s="186"/>
      <c r="BI1216" s="199"/>
      <c r="BJ1216" s="199"/>
      <c r="BK1216" s="199"/>
      <c r="BL1216" s="186"/>
      <c r="BM1216" s="186"/>
      <c r="BN1216" s="186"/>
      <c r="BO1216" s="186"/>
      <c r="BP1216" s="186"/>
      <c r="BQ1216" s="186"/>
      <c r="BR1216" s="186"/>
      <c r="BS1216" s="186"/>
      <c r="BT1216" s="187"/>
      <c r="BU1216" s="188"/>
      <c r="BV1216" s="189"/>
      <c r="BW1216" s="185"/>
      <c r="BX1216"/>
      <c r="BZ1216"/>
    </row>
    <row r="1217" spans="2:78" ht="18.75">
      <c r="B1217" s="363" t="s">
        <v>315</v>
      </c>
      <c r="C1217" s="364">
        <v>40660810000199</v>
      </c>
      <c r="D1217" s="365" t="s">
        <v>11</v>
      </c>
      <c r="E1217" s="365" t="s">
        <v>663</v>
      </c>
      <c r="F1217" s="365" t="s">
        <v>1424</v>
      </c>
      <c r="G1217" s="366" t="s">
        <v>740</v>
      </c>
      <c r="H1217" s="366" t="s">
        <v>34</v>
      </c>
      <c r="I1217" s="366" t="s">
        <v>34</v>
      </c>
      <c r="J1217" s="366" t="s">
        <v>611</v>
      </c>
      <c r="K1217" s="367" t="s">
        <v>48</v>
      </c>
      <c r="L1217" s="368"/>
      <c r="M1217" s="368" t="s">
        <v>34</v>
      </c>
      <c r="N1217" s="367">
        <v>585211</v>
      </c>
      <c r="O1217" s="367" t="s">
        <v>1323</v>
      </c>
      <c r="P1217" s="371">
        <v>44277</v>
      </c>
      <c r="Q1217" s="372">
        <v>20.288432239999999</v>
      </c>
      <c r="R1217" s="372">
        <v>12.793925300996019</v>
      </c>
      <c r="S1217" s="367">
        <v>3</v>
      </c>
      <c r="T1217" s="369">
        <v>-0.16431530138287997</v>
      </c>
      <c r="U1217" s="369">
        <v>-1.7605599039373012</v>
      </c>
      <c r="V1217" s="369">
        <v>-0.1570343375316916</v>
      </c>
      <c r="W1217" s="369">
        <v>-1.406847373102748</v>
      </c>
      <c r="Y1217" s="369"/>
      <c r="AA1217" s="369"/>
      <c r="AB1217" s="369">
        <v>0.15420441421461531</v>
      </c>
      <c r="AC1217" s="373">
        <v>-1.742205529622828</v>
      </c>
      <c r="AD1217" s="575">
        <v>38281496000191</v>
      </c>
      <c r="AE1217" s="370" t="s">
        <v>2037</v>
      </c>
      <c r="AF1217" s="370" t="s">
        <v>1812</v>
      </c>
      <c r="AG1217" s="374" t="s">
        <v>1459</v>
      </c>
      <c r="AH1217" s="374" t="s">
        <v>1813</v>
      </c>
      <c r="AI1217" s="374">
        <v>500</v>
      </c>
      <c r="AJ1217" s="374">
        <v>0</v>
      </c>
      <c r="AK1217" s="374">
        <v>500</v>
      </c>
      <c r="AL1217" s="722">
        <v>0.85</v>
      </c>
      <c r="AM1217" s="722">
        <v>0</v>
      </c>
      <c r="AN1217" s="369" t="s">
        <v>1815</v>
      </c>
      <c r="AO1217" s="367" t="s">
        <v>1326</v>
      </c>
      <c r="AP1217" s="370" t="s">
        <v>1835</v>
      </c>
      <c r="AQ1217" s="376" t="s">
        <v>1950</v>
      </c>
      <c r="AR1217" s="369">
        <v>5.6666666666666697E-3</v>
      </c>
      <c r="AS1217" s="369">
        <v>5.6666666666666697E-3</v>
      </c>
      <c r="AT1217" s="369" t="s">
        <v>1424</v>
      </c>
      <c r="AW1217"/>
      <c r="AX1217" s="198"/>
      <c r="AY1217" s="184"/>
      <c r="AZ1217" s="184"/>
      <c r="BA1217" s="184"/>
      <c r="BB1217" s="186"/>
      <c r="BC1217" s="184"/>
      <c r="BD1217" s="184"/>
      <c r="BE1217" s="184"/>
      <c r="BF1217" s="184"/>
      <c r="BG1217" s="186"/>
      <c r="BH1217" s="186"/>
      <c r="BI1217" s="199"/>
      <c r="BJ1217" s="199"/>
      <c r="BK1217" s="199"/>
      <c r="BL1217" s="186"/>
      <c r="BM1217" s="186"/>
      <c r="BN1217" s="186"/>
      <c r="BO1217" s="186"/>
      <c r="BP1217" s="186"/>
      <c r="BQ1217" s="186"/>
      <c r="BR1217" s="186"/>
      <c r="BS1217" s="186"/>
      <c r="BT1217" s="187"/>
      <c r="BU1217" s="188"/>
      <c r="BV1217" s="189"/>
      <c r="BW1217" s="185"/>
      <c r="BX1217"/>
      <c r="BZ1217"/>
    </row>
    <row r="1218" spans="2:78" ht="18.75">
      <c r="B1218" s="363" t="s">
        <v>153</v>
      </c>
      <c r="C1218" s="364">
        <v>41287933000199</v>
      </c>
      <c r="D1218" s="365" t="s">
        <v>14</v>
      </c>
      <c r="E1218" s="365" t="s">
        <v>607</v>
      </c>
      <c r="F1218" s="365" t="s">
        <v>1424</v>
      </c>
      <c r="G1218" s="366" t="s">
        <v>1424</v>
      </c>
      <c r="H1218" s="366" t="s">
        <v>34</v>
      </c>
      <c r="I1218" s="366" t="s">
        <v>34</v>
      </c>
      <c r="J1218" s="366" t="s">
        <v>611</v>
      </c>
      <c r="K1218" s="367" t="s">
        <v>48</v>
      </c>
      <c r="L1218" s="368"/>
      <c r="M1218" s="368" t="s">
        <v>1421</v>
      </c>
      <c r="N1218" s="367">
        <v>585378</v>
      </c>
      <c r="O1218" s="367" t="s">
        <v>1323</v>
      </c>
      <c r="P1218" s="371">
        <v>44302</v>
      </c>
      <c r="Q1218" s="372">
        <v>83.11722589</v>
      </c>
      <c r="R1218" s="372">
        <v>118.79390631191244</v>
      </c>
      <c r="S1218" s="367">
        <v>5</v>
      </c>
      <c r="T1218" s="369">
        <v>-0.22353221135849366</v>
      </c>
      <c r="U1218" s="369">
        <v>-2.3950407858802447</v>
      </c>
      <c r="V1218" s="369">
        <v>-0.16833854589503161</v>
      </c>
      <c r="W1218" s="369">
        <v>-1.5081201016724566</v>
      </c>
      <c r="Y1218" s="369"/>
      <c r="AA1218" s="369"/>
      <c r="AB1218" s="369">
        <v>0.17244263108654498</v>
      </c>
      <c r="AC1218" s="373">
        <v>-1.6234964042028932</v>
      </c>
      <c r="AD1218" s="575">
        <v>0</v>
      </c>
      <c r="AE1218" s="370" t="s">
        <v>1889</v>
      </c>
      <c r="AF1218" s="370" t="s">
        <v>1833</v>
      </c>
      <c r="AG1218" s="374" t="s">
        <v>1458</v>
      </c>
      <c r="AH1218" s="374" t="s">
        <v>1813</v>
      </c>
      <c r="AI1218" s="374">
        <v>5000</v>
      </c>
      <c r="AJ1218" s="374">
        <v>1000</v>
      </c>
      <c r="AK1218" s="374">
        <v>5000</v>
      </c>
      <c r="AL1218" s="722">
        <v>0.5</v>
      </c>
      <c r="AM1218" s="722">
        <v>20</v>
      </c>
      <c r="AN1218" s="369" t="s">
        <v>1815</v>
      </c>
      <c r="AO1218" s="367" t="s">
        <v>1326</v>
      </c>
      <c r="AP1218" s="370" t="s">
        <v>1816</v>
      </c>
      <c r="AQ1218" s="376" t="s">
        <v>689</v>
      </c>
      <c r="AR1218" s="369">
        <v>3.3333333333333301E-3</v>
      </c>
      <c r="AS1218" s="369">
        <v>3.3333333333333301E-3</v>
      </c>
      <c r="AT1218" s="369" t="s">
        <v>1424</v>
      </c>
      <c r="AW1218"/>
      <c r="AX1218" s="198"/>
      <c r="AY1218" s="184"/>
      <c r="AZ1218" s="184"/>
      <c r="BA1218" s="184"/>
      <c r="BB1218" s="186"/>
      <c r="BC1218" s="184"/>
      <c r="BD1218" s="184"/>
      <c r="BE1218" s="184"/>
      <c r="BF1218" s="184"/>
      <c r="BG1218" s="186"/>
      <c r="BH1218" s="186"/>
      <c r="BI1218" s="199"/>
      <c r="BJ1218" s="199"/>
      <c r="BK1218" s="199"/>
      <c r="BL1218" s="186"/>
      <c r="BM1218" s="186"/>
      <c r="BN1218" s="186"/>
      <c r="BO1218" s="186"/>
      <c r="BP1218" s="186"/>
      <c r="BQ1218" s="186"/>
      <c r="BR1218" s="186"/>
      <c r="BS1218" s="186"/>
      <c r="BT1218" s="187"/>
      <c r="BU1218" s="188"/>
      <c r="BV1218" s="189"/>
      <c r="BW1218" s="185"/>
      <c r="BX1218"/>
      <c r="BZ1218"/>
    </row>
    <row r="1219" spans="2:78" ht="18.75">
      <c r="B1219" s="363" t="s">
        <v>338</v>
      </c>
      <c r="C1219" s="364">
        <v>39991941000170</v>
      </c>
      <c r="D1219" s="365" t="s">
        <v>14</v>
      </c>
      <c r="E1219" s="365" t="s">
        <v>607</v>
      </c>
      <c r="F1219" s="365" t="s">
        <v>1424</v>
      </c>
      <c r="G1219" s="366" t="s">
        <v>1424</v>
      </c>
      <c r="H1219" s="366" t="s">
        <v>34</v>
      </c>
      <c r="I1219" s="366" t="s">
        <v>34</v>
      </c>
      <c r="J1219" s="366" t="s">
        <v>611</v>
      </c>
      <c r="K1219" s="367" t="s">
        <v>49</v>
      </c>
      <c r="L1219" s="368"/>
      <c r="M1219" s="368" t="s">
        <v>34</v>
      </c>
      <c r="N1219" s="367">
        <v>585424</v>
      </c>
      <c r="O1219" s="367" t="s">
        <v>1323</v>
      </c>
      <c r="P1219" s="371">
        <v>44303</v>
      </c>
      <c r="Q1219" s="372">
        <v>7.3202237999999999</v>
      </c>
      <c r="R1219" s="372">
        <v>15.230019313174608</v>
      </c>
      <c r="S1219" s="367">
        <v>5</v>
      </c>
      <c r="T1219" s="369">
        <v>-0.35918917657294624</v>
      </c>
      <c r="U1219" s="369">
        <v>-3.8485403177946016</v>
      </c>
      <c r="V1219" s="369">
        <v>-0.3272453003788981</v>
      </c>
      <c r="W1219" s="369">
        <v>-2.9317421809440938</v>
      </c>
      <c r="Y1219" s="369"/>
      <c r="AA1219" s="369"/>
      <c r="AB1219" s="369">
        <v>0.24102859234716029</v>
      </c>
      <c r="AC1219" s="373">
        <v>-1.8208078208084382</v>
      </c>
      <c r="AD1219" s="575">
        <v>39973671000174</v>
      </c>
      <c r="AE1219" s="370" t="s">
        <v>1836</v>
      </c>
      <c r="AF1219" s="370" t="s">
        <v>1833</v>
      </c>
      <c r="AG1219" s="374" t="s">
        <v>1458</v>
      </c>
      <c r="AH1219" s="374" t="s">
        <v>1813</v>
      </c>
      <c r="AI1219" s="374">
        <v>5000</v>
      </c>
      <c r="AJ1219" s="374">
        <v>5000</v>
      </c>
      <c r="AK1219" s="374">
        <v>5000</v>
      </c>
      <c r="AL1219" s="722">
        <v>1</v>
      </c>
      <c r="AM1219" s="722">
        <v>0</v>
      </c>
      <c r="AN1219" s="369" t="s">
        <v>1815</v>
      </c>
      <c r="AO1219" s="367" t="s">
        <v>1326</v>
      </c>
      <c r="AP1219" s="370" t="s">
        <v>1835</v>
      </c>
      <c r="AQ1219" s="376" t="s">
        <v>681</v>
      </c>
      <c r="AR1219" s="369">
        <v>6.6670000000000002E-3</v>
      </c>
      <c r="AS1219" s="369">
        <v>6.6670000000000002E-3</v>
      </c>
      <c r="AT1219" s="369" t="s">
        <v>1424</v>
      </c>
      <c r="AW1219"/>
      <c r="AX1219" s="198"/>
      <c r="AY1219" s="184"/>
      <c r="AZ1219" s="184"/>
      <c r="BA1219" s="184"/>
      <c r="BB1219" s="186"/>
      <c r="BC1219" s="184"/>
      <c r="BD1219" s="184"/>
      <c r="BE1219" s="184"/>
      <c r="BF1219" s="184"/>
      <c r="BG1219" s="186"/>
      <c r="BH1219" s="186"/>
      <c r="BI1219" s="199"/>
      <c r="BJ1219" s="199"/>
      <c r="BK1219" s="199"/>
      <c r="BL1219" s="186"/>
      <c r="BM1219" s="186"/>
      <c r="BN1219" s="186"/>
      <c r="BO1219" s="186"/>
      <c r="BP1219" s="186"/>
      <c r="BQ1219" s="186"/>
      <c r="BR1219" s="186"/>
      <c r="BS1219" s="186"/>
      <c r="BT1219" s="187"/>
      <c r="BU1219" s="188"/>
      <c r="BV1219" s="189"/>
      <c r="BW1219" s="185"/>
      <c r="BX1219"/>
      <c r="BZ1219"/>
    </row>
    <row r="1220" spans="2:78" ht="18.75">
      <c r="B1220" s="363" t="s">
        <v>431</v>
      </c>
      <c r="C1220" s="364">
        <v>40226025000122</v>
      </c>
      <c r="D1220" s="365" t="s">
        <v>14</v>
      </c>
      <c r="E1220" s="365" t="s">
        <v>607</v>
      </c>
      <c r="F1220" s="365" t="s">
        <v>1424</v>
      </c>
      <c r="G1220" s="366" t="s">
        <v>1424</v>
      </c>
      <c r="H1220" s="366" t="s">
        <v>34</v>
      </c>
      <c r="I1220" s="366" t="s">
        <v>34</v>
      </c>
      <c r="J1220" s="366" t="s">
        <v>608</v>
      </c>
      <c r="K1220" s="367" t="s">
        <v>48</v>
      </c>
      <c r="L1220" s="368"/>
      <c r="M1220" s="368" t="s">
        <v>34</v>
      </c>
      <c r="N1220" s="367">
        <v>585858</v>
      </c>
      <c r="O1220" s="367" t="s">
        <v>1323</v>
      </c>
      <c r="P1220" s="371">
        <v>44310</v>
      </c>
      <c r="Q1220" s="372">
        <v>152.91425599999999</v>
      </c>
      <c r="R1220" s="372">
        <v>159.55710197916329</v>
      </c>
      <c r="S1220" s="367">
        <v>3</v>
      </c>
      <c r="T1220" s="369">
        <v>5.13131752039091E-2</v>
      </c>
      <c r="U1220" s="369">
        <v>0.54979614221810169</v>
      </c>
      <c r="V1220" s="369">
        <v>-9.9232201986719781E-3</v>
      </c>
      <c r="W1220" s="369">
        <v>-8.890066012730749E-2</v>
      </c>
      <c r="Y1220" s="369"/>
      <c r="AA1220" s="369"/>
      <c r="AB1220" s="369">
        <v>0.2213515220657174</v>
      </c>
      <c r="AC1220" s="373">
        <v>-0.54910246231714011</v>
      </c>
      <c r="AD1220" s="575">
        <v>0</v>
      </c>
      <c r="AE1220" s="370" t="s">
        <v>1933</v>
      </c>
      <c r="AF1220" s="370" t="s">
        <v>1858</v>
      </c>
      <c r="AG1220" s="374" t="s">
        <v>721</v>
      </c>
      <c r="AH1220" s="374" t="s">
        <v>1819</v>
      </c>
      <c r="AI1220" s="374">
        <v>500</v>
      </c>
      <c r="AJ1220" s="374">
        <v>500</v>
      </c>
      <c r="AK1220" s="374">
        <v>500</v>
      </c>
      <c r="AL1220" s="722">
        <v>1.97</v>
      </c>
      <c r="AM1220" s="722">
        <v>20</v>
      </c>
      <c r="AN1220" s="369" t="s">
        <v>668</v>
      </c>
      <c r="AO1220" s="367" t="s">
        <v>1326</v>
      </c>
      <c r="AP1220" s="370" t="s">
        <v>1816</v>
      </c>
      <c r="AQ1220" s="376" t="s">
        <v>661</v>
      </c>
      <c r="AR1220" s="369">
        <v>4.9175E-3</v>
      </c>
      <c r="AS1220" s="369">
        <v>4.9175E-3</v>
      </c>
      <c r="AT1220" s="369" t="s">
        <v>1424</v>
      </c>
      <c r="AW1220"/>
      <c r="AX1220" s="198"/>
      <c r="AY1220" s="184"/>
      <c r="AZ1220" s="184"/>
      <c r="BA1220" s="184"/>
      <c r="BB1220" s="186"/>
      <c r="BC1220" s="184"/>
      <c r="BD1220" s="184"/>
      <c r="BE1220" s="184"/>
      <c r="BF1220" s="184"/>
      <c r="BG1220" s="186"/>
      <c r="BH1220" s="186"/>
      <c r="BI1220" s="199"/>
      <c r="BJ1220" s="199"/>
      <c r="BK1220" s="199"/>
      <c r="BL1220" s="186"/>
      <c r="BM1220" s="186"/>
      <c r="BN1220" s="186"/>
      <c r="BO1220" s="186"/>
      <c r="BP1220" s="186"/>
      <c r="BQ1220" s="186"/>
      <c r="BR1220" s="186"/>
      <c r="BS1220" s="186"/>
      <c r="BT1220" s="187"/>
      <c r="BU1220" s="188"/>
      <c r="BV1220" s="189"/>
      <c r="BW1220" s="185"/>
      <c r="BX1220"/>
      <c r="BZ1220"/>
    </row>
    <row r="1221" spans="2:78" ht="18.75">
      <c r="B1221" s="363" t="s">
        <v>1530</v>
      </c>
      <c r="C1221" s="364">
        <v>39773725000158</v>
      </c>
      <c r="D1221" s="365" t="s">
        <v>14</v>
      </c>
      <c r="E1221" s="365" t="s">
        <v>614</v>
      </c>
      <c r="F1221" s="365" t="s">
        <v>691</v>
      </c>
      <c r="G1221" s="366" t="s">
        <v>34</v>
      </c>
      <c r="H1221" s="366" t="s">
        <v>867</v>
      </c>
      <c r="I1221" s="366" t="s">
        <v>34</v>
      </c>
      <c r="J1221" s="366" t="s">
        <v>608</v>
      </c>
      <c r="K1221" s="367" t="s">
        <v>48</v>
      </c>
      <c r="L1221" s="368"/>
      <c r="M1221" s="368" t="s">
        <v>1421</v>
      </c>
      <c r="N1221" s="367">
        <v>585971</v>
      </c>
      <c r="O1221" s="367" t="s">
        <v>1323</v>
      </c>
      <c r="P1221" s="371">
        <v>44308</v>
      </c>
      <c r="Q1221" s="372">
        <v>20.509296450000001</v>
      </c>
      <c r="R1221" s="372">
        <v>15.838550609521905</v>
      </c>
      <c r="S1221" s="367">
        <v>2</v>
      </c>
      <c r="T1221" s="369">
        <v>9.1560033322686252E-2</v>
      </c>
      <c r="U1221" s="369">
        <v>0.98102198708488475</v>
      </c>
      <c r="V1221" s="369">
        <v>9.3017013278222649E-2</v>
      </c>
      <c r="W1221" s="369">
        <v>0.83332564610540372</v>
      </c>
      <c r="Y1221" s="369"/>
      <c r="AA1221" s="369"/>
      <c r="AB1221" s="369">
        <v>0.1607042530329616</v>
      </c>
      <c r="AC1221" s="373">
        <v>-0.11576813914950754</v>
      </c>
      <c r="AD1221" s="575">
        <v>39741188000164</v>
      </c>
      <c r="AE1221" s="370" t="s">
        <v>1975</v>
      </c>
      <c r="AF1221" s="370" t="s">
        <v>1856</v>
      </c>
      <c r="AG1221" s="374" t="s">
        <v>59</v>
      </c>
      <c r="AH1221" s="374" t="s">
        <v>1894</v>
      </c>
      <c r="AI1221" s="374">
        <v>5000</v>
      </c>
      <c r="AJ1221" s="374">
        <v>0</v>
      </c>
      <c r="AK1221" s="374">
        <v>0</v>
      </c>
      <c r="AL1221" s="722">
        <v>0</v>
      </c>
      <c r="AM1221" s="722">
        <v>0</v>
      </c>
      <c r="AN1221" s="369" t="s">
        <v>668</v>
      </c>
      <c r="AO1221" s="367" t="s">
        <v>1323</v>
      </c>
      <c r="AP1221" s="370" t="s">
        <v>1816</v>
      </c>
      <c r="AQ1221" s="376" t="s">
        <v>1815</v>
      </c>
      <c r="AR1221" s="369">
        <v>0</v>
      </c>
      <c r="AS1221" s="369">
        <v>0</v>
      </c>
      <c r="AT1221" s="369" t="s">
        <v>1424</v>
      </c>
      <c r="AW1221"/>
      <c r="AX1221" s="198"/>
      <c r="AY1221" s="184"/>
      <c r="AZ1221" s="184"/>
      <c r="BA1221" s="184"/>
      <c r="BB1221" s="186"/>
      <c r="BC1221" s="184"/>
      <c r="BD1221" s="184"/>
      <c r="BE1221" s="184"/>
      <c r="BF1221" s="184"/>
      <c r="BG1221" s="186"/>
      <c r="BH1221" s="186"/>
      <c r="BI1221" s="199"/>
      <c r="BJ1221" s="199"/>
      <c r="BK1221" s="199"/>
      <c r="BL1221" s="186"/>
      <c r="BM1221" s="186"/>
      <c r="BN1221" s="186"/>
      <c r="BO1221" s="186"/>
      <c r="BP1221" s="186"/>
      <c r="BQ1221" s="186"/>
      <c r="BR1221" s="186"/>
      <c r="BS1221" s="186"/>
      <c r="BT1221" s="187"/>
      <c r="BU1221" s="188"/>
      <c r="BV1221" s="189"/>
      <c r="BW1221" s="185"/>
      <c r="BX1221"/>
      <c r="BZ1221"/>
    </row>
    <row r="1222" spans="2:78" ht="18.75">
      <c r="B1222" s="363" t="s">
        <v>525</v>
      </c>
      <c r="C1222" s="364"/>
      <c r="D1222" s="365" t="s">
        <v>13</v>
      </c>
      <c r="E1222" s="365" t="s">
        <v>616</v>
      </c>
      <c r="F1222" s="365" t="s">
        <v>617</v>
      </c>
      <c r="G1222" s="366" t="s">
        <v>34</v>
      </c>
      <c r="H1222" s="366" t="s">
        <v>1340</v>
      </c>
      <c r="I1222" s="366" t="s">
        <v>34</v>
      </c>
      <c r="J1222" s="366" t="s">
        <v>608</v>
      </c>
      <c r="L1222" s="368"/>
      <c r="M1222" s="368" t="s">
        <v>34</v>
      </c>
      <c r="N1222" s="367">
        <v>586099</v>
      </c>
      <c r="O1222" s="367" t="s">
        <v>1323</v>
      </c>
      <c r="P1222" s="371"/>
      <c r="S1222" s="367"/>
      <c r="U1222" s="369"/>
      <c r="W1222" s="369"/>
      <c r="Y1222" s="369"/>
      <c r="AA1222" s="369"/>
      <c r="AD1222" s="575">
        <v>0</v>
      </c>
      <c r="AE1222" s="370"/>
      <c r="AF1222" s="370"/>
      <c r="AG1222" s="374" t="s">
        <v>1458</v>
      </c>
      <c r="AH1222" s="374"/>
      <c r="AI1222" s="374">
        <v>100</v>
      </c>
      <c r="AJ1222" s="374">
        <v>100</v>
      </c>
      <c r="AK1222" s="374">
        <v>0</v>
      </c>
      <c r="AN1222" s="369"/>
      <c r="AO1222" s="367" t="s">
        <v>1326</v>
      </c>
      <c r="AP1222" s="370"/>
      <c r="AR1222" s="369">
        <v>5.3333333333333297E-3</v>
      </c>
      <c r="AS1222" s="369">
        <v>5.3333333333333297E-3</v>
      </c>
      <c r="AT1222" s="369" t="s">
        <v>1424</v>
      </c>
      <c r="AW1222"/>
      <c r="AX1222" s="198"/>
      <c r="AY1222" s="184"/>
      <c r="AZ1222" s="184"/>
      <c r="BA1222" s="184"/>
      <c r="BB1222" s="186"/>
      <c r="BC1222" s="184"/>
      <c r="BD1222" s="184"/>
      <c r="BE1222" s="184"/>
      <c r="BF1222" s="184"/>
      <c r="BG1222" s="186"/>
      <c r="BH1222" s="186"/>
      <c r="BI1222" s="199"/>
      <c r="BJ1222" s="199"/>
      <c r="BK1222" s="199"/>
      <c r="BL1222" s="186"/>
      <c r="BM1222" s="186"/>
      <c r="BN1222" s="186"/>
      <c r="BO1222" s="186"/>
      <c r="BP1222" s="186"/>
      <c r="BQ1222" s="186"/>
      <c r="BR1222" s="186"/>
      <c r="BS1222" s="186"/>
      <c r="BT1222" s="187"/>
      <c r="BU1222" s="188"/>
      <c r="BV1222" s="189"/>
      <c r="BW1222" s="185"/>
      <c r="BX1222"/>
      <c r="BZ1222"/>
    </row>
    <row r="1223" spans="2:78" ht="18.75">
      <c r="B1223" s="363" t="s">
        <v>503</v>
      </c>
      <c r="C1223" s="364">
        <v>41373608000149</v>
      </c>
      <c r="D1223" s="365" t="s">
        <v>14</v>
      </c>
      <c r="E1223" s="365" t="s">
        <v>15</v>
      </c>
      <c r="F1223" s="365" t="s">
        <v>701</v>
      </c>
      <c r="G1223" s="366" t="s">
        <v>1424</v>
      </c>
      <c r="H1223" s="366" t="s">
        <v>34</v>
      </c>
      <c r="I1223" s="366" t="s">
        <v>34</v>
      </c>
      <c r="J1223" s="366" t="s">
        <v>611</v>
      </c>
      <c r="K1223" s="367" t="s">
        <v>49</v>
      </c>
      <c r="L1223" s="368" t="s">
        <v>1341</v>
      </c>
      <c r="M1223" s="368" t="s">
        <v>1421</v>
      </c>
      <c r="N1223" s="367">
        <v>586511</v>
      </c>
      <c r="O1223" s="367" t="s">
        <v>1323</v>
      </c>
      <c r="P1223" s="371">
        <v>44315</v>
      </c>
      <c r="Q1223" s="372">
        <v>23.433630470000001</v>
      </c>
      <c r="R1223" s="372">
        <v>37.604704312310744</v>
      </c>
      <c r="S1223" s="367">
        <v>1</v>
      </c>
      <c r="T1223" s="369">
        <v>-0.32701948583301244</v>
      </c>
      <c r="U1223" s="369">
        <v>-3.5038574601292742</v>
      </c>
      <c r="V1223" s="369">
        <v>-0.13823949551622816</v>
      </c>
      <c r="W1223" s="369">
        <v>-1.2384671670092897</v>
      </c>
      <c r="Y1223" s="369"/>
      <c r="AA1223" s="369"/>
      <c r="AB1223" s="369">
        <v>0.52679465995242436</v>
      </c>
      <c r="AC1223" s="373">
        <v>-0.47430424056320863</v>
      </c>
      <c r="AD1223" s="575">
        <v>0</v>
      </c>
      <c r="AE1223" s="370" t="s">
        <v>2094</v>
      </c>
      <c r="AF1223" s="370" t="s">
        <v>1833</v>
      </c>
      <c r="AG1223" s="374" t="s">
        <v>1458</v>
      </c>
      <c r="AH1223" s="374" t="s">
        <v>1819</v>
      </c>
      <c r="AI1223" s="374">
        <v>1000</v>
      </c>
      <c r="AJ1223" s="374">
        <v>100</v>
      </c>
      <c r="AK1223" s="374">
        <v>100</v>
      </c>
      <c r="AL1223" s="722">
        <v>0.9</v>
      </c>
      <c r="AM1223" s="722">
        <v>10</v>
      </c>
      <c r="AN1223" s="369" t="s">
        <v>1815</v>
      </c>
      <c r="AO1223" s="367" t="s">
        <v>1326</v>
      </c>
      <c r="AP1223" s="370" t="s">
        <v>1835</v>
      </c>
      <c r="AQ1223" s="376" t="s">
        <v>670</v>
      </c>
      <c r="AR1223" s="369">
        <v>2.9997000000000001E-3</v>
      </c>
      <c r="AS1223" s="369">
        <v>2.9997000000000001E-3</v>
      </c>
      <c r="AT1223" s="369" t="s">
        <v>1424</v>
      </c>
      <c r="AW1223"/>
      <c r="AX1223" s="198"/>
      <c r="AY1223" s="184"/>
      <c r="AZ1223" s="184"/>
      <c r="BA1223" s="184"/>
      <c r="BB1223" s="186"/>
      <c r="BC1223" s="184"/>
      <c r="BD1223" s="184"/>
      <c r="BE1223" s="184"/>
      <c r="BF1223" s="184"/>
      <c r="BG1223" s="186"/>
      <c r="BH1223" s="186"/>
      <c r="BI1223" s="199"/>
      <c r="BJ1223" s="199"/>
      <c r="BK1223" s="199"/>
      <c r="BL1223" s="186"/>
      <c r="BM1223" s="186"/>
      <c r="BN1223" s="186"/>
      <c r="BO1223" s="186"/>
      <c r="BP1223" s="186"/>
      <c r="BQ1223" s="186"/>
      <c r="BR1223" s="186"/>
      <c r="BS1223" s="186"/>
      <c r="BT1223" s="187"/>
      <c r="BU1223" s="188"/>
      <c r="BV1223" s="189"/>
      <c r="BW1223" s="185"/>
      <c r="BX1223"/>
      <c r="BZ1223"/>
    </row>
    <row r="1224" spans="2:78" ht="18.75">
      <c r="B1224" s="363" t="s">
        <v>1555</v>
      </c>
      <c r="C1224" s="364">
        <v>41063234000165</v>
      </c>
      <c r="D1224" s="365" t="s">
        <v>14</v>
      </c>
      <c r="E1224" s="365" t="s">
        <v>614</v>
      </c>
      <c r="F1224" s="365" t="s">
        <v>1424</v>
      </c>
      <c r="G1224" s="366" t="s">
        <v>1424</v>
      </c>
      <c r="H1224" s="366" t="s">
        <v>867</v>
      </c>
      <c r="I1224" s="366" t="s">
        <v>34</v>
      </c>
      <c r="J1224" s="366" t="s">
        <v>608</v>
      </c>
      <c r="K1224" s="367" t="s">
        <v>48</v>
      </c>
      <c r="L1224" s="368"/>
      <c r="M1224" s="368" t="s">
        <v>1424</v>
      </c>
      <c r="N1224" s="367">
        <v>586625</v>
      </c>
      <c r="O1224" s="367" t="s">
        <v>1323</v>
      </c>
      <c r="P1224" s="371">
        <v>44315</v>
      </c>
      <c r="Q1224" s="372">
        <v>30.532000119999999</v>
      </c>
      <c r="R1224" s="372">
        <v>18.167843447729087</v>
      </c>
      <c r="S1224" s="367">
        <v>2</v>
      </c>
      <c r="T1224" s="369">
        <v>0.18416470285787789</v>
      </c>
      <c r="U1224" s="369">
        <v>1.9732367518019172</v>
      </c>
      <c r="V1224" s="369">
        <v>0.14543528276892492</v>
      </c>
      <c r="W1224" s="369">
        <v>1.3029331593074369</v>
      </c>
      <c r="Y1224" s="369"/>
      <c r="AA1224" s="369"/>
      <c r="AB1224" s="369">
        <v>0.14951773170556332</v>
      </c>
      <c r="AC1224" s="373">
        <v>0.22615268957030699</v>
      </c>
      <c r="AD1224" s="575">
        <v>40386431000152</v>
      </c>
      <c r="AE1224" s="370" t="s">
        <v>1889</v>
      </c>
      <c r="AF1224" s="370" t="s">
        <v>1833</v>
      </c>
      <c r="AG1224" s="374" t="s">
        <v>1458</v>
      </c>
      <c r="AH1224" s="374" t="s">
        <v>1813</v>
      </c>
      <c r="AI1224" s="374">
        <v>10000</v>
      </c>
      <c r="AJ1224" s="374">
        <v>0</v>
      </c>
      <c r="AK1224" s="374">
        <v>0</v>
      </c>
      <c r="AL1224" s="722">
        <v>0</v>
      </c>
      <c r="AM1224" s="722">
        <v>0</v>
      </c>
      <c r="AN1224" s="369" t="s">
        <v>1815</v>
      </c>
      <c r="AO1224" s="367" t="s">
        <v>1323</v>
      </c>
      <c r="AP1224" s="370" t="s">
        <v>1835</v>
      </c>
      <c r="AQ1224" s="376" t="s">
        <v>1815</v>
      </c>
      <c r="AR1224" s="369">
        <v>0</v>
      </c>
      <c r="AS1224" s="369">
        <v>0</v>
      </c>
      <c r="AT1224" s="369" t="s">
        <v>1424</v>
      </c>
      <c r="AW1224"/>
      <c r="AX1224" s="198"/>
      <c r="AY1224" s="184"/>
      <c r="AZ1224" s="184"/>
      <c r="BA1224" s="184"/>
      <c r="BB1224" s="186"/>
      <c r="BC1224" s="184"/>
      <c r="BD1224" s="184"/>
      <c r="BE1224" s="184"/>
      <c r="BF1224" s="184"/>
      <c r="BG1224" s="186"/>
      <c r="BH1224" s="186"/>
      <c r="BI1224" s="199"/>
      <c r="BJ1224" s="199"/>
      <c r="BK1224" s="199"/>
      <c r="BL1224" s="186"/>
      <c r="BM1224" s="186"/>
      <c r="BN1224" s="186"/>
      <c r="BO1224" s="186"/>
      <c r="BP1224" s="186"/>
      <c r="BQ1224" s="186"/>
      <c r="BR1224" s="186"/>
      <c r="BS1224" s="186"/>
      <c r="BT1224" s="187"/>
      <c r="BU1224" s="188"/>
      <c r="BV1224" s="189"/>
      <c r="BW1224" s="185"/>
      <c r="BX1224"/>
      <c r="BZ1224"/>
    </row>
    <row r="1225" spans="2:78" ht="18.75">
      <c r="B1225" s="363" t="s">
        <v>144</v>
      </c>
      <c r="C1225" s="364">
        <v>41266134000136</v>
      </c>
      <c r="D1225" s="365" t="s">
        <v>13</v>
      </c>
      <c r="E1225" s="365" t="s">
        <v>615</v>
      </c>
      <c r="F1225" s="365" t="s">
        <v>619</v>
      </c>
      <c r="G1225" s="366" t="s">
        <v>34</v>
      </c>
      <c r="H1225" s="366" t="s">
        <v>1339</v>
      </c>
      <c r="I1225" s="366" t="s">
        <v>34</v>
      </c>
      <c r="J1225" s="366" t="s">
        <v>1424</v>
      </c>
      <c r="K1225" s="367" t="s">
        <v>48</v>
      </c>
      <c r="L1225" s="368"/>
      <c r="M1225" s="368" t="s">
        <v>34</v>
      </c>
      <c r="N1225" s="367">
        <v>586870</v>
      </c>
      <c r="O1225" s="367" t="s">
        <v>1323</v>
      </c>
      <c r="P1225" s="371">
        <v>44316</v>
      </c>
      <c r="Q1225" s="372">
        <v>9.5389184399999998</v>
      </c>
      <c r="R1225" s="372">
        <v>4.556790685737055</v>
      </c>
      <c r="S1225" s="367">
        <v>2</v>
      </c>
      <c r="T1225" s="369">
        <v>7.7009953614707527E-2</v>
      </c>
      <c r="U1225" s="369">
        <v>0.82512483863083286</v>
      </c>
      <c r="V1225" s="369">
        <v>7.2164387029992616E-2</v>
      </c>
      <c r="W1225" s="369">
        <v>0.6465100558291984</v>
      </c>
      <c r="Y1225" s="369"/>
      <c r="AA1225" s="369"/>
      <c r="AB1225" s="369">
        <v>4.1741132385140774E-2</v>
      </c>
      <c r="AC1225" s="373">
        <v>-0.94528002286094492</v>
      </c>
      <c r="AD1225" s="575">
        <v>0</v>
      </c>
      <c r="AE1225" s="370" t="s">
        <v>1889</v>
      </c>
      <c r="AF1225" s="370" t="s">
        <v>1833</v>
      </c>
      <c r="AG1225" s="374" t="s">
        <v>1458</v>
      </c>
      <c r="AH1225" s="374" t="s">
        <v>1819</v>
      </c>
      <c r="AI1225" s="374">
        <v>0</v>
      </c>
      <c r="AJ1225" s="374">
        <v>0</v>
      </c>
      <c r="AK1225" s="374">
        <v>0</v>
      </c>
      <c r="AL1225" s="722">
        <v>0.8</v>
      </c>
      <c r="AM1225" s="722">
        <v>0</v>
      </c>
      <c r="AN1225" s="369" t="s">
        <v>1815</v>
      </c>
      <c r="AO1225" s="367" t="s">
        <v>1326</v>
      </c>
      <c r="AP1225" s="370" t="s">
        <v>1835</v>
      </c>
      <c r="AQ1225" s="376" t="s">
        <v>688</v>
      </c>
      <c r="AR1225" s="369">
        <v>5.3333333333333297E-3</v>
      </c>
      <c r="AS1225" s="369">
        <v>5.3333333333333297E-3</v>
      </c>
      <c r="AT1225" s="369" t="s">
        <v>1424</v>
      </c>
      <c r="AW1225"/>
      <c r="AX1225" s="198"/>
      <c r="AY1225" s="184"/>
      <c r="AZ1225" s="184"/>
      <c r="BA1225" s="184"/>
      <c r="BB1225" s="186"/>
      <c r="BC1225" s="184"/>
      <c r="BD1225" s="184"/>
      <c r="BE1225" s="184"/>
      <c r="BF1225" s="184"/>
      <c r="BG1225" s="186"/>
      <c r="BH1225" s="186"/>
      <c r="BI1225" s="199"/>
      <c r="BJ1225" s="199"/>
      <c r="BK1225" s="199"/>
      <c r="BL1225" s="186"/>
      <c r="BM1225" s="186"/>
      <c r="BN1225" s="186"/>
      <c r="BO1225" s="186"/>
      <c r="BP1225" s="186"/>
      <c r="BQ1225" s="186"/>
      <c r="BR1225" s="186"/>
      <c r="BS1225" s="186"/>
      <c r="BT1225" s="187"/>
      <c r="BU1225" s="188"/>
      <c r="BV1225" s="189"/>
      <c r="BW1225" s="185"/>
      <c r="BX1225"/>
      <c r="BZ1225"/>
    </row>
    <row r="1226" spans="2:78" ht="18.75">
      <c r="B1226" s="363" t="s">
        <v>145</v>
      </c>
      <c r="C1226" s="364">
        <v>41266158000195</v>
      </c>
      <c r="D1226" s="365" t="s">
        <v>13</v>
      </c>
      <c r="E1226" s="365" t="s">
        <v>615</v>
      </c>
      <c r="F1226" s="365" t="s">
        <v>619</v>
      </c>
      <c r="G1226" s="366" t="s">
        <v>34</v>
      </c>
      <c r="H1226" s="366" t="s">
        <v>1340</v>
      </c>
      <c r="I1226" s="366" t="s">
        <v>34</v>
      </c>
      <c r="J1226" s="366" t="s">
        <v>1424</v>
      </c>
      <c r="K1226" s="367" t="s">
        <v>48</v>
      </c>
      <c r="L1226" s="368"/>
      <c r="M1226" s="368" t="s">
        <v>34</v>
      </c>
      <c r="N1226" s="367">
        <v>586889</v>
      </c>
      <c r="O1226" s="367" t="s">
        <v>1323</v>
      </c>
      <c r="P1226" s="371">
        <v>44316</v>
      </c>
      <c r="Q1226" s="372">
        <v>6.4462631100000003</v>
      </c>
      <c r="R1226" s="372">
        <v>3.7814447486454212</v>
      </c>
      <c r="S1226" s="367">
        <v>2</v>
      </c>
      <c r="T1226" s="369">
        <v>2.3191173036481105E-2</v>
      </c>
      <c r="U1226" s="369">
        <v>0.24848233262319008</v>
      </c>
      <c r="V1226" s="369">
        <v>3.5410887857962869E-3</v>
      </c>
      <c r="W1226" s="369">
        <v>3.1724089995385361E-2</v>
      </c>
      <c r="Y1226" s="369"/>
      <c r="AA1226" s="369"/>
      <c r="AB1226" s="369">
        <v>8.0783202548034186E-2</v>
      </c>
      <c r="AC1226" s="373">
        <v>-1.3379063148084367</v>
      </c>
      <c r="AD1226" s="575">
        <v>0</v>
      </c>
      <c r="AE1226" s="370" t="s">
        <v>1889</v>
      </c>
      <c r="AF1226" s="370" t="s">
        <v>1833</v>
      </c>
      <c r="AG1226" s="374" t="s">
        <v>1458</v>
      </c>
      <c r="AH1226" s="374" t="s">
        <v>1819</v>
      </c>
      <c r="AI1226" s="374">
        <v>0</v>
      </c>
      <c r="AJ1226" s="374">
        <v>0</v>
      </c>
      <c r="AK1226" s="374">
        <v>0</v>
      </c>
      <c r="AL1226" s="722">
        <v>0.8</v>
      </c>
      <c r="AM1226" s="722">
        <v>0</v>
      </c>
      <c r="AN1226" s="369" t="s">
        <v>1815</v>
      </c>
      <c r="AO1226" s="367" t="s">
        <v>1326</v>
      </c>
      <c r="AP1226" s="370" t="s">
        <v>1835</v>
      </c>
      <c r="AQ1226" s="376" t="s">
        <v>670</v>
      </c>
      <c r="AR1226" s="369">
        <v>5.3333333333333297E-3</v>
      </c>
      <c r="AS1226" s="369">
        <v>5.3333333333333297E-3</v>
      </c>
      <c r="AT1226" s="369" t="s">
        <v>1424</v>
      </c>
      <c r="AW1226"/>
      <c r="AX1226" s="198"/>
      <c r="AY1226" s="184"/>
      <c r="AZ1226" s="184"/>
      <c r="BA1226" s="184"/>
      <c r="BB1226" s="186"/>
      <c r="BC1226" s="184"/>
      <c r="BD1226" s="184"/>
      <c r="BE1226" s="184"/>
      <c r="BF1226" s="184"/>
      <c r="BG1226" s="186"/>
      <c r="BH1226" s="186"/>
      <c r="BI1226" s="199"/>
      <c r="BJ1226" s="199"/>
      <c r="BK1226" s="199"/>
      <c r="BL1226" s="186"/>
      <c r="BM1226" s="186"/>
      <c r="BN1226" s="186"/>
      <c r="BO1226" s="186"/>
      <c r="BP1226" s="186"/>
      <c r="BQ1226" s="186"/>
      <c r="BR1226" s="186"/>
      <c r="BS1226" s="186"/>
      <c r="BT1226" s="187"/>
      <c r="BU1226" s="188"/>
      <c r="BV1226" s="189"/>
      <c r="BW1226" s="185"/>
      <c r="BX1226"/>
      <c r="BZ1226"/>
    </row>
    <row r="1227" spans="2:78" ht="18.75">
      <c r="B1227" s="363" t="s">
        <v>946</v>
      </c>
      <c r="C1227" s="364">
        <v>41373588000106</v>
      </c>
      <c r="D1227" s="365" t="s">
        <v>14</v>
      </c>
      <c r="E1227" s="365" t="s">
        <v>607</v>
      </c>
      <c r="F1227" s="365" t="s">
        <v>1424</v>
      </c>
      <c r="G1227" s="366" t="s">
        <v>1424</v>
      </c>
      <c r="H1227" s="366" t="s">
        <v>34</v>
      </c>
      <c r="I1227" s="366" t="s">
        <v>34</v>
      </c>
      <c r="J1227" s="366" t="s">
        <v>611</v>
      </c>
      <c r="K1227" s="367" t="s">
        <v>1815</v>
      </c>
      <c r="L1227" s="368"/>
      <c r="M1227" s="368" t="s">
        <v>34</v>
      </c>
      <c r="N1227" s="367">
        <v>586897</v>
      </c>
      <c r="O1227" s="367" t="s">
        <v>1323</v>
      </c>
      <c r="P1227" s="371">
        <v>44316</v>
      </c>
      <c r="Q1227" s="372">
        <v>15.594657939999999</v>
      </c>
      <c r="R1227" s="372">
        <v>33.376405333809522</v>
      </c>
      <c r="S1227" s="367">
        <v>4</v>
      </c>
      <c r="T1227" s="369">
        <v>-0.26744506154570968</v>
      </c>
      <c r="U1227" s="369">
        <v>-2.8655459832451031</v>
      </c>
      <c r="V1227" s="369">
        <v>-0.20286239522747818</v>
      </c>
      <c r="W1227" s="369">
        <v>-1.8174141548469445</v>
      </c>
      <c r="Y1227" s="369"/>
      <c r="AA1227" s="369"/>
      <c r="AB1227" s="369">
        <v>0.21427279266700805</v>
      </c>
      <c r="AC1227" s="373">
        <v>-1.4676797596112163</v>
      </c>
      <c r="AD1227" s="575">
        <v>41544075000110</v>
      </c>
      <c r="AE1227" s="370" t="s">
        <v>1889</v>
      </c>
      <c r="AF1227" s="370" t="s">
        <v>1833</v>
      </c>
      <c r="AG1227" s="374" t="s">
        <v>1458</v>
      </c>
      <c r="AH1227" s="374" t="s">
        <v>1813</v>
      </c>
      <c r="AI1227" s="374">
        <v>1000</v>
      </c>
      <c r="AJ1227" s="374">
        <v>1000</v>
      </c>
      <c r="AK1227" s="374">
        <v>1000</v>
      </c>
      <c r="AL1227" s="722">
        <v>1</v>
      </c>
      <c r="AM1227" s="722">
        <v>0</v>
      </c>
      <c r="AN1227" s="369" t="s">
        <v>1815</v>
      </c>
      <c r="AO1227" s="367" t="s">
        <v>1326</v>
      </c>
      <c r="AP1227" s="370" t="s">
        <v>1816</v>
      </c>
      <c r="AQ1227" s="376" t="s">
        <v>689</v>
      </c>
      <c r="AR1227" s="369">
        <v>6.7000000000000002E-3</v>
      </c>
      <c r="AS1227" s="369">
        <v>6.7000000000000002E-3</v>
      </c>
      <c r="AT1227" s="369" t="s">
        <v>1424</v>
      </c>
      <c r="AW1227"/>
      <c r="AX1227" s="198"/>
      <c r="AY1227" s="184"/>
      <c r="AZ1227" s="184"/>
      <c r="BA1227" s="184"/>
      <c r="BB1227" s="186"/>
      <c r="BC1227" s="184"/>
      <c r="BD1227" s="184"/>
      <c r="BE1227" s="184"/>
      <c r="BF1227" s="184"/>
      <c r="BG1227" s="186"/>
      <c r="BH1227" s="186"/>
      <c r="BI1227" s="199"/>
      <c r="BJ1227" s="199"/>
      <c r="BK1227" s="199"/>
      <c r="BL1227" s="186"/>
      <c r="BM1227" s="186"/>
      <c r="BN1227" s="186"/>
      <c r="BO1227" s="186"/>
      <c r="BP1227" s="186"/>
      <c r="BQ1227" s="186"/>
      <c r="BR1227" s="186"/>
      <c r="BS1227" s="186"/>
      <c r="BT1227" s="187"/>
      <c r="BU1227" s="188"/>
      <c r="BV1227" s="189"/>
      <c r="BW1227" s="185"/>
      <c r="BX1227"/>
      <c r="BZ1227"/>
    </row>
    <row r="1228" spans="2:78" ht="18.75">
      <c r="B1228" s="363" t="s">
        <v>1653</v>
      </c>
      <c r="C1228" s="364">
        <v>37829233000101</v>
      </c>
      <c r="D1228" s="365" t="s">
        <v>13</v>
      </c>
      <c r="E1228" s="365" t="s">
        <v>615</v>
      </c>
      <c r="F1228" s="365" t="s">
        <v>619</v>
      </c>
      <c r="G1228" s="366" t="s">
        <v>34</v>
      </c>
      <c r="H1228" s="366" t="s">
        <v>1339</v>
      </c>
      <c r="I1228" s="366" t="s">
        <v>34</v>
      </c>
      <c r="J1228" s="366" t="s">
        <v>611</v>
      </c>
      <c r="K1228" s="367" t="s">
        <v>48</v>
      </c>
      <c r="L1228" s="368"/>
      <c r="M1228" s="368" t="s">
        <v>1424</v>
      </c>
      <c r="N1228" s="367">
        <v>587771</v>
      </c>
      <c r="O1228" s="367" t="s">
        <v>1323</v>
      </c>
      <c r="P1228" s="371">
        <v>44238</v>
      </c>
      <c r="Q1228" s="372">
        <v>192.25180807000001</v>
      </c>
      <c r="R1228" s="372">
        <v>90.235098775577626</v>
      </c>
      <c r="S1228" s="367">
        <v>1</v>
      </c>
      <c r="T1228" s="369">
        <v>0.17309194959435437</v>
      </c>
      <c r="U1228" s="369">
        <v>1.8545974938759262</v>
      </c>
      <c r="V1228" s="369">
        <v>0.19313499509580079</v>
      </c>
      <c r="W1228" s="369">
        <v>1.7302678176988169</v>
      </c>
      <c r="Y1228" s="369"/>
      <c r="AA1228" s="369"/>
      <c r="AB1228" s="369">
        <v>4.1632044575089712E-2</v>
      </c>
      <c r="AC1228" s="373">
        <v>1.9579521093065346</v>
      </c>
      <c r="AD1228" s="575">
        <v>37368165000120</v>
      </c>
      <c r="AE1228" s="370" t="s">
        <v>2062</v>
      </c>
      <c r="AF1228" s="370" t="s">
        <v>1812</v>
      </c>
      <c r="AG1228" s="374" t="s">
        <v>1459</v>
      </c>
      <c r="AH1228" s="374" t="s">
        <v>1894</v>
      </c>
      <c r="AI1228" s="374">
        <v>500</v>
      </c>
      <c r="AJ1228" s="374">
        <v>100</v>
      </c>
      <c r="AK1228" s="374">
        <v>100</v>
      </c>
      <c r="AL1228" s="722">
        <v>2.5</v>
      </c>
      <c r="AM1228" s="722">
        <v>20</v>
      </c>
      <c r="AN1228" s="369" t="s">
        <v>1815</v>
      </c>
      <c r="AO1228" s="367" t="s">
        <v>1323</v>
      </c>
      <c r="AP1228" s="370" t="s">
        <v>1835</v>
      </c>
      <c r="AQ1228" s="376" t="s">
        <v>1815</v>
      </c>
      <c r="AR1228" s="369">
        <v>0</v>
      </c>
      <c r="AS1228" s="369">
        <v>0</v>
      </c>
      <c r="AT1228" s="369" t="s">
        <v>1424</v>
      </c>
      <c r="AW1228"/>
      <c r="AX1228" s="198"/>
      <c r="AY1228" s="184"/>
      <c r="AZ1228" s="184"/>
      <c r="BA1228" s="184"/>
      <c r="BB1228" s="186"/>
      <c r="BC1228" s="184"/>
      <c r="BD1228" s="184"/>
      <c r="BE1228" s="184"/>
      <c r="BF1228" s="184"/>
      <c r="BG1228" s="186"/>
      <c r="BH1228" s="186"/>
      <c r="BI1228" s="199"/>
      <c r="BJ1228" s="199"/>
      <c r="BK1228" s="199"/>
      <c r="BL1228" s="186"/>
      <c r="BM1228" s="186"/>
      <c r="BN1228" s="186"/>
      <c r="BO1228" s="186"/>
      <c r="BP1228" s="186"/>
      <c r="BQ1228" s="186"/>
      <c r="BR1228" s="186"/>
      <c r="BS1228" s="186"/>
      <c r="BT1228" s="187"/>
      <c r="BU1228" s="188"/>
      <c r="BV1228" s="189"/>
      <c r="BW1228" s="185"/>
      <c r="BX1228"/>
      <c r="BZ1228"/>
    </row>
    <row r="1229" spans="2:78" ht="18.75">
      <c r="B1229" s="363" t="s">
        <v>1167</v>
      </c>
      <c r="C1229" s="364">
        <v>41081041000137</v>
      </c>
      <c r="D1229" s="365" t="s">
        <v>14</v>
      </c>
      <c r="E1229" s="365" t="s">
        <v>614</v>
      </c>
      <c r="F1229" s="365" t="s">
        <v>1424</v>
      </c>
      <c r="G1229" s="366" t="s">
        <v>1424</v>
      </c>
      <c r="H1229" s="366" t="s">
        <v>1339</v>
      </c>
      <c r="I1229" s="366" t="s">
        <v>34</v>
      </c>
      <c r="J1229" s="366" t="s">
        <v>608</v>
      </c>
      <c r="K1229" s="367" t="s">
        <v>48</v>
      </c>
      <c r="L1229" s="368"/>
      <c r="M1229" s="368" t="s">
        <v>1421</v>
      </c>
      <c r="N1229" s="367">
        <v>588741</v>
      </c>
      <c r="O1229" s="367" t="s">
        <v>1326</v>
      </c>
      <c r="P1229" s="371">
        <v>44294</v>
      </c>
      <c r="Q1229" s="372">
        <v>16.572066769999999</v>
      </c>
      <c r="R1229" s="372">
        <v>29.679840726071429</v>
      </c>
      <c r="S1229" s="367">
        <v>2</v>
      </c>
      <c r="T1229" s="369">
        <v>7.214228800320388E-2</v>
      </c>
      <c r="U1229" s="369">
        <v>0.77297012857483649</v>
      </c>
      <c r="V1229" s="369">
        <v>5.2788918571446075E-2</v>
      </c>
      <c r="W1229" s="369">
        <v>0.47292810342315056</v>
      </c>
      <c r="Y1229" s="369"/>
      <c r="AA1229" s="369"/>
      <c r="AB1229" s="369">
        <v>0.10019092483466728</v>
      </c>
      <c r="AC1229" s="373">
        <v>-0.58720415178219187</v>
      </c>
      <c r="AD1229" s="575">
        <v>18611600000151</v>
      </c>
      <c r="AE1229" s="370" t="s">
        <v>1986</v>
      </c>
      <c r="AF1229" s="370" t="s">
        <v>1833</v>
      </c>
      <c r="AG1229" s="374" t="s">
        <v>1458</v>
      </c>
      <c r="AH1229" s="374" t="s">
        <v>1813</v>
      </c>
      <c r="AI1229" s="374">
        <v>500</v>
      </c>
      <c r="AJ1229" s="374">
        <v>100</v>
      </c>
      <c r="AK1229" s="374">
        <v>100</v>
      </c>
      <c r="AL1229" s="722">
        <v>1.7</v>
      </c>
      <c r="AM1229" s="722">
        <v>20</v>
      </c>
      <c r="AN1229" s="369" t="s">
        <v>1815</v>
      </c>
      <c r="AO1229" s="367" t="s">
        <v>1326</v>
      </c>
      <c r="AP1229" s="370" t="s">
        <v>1835</v>
      </c>
      <c r="AQ1229" s="376" t="s">
        <v>670</v>
      </c>
      <c r="AR1229" s="369">
        <v>2.8338999999999999E-3</v>
      </c>
      <c r="AS1229" s="369">
        <v>2.8338999999999999E-3</v>
      </c>
      <c r="AT1229" s="369" t="s">
        <v>1424</v>
      </c>
      <c r="AW1229"/>
      <c r="AX1229" s="198"/>
      <c r="AY1229" s="184"/>
      <c r="AZ1229" s="184"/>
      <c r="BA1229" s="184"/>
      <c r="BB1229" s="186"/>
      <c r="BC1229" s="184"/>
      <c r="BD1229" s="184"/>
      <c r="BE1229" s="184"/>
      <c r="BF1229" s="184"/>
      <c r="BG1229" s="186"/>
      <c r="BH1229" s="186"/>
      <c r="BI1229" s="199"/>
      <c r="BJ1229" s="199"/>
      <c r="BK1229" s="199"/>
      <c r="BL1229" s="186"/>
      <c r="BM1229" s="186"/>
      <c r="BN1229" s="186"/>
      <c r="BO1229" s="186"/>
      <c r="BP1229" s="186"/>
      <c r="BQ1229" s="186"/>
      <c r="BR1229" s="186"/>
      <c r="BS1229" s="186"/>
      <c r="BT1229" s="187"/>
      <c r="BU1229" s="188"/>
      <c r="BV1229" s="189"/>
      <c r="BW1229" s="185"/>
      <c r="BX1229"/>
      <c r="BZ1229"/>
    </row>
    <row r="1230" spans="2:78" ht="18.75">
      <c r="B1230" s="363" t="s">
        <v>183</v>
      </c>
      <c r="C1230" s="364">
        <v>40920066000114</v>
      </c>
      <c r="D1230" s="365" t="s">
        <v>14</v>
      </c>
      <c r="E1230" s="365" t="s">
        <v>614</v>
      </c>
      <c r="F1230" s="365" t="s">
        <v>610</v>
      </c>
      <c r="G1230" s="366" t="s">
        <v>1424</v>
      </c>
      <c r="H1230" s="366" t="s">
        <v>867</v>
      </c>
      <c r="I1230" s="366" t="s">
        <v>34</v>
      </c>
      <c r="J1230" s="366" t="s">
        <v>608</v>
      </c>
      <c r="K1230" s="367" t="s">
        <v>48</v>
      </c>
      <c r="L1230" s="368" t="s">
        <v>1341</v>
      </c>
      <c r="M1230" s="368" t="s">
        <v>34</v>
      </c>
      <c r="N1230" s="367">
        <v>588849</v>
      </c>
      <c r="O1230" s="367" t="s">
        <v>1323</v>
      </c>
      <c r="P1230" s="371">
        <v>44279</v>
      </c>
      <c r="Q1230" s="372">
        <v>109.68973793000001</v>
      </c>
      <c r="R1230" s="372">
        <v>1323714.7753395059</v>
      </c>
      <c r="S1230" s="367">
        <v>2</v>
      </c>
      <c r="T1230" s="369">
        <v>8.9617498284476849E-2</v>
      </c>
      <c r="U1230" s="369">
        <v>0.96020865277284895</v>
      </c>
      <c r="V1230" s="369">
        <v>0.10990275861675647</v>
      </c>
      <c r="W1230" s="369">
        <v>0.98460253780817586</v>
      </c>
      <c r="Y1230" s="369"/>
      <c r="AA1230" s="369"/>
      <c r="AB1230" s="369">
        <v>0.10521513046536547</v>
      </c>
      <c r="AC1230" s="373">
        <v>-1.6334979397944125E-2</v>
      </c>
      <c r="AD1230" s="575">
        <v>0</v>
      </c>
      <c r="AE1230" s="370" t="s">
        <v>2146</v>
      </c>
      <c r="AF1230" s="370" t="s">
        <v>1833</v>
      </c>
      <c r="AG1230" s="374" t="s">
        <v>1458</v>
      </c>
      <c r="AH1230" s="374" t="s">
        <v>1819</v>
      </c>
      <c r="AI1230" s="374">
        <v>500</v>
      </c>
      <c r="AJ1230" s="374">
        <v>500</v>
      </c>
      <c r="AK1230" s="374">
        <v>500</v>
      </c>
      <c r="AL1230" s="722">
        <v>2</v>
      </c>
      <c r="AM1230" s="722">
        <v>20</v>
      </c>
      <c r="AN1230" s="369" t="s">
        <v>1815</v>
      </c>
      <c r="AO1230" s="367" t="s">
        <v>1326</v>
      </c>
      <c r="AP1230" s="370" t="s">
        <v>1835</v>
      </c>
      <c r="AQ1230" s="376" t="s">
        <v>676</v>
      </c>
      <c r="AR1230" s="369">
        <v>4.0000000000000001E-3</v>
      </c>
      <c r="AS1230" s="369">
        <v>4.0000000000000001E-3</v>
      </c>
      <c r="AT1230" s="369" t="s">
        <v>1424</v>
      </c>
      <c r="AW1230"/>
      <c r="AX1230" s="198"/>
      <c r="AY1230" s="184"/>
      <c r="AZ1230" s="184"/>
      <c r="BA1230" s="184"/>
      <c r="BB1230" s="186"/>
      <c r="BC1230" s="184"/>
      <c r="BD1230" s="184"/>
      <c r="BE1230" s="184"/>
      <c r="BF1230" s="184"/>
      <c r="BG1230" s="186"/>
      <c r="BH1230" s="186"/>
      <c r="BI1230" s="199"/>
      <c r="BJ1230" s="199"/>
      <c r="BK1230" s="199"/>
      <c r="BL1230" s="186"/>
      <c r="BM1230" s="186"/>
      <c r="BN1230" s="186"/>
      <c r="BO1230" s="186"/>
      <c r="BP1230" s="186"/>
      <c r="BQ1230" s="186"/>
      <c r="BR1230" s="186"/>
      <c r="BS1230" s="186"/>
      <c r="BT1230" s="187"/>
      <c r="BU1230" s="188"/>
      <c r="BV1230" s="189"/>
      <c r="BW1230" s="185"/>
      <c r="BX1230"/>
      <c r="BZ1230"/>
    </row>
    <row r="1231" spans="2:78" ht="18.75">
      <c r="B1231" s="363" t="s">
        <v>878</v>
      </c>
      <c r="C1231" s="364">
        <v>39958394000120</v>
      </c>
      <c r="D1231" s="365" t="s">
        <v>14</v>
      </c>
      <c r="E1231" s="365" t="s">
        <v>607</v>
      </c>
      <c r="F1231" s="365" t="s">
        <v>1424</v>
      </c>
      <c r="G1231" s="366" t="s">
        <v>1424</v>
      </c>
      <c r="H1231" s="366" t="s">
        <v>34</v>
      </c>
      <c r="I1231" s="366" t="s">
        <v>34</v>
      </c>
      <c r="J1231" s="366" t="s">
        <v>608</v>
      </c>
      <c r="K1231" s="367" t="s">
        <v>48</v>
      </c>
      <c r="L1231" s="368"/>
      <c r="M1231" s="368" t="s">
        <v>1421</v>
      </c>
      <c r="N1231" s="367">
        <v>588857</v>
      </c>
      <c r="O1231" s="367" t="s">
        <v>1323</v>
      </c>
      <c r="P1231" s="371">
        <v>44176</v>
      </c>
      <c r="Q1231" s="372">
        <v>3.2443637500000002</v>
      </c>
      <c r="R1231" s="372">
        <v>3.2912743342857178</v>
      </c>
      <c r="S1231" s="367">
        <v>2</v>
      </c>
      <c r="T1231" s="369">
        <v>5.9558666869581334E-3</v>
      </c>
      <c r="U1231" s="369">
        <v>6.3814264368606669E-2</v>
      </c>
      <c r="V1231" s="369">
        <v>-5.4699959541834486E-2</v>
      </c>
      <c r="W1231" s="369">
        <v>-0.49004883645098324</v>
      </c>
      <c r="Y1231" s="369"/>
      <c r="AA1231" s="369"/>
      <c r="AB1231" s="369">
        <v>0.23081379658305606</v>
      </c>
      <c r="AC1231" s="373">
        <v>-0.72058693028449705</v>
      </c>
      <c r="AD1231" s="575">
        <v>37843293000189</v>
      </c>
      <c r="AE1231" s="370" t="s">
        <v>1836</v>
      </c>
      <c r="AF1231" s="370" t="s">
        <v>1833</v>
      </c>
      <c r="AG1231" s="374" t="s">
        <v>1458</v>
      </c>
      <c r="AH1231" s="374" t="s">
        <v>1819</v>
      </c>
      <c r="AI1231" s="374">
        <v>1</v>
      </c>
      <c r="AJ1231" s="374">
        <v>1</v>
      </c>
      <c r="AK1231" s="374">
        <v>1</v>
      </c>
      <c r="AL1231" s="722">
        <v>0</v>
      </c>
      <c r="AM1231" s="722">
        <v>0</v>
      </c>
      <c r="AN1231" s="369" t="s">
        <v>1815</v>
      </c>
      <c r="AO1231" s="367" t="s">
        <v>1326</v>
      </c>
      <c r="AP1231" s="370" t="s">
        <v>1816</v>
      </c>
      <c r="AQ1231" s="376" t="s">
        <v>696</v>
      </c>
      <c r="AR1231" s="369">
        <v>0</v>
      </c>
      <c r="AS1231" s="369">
        <v>0</v>
      </c>
      <c r="AT1231" s="369" t="s">
        <v>1424</v>
      </c>
      <c r="AW1231"/>
      <c r="AX1231" s="198"/>
      <c r="AY1231" s="184"/>
      <c r="AZ1231" s="184"/>
      <c r="BA1231" s="184"/>
      <c r="BB1231" s="186"/>
      <c r="BC1231" s="184"/>
      <c r="BD1231" s="184"/>
      <c r="BE1231" s="184"/>
      <c r="BF1231" s="184"/>
      <c r="BG1231" s="186"/>
      <c r="BH1231" s="186"/>
      <c r="BI1231" s="199"/>
      <c r="BJ1231" s="199"/>
      <c r="BK1231" s="199"/>
      <c r="BL1231" s="186"/>
      <c r="BM1231" s="186"/>
      <c r="BN1231" s="186"/>
      <c r="BO1231" s="186"/>
      <c r="BP1231" s="186"/>
      <c r="BQ1231" s="186"/>
      <c r="BR1231" s="186"/>
      <c r="BS1231" s="186"/>
      <c r="BT1231" s="187"/>
      <c r="BU1231" s="188"/>
      <c r="BV1231" s="189"/>
      <c r="BW1231" s="185"/>
      <c r="BX1231"/>
      <c r="BZ1231"/>
    </row>
    <row r="1232" spans="2:78" ht="18.75">
      <c r="B1232" s="363" t="s">
        <v>720</v>
      </c>
      <c r="C1232" s="364">
        <v>39377954000153</v>
      </c>
      <c r="D1232" s="365" t="s">
        <v>14</v>
      </c>
      <c r="E1232" s="365" t="s">
        <v>607</v>
      </c>
      <c r="F1232" s="365" t="s">
        <v>1424</v>
      </c>
      <c r="G1232" s="366" t="s">
        <v>1424</v>
      </c>
      <c r="H1232" s="366" t="s">
        <v>34</v>
      </c>
      <c r="I1232" s="366" t="s">
        <v>34</v>
      </c>
      <c r="J1232" s="366" t="s">
        <v>608</v>
      </c>
      <c r="K1232" s="367" t="s">
        <v>48</v>
      </c>
      <c r="L1232" s="368"/>
      <c r="M1232" s="368" t="s">
        <v>34</v>
      </c>
      <c r="N1232" s="367">
        <v>588881</v>
      </c>
      <c r="O1232" s="367" t="s">
        <v>1323</v>
      </c>
      <c r="P1232" s="371">
        <v>44190</v>
      </c>
      <c r="Q1232" s="372">
        <v>67.945425950000001</v>
      </c>
      <c r="R1232" s="372">
        <v>22.310962761872499</v>
      </c>
      <c r="S1232" s="367">
        <v>2</v>
      </c>
      <c r="T1232" s="369">
        <v>0.19238476916224623</v>
      </c>
      <c r="U1232" s="369">
        <v>2.0613108326780201</v>
      </c>
      <c r="V1232" s="369">
        <v>0.13488104949877044</v>
      </c>
      <c r="W1232" s="369">
        <v>1.208379346525988</v>
      </c>
      <c r="Y1232" s="369"/>
      <c r="AA1232" s="369"/>
      <c r="AB1232" s="369">
        <v>0.22810977790289491</v>
      </c>
      <c r="AC1232" s="373">
        <v>0.10196671141125618</v>
      </c>
      <c r="AD1232" s="575">
        <v>0</v>
      </c>
      <c r="AE1232" s="370" t="s">
        <v>2014</v>
      </c>
      <c r="AF1232" s="370" t="s">
        <v>1856</v>
      </c>
      <c r="AG1232" s="374" t="s">
        <v>59</v>
      </c>
      <c r="AH1232" s="374" t="s">
        <v>1819</v>
      </c>
      <c r="AI1232" s="374">
        <v>5000</v>
      </c>
      <c r="AJ1232" s="374">
        <v>5000</v>
      </c>
      <c r="AK1232" s="374">
        <v>5000</v>
      </c>
      <c r="AL1232" s="722">
        <v>2</v>
      </c>
      <c r="AM1232" s="722">
        <v>20</v>
      </c>
      <c r="AN1232" s="369" t="s">
        <v>668</v>
      </c>
      <c r="AO1232" s="367" t="s">
        <v>1326</v>
      </c>
      <c r="AP1232" s="370" t="s">
        <v>1816</v>
      </c>
      <c r="AQ1232" s="376" t="s">
        <v>661</v>
      </c>
      <c r="AR1232" s="369">
        <v>5.3333333333333297E-3</v>
      </c>
      <c r="AS1232" s="369">
        <v>5.3333333333333297E-3</v>
      </c>
      <c r="AT1232" s="369" t="s">
        <v>1424</v>
      </c>
      <c r="AW1232"/>
      <c r="AX1232" s="198"/>
      <c r="AY1232" s="184"/>
      <c r="AZ1232" s="184"/>
      <c r="BA1232" s="184"/>
      <c r="BB1232" s="186"/>
      <c r="BC1232" s="184"/>
      <c r="BD1232" s="184"/>
      <c r="BE1232" s="184"/>
      <c r="BF1232" s="184"/>
      <c r="BG1232" s="186"/>
      <c r="BH1232" s="186"/>
      <c r="BI1232" s="199"/>
      <c r="BJ1232" s="199"/>
      <c r="BK1232" s="199"/>
      <c r="BL1232" s="186"/>
      <c r="BM1232" s="186"/>
      <c r="BN1232" s="186"/>
      <c r="BO1232" s="186"/>
      <c r="BP1232" s="186"/>
      <c r="BQ1232" s="186"/>
      <c r="BR1232" s="186"/>
      <c r="BS1232" s="186"/>
      <c r="BT1232" s="187"/>
      <c r="BU1232" s="188"/>
      <c r="BV1232" s="189"/>
      <c r="BW1232" s="185"/>
      <c r="BX1232"/>
      <c r="BZ1232"/>
    </row>
    <row r="1233" spans="2:78" ht="18.75">
      <c r="B1233" s="363" t="s">
        <v>360</v>
      </c>
      <c r="C1233" s="364">
        <v>41514301000110</v>
      </c>
      <c r="D1233" s="365" t="s">
        <v>14</v>
      </c>
      <c r="E1233" s="365" t="s">
        <v>614</v>
      </c>
      <c r="F1233" s="365" t="s">
        <v>1424</v>
      </c>
      <c r="G1233" s="366" t="s">
        <v>1424</v>
      </c>
      <c r="H1233" s="366" t="s">
        <v>1340</v>
      </c>
      <c r="I1233" s="366" t="s">
        <v>34</v>
      </c>
      <c r="J1233" s="366" t="s">
        <v>611</v>
      </c>
      <c r="K1233" s="367" t="s">
        <v>48</v>
      </c>
      <c r="L1233" s="368"/>
      <c r="M1233" s="368" t="s">
        <v>34</v>
      </c>
      <c r="N1233" s="367">
        <v>589268</v>
      </c>
      <c r="O1233" s="367" t="s">
        <v>1323</v>
      </c>
      <c r="P1233" s="371">
        <v>44316</v>
      </c>
      <c r="Q1233" s="372">
        <v>437.07610362000003</v>
      </c>
      <c r="R1233" s="372">
        <v>395.21048219638897</v>
      </c>
      <c r="S1233" s="367">
        <v>2</v>
      </c>
      <c r="T1233" s="369">
        <v>5.4388383671857721E-2</v>
      </c>
      <c r="U1233" s="369">
        <v>0.58274553085904834</v>
      </c>
      <c r="V1233" s="369">
        <v>-7.7724382066179931E-4</v>
      </c>
      <c r="W1233" s="369">
        <v>-6.9632122792107195E-3</v>
      </c>
      <c r="Y1233" s="369"/>
      <c r="AA1233" s="369"/>
      <c r="AB1233" s="369">
        <v>0.17957194924243267</v>
      </c>
      <c r="AC1233" s="373">
        <v>-0.62592565208599027</v>
      </c>
      <c r="AD1233" s="575">
        <v>41673022000108</v>
      </c>
      <c r="AE1233" s="370" t="s">
        <v>2147</v>
      </c>
      <c r="AF1233" s="370" t="s">
        <v>1833</v>
      </c>
      <c r="AG1233" s="374" t="s">
        <v>1458</v>
      </c>
      <c r="AH1233" s="374" t="s">
        <v>1819</v>
      </c>
      <c r="AI1233" s="374">
        <v>5000</v>
      </c>
      <c r="AJ1233" s="374">
        <v>1000</v>
      </c>
      <c r="AK1233" s="374">
        <v>5000</v>
      </c>
      <c r="AL1233" s="722">
        <v>1.87</v>
      </c>
      <c r="AM1233" s="722">
        <v>20</v>
      </c>
      <c r="AN1233" s="369" t="s">
        <v>1815</v>
      </c>
      <c r="AO1233" s="367" t="s">
        <v>1326</v>
      </c>
      <c r="AP1233" s="370" t="s">
        <v>1835</v>
      </c>
      <c r="AQ1233" s="376" t="s">
        <v>670</v>
      </c>
      <c r="AR1233" s="369">
        <v>4.3633333333333302E-3</v>
      </c>
      <c r="AS1233" s="369">
        <v>4.3633333333333302E-3</v>
      </c>
      <c r="AT1233" s="369" t="s">
        <v>1424</v>
      </c>
      <c r="AW1233"/>
      <c r="AX1233" s="198"/>
      <c r="AY1233" s="184"/>
      <c r="AZ1233" s="184"/>
      <c r="BA1233" s="184"/>
      <c r="BB1233" s="186"/>
      <c r="BC1233" s="184"/>
      <c r="BD1233" s="184"/>
      <c r="BE1233" s="184"/>
      <c r="BF1233" s="184"/>
      <c r="BG1233" s="186"/>
      <c r="BH1233" s="186"/>
      <c r="BI1233" s="199"/>
      <c r="BJ1233" s="199"/>
      <c r="BK1233" s="199"/>
      <c r="BL1233" s="186"/>
      <c r="BM1233" s="186"/>
      <c r="BN1233" s="186"/>
      <c r="BO1233" s="186"/>
      <c r="BP1233" s="186"/>
      <c r="BQ1233" s="186"/>
      <c r="BR1233" s="186"/>
      <c r="BS1233" s="186"/>
      <c r="BT1233" s="187"/>
      <c r="BU1233" s="188"/>
      <c r="BV1233" s="189"/>
      <c r="BW1233" s="185"/>
      <c r="BX1233"/>
      <c r="BZ1233"/>
    </row>
    <row r="1234" spans="2:78" ht="18.75">
      <c r="B1234" s="363" t="s">
        <v>1572</v>
      </c>
      <c r="C1234" s="364">
        <v>41673090000169</v>
      </c>
      <c r="D1234" s="365" t="s">
        <v>14</v>
      </c>
      <c r="E1234" s="365" t="s">
        <v>15</v>
      </c>
      <c r="F1234" s="365" t="s">
        <v>703</v>
      </c>
      <c r="G1234" s="366" t="s">
        <v>1424</v>
      </c>
      <c r="H1234" s="366" t="s">
        <v>34</v>
      </c>
      <c r="I1234" s="366" t="s">
        <v>34</v>
      </c>
      <c r="J1234" s="366" t="s">
        <v>611</v>
      </c>
      <c r="K1234" s="367" t="s">
        <v>48</v>
      </c>
      <c r="L1234" s="368"/>
      <c r="M1234" s="368" t="s">
        <v>1424</v>
      </c>
      <c r="N1234" s="367">
        <v>589381</v>
      </c>
      <c r="O1234" s="367" t="s">
        <v>1323</v>
      </c>
      <c r="P1234" s="371">
        <v>44331</v>
      </c>
      <c r="Q1234" s="372">
        <v>6.1084736599999996</v>
      </c>
      <c r="R1234" s="372">
        <v>10.414193966825392</v>
      </c>
      <c r="S1234" s="367">
        <v>3</v>
      </c>
      <c r="T1234" s="369">
        <v>-0.59987535556797622</v>
      </c>
      <c r="U1234" s="369">
        <v>-6.4273776665034772</v>
      </c>
      <c r="V1234" s="369">
        <v>-0.67598075915361511</v>
      </c>
      <c r="W1234" s="369">
        <v>-6.0560115082558932</v>
      </c>
      <c r="Y1234" s="369"/>
      <c r="AA1234" s="369"/>
      <c r="AB1234" s="369">
        <v>0.57767840093704981</v>
      </c>
      <c r="AC1234" s="373">
        <v>-1.3633921633235879</v>
      </c>
      <c r="AD1234" s="575">
        <v>0</v>
      </c>
      <c r="AE1234" s="370" t="s">
        <v>1836</v>
      </c>
      <c r="AF1234" s="370" t="s">
        <v>1833</v>
      </c>
      <c r="AG1234" s="374" t="s">
        <v>1458</v>
      </c>
      <c r="AH1234" s="374" t="s">
        <v>1813</v>
      </c>
      <c r="AI1234" s="374">
        <v>1000</v>
      </c>
      <c r="AJ1234" s="374">
        <v>100</v>
      </c>
      <c r="AK1234" s="374">
        <v>100</v>
      </c>
      <c r="AL1234" s="722">
        <v>1</v>
      </c>
      <c r="AM1234" s="722">
        <v>0</v>
      </c>
      <c r="AN1234" s="369" t="s">
        <v>1815</v>
      </c>
      <c r="AO1234" s="367" t="s">
        <v>1326</v>
      </c>
      <c r="AP1234" s="370" t="s">
        <v>1835</v>
      </c>
      <c r="AQ1234" s="376" t="s">
        <v>1815</v>
      </c>
      <c r="AR1234" s="369">
        <v>0</v>
      </c>
      <c r="AS1234" s="369">
        <v>0</v>
      </c>
      <c r="AT1234" s="369" t="s">
        <v>1424</v>
      </c>
      <c r="AW1234"/>
      <c r="AX1234" s="198"/>
      <c r="AY1234" s="184"/>
      <c r="AZ1234" s="184"/>
      <c r="BA1234" s="184"/>
      <c r="BB1234" s="186"/>
      <c r="BC1234" s="184"/>
      <c r="BD1234" s="184"/>
      <c r="BE1234" s="184"/>
      <c r="BF1234" s="184"/>
      <c r="BG1234" s="186"/>
      <c r="BH1234" s="186"/>
      <c r="BI1234" s="199"/>
      <c r="BJ1234" s="199"/>
      <c r="BK1234" s="199"/>
      <c r="BL1234" s="186"/>
      <c r="BM1234" s="186"/>
      <c r="BN1234" s="186"/>
      <c r="BO1234" s="186"/>
      <c r="BP1234" s="186"/>
      <c r="BQ1234" s="186"/>
      <c r="BR1234" s="186"/>
      <c r="BS1234" s="186"/>
      <c r="BT1234" s="187"/>
      <c r="BU1234" s="188"/>
      <c r="BV1234" s="189"/>
      <c r="BW1234" s="185"/>
      <c r="BX1234"/>
      <c r="BZ1234"/>
    </row>
    <row r="1235" spans="2:78" ht="18.75">
      <c r="B1235" s="363" t="s">
        <v>361</v>
      </c>
      <c r="C1235" s="364">
        <v>41574597000165</v>
      </c>
      <c r="D1235" s="365" t="s">
        <v>14</v>
      </c>
      <c r="E1235" s="365" t="s">
        <v>614</v>
      </c>
      <c r="F1235" s="365" t="s">
        <v>1424</v>
      </c>
      <c r="G1235" s="366" t="s">
        <v>1424</v>
      </c>
      <c r="H1235" s="366" t="s">
        <v>1340</v>
      </c>
      <c r="I1235" s="366" t="s">
        <v>34</v>
      </c>
      <c r="J1235" s="366" t="s">
        <v>608</v>
      </c>
      <c r="K1235" s="367" t="s">
        <v>48</v>
      </c>
      <c r="L1235" s="368"/>
      <c r="M1235" s="368" t="s">
        <v>34</v>
      </c>
      <c r="N1235" s="367">
        <v>589403</v>
      </c>
      <c r="O1235" s="367" t="s">
        <v>1323</v>
      </c>
      <c r="P1235" s="371">
        <v>44316</v>
      </c>
      <c r="Q1235" s="372">
        <v>416.35047023999999</v>
      </c>
      <c r="R1235" s="372">
        <v>377.3130553000791</v>
      </c>
      <c r="S1235" s="367">
        <v>2</v>
      </c>
      <c r="T1235" s="369">
        <v>4.9275829938504545E-2</v>
      </c>
      <c r="U1235" s="369">
        <v>0.52796696164538193</v>
      </c>
      <c r="V1235" s="369">
        <v>-4.920782611028629E-2</v>
      </c>
      <c r="W1235" s="369">
        <v>-0.44084562642474279</v>
      </c>
      <c r="Y1235" s="369"/>
      <c r="AA1235" s="369"/>
      <c r="AB1235" s="369">
        <v>0.23751745531558346</v>
      </c>
      <c r="AC1235" s="373">
        <v>-0.67712611480220142</v>
      </c>
      <c r="AD1235" s="575">
        <v>41673204000170</v>
      </c>
      <c r="AE1235" s="370" t="s">
        <v>2147</v>
      </c>
      <c r="AF1235" s="370" t="s">
        <v>1833</v>
      </c>
      <c r="AG1235" s="374" t="s">
        <v>1458</v>
      </c>
      <c r="AH1235" s="374" t="s">
        <v>1819</v>
      </c>
      <c r="AI1235" s="374">
        <v>5000</v>
      </c>
      <c r="AJ1235" s="374">
        <v>1000</v>
      </c>
      <c r="AK1235" s="374">
        <v>5000</v>
      </c>
      <c r="AL1235" s="722">
        <v>1.87</v>
      </c>
      <c r="AM1235" s="722">
        <v>20</v>
      </c>
      <c r="AN1235" s="369" t="s">
        <v>1815</v>
      </c>
      <c r="AO1235" s="367" t="s">
        <v>1326</v>
      </c>
      <c r="AP1235" s="370" t="s">
        <v>1816</v>
      </c>
      <c r="AQ1235" s="376" t="s">
        <v>661</v>
      </c>
      <c r="AR1235" s="369">
        <v>4.3633333333333302E-3</v>
      </c>
      <c r="AS1235" s="369">
        <v>4.3633333333333302E-3</v>
      </c>
      <c r="AT1235" s="369" t="s">
        <v>1424</v>
      </c>
      <c r="AW1235"/>
      <c r="AX1235" s="198"/>
      <c r="AY1235" s="184"/>
      <c r="AZ1235" s="184"/>
      <c r="BA1235" s="184"/>
      <c r="BB1235" s="186"/>
      <c r="BC1235" s="184"/>
      <c r="BD1235" s="184"/>
      <c r="BE1235" s="184"/>
      <c r="BF1235" s="184"/>
      <c r="BG1235" s="186"/>
      <c r="BH1235" s="186"/>
      <c r="BI1235" s="199"/>
      <c r="BJ1235" s="199"/>
      <c r="BK1235" s="199"/>
      <c r="BL1235" s="186"/>
      <c r="BM1235" s="186"/>
      <c r="BN1235" s="186"/>
      <c r="BO1235" s="186"/>
      <c r="BP1235" s="186"/>
      <c r="BQ1235" s="186"/>
      <c r="BR1235" s="186"/>
      <c r="BS1235" s="186"/>
      <c r="BT1235" s="187"/>
      <c r="BU1235" s="188"/>
      <c r="BV1235" s="189"/>
      <c r="BW1235" s="185"/>
      <c r="BX1235"/>
      <c r="BZ1235"/>
    </row>
    <row r="1236" spans="2:78" ht="18.75">
      <c r="B1236" s="363" t="s">
        <v>861</v>
      </c>
      <c r="C1236" s="364">
        <v>41771697000181</v>
      </c>
      <c r="D1236" s="365" t="s">
        <v>14</v>
      </c>
      <c r="E1236" s="365" t="s">
        <v>15</v>
      </c>
      <c r="F1236" s="365" t="s">
        <v>703</v>
      </c>
      <c r="G1236" s="366" t="s">
        <v>1424</v>
      </c>
      <c r="H1236" s="366" t="s">
        <v>34</v>
      </c>
      <c r="I1236" s="366" t="s">
        <v>34</v>
      </c>
      <c r="J1236" s="366" t="s">
        <v>611</v>
      </c>
      <c r="K1236" s="367" t="s">
        <v>49</v>
      </c>
      <c r="L1236" s="368"/>
      <c r="M1236" s="368" t="s">
        <v>34</v>
      </c>
      <c r="N1236" s="367">
        <v>589421</v>
      </c>
      <c r="O1236" s="367" t="s">
        <v>1323</v>
      </c>
      <c r="P1236" s="371">
        <v>44331</v>
      </c>
      <c r="Q1236" s="372">
        <v>5.1833444999999996</v>
      </c>
      <c r="R1236" s="372">
        <v>9.3296053498412697</v>
      </c>
      <c r="S1236" s="367">
        <v>3</v>
      </c>
      <c r="T1236" s="369">
        <v>-0.59961367626293083</v>
      </c>
      <c r="U1236" s="369">
        <v>-6.4245738978448328</v>
      </c>
      <c r="V1236" s="369">
        <v>-0.67531025660713451</v>
      </c>
      <c r="W1236" s="369">
        <v>-6.0500045752436495</v>
      </c>
      <c r="Y1236" s="369"/>
      <c r="AA1236" s="369"/>
      <c r="AB1236" s="369">
        <v>0.57197885365613121</v>
      </c>
      <c r="AC1236" s="373">
        <v>-1.3758055864867538</v>
      </c>
      <c r="AD1236" s="575">
        <v>41673090000169</v>
      </c>
      <c r="AE1236" s="370" t="s">
        <v>1836</v>
      </c>
      <c r="AF1236" s="370" t="s">
        <v>1833</v>
      </c>
      <c r="AG1236" s="374" t="s">
        <v>1458</v>
      </c>
      <c r="AH1236" s="374" t="s">
        <v>1813</v>
      </c>
      <c r="AI1236" s="374">
        <v>1000</v>
      </c>
      <c r="AJ1236" s="374">
        <v>100</v>
      </c>
      <c r="AK1236" s="374">
        <v>100</v>
      </c>
      <c r="AL1236" s="722">
        <v>0.5</v>
      </c>
      <c r="AM1236" s="722">
        <v>0</v>
      </c>
      <c r="AN1236" s="369" t="s">
        <v>1815</v>
      </c>
      <c r="AO1236" s="367" t="s">
        <v>1326</v>
      </c>
      <c r="AP1236" s="370" t="s">
        <v>1835</v>
      </c>
      <c r="AQ1236" s="376" t="s">
        <v>681</v>
      </c>
      <c r="AR1236" s="369">
        <v>5.2500000000000003E-3</v>
      </c>
      <c r="AS1236" s="369">
        <v>5.2500000000000003E-3</v>
      </c>
      <c r="AT1236" s="369" t="s">
        <v>1424</v>
      </c>
      <c r="AW1236"/>
      <c r="AX1236" s="198"/>
      <c r="AY1236" s="184"/>
      <c r="AZ1236" s="184"/>
      <c r="BA1236" s="184"/>
      <c r="BB1236" s="186"/>
      <c r="BC1236" s="184"/>
      <c r="BD1236" s="184"/>
      <c r="BE1236" s="184"/>
      <c r="BF1236" s="184"/>
      <c r="BG1236" s="186"/>
      <c r="BH1236" s="186"/>
      <c r="BI1236" s="199"/>
      <c r="BJ1236" s="199"/>
      <c r="BK1236" s="199"/>
      <c r="BL1236" s="186"/>
      <c r="BM1236" s="186"/>
      <c r="BN1236" s="186"/>
      <c r="BO1236" s="186"/>
      <c r="BP1236" s="186"/>
      <c r="BQ1236" s="186"/>
      <c r="BR1236" s="186"/>
      <c r="BS1236" s="186"/>
      <c r="BT1236" s="187"/>
      <c r="BU1236" s="188"/>
      <c r="BV1236" s="189"/>
      <c r="BW1236" s="185"/>
      <c r="BX1236"/>
      <c r="BZ1236"/>
    </row>
    <row r="1237" spans="2:78" ht="18.75">
      <c r="B1237" s="363" t="s">
        <v>238</v>
      </c>
      <c r="C1237" s="364">
        <v>41673186000127</v>
      </c>
      <c r="D1237" s="365" t="s">
        <v>14</v>
      </c>
      <c r="E1237" s="365" t="s">
        <v>607</v>
      </c>
      <c r="F1237" s="365" t="s">
        <v>1424</v>
      </c>
      <c r="G1237" s="366" t="s">
        <v>1424</v>
      </c>
      <c r="H1237" s="366" t="s">
        <v>34</v>
      </c>
      <c r="I1237" s="366" t="s">
        <v>34</v>
      </c>
      <c r="J1237" s="366" t="s">
        <v>608</v>
      </c>
      <c r="K1237" s="367" t="s">
        <v>48</v>
      </c>
      <c r="L1237" s="368"/>
      <c r="M1237" s="368" t="s">
        <v>1421</v>
      </c>
      <c r="N1237" s="367">
        <v>589438</v>
      </c>
      <c r="O1237" s="367" t="s">
        <v>1323</v>
      </c>
      <c r="P1237" s="371">
        <v>44332</v>
      </c>
      <c r="Q1237" s="372">
        <v>4.4639813100000003</v>
      </c>
      <c r="R1237" s="372">
        <v>5.8736278621428593</v>
      </c>
      <c r="S1237" s="367">
        <v>2</v>
      </c>
      <c r="T1237" s="369">
        <v>-0.40352178071243361</v>
      </c>
      <c r="U1237" s="369">
        <v>-4.3235429780960741</v>
      </c>
      <c r="V1237" s="369">
        <v>-0.64577544141098753</v>
      </c>
      <c r="W1237" s="369">
        <v>-5.7854065400184629</v>
      </c>
      <c r="Y1237" s="369"/>
      <c r="AA1237" s="369"/>
      <c r="AB1237" s="369">
        <v>0.74227822631172291</v>
      </c>
      <c r="AC1237" s="373">
        <v>-1.0203679161918131</v>
      </c>
      <c r="AD1237" s="575">
        <v>0</v>
      </c>
      <c r="AE1237" s="370" t="s">
        <v>1966</v>
      </c>
      <c r="AF1237" s="370" t="s">
        <v>1833</v>
      </c>
      <c r="AG1237" s="374" t="s">
        <v>1458</v>
      </c>
      <c r="AH1237" s="374" t="s">
        <v>1813</v>
      </c>
      <c r="AI1237" s="374">
        <v>50000</v>
      </c>
      <c r="AJ1237" s="374">
        <v>10000</v>
      </c>
      <c r="AK1237" s="374">
        <v>10000</v>
      </c>
      <c r="AL1237" s="722">
        <v>0.5</v>
      </c>
      <c r="AM1237" s="722">
        <v>20</v>
      </c>
      <c r="AN1237" s="369" t="s">
        <v>1814</v>
      </c>
      <c r="AO1237" s="367" t="s">
        <v>1326</v>
      </c>
      <c r="AP1237" s="370" t="s">
        <v>1816</v>
      </c>
      <c r="AQ1237" s="376" t="s">
        <v>661</v>
      </c>
      <c r="AR1237" s="369">
        <v>0</v>
      </c>
      <c r="AS1237" s="369">
        <v>0</v>
      </c>
      <c r="AT1237" s="369" t="s">
        <v>1424</v>
      </c>
      <c r="AW1237"/>
      <c r="AX1237" s="198"/>
      <c r="AY1237" s="184"/>
      <c r="AZ1237" s="184"/>
      <c r="BA1237" s="184"/>
      <c r="BB1237" s="186"/>
      <c r="BC1237" s="184"/>
      <c r="BD1237" s="184"/>
      <c r="BE1237" s="184"/>
      <c r="BF1237" s="184"/>
      <c r="BG1237" s="186"/>
      <c r="BH1237" s="186"/>
      <c r="BI1237" s="199"/>
      <c r="BJ1237" s="199"/>
      <c r="BK1237" s="199"/>
      <c r="BL1237" s="186"/>
      <c r="BM1237" s="186"/>
      <c r="BN1237" s="186"/>
      <c r="BO1237" s="186"/>
      <c r="BP1237" s="186"/>
      <c r="BQ1237" s="186"/>
      <c r="BR1237" s="186"/>
      <c r="BS1237" s="186"/>
      <c r="BT1237" s="187"/>
      <c r="BU1237" s="188"/>
      <c r="BV1237" s="189"/>
      <c r="BW1237" s="185"/>
      <c r="BX1237"/>
      <c r="BZ1237"/>
    </row>
    <row r="1238" spans="2:78" ht="18.75">
      <c r="B1238" s="363" t="s">
        <v>214</v>
      </c>
      <c r="C1238" s="364">
        <v>41163392000197</v>
      </c>
      <c r="D1238" s="365" t="s">
        <v>13</v>
      </c>
      <c r="E1238" s="365" t="s">
        <v>615</v>
      </c>
      <c r="F1238" s="365" t="s">
        <v>619</v>
      </c>
      <c r="G1238" s="366" t="s">
        <v>34</v>
      </c>
      <c r="H1238" s="366" t="s">
        <v>1339</v>
      </c>
      <c r="I1238" s="366" t="s">
        <v>34</v>
      </c>
      <c r="J1238" s="366" t="s">
        <v>1424</v>
      </c>
      <c r="K1238" s="367" t="s">
        <v>48</v>
      </c>
      <c r="L1238" s="368"/>
      <c r="M1238" s="368" t="s">
        <v>34</v>
      </c>
      <c r="N1238" s="367">
        <v>591191</v>
      </c>
      <c r="O1238" s="367" t="s">
        <v>1323</v>
      </c>
      <c r="P1238" s="371">
        <v>44297</v>
      </c>
      <c r="Q1238" s="372">
        <v>77.396070629999997</v>
      </c>
      <c r="R1238" s="372">
        <v>70.955063067341229</v>
      </c>
      <c r="S1238" s="367">
        <v>1</v>
      </c>
      <c r="T1238" s="369">
        <v>0.10823078310273426</v>
      </c>
      <c r="U1238" s="369">
        <v>1.1596411015819237</v>
      </c>
      <c r="V1238" s="369">
        <v>0.10471004706363818</v>
      </c>
      <c r="W1238" s="369">
        <v>0.9380818040462976</v>
      </c>
      <c r="Y1238" s="369"/>
      <c r="AA1238" s="369"/>
      <c r="AB1238" s="369">
        <v>4.8860418349729512E-2</v>
      </c>
      <c r="AC1238" s="373">
        <v>-0.14145189040650732</v>
      </c>
      <c r="AD1238" s="575">
        <v>41272577000130</v>
      </c>
      <c r="AE1238" s="370" t="s">
        <v>2148</v>
      </c>
      <c r="AF1238" s="370" t="s">
        <v>1833</v>
      </c>
      <c r="AG1238" s="374" t="s">
        <v>1458</v>
      </c>
      <c r="AH1238" s="374" t="s">
        <v>1819</v>
      </c>
      <c r="AI1238" s="374">
        <v>5000</v>
      </c>
      <c r="AJ1238" s="374">
        <v>1000</v>
      </c>
      <c r="AK1238" s="374">
        <v>3000</v>
      </c>
      <c r="AL1238" s="722">
        <v>1.87</v>
      </c>
      <c r="AM1238" s="722">
        <v>20</v>
      </c>
      <c r="AN1238" s="369" t="s">
        <v>1815</v>
      </c>
      <c r="AO1238" s="367" t="s">
        <v>1326</v>
      </c>
      <c r="AP1238" s="370" t="s">
        <v>1835</v>
      </c>
      <c r="AQ1238" s="376" t="s">
        <v>670</v>
      </c>
      <c r="AR1238" s="369">
        <v>4.9866666666666696E-3</v>
      </c>
      <c r="AS1238" s="369">
        <v>4.9866666666666696E-3</v>
      </c>
      <c r="AT1238" s="369" t="s">
        <v>1424</v>
      </c>
      <c r="AW1238"/>
      <c r="AX1238" s="198"/>
      <c r="AY1238" s="184"/>
      <c r="AZ1238" s="184"/>
      <c r="BA1238" s="184"/>
      <c r="BB1238" s="186"/>
      <c r="BC1238" s="184"/>
      <c r="BD1238" s="184"/>
      <c r="BE1238" s="184"/>
      <c r="BF1238" s="184"/>
      <c r="BG1238" s="186"/>
      <c r="BH1238" s="186"/>
      <c r="BI1238" s="199"/>
      <c r="BJ1238" s="199"/>
      <c r="BK1238" s="199"/>
      <c r="BL1238" s="186"/>
      <c r="BM1238" s="186"/>
      <c r="BN1238" s="186"/>
      <c r="BO1238" s="186"/>
      <c r="BP1238" s="186"/>
      <c r="BQ1238" s="186"/>
      <c r="BR1238" s="186"/>
      <c r="BS1238" s="186"/>
      <c r="BT1238" s="187"/>
      <c r="BU1238" s="188"/>
      <c r="BV1238" s="189"/>
      <c r="BW1238" s="185"/>
      <c r="BX1238"/>
      <c r="BZ1238"/>
    </row>
    <row r="1239" spans="2:78" ht="18.75">
      <c r="B1239" s="363" t="s">
        <v>1733</v>
      </c>
      <c r="C1239" s="364">
        <v>41544075000110</v>
      </c>
      <c r="D1239" s="365" t="s">
        <v>14</v>
      </c>
      <c r="E1239" s="365" t="s">
        <v>607</v>
      </c>
      <c r="F1239" s="365" t="s">
        <v>1424</v>
      </c>
      <c r="G1239" s="366" t="s">
        <v>1424</v>
      </c>
      <c r="H1239" s="366" t="s">
        <v>34</v>
      </c>
      <c r="I1239" s="366" t="s">
        <v>34</v>
      </c>
      <c r="J1239" s="366" t="s">
        <v>611</v>
      </c>
      <c r="K1239" s="367" t="s">
        <v>48</v>
      </c>
      <c r="L1239" s="368"/>
      <c r="M1239" s="368" t="s">
        <v>1424</v>
      </c>
      <c r="N1239" s="367">
        <v>591521</v>
      </c>
      <c r="O1239" s="367" t="s">
        <v>1323</v>
      </c>
      <c r="P1239" s="371">
        <v>44316</v>
      </c>
      <c r="Q1239" s="372">
        <v>50.159069670000001</v>
      </c>
      <c r="R1239" s="372">
        <v>72.903223508611163</v>
      </c>
      <c r="S1239" s="367">
        <v>4</v>
      </c>
      <c r="T1239" s="369">
        <v>-0.34502111420722337</v>
      </c>
      <c r="U1239" s="369">
        <v>-3.6967363025407081</v>
      </c>
      <c r="V1239" s="369">
        <v>-0.29013536277246188</v>
      </c>
      <c r="W1239" s="369">
        <v>-2.5992797459235657</v>
      </c>
      <c r="Y1239" s="369"/>
      <c r="AA1239" s="369"/>
      <c r="AB1239" s="369">
        <v>0.25763599722794489</v>
      </c>
      <c r="AC1239" s="373">
        <v>-1.5593970279792289</v>
      </c>
      <c r="AD1239" s="575">
        <v>0</v>
      </c>
      <c r="AE1239" s="370" t="s">
        <v>1889</v>
      </c>
      <c r="AF1239" s="370" t="s">
        <v>1833</v>
      </c>
      <c r="AG1239" s="374" t="s">
        <v>1458</v>
      </c>
      <c r="AH1239" s="374" t="s">
        <v>1813</v>
      </c>
      <c r="AI1239" s="374">
        <v>1000</v>
      </c>
      <c r="AJ1239" s="374">
        <v>1000</v>
      </c>
      <c r="AK1239" s="374">
        <v>1000</v>
      </c>
      <c r="AL1239" s="722">
        <v>0.1</v>
      </c>
      <c r="AM1239" s="722">
        <v>0</v>
      </c>
      <c r="AN1239" s="369" t="s">
        <v>1815</v>
      </c>
      <c r="AO1239" s="367" t="s">
        <v>1326</v>
      </c>
      <c r="AP1239" s="370" t="s">
        <v>1816</v>
      </c>
      <c r="AQ1239" s="376" t="s">
        <v>1815</v>
      </c>
      <c r="AR1239" s="369">
        <v>0</v>
      </c>
      <c r="AS1239" s="369">
        <v>0</v>
      </c>
      <c r="AT1239" s="369" t="s">
        <v>1424</v>
      </c>
      <c r="AW1239"/>
      <c r="AX1239" s="198"/>
      <c r="AY1239" s="184"/>
      <c r="AZ1239" s="184"/>
      <c r="BA1239" s="184"/>
      <c r="BB1239" s="186"/>
      <c r="BC1239" s="184"/>
      <c r="BD1239" s="184"/>
      <c r="BE1239" s="184"/>
      <c r="BF1239" s="184"/>
      <c r="BG1239" s="186"/>
      <c r="BH1239" s="186"/>
      <c r="BI1239" s="199"/>
      <c r="BJ1239" s="199"/>
      <c r="BK1239" s="199"/>
      <c r="BL1239" s="186"/>
      <c r="BM1239" s="186"/>
      <c r="BN1239" s="186"/>
      <c r="BO1239" s="186"/>
      <c r="BP1239" s="186"/>
      <c r="BQ1239" s="186"/>
      <c r="BR1239" s="186"/>
      <c r="BS1239" s="186"/>
      <c r="BT1239" s="187"/>
      <c r="BU1239" s="188"/>
      <c r="BV1239" s="189"/>
      <c r="BW1239" s="185"/>
      <c r="BX1239"/>
      <c r="BZ1239"/>
    </row>
    <row r="1240" spans="2:78" ht="18.75">
      <c r="B1240" s="363" t="s">
        <v>606</v>
      </c>
      <c r="C1240" s="364">
        <v>41545099000194</v>
      </c>
      <c r="D1240" s="365" t="s">
        <v>11</v>
      </c>
      <c r="E1240" s="365" t="s">
        <v>620</v>
      </c>
      <c r="F1240" s="365" t="s">
        <v>665</v>
      </c>
      <c r="G1240" s="366" t="s">
        <v>740</v>
      </c>
      <c r="H1240" s="366" t="s">
        <v>34</v>
      </c>
      <c r="I1240" s="366" t="s">
        <v>1424</v>
      </c>
      <c r="J1240" s="366" t="s">
        <v>608</v>
      </c>
      <c r="K1240" s="367" t="s">
        <v>48</v>
      </c>
      <c r="L1240" s="368" t="s">
        <v>1341</v>
      </c>
      <c r="M1240" s="368" t="s">
        <v>34</v>
      </c>
      <c r="N1240" s="367">
        <v>591572</v>
      </c>
      <c r="O1240" s="367" t="s">
        <v>1323</v>
      </c>
      <c r="P1240" s="371">
        <v>44349</v>
      </c>
      <c r="Q1240" s="372">
        <v>176.36919164</v>
      </c>
      <c r="R1240" s="372">
        <v>130.19880346646826</v>
      </c>
      <c r="S1240" s="367">
        <v>1</v>
      </c>
      <c r="T1240" s="369">
        <v>0.10444623030920197</v>
      </c>
      <c r="U1240" s="369">
        <v>1.1190914275920303</v>
      </c>
      <c r="V1240" s="369">
        <v>0.12860195859793211</v>
      </c>
      <c r="W1240" s="369">
        <v>1.1521259010810703</v>
      </c>
      <c r="Y1240" s="369"/>
      <c r="AA1240" s="369"/>
      <c r="AB1240" s="369">
        <v>9.9786091656188462E-3</v>
      </c>
      <c r="AC1240" s="373">
        <v>1.7016913590701603</v>
      </c>
      <c r="AD1240" s="575">
        <v>41545043000130</v>
      </c>
      <c r="AE1240" s="370" t="s">
        <v>2120</v>
      </c>
      <c r="AF1240" s="370" t="s">
        <v>1858</v>
      </c>
      <c r="AG1240" s="374" t="s">
        <v>721</v>
      </c>
      <c r="AH1240" s="374" t="s">
        <v>1813</v>
      </c>
      <c r="AI1240" s="374">
        <v>5000</v>
      </c>
      <c r="AJ1240" s="374">
        <v>1000</v>
      </c>
      <c r="AK1240" s="374">
        <v>5000</v>
      </c>
      <c r="AL1240" s="722">
        <v>1.1599999999999999</v>
      </c>
      <c r="AM1240" s="722">
        <v>20</v>
      </c>
      <c r="AN1240" s="369" t="s">
        <v>1820</v>
      </c>
      <c r="AO1240" s="367" t="s">
        <v>1326</v>
      </c>
      <c r="AP1240" s="370" t="s">
        <v>1835</v>
      </c>
      <c r="AQ1240" s="376" t="s">
        <v>690</v>
      </c>
      <c r="AR1240" s="369">
        <v>2.37026666666667E-3</v>
      </c>
      <c r="AS1240" s="369">
        <v>2.37026666666667E-3</v>
      </c>
      <c r="AT1240" s="369" t="s">
        <v>1424</v>
      </c>
      <c r="AW1240"/>
      <c r="AX1240" s="198"/>
      <c r="AY1240" s="184"/>
      <c r="AZ1240" s="184"/>
      <c r="BA1240" s="184"/>
      <c r="BB1240" s="186"/>
      <c r="BC1240" s="184"/>
      <c r="BD1240" s="184"/>
      <c r="BE1240" s="184"/>
      <c r="BF1240" s="184"/>
      <c r="BG1240" s="186"/>
      <c r="BH1240" s="186"/>
      <c r="BI1240" s="199"/>
      <c r="BJ1240" s="199"/>
      <c r="BK1240" s="199"/>
      <c r="BL1240" s="186"/>
      <c r="BM1240" s="186"/>
      <c r="BN1240" s="186"/>
      <c r="BO1240" s="186"/>
      <c r="BP1240" s="186"/>
      <c r="BQ1240" s="186"/>
      <c r="BR1240" s="186"/>
      <c r="BS1240" s="186"/>
      <c r="BT1240" s="187"/>
      <c r="BU1240" s="188"/>
      <c r="BV1240" s="189"/>
      <c r="BW1240" s="185"/>
      <c r="BX1240"/>
      <c r="BZ1240"/>
    </row>
    <row r="1241" spans="2:78" ht="18.75">
      <c r="B1241" s="363" t="s">
        <v>1585</v>
      </c>
      <c r="C1241" s="364">
        <v>41681839000110</v>
      </c>
      <c r="D1241" s="365" t="s">
        <v>14</v>
      </c>
      <c r="E1241" s="365" t="s">
        <v>1424</v>
      </c>
      <c r="F1241" s="365" t="s">
        <v>1424</v>
      </c>
      <c r="G1241" s="366" t="s">
        <v>1424</v>
      </c>
      <c r="H1241" s="366" t="s">
        <v>34</v>
      </c>
      <c r="I1241" s="366" t="s">
        <v>1424</v>
      </c>
      <c r="J1241" s="366" t="s">
        <v>1424</v>
      </c>
      <c r="K1241" s="367" t="s">
        <v>48</v>
      </c>
      <c r="L1241" s="368"/>
      <c r="M1241" s="368" t="s">
        <v>1424</v>
      </c>
      <c r="N1241" s="367">
        <v>591904</v>
      </c>
      <c r="O1241" s="367" t="s">
        <v>1323</v>
      </c>
      <c r="P1241" s="371">
        <v>44321</v>
      </c>
      <c r="Q1241" s="372">
        <v>9864844.6099999994</v>
      </c>
      <c r="R1241" s="372">
        <v>1435879.3789079515</v>
      </c>
      <c r="S1241" s="367">
        <v>2</v>
      </c>
      <c r="T1241" s="369">
        <v>-4.0335725687227986E-2</v>
      </c>
      <c r="U1241" s="369">
        <v>-0.43217801837988984</v>
      </c>
      <c r="V1241" s="369">
        <v>-0.17345587709044119</v>
      </c>
      <c r="W1241" s="369">
        <v>-1.5539655139734814</v>
      </c>
      <c r="Y1241" s="369"/>
      <c r="AA1241" s="369"/>
      <c r="AB1241" s="369">
        <v>0.25191104971576339</v>
      </c>
      <c r="AC1241" s="373">
        <v>-1.1316586668880155</v>
      </c>
      <c r="AD1241" s="575">
        <v>0</v>
      </c>
      <c r="AE1241" s="370" t="s">
        <v>1990</v>
      </c>
      <c r="AF1241" s="370" t="s">
        <v>1833</v>
      </c>
      <c r="AG1241" s="374" t="s">
        <v>1458</v>
      </c>
      <c r="AH1241" s="374" t="s">
        <v>1894</v>
      </c>
      <c r="AI1241" s="374">
        <v>0</v>
      </c>
      <c r="AJ1241" s="374">
        <v>0</v>
      </c>
      <c r="AK1241" s="374">
        <v>0</v>
      </c>
      <c r="AL1241" s="722">
        <v>1</v>
      </c>
      <c r="AM1241" s="722">
        <v>10</v>
      </c>
      <c r="AN1241" s="369" t="s">
        <v>1815</v>
      </c>
      <c r="AO1241" s="367" t="s">
        <v>1326</v>
      </c>
      <c r="AP1241" s="370" t="s">
        <v>1816</v>
      </c>
      <c r="AQ1241" s="376" t="s">
        <v>718</v>
      </c>
      <c r="AR1241" s="369">
        <v>0</v>
      </c>
      <c r="AS1241" s="369">
        <v>0</v>
      </c>
      <c r="AT1241" s="369" t="s">
        <v>1424</v>
      </c>
      <c r="AW1241"/>
      <c r="AX1241" s="198"/>
      <c r="AY1241" s="184"/>
      <c r="AZ1241" s="184"/>
      <c r="BA1241" s="184"/>
      <c r="BB1241" s="186"/>
      <c r="BC1241" s="184"/>
      <c r="BD1241" s="184"/>
      <c r="BE1241" s="184"/>
      <c r="BF1241" s="184"/>
      <c r="BG1241" s="186"/>
      <c r="BH1241" s="186"/>
      <c r="BI1241" s="199"/>
      <c r="BJ1241" s="199"/>
      <c r="BK1241" s="199"/>
      <c r="BL1241" s="186"/>
      <c r="BM1241" s="186"/>
      <c r="BN1241" s="186"/>
      <c r="BO1241" s="186"/>
      <c r="BP1241" s="186"/>
      <c r="BQ1241" s="186"/>
      <c r="BR1241" s="186"/>
      <c r="BS1241" s="186"/>
      <c r="BT1241" s="187"/>
      <c r="BU1241" s="188"/>
      <c r="BV1241" s="189"/>
      <c r="BW1241" s="185"/>
      <c r="BX1241"/>
      <c r="BZ1241"/>
    </row>
    <row r="1242" spans="2:78" ht="18.75">
      <c r="B1242" s="363" t="s">
        <v>240</v>
      </c>
      <c r="C1242" s="364">
        <v>35727276000150</v>
      </c>
      <c r="D1242" s="365" t="s">
        <v>13</v>
      </c>
      <c r="E1242" s="365" t="s">
        <v>615</v>
      </c>
      <c r="F1242" s="365" t="s">
        <v>619</v>
      </c>
      <c r="G1242" s="366" t="s">
        <v>1424</v>
      </c>
      <c r="H1242" s="366" t="s">
        <v>1339</v>
      </c>
      <c r="I1242" s="366" t="s">
        <v>34</v>
      </c>
      <c r="J1242" s="366" t="s">
        <v>608</v>
      </c>
      <c r="K1242" s="367" t="s">
        <v>48</v>
      </c>
      <c r="L1242" s="368"/>
      <c r="M1242" s="368" t="s">
        <v>34</v>
      </c>
      <c r="N1242" s="367">
        <v>592293</v>
      </c>
      <c r="O1242" s="367" t="s">
        <v>1323</v>
      </c>
      <c r="P1242" s="371">
        <v>44318</v>
      </c>
      <c r="Q1242" s="372">
        <v>179.87247074000001</v>
      </c>
      <c r="R1242" s="372">
        <v>114.6323310623506</v>
      </c>
      <c r="S1242" s="367">
        <v>1</v>
      </c>
      <c r="T1242" s="369">
        <v>0.16588737471221493</v>
      </c>
      <c r="U1242" s="369">
        <v>1.7774039181367283</v>
      </c>
      <c r="V1242" s="369">
        <v>0.21365346576176569</v>
      </c>
      <c r="W1242" s="369">
        <v>1.9140897576020748</v>
      </c>
      <c r="Y1242" s="369"/>
      <c r="AA1242" s="369"/>
      <c r="AB1242" s="369">
        <v>3.0184281947008781E-2</v>
      </c>
      <c r="AC1242" s="373">
        <v>3.3803030443338642</v>
      </c>
      <c r="AD1242" s="575">
        <v>40671799000162</v>
      </c>
      <c r="AE1242" s="370" t="s">
        <v>1908</v>
      </c>
      <c r="AF1242" s="370" t="s">
        <v>1856</v>
      </c>
      <c r="AG1242" s="374" t="s">
        <v>59</v>
      </c>
      <c r="AH1242" s="374" t="s">
        <v>1819</v>
      </c>
      <c r="AI1242" s="374">
        <v>100</v>
      </c>
      <c r="AJ1242" s="374">
        <v>1</v>
      </c>
      <c r="AK1242" s="374">
        <v>100</v>
      </c>
      <c r="AL1242" s="722">
        <v>0</v>
      </c>
      <c r="AM1242" s="722">
        <v>0</v>
      </c>
      <c r="AN1242" s="369" t="s">
        <v>1820</v>
      </c>
      <c r="AO1242" s="367" t="s">
        <v>1326</v>
      </c>
      <c r="AP1242" s="370" t="s">
        <v>1835</v>
      </c>
      <c r="AQ1242" s="376" t="s">
        <v>670</v>
      </c>
      <c r="AR1242" s="369">
        <v>4.6666666666666697E-3</v>
      </c>
      <c r="AS1242" s="369">
        <v>4.6666666666666697E-3</v>
      </c>
      <c r="AT1242" s="369" t="s">
        <v>1424</v>
      </c>
      <c r="AW1242"/>
      <c r="AX1242" s="198"/>
      <c r="AY1242" s="184"/>
      <c r="AZ1242" s="184"/>
      <c r="BA1242" s="184"/>
      <c r="BB1242" s="186"/>
      <c r="BC1242" s="184"/>
      <c r="BD1242" s="184"/>
      <c r="BE1242" s="184"/>
      <c r="BF1242" s="184"/>
      <c r="BG1242" s="186"/>
      <c r="BH1242" s="186"/>
      <c r="BI1242" s="199"/>
      <c r="BJ1242" s="199"/>
      <c r="BK1242" s="199"/>
      <c r="BL1242" s="186"/>
      <c r="BM1242" s="186"/>
      <c r="BN1242" s="186"/>
      <c r="BO1242" s="186"/>
      <c r="BP1242" s="186"/>
      <c r="BQ1242" s="186"/>
      <c r="BR1242" s="186"/>
      <c r="BS1242" s="186"/>
      <c r="BT1242" s="187"/>
      <c r="BU1242" s="188"/>
      <c r="BV1242" s="189"/>
      <c r="BW1242" s="185"/>
      <c r="BX1242"/>
      <c r="BZ1242"/>
    </row>
    <row r="1243" spans="2:78" ht="18.75">
      <c r="B1243" s="363" t="s">
        <v>213</v>
      </c>
      <c r="C1243" s="364">
        <v>41673124000115</v>
      </c>
      <c r="D1243" s="365" t="s">
        <v>14</v>
      </c>
      <c r="E1243" s="365" t="s">
        <v>607</v>
      </c>
      <c r="F1243" s="365" t="s">
        <v>1424</v>
      </c>
      <c r="G1243" s="366" t="s">
        <v>1424</v>
      </c>
      <c r="H1243" s="366" t="s">
        <v>34</v>
      </c>
      <c r="I1243" s="366" t="s">
        <v>34</v>
      </c>
      <c r="J1243" s="366" t="s">
        <v>608</v>
      </c>
      <c r="K1243" s="367" t="s">
        <v>48</v>
      </c>
      <c r="L1243" s="368"/>
      <c r="M1243" s="368" t="s">
        <v>34</v>
      </c>
      <c r="N1243" s="367">
        <v>592366</v>
      </c>
      <c r="O1243" s="367" t="s">
        <v>1323</v>
      </c>
      <c r="P1243" s="371">
        <v>44323</v>
      </c>
      <c r="Q1243" s="372">
        <v>8.7233759699999993</v>
      </c>
      <c r="R1243" s="372">
        <v>8.7672549558730175</v>
      </c>
      <c r="S1243" s="367">
        <v>2</v>
      </c>
      <c r="T1243" s="369">
        <v>1.430044812865483E-2</v>
      </c>
      <c r="U1243" s="369">
        <v>0.15322246541713783</v>
      </c>
      <c r="V1243" s="369">
        <v>-2.88487070718072E-2</v>
      </c>
      <c r="W1243" s="369">
        <v>-0.25845129415209517</v>
      </c>
      <c r="Y1243" s="369"/>
      <c r="AA1243" s="369"/>
      <c r="AB1243" s="369">
        <v>0.23217478086337034</v>
      </c>
      <c r="AC1243" s="373">
        <v>-0.60501899540816606</v>
      </c>
      <c r="AD1243" s="575">
        <v>0</v>
      </c>
      <c r="AE1243" s="370" t="s">
        <v>2056</v>
      </c>
      <c r="AF1243" s="370" t="s">
        <v>1833</v>
      </c>
      <c r="AG1243" s="374" t="s">
        <v>1458</v>
      </c>
      <c r="AH1243" s="374" t="s">
        <v>1813</v>
      </c>
      <c r="AI1243" s="374">
        <v>100000</v>
      </c>
      <c r="AJ1243" s="374">
        <v>250</v>
      </c>
      <c r="AK1243" s="374">
        <v>100000</v>
      </c>
      <c r="AL1243" s="722">
        <v>2</v>
      </c>
      <c r="AM1243" s="722">
        <v>20</v>
      </c>
      <c r="AN1243" s="369" t="s">
        <v>1815</v>
      </c>
      <c r="AO1243" s="367" t="s">
        <v>1326</v>
      </c>
      <c r="AP1243" s="370" t="s">
        <v>1816</v>
      </c>
      <c r="AQ1243" s="376" t="s">
        <v>661</v>
      </c>
      <c r="AR1243" s="369">
        <v>5.3333333333333297E-3</v>
      </c>
      <c r="AS1243" s="369">
        <v>5.3333333333333297E-3</v>
      </c>
      <c r="AT1243" s="369" t="s">
        <v>1424</v>
      </c>
      <c r="AW1243"/>
      <c r="AX1243" s="198"/>
      <c r="AY1243" s="184"/>
      <c r="AZ1243" s="184"/>
      <c r="BA1243" s="184"/>
      <c r="BB1243" s="186"/>
      <c r="BC1243" s="184"/>
      <c r="BD1243" s="184"/>
      <c r="BE1243" s="184"/>
      <c r="BF1243" s="184"/>
      <c r="BG1243" s="186"/>
      <c r="BH1243" s="186"/>
      <c r="BI1243" s="199"/>
      <c r="BJ1243" s="199"/>
      <c r="BK1243" s="199"/>
      <c r="BL1243" s="186"/>
      <c r="BM1243" s="186"/>
      <c r="BN1243" s="186"/>
      <c r="BO1243" s="186"/>
      <c r="BP1243" s="186"/>
      <c r="BQ1243" s="186"/>
      <c r="BR1243" s="186"/>
      <c r="BS1243" s="186"/>
      <c r="BT1243" s="187"/>
      <c r="BU1243" s="188"/>
      <c r="BV1243" s="189"/>
      <c r="BW1243" s="185"/>
      <c r="BX1243"/>
      <c r="BZ1243"/>
    </row>
    <row r="1244" spans="2:78" ht="18.75">
      <c r="B1244" s="363" t="s">
        <v>524</v>
      </c>
      <c r="C1244" s="364">
        <v>40677875000147</v>
      </c>
      <c r="D1244" s="365" t="s">
        <v>13</v>
      </c>
      <c r="E1244" s="365" t="s">
        <v>615</v>
      </c>
      <c r="F1244" s="365" t="s">
        <v>619</v>
      </c>
      <c r="G1244" s="366" t="s">
        <v>34</v>
      </c>
      <c r="H1244" s="366" t="s">
        <v>867</v>
      </c>
      <c r="I1244" s="366" t="s">
        <v>34</v>
      </c>
      <c r="J1244" s="366" t="s">
        <v>611</v>
      </c>
      <c r="K1244" s="367" t="s">
        <v>48</v>
      </c>
      <c r="L1244" s="368"/>
      <c r="M1244" s="368" t="s">
        <v>34</v>
      </c>
      <c r="N1244" s="367">
        <v>592455</v>
      </c>
      <c r="O1244" s="367" t="s">
        <v>1323</v>
      </c>
      <c r="P1244" s="371">
        <v>44325</v>
      </c>
      <c r="Q1244" s="372">
        <v>10.72778096</v>
      </c>
      <c r="R1244" s="372">
        <v>13.530195626653384</v>
      </c>
      <c r="S1244" s="367">
        <v>1</v>
      </c>
      <c r="T1244" s="369">
        <v>1.2402112273579124E-2</v>
      </c>
      <c r="U1244" s="369">
        <v>0.13288270422310799</v>
      </c>
      <c r="V1244" s="369">
        <v>1.7119653395274659E-2</v>
      </c>
      <c r="W1244" s="369">
        <v>0.15337243934124328</v>
      </c>
      <c r="Y1244" s="369"/>
      <c r="AA1244" s="369"/>
      <c r="AB1244" s="369">
        <v>5.6263876933510856E-2</v>
      </c>
      <c r="AC1244" s="373">
        <v>-1.6796174981269401</v>
      </c>
      <c r="AD1244" s="575">
        <v>41075494000150</v>
      </c>
      <c r="AE1244" s="370" t="s">
        <v>1994</v>
      </c>
      <c r="AF1244" s="370" t="s">
        <v>1812</v>
      </c>
      <c r="AG1244" s="374" t="s">
        <v>1459</v>
      </c>
      <c r="AH1244" s="374" t="s">
        <v>1819</v>
      </c>
      <c r="AI1244" s="374">
        <v>10000</v>
      </c>
      <c r="AJ1244" s="374">
        <v>5000</v>
      </c>
      <c r="AK1244" s="374">
        <v>5000</v>
      </c>
      <c r="AL1244" s="722">
        <v>2.2000000000000002</v>
      </c>
      <c r="AM1244" s="722">
        <v>20</v>
      </c>
      <c r="AN1244" s="369" t="s">
        <v>1834</v>
      </c>
      <c r="AO1244" s="367" t="s">
        <v>1326</v>
      </c>
      <c r="AP1244" s="370" t="s">
        <v>1835</v>
      </c>
      <c r="AQ1244" s="376" t="s">
        <v>670</v>
      </c>
      <c r="AR1244" s="369">
        <v>3.8E-3</v>
      </c>
      <c r="AS1244" s="369">
        <v>3.8E-3</v>
      </c>
      <c r="AT1244" s="369" t="s">
        <v>1424</v>
      </c>
      <c r="AW1244"/>
      <c r="AX1244" s="198"/>
      <c r="AY1244" s="184"/>
      <c r="AZ1244" s="184"/>
      <c r="BA1244" s="184"/>
      <c r="BB1244" s="186"/>
      <c r="BC1244" s="184"/>
      <c r="BD1244" s="184"/>
      <c r="BE1244" s="184"/>
      <c r="BF1244" s="184"/>
      <c r="BG1244" s="186"/>
      <c r="BH1244" s="186"/>
      <c r="BI1244" s="199"/>
      <c r="BJ1244" s="199"/>
      <c r="BK1244" s="199"/>
      <c r="BL1244" s="186"/>
      <c r="BM1244" s="186"/>
      <c r="BN1244" s="186"/>
      <c r="BO1244" s="186"/>
      <c r="BP1244" s="186"/>
      <c r="BQ1244" s="186"/>
      <c r="BR1244" s="186"/>
      <c r="BS1244" s="186"/>
      <c r="BT1244" s="187"/>
      <c r="BU1244" s="188"/>
      <c r="BV1244" s="189"/>
      <c r="BW1244" s="185"/>
      <c r="BX1244"/>
      <c r="BZ1244"/>
    </row>
    <row r="1245" spans="2:78" ht="18.75">
      <c r="B1245" s="363" t="s">
        <v>559</v>
      </c>
      <c r="C1245" s="364">
        <v>41881117000109</v>
      </c>
      <c r="D1245" s="365" t="s">
        <v>14</v>
      </c>
      <c r="E1245" s="365" t="s">
        <v>607</v>
      </c>
      <c r="F1245" s="365" t="s">
        <v>1424</v>
      </c>
      <c r="G1245" s="366" t="s">
        <v>1424</v>
      </c>
      <c r="H1245" s="366" t="s">
        <v>34</v>
      </c>
      <c r="I1245" s="366" t="s">
        <v>34</v>
      </c>
      <c r="J1245" s="366" t="s">
        <v>608</v>
      </c>
      <c r="K1245" s="367" t="s">
        <v>48</v>
      </c>
      <c r="L1245" s="368"/>
      <c r="M1245" s="368" t="s">
        <v>1421</v>
      </c>
      <c r="N1245" s="367">
        <v>592463</v>
      </c>
      <c r="O1245" s="367" t="s">
        <v>1326</v>
      </c>
      <c r="P1245" s="371">
        <v>44332</v>
      </c>
      <c r="Q1245" s="372">
        <v>3.2807396099999999</v>
      </c>
      <c r="R1245" s="372">
        <v>3.9046201051515159</v>
      </c>
      <c r="S1245" s="367">
        <v>2</v>
      </c>
      <c r="T1245" s="369">
        <v>-0.65279283818149114</v>
      </c>
      <c r="U1245" s="369">
        <v>-6.9943631956817143</v>
      </c>
      <c r="V1245" s="369">
        <v>-0.65279283818149114</v>
      </c>
      <c r="W1245" s="369">
        <v>-5.8482743584063384</v>
      </c>
      <c r="Y1245" s="369"/>
      <c r="AA1245" s="369"/>
      <c r="AB1245" s="369">
        <v>1.1479926157800511</v>
      </c>
      <c r="AC1245" s="373">
        <v>-0.66587038390254671</v>
      </c>
      <c r="AD1245" s="575">
        <v>0</v>
      </c>
      <c r="AE1245" s="370" t="s">
        <v>2093</v>
      </c>
      <c r="AF1245" s="370" t="s">
        <v>1833</v>
      </c>
      <c r="AG1245" s="374" t="s">
        <v>1458</v>
      </c>
      <c r="AH1245" s="374" t="s">
        <v>1813</v>
      </c>
      <c r="AI1245" s="374">
        <v>5000</v>
      </c>
      <c r="AJ1245" s="374">
        <v>5000</v>
      </c>
      <c r="AK1245" s="374">
        <v>5000</v>
      </c>
      <c r="AL1245" s="722">
        <v>0.13</v>
      </c>
      <c r="AM1245" s="722">
        <v>10</v>
      </c>
      <c r="AN1245" s="369" t="s">
        <v>1815</v>
      </c>
      <c r="AO1245" s="367" t="s">
        <v>1326</v>
      </c>
      <c r="AP1245" s="370" t="s">
        <v>1816</v>
      </c>
      <c r="AQ1245" s="376" t="s">
        <v>661</v>
      </c>
      <c r="AR1245" s="369">
        <v>2.5999999999999998E-4</v>
      </c>
      <c r="AS1245" s="369">
        <v>2.5999999999999998E-4</v>
      </c>
      <c r="AT1245" s="369" t="s">
        <v>1424</v>
      </c>
      <c r="AW1245"/>
      <c r="AX1245" s="198"/>
      <c r="AY1245" s="184"/>
      <c r="AZ1245" s="184"/>
      <c r="BA1245" s="184"/>
      <c r="BB1245" s="186"/>
      <c r="BC1245" s="184"/>
      <c r="BD1245" s="184"/>
      <c r="BE1245" s="184"/>
      <c r="BF1245" s="184"/>
      <c r="BG1245" s="186"/>
      <c r="BH1245" s="186"/>
      <c r="BI1245" s="199"/>
      <c r="BJ1245" s="199"/>
      <c r="BK1245" s="199"/>
      <c r="BL1245" s="186"/>
      <c r="BM1245" s="186"/>
      <c r="BN1245" s="186"/>
      <c r="BO1245" s="186"/>
      <c r="BP1245" s="186"/>
      <c r="BQ1245" s="186"/>
      <c r="BR1245" s="186"/>
      <c r="BS1245" s="186"/>
      <c r="BT1245" s="187"/>
      <c r="BU1245" s="188"/>
      <c r="BV1245" s="189"/>
      <c r="BW1245" s="185"/>
      <c r="BX1245"/>
      <c r="BZ1245"/>
    </row>
    <row r="1246" spans="2:78" ht="18.75">
      <c r="B1246" s="363" t="s">
        <v>486</v>
      </c>
      <c r="C1246" s="364">
        <v>41574684000112</v>
      </c>
      <c r="D1246" s="365" t="s">
        <v>11</v>
      </c>
      <c r="E1246" s="365" t="s">
        <v>620</v>
      </c>
      <c r="F1246" s="365" t="s">
        <v>665</v>
      </c>
      <c r="G1246" s="366" t="s">
        <v>740</v>
      </c>
      <c r="H1246" s="366" t="s">
        <v>34</v>
      </c>
      <c r="I1246" s="366" t="s">
        <v>1306</v>
      </c>
      <c r="J1246" s="366" t="s">
        <v>692</v>
      </c>
      <c r="K1246" s="367" t="s">
        <v>48</v>
      </c>
      <c r="L1246" s="368"/>
      <c r="M1246" s="368" t="s">
        <v>34</v>
      </c>
      <c r="N1246" s="367">
        <v>592528</v>
      </c>
      <c r="O1246" s="367" t="s">
        <v>1323</v>
      </c>
      <c r="P1246" s="371">
        <v>44343</v>
      </c>
      <c r="Q1246" s="372">
        <v>138.08740523</v>
      </c>
      <c r="R1246" s="372">
        <v>117.44850825486057</v>
      </c>
      <c r="S1246" s="367">
        <v>1</v>
      </c>
      <c r="T1246" s="369">
        <v>0.12598741011434678</v>
      </c>
      <c r="U1246" s="369">
        <v>1.3498948715151977</v>
      </c>
      <c r="V1246" s="369">
        <v>0.1549566584937343</v>
      </c>
      <c r="W1246" s="369">
        <v>1.3882337543067251</v>
      </c>
      <c r="Y1246" s="369"/>
      <c r="AA1246" s="369"/>
      <c r="AB1246" s="369">
        <v>1.5310350674660712E-3</v>
      </c>
      <c r="AC1246" s="373">
        <v>28.304520131074284</v>
      </c>
      <c r="AD1246" s="575">
        <v>0</v>
      </c>
      <c r="AE1246" s="370" t="s">
        <v>1980</v>
      </c>
      <c r="AF1246" s="370" t="s">
        <v>1833</v>
      </c>
      <c r="AG1246" s="374" t="s">
        <v>1458</v>
      </c>
      <c r="AH1246" s="374" t="s">
        <v>1813</v>
      </c>
      <c r="AI1246" s="374">
        <v>1000</v>
      </c>
      <c r="AJ1246" s="374">
        <v>100</v>
      </c>
      <c r="AK1246" s="374">
        <v>1000</v>
      </c>
      <c r="AL1246" s="722">
        <v>1</v>
      </c>
      <c r="AM1246" s="722">
        <v>15</v>
      </c>
      <c r="AN1246" s="369" t="s">
        <v>1815</v>
      </c>
      <c r="AO1246" s="367" t="s">
        <v>1326</v>
      </c>
      <c r="AP1246" s="370" t="s">
        <v>1835</v>
      </c>
      <c r="AQ1246" s="376" t="s">
        <v>673</v>
      </c>
      <c r="AR1246" s="369">
        <v>2.13333333333333E-3</v>
      </c>
      <c r="AS1246" s="369">
        <v>2.13333333333333E-3</v>
      </c>
      <c r="AT1246" s="369" t="s">
        <v>1424</v>
      </c>
      <c r="AW1246"/>
      <c r="AX1246" s="198"/>
      <c r="AY1246" s="184"/>
      <c r="AZ1246" s="184"/>
      <c r="BA1246" s="184"/>
      <c r="BB1246" s="186"/>
      <c r="BC1246" s="184"/>
      <c r="BD1246" s="184"/>
      <c r="BE1246" s="184"/>
      <c r="BF1246" s="184"/>
      <c r="BG1246" s="186"/>
      <c r="BH1246" s="186"/>
      <c r="BI1246" s="199"/>
      <c r="BJ1246" s="199"/>
      <c r="BK1246" s="199"/>
      <c r="BL1246" s="186"/>
      <c r="BM1246" s="186"/>
      <c r="BN1246" s="186"/>
      <c r="BO1246" s="186"/>
      <c r="BP1246" s="186"/>
      <c r="BQ1246" s="186"/>
      <c r="BR1246" s="186"/>
      <c r="BS1246" s="186"/>
      <c r="BT1246" s="187"/>
      <c r="BU1246" s="188"/>
      <c r="BV1246" s="189"/>
      <c r="BW1246" s="185"/>
      <c r="BX1246"/>
      <c r="BZ1246"/>
    </row>
    <row r="1247" spans="2:78" ht="18.75">
      <c r="B1247" s="363" t="s">
        <v>565</v>
      </c>
      <c r="C1247" s="364">
        <v>38597242000187</v>
      </c>
      <c r="D1247" s="365" t="s">
        <v>14</v>
      </c>
      <c r="E1247" s="365" t="s">
        <v>614</v>
      </c>
      <c r="F1247" s="365" t="s">
        <v>1424</v>
      </c>
      <c r="G1247" s="366" t="s">
        <v>1424</v>
      </c>
      <c r="H1247" s="366" t="s">
        <v>1340</v>
      </c>
      <c r="I1247" s="366" t="s">
        <v>34</v>
      </c>
      <c r="J1247" s="366" t="s">
        <v>608</v>
      </c>
      <c r="K1247" s="367" t="s">
        <v>48</v>
      </c>
      <c r="L1247" s="368"/>
      <c r="M1247" s="368" t="s">
        <v>34</v>
      </c>
      <c r="N1247" s="367">
        <v>592854</v>
      </c>
      <c r="O1247" s="367" t="s">
        <v>1323</v>
      </c>
      <c r="P1247" s="371">
        <v>44238</v>
      </c>
      <c r="Q1247" s="372">
        <v>26.14940576</v>
      </c>
      <c r="R1247" s="372">
        <v>26.803261622024284</v>
      </c>
      <c r="S1247" s="367">
        <v>2</v>
      </c>
      <c r="T1247" s="369">
        <v>-1.0919089721284969E-2</v>
      </c>
      <c r="U1247" s="369">
        <v>-0.11699282652924714</v>
      </c>
      <c r="V1247" s="369">
        <v>-0.11216970967793416</v>
      </c>
      <c r="W1247" s="369">
        <v>-1.0049118166289732</v>
      </c>
      <c r="Y1247" s="369"/>
      <c r="AA1247" s="369"/>
      <c r="AB1247" s="369">
        <v>0.21745804072962124</v>
      </c>
      <c r="AC1247" s="373">
        <v>-1.0291233864350295</v>
      </c>
      <c r="AD1247" s="575">
        <v>38597428000136</v>
      </c>
      <c r="AE1247" s="370" t="s">
        <v>1994</v>
      </c>
      <c r="AF1247" s="370" t="s">
        <v>1812</v>
      </c>
      <c r="AG1247" s="374" t="s">
        <v>1459</v>
      </c>
      <c r="AH1247" s="374" t="s">
        <v>1813</v>
      </c>
      <c r="AI1247" s="374">
        <v>10000</v>
      </c>
      <c r="AJ1247" s="374">
        <v>0</v>
      </c>
      <c r="AK1247" s="374">
        <v>5000</v>
      </c>
      <c r="AL1247" s="722">
        <v>2.5</v>
      </c>
      <c r="AM1247" s="722">
        <v>20</v>
      </c>
      <c r="AN1247" s="369" t="s">
        <v>1815</v>
      </c>
      <c r="AO1247" s="367" t="s">
        <v>1326</v>
      </c>
      <c r="AP1247" s="370" t="s">
        <v>1835</v>
      </c>
      <c r="AQ1247" s="376" t="s">
        <v>670</v>
      </c>
      <c r="AR1247" s="369">
        <v>3.8E-3</v>
      </c>
      <c r="AS1247" s="369">
        <v>3.8E-3</v>
      </c>
      <c r="AT1247" s="369" t="s">
        <v>1424</v>
      </c>
      <c r="AW1247"/>
      <c r="AX1247" s="198"/>
      <c r="AY1247" s="184"/>
      <c r="AZ1247" s="184"/>
      <c r="BA1247" s="184"/>
      <c r="BB1247" s="186"/>
      <c r="BC1247" s="184"/>
      <c r="BD1247" s="184"/>
      <c r="BE1247" s="184"/>
      <c r="BF1247" s="184"/>
      <c r="BG1247" s="186"/>
      <c r="BH1247" s="186"/>
      <c r="BI1247" s="199"/>
      <c r="BJ1247" s="199"/>
      <c r="BK1247" s="199"/>
      <c r="BL1247" s="186"/>
      <c r="BM1247" s="186"/>
      <c r="BN1247" s="186"/>
      <c r="BO1247" s="186"/>
      <c r="BP1247" s="186"/>
      <c r="BQ1247" s="186"/>
      <c r="BR1247" s="186"/>
      <c r="BS1247" s="186"/>
      <c r="BT1247" s="187"/>
      <c r="BU1247" s="188"/>
      <c r="BV1247" s="189"/>
      <c r="BW1247" s="185"/>
      <c r="BX1247"/>
      <c r="BZ1247"/>
    </row>
    <row r="1248" spans="2:78" ht="18.75">
      <c r="B1248" s="363" t="s">
        <v>522</v>
      </c>
      <c r="C1248" s="364">
        <v>41128407000186</v>
      </c>
      <c r="D1248" s="365" t="s">
        <v>13</v>
      </c>
      <c r="E1248" s="365" t="s">
        <v>615</v>
      </c>
      <c r="F1248" s="365" t="s">
        <v>619</v>
      </c>
      <c r="G1248" s="366" t="s">
        <v>34</v>
      </c>
      <c r="H1248" s="366" t="s">
        <v>1339</v>
      </c>
      <c r="I1248" s="366" t="s">
        <v>34</v>
      </c>
      <c r="J1248" s="366" t="s">
        <v>1424</v>
      </c>
      <c r="K1248" s="367" t="s">
        <v>48</v>
      </c>
      <c r="L1248" s="368"/>
      <c r="M1248" s="368" t="s">
        <v>34</v>
      </c>
      <c r="N1248" s="367">
        <v>592978</v>
      </c>
      <c r="O1248" s="367" t="s">
        <v>1323</v>
      </c>
      <c r="P1248" s="371">
        <v>44331</v>
      </c>
      <c r="Q1248" s="372">
        <v>26.712462800000001</v>
      </c>
      <c r="R1248" s="372">
        <v>25.268345425936236</v>
      </c>
      <c r="S1248" s="367">
        <v>1</v>
      </c>
      <c r="T1248" s="369">
        <v>7.4182502227260638E-2</v>
      </c>
      <c r="U1248" s="369">
        <v>0.79483004866801854</v>
      </c>
      <c r="V1248" s="369">
        <v>0.1032640659655033</v>
      </c>
      <c r="W1248" s="369">
        <v>0.9251274735384446</v>
      </c>
      <c r="Y1248" s="369"/>
      <c r="AA1248" s="369"/>
      <c r="AB1248" s="369">
        <v>3.7961947102725213E-2</v>
      </c>
      <c r="AC1248" s="373">
        <v>-0.22015150111088355</v>
      </c>
      <c r="AD1248" s="575">
        <v>0</v>
      </c>
      <c r="AE1248" s="370" t="s">
        <v>2043</v>
      </c>
      <c r="AF1248" s="370" t="s">
        <v>1812</v>
      </c>
      <c r="AG1248" s="374" t="s">
        <v>1459</v>
      </c>
      <c r="AH1248" s="374" t="s">
        <v>1819</v>
      </c>
      <c r="AI1248" s="374">
        <v>500</v>
      </c>
      <c r="AJ1248" s="374">
        <v>0</v>
      </c>
      <c r="AK1248" s="374">
        <v>500</v>
      </c>
      <c r="AL1248" s="722">
        <v>2.5</v>
      </c>
      <c r="AM1248" s="722">
        <v>20</v>
      </c>
      <c r="AN1248" s="369" t="s">
        <v>1820</v>
      </c>
      <c r="AO1248" s="367" t="s">
        <v>1326</v>
      </c>
      <c r="AP1248" s="370" t="s">
        <v>1835</v>
      </c>
      <c r="AQ1248" s="376" t="s">
        <v>666</v>
      </c>
      <c r="AR1248" s="369">
        <v>5.3340000000000002E-3</v>
      </c>
      <c r="AS1248" s="369">
        <v>5.3340000000000002E-3</v>
      </c>
      <c r="AT1248" s="369" t="s">
        <v>1424</v>
      </c>
      <c r="AW1248"/>
      <c r="AX1248" s="198"/>
      <c r="AY1248" s="184"/>
      <c r="AZ1248" s="184"/>
      <c r="BA1248" s="184"/>
      <c r="BB1248" s="186"/>
      <c r="BC1248" s="184"/>
      <c r="BD1248" s="184"/>
      <c r="BE1248" s="184"/>
      <c r="BF1248" s="184"/>
      <c r="BG1248" s="186"/>
      <c r="BH1248" s="186"/>
      <c r="BI1248" s="199"/>
      <c r="BJ1248" s="199"/>
      <c r="BK1248" s="199"/>
      <c r="BL1248" s="186"/>
      <c r="BM1248" s="186"/>
      <c r="BN1248" s="186"/>
      <c r="BO1248" s="186"/>
      <c r="BP1248" s="186"/>
      <c r="BQ1248" s="186"/>
      <c r="BR1248" s="186"/>
      <c r="BS1248" s="186"/>
      <c r="BT1248" s="187"/>
      <c r="BU1248" s="188"/>
      <c r="BV1248" s="189"/>
      <c r="BW1248" s="185"/>
      <c r="BX1248"/>
      <c r="BZ1248"/>
    </row>
    <row r="1249" spans="2:78" ht="18.75">
      <c r="B1249" s="363" t="s">
        <v>380</v>
      </c>
      <c r="C1249" s="364">
        <v>39959025000152</v>
      </c>
      <c r="D1249" s="365" t="s">
        <v>11</v>
      </c>
      <c r="E1249" s="365" t="s">
        <v>621</v>
      </c>
      <c r="F1249" s="365" t="s">
        <v>694</v>
      </c>
      <c r="G1249" s="366" t="s">
        <v>740</v>
      </c>
      <c r="H1249" s="366" t="s">
        <v>34</v>
      </c>
      <c r="I1249" s="366" t="s">
        <v>1424</v>
      </c>
      <c r="J1249" s="366" t="s">
        <v>608</v>
      </c>
      <c r="K1249" s="367" t="s">
        <v>48</v>
      </c>
      <c r="L1249" s="368"/>
      <c r="M1249" s="368" t="s">
        <v>34</v>
      </c>
      <c r="N1249" s="367">
        <v>593141</v>
      </c>
      <c r="O1249" s="367" t="s">
        <v>1323</v>
      </c>
      <c r="P1249" s="371">
        <v>44201</v>
      </c>
      <c r="Q1249" s="372">
        <v>181.44530721000001</v>
      </c>
      <c r="R1249" s="372">
        <v>61.594928639043808</v>
      </c>
      <c r="S1249" s="367">
        <v>2</v>
      </c>
      <c r="T1249" s="369">
        <v>8.4038045000842665E-2</v>
      </c>
      <c r="U1249" s="369">
        <v>0.90042747807768986</v>
      </c>
      <c r="V1249" s="369">
        <v>0.11177255485895965</v>
      </c>
      <c r="W1249" s="369">
        <v>1.0013537654245566</v>
      </c>
      <c r="Y1249" s="369"/>
      <c r="AA1249" s="369"/>
      <c r="AB1249" s="369">
        <v>2.9631770814857201E-2</v>
      </c>
      <c r="AC1249" s="373">
        <v>5.0995687920098124E-3</v>
      </c>
      <c r="AD1249" s="575">
        <v>39723106000159</v>
      </c>
      <c r="AE1249" s="370" t="s">
        <v>1873</v>
      </c>
      <c r="AF1249" s="370" t="s">
        <v>1812</v>
      </c>
      <c r="AG1249" s="374" t="s">
        <v>1459</v>
      </c>
      <c r="AH1249" s="374" t="s">
        <v>1819</v>
      </c>
      <c r="AI1249" s="374">
        <v>1000</v>
      </c>
      <c r="AJ1249" s="374">
        <v>100</v>
      </c>
      <c r="AK1249" s="374">
        <v>100</v>
      </c>
      <c r="AL1249" s="722">
        <v>0.85</v>
      </c>
      <c r="AM1249" s="722">
        <v>0</v>
      </c>
      <c r="AN1249" s="369" t="s">
        <v>1928</v>
      </c>
      <c r="AO1249" s="367" t="s">
        <v>1326</v>
      </c>
      <c r="AP1249" s="370" t="s">
        <v>1821</v>
      </c>
      <c r="AQ1249" s="376" t="s">
        <v>11</v>
      </c>
      <c r="AR1249" s="369">
        <v>1.6000000000000001E-3</v>
      </c>
      <c r="AS1249" s="369">
        <v>1.6000000000000001E-3</v>
      </c>
      <c r="AT1249" s="369" t="s">
        <v>1424</v>
      </c>
      <c r="AW1249"/>
      <c r="AX1249" s="198"/>
      <c r="AY1249" s="184"/>
      <c r="AZ1249" s="184"/>
      <c r="BA1249" s="184"/>
      <c r="BB1249" s="186"/>
      <c r="BC1249" s="184"/>
      <c r="BD1249" s="184"/>
      <c r="BE1249" s="184"/>
      <c r="BF1249" s="184"/>
      <c r="BG1249" s="186"/>
      <c r="BH1249" s="186"/>
      <c r="BI1249" s="199"/>
      <c r="BJ1249" s="199"/>
      <c r="BK1249" s="199"/>
      <c r="BL1249" s="186"/>
      <c r="BM1249" s="186"/>
      <c r="BN1249" s="186"/>
      <c r="BO1249" s="186"/>
      <c r="BP1249" s="186"/>
      <c r="BQ1249" s="186"/>
      <c r="BR1249" s="186"/>
      <c r="BS1249" s="186"/>
      <c r="BT1249" s="187"/>
      <c r="BU1249" s="188"/>
      <c r="BV1249" s="189"/>
      <c r="BW1249" s="185"/>
      <c r="BX1249"/>
      <c r="BZ1249"/>
    </row>
    <row r="1250" spans="2:78" ht="18.75">
      <c r="B1250" s="363" t="s">
        <v>87</v>
      </c>
      <c r="C1250" s="364">
        <v>41373625000186</v>
      </c>
      <c r="D1250" s="365" t="s">
        <v>14</v>
      </c>
      <c r="E1250" s="365" t="s">
        <v>607</v>
      </c>
      <c r="F1250" s="365" t="s">
        <v>1319</v>
      </c>
      <c r="G1250" s="366" t="s">
        <v>1424</v>
      </c>
      <c r="H1250" s="366" t="s">
        <v>34</v>
      </c>
      <c r="I1250" s="366" t="s">
        <v>34</v>
      </c>
      <c r="J1250" s="366" t="s">
        <v>611</v>
      </c>
      <c r="K1250" s="367" t="s">
        <v>49</v>
      </c>
      <c r="L1250" s="368"/>
      <c r="M1250" s="368" t="s">
        <v>34</v>
      </c>
      <c r="N1250" s="367">
        <v>593151</v>
      </c>
      <c r="O1250" s="367" t="s">
        <v>1323</v>
      </c>
      <c r="P1250" s="371">
        <v>44299</v>
      </c>
      <c r="Q1250" s="372">
        <v>8.02266279</v>
      </c>
      <c r="R1250" s="372">
        <v>11.32131480464286</v>
      </c>
      <c r="S1250" s="367">
        <v>3</v>
      </c>
      <c r="T1250" s="369">
        <v>-0.39387663307748899</v>
      </c>
      <c r="U1250" s="369">
        <v>-4.2201998320182108</v>
      </c>
      <c r="V1250" s="369">
        <v>-0.42501638669849851</v>
      </c>
      <c r="W1250" s="369">
        <v>-3.8076588633472186</v>
      </c>
      <c r="Y1250" s="369"/>
      <c r="AA1250" s="369"/>
      <c r="AB1250" s="369">
        <v>0.29266105317107077</v>
      </c>
      <c r="AC1250" s="373">
        <v>-1.8336496315075954</v>
      </c>
      <c r="AD1250" s="575">
        <v>0</v>
      </c>
      <c r="AE1250" s="370" t="s">
        <v>2008</v>
      </c>
      <c r="AF1250" s="370" t="s">
        <v>1833</v>
      </c>
      <c r="AG1250" s="374" t="s">
        <v>1458</v>
      </c>
      <c r="AH1250" s="374" t="s">
        <v>1813</v>
      </c>
      <c r="AI1250" s="374">
        <v>1000</v>
      </c>
      <c r="AJ1250" s="374">
        <v>1000</v>
      </c>
      <c r="AK1250" s="374">
        <v>1000</v>
      </c>
      <c r="AL1250" s="722">
        <v>2</v>
      </c>
      <c r="AM1250" s="722">
        <v>20</v>
      </c>
      <c r="AN1250" s="369" t="s">
        <v>1815</v>
      </c>
      <c r="AO1250" s="367" t="s">
        <v>1326</v>
      </c>
      <c r="AP1250" s="370" t="s">
        <v>1816</v>
      </c>
      <c r="AQ1250" s="376" t="s">
        <v>689</v>
      </c>
      <c r="AR1250" s="369">
        <v>6.6666666666666697E-3</v>
      </c>
      <c r="AS1250" s="369">
        <v>6.6666666666666697E-3</v>
      </c>
      <c r="AT1250" s="369" t="s">
        <v>1424</v>
      </c>
      <c r="AW1250"/>
      <c r="AX1250" s="198"/>
      <c r="AY1250" s="184"/>
      <c r="AZ1250" s="184"/>
      <c r="BA1250" s="184"/>
      <c r="BB1250" s="186"/>
      <c r="BC1250" s="184"/>
      <c r="BD1250" s="184"/>
      <c r="BE1250" s="184"/>
      <c r="BF1250" s="184"/>
      <c r="BG1250" s="186"/>
      <c r="BH1250" s="186"/>
      <c r="BI1250" s="199"/>
      <c r="BJ1250" s="199"/>
      <c r="BK1250" s="199"/>
      <c r="BL1250" s="186"/>
      <c r="BM1250" s="186"/>
      <c r="BN1250" s="186"/>
      <c r="BO1250" s="186"/>
      <c r="BP1250" s="186"/>
      <c r="BQ1250" s="186"/>
      <c r="BR1250" s="186"/>
      <c r="BS1250" s="186"/>
      <c r="BT1250" s="187"/>
      <c r="BU1250" s="188"/>
      <c r="BV1250" s="189"/>
      <c r="BW1250" s="185"/>
      <c r="BX1250"/>
      <c r="BZ1250"/>
    </row>
    <row r="1251" spans="2:78" ht="18.75">
      <c r="B1251" s="363" t="s">
        <v>493</v>
      </c>
      <c r="C1251" s="364"/>
      <c r="D1251" s="365" t="s">
        <v>11</v>
      </c>
      <c r="E1251" s="365" t="s">
        <v>620</v>
      </c>
      <c r="F1251" s="365" t="s">
        <v>687</v>
      </c>
      <c r="G1251" s="366" t="s">
        <v>740</v>
      </c>
      <c r="H1251" s="366" t="s">
        <v>34</v>
      </c>
      <c r="I1251" s="366" t="s">
        <v>1321</v>
      </c>
      <c r="J1251" s="366" t="s">
        <v>608</v>
      </c>
      <c r="L1251" s="368"/>
      <c r="M1251" s="368" t="s">
        <v>1421</v>
      </c>
      <c r="N1251" s="367">
        <v>593338</v>
      </c>
      <c r="O1251" s="367" t="s">
        <v>1323</v>
      </c>
      <c r="P1251" s="371"/>
      <c r="S1251" s="367"/>
      <c r="U1251" s="369"/>
      <c r="W1251" s="369"/>
      <c r="Y1251" s="369"/>
      <c r="AA1251" s="369"/>
      <c r="AD1251" s="575">
        <v>0</v>
      </c>
      <c r="AE1251" s="370"/>
      <c r="AF1251" s="370"/>
      <c r="AG1251" s="374" t="s">
        <v>1458</v>
      </c>
      <c r="AH1251" s="374"/>
      <c r="AI1251" s="374">
        <v>100000</v>
      </c>
      <c r="AJ1251" s="374">
        <v>50000</v>
      </c>
      <c r="AK1251" s="374">
        <v>10000</v>
      </c>
      <c r="AN1251" s="369"/>
      <c r="AO1251" s="367" t="s">
        <v>1326</v>
      </c>
      <c r="AP1251" s="370"/>
      <c r="AR1251" s="369">
        <v>0</v>
      </c>
      <c r="AS1251" s="369">
        <v>0</v>
      </c>
      <c r="AT1251" s="369" t="s">
        <v>1424</v>
      </c>
      <c r="AW1251"/>
      <c r="AX1251" s="198"/>
      <c r="AY1251" s="184"/>
      <c r="AZ1251" s="184"/>
      <c r="BA1251" s="184"/>
      <c r="BB1251" s="186"/>
      <c r="BC1251" s="184"/>
      <c r="BD1251" s="184"/>
      <c r="BE1251" s="184"/>
      <c r="BF1251" s="184"/>
      <c r="BG1251" s="186"/>
      <c r="BH1251" s="186"/>
      <c r="BI1251" s="199"/>
      <c r="BJ1251" s="199"/>
      <c r="BK1251" s="199"/>
      <c r="BL1251" s="186"/>
      <c r="BM1251" s="186"/>
      <c r="BN1251" s="186"/>
      <c r="BO1251" s="186"/>
      <c r="BP1251" s="186"/>
      <c r="BQ1251" s="186"/>
      <c r="BR1251" s="186"/>
      <c r="BS1251" s="186"/>
      <c r="BT1251" s="187"/>
      <c r="BU1251" s="188"/>
      <c r="BV1251" s="189"/>
      <c r="BW1251" s="185"/>
      <c r="BX1251"/>
      <c r="BZ1251"/>
    </row>
    <row r="1252" spans="2:78" ht="18.75">
      <c r="B1252" s="363" t="s">
        <v>1557</v>
      </c>
      <c r="C1252" s="364">
        <v>40779790000170</v>
      </c>
      <c r="D1252" s="365" t="s">
        <v>14</v>
      </c>
      <c r="E1252" s="365" t="s">
        <v>607</v>
      </c>
      <c r="F1252" s="365" t="s">
        <v>1424</v>
      </c>
      <c r="G1252" s="366" t="s">
        <v>1424</v>
      </c>
      <c r="H1252" s="366" t="s">
        <v>34</v>
      </c>
      <c r="I1252" s="366" t="s">
        <v>34</v>
      </c>
      <c r="J1252" s="366" t="s">
        <v>608</v>
      </c>
      <c r="K1252" s="367" t="s">
        <v>48</v>
      </c>
      <c r="L1252" s="368"/>
      <c r="M1252" s="368" t="s">
        <v>1424</v>
      </c>
      <c r="N1252" s="367">
        <v>593397</v>
      </c>
      <c r="O1252" s="367" t="s">
        <v>1323</v>
      </c>
      <c r="P1252" s="371">
        <v>44266</v>
      </c>
      <c r="Q1252" s="372">
        <v>116.28375204</v>
      </c>
      <c r="R1252" s="372">
        <v>95.783729911865009</v>
      </c>
      <c r="S1252" s="367">
        <v>2</v>
      </c>
      <c r="T1252" s="369">
        <v>-1.2202754105336111E-2</v>
      </c>
      <c r="U1252" s="369">
        <v>-0.13074667675288967</v>
      </c>
      <c r="V1252" s="369">
        <v>-0.12694381179499103</v>
      </c>
      <c r="W1252" s="369">
        <v>-1.1372708094456783</v>
      </c>
      <c r="Y1252" s="369"/>
      <c r="AA1252" s="369"/>
      <c r="AB1252" s="369">
        <v>0.23173819219949465</v>
      </c>
      <c r="AC1252" s="373">
        <v>-1.029460250535136</v>
      </c>
      <c r="AD1252" s="575">
        <v>11176045000138</v>
      </c>
      <c r="AE1252" s="370" t="s">
        <v>1903</v>
      </c>
      <c r="AF1252" s="370" t="s">
        <v>1812</v>
      </c>
      <c r="AG1252" s="374" t="s">
        <v>1459</v>
      </c>
      <c r="AH1252" s="374" t="s">
        <v>1813</v>
      </c>
      <c r="AI1252" s="374">
        <v>0</v>
      </c>
      <c r="AJ1252" s="374">
        <v>0</v>
      </c>
      <c r="AK1252" s="374">
        <v>0</v>
      </c>
      <c r="AL1252" s="722">
        <v>1154</v>
      </c>
      <c r="AM1252" s="722">
        <v>0</v>
      </c>
      <c r="AN1252" s="369" t="s">
        <v>1815</v>
      </c>
      <c r="AO1252" s="367" t="s">
        <v>1326</v>
      </c>
      <c r="AP1252" s="370" t="s">
        <v>1816</v>
      </c>
      <c r="AQ1252" s="376" t="s">
        <v>718</v>
      </c>
      <c r="AR1252" s="369">
        <v>0</v>
      </c>
      <c r="AS1252" s="369">
        <v>0</v>
      </c>
      <c r="AT1252" s="369" t="s">
        <v>1424</v>
      </c>
      <c r="AW1252"/>
      <c r="AX1252" s="198"/>
      <c r="AY1252" s="184"/>
      <c r="AZ1252" s="184"/>
      <c r="BA1252" s="184"/>
      <c r="BB1252" s="186"/>
      <c r="BC1252" s="184"/>
      <c r="BD1252" s="184"/>
      <c r="BE1252" s="184"/>
      <c r="BF1252" s="184"/>
      <c r="BG1252" s="186"/>
      <c r="BH1252" s="186"/>
      <c r="BI1252" s="199"/>
      <c r="BJ1252" s="199"/>
      <c r="BK1252" s="199"/>
      <c r="BL1252" s="186"/>
      <c r="BM1252" s="186"/>
      <c r="BN1252" s="186"/>
      <c r="BO1252" s="186"/>
      <c r="BP1252" s="186"/>
      <c r="BQ1252" s="186"/>
      <c r="BR1252" s="186"/>
      <c r="BS1252" s="186"/>
      <c r="BT1252" s="187"/>
      <c r="BU1252" s="188"/>
      <c r="BV1252" s="189"/>
      <c r="BW1252" s="185"/>
      <c r="BX1252"/>
      <c r="BZ1252"/>
    </row>
    <row r="1253" spans="2:78" ht="18.75">
      <c r="B1253" s="363" t="s">
        <v>535</v>
      </c>
      <c r="C1253" s="364">
        <v>37495383000126</v>
      </c>
      <c r="D1253" s="365" t="s">
        <v>14</v>
      </c>
      <c r="E1253" s="365" t="s">
        <v>614</v>
      </c>
      <c r="F1253" s="365" t="s">
        <v>1424</v>
      </c>
      <c r="G1253" s="366" t="s">
        <v>1424</v>
      </c>
      <c r="H1253" s="366" t="s">
        <v>867</v>
      </c>
      <c r="I1253" s="366" t="s">
        <v>34</v>
      </c>
      <c r="J1253" s="366" t="s">
        <v>608</v>
      </c>
      <c r="K1253" s="367" t="s">
        <v>48</v>
      </c>
      <c r="L1253" s="368" t="s">
        <v>717</v>
      </c>
      <c r="M1253" s="368" t="s">
        <v>34</v>
      </c>
      <c r="N1253" s="367">
        <v>593559</v>
      </c>
      <c r="O1253" s="367" t="s">
        <v>1323</v>
      </c>
      <c r="P1253" s="371">
        <v>44318</v>
      </c>
      <c r="Q1253" s="372">
        <v>38.022130799999999</v>
      </c>
      <c r="R1253" s="372">
        <v>36.661929250517943</v>
      </c>
      <c r="S1253" s="367">
        <v>2</v>
      </c>
      <c r="T1253" s="369">
        <v>0.21889156618862549</v>
      </c>
      <c r="U1253" s="369">
        <v>2.3453184913300098</v>
      </c>
      <c r="V1253" s="369">
        <v>0.14303463527800897</v>
      </c>
      <c r="W1253" s="369">
        <v>1.2814261139731056</v>
      </c>
      <c r="Y1253" s="369"/>
      <c r="AA1253" s="369"/>
      <c r="AB1253" s="369">
        <v>0.16475147517414887</v>
      </c>
      <c r="AC1253" s="373">
        <v>0.19067015721433608</v>
      </c>
      <c r="AD1253" s="575">
        <v>37487877000169</v>
      </c>
      <c r="AE1253" s="370" t="s">
        <v>2116</v>
      </c>
      <c r="AF1253" s="370" t="s">
        <v>1875</v>
      </c>
      <c r="AG1253" s="374" t="s">
        <v>738</v>
      </c>
      <c r="AH1253" s="374" t="s">
        <v>1813</v>
      </c>
      <c r="AI1253" s="374">
        <v>25000</v>
      </c>
      <c r="AJ1253" s="374">
        <v>5000</v>
      </c>
      <c r="AK1253" s="374">
        <v>10000</v>
      </c>
      <c r="AL1253" s="722">
        <v>0</v>
      </c>
      <c r="AM1253" s="722">
        <v>0</v>
      </c>
      <c r="AN1253" s="369" t="s">
        <v>1824</v>
      </c>
      <c r="AO1253" s="367" t="s">
        <v>1326</v>
      </c>
      <c r="AP1253" s="370" t="s">
        <v>1835</v>
      </c>
      <c r="AQ1253" s="376" t="s">
        <v>670</v>
      </c>
      <c r="AR1253" s="369">
        <v>5.0673000000000003E-3</v>
      </c>
      <c r="AS1253" s="369">
        <v>5.0673000000000003E-3</v>
      </c>
      <c r="AT1253" s="369" t="s">
        <v>1424</v>
      </c>
      <c r="AW1253"/>
      <c r="AX1253" s="198"/>
      <c r="AY1253" s="184"/>
      <c r="AZ1253" s="184"/>
      <c r="BA1253" s="184"/>
      <c r="BB1253" s="186"/>
      <c r="BC1253" s="184"/>
      <c r="BD1253" s="184"/>
      <c r="BE1253" s="184"/>
      <c r="BF1253" s="184"/>
      <c r="BG1253" s="186"/>
      <c r="BH1253" s="186"/>
      <c r="BI1253" s="199"/>
      <c r="BJ1253" s="199"/>
      <c r="BK1253" s="199"/>
      <c r="BL1253" s="186"/>
      <c r="BM1253" s="186"/>
      <c r="BN1253" s="186"/>
      <c r="BO1253" s="186"/>
      <c r="BP1253" s="186"/>
      <c r="BQ1253" s="186"/>
      <c r="BR1253" s="186"/>
      <c r="BS1253" s="186"/>
      <c r="BT1253" s="187"/>
      <c r="BU1253" s="188"/>
      <c r="BV1253" s="189"/>
      <c r="BW1253" s="185"/>
      <c r="BX1253"/>
      <c r="BZ1253"/>
    </row>
    <row r="1254" spans="2:78" ht="18.75">
      <c r="B1254" s="363" t="s">
        <v>468</v>
      </c>
      <c r="C1254" s="364">
        <v>41219215000185</v>
      </c>
      <c r="D1254" s="365" t="s">
        <v>14</v>
      </c>
      <c r="E1254" s="365" t="s">
        <v>607</v>
      </c>
      <c r="F1254" s="365" t="s">
        <v>1424</v>
      </c>
      <c r="G1254" s="366" t="s">
        <v>1424</v>
      </c>
      <c r="H1254" s="366" t="s">
        <v>34</v>
      </c>
      <c r="I1254" s="366" t="s">
        <v>34</v>
      </c>
      <c r="J1254" s="366" t="s">
        <v>608</v>
      </c>
      <c r="K1254" s="367" t="s">
        <v>48</v>
      </c>
      <c r="L1254" s="368"/>
      <c r="M1254" s="368" t="s">
        <v>1421</v>
      </c>
      <c r="N1254" s="367">
        <v>593672</v>
      </c>
      <c r="O1254" s="367" t="s">
        <v>1323</v>
      </c>
      <c r="P1254" s="371">
        <v>44349</v>
      </c>
      <c r="Q1254" s="372">
        <v>8.6845562100000002</v>
      </c>
      <c r="R1254" s="372">
        <v>8.4303369296015909</v>
      </c>
      <c r="S1254" s="367">
        <v>2</v>
      </c>
      <c r="T1254" s="369">
        <v>-1.317612684429792E-2</v>
      </c>
      <c r="U1254" s="369">
        <v>-0.14117590033328312</v>
      </c>
      <c r="V1254" s="369">
        <v>-0.12301887689970747</v>
      </c>
      <c r="W1254" s="369">
        <v>-1.1021078990031477</v>
      </c>
      <c r="Y1254" s="369"/>
      <c r="AA1254" s="369"/>
      <c r="AB1254" s="369">
        <v>0.229820252257847</v>
      </c>
      <c r="AC1254" s="373">
        <v>-1.0209732179812978</v>
      </c>
      <c r="AD1254" s="575">
        <v>0</v>
      </c>
      <c r="AE1254" s="370" t="s">
        <v>1822</v>
      </c>
      <c r="AF1254" s="370" t="s">
        <v>1823</v>
      </c>
      <c r="AG1254" s="374" t="s">
        <v>721</v>
      </c>
      <c r="AH1254" s="374" t="s">
        <v>1819</v>
      </c>
      <c r="AI1254" s="374">
        <v>100</v>
      </c>
      <c r="AJ1254" s="374">
        <v>100</v>
      </c>
      <c r="AK1254" s="374">
        <v>100</v>
      </c>
      <c r="AL1254" s="722">
        <v>0.75</v>
      </c>
      <c r="AM1254" s="722">
        <v>0</v>
      </c>
      <c r="AN1254" s="369" t="s">
        <v>1824</v>
      </c>
      <c r="AO1254" s="367" t="s">
        <v>1326</v>
      </c>
      <c r="AP1254" s="370" t="s">
        <v>1816</v>
      </c>
      <c r="AQ1254" s="376" t="s">
        <v>661</v>
      </c>
      <c r="AR1254" s="369">
        <v>2E-3</v>
      </c>
      <c r="AS1254" s="369">
        <v>2E-3</v>
      </c>
      <c r="AT1254" s="369" t="s">
        <v>1424</v>
      </c>
      <c r="AW1254"/>
      <c r="AX1254" s="198"/>
      <c r="AY1254" s="184"/>
      <c r="AZ1254" s="184"/>
      <c r="BA1254" s="184"/>
      <c r="BB1254" s="186"/>
      <c r="BC1254" s="184"/>
      <c r="BD1254" s="184"/>
      <c r="BE1254" s="184"/>
      <c r="BF1254" s="184"/>
      <c r="BG1254" s="186"/>
      <c r="BH1254" s="186"/>
      <c r="BI1254" s="199"/>
      <c r="BJ1254" s="199"/>
      <c r="BK1254" s="199"/>
      <c r="BL1254" s="186"/>
      <c r="BM1254" s="186"/>
      <c r="BN1254" s="186"/>
      <c r="BO1254" s="186"/>
      <c r="BP1254" s="186"/>
      <c r="BQ1254" s="186"/>
      <c r="BR1254" s="186"/>
      <c r="BS1254" s="186"/>
      <c r="BT1254" s="187"/>
      <c r="BU1254" s="188"/>
      <c r="BV1254" s="189"/>
      <c r="BW1254" s="185"/>
      <c r="BX1254"/>
      <c r="BZ1254"/>
    </row>
    <row r="1255" spans="2:78" ht="18.75">
      <c r="B1255" s="363" t="s">
        <v>1315</v>
      </c>
      <c r="C1255" s="364"/>
      <c r="D1255" s="365" t="s">
        <v>14</v>
      </c>
      <c r="E1255" s="365" t="s">
        <v>607</v>
      </c>
      <c r="F1255" s="365" t="s">
        <v>1424</v>
      </c>
      <c r="G1255" s="366" t="s">
        <v>1424</v>
      </c>
      <c r="H1255" s="366" t="s">
        <v>34</v>
      </c>
      <c r="I1255" s="366" t="s">
        <v>34</v>
      </c>
      <c r="J1255" s="366" t="s">
        <v>611</v>
      </c>
      <c r="L1255" s="368"/>
      <c r="M1255" s="368" t="s">
        <v>34</v>
      </c>
      <c r="N1255" s="367">
        <v>594210</v>
      </c>
      <c r="O1255" s="367" t="s">
        <v>1326</v>
      </c>
      <c r="P1255" s="371"/>
      <c r="S1255" s="367"/>
      <c r="U1255" s="369"/>
      <c r="W1255" s="369"/>
      <c r="Y1255" s="369"/>
      <c r="AA1255" s="369"/>
      <c r="AD1255" s="575">
        <v>41326197000130</v>
      </c>
      <c r="AE1255" s="370"/>
      <c r="AF1255" s="370"/>
      <c r="AG1255" s="374" t="s">
        <v>59</v>
      </c>
      <c r="AH1255" s="374"/>
      <c r="AI1255" s="374">
        <v>5000</v>
      </c>
      <c r="AJ1255" s="374">
        <v>0</v>
      </c>
      <c r="AK1255" s="374">
        <v>0</v>
      </c>
      <c r="AN1255" s="369"/>
      <c r="AO1255" s="367" t="s">
        <v>1326</v>
      </c>
      <c r="AP1255" s="370"/>
      <c r="AR1255" s="369">
        <v>5.1999999999999998E-3</v>
      </c>
      <c r="AS1255" s="369">
        <v>5.1999999999999998E-3</v>
      </c>
      <c r="AT1255" s="369" t="s">
        <v>1424</v>
      </c>
      <c r="AW1255"/>
      <c r="AX1255" s="198"/>
      <c r="AY1255" s="184"/>
      <c r="AZ1255" s="184"/>
      <c r="BA1255" s="184"/>
      <c r="BB1255" s="186"/>
      <c r="BC1255" s="184"/>
      <c r="BD1255" s="184"/>
      <c r="BE1255" s="184"/>
      <c r="BF1255" s="184"/>
      <c r="BG1255" s="186"/>
      <c r="BH1255" s="186"/>
      <c r="BI1255" s="199"/>
      <c r="BJ1255" s="199"/>
      <c r="BK1255" s="199"/>
      <c r="BL1255" s="186"/>
      <c r="BM1255" s="186"/>
      <c r="BN1255" s="186"/>
      <c r="BO1255" s="186"/>
      <c r="BP1255" s="186"/>
      <c r="BQ1255" s="186"/>
      <c r="BR1255" s="186"/>
      <c r="BS1255" s="186"/>
      <c r="BT1255" s="187"/>
      <c r="BU1255" s="188"/>
      <c r="BV1255" s="189"/>
      <c r="BW1255" s="185"/>
      <c r="BX1255"/>
      <c r="BZ1255"/>
    </row>
    <row r="1256" spans="2:78" ht="18.75">
      <c r="B1256" s="363" t="s">
        <v>998</v>
      </c>
      <c r="C1256" s="364">
        <v>41484468000186</v>
      </c>
      <c r="D1256" s="365" t="s">
        <v>14</v>
      </c>
      <c r="E1256" s="365" t="s">
        <v>607</v>
      </c>
      <c r="F1256" s="365" t="s">
        <v>1424</v>
      </c>
      <c r="G1256" s="366" t="s">
        <v>1424</v>
      </c>
      <c r="H1256" s="366" t="s">
        <v>34</v>
      </c>
      <c r="I1256" s="366" t="s">
        <v>34</v>
      </c>
      <c r="J1256" s="366" t="s">
        <v>698</v>
      </c>
      <c r="K1256" s="367" t="s">
        <v>1815</v>
      </c>
      <c r="L1256" s="368"/>
      <c r="M1256" s="368" t="s">
        <v>1421</v>
      </c>
      <c r="N1256" s="367">
        <v>594326</v>
      </c>
      <c r="O1256" s="367" t="s">
        <v>1323</v>
      </c>
      <c r="P1256" s="371">
        <v>44314</v>
      </c>
      <c r="Q1256" s="372">
        <v>1.02303956</v>
      </c>
      <c r="R1256" s="372">
        <v>2.1172657843426297</v>
      </c>
      <c r="S1256" s="367">
        <v>4</v>
      </c>
      <c r="T1256" s="369">
        <v>-0.32265351951416843</v>
      </c>
      <c r="U1256" s="369">
        <v>-3.4570782181584572</v>
      </c>
      <c r="V1256" s="369">
        <v>-0.32993573997440673</v>
      </c>
      <c r="W1256" s="369">
        <v>-2.9558454308251525</v>
      </c>
      <c r="Y1256" s="369"/>
      <c r="AA1256" s="369"/>
      <c r="AB1256" s="369">
        <v>0.20460539191143656</v>
      </c>
      <c r="AC1256" s="373">
        <v>-2.1580916390062437</v>
      </c>
      <c r="AD1256" s="575">
        <v>35412313000131</v>
      </c>
      <c r="AE1256" s="370" t="s">
        <v>1908</v>
      </c>
      <c r="AF1256" s="370" t="s">
        <v>1856</v>
      </c>
      <c r="AG1256" s="374" t="s">
        <v>59</v>
      </c>
      <c r="AH1256" s="374" t="s">
        <v>1813</v>
      </c>
      <c r="AI1256" s="374">
        <v>100</v>
      </c>
      <c r="AJ1256" s="374">
        <v>0</v>
      </c>
      <c r="AK1256" s="374">
        <v>0</v>
      </c>
      <c r="AL1256" s="722">
        <v>0</v>
      </c>
      <c r="AM1256" s="722">
        <v>0</v>
      </c>
      <c r="AN1256" s="369" t="s">
        <v>1824</v>
      </c>
      <c r="AO1256" s="367" t="s">
        <v>1326</v>
      </c>
      <c r="AP1256" s="370" t="s">
        <v>1816</v>
      </c>
      <c r="AQ1256" s="376" t="s">
        <v>689</v>
      </c>
      <c r="AR1256" s="369">
        <v>1.8666666666666699E-3</v>
      </c>
      <c r="AS1256" s="369">
        <v>1.8666666666666699E-3</v>
      </c>
      <c r="AT1256" s="369" t="s">
        <v>1424</v>
      </c>
      <c r="AW1256"/>
      <c r="AX1256" s="198"/>
      <c r="AY1256" s="184"/>
      <c r="AZ1256" s="184"/>
      <c r="BA1256" s="184"/>
      <c r="BB1256" s="186"/>
      <c r="BC1256" s="184"/>
      <c r="BD1256" s="184"/>
      <c r="BE1256" s="184"/>
      <c r="BF1256" s="184"/>
      <c r="BG1256" s="186"/>
      <c r="BH1256" s="186"/>
      <c r="BI1256" s="199"/>
      <c r="BJ1256" s="199"/>
      <c r="BK1256" s="199"/>
      <c r="BL1256" s="186"/>
      <c r="BM1256" s="186"/>
      <c r="BN1256" s="186"/>
      <c r="BO1256" s="186"/>
      <c r="BP1256" s="186"/>
      <c r="BQ1256" s="186"/>
      <c r="BR1256" s="186"/>
      <c r="BS1256" s="186"/>
      <c r="BT1256" s="187"/>
      <c r="BU1256" s="188"/>
      <c r="BV1256" s="189"/>
      <c r="BW1256" s="185"/>
      <c r="BX1256"/>
      <c r="BZ1256"/>
    </row>
    <row r="1257" spans="2:78" ht="18.75">
      <c r="B1257" s="363" t="s">
        <v>1316</v>
      </c>
      <c r="C1257" s="364"/>
      <c r="D1257" s="365" t="s">
        <v>14</v>
      </c>
      <c r="E1257" s="365" t="s">
        <v>607</v>
      </c>
      <c r="F1257" s="365" t="s">
        <v>1424</v>
      </c>
      <c r="G1257" s="366" t="s">
        <v>1424</v>
      </c>
      <c r="H1257" s="366" t="s">
        <v>34</v>
      </c>
      <c r="I1257" s="366" t="s">
        <v>34</v>
      </c>
      <c r="J1257" s="366" t="s">
        <v>611</v>
      </c>
      <c r="L1257" s="368"/>
      <c r="M1257" s="368" t="s">
        <v>34</v>
      </c>
      <c r="N1257" s="367">
        <v>594350</v>
      </c>
      <c r="O1257" s="367" t="s">
        <v>1323</v>
      </c>
      <c r="P1257" s="371"/>
      <c r="S1257" s="367"/>
      <c r="U1257" s="369"/>
      <c r="W1257" s="369"/>
      <c r="Y1257" s="369"/>
      <c r="AA1257" s="369"/>
      <c r="AD1257" s="575">
        <v>41326197000130</v>
      </c>
      <c r="AE1257" s="370"/>
      <c r="AF1257" s="370"/>
      <c r="AG1257" s="374" t="s">
        <v>59</v>
      </c>
      <c r="AH1257" s="374"/>
      <c r="AI1257" s="374">
        <v>5000</v>
      </c>
      <c r="AJ1257" s="374">
        <v>0</v>
      </c>
      <c r="AK1257" s="374">
        <v>0</v>
      </c>
      <c r="AN1257" s="369"/>
      <c r="AO1257" s="367" t="s">
        <v>1326</v>
      </c>
      <c r="AP1257" s="370"/>
      <c r="AR1257" s="369">
        <v>5.1999999999999998E-3</v>
      </c>
      <c r="AS1257" s="369">
        <v>5.1999999999999998E-3</v>
      </c>
      <c r="AT1257" s="369" t="s">
        <v>1424</v>
      </c>
      <c r="AW1257"/>
      <c r="AX1257" s="198"/>
      <c r="AY1257" s="184"/>
      <c r="AZ1257" s="184"/>
      <c r="BA1257" s="184"/>
      <c r="BB1257" s="186"/>
      <c r="BC1257" s="184"/>
      <c r="BD1257" s="184"/>
      <c r="BE1257" s="184"/>
      <c r="BF1257" s="184"/>
      <c r="BG1257" s="186"/>
      <c r="BH1257" s="186"/>
      <c r="BI1257" s="199"/>
      <c r="BJ1257" s="199"/>
      <c r="BK1257" s="199"/>
      <c r="BL1257" s="186"/>
      <c r="BM1257" s="186"/>
      <c r="BN1257" s="186"/>
      <c r="BO1257" s="186"/>
      <c r="BP1257" s="186"/>
      <c r="BQ1257" s="186"/>
      <c r="BR1257" s="186"/>
      <c r="BS1257" s="186"/>
      <c r="BT1257" s="187"/>
      <c r="BU1257" s="188"/>
      <c r="BV1257" s="189"/>
      <c r="BW1257" s="185"/>
      <c r="BX1257"/>
      <c r="BZ1257"/>
    </row>
    <row r="1258" spans="2:78" ht="18.75">
      <c r="B1258" s="363" t="s">
        <v>176</v>
      </c>
      <c r="C1258" s="364">
        <v>41907541000185</v>
      </c>
      <c r="D1258" s="365" t="s">
        <v>14</v>
      </c>
      <c r="E1258" s="365" t="s">
        <v>614</v>
      </c>
      <c r="F1258" s="365" t="s">
        <v>691</v>
      </c>
      <c r="G1258" s="366" t="s">
        <v>1424</v>
      </c>
      <c r="H1258" s="366" t="s">
        <v>867</v>
      </c>
      <c r="I1258" s="366" t="s">
        <v>34</v>
      </c>
      <c r="J1258" s="366" t="s">
        <v>608</v>
      </c>
      <c r="K1258" s="367" t="s">
        <v>48</v>
      </c>
      <c r="L1258" s="368" t="s">
        <v>717</v>
      </c>
      <c r="M1258" s="368" t="s">
        <v>34</v>
      </c>
      <c r="N1258" s="367">
        <v>594474</v>
      </c>
      <c r="O1258" s="367" t="s">
        <v>1323</v>
      </c>
      <c r="P1258" s="371">
        <v>44351</v>
      </c>
      <c r="Q1258" s="372">
        <v>402.15233906999998</v>
      </c>
      <c r="R1258" s="372">
        <v>356.30923691924613</v>
      </c>
      <c r="S1258" s="367">
        <v>2</v>
      </c>
      <c r="T1258" s="369">
        <v>9.8600280314166788E-2</v>
      </c>
      <c r="U1258" s="369">
        <v>1.0564548680320711</v>
      </c>
      <c r="V1258" s="369">
        <v>5.0217374659759173E-2</v>
      </c>
      <c r="W1258" s="369">
        <v>0.4498900223649554</v>
      </c>
      <c r="Y1258" s="369"/>
      <c r="AA1258" s="369"/>
      <c r="AB1258" s="369">
        <v>0.11997149012956888</v>
      </c>
      <c r="AC1258" s="373">
        <v>-0.51182219108210469</v>
      </c>
      <c r="AD1258" s="575">
        <v>41907552000165</v>
      </c>
      <c r="AE1258" s="370" t="s">
        <v>1889</v>
      </c>
      <c r="AF1258" s="370" t="s">
        <v>1833</v>
      </c>
      <c r="AG1258" s="374" t="s">
        <v>1458</v>
      </c>
      <c r="AH1258" s="374" t="s">
        <v>1813</v>
      </c>
      <c r="AI1258" s="374">
        <v>5000</v>
      </c>
      <c r="AJ1258" s="374">
        <v>1000</v>
      </c>
      <c r="AK1258" s="374">
        <v>1000</v>
      </c>
      <c r="AL1258" s="722">
        <v>0</v>
      </c>
      <c r="AM1258" s="722">
        <v>0</v>
      </c>
      <c r="AN1258" s="369" t="s">
        <v>1815</v>
      </c>
      <c r="AO1258" s="367" t="s">
        <v>1326</v>
      </c>
      <c r="AP1258" s="370" t="s">
        <v>1835</v>
      </c>
      <c r="AQ1258" s="376" t="s">
        <v>670</v>
      </c>
      <c r="AR1258" s="369">
        <v>4.0000000000000001E-3</v>
      </c>
      <c r="AS1258" s="369">
        <v>4.0000000000000001E-3</v>
      </c>
      <c r="AT1258" s="369" t="s">
        <v>1424</v>
      </c>
      <c r="AW1258"/>
      <c r="AX1258" s="198"/>
      <c r="AY1258" s="184"/>
      <c r="AZ1258" s="184"/>
      <c r="BA1258" s="184"/>
      <c r="BB1258" s="186"/>
      <c r="BC1258" s="184"/>
      <c r="BD1258" s="184"/>
      <c r="BE1258" s="184"/>
      <c r="BF1258" s="184"/>
      <c r="BG1258" s="186"/>
      <c r="BH1258" s="186"/>
      <c r="BI1258" s="199"/>
      <c r="BJ1258" s="199"/>
      <c r="BK1258" s="199"/>
      <c r="BL1258" s="186"/>
      <c r="BM1258" s="186"/>
      <c r="BN1258" s="186"/>
      <c r="BO1258" s="186"/>
      <c r="BP1258" s="186"/>
      <c r="BQ1258" s="186"/>
      <c r="BR1258" s="186"/>
      <c r="BS1258" s="186"/>
      <c r="BT1258" s="187"/>
      <c r="BU1258" s="188"/>
      <c r="BV1258" s="189"/>
      <c r="BW1258" s="185"/>
      <c r="BX1258"/>
      <c r="BZ1258"/>
    </row>
    <row r="1259" spans="2:78" ht="18.75">
      <c r="B1259" s="363" t="s">
        <v>175</v>
      </c>
      <c r="C1259" s="364">
        <v>41969763000122</v>
      </c>
      <c r="D1259" s="365" t="s">
        <v>14</v>
      </c>
      <c r="E1259" s="365" t="s">
        <v>607</v>
      </c>
      <c r="F1259" s="365" t="s">
        <v>1424</v>
      </c>
      <c r="G1259" s="366" t="s">
        <v>1424</v>
      </c>
      <c r="H1259" s="366" t="s">
        <v>34</v>
      </c>
      <c r="I1259" s="366" t="s">
        <v>34</v>
      </c>
      <c r="J1259" s="366" t="s">
        <v>608</v>
      </c>
      <c r="K1259" s="367" t="s">
        <v>48</v>
      </c>
      <c r="L1259" s="368"/>
      <c r="M1259" s="368" t="s">
        <v>34</v>
      </c>
      <c r="N1259" s="367">
        <v>594482</v>
      </c>
      <c r="O1259" s="367" t="s">
        <v>1323</v>
      </c>
      <c r="P1259" s="371">
        <v>44343</v>
      </c>
      <c r="Q1259" s="372">
        <v>16.308631089999999</v>
      </c>
      <c r="R1259" s="372">
        <v>1822613.6317625458</v>
      </c>
      <c r="S1259" s="367">
        <v>2</v>
      </c>
      <c r="T1259" s="369">
        <v>9.0806212200435832E-2</v>
      </c>
      <c r="U1259" s="369">
        <v>0.97294515412163773</v>
      </c>
      <c r="V1259" s="369">
        <v>-2.4646124121499802E-2</v>
      </c>
      <c r="W1259" s="369">
        <v>-0.22080097590438608</v>
      </c>
      <c r="Y1259" s="369"/>
      <c r="AA1259" s="369"/>
      <c r="AB1259" s="369">
        <v>0.19932812459178892</v>
      </c>
      <c r="AC1259" s="373">
        <v>-0.68363443445739114</v>
      </c>
      <c r="AD1259" s="575">
        <v>41884201000186</v>
      </c>
      <c r="AE1259" s="370" t="s">
        <v>1889</v>
      </c>
      <c r="AF1259" s="370" t="s">
        <v>1833</v>
      </c>
      <c r="AG1259" s="374" t="s">
        <v>1458</v>
      </c>
      <c r="AH1259" s="374" t="s">
        <v>1813</v>
      </c>
      <c r="AI1259" s="374">
        <v>5000</v>
      </c>
      <c r="AJ1259" s="374">
        <v>1000</v>
      </c>
      <c r="AK1259" s="374">
        <v>1000</v>
      </c>
      <c r="AL1259" s="722">
        <v>0</v>
      </c>
      <c r="AM1259" s="722">
        <v>0</v>
      </c>
      <c r="AN1259" s="369" t="s">
        <v>1815</v>
      </c>
      <c r="AO1259" s="367" t="s">
        <v>1326</v>
      </c>
      <c r="AP1259" s="370" t="s">
        <v>1816</v>
      </c>
      <c r="AQ1259" s="376" t="s">
        <v>661</v>
      </c>
      <c r="AR1259" s="369">
        <v>4.0000000000000001E-3</v>
      </c>
      <c r="AS1259" s="369">
        <v>4.0000000000000001E-3</v>
      </c>
      <c r="AT1259" s="369" t="s">
        <v>1424</v>
      </c>
      <c r="AW1259"/>
      <c r="AX1259" s="198"/>
      <c r="AY1259" s="184"/>
      <c r="AZ1259" s="184"/>
      <c r="BA1259" s="184"/>
      <c r="BB1259" s="186"/>
      <c r="BC1259" s="184"/>
      <c r="BD1259" s="184"/>
      <c r="BE1259" s="184"/>
      <c r="BF1259" s="184"/>
      <c r="BG1259" s="186"/>
      <c r="BH1259" s="186"/>
      <c r="BI1259" s="199"/>
      <c r="BJ1259" s="199"/>
      <c r="BK1259" s="199"/>
      <c r="BL1259" s="186"/>
      <c r="BM1259" s="186"/>
      <c r="BN1259" s="186"/>
      <c r="BO1259" s="186"/>
      <c r="BP1259" s="186"/>
      <c r="BQ1259" s="186"/>
      <c r="BR1259" s="186"/>
      <c r="BS1259" s="186"/>
      <c r="BT1259" s="187"/>
      <c r="BU1259" s="188"/>
      <c r="BV1259" s="189"/>
      <c r="BW1259" s="185"/>
      <c r="BX1259"/>
      <c r="BZ1259"/>
    </row>
    <row r="1260" spans="2:78" ht="18.75">
      <c r="B1260" s="363" t="s">
        <v>1740</v>
      </c>
      <c r="C1260" s="364">
        <v>40386490000120</v>
      </c>
      <c r="D1260" s="365" t="s">
        <v>14</v>
      </c>
      <c r="E1260" s="365" t="s">
        <v>614</v>
      </c>
      <c r="F1260" s="365" t="s">
        <v>1424</v>
      </c>
      <c r="G1260" s="366" t="s">
        <v>1424</v>
      </c>
      <c r="H1260" s="366" t="s">
        <v>867</v>
      </c>
      <c r="I1260" s="366" t="s">
        <v>34</v>
      </c>
      <c r="J1260" s="366" t="s">
        <v>608</v>
      </c>
      <c r="K1260" s="367" t="s">
        <v>48</v>
      </c>
      <c r="L1260" s="368"/>
      <c r="M1260" s="368" t="s">
        <v>1424</v>
      </c>
      <c r="N1260" s="367">
        <v>595446</v>
      </c>
      <c r="O1260" s="367" t="s">
        <v>1323</v>
      </c>
      <c r="P1260" s="371">
        <v>44301</v>
      </c>
      <c r="Q1260" s="372">
        <v>13.010909809999999</v>
      </c>
      <c r="R1260" s="372">
        <v>8.4417103234127033</v>
      </c>
      <c r="S1260" s="367">
        <v>2</v>
      </c>
      <c r="T1260" s="369">
        <v>0.17984885744731094</v>
      </c>
      <c r="U1260" s="369">
        <v>1.926994531403156</v>
      </c>
      <c r="V1260" s="369">
        <v>0.1423090620882741</v>
      </c>
      <c r="W1260" s="369">
        <v>1.2749258112239295</v>
      </c>
      <c r="Y1260" s="369"/>
      <c r="AA1260" s="369"/>
      <c r="AB1260" s="369">
        <v>0.15106612956123994</v>
      </c>
      <c r="AC1260" s="373">
        <v>0.20314028414008967</v>
      </c>
      <c r="AD1260" s="575">
        <v>40386431000152</v>
      </c>
      <c r="AE1260" s="370" t="s">
        <v>1927</v>
      </c>
      <c r="AF1260" s="370" t="s">
        <v>1856</v>
      </c>
      <c r="AG1260" s="374" t="s">
        <v>59</v>
      </c>
      <c r="AH1260" s="374" t="s">
        <v>1894</v>
      </c>
      <c r="AI1260" s="374">
        <v>0</v>
      </c>
      <c r="AJ1260" s="374">
        <v>0</v>
      </c>
      <c r="AK1260" s="374">
        <v>0</v>
      </c>
      <c r="AL1260" s="722">
        <v>2</v>
      </c>
      <c r="AM1260" s="722">
        <v>0</v>
      </c>
      <c r="AN1260" s="369" t="s">
        <v>1820</v>
      </c>
      <c r="AO1260" s="367" t="s">
        <v>1323</v>
      </c>
      <c r="AP1260" s="370" t="s">
        <v>1835</v>
      </c>
      <c r="AQ1260" s="376" t="s">
        <v>1815</v>
      </c>
      <c r="AR1260" s="369">
        <v>0</v>
      </c>
      <c r="AS1260" s="369">
        <v>0</v>
      </c>
      <c r="AT1260" s="369" t="s">
        <v>1424</v>
      </c>
      <c r="AW1260"/>
      <c r="AX1260" s="198"/>
      <c r="AY1260" s="184"/>
      <c r="AZ1260" s="184"/>
      <c r="BA1260" s="184"/>
      <c r="BB1260" s="186"/>
      <c r="BC1260" s="184"/>
      <c r="BD1260" s="184"/>
      <c r="BE1260" s="184"/>
      <c r="BF1260" s="184"/>
      <c r="BG1260" s="186"/>
      <c r="BH1260" s="186"/>
      <c r="BI1260" s="199"/>
      <c r="BJ1260" s="199"/>
      <c r="BK1260" s="199"/>
      <c r="BL1260" s="186"/>
      <c r="BM1260" s="186"/>
      <c r="BN1260" s="186"/>
      <c r="BO1260" s="186"/>
      <c r="BP1260" s="186"/>
      <c r="BQ1260" s="186"/>
      <c r="BR1260" s="186"/>
      <c r="BS1260" s="186"/>
      <c r="BT1260" s="187"/>
      <c r="BU1260" s="188"/>
      <c r="BV1260" s="189"/>
      <c r="BW1260" s="185"/>
      <c r="BX1260"/>
      <c r="BZ1260"/>
    </row>
    <row r="1261" spans="2:78" ht="18.75">
      <c r="B1261" s="363" t="s">
        <v>999</v>
      </c>
      <c r="C1261" s="364">
        <v>41559595000105</v>
      </c>
      <c r="D1261" s="365" t="s">
        <v>14</v>
      </c>
      <c r="E1261" s="365" t="s">
        <v>607</v>
      </c>
      <c r="F1261" s="365" t="s">
        <v>1424</v>
      </c>
      <c r="G1261" s="366" t="s">
        <v>1424</v>
      </c>
      <c r="H1261" s="366" t="s">
        <v>34</v>
      </c>
      <c r="I1261" s="366" t="s">
        <v>34</v>
      </c>
      <c r="J1261" s="366" t="s">
        <v>613</v>
      </c>
      <c r="K1261" s="367" t="s">
        <v>1815</v>
      </c>
      <c r="L1261" s="368"/>
      <c r="M1261" s="368" t="s">
        <v>1421</v>
      </c>
      <c r="N1261" s="367">
        <v>595543</v>
      </c>
      <c r="O1261" s="367" t="s">
        <v>1323</v>
      </c>
      <c r="P1261" s="371">
        <v>44316</v>
      </c>
      <c r="Q1261" s="372">
        <v>0.79678932999999996</v>
      </c>
      <c r="R1261" s="372">
        <v>2.8969322091633454</v>
      </c>
      <c r="S1261" s="367">
        <v>4</v>
      </c>
      <c r="T1261" s="369">
        <v>-0.36682207074983531</v>
      </c>
      <c r="U1261" s="369">
        <v>-3.9303231300204353</v>
      </c>
      <c r="V1261" s="369">
        <v>-0.3375711131756598</v>
      </c>
      <c r="W1261" s="369">
        <v>-3.0242496085335735</v>
      </c>
      <c r="Y1261" s="369"/>
      <c r="AA1261" s="369"/>
      <c r="AB1261" s="369">
        <v>0.2668134927693846</v>
      </c>
      <c r="AC1261" s="373">
        <v>-1.6835451390352716</v>
      </c>
      <c r="AD1261" s="575">
        <v>35416040000101</v>
      </c>
      <c r="AE1261" s="370" t="s">
        <v>1908</v>
      </c>
      <c r="AF1261" s="370" t="s">
        <v>1856</v>
      </c>
      <c r="AG1261" s="374" t="s">
        <v>59</v>
      </c>
      <c r="AH1261" s="374" t="s">
        <v>1813</v>
      </c>
      <c r="AI1261" s="374">
        <v>100</v>
      </c>
      <c r="AJ1261" s="374">
        <v>0</v>
      </c>
      <c r="AK1261" s="374">
        <v>0</v>
      </c>
      <c r="AL1261" s="722">
        <v>0</v>
      </c>
      <c r="AM1261" s="722">
        <v>0</v>
      </c>
      <c r="AN1261" s="369" t="s">
        <v>668</v>
      </c>
      <c r="AO1261" s="367" t="s">
        <v>1326</v>
      </c>
      <c r="AP1261" s="370" t="s">
        <v>1816</v>
      </c>
      <c r="AQ1261" s="376" t="s">
        <v>689</v>
      </c>
      <c r="AR1261" s="369">
        <v>1.8666666666666699E-3</v>
      </c>
      <c r="AS1261" s="369">
        <v>1.8666666666666699E-3</v>
      </c>
      <c r="AT1261" s="369" t="s">
        <v>1424</v>
      </c>
      <c r="AW1261"/>
      <c r="AX1261" s="198"/>
      <c r="AY1261" s="184"/>
      <c r="AZ1261" s="184"/>
      <c r="BA1261" s="184"/>
      <c r="BB1261" s="186"/>
      <c r="BC1261" s="184"/>
      <c r="BD1261" s="184"/>
      <c r="BE1261" s="184"/>
      <c r="BF1261" s="184"/>
      <c r="BG1261" s="186"/>
      <c r="BH1261" s="186"/>
      <c r="BI1261" s="199"/>
      <c r="BJ1261" s="199"/>
      <c r="BK1261" s="199"/>
      <c r="BL1261" s="186"/>
      <c r="BM1261" s="186"/>
      <c r="BN1261" s="186"/>
      <c r="BO1261" s="186"/>
      <c r="BP1261" s="186"/>
      <c r="BQ1261" s="186"/>
      <c r="BR1261" s="186"/>
      <c r="BS1261" s="186"/>
      <c r="BT1261" s="187"/>
      <c r="BU1261" s="188"/>
      <c r="BV1261" s="189"/>
      <c r="BW1261" s="185"/>
      <c r="BX1261"/>
      <c r="BZ1261"/>
    </row>
    <row r="1262" spans="2:78" ht="18.75">
      <c r="B1262" s="363" t="s">
        <v>595</v>
      </c>
      <c r="C1262" s="364">
        <v>41922414000155</v>
      </c>
      <c r="D1262" s="365" t="s">
        <v>14</v>
      </c>
      <c r="E1262" s="365" t="s">
        <v>607</v>
      </c>
      <c r="F1262" s="365" t="s">
        <v>1424</v>
      </c>
      <c r="G1262" s="366" t="s">
        <v>1424</v>
      </c>
      <c r="H1262" s="366" t="s">
        <v>34</v>
      </c>
      <c r="I1262" s="366" t="s">
        <v>34</v>
      </c>
      <c r="J1262" s="366" t="s">
        <v>608</v>
      </c>
      <c r="K1262" s="367" t="s">
        <v>48</v>
      </c>
      <c r="L1262" s="368"/>
      <c r="M1262" s="368" t="s">
        <v>34</v>
      </c>
      <c r="N1262" s="367">
        <v>596388</v>
      </c>
      <c r="O1262" s="367" t="s">
        <v>1323</v>
      </c>
      <c r="P1262" s="371">
        <v>44360</v>
      </c>
      <c r="Q1262" s="372">
        <v>5.06331065</v>
      </c>
      <c r="R1262" s="372">
        <v>4.2395074003571436</v>
      </c>
      <c r="S1262" s="367">
        <v>2</v>
      </c>
      <c r="T1262" s="369">
        <v>0.14823470928215832</v>
      </c>
      <c r="U1262" s="369">
        <v>1.5882640468513394</v>
      </c>
      <c r="V1262" s="369">
        <v>4.6626778693222848E-2</v>
      </c>
      <c r="W1262" s="369">
        <v>0.41772240486935192</v>
      </c>
      <c r="Y1262" s="369"/>
      <c r="AA1262" s="369"/>
      <c r="AB1262" s="369">
        <v>0.22141478289237512</v>
      </c>
      <c r="AC1262" s="373">
        <v>-0.2935425813173001</v>
      </c>
      <c r="AD1262" s="575">
        <v>41902964000102</v>
      </c>
      <c r="AE1262" s="370" t="s">
        <v>2149</v>
      </c>
      <c r="AF1262" s="370" t="s">
        <v>1858</v>
      </c>
      <c r="AG1262" s="374" t="s">
        <v>721</v>
      </c>
      <c r="AH1262" s="374" t="s">
        <v>1819</v>
      </c>
      <c r="AI1262" s="374">
        <v>5000</v>
      </c>
      <c r="AJ1262" s="374">
        <v>500</v>
      </c>
      <c r="AK1262" s="374">
        <v>2500</v>
      </c>
      <c r="AL1262" s="722">
        <v>1.89</v>
      </c>
      <c r="AM1262" s="722">
        <v>0</v>
      </c>
      <c r="AN1262" s="369" t="s">
        <v>668</v>
      </c>
      <c r="AO1262" s="367" t="s">
        <v>1326</v>
      </c>
      <c r="AP1262" s="370" t="s">
        <v>1816</v>
      </c>
      <c r="AQ1262" s="376" t="s">
        <v>661</v>
      </c>
      <c r="AR1262" s="369">
        <v>6.2993700000000003E-3</v>
      </c>
      <c r="AS1262" s="369">
        <v>6.2993700000000003E-3</v>
      </c>
      <c r="AT1262" s="369" t="s">
        <v>1424</v>
      </c>
      <c r="AW1262"/>
      <c r="AX1262" s="198"/>
      <c r="AY1262" s="184"/>
      <c r="AZ1262" s="184"/>
      <c r="BA1262" s="184"/>
      <c r="BB1262" s="186"/>
      <c r="BC1262" s="184"/>
      <c r="BD1262" s="184"/>
      <c r="BE1262" s="184"/>
      <c r="BF1262" s="184"/>
      <c r="BG1262" s="186"/>
      <c r="BH1262" s="186"/>
      <c r="BI1262" s="199"/>
      <c r="BJ1262" s="199"/>
      <c r="BK1262" s="199"/>
      <c r="BL1262" s="186"/>
      <c r="BM1262" s="186"/>
      <c r="BN1262" s="186"/>
      <c r="BO1262" s="186"/>
      <c r="BP1262" s="186"/>
      <c r="BQ1262" s="186"/>
      <c r="BR1262" s="186"/>
      <c r="BS1262" s="186"/>
      <c r="BT1262" s="187"/>
      <c r="BU1262" s="188"/>
      <c r="BV1262" s="189"/>
      <c r="BW1262" s="185"/>
      <c r="BX1262"/>
      <c r="BZ1262"/>
    </row>
    <row r="1263" spans="2:78" ht="18.75">
      <c r="B1263" s="363" t="s">
        <v>582</v>
      </c>
      <c r="C1263" s="364">
        <v>41063334000191</v>
      </c>
      <c r="D1263" s="365" t="s">
        <v>14</v>
      </c>
      <c r="E1263" s="365" t="s">
        <v>607</v>
      </c>
      <c r="F1263" s="365" t="s">
        <v>674</v>
      </c>
      <c r="G1263" s="366" t="s">
        <v>1424</v>
      </c>
      <c r="H1263" s="366" t="s">
        <v>34</v>
      </c>
      <c r="I1263" s="366" t="s">
        <v>34</v>
      </c>
      <c r="J1263" s="366" t="s">
        <v>612</v>
      </c>
      <c r="K1263" s="367" t="s">
        <v>49</v>
      </c>
      <c r="L1263" s="368" t="s">
        <v>1341</v>
      </c>
      <c r="M1263" s="368" t="s">
        <v>34</v>
      </c>
      <c r="N1263" s="367">
        <v>596949</v>
      </c>
      <c r="O1263" s="367" t="s">
        <v>1323</v>
      </c>
      <c r="P1263" s="371">
        <v>44366</v>
      </c>
      <c r="Q1263" s="372">
        <v>3.2669576500000002</v>
      </c>
      <c r="R1263" s="372">
        <v>2.0095430968825907</v>
      </c>
      <c r="S1263" s="367">
        <v>3</v>
      </c>
      <c r="T1263" s="369">
        <v>-0.38974574890890401</v>
      </c>
      <c r="U1263" s="369">
        <v>-4.1759393829071829</v>
      </c>
      <c r="V1263" s="369">
        <v>-0.43091709232752395</v>
      </c>
      <c r="W1263" s="369">
        <v>-3.8605224111809635</v>
      </c>
      <c r="Y1263" s="369"/>
      <c r="AA1263" s="369"/>
      <c r="AB1263" s="369">
        <v>0.27519058226251469</v>
      </c>
      <c r="AC1263" s="373">
        <v>-1.9715011083309391</v>
      </c>
      <c r="AD1263" s="575">
        <v>42115133000153</v>
      </c>
      <c r="AE1263" s="370" t="s">
        <v>1836</v>
      </c>
      <c r="AF1263" s="370" t="s">
        <v>1833</v>
      </c>
      <c r="AG1263" s="374" t="s">
        <v>1458</v>
      </c>
      <c r="AH1263" s="374" t="s">
        <v>1813</v>
      </c>
      <c r="AI1263" s="374">
        <v>5000</v>
      </c>
      <c r="AJ1263" s="374">
        <v>5000</v>
      </c>
      <c r="AK1263" s="374">
        <v>5000</v>
      </c>
      <c r="AL1263" s="722">
        <v>1</v>
      </c>
      <c r="AM1263" s="722">
        <v>0</v>
      </c>
      <c r="AN1263" s="369" t="s">
        <v>1815</v>
      </c>
      <c r="AO1263" s="367" t="s">
        <v>1326</v>
      </c>
      <c r="AP1263" s="370" t="s">
        <v>1816</v>
      </c>
      <c r="AQ1263" s="376" t="s">
        <v>689</v>
      </c>
      <c r="AR1263" s="369">
        <v>8.0000000000000002E-3</v>
      </c>
      <c r="AS1263" s="369">
        <v>8.0000000000000002E-3</v>
      </c>
      <c r="AT1263" s="369" t="s">
        <v>1424</v>
      </c>
      <c r="AW1263"/>
      <c r="AX1263" s="198"/>
      <c r="AY1263" s="184"/>
      <c r="AZ1263" s="184"/>
      <c r="BA1263" s="184"/>
      <c r="BB1263" s="186"/>
      <c r="BC1263" s="184"/>
      <c r="BD1263" s="184"/>
      <c r="BE1263" s="184"/>
      <c r="BF1263" s="184"/>
      <c r="BG1263" s="186"/>
      <c r="BH1263" s="186"/>
      <c r="BI1263" s="199"/>
      <c r="BJ1263" s="199"/>
      <c r="BK1263" s="199"/>
      <c r="BL1263" s="186"/>
      <c r="BM1263" s="186"/>
      <c r="BN1263" s="186"/>
      <c r="BO1263" s="186"/>
      <c r="BP1263" s="186"/>
      <c r="BQ1263" s="186"/>
      <c r="BR1263" s="186"/>
      <c r="BS1263" s="186"/>
      <c r="BT1263" s="187"/>
      <c r="BU1263" s="188"/>
      <c r="BV1263" s="189"/>
      <c r="BW1263" s="185"/>
      <c r="BX1263"/>
      <c r="BZ1263"/>
    </row>
    <row r="1264" spans="2:78" ht="18.75">
      <c r="B1264" s="363" t="s">
        <v>540</v>
      </c>
      <c r="C1264" s="364"/>
      <c r="D1264" s="365" t="s">
        <v>14</v>
      </c>
      <c r="E1264" s="365" t="s">
        <v>614</v>
      </c>
      <c r="F1264" s="365" t="s">
        <v>1424</v>
      </c>
      <c r="G1264" s="366" t="s">
        <v>1424</v>
      </c>
      <c r="H1264" s="366" t="s">
        <v>867</v>
      </c>
      <c r="I1264" s="366" t="s">
        <v>34</v>
      </c>
      <c r="J1264" s="366" t="s">
        <v>608</v>
      </c>
      <c r="L1264" s="368"/>
      <c r="M1264" s="368" t="s">
        <v>34</v>
      </c>
      <c r="N1264" s="367">
        <v>597236</v>
      </c>
      <c r="O1264" s="367" t="s">
        <v>1323</v>
      </c>
      <c r="P1264" s="371"/>
      <c r="S1264" s="367"/>
      <c r="U1264" s="369"/>
      <c r="W1264" s="369"/>
      <c r="Y1264" s="369"/>
      <c r="AA1264" s="369"/>
      <c r="AD1264" s="575">
        <v>41902620000101</v>
      </c>
      <c r="AE1264" s="370"/>
      <c r="AF1264" s="370"/>
      <c r="AG1264" s="374" t="s">
        <v>721</v>
      </c>
      <c r="AH1264" s="374"/>
      <c r="AI1264" s="374">
        <v>5000</v>
      </c>
      <c r="AJ1264" s="374">
        <v>500</v>
      </c>
      <c r="AK1264" s="374">
        <v>2500</v>
      </c>
      <c r="AN1264" s="369"/>
      <c r="AO1264" s="367" t="s">
        <v>1326</v>
      </c>
      <c r="AP1264" s="370"/>
      <c r="AR1264" s="369">
        <v>6.2993700000000003E-3</v>
      </c>
      <c r="AS1264" s="369">
        <v>6.2993700000000003E-3</v>
      </c>
      <c r="AT1264" s="369" t="s">
        <v>1424</v>
      </c>
      <c r="AW1264"/>
      <c r="AX1264" s="198"/>
      <c r="AY1264" s="184"/>
      <c r="AZ1264" s="184"/>
      <c r="BA1264" s="184"/>
      <c r="BB1264" s="186"/>
      <c r="BC1264" s="184"/>
      <c r="BD1264" s="184"/>
      <c r="BE1264" s="184"/>
      <c r="BF1264" s="184"/>
      <c r="BG1264" s="186"/>
      <c r="BH1264" s="186"/>
      <c r="BI1264" s="199"/>
      <c r="BJ1264" s="199"/>
      <c r="BK1264" s="199"/>
      <c r="BL1264" s="186"/>
      <c r="BM1264" s="186"/>
      <c r="BN1264" s="186"/>
      <c r="BO1264" s="186"/>
      <c r="BP1264" s="186"/>
      <c r="BQ1264" s="186"/>
      <c r="BR1264" s="186"/>
      <c r="BS1264" s="186"/>
      <c r="BT1264" s="187"/>
      <c r="BU1264" s="188"/>
      <c r="BV1264" s="189"/>
      <c r="BW1264" s="185"/>
      <c r="BX1264"/>
      <c r="BZ1264"/>
    </row>
    <row r="1265" spans="2:78" ht="18.75">
      <c r="B1265" s="363" t="s">
        <v>784</v>
      </c>
      <c r="C1265" s="364">
        <v>41544414000169</v>
      </c>
      <c r="D1265" s="365" t="s">
        <v>14</v>
      </c>
      <c r="E1265" s="365" t="s">
        <v>614</v>
      </c>
      <c r="F1265" s="365" t="s">
        <v>1424</v>
      </c>
      <c r="G1265" s="366" t="s">
        <v>1424</v>
      </c>
      <c r="H1265" s="366" t="s">
        <v>1339</v>
      </c>
      <c r="I1265" s="366" t="s">
        <v>34</v>
      </c>
      <c r="J1265" s="366" t="s">
        <v>611</v>
      </c>
      <c r="K1265" s="367" t="s">
        <v>1815</v>
      </c>
      <c r="L1265" s="368"/>
      <c r="M1265" s="368" t="s">
        <v>34</v>
      </c>
      <c r="N1265" s="367">
        <v>599190</v>
      </c>
      <c r="O1265" s="367" t="s">
        <v>1323</v>
      </c>
      <c r="P1265" s="371">
        <v>44310</v>
      </c>
      <c r="Q1265" s="372">
        <v>24.027263569999999</v>
      </c>
      <c r="R1265" s="372">
        <v>23.078888664879035</v>
      </c>
      <c r="S1265" s="367">
        <v>2</v>
      </c>
      <c r="T1265" s="369">
        <v>4.6778644460028218E-2</v>
      </c>
      <c r="U1265" s="369">
        <v>0.50121081301467396</v>
      </c>
      <c r="V1265" s="369">
        <v>9.0665885014147962E-2</v>
      </c>
      <c r="W1265" s="369">
        <v>0.81226223619052729</v>
      </c>
      <c r="Y1265" s="369"/>
      <c r="AA1265" s="369"/>
      <c r="AB1265" s="369">
        <v>9.7973765236142998E-2</v>
      </c>
      <c r="AC1265" s="373">
        <v>-0.2138895095090379</v>
      </c>
      <c r="AD1265" s="575">
        <v>41544386000180</v>
      </c>
      <c r="AE1265" s="370" t="s">
        <v>2150</v>
      </c>
      <c r="AF1265" s="370" t="s">
        <v>1833</v>
      </c>
      <c r="AG1265" s="374" t="s">
        <v>1458</v>
      </c>
      <c r="AH1265" s="374" t="s">
        <v>1894</v>
      </c>
      <c r="AI1265" s="374">
        <v>5000</v>
      </c>
      <c r="AJ1265" s="374">
        <v>1000</v>
      </c>
      <c r="AK1265" s="374">
        <v>5000</v>
      </c>
      <c r="AL1265" s="722">
        <v>1.87</v>
      </c>
      <c r="AM1265" s="722">
        <v>20</v>
      </c>
      <c r="AN1265" s="369" t="s">
        <v>1824</v>
      </c>
      <c r="AO1265" s="367" t="s">
        <v>1326</v>
      </c>
      <c r="AP1265" s="370" t="s">
        <v>1835</v>
      </c>
      <c r="AQ1265" s="376" t="s">
        <v>670</v>
      </c>
      <c r="AR1265" s="369">
        <v>4.9872900000000001E-3</v>
      </c>
      <c r="AS1265" s="369">
        <v>4.9872900000000001E-3</v>
      </c>
      <c r="AT1265" s="369" t="s">
        <v>1424</v>
      </c>
      <c r="AW1265"/>
      <c r="AX1265" s="198"/>
      <c r="AY1265" s="184"/>
      <c r="AZ1265" s="184"/>
      <c r="BA1265" s="184"/>
      <c r="BB1265" s="186"/>
      <c r="BC1265" s="184"/>
      <c r="BD1265" s="184"/>
      <c r="BE1265" s="184"/>
      <c r="BF1265" s="184"/>
      <c r="BG1265" s="186"/>
      <c r="BH1265" s="186"/>
      <c r="BI1265" s="199"/>
      <c r="BJ1265" s="199"/>
      <c r="BK1265" s="199"/>
      <c r="BL1265" s="186"/>
      <c r="BM1265" s="186"/>
      <c r="BN1265" s="186"/>
      <c r="BO1265" s="186"/>
      <c r="BP1265" s="186"/>
      <c r="BQ1265" s="186"/>
      <c r="BR1265" s="186"/>
      <c r="BS1265" s="186"/>
      <c r="BT1265" s="187"/>
      <c r="BU1265" s="188"/>
      <c r="BV1265" s="189"/>
      <c r="BW1265" s="185"/>
      <c r="BX1265"/>
      <c r="BZ1265"/>
    </row>
    <row r="1266" spans="2:78" ht="18.75">
      <c r="B1266" s="363" t="s">
        <v>1394</v>
      </c>
      <c r="C1266" s="364"/>
      <c r="D1266" s="365" t="s">
        <v>11</v>
      </c>
      <c r="E1266" s="365" t="s">
        <v>621</v>
      </c>
      <c r="F1266" s="365" t="s">
        <v>674</v>
      </c>
      <c r="G1266" s="366" t="s">
        <v>740</v>
      </c>
      <c r="H1266" s="366" t="s">
        <v>34</v>
      </c>
      <c r="I1266" s="366" t="s">
        <v>1424</v>
      </c>
      <c r="J1266" s="366" t="s">
        <v>608</v>
      </c>
      <c r="L1266" s="368"/>
      <c r="M1266" s="368" t="s">
        <v>1421</v>
      </c>
      <c r="N1266" s="367">
        <v>599433</v>
      </c>
      <c r="O1266" s="367" t="s">
        <v>1323</v>
      </c>
      <c r="P1266" s="371"/>
      <c r="S1266" s="367"/>
      <c r="U1266" s="369"/>
      <c r="W1266" s="369"/>
      <c r="Y1266" s="369"/>
      <c r="AA1266" s="369"/>
      <c r="AD1266" s="575">
        <v>0</v>
      </c>
      <c r="AE1266" s="370"/>
      <c r="AF1266" s="370"/>
      <c r="AG1266" s="374" t="s">
        <v>1458</v>
      </c>
      <c r="AH1266" s="374"/>
      <c r="AI1266" s="374">
        <v>0</v>
      </c>
      <c r="AJ1266" s="374">
        <v>0</v>
      </c>
      <c r="AK1266" s="374">
        <v>0</v>
      </c>
      <c r="AN1266" s="369"/>
      <c r="AO1266" s="367" t="s">
        <v>1326</v>
      </c>
      <c r="AP1266" s="370"/>
      <c r="AR1266" s="369">
        <v>6.6649999999999999E-4</v>
      </c>
      <c r="AS1266" s="369">
        <v>6.6649999999999999E-4</v>
      </c>
      <c r="AT1266" s="369" t="s">
        <v>1424</v>
      </c>
      <c r="AW1266"/>
      <c r="AX1266" s="198"/>
      <c r="AY1266" s="184"/>
      <c r="AZ1266" s="184"/>
      <c r="BA1266" s="184"/>
      <c r="BB1266" s="186"/>
      <c r="BC1266" s="184"/>
      <c r="BD1266" s="184"/>
      <c r="BE1266" s="184"/>
      <c r="BF1266" s="184"/>
      <c r="BG1266" s="186"/>
      <c r="BH1266" s="186"/>
      <c r="BI1266" s="199"/>
      <c r="BJ1266" s="199"/>
      <c r="BK1266" s="199"/>
      <c r="BL1266" s="186"/>
      <c r="BM1266" s="186"/>
      <c r="BN1266" s="186"/>
      <c r="BO1266" s="186"/>
      <c r="BP1266" s="186"/>
      <c r="BQ1266" s="186"/>
      <c r="BR1266" s="186"/>
      <c r="BS1266" s="186"/>
      <c r="BT1266" s="187"/>
      <c r="BU1266" s="188"/>
      <c r="BV1266" s="189"/>
      <c r="BW1266" s="185"/>
      <c r="BX1266"/>
      <c r="BZ1266"/>
    </row>
    <row r="1267" spans="2:78" ht="18.75">
      <c r="B1267" s="363" t="s">
        <v>498</v>
      </c>
      <c r="C1267" s="364"/>
      <c r="D1267" s="365" t="s">
        <v>14</v>
      </c>
      <c r="E1267" s="365" t="s">
        <v>607</v>
      </c>
      <c r="F1267" s="365" t="s">
        <v>862</v>
      </c>
      <c r="G1267" s="366" t="s">
        <v>1424</v>
      </c>
      <c r="H1267" s="366" t="s">
        <v>34</v>
      </c>
      <c r="I1267" s="366" t="s">
        <v>34</v>
      </c>
      <c r="J1267" s="366" t="s">
        <v>611</v>
      </c>
      <c r="L1267" s="368"/>
      <c r="M1267" s="368" t="s">
        <v>1421</v>
      </c>
      <c r="N1267" s="367">
        <v>599476</v>
      </c>
      <c r="O1267" s="367" t="s">
        <v>1323</v>
      </c>
      <c r="P1267" s="371"/>
      <c r="S1267" s="367"/>
      <c r="U1267" s="369"/>
      <c r="W1267" s="369"/>
      <c r="Y1267" s="369"/>
      <c r="AA1267" s="369"/>
      <c r="AD1267" s="575">
        <v>0</v>
      </c>
      <c r="AE1267" s="370"/>
      <c r="AF1267" s="370"/>
      <c r="AG1267" s="374" t="s">
        <v>1458</v>
      </c>
      <c r="AH1267" s="374"/>
      <c r="AI1267" s="374">
        <v>0</v>
      </c>
      <c r="AJ1267" s="374">
        <v>0</v>
      </c>
      <c r="AK1267" s="374">
        <v>0</v>
      </c>
      <c r="AN1267" s="369"/>
      <c r="AO1267" s="367" t="s">
        <v>1326</v>
      </c>
      <c r="AP1267" s="370"/>
      <c r="AR1267" s="369">
        <v>2.9997000000000001E-3</v>
      </c>
      <c r="AS1267" s="369">
        <v>2.9997000000000001E-3</v>
      </c>
      <c r="AT1267" s="369" t="s">
        <v>1424</v>
      </c>
      <c r="AW1267"/>
      <c r="AX1267" s="198"/>
      <c r="AY1267" s="184"/>
      <c r="AZ1267" s="184"/>
      <c r="BA1267" s="184"/>
      <c r="BB1267" s="186"/>
      <c r="BC1267" s="184"/>
      <c r="BD1267" s="184"/>
      <c r="BE1267" s="184"/>
      <c r="BF1267" s="184"/>
      <c r="BG1267" s="186"/>
      <c r="BH1267" s="186"/>
      <c r="BI1267" s="199"/>
      <c r="BJ1267" s="199"/>
      <c r="BK1267" s="199"/>
      <c r="BL1267" s="186"/>
      <c r="BM1267" s="186"/>
      <c r="BN1267" s="186"/>
      <c r="BO1267" s="186"/>
      <c r="BP1267" s="186"/>
      <c r="BQ1267" s="186"/>
      <c r="BR1267" s="186"/>
      <c r="BS1267" s="186"/>
      <c r="BT1267" s="187"/>
      <c r="BU1267" s="188"/>
      <c r="BV1267" s="189"/>
      <c r="BW1267" s="185"/>
      <c r="BX1267"/>
      <c r="BZ1267"/>
    </row>
    <row r="1268" spans="2:78" ht="18.75">
      <c r="B1268" s="363" t="s">
        <v>508</v>
      </c>
      <c r="C1268" s="364">
        <v>42081209000177</v>
      </c>
      <c r="D1268" s="365" t="s">
        <v>14</v>
      </c>
      <c r="E1268" s="365" t="s">
        <v>607</v>
      </c>
      <c r="F1268" s="365" t="s">
        <v>862</v>
      </c>
      <c r="G1268" s="366" t="s">
        <v>1424</v>
      </c>
      <c r="H1268" s="366" t="s">
        <v>34</v>
      </c>
      <c r="I1268" s="366" t="s">
        <v>34</v>
      </c>
      <c r="J1268" s="366" t="s">
        <v>611</v>
      </c>
      <c r="K1268" s="367" t="s">
        <v>48</v>
      </c>
      <c r="L1268" s="368"/>
      <c r="M1268" s="368" t="s">
        <v>1421</v>
      </c>
      <c r="N1268" s="367">
        <v>599484</v>
      </c>
      <c r="O1268" s="367" t="s">
        <v>1323</v>
      </c>
      <c r="P1268" s="371">
        <v>44370</v>
      </c>
      <c r="Q1268" s="372">
        <v>14.63374939</v>
      </c>
      <c r="R1268" s="372">
        <v>15.807862940753969</v>
      </c>
      <c r="S1268" s="367">
        <v>1</v>
      </c>
      <c r="T1268" s="369">
        <v>1.1993590411928379E-2</v>
      </c>
      <c r="U1268" s="369">
        <v>0.12850558776802989</v>
      </c>
      <c r="V1268" s="369">
        <v>2.3913592084175095E-2</v>
      </c>
      <c r="W1268" s="369">
        <v>0.21423832987026065</v>
      </c>
      <c r="Y1268" s="369"/>
      <c r="AA1268" s="369"/>
      <c r="AB1268" s="369">
        <v>0.17730203831165983</v>
      </c>
      <c r="AC1268" s="373">
        <v>-0.49468045802673227</v>
      </c>
      <c r="AD1268" s="575">
        <v>0</v>
      </c>
      <c r="AE1268" s="370" t="s">
        <v>2094</v>
      </c>
      <c r="AF1268" s="370" t="s">
        <v>1833</v>
      </c>
      <c r="AG1268" s="374" t="s">
        <v>1458</v>
      </c>
      <c r="AH1268" s="374" t="s">
        <v>1819</v>
      </c>
      <c r="AI1268" s="374">
        <v>0</v>
      </c>
      <c r="AJ1268" s="374">
        <v>0</v>
      </c>
      <c r="AK1268" s="374">
        <v>0</v>
      </c>
      <c r="AL1268" s="722">
        <v>0.05</v>
      </c>
      <c r="AM1268" s="722">
        <v>0</v>
      </c>
      <c r="AN1268" s="369" t="s">
        <v>1815</v>
      </c>
      <c r="AO1268" s="367" t="s">
        <v>1326</v>
      </c>
      <c r="AP1268" s="370" t="s">
        <v>1835</v>
      </c>
      <c r="AQ1268" s="376" t="s">
        <v>670</v>
      </c>
      <c r="AR1268" s="369">
        <v>1.6665000000000001E-4</v>
      </c>
      <c r="AS1268" s="369">
        <v>1.6665000000000001E-4</v>
      </c>
      <c r="AT1268" s="369" t="s">
        <v>1424</v>
      </c>
      <c r="AW1268"/>
      <c r="AX1268" s="198"/>
      <c r="AY1268" s="184"/>
      <c r="AZ1268" s="184"/>
      <c r="BA1268" s="184"/>
      <c r="BB1268" s="186"/>
      <c r="BC1268" s="184"/>
      <c r="BD1268" s="184"/>
      <c r="BE1268" s="184"/>
      <c r="BF1268" s="184"/>
      <c r="BG1268" s="186"/>
      <c r="BH1268" s="186"/>
      <c r="BI1268" s="199"/>
      <c r="BJ1268" s="199"/>
      <c r="BK1268" s="199"/>
      <c r="BL1268" s="186"/>
      <c r="BM1268" s="186"/>
      <c r="BN1268" s="186"/>
      <c r="BO1268" s="186"/>
      <c r="BP1268" s="186"/>
      <c r="BQ1268" s="186"/>
      <c r="BR1268" s="186"/>
      <c r="BS1268" s="186"/>
      <c r="BT1268" s="187"/>
      <c r="BU1268" s="188"/>
      <c r="BV1268" s="189"/>
      <c r="BW1268" s="185"/>
      <c r="BX1268"/>
      <c r="BZ1268"/>
    </row>
    <row r="1269" spans="2:78" ht="18.75">
      <c r="B1269" s="363" t="s">
        <v>492</v>
      </c>
      <c r="C1269" s="364">
        <v>34781162000126</v>
      </c>
      <c r="D1269" s="365" t="s">
        <v>11</v>
      </c>
      <c r="E1269" s="365" t="s">
        <v>620</v>
      </c>
      <c r="F1269" s="365" t="s">
        <v>665</v>
      </c>
      <c r="G1269" s="366" t="s">
        <v>740</v>
      </c>
      <c r="H1269" s="366" t="s">
        <v>34</v>
      </c>
      <c r="I1269" s="366" t="s">
        <v>1424</v>
      </c>
      <c r="J1269" s="366" t="s">
        <v>611</v>
      </c>
      <c r="K1269" s="367" t="s">
        <v>48</v>
      </c>
      <c r="L1269" s="368" t="s">
        <v>1341</v>
      </c>
      <c r="M1269" s="368" t="s">
        <v>34</v>
      </c>
      <c r="N1269" s="367">
        <v>599743</v>
      </c>
      <c r="O1269" s="367" t="s">
        <v>1323</v>
      </c>
      <c r="P1269" s="371">
        <v>43740</v>
      </c>
      <c r="Q1269" s="372">
        <v>295.85320440999999</v>
      </c>
      <c r="R1269" s="372">
        <v>262.6843258655951</v>
      </c>
      <c r="S1269" s="367">
        <v>1</v>
      </c>
      <c r="T1269" s="369">
        <v>6.8684744370296258E-2</v>
      </c>
      <c r="U1269" s="369">
        <v>0.73592420141540094</v>
      </c>
      <c r="V1269" s="369">
        <v>8.8228368038100857E-2</v>
      </c>
      <c r="W1269" s="369">
        <v>0.79042488259929011</v>
      </c>
      <c r="X1269" s="369">
        <v>0.11509269999999949</v>
      </c>
      <c r="Y1269" s="369">
        <v>0.78787588530517683</v>
      </c>
      <c r="Z1269" s="369">
        <v>0.11509269999999949</v>
      </c>
      <c r="AA1269" s="369">
        <v>0.62186813215304282</v>
      </c>
      <c r="AB1269" s="369">
        <v>2.1427688434064535E-2</v>
      </c>
      <c r="AC1269" s="373">
        <v>-1.0917219390762822</v>
      </c>
      <c r="AD1269" s="575">
        <v>35646238000173</v>
      </c>
      <c r="AE1269" s="370" t="s">
        <v>2096</v>
      </c>
      <c r="AF1269" s="370" t="s">
        <v>1856</v>
      </c>
      <c r="AG1269" s="374" t="s">
        <v>59</v>
      </c>
      <c r="AH1269" s="374" t="s">
        <v>1813</v>
      </c>
      <c r="AI1269" s="374">
        <v>1000</v>
      </c>
      <c r="AJ1269" s="374">
        <v>500</v>
      </c>
      <c r="AK1269" s="374">
        <v>1000</v>
      </c>
      <c r="AL1269" s="722">
        <v>0.83</v>
      </c>
      <c r="AM1269" s="722">
        <v>0</v>
      </c>
      <c r="AN1269" s="369" t="s">
        <v>1820</v>
      </c>
      <c r="AO1269" s="367" t="s">
        <v>1326</v>
      </c>
      <c r="AP1269" s="370" t="s">
        <v>1835</v>
      </c>
      <c r="AQ1269" s="376" t="s">
        <v>1950</v>
      </c>
      <c r="AR1269" s="369">
        <v>1.33333333333333E-3</v>
      </c>
      <c r="AS1269" s="369">
        <v>1.33333333333333E-3</v>
      </c>
      <c r="AT1269" s="369" t="s">
        <v>1424</v>
      </c>
      <c r="AW1269"/>
      <c r="AX1269" s="198"/>
      <c r="AY1269" s="184"/>
      <c r="AZ1269" s="184"/>
      <c r="BA1269" s="184"/>
      <c r="BB1269" s="186"/>
      <c r="BC1269" s="184"/>
      <c r="BD1269" s="184"/>
      <c r="BE1269" s="184"/>
      <c r="BF1269" s="184"/>
      <c r="BG1269" s="186"/>
      <c r="BH1269" s="186"/>
      <c r="BI1269" s="199"/>
      <c r="BJ1269" s="199"/>
      <c r="BK1269" s="199"/>
      <c r="BL1269" s="186"/>
      <c r="BM1269" s="186"/>
      <c r="BN1269" s="186"/>
      <c r="BO1269" s="186"/>
      <c r="BP1269" s="186"/>
      <c r="BQ1269" s="186"/>
      <c r="BR1269" s="186"/>
      <c r="BS1269" s="186"/>
      <c r="BT1269" s="187"/>
      <c r="BU1269" s="188"/>
      <c r="BV1269" s="189"/>
      <c r="BW1269" s="185"/>
      <c r="BX1269"/>
      <c r="BZ1269"/>
    </row>
    <row r="1270" spans="2:78" ht="18.75">
      <c r="B1270" s="363" t="s">
        <v>531</v>
      </c>
      <c r="C1270" s="364">
        <v>41594555000196</v>
      </c>
      <c r="D1270" s="365" t="s">
        <v>13</v>
      </c>
      <c r="E1270" s="365" t="s">
        <v>615</v>
      </c>
      <c r="F1270" s="365" t="s">
        <v>619</v>
      </c>
      <c r="G1270" s="366" t="s">
        <v>34</v>
      </c>
      <c r="H1270" s="366" t="s">
        <v>1340</v>
      </c>
      <c r="I1270" s="366" t="s">
        <v>34</v>
      </c>
      <c r="J1270" s="366" t="s">
        <v>1424</v>
      </c>
      <c r="K1270" s="367" t="s">
        <v>49</v>
      </c>
      <c r="L1270" s="368"/>
      <c r="M1270" s="368" t="s">
        <v>1421</v>
      </c>
      <c r="N1270" s="367">
        <v>600482</v>
      </c>
      <c r="O1270" s="367" t="s">
        <v>1323</v>
      </c>
      <c r="P1270" s="371">
        <v>44356</v>
      </c>
      <c r="Q1270" s="372">
        <v>5.09874794</v>
      </c>
      <c r="R1270" s="372">
        <v>7.7134668882089574</v>
      </c>
      <c r="S1270" s="367">
        <v>4</v>
      </c>
      <c r="T1270" s="369">
        <v>-0.22300922415592317</v>
      </c>
      <c r="U1270" s="369">
        <v>-2.3894372280169849</v>
      </c>
      <c r="V1270" s="369">
        <v>-0.22300922415592317</v>
      </c>
      <c r="W1270" s="369">
        <v>-1.9979066114640407</v>
      </c>
      <c r="Y1270" s="369"/>
      <c r="AA1270" s="369"/>
      <c r="AB1270" s="369">
        <v>0.23790360990084475</v>
      </c>
      <c r="AC1270" s="373">
        <v>-1.4065808833277194</v>
      </c>
      <c r="AD1270" s="575">
        <v>41594569000100</v>
      </c>
      <c r="AE1270" s="370" t="s">
        <v>2037</v>
      </c>
      <c r="AF1270" s="370" t="s">
        <v>1812</v>
      </c>
      <c r="AG1270" s="374" t="s">
        <v>1459</v>
      </c>
      <c r="AH1270" s="374" t="s">
        <v>1813</v>
      </c>
      <c r="AI1270" s="374">
        <v>500</v>
      </c>
      <c r="AJ1270" s="374">
        <v>0</v>
      </c>
      <c r="AK1270" s="374">
        <v>500</v>
      </c>
      <c r="AL1270" s="722">
        <v>0.5</v>
      </c>
      <c r="AM1270" s="722">
        <v>0</v>
      </c>
      <c r="AN1270" s="369" t="s">
        <v>1815</v>
      </c>
      <c r="AO1270" s="367" t="s">
        <v>1326</v>
      </c>
      <c r="AP1270" s="370" t="s">
        <v>1835</v>
      </c>
      <c r="AQ1270" s="376" t="s">
        <v>681</v>
      </c>
      <c r="AR1270" s="369">
        <v>3.3335000000000001E-3</v>
      </c>
      <c r="AS1270" s="369">
        <v>3.3335000000000001E-3</v>
      </c>
      <c r="AT1270" s="369" t="s">
        <v>1424</v>
      </c>
      <c r="AW1270"/>
      <c r="AX1270" s="198"/>
      <c r="AY1270" s="184"/>
      <c r="AZ1270" s="184"/>
      <c r="BA1270" s="184"/>
      <c r="BB1270" s="186"/>
      <c r="BC1270" s="184"/>
      <c r="BD1270" s="184"/>
      <c r="BE1270" s="184"/>
      <c r="BF1270" s="184"/>
      <c r="BG1270" s="186"/>
      <c r="BH1270" s="186"/>
      <c r="BI1270" s="199"/>
      <c r="BJ1270" s="199"/>
      <c r="BK1270" s="199"/>
      <c r="BL1270" s="186"/>
      <c r="BM1270" s="186"/>
      <c r="BN1270" s="186"/>
      <c r="BO1270" s="186"/>
      <c r="BP1270" s="186"/>
      <c r="BQ1270" s="186"/>
      <c r="BR1270" s="186"/>
      <c r="BS1270" s="186"/>
      <c r="BT1270" s="187"/>
      <c r="BU1270" s="188"/>
      <c r="BV1270" s="189"/>
      <c r="BW1270" s="185"/>
      <c r="BX1270"/>
      <c r="BZ1270"/>
    </row>
    <row r="1271" spans="2:78" ht="18.75">
      <c r="B1271" s="363" t="s">
        <v>1209</v>
      </c>
      <c r="C1271" s="364">
        <v>41744647000105</v>
      </c>
      <c r="D1271" s="365" t="s">
        <v>14</v>
      </c>
      <c r="E1271" s="365" t="s">
        <v>607</v>
      </c>
      <c r="F1271" s="365" t="s">
        <v>1424</v>
      </c>
      <c r="G1271" s="366" t="s">
        <v>1424</v>
      </c>
      <c r="H1271" s="366" t="s">
        <v>34</v>
      </c>
      <c r="I1271" s="366" t="s">
        <v>34</v>
      </c>
      <c r="J1271" s="366" t="s">
        <v>608</v>
      </c>
      <c r="K1271" s="367" t="s">
        <v>48</v>
      </c>
      <c r="L1271" s="368"/>
      <c r="M1271" s="368" t="s">
        <v>1421</v>
      </c>
      <c r="N1271" s="367">
        <v>600504</v>
      </c>
      <c r="O1271" s="367" t="s">
        <v>1326</v>
      </c>
      <c r="P1271" s="371">
        <v>44324</v>
      </c>
      <c r="Q1271" s="372">
        <v>5.8745455</v>
      </c>
      <c r="R1271" s="372">
        <v>6.1595556305952366</v>
      </c>
      <c r="S1271" s="367">
        <v>2</v>
      </c>
      <c r="T1271" s="369">
        <v>4.6366673442282957E-2</v>
      </c>
      <c r="U1271" s="369">
        <v>0.49679674050090067</v>
      </c>
      <c r="V1271" s="369">
        <v>3.5399877099593136E-2</v>
      </c>
      <c r="W1271" s="369">
        <v>0.31714225620031655</v>
      </c>
      <c r="Y1271" s="369"/>
      <c r="AA1271" s="369"/>
      <c r="AB1271" s="369">
        <v>0.204756873057407</v>
      </c>
      <c r="AC1271" s="373">
        <v>-0.37225401700824517</v>
      </c>
      <c r="AD1271" s="575">
        <v>41673080000123</v>
      </c>
      <c r="AE1271" s="370" t="s">
        <v>2151</v>
      </c>
      <c r="AF1271" s="370" t="s">
        <v>1833</v>
      </c>
      <c r="AG1271" s="374" t="s">
        <v>1458</v>
      </c>
      <c r="AH1271" s="374" t="s">
        <v>1819</v>
      </c>
      <c r="AI1271" s="374">
        <v>1000</v>
      </c>
      <c r="AJ1271" s="374">
        <v>500</v>
      </c>
      <c r="AK1271" s="374">
        <v>300</v>
      </c>
      <c r="AL1271" s="722">
        <v>0.9</v>
      </c>
      <c r="AM1271" s="722">
        <v>10</v>
      </c>
      <c r="AN1271" s="369" t="s">
        <v>1815</v>
      </c>
      <c r="AO1271" s="367" t="s">
        <v>1326</v>
      </c>
      <c r="AP1271" s="370" t="s">
        <v>1816</v>
      </c>
      <c r="AQ1271" s="376" t="s">
        <v>661</v>
      </c>
      <c r="AR1271" s="369">
        <v>1.8E-3</v>
      </c>
      <c r="AS1271" s="369">
        <v>1.8E-3</v>
      </c>
      <c r="AT1271" s="369" t="s">
        <v>1424</v>
      </c>
      <c r="AW1271"/>
      <c r="AX1271" s="198"/>
      <c r="AY1271" s="184"/>
      <c r="AZ1271" s="184"/>
      <c r="BA1271" s="184"/>
      <c r="BB1271" s="186"/>
      <c r="BC1271" s="184"/>
      <c r="BD1271" s="184"/>
      <c r="BE1271" s="184"/>
      <c r="BF1271" s="184"/>
      <c r="BG1271" s="186"/>
      <c r="BH1271" s="186"/>
      <c r="BI1271" s="199"/>
      <c r="BJ1271" s="199"/>
      <c r="BK1271" s="199"/>
      <c r="BL1271" s="186"/>
      <c r="BM1271" s="186"/>
      <c r="BN1271" s="186"/>
      <c r="BO1271" s="186"/>
      <c r="BP1271" s="186"/>
      <c r="BQ1271" s="186"/>
      <c r="BR1271" s="186"/>
      <c r="BS1271" s="186"/>
      <c r="BT1271" s="187"/>
      <c r="BU1271" s="188"/>
      <c r="BV1271" s="189"/>
      <c r="BW1271" s="185"/>
      <c r="BX1271"/>
      <c r="BZ1271"/>
    </row>
    <row r="1272" spans="2:78" ht="18.75">
      <c r="B1272" s="363" t="s">
        <v>530</v>
      </c>
      <c r="C1272" s="364">
        <v>41594603000146</v>
      </c>
      <c r="D1272" s="365" t="s">
        <v>13</v>
      </c>
      <c r="E1272" s="365" t="s">
        <v>616</v>
      </c>
      <c r="F1272" s="365" t="s">
        <v>619</v>
      </c>
      <c r="G1272" s="366" t="s">
        <v>34</v>
      </c>
      <c r="H1272" s="366" t="s">
        <v>1340</v>
      </c>
      <c r="I1272" s="366" t="s">
        <v>34</v>
      </c>
      <c r="J1272" s="366" t="s">
        <v>611</v>
      </c>
      <c r="K1272" s="367" t="s">
        <v>48</v>
      </c>
      <c r="L1272" s="368"/>
      <c r="M1272" s="368" t="s">
        <v>1421</v>
      </c>
      <c r="N1272" s="367">
        <v>600520</v>
      </c>
      <c r="O1272" s="367" t="s">
        <v>1323</v>
      </c>
      <c r="P1272" s="371">
        <v>44353</v>
      </c>
      <c r="Q1272" s="372">
        <v>6.0183036200000002</v>
      </c>
      <c r="R1272" s="372">
        <v>12.781814177985078</v>
      </c>
      <c r="S1272" s="367">
        <v>4</v>
      </c>
      <c r="T1272" s="369">
        <v>-0.18684627864102765</v>
      </c>
      <c r="U1272" s="369">
        <v>-2.0019685544000323</v>
      </c>
      <c r="V1272" s="369">
        <v>-0.18684627864102765</v>
      </c>
      <c r="W1272" s="369">
        <v>-1.6739281383417455</v>
      </c>
      <c r="Y1272" s="369"/>
      <c r="AA1272" s="369"/>
      <c r="AB1272" s="369">
        <v>0.16681963439703407</v>
      </c>
      <c r="AC1272" s="373">
        <v>-1.7891642391202507</v>
      </c>
      <c r="AD1272" s="575">
        <v>41594622000172</v>
      </c>
      <c r="AE1272" s="370" t="s">
        <v>2037</v>
      </c>
      <c r="AF1272" s="370" t="s">
        <v>1812</v>
      </c>
      <c r="AG1272" s="374" t="s">
        <v>1459</v>
      </c>
      <c r="AH1272" s="374" t="s">
        <v>1813</v>
      </c>
      <c r="AI1272" s="374">
        <v>500</v>
      </c>
      <c r="AJ1272" s="374">
        <v>0</v>
      </c>
      <c r="AK1272" s="374">
        <v>500</v>
      </c>
      <c r="AL1272" s="722">
        <v>0.5</v>
      </c>
      <c r="AM1272" s="722">
        <v>0</v>
      </c>
      <c r="AN1272" s="369" t="s">
        <v>1815</v>
      </c>
      <c r="AO1272" s="367" t="s">
        <v>1326</v>
      </c>
      <c r="AP1272" s="370" t="s">
        <v>1835</v>
      </c>
      <c r="AQ1272" s="376" t="s">
        <v>681</v>
      </c>
      <c r="AR1272" s="369">
        <v>3.3335000000000001E-3</v>
      </c>
      <c r="AS1272" s="369">
        <v>3.3335000000000001E-3</v>
      </c>
      <c r="AT1272" s="369" t="s">
        <v>1424</v>
      </c>
      <c r="AW1272"/>
      <c r="AX1272" s="198"/>
      <c r="AY1272" s="184"/>
      <c r="AZ1272" s="184"/>
      <c r="BA1272" s="184"/>
      <c r="BB1272" s="186"/>
      <c r="BC1272" s="184"/>
      <c r="BD1272" s="184"/>
      <c r="BE1272" s="184"/>
      <c r="BF1272" s="184"/>
      <c r="BG1272" s="186"/>
      <c r="BH1272" s="186"/>
      <c r="BI1272" s="199"/>
      <c r="BJ1272" s="199"/>
      <c r="BK1272" s="199"/>
      <c r="BL1272" s="186"/>
      <c r="BM1272" s="186"/>
      <c r="BN1272" s="186"/>
      <c r="BO1272" s="186"/>
      <c r="BP1272" s="186"/>
      <c r="BQ1272" s="186"/>
      <c r="BR1272" s="186"/>
      <c r="BS1272" s="186"/>
      <c r="BT1272" s="187"/>
      <c r="BU1272" s="188"/>
      <c r="BV1272" s="189"/>
      <c r="BW1272" s="185"/>
      <c r="BX1272"/>
      <c r="BZ1272"/>
    </row>
    <row r="1273" spans="2:78" ht="18.75">
      <c r="B1273" s="363" t="s">
        <v>804</v>
      </c>
      <c r="C1273" s="364">
        <v>41673246000101</v>
      </c>
      <c r="D1273" s="365" t="s">
        <v>14</v>
      </c>
      <c r="E1273" s="365" t="s">
        <v>607</v>
      </c>
      <c r="F1273" s="365" t="s">
        <v>1424</v>
      </c>
      <c r="G1273" s="366" t="s">
        <v>868</v>
      </c>
      <c r="H1273" s="366" t="s">
        <v>34</v>
      </c>
      <c r="I1273" s="366" t="s">
        <v>34</v>
      </c>
      <c r="J1273" s="366" t="s">
        <v>611</v>
      </c>
      <c r="K1273" s="367" t="s">
        <v>48</v>
      </c>
      <c r="L1273" s="368"/>
      <c r="M1273" s="368" t="s">
        <v>1421</v>
      </c>
      <c r="N1273" s="367">
        <v>600547</v>
      </c>
      <c r="O1273" s="367" t="s">
        <v>1323</v>
      </c>
      <c r="P1273" s="371">
        <v>44317</v>
      </c>
      <c r="Q1273" s="372">
        <v>0.99354355999999999</v>
      </c>
      <c r="R1273" s="372">
        <v>1.1789621079761907</v>
      </c>
      <c r="S1273" s="367">
        <v>4</v>
      </c>
      <c r="T1273" s="369">
        <v>-0.38201618016163053</v>
      </c>
      <c r="U1273" s="369">
        <v>-4.0931207488746351</v>
      </c>
      <c r="V1273" s="369">
        <v>-0.35187651844426704</v>
      </c>
      <c r="W1273" s="369">
        <v>-3.1524096156991956</v>
      </c>
      <c r="Y1273" s="369"/>
      <c r="AA1273" s="369"/>
      <c r="AB1273" s="369">
        <v>0.35557600397938488</v>
      </c>
      <c r="AC1273" s="373">
        <v>-1.3035130572995566</v>
      </c>
      <c r="AD1273" s="575">
        <v>0</v>
      </c>
      <c r="AE1273" s="370" t="s">
        <v>1889</v>
      </c>
      <c r="AF1273" s="370" t="s">
        <v>1833</v>
      </c>
      <c r="AG1273" s="374" t="s">
        <v>1458</v>
      </c>
      <c r="AH1273" s="374" t="s">
        <v>1813</v>
      </c>
      <c r="AI1273" s="374">
        <v>100</v>
      </c>
      <c r="AJ1273" s="374">
        <v>100</v>
      </c>
      <c r="AK1273" s="374">
        <v>100</v>
      </c>
      <c r="AL1273" s="722">
        <v>0.04</v>
      </c>
      <c r="AM1273" s="722">
        <v>0</v>
      </c>
      <c r="AN1273" s="369" t="s">
        <v>1815</v>
      </c>
      <c r="AO1273" s="367" t="s">
        <v>1326</v>
      </c>
      <c r="AP1273" s="370" t="s">
        <v>1816</v>
      </c>
      <c r="AQ1273" s="376" t="s">
        <v>689</v>
      </c>
      <c r="AR1273" s="369">
        <v>0</v>
      </c>
      <c r="AS1273" s="369">
        <v>0</v>
      </c>
      <c r="AT1273" s="369" t="s">
        <v>1424</v>
      </c>
      <c r="AW1273"/>
      <c r="AX1273" s="198"/>
      <c r="AY1273" s="184"/>
      <c r="AZ1273" s="184"/>
      <c r="BA1273" s="184"/>
      <c r="BB1273" s="186"/>
      <c r="BC1273" s="184"/>
      <c r="BD1273" s="184"/>
      <c r="BE1273" s="184"/>
      <c r="BF1273" s="184"/>
      <c r="BG1273" s="186"/>
      <c r="BH1273" s="186"/>
      <c r="BI1273" s="199"/>
      <c r="BJ1273" s="199"/>
      <c r="BK1273" s="199"/>
      <c r="BL1273" s="186"/>
      <c r="BM1273" s="186"/>
      <c r="BN1273" s="186"/>
      <c r="BO1273" s="186"/>
      <c r="BP1273" s="186"/>
      <c r="BQ1273" s="186"/>
      <c r="BR1273" s="186"/>
      <c r="BS1273" s="186"/>
      <c r="BT1273" s="187"/>
      <c r="BU1273" s="188"/>
      <c r="BV1273" s="189"/>
      <c r="BW1273" s="185"/>
      <c r="BX1273"/>
      <c r="BZ1273"/>
    </row>
    <row r="1274" spans="2:78" ht="18.75">
      <c r="B1274" s="363" t="s">
        <v>546</v>
      </c>
      <c r="C1274" s="364">
        <v>41762791000174</v>
      </c>
      <c r="D1274" s="365" t="s">
        <v>13</v>
      </c>
      <c r="E1274" s="365" t="s">
        <v>615</v>
      </c>
      <c r="F1274" s="365" t="s">
        <v>619</v>
      </c>
      <c r="G1274" s="366" t="s">
        <v>34</v>
      </c>
      <c r="H1274" s="366" t="s">
        <v>1339</v>
      </c>
      <c r="I1274" s="366" t="s">
        <v>34</v>
      </c>
      <c r="J1274" s="366" t="s">
        <v>1424</v>
      </c>
      <c r="K1274" s="367" t="s">
        <v>48</v>
      </c>
      <c r="L1274" s="368"/>
      <c r="M1274" s="368" t="s">
        <v>34</v>
      </c>
      <c r="N1274" s="367">
        <v>600563</v>
      </c>
      <c r="O1274" s="367" t="s">
        <v>1323</v>
      </c>
      <c r="P1274" s="371">
        <v>44332</v>
      </c>
      <c r="Q1274" s="372">
        <v>7.7294724800000001</v>
      </c>
      <c r="R1274" s="372">
        <v>13.304122143790851</v>
      </c>
      <c r="S1274" s="367">
        <v>3</v>
      </c>
      <c r="T1274" s="369">
        <v>5.4231934408532689E-2</v>
      </c>
      <c r="U1274" s="369">
        <v>0.58106925179256774</v>
      </c>
      <c r="V1274" s="369">
        <v>5.4231934408532689E-2</v>
      </c>
      <c r="W1274" s="369">
        <v>0.48585586859642843</v>
      </c>
      <c r="Y1274" s="369"/>
      <c r="AA1274" s="369"/>
      <c r="AB1274" s="369">
        <v>3.8062459284965842E-2</v>
      </c>
      <c r="AC1274" s="373">
        <v>-1.5077720219564374</v>
      </c>
      <c r="AD1274" s="575">
        <v>0</v>
      </c>
      <c r="AE1274" s="370" t="s">
        <v>2152</v>
      </c>
      <c r="AF1274" s="370" t="s">
        <v>1833</v>
      </c>
      <c r="AG1274" s="374" t="s">
        <v>1458</v>
      </c>
      <c r="AH1274" s="374" t="s">
        <v>1819</v>
      </c>
      <c r="AI1274" s="374">
        <v>1000</v>
      </c>
      <c r="AJ1274" s="374">
        <v>0</v>
      </c>
      <c r="AK1274" s="374">
        <v>0</v>
      </c>
      <c r="AL1274" s="722">
        <v>1.25</v>
      </c>
      <c r="AM1274" s="722">
        <v>0</v>
      </c>
      <c r="AN1274" s="369" t="s">
        <v>1815</v>
      </c>
      <c r="AO1274" s="367" t="s">
        <v>1326</v>
      </c>
      <c r="AP1274" s="370" t="s">
        <v>1835</v>
      </c>
      <c r="AQ1274" s="376" t="s">
        <v>670</v>
      </c>
      <c r="AR1274" s="369">
        <v>3.7499999999999999E-3</v>
      </c>
      <c r="AS1274" s="369">
        <v>3.7499999999999999E-3</v>
      </c>
      <c r="AT1274" s="369" t="s">
        <v>1424</v>
      </c>
      <c r="AW1274"/>
      <c r="AX1274" s="198"/>
      <c r="AY1274" s="184"/>
      <c r="AZ1274" s="184"/>
      <c r="BA1274" s="184"/>
      <c r="BB1274" s="186"/>
      <c r="BC1274" s="184"/>
      <c r="BD1274" s="184"/>
      <c r="BE1274" s="184"/>
      <c r="BF1274" s="184"/>
      <c r="BG1274" s="186"/>
      <c r="BH1274" s="186"/>
      <c r="BI1274" s="199"/>
      <c r="BJ1274" s="199"/>
      <c r="BK1274" s="199"/>
      <c r="BL1274" s="186"/>
      <c r="BM1274" s="186"/>
      <c r="BN1274" s="186"/>
      <c r="BO1274" s="186"/>
      <c r="BP1274" s="186"/>
      <c r="BQ1274" s="186"/>
      <c r="BR1274" s="186"/>
      <c r="BS1274" s="186"/>
      <c r="BT1274" s="187"/>
      <c r="BU1274" s="188"/>
      <c r="BV1274" s="189"/>
      <c r="BW1274" s="185"/>
      <c r="BX1274"/>
      <c r="BZ1274"/>
    </row>
    <row r="1275" spans="2:78" ht="18.75">
      <c r="B1275" s="363" t="s">
        <v>574</v>
      </c>
      <c r="C1275" s="364">
        <v>41360111000196</v>
      </c>
      <c r="D1275" s="365" t="s">
        <v>14</v>
      </c>
      <c r="E1275" s="365" t="s">
        <v>614</v>
      </c>
      <c r="F1275" s="365" t="s">
        <v>1424</v>
      </c>
      <c r="G1275" s="366" t="s">
        <v>1424</v>
      </c>
      <c r="H1275" s="366" t="s">
        <v>1340</v>
      </c>
      <c r="I1275" s="366" t="s">
        <v>34</v>
      </c>
      <c r="J1275" s="366" t="s">
        <v>608</v>
      </c>
      <c r="K1275" s="367" t="s">
        <v>48</v>
      </c>
      <c r="L1275" s="368"/>
      <c r="M1275" s="368" t="s">
        <v>34</v>
      </c>
      <c r="N1275" s="367">
        <v>600954</v>
      </c>
      <c r="O1275" s="367" t="s">
        <v>1323</v>
      </c>
      <c r="P1275" s="371">
        <v>44294</v>
      </c>
      <c r="Q1275" s="372">
        <v>95.491742389999999</v>
      </c>
      <c r="R1275" s="372">
        <v>66.417884587698396</v>
      </c>
      <c r="S1275" s="367">
        <v>2</v>
      </c>
      <c r="T1275" s="369">
        <v>7.0212968493689853E-2</v>
      </c>
      <c r="U1275" s="369">
        <v>0.75229839233513252</v>
      </c>
      <c r="V1275" s="369">
        <v>1.2950070972306049E-2</v>
      </c>
      <c r="W1275" s="369">
        <v>0.11601776793057203</v>
      </c>
      <c r="Y1275" s="369"/>
      <c r="AA1275" s="369"/>
      <c r="AB1275" s="369">
        <v>0.23318470079459308</v>
      </c>
      <c r="AC1275" s="373">
        <v>-0.42314686296624349</v>
      </c>
      <c r="AD1275" s="575">
        <v>41301308000154</v>
      </c>
      <c r="AE1275" s="370" t="s">
        <v>2153</v>
      </c>
      <c r="AF1275" s="370" t="s">
        <v>1856</v>
      </c>
      <c r="AG1275" s="374" t="s">
        <v>59</v>
      </c>
      <c r="AH1275" s="374" t="s">
        <v>1813</v>
      </c>
      <c r="AI1275" s="374">
        <v>20000</v>
      </c>
      <c r="AJ1275" s="374">
        <v>0</v>
      </c>
      <c r="AK1275" s="374">
        <v>0</v>
      </c>
      <c r="AL1275" s="722">
        <v>0</v>
      </c>
      <c r="AM1275" s="722">
        <v>0</v>
      </c>
      <c r="AN1275" s="369" t="s">
        <v>1814</v>
      </c>
      <c r="AO1275" s="367" t="s">
        <v>1326</v>
      </c>
      <c r="AP1275" s="370" t="s">
        <v>1816</v>
      </c>
      <c r="AQ1275" s="376" t="s">
        <v>661</v>
      </c>
      <c r="AR1275" s="369">
        <v>6.6666666666666697E-3</v>
      </c>
      <c r="AS1275" s="369">
        <v>6.6666666666666697E-3</v>
      </c>
      <c r="AT1275" s="369" t="s">
        <v>1424</v>
      </c>
      <c r="AW1275"/>
      <c r="AX1275" s="198"/>
      <c r="AY1275" s="184"/>
      <c r="AZ1275" s="184"/>
      <c r="BA1275" s="184"/>
      <c r="BB1275" s="186"/>
      <c r="BC1275" s="184"/>
      <c r="BD1275" s="184"/>
      <c r="BE1275" s="184"/>
      <c r="BF1275" s="184"/>
      <c r="BG1275" s="186"/>
      <c r="BH1275" s="186"/>
      <c r="BI1275" s="199"/>
      <c r="BJ1275" s="199"/>
      <c r="BK1275" s="199"/>
      <c r="BL1275" s="186"/>
      <c r="BM1275" s="186"/>
      <c r="BN1275" s="186"/>
      <c r="BO1275" s="186"/>
      <c r="BP1275" s="186"/>
      <c r="BQ1275" s="186"/>
      <c r="BR1275" s="186"/>
      <c r="BS1275" s="186"/>
      <c r="BT1275" s="187"/>
      <c r="BU1275" s="188"/>
      <c r="BV1275" s="189"/>
      <c r="BW1275" s="185"/>
      <c r="BX1275"/>
      <c r="BZ1275"/>
    </row>
    <row r="1276" spans="2:78" ht="18.75">
      <c r="B1276" s="363" t="s">
        <v>467</v>
      </c>
      <c r="C1276" s="364">
        <v>41902590000125</v>
      </c>
      <c r="D1276" s="365" t="s">
        <v>13</v>
      </c>
      <c r="E1276" s="365" t="s">
        <v>616</v>
      </c>
      <c r="F1276" s="365" t="s">
        <v>617</v>
      </c>
      <c r="G1276" s="366" t="s">
        <v>34</v>
      </c>
      <c r="H1276" s="366" t="s">
        <v>867</v>
      </c>
      <c r="I1276" s="366" t="s">
        <v>34</v>
      </c>
      <c r="J1276" s="366" t="s">
        <v>608</v>
      </c>
      <c r="K1276" s="367" t="s">
        <v>48</v>
      </c>
      <c r="L1276" s="368"/>
      <c r="M1276" s="368" t="s">
        <v>34</v>
      </c>
      <c r="N1276" s="367">
        <v>601322</v>
      </c>
      <c r="O1276" s="367" t="s">
        <v>1323</v>
      </c>
      <c r="P1276" s="371">
        <v>44357</v>
      </c>
      <c r="Q1276" s="372">
        <v>61.686007310000001</v>
      </c>
      <c r="R1276" s="372">
        <v>46.844631350909069</v>
      </c>
      <c r="S1276" s="367">
        <v>2</v>
      </c>
      <c r="T1276" s="369">
        <v>0.16769965734918979</v>
      </c>
      <c r="U1276" s="369">
        <v>1.7968216602362606</v>
      </c>
      <c r="V1276" s="369">
        <v>0.16769965734918979</v>
      </c>
      <c r="W1276" s="369">
        <v>1.5023963938098903</v>
      </c>
      <c r="Y1276" s="369"/>
      <c r="AA1276" s="369"/>
      <c r="AB1276" s="369">
        <v>7.7083607068668958E-2</v>
      </c>
      <c r="AC1276" s="373">
        <v>0.72749854186212393</v>
      </c>
      <c r="AD1276" s="575">
        <v>41902547000160</v>
      </c>
      <c r="AE1276" s="370" t="s">
        <v>2102</v>
      </c>
      <c r="AF1276" s="370" t="s">
        <v>1858</v>
      </c>
      <c r="AG1276" s="374" t="s">
        <v>721</v>
      </c>
      <c r="AH1276" s="374" t="s">
        <v>1813</v>
      </c>
      <c r="AI1276" s="374">
        <v>5000</v>
      </c>
      <c r="AJ1276" s="374">
        <v>5000</v>
      </c>
      <c r="AK1276" s="374">
        <v>5000</v>
      </c>
      <c r="AL1276" s="722">
        <v>2</v>
      </c>
      <c r="AM1276" s="722">
        <v>20</v>
      </c>
      <c r="AN1276" s="369" t="s">
        <v>1820</v>
      </c>
      <c r="AO1276" s="367" t="s">
        <v>1326</v>
      </c>
      <c r="AP1276" s="370" t="s">
        <v>1816</v>
      </c>
      <c r="AQ1276" s="376" t="s">
        <v>661</v>
      </c>
      <c r="AR1276" s="369">
        <v>4.0000000000000001E-3</v>
      </c>
      <c r="AS1276" s="369">
        <v>4.0000000000000001E-3</v>
      </c>
      <c r="AT1276" s="369" t="s">
        <v>1424</v>
      </c>
      <c r="AW1276"/>
      <c r="AX1276" s="198"/>
      <c r="AY1276" s="184"/>
      <c r="AZ1276" s="184"/>
      <c r="BA1276" s="184"/>
      <c r="BB1276" s="186"/>
      <c r="BC1276" s="184"/>
      <c r="BD1276" s="184"/>
      <c r="BE1276" s="184"/>
      <c r="BF1276" s="184"/>
      <c r="BG1276" s="186"/>
      <c r="BH1276" s="186"/>
      <c r="BI1276" s="199"/>
      <c r="BJ1276" s="199"/>
      <c r="BK1276" s="199"/>
      <c r="BL1276" s="186"/>
      <c r="BM1276" s="186"/>
      <c r="BN1276" s="186"/>
      <c r="BO1276" s="186"/>
      <c r="BP1276" s="186"/>
      <c r="BQ1276" s="186"/>
      <c r="BR1276" s="186"/>
      <c r="BS1276" s="186"/>
      <c r="BT1276" s="187"/>
      <c r="BU1276" s="188"/>
      <c r="BV1276" s="189"/>
      <c r="BW1276" s="185"/>
      <c r="BX1276"/>
      <c r="BZ1276"/>
    </row>
    <row r="1277" spans="2:78" ht="18.75">
      <c r="B1277" s="363" t="s">
        <v>499</v>
      </c>
      <c r="C1277" s="364">
        <v>42480017000133</v>
      </c>
      <c r="D1277" s="365" t="s">
        <v>14</v>
      </c>
      <c r="E1277" s="365" t="s">
        <v>607</v>
      </c>
      <c r="F1277" s="365" t="s">
        <v>862</v>
      </c>
      <c r="G1277" s="366" t="s">
        <v>1424</v>
      </c>
      <c r="H1277" s="366" t="s">
        <v>34</v>
      </c>
      <c r="I1277" s="366" t="s">
        <v>34</v>
      </c>
      <c r="J1277" s="366" t="s">
        <v>611</v>
      </c>
      <c r="K1277" s="367" t="s">
        <v>48</v>
      </c>
      <c r="L1277" s="368"/>
      <c r="M1277" s="368" t="s">
        <v>1421</v>
      </c>
      <c r="N1277" s="367">
        <v>601551</v>
      </c>
      <c r="O1277" s="367" t="s">
        <v>1323</v>
      </c>
      <c r="P1277" s="371">
        <v>44394</v>
      </c>
      <c r="Q1277" s="372">
        <v>2.6834433600000001</v>
      </c>
      <c r="R1277" s="372">
        <v>4.2602160749999971</v>
      </c>
      <c r="S1277" s="367">
        <v>2</v>
      </c>
      <c r="T1277" s="369">
        <v>-0.30619027654340925</v>
      </c>
      <c r="U1277" s="369">
        <v>-3.2806824399250116</v>
      </c>
      <c r="V1277" s="369">
        <v>-0.30619027654340925</v>
      </c>
      <c r="W1277" s="369">
        <v>-2.7431133406587942</v>
      </c>
      <c r="Y1277" s="369"/>
      <c r="AA1277" s="369"/>
      <c r="AB1277" s="369">
        <v>0.26727119693779267</v>
      </c>
      <c r="AC1277" s="373">
        <v>-1.5632500880591151</v>
      </c>
      <c r="AD1277" s="575">
        <v>0</v>
      </c>
      <c r="AE1277" s="370" t="s">
        <v>2094</v>
      </c>
      <c r="AF1277" s="370" t="s">
        <v>1833</v>
      </c>
      <c r="AG1277" s="374" t="s">
        <v>1458</v>
      </c>
      <c r="AH1277" s="374" t="s">
        <v>1894</v>
      </c>
      <c r="AI1277" s="374">
        <v>100</v>
      </c>
      <c r="AJ1277" s="374">
        <v>100</v>
      </c>
      <c r="AK1277" s="374">
        <v>100</v>
      </c>
      <c r="AL1277" s="722">
        <v>0</v>
      </c>
      <c r="AM1277" s="722">
        <v>0</v>
      </c>
      <c r="AN1277" s="369" t="s">
        <v>1834</v>
      </c>
      <c r="AO1277" s="367" t="s">
        <v>1326</v>
      </c>
      <c r="AP1277" s="370" t="s">
        <v>1816</v>
      </c>
      <c r="AQ1277" s="376" t="s">
        <v>661</v>
      </c>
      <c r="AR1277" s="369">
        <v>2.9997000000000001E-3</v>
      </c>
      <c r="AS1277" s="369">
        <v>2.9997000000000001E-3</v>
      </c>
      <c r="AT1277" s="369" t="s">
        <v>1424</v>
      </c>
      <c r="AW1277"/>
      <c r="AX1277" s="198"/>
      <c r="AY1277" s="184"/>
      <c r="AZ1277" s="184"/>
      <c r="BA1277" s="184"/>
      <c r="BB1277" s="186"/>
      <c r="BC1277" s="184"/>
      <c r="BD1277" s="184"/>
      <c r="BE1277" s="184"/>
      <c r="BF1277" s="184"/>
      <c r="BG1277" s="186"/>
      <c r="BH1277" s="186"/>
      <c r="BI1277" s="199"/>
      <c r="BJ1277" s="199"/>
      <c r="BK1277" s="199"/>
      <c r="BL1277" s="186"/>
      <c r="BM1277" s="186"/>
      <c r="BN1277" s="186"/>
      <c r="BO1277" s="186"/>
      <c r="BP1277" s="186"/>
      <c r="BQ1277" s="186"/>
      <c r="BR1277" s="186"/>
      <c r="BS1277" s="186"/>
      <c r="BT1277" s="187"/>
      <c r="BU1277" s="188"/>
      <c r="BV1277" s="189"/>
      <c r="BW1277" s="185"/>
      <c r="BX1277"/>
      <c r="BZ1277"/>
    </row>
    <row r="1278" spans="2:78" ht="18.75">
      <c r="B1278" s="363" t="s">
        <v>1554</v>
      </c>
      <c r="C1278" s="364">
        <v>38173778000175</v>
      </c>
      <c r="D1278" s="365" t="s">
        <v>14</v>
      </c>
      <c r="E1278" s="365" t="s">
        <v>1424</v>
      </c>
      <c r="F1278" s="365" t="s">
        <v>1424</v>
      </c>
      <c r="G1278" s="366" t="s">
        <v>1424</v>
      </c>
      <c r="H1278" s="366" t="s">
        <v>34</v>
      </c>
      <c r="I1278" s="366" t="s">
        <v>1424</v>
      </c>
      <c r="J1278" s="366" t="s">
        <v>1424</v>
      </c>
      <c r="K1278" s="367" t="s">
        <v>48</v>
      </c>
      <c r="L1278" s="368"/>
      <c r="M1278" s="368" t="s">
        <v>1424</v>
      </c>
      <c r="N1278" s="367">
        <v>602353</v>
      </c>
      <c r="O1278" s="367" t="s">
        <v>1323</v>
      </c>
      <c r="P1278" s="371">
        <v>44393</v>
      </c>
      <c r="Q1278" s="372">
        <v>49.552615109999998</v>
      </c>
      <c r="R1278" s="372">
        <v>50.177243116693226</v>
      </c>
      <c r="S1278" s="367">
        <v>2</v>
      </c>
      <c r="T1278" s="369">
        <v>-0.15844663426357219</v>
      </c>
      <c r="U1278" s="369">
        <v>-1.6976799412506065</v>
      </c>
      <c r="V1278" s="369">
        <v>-0.28907745206807978</v>
      </c>
      <c r="W1278" s="369">
        <v>-2.5898020805999744</v>
      </c>
      <c r="Y1278" s="369"/>
      <c r="AA1278" s="369"/>
      <c r="AB1278" s="369">
        <v>0.2805028158899226</v>
      </c>
      <c r="AC1278" s="373">
        <v>-1.4285022287640272</v>
      </c>
      <c r="AD1278" s="575">
        <v>41128218000103</v>
      </c>
      <c r="AE1278" s="370" t="s">
        <v>1889</v>
      </c>
      <c r="AF1278" s="370" t="s">
        <v>1833</v>
      </c>
      <c r="AG1278" s="374" t="s">
        <v>1458</v>
      </c>
      <c r="AH1278" s="374" t="s">
        <v>1813</v>
      </c>
      <c r="AI1278" s="374">
        <v>0</v>
      </c>
      <c r="AJ1278" s="374">
        <v>0</v>
      </c>
      <c r="AK1278" s="374">
        <v>0</v>
      </c>
      <c r="AL1278" s="722">
        <v>0.5</v>
      </c>
      <c r="AM1278" s="722">
        <v>0</v>
      </c>
      <c r="AN1278" s="369" t="s">
        <v>1815</v>
      </c>
      <c r="AO1278" s="367" t="s">
        <v>1323</v>
      </c>
      <c r="AP1278" s="370" t="s">
        <v>1816</v>
      </c>
      <c r="AQ1278" s="376" t="s">
        <v>1815</v>
      </c>
      <c r="AR1278" s="369">
        <v>0</v>
      </c>
      <c r="AS1278" s="369">
        <v>0</v>
      </c>
      <c r="AT1278" s="369" t="s">
        <v>1424</v>
      </c>
      <c r="AW1278"/>
      <c r="AX1278" s="198"/>
      <c r="AY1278" s="184"/>
      <c r="AZ1278" s="184"/>
      <c r="BA1278" s="184"/>
      <c r="BB1278" s="186"/>
      <c r="BC1278" s="184"/>
      <c r="BD1278" s="184"/>
      <c r="BE1278" s="184"/>
      <c r="BF1278" s="184"/>
      <c r="BG1278" s="186"/>
      <c r="BH1278" s="186"/>
      <c r="BI1278" s="199"/>
      <c r="BJ1278" s="199"/>
      <c r="BK1278" s="199"/>
      <c r="BL1278" s="186"/>
      <c r="BM1278" s="186"/>
      <c r="BN1278" s="186"/>
      <c r="BO1278" s="186"/>
      <c r="BP1278" s="186"/>
      <c r="BQ1278" s="186"/>
      <c r="BR1278" s="186"/>
      <c r="BS1278" s="186"/>
      <c r="BT1278" s="187"/>
      <c r="BU1278" s="188"/>
      <c r="BV1278" s="189"/>
      <c r="BW1278" s="185"/>
      <c r="BX1278"/>
      <c r="BZ1278"/>
    </row>
    <row r="1279" spans="2:78" ht="18.75">
      <c r="B1279" s="363" t="s">
        <v>970</v>
      </c>
      <c r="C1279" s="364">
        <v>42084858000121</v>
      </c>
      <c r="D1279" s="365" t="s">
        <v>13</v>
      </c>
      <c r="E1279" s="365" t="s">
        <v>616</v>
      </c>
      <c r="F1279" s="365" t="s">
        <v>619</v>
      </c>
      <c r="G1279" s="366" t="s">
        <v>34</v>
      </c>
      <c r="H1279" s="366" t="s">
        <v>867</v>
      </c>
      <c r="I1279" s="366" t="s">
        <v>34</v>
      </c>
      <c r="J1279" s="366" t="s">
        <v>1424</v>
      </c>
      <c r="K1279" s="367" t="s">
        <v>1815</v>
      </c>
      <c r="L1279" s="368"/>
      <c r="M1279" s="368" t="s">
        <v>34</v>
      </c>
      <c r="N1279" s="367">
        <v>602701</v>
      </c>
      <c r="O1279" s="367" t="s">
        <v>1323</v>
      </c>
      <c r="P1279" s="371">
        <v>44395</v>
      </c>
      <c r="Q1279" s="372">
        <v>3.5775276200000001</v>
      </c>
      <c r="R1279" s="372">
        <v>3.7247571830718966</v>
      </c>
      <c r="S1279" s="367">
        <v>2</v>
      </c>
      <c r="T1279" s="369">
        <v>-6.2800317496226721E-2</v>
      </c>
      <c r="U1279" s="369">
        <v>-0.67287538049033202</v>
      </c>
      <c r="V1279" s="369">
        <v>-6.2800317496226721E-2</v>
      </c>
      <c r="W1279" s="369">
        <v>-0.56261874369836351</v>
      </c>
      <c r="Y1279" s="369"/>
      <c r="AA1279" s="369"/>
      <c r="AB1279" s="369">
        <v>5.8939687180549039E-2</v>
      </c>
      <c r="AC1279" s="373">
        <v>-2.9593262442534423</v>
      </c>
      <c r="AD1279" s="575">
        <v>42084903000148</v>
      </c>
      <c r="AE1279" s="370" t="s">
        <v>2154</v>
      </c>
      <c r="AF1279" s="370" t="s">
        <v>1858</v>
      </c>
      <c r="AG1279" s="374" t="s">
        <v>721</v>
      </c>
      <c r="AH1279" s="374" t="s">
        <v>1894</v>
      </c>
      <c r="AI1279" s="374">
        <v>10000</v>
      </c>
      <c r="AJ1279" s="374">
        <v>5000</v>
      </c>
      <c r="AK1279" s="374">
        <v>5000</v>
      </c>
      <c r="AL1279" s="722">
        <v>0</v>
      </c>
      <c r="AM1279" s="722">
        <v>0</v>
      </c>
      <c r="AN1279" s="369" t="s">
        <v>1820</v>
      </c>
      <c r="AO1279" s="367" t="s">
        <v>1326</v>
      </c>
      <c r="AP1279" s="370" t="s">
        <v>1835</v>
      </c>
      <c r="AQ1279" s="376" t="s">
        <v>670</v>
      </c>
      <c r="AR1279" s="369">
        <v>4.9872900000000001E-3</v>
      </c>
      <c r="AS1279" s="369">
        <v>4.9872900000000001E-3</v>
      </c>
      <c r="AT1279" s="369" t="s">
        <v>1424</v>
      </c>
      <c r="AW1279"/>
      <c r="AX1279" s="198"/>
      <c r="AY1279" s="184"/>
      <c r="AZ1279" s="184"/>
      <c r="BA1279" s="184"/>
      <c r="BB1279" s="186"/>
      <c r="BC1279" s="184"/>
      <c r="BD1279" s="184"/>
      <c r="BE1279" s="184"/>
      <c r="BF1279" s="184"/>
      <c r="BG1279" s="186"/>
      <c r="BH1279" s="186"/>
      <c r="BI1279" s="199"/>
      <c r="BJ1279" s="199"/>
      <c r="BK1279" s="199"/>
      <c r="BL1279" s="186"/>
      <c r="BM1279" s="186"/>
      <c r="BN1279" s="186"/>
      <c r="BO1279" s="186"/>
      <c r="BP1279" s="186"/>
      <c r="BQ1279" s="186"/>
      <c r="BR1279" s="186"/>
      <c r="BS1279" s="186"/>
      <c r="BT1279" s="187"/>
      <c r="BU1279" s="188"/>
      <c r="BV1279" s="189"/>
      <c r="BW1279" s="185"/>
      <c r="BX1279"/>
      <c r="BZ1279"/>
    </row>
    <row r="1280" spans="2:78" ht="18.75">
      <c r="B1280" s="363" t="s">
        <v>1012</v>
      </c>
      <c r="C1280" s="364">
        <v>41594333000173</v>
      </c>
      <c r="D1280" s="365" t="s">
        <v>11</v>
      </c>
      <c r="E1280" s="365" t="s">
        <v>621</v>
      </c>
      <c r="F1280" s="365" t="s">
        <v>694</v>
      </c>
      <c r="G1280" s="366" t="s">
        <v>740</v>
      </c>
      <c r="H1280" s="366" t="s">
        <v>34</v>
      </c>
      <c r="I1280" s="366" t="s">
        <v>1424</v>
      </c>
      <c r="J1280" s="366" t="s">
        <v>608</v>
      </c>
      <c r="K1280" s="367" t="s">
        <v>48</v>
      </c>
      <c r="L1280" s="368" t="s">
        <v>1341</v>
      </c>
      <c r="M1280" s="368" t="s">
        <v>34</v>
      </c>
      <c r="N1280" s="367">
        <v>602957</v>
      </c>
      <c r="O1280" s="367" t="s">
        <v>1323</v>
      </c>
      <c r="P1280" s="371">
        <v>44390</v>
      </c>
      <c r="Q1280" s="372">
        <v>35.521790899999999</v>
      </c>
      <c r="R1280" s="372">
        <v>15.869827116194029</v>
      </c>
      <c r="S1280" s="367">
        <v>1</v>
      </c>
      <c r="T1280" s="369">
        <v>0.10125857589788745</v>
      </c>
      <c r="U1280" s="369">
        <v>1.0849372344223251</v>
      </c>
      <c r="V1280" s="369">
        <v>0.10125857589788745</v>
      </c>
      <c r="W1280" s="369">
        <v>0.90716058503649755</v>
      </c>
      <c r="Y1280" s="369"/>
      <c r="AA1280" s="369"/>
      <c r="AB1280" s="369">
        <v>4.7314788037031381E-2</v>
      </c>
      <c r="AC1280" s="373">
        <v>-0.21901967941317135</v>
      </c>
      <c r="AD1280" s="575">
        <v>41594289000100</v>
      </c>
      <c r="AE1280" s="370" t="s">
        <v>2006</v>
      </c>
      <c r="AF1280" s="370" t="s">
        <v>1812</v>
      </c>
      <c r="AG1280" s="374" t="s">
        <v>1459</v>
      </c>
      <c r="AH1280" s="374" t="s">
        <v>1819</v>
      </c>
      <c r="AI1280" s="374">
        <v>50000</v>
      </c>
      <c r="AJ1280" s="374">
        <v>10000</v>
      </c>
      <c r="AK1280" s="374">
        <v>50000</v>
      </c>
      <c r="AL1280" s="722">
        <v>0</v>
      </c>
      <c r="AM1280" s="722">
        <v>0</v>
      </c>
      <c r="AN1280" s="369" t="s">
        <v>2007</v>
      </c>
      <c r="AO1280" s="367" t="s">
        <v>1326</v>
      </c>
      <c r="AP1280" s="370" t="s">
        <v>1835</v>
      </c>
      <c r="AQ1280" s="376" t="s">
        <v>1950</v>
      </c>
      <c r="AR1280" s="369">
        <v>2.2669500000000002E-3</v>
      </c>
      <c r="AS1280" s="369">
        <v>2.2669500000000002E-3</v>
      </c>
      <c r="AT1280" s="369" t="s">
        <v>1424</v>
      </c>
      <c r="AW1280"/>
      <c r="AX1280" s="198"/>
      <c r="AY1280" s="184"/>
      <c r="AZ1280" s="184"/>
      <c r="BA1280" s="184"/>
      <c r="BB1280" s="186"/>
      <c r="BC1280" s="184"/>
      <c r="BD1280" s="184"/>
      <c r="BE1280" s="184"/>
      <c r="BF1280" s="184"/>
      <c r="BG1280" s="186"/>
      <c r="BH1280" s="186"/>
      <c r="BI1280" s="199"/>
      <c r="BJ1280" s="199"/>
      <c r="BK1280" s="199"/>
      <c r="BL1280" s="186"/>
      <c r="BM1280" s="186"/>
      <c r="BN1280" s="186"/>
      <c r="BO1280" s="186"/>
      <c r="BP1280" s="186"/>
      <c r="BQ1280" s="186"/>
      <c r="BR1280" s="186"/>
      <c r="BS1280" s="186"/>
      <c r="BT1280" s="187"/>
      <c r="BU1280" s="188"/>
      <c r="BV1280" s="189"/>
      <c r="BW1280" s="185"/>
      <c r="BX1280"/>
      <c r="BZ1280"/>
    </row>
    <row r="1281" spans="2:78" ht="18.75">
      <c r="B1281" s="363" t="s">
        <v>562</v>
      </c>
      <c r="C1281" s="364">
        <v>39959357000137</v>
      </c>
      <c r="D1281" s="365" t="s">
        <v>14</v>
      </c>
      <c r="E1281" s="365" t="s">
        <v>607</v>
      </c>
      <c r="F1281" s="365" t="s">
        <v>1424</v>
      </c>
      <c r="G1281" s="366" t="s">
        <v>1424</v>
      </c>
      <c r="H1281" s="366" t="s">
        <v>34</v>
      </c>
      <c r="I1281" s="366" t="s">
        <v>34</v>
      </c>
      <c r="J1281" s="366" t="s">
        <v>608</v>
      </c>
      <c r="K1281" s="367" t="s">
        <v>48</v>
      </c>
      <c r="L1281" s="368"/>
      <c r="M1281" s="368" t="s">
        <v>34</v>
      </c>
      <c r="N1281" s="367">
        <v>603430</v>
      </c>
      <c r="O1281" s="367" t="s">
        <v>1323</v>
      </c>
      <c r="P1281" s="371">
        <v>44365</v>
      </c>
      <c r="Q1281" s="372">
        <v>5.7712475999999997</v>
      </c>
      <c r="R1281" s="372">
        <v>7.0598883320717114</v>
      </c>
      <c r="S1281" s="367">
        <v>2</v>
      </c>
      <c r="T1281" s="369">
        <v>9.7997493234025512E-4</v>
      </c>
      <c r="U1281" s="369">
        <v>1.049996292628705E-2</v>
      </c>
      <c r="V1281" s="369">
        <v>-7.8289898500797594E-2</v>
      </c>
      <c r="W1281" s="369">
        <v>-0.70138760590561766</v>
      </c>
      <c r="Y1281" s="369"/>
      <c r="AA1281" s="369"/>
      <c r="AB1281" s="369">
        <v>0.26459342096764216</v>
      </c>
      <c r="AC1281" s="373">
        <v>-0.71774779362062291</v>
      </c>
      <c r="AD1281" s="575">
        <v>0</v>
      </c>
      <c r="AE1281" s="370" t="s">
        <v>1880</v>
      </c>
      <c r="AF1281" s="370" t="s">
        <v>1812</v>
      </c>
      <c r="AG1281" s="374" t="s">
        <v>1459</v>
      </c>
      <c r="AH1281" s="374" t="s">
        <v>1819</v>
      </c>
      <c r="AI1281" s="374">
        <v>500</v>
      </c>
      <c r="AJ1281" s="374">
        <v>500</v>
      </c>
      <c r="AK1281" s="374">
        <v>500</v>
      </c>
      <c r="AL1281" s="722">
        <v>2.0499999999999998</v>
      </c>
      <c r="AM1281" s="722">
        <v>20</v>
      </c>
      <c r="AN1281" s="369" t="s">
        <v>1814</v>
      </c>
      <c r="AO1281" s="367" t="s">
        <v>1326</v>
      </c>
      <c r="AP1281" s="370" t="s">
        <v>1816</v>
      </c>
      <c r="AQ1281" s="376" t="s">
        <v>667</v>
      </c>
      <c r="AR1281" s="369">
        <v>5.3340000000000002E-3</v>
      </c>
      <c r="AS1281" s="369">
        <v>5.3340000000000002E-3</v>
      </c>
      <c r="AT1281" s="369" t="s">
        <v>1424</v>
      </c>
      <c r="AW1281"/>
      <c r="AX1281" s="198"/>
      <c r="AY1281" s="184"/>
      <c r="AZ1281" s="184"/>
      <c r="BA1281" s="184"/>
      <c r="BB1281" s="186"/>
      <c r="BC1281" s="184"/>
      <c r="BD1281" s="184"/>
      <c r="BE1281" s="184"/>
      <c r="BF1281" s="184"/>
      <c r="BG1281" s="186"/>
      <c r="BH1281" s="186"/>
      <c r="BI1281" s="199"/>
      <c r="BJ1281" s="199"/>
      <c r="BK1281" s="199"/>
      <c r="BL1281" s="186"/>
      <c r="BM1281" s="186"/>
      <c r="BN1281" s="186"/>
      <c r="BO1281" s="186"/>
      <c r="BP1281" s="186"/>
      <c r="BQ1281" s="186"/>
      <c r="BR1281" s="186"/>
      <c r="BS1281" s="186"/>
      <c r="BT1281" s="187"/>
      <c r="BU1281" s="188"/>
      <c r="BV1281" s="189"/>
      <c r="BW1281" s="185"/>
      <c r="BX1281"/>
      <c r="BZ1281"/>
    </row>
    <row r="1282" spans="2:78" ht="18.75">
      <c r="B1282" s="363" t="s">
        <v>532</v>
      </c>
      <c r="C1282" s="364">
        <v>41888275000190</v>
      </c>
      <c r="D1282" s="365" t="s">
        <v>13</v>
      </c>
      <c r="E1282" s="365" t="s">
        <v>615</v>
      </c>
      <c r="F1282" s="365" t="s">
        <v>619</v>
      </c>
      <c r="G1282" s="366" t="s">
        <v>34</v>
      </c>
      <c r="H1282" s="366" t="s">
        <v>1340</v>
      </c>
      <c r="I1282" s="366" t="s">
        <v>34</v>
      </c>
      <c r="J1282" s="366" t="s">
        <v>611</v>
      </c>
      <c r="K1282" s="367" t="s">
        <v>48</v>
      </c>
      <c r="L1282" s="368"/>
      <c r="M1282" s="368" t="s">
        <v>34</v>
      </c>
      <c r="N1282" s="367">
        <v>603996</v>
      </c>
      <c r="O1282" s="367" t="s">
        <v>1323</v>
      </c>
      <c r="P1282" s="371">
        <v>44408</v>
      </c>
      <c r="Q1282" s="372">
        <v>19.314469880000001</v>
      </c>
      <c r="R1282" s="372">
        <v>26.296614080039681</v>
      </c>
      <c r="S1282" s="367">
        <v>1</v>
      </c>
      <c r="T1282" s="369">
        <v>1.139059679165344E-2</v>
      </c>
      <c r="U1282" s="369">
        <v>0.12204479938586732</v>
      </c>
      <c r="V1282" s="369">
        <v>3.2122388811195446E-2</v>
      </c>
      <c r="W1282" s="369">
        <v>0.28777972402179375</v>
      </c>
      <c r="Y1282" s="369"/>
      <c r="AA1282" s="369"/>
      <c r="AB1282" s="369">
        <v>8.8946805683871852E-2</v>
      </c>
      <c r="AC1282" s="373">
        <v>-0.8937820327872642</v>
      </c>
      <c r="AD1282" s="575">
        <v>19736757000176</v>
      </c>
      <c r="AE1282" s="370" t="s">
        <v>1843</v>
      </c>
      <c r="AF1282" s="370" t="s">
        <v>1812</v>
      </c>
      <c r="AG1282" s="374" t="s">
        <v>1459</v>
      </c>
      <c r="AH1282" s="374" t="s">
        <v>1819</v>
      </c>
      <c r="AI1282" s="374">
        <v>1000</v>
      </c>
      <c r="AJ1282" s="374">
        <v>1000</v>
      </c>
      <c r="AK1282" s="374">
        <v>1000</v>
      </c>
      <c r="AL1282" s="722">
        <v>2.5</v>
      </c>
      <c r="AM1282" s="722">
        <v>20</v>
      </c>
      <c r="AN1282" s="369" t="s">
        <v>1820</v>
      </c>
      <c r="AO1282" s="367" t="s">
        <v>1326</v>
      </c>
      <c r="AP1282" s="370" t="s">
        <v>1835</v>
      </c>
      <c r="AQ1282" s="376" t="s">
        <v>666</v>
      </c>
      <c r="AR1282" s="369">
        <v>4.0000000000000001E-3</v>
      </c>
      <c r="AS1282" s="369">
        <v>4.0000000000000001E-3</v>
      </c>
      <c r="AT1282" s="369" t="s">
        <v>1424</v>
      </c>
      <c r="AW1282"/>
      <c r="AX1282" s="198"/>
      <c r="AY1282" s="184"/>
      <c r="AZ1282" s="184"/>
      <c r="BA1282" s="184"/>
      <c r="BB1282" s="186"/>
      <c r="BC1282" s="184"/>
      <c r="BD1282" s="184"/>
      <c r="BE1282" s="184"/>
      <c r="BF1282" s="184"/>
      <c r="BG1282" s="186"/>
      <c r="BH1282" s="186"/>
      <c r="BI1282" s="199"/>
      <c r="BJ1282" s="199"/>
      <c r="BK1282" s="199"/>
      <c r="BL1282" s="186"/>
      <c r="BM1282" s="186"/>
      <c r="BN1282" s="186"/>
      <c r="BO1282" s="186"/>
      <c r="BP1282" s="186"/>
      <c r="BQ1282" s="186"/>
      <c r="BR1282" s="186"/>
      <c r="BS1282" s="186"/>
      <c r="BT1282" s="187"/>
      <c r="BU1282" s="188"/>
      <c r="BV1282" s="189"/>
      <c r="BW1282" s="185"/>
      <c r="BX1282"/>
      <c r="BZ1282"/>
    </row>
    <row r="1283" spans="2:78" ht="18.75">
      <c r="B1283" s="363" t="s">
        <v>1096</v>
      </c>
      <c r="C1283" s="364">
        <v>39435574000128</v>
      </c>
      <c r="D1283" s="365" t="s">
        <v>14</v>
      </c>
      <c r="E1283" s="365" t="s">
        <v>607</v>
      </c>
      <c r="F1283" s="365" t="s">
        <v>1424</v>
      </c>
      <c r="G1283" s="366" t="s">
        <v>1424</v>
      </c>
      <c r="H1283" s="366" t="s">
        <v>34</v>
      </c>
      <c r="I1283" s="366" t="s">
        <v>34</v>
      </c>
      <c r="J1283" s="366" t="s">
        <v>608</v>
      </c>
      <c r="K1283" s="367" t="s">
        <v>48</v>
      </c>
      <c r="L1283" s="368"/>
      <c r="M1283" s="368" t="s">
        <v>1421</v>
      </c>
      <c r="N1283" s="367">
        <v>604054</v>
      </c>
      <c r="O1283" s="367" t="s">
        <v>1323</v>
      </c>
      <c r="P1283" s="371">
        <v>44092</v>
      </c>
      <c r="Q1283" s="372">
        <v>16.514813289999999</v>
      </c>
      <c r="R1283" s="372">
        <v>14.732158145140579</v>
      </c>
      <c r="S1283" s="367">
        <v>2</v>
      </c>
      <c r="T1283" s="369">
        <v>5.7221247419632526E-2</v>
      </c>
      <c r="U1283" s="369">
        <v>0.61309831167541562</v>
      </c>
      <c r="V1283" s="369">
        <v>-4.3526890807971119E-3</v>
      </c>
      <c r="W1283" s="369">
        <v>-3.8995096839992811E-2</v>
      </c>
      <c r="X1283" s="369">
        <v>-7.0161850000000303E-2</v>
      </c>
      <c r="Y1283" s="369">
        <v>-0.48029831330222944</v>
      </c>
      <c r="AA1283" s="369"/>
      <c r="AB1283" s="369">
        <v>0.19698557396287425</v>
      </c>
      <c r="AC1283" s="373">
        <v>-0.58874430422968382</v>
      </c>
      <c r="AD1283" s="575">
        <v>39433090000140</v>
      </c>
      <c r="AE1283" s="370" t="s">
        <v>2142</v>
      </c>
      <c r="AF1283" s="370" t="s">
        <v>1875</v>
      </c>
      <c r="AG1283" s="374" t="s">
        <v>738</v>
      </c>
      <c r="AH1283" s="374" t="s">
        <v>1813</v>
      </c>
      <c r="AI1283" s="374">
        <v>10000</v>
      </c>
      <c r="AJ1283" s="374">
        <v>0</v>
      </c>
      <c r="AK1283" s="374">
        <v>0</v>
      </c>
      <c r="AL1283" s="722">
        <v>0</v>
      </c>
      <c r="AM1283" s="722">
        <v>0</v>
      </c>
      <c r="AN1283" s="369" t="s">
        <v>668</v>
      </c>
      <c r="AO1283" s="367" t="s">
        <v>1326</v>
      </c>
      <c r="AP1283" s="370" t="s">
        <v>1816</v>
      </c>
      <c r="AQ1283" s="376" t="s">
        <v>718</v>
      </c>
      <c r="AR1283" s="369">
        <v>3.5999999999999999E-3</v>
      </c>
      <c r="AS1283" s="369">
        <v>3.5999999999999999E-3</v>
      </c>
      <c r="AT1283" s="369" t="s">
        <v>1424</v>
      </c>
      <c r="AW1283"/>
      <c r="AX1283" s="198"/>
      <c r="AY1283" s="184"/>
      <c r="AZ1283" s="184"/>
      <c r="BA1283" s="184"/>
      <c r="BB1283" s="186"/>
      <c r="BC1283" s="184"/>
      <c r="BD1283" s="184"/>
      <c r="BE1283" s="184"/>
      <c r="BF1283" s="184"/>
      <c r="BG1283" s="186"/>
      <c r="BH1283" s="186"/>
      <c r="BI1283" s="199"/>
      <c r="BJ1283" s="199"/>
      <c r="BK1283" s="199"/>
      <c r="BL1283" s="186"/>
      <c r="BM1283" s="186"/>
      <c r="BN1283" s="186"/>
      <c r="BO1283" s="186"/>
      <c r="BP1283" s="186"/>
      <c r="BQ1283" s="186"/>
      <c r="BR1283" s="186"/>
      <c r="BS1283" s="186"/>
      <c r="BT1283" s="187"/>
      <c r="BU1283" s="188"/>
      <c r="BV1283" s="189"/>
      <c r="BW1283" s="185"/>
      <c r="BX1283"/>
      <c r="BZ1283"/>
    </row>
    <row r="1284" spans="2:78" ht="18.75">
      <c r="B1284" s="363" t="s">
        <v>1007</v>
      </c>
      <c r="C1284" s="364">
        <v>41483966000104</v>
      </c>
      <c r="D1284" s="365" t="s">
        <v>14</v>
      </c>
      <c r="E1284" s="365" t="s">
        <v>607</v>
      </c>
      <c r="F1284" s="365" t="s">
        <v>1424</v>
      </c>
      <c r="G1284" s="366" t="s">
        <v>868</v>
      </c>
      <c r="H1284" s="366" t="s">
        <v>34</v>
      </c>
      <c r="I1284" s="366" t="s">
        <v>34</v>
      </c>
      <c r="J1284" s="366" t="s">
        <v>692</v>
      </c>
      <c r="K1284" s="367" t="s">
        <v>1815</v>
      </c>
      <c r="L1284" s="368"/>
      <c r="M1284" s="368" t="s">
        <v>1421</v>
      </c>
      <c r="N1284" s="367">
        <v>604801</v>
      </c>
      <c r="O1284" s="367" t="s">
        <v>1323</v>
      </c>
      <c r="P1284" s="371">
        <v>44315</v>
      </c>
      <c r="Q1284" s="372">
        <v>9.2566854999999997</v>
      </c>
      <c r="R1284" s="372">
        <v>19.702596170637456</v>
      </c>
      <c r="S1284" s="367">
        <v>5</v>
      </c>
      <c r="T1284" s="369">
        <v>-0.33162290035179309</v>
      </c>
      <c r="U1284" s="369">
        <v>-3.5531808460510947</v>
      </c>
      <c r="V1284" s="369">
        <v>-0.28868816970882283</v>
      </c>
      <c r="W1284" s="369">
        <v>-2.5863145575962534</v>
      </c>
      <c r="Y1284" s="369"/>
      <c r="AA1284" s="369"/>
      <c r="AB1284" s="369">
        <v>0.34676294860453177</v>
      </c>
      <c r="AC1284" s="373">
        <v>-1.1544186509113432</v>
      </c>
      <c r="AD1284" s="575">
        <v>29152373000160</v>
      </c>
      <c r="AE1284" s="370" t="s">
        <v>1908</v>
      </c>
      <c r="AF1284" s="370" t="s">
        <v>1856</v>
      </c>
      <c r="AG1284" s="374" t="s">
        <v>59</v>
      </c>
      <c r="AH1284" s="374" t="s">
        <v>1813</v>
      </c>
      <c r="AI1284" s="374">
        <v>100</v>
      </c>
      <c r="AJ1284" s="374">
        <v>0</v>
      </c>
      <c r="AK1284" s="374">
        <v>0</v>
      </c>
      <c r="AL1284" s="722">
        <v>0</v>
      </c>
      <c r="AM1284" s="722">
        <v>0</v>
      </c>
      <c r="AN1284" s="369" t="s">
        <v>668</v>
      </c>
      <c r="AO1284" s="367" t="s">
        <v>1326</v>
      </c>
      <c r="AP1284" s="370" t="s">
        <v>1816</v>
      </c>
      <c r="AQ1284" s="376" t="s">
        <v>689</v>
      </c>
      <c r="AR1284" s="369">
        <v>0</v>
      </c>
      <c r="AS1284" s="369">
        <v>0</v>
      </c>
      <c r="AT1284" s="369" t="s">
        <v>1424</v>
      </c>
      <c r="AW1284"/>
      <c r="AX1284" s="198"/>
      <c r="AY1284" s="184"/>
      <c r="AZ1284" s="184"/>
      <c r="BA1284" s="184"/>
      <c r="BB1284" s="186"/>
      <c r="BC1284" s="184"/>
      <c r="BD1284" s="184"/>
      <c r="BE1284" s="184"/>
      <c r="BF1284" s="184"/>
      <c r="BG1284" s="186"/>
      <c r="BH1284" s="186"/>
      <c r="BI1284" s="199"/>
      <c r="BJ1284" s="199"/>
      <c r="BK1284" s="199"/>
      <c r="BL1284" s="186"/>
      <c r="BM1284" s="186"/>
      <c r="BN1284" s="186"/>
      <c r="BO1284" s="186"/>
      <c r="BP1284" s="186"/>
      <c r="BQ1284" s="186"/>
      <c r="BR1284" s="186"/>
      <c r="BS1284" s="186"/>
      <c r="BT1284" s="187"/>
      <c r="BU1284" s="188"/>
      <c r="BV1284" s="189"/>
      <c r="BW1284" s="185"/>
      <c r="BX1284"/>
      <c r="BZ1284"/>
    </row>
    <row r="1285" spans="2:78" ht="18.75">
      <c r="B1285" s="363" t="s">
        <v>536</v>
      </c>
      <c r="C1285" s="364">
        <v>42731202000153</v>
      </c>
      <c r="D1285" s="365" t="s">
        <v>13</v>
      </c>
      <c r="E1285" s="365" t="s">
        <v>615</v>
      </c>
      <c r="F1285" s="365" t="s">
        <v>619</v>
      </c>
      <c r="G1285" s="366" t="s">
        <v>34</v>
      </c>
      <c r="H1285" s="366" t="s">
        <v>867</v>
      </c>
      <c r="I1285" s="366" t="s">
        <v>34</v>
      </c>
      <c r="J1285" s="366" t="s">
        <v>1424</v>
      </c>
      <c r="K1285" s="367" t="s">
        <v>48</v>
      </c>
      <c r="L1285" s="368"/>
      <c r="M1285" s="368" t="s">
        <v>34</v>
      </c>
      <c r="N1285" s="367">
        <v>604811</v>
      </c>
      <c r="O1285" s="367" t="s">
        <v>1323</v>
      </c>
      <c r="P1285" s="371">
        <v>44415</v>
      </c>
      <c r="Q1285" s="372">
        <v>282.06375137999999</v>
      </c>
      <c r="R1285" s="372">
        <v>33331571.847591735</v>
      </c>
      <c r="S1285" s="367">
        <v>1</v>
      </c>
      <c r="T1285" s="369">
        <v>0.14228149808105361</v>
      </c>
      <c r="U1285" s="369">
        <v>1.5244782347442061</v>
      </c>
      <c r="V1285" s="369">
        <v>0.10142553368606055</v>
      </c>
      <c r="W1285" s="369">
        <v>0.90865633513423005</v>
      </c>
      <c r="Y1285" s="369"/>
      <c r="AA1285" s="369"/>
      <c r="AB1285" s="369">
        <v>6.8428904926427128E-2</v>
      </c>
      <c r="AC1285" s="373">
        <v>-0.14900007431307027</v>
      </c>
      <c r="AD1285" s="575">
        <v>42747387000194</v>
      </c>
      <c r="AE1285" s="370" t="s">
        <v>1937</v>
      </c>
      <c r="AF1285" s="370" t="s">
        <v>1833</v>
      </c>
      <c r="AG1285" s="374" t="s">
        <v>1458</v>
      </c>
      <c r="AH1285" s="374" t="s">
        <v>1894</v>
      </c>
      <c r="AI1285" s="374">
        <v>5000</v>
      </c>
      <c r="AJ1285" s="374">
        <v>1000</v>
      </c>
      <c r="AK1285" s="374">
        <v>1000</v>
      </c>
      <c r="AL1285" s="722">
        <v>0</v>
      </c>
      <c r="AM1285" s="722">
        <v>0</v>
      </c>
      <c r="AN1285" s="369" t="s">
        <v>1820</v>
      </c>
      <c r="AO1285" s="367" t="s">
        <v>1326</v>
      </c>
      <c r="AP1285" s="370" t="s">
        <v>1835</v>
      </c>
      <c r="AQ1285" s="376" t="s">
        <v>670</v>
      </c>
      <c r="AR1285" s="369">
        <v>4.0000000000000001E-3</v>
      </c>
      <c r="AS1285" s="369">
        <v>4.0000000000000001E-3</v>
      </c>
      <c r="AT1285" s="369" t="s">
        <v>1424</v>
      </c>
      <c r="AW1285"/>
      <c r="AX1285" s="198"/>
      <c r="AY1285" s="184"/>
      <c r="AZ1285" s="184"/>
      <c r="BA1285" s="184"/>
      <c r="BB1285" s="186"/>
      <c r="BC1285" s="184"/>
      <c r="BD1285" s="184"/>
      <c r="BE1285" s="184"/>
      <c r="BF1285" s="184"/>
      <c r="BG1285" s="186"/>
      <c r="BH1285" s="186"/>
      <c r="BI1285" s="199"/>
      <c r="BJ1285" s="199"/>
      <c r="BK1285" s="199"/>
      <c r="BL1285" s="186"/>
      <c r="BM1285" s="186"/>
      <c r="BN1285" s="186"/>
      <c r="BO1285" s="186"/>
      <c r="BP1285" s="186"/>
      <c r="BQ1285" s="186"/>
      <c r="BR1285" s="186"/>
      <c r="BS1285" s="186"/>
      <c r="BT1285" s="187"/>
      <c r="BU1285" s="188"/>
      <c r="BV1285" s="189"/>
      <c r="BW1285" s="185"/>
      <c r="BX1285"/>
      <c r="BZ1285"/>
    </row>
    <row r="1286" spans="2:78" ht="18.75">
      <c r="B1286" s="363" t="s">
        <v>527</v>
      </c>
      <c r="C1286" s="364">
        <v>42562316000117</v>
      </c>
      <c r="D1286" s="365" t="s">
        <v>13</v>
      </c>
      <c r="E1286" s="365" t="s">
        <v>616</v>
      </c>
      <c r="F1286" s="365" t="s">
        <v>619</v>
      </c>
      <c r="G1286" s="366" t="s">
        <v>34</v>
      </c>
      <c r="H1286" s="366" t="s">
        <v>1340</v>
      </c>
      <c r="I1286" s="366" t="s">
        <v>34</v>
      </c>
      <c r="J1286" s="366" t="s">
        <v>611</v>
      </c>
      <c r="K1286" s="367" t="s">
        <v>48</v>
      </c>
      <c r="L1286" s="368"/>
      <c r="M1286" s="368" t="s">
        <v>1421</v>
      </c>
      <c r="N1286" s="367">
        <v>604887</v>
      </c>
      <c r="O1286" s="367" t="s">
        <v>1323</v>
      </c>
      <c r="P1286" s="371">
        <v>44385</v>
      </c>
      <c r="Q1286" s="372">
        <v>21.504564200000001</v>
      </c>
      <c r="R1286" s="372">
        <v>40.325487895357135</v>
      </c>
      <c r="S1286" s="367">
        <v>3</v>
      </c>
      <c r="T1286" s="369">
        <v>-2.4733796462300006E-2</v>
      </c>
      <c r="U1286" s="369">
        <v>-0.26501080518487036</v>
      </c>
      <c r="V1286" s="369">
        <v>-3.5586860912317775E-3</v>
      </c>
      <c r="W1286" s="369">
        <v>-3.1881741648614452E-2</v>
      </c>
      <c r="Y1286" s="369"/>
      <c r="AA1286" s="369"/>
      <c r="AB1286" s="369">
        <v>7.8298444382553789E-2</v>
      </c>
      <c r="AC1286" s="373">
        <v>-1.4710398476595541</v>
      </c>
      <c r="AD1286" s="575">
        <v>0</v>
      </c>
      <c r="AE1286" s="370" t="s">
        <v>2155</v>
      </c>
      <c r="AF1286" s="370" t="s">
        <v>1833</v>
      </c>
      <c r="AG1286" s="374" t="s">
        <v>1458</v>
      </c>
      <c r="AH1286" s="374" t="s">
        <v>1894</v>
      </c>
      <c r="AI1286" s="374">
        <v>100000</v>
      </c>
      <c r="AJ1286" s="374">
        <v>10000</v>
      </c>
      <c r="AK1286" s="374">
        <v>100000</v>
      </c>
      <c r="AL1286" s="722">
        <v>0</v>
      </c>
      <c r="AM1286" s="722">
        <v>0</v>
      </c>
      <c r="AN1286" s="369" t="s">
        <v>1820</v>
      </c>
      <c r="AO1286" s="367" t="s">
        <v>1326</v>
      </c>
      <c r="AP1286" s="370" t="s">
        <v>1835</v>
      </c>
      <c r="AQ1286" s="376" t="s">
        <v>670</v>
      </c>
      <c r="AR1286" s="369">
        <v>0</v>
      </c>
      <c r="AS1286" s="369">
        <v>0</v>
      </c>
      <c r="AT1286" s="369" t="s">
        <v>1424</v>
      </c>
      <c r="AW1286"/>
      <c r="AX1286" s="198"/>
      <c r="AY1286" s="184"/>
      <c r="AZ1286" s="184"/>
      <c r="BA1286" s="184"/>
      <c r="BB1286" s="186"/>
      <c r="BC1286" s="184"/>
      <c r="BD1286" s="184"/>
      <c r="BE1286" s="184"/>
      <c r="BF1286" s="184"/>
      <c r="BG1286" s="186"/>
      <c r="BH1286" s="186"/>
      <c r="BI1286" s="199"/>
      <c r="BJ1286" s="199"/>
      <c r="BK1286" s="199"/>
      <c r="BL1286" s="186"/>
      <c r="BM1286" s="186"/>
      <c r="BN1286" s="186"/>
      <c r="BO1286" s="186"/>
      <c r="BP1286" s="186"/>
      <c r="BQ1286" s="186"/>
      <c r="BR1286" s="186"/>
      <c r="BS1286" s="186"/>
      <c r="BT1286" s="187"/>
      <c r="BU1286" s="188"/>
      <c r="BV1286" s="189"/>
      <c r="BW1286" s="185"/>
      <c r="BX1286"/>
      <c r="BZ1286"/>
    </row>
    <row r="1287" spans="2:78" ht="18.75">
      <c r="B1287" s="363" t="s">
        <v>539</v>
      </c>
      <c r="C1287" s="364"/>
      <c r="D1287" s="365" t="s">
        <v>13</v>
      </c>
      <c r="E1287" s="365" t="s">
        <v>615</v>
      </c>
      <c r="F1287" s="365" t="s">
        <v>619</v>
      </c>
      <c r="G1287" s="366" t="s">
        <v>34</v>
      </c>
      <c r="H1287" s="366" t="s">
        <v>867</v>
      </c>
      <c r="I1287" s="366" t="s">
        <v>34</v>
      </c>
      <c r="J1287" s="366" t="s">
        <v>608</v>
      </c>
      <c r="L1287" s="368"/>
      <c r="M1287" s="368" t="s">
        <v>34</v>
      </c>
      <c r="N1287" s="367">
        <v>604951</v>
      </c>
      <c r="O1287" s="367" t="s">
        <v>1323</v>
      </c>
      <c r="P1287" s="371"/>
      <c r="S1287" s="367"/>
      <c r="U1287" s="369"/>
      <c r="W1287" s="369"/>
      <c r="Y1287" s="369"/>
      <c r="AA1287" s="369"/>
      <c r="AD1287" s="575">
        <v>42747269000186</v>
      </c>
      <c r="AE1287" s="370"/>
      <c r="AF1287" s="370"/>
      <c r="AG1287" s="374" t="s">
        <v>1458</v>
      </c>
      <c r="AH1287" s="374"/>
      <c r="AI1287" s="374">
        <v>5000</v>
      </c>
      <c r="AJ1287" s="374">
        <v>1000</v>
      </c>
      <c r="AK1287" s="374">
        <v>5000</v>
      </c>
      <c r="AN1287" s="369"/>
      <c r="AO1287" s="367" t="s">
        <v>1326</v>
      </c>
      <c r="AP1287" s="370"/>
      <c r="AR1287" s="369">
        <v>6.3333333333333297E-3</v>
      </c>
      <c r="AS1287" s="369">
        <v>6.3333333333333297E-3</v>
      </c>
      <c r="AT1287" s="369" t="s">
        <v>1424</v>
      </c>
      <c r="AW1287"/>
      <c r="AX1287" s="198"/>
      <c r="AY1287" s="184"/>
      <c r="AZ1287" s="184"/>
      <c r="BA1287" s="184"/>
      <c r="BB1287" s="186"/>
      <c r="BC1287" s="184"/>
      <c r="BD1287" s="184"/>
      <c r="BE1287" s="184"/>
      <c r="BF1287" s="184"/>
      <c r="BG1287" s="186"/>
      <c r="BH1287" s="186"/>
      <c r="BI1287" s="199"/>
      <c r="BJ1287" s="199"/>
      <c r="BK1287" s="199"/>
      <c r="BL1287" s="186"/>
      <c r="BM1287" s="186"/>
      <c r="BN1287" s="186"/>
      <c r="BO1287" s="186"/>
      <c r="BP1287" s="186"/>
      <c r="BQ1287" s="186"/>
      <c r="BR1287" s="186"/>
      <c r="BS1287" s="186"/>
      <c r="BT1287" s="187"/>
      <c r="BU1287" s="188"/>
      <c r="BV1287" s="189"/>
      <c r="BW1287" s="185"/>
      <c r="BX1287"/>
      <c r="BZ1287"/>
    </row>
    <row r="1288" spans="2:78" ht="18.75">
      <c r="B1288" s="363" t="s">
        <v>1094</v>
      </c>
      <c r="C1288" s="364">
        <v>39471486000181</v>
      </c>
      <c r="D1288" s="365" t="s">
        <v>14</v>
      </c>
      <c r="E1288" s="365" t="s">
        <v>607</v>
      </c>
      <c r="F1288" s="365" t="s">
        <v>1424</v>
      </c>
      <c r="G1288" s="366" t="s">
        <v>1424</v>
      </c>
      <c r="H1288" s="366" t="s">
        <v>34</v>
      </c>
      <c r="I1288" s="366" t="s">
        <v>34</v>
      </c>
      <c r="J1288" s="366" t="s">
        <v>608</v>
      </c>
      <c r="K1288" s="367" t="s">
        <v>48</v>
      </c>
      <c r="L1288" s="368"/>
      <c r="M1288" s="368" t="s">
        <v>1421</v>
      </c>
      <c r="N1288" s="367">
        <v>605875</v>
      </c>
      <c r="O1288" s="367" t="s">
        <v>1323</v>
      </c>
      <c r="P1288" s="371">
        <v>44097</v>
      </c>
      <c r="Q1288" s="372">
        <v>15.90447837</v>
      </c>
      <c r="R1288" s="372">
        <v>14.530483261726911</v>
      </c>
      <c r="S1288" s="367">
        <v>2</v>
      </c>
      <c r="T1288" s="369">
        <v>0.10318281767192783</v>
      </c>
      <c r="U1288" s="369">
        <v>1.1055545651538237</v>
      </c>
      <c r="V1288" s="369">
        <v>2.5564319857449336E-2</v>
      </c>
      <c r="W1288" s="369">
        <v>0.22902695551762864</v>
      </c>
      <c r="X1288" s="369">
        <v>-8.0544790000000699E-2</v>
      </c>
      <c r="Y1288" s="369">
        <v>-0.55137552362548081</v>
      </c>
      <c r="AA1288" s="369"/>
      <c r="AB1288" s="369">
        <v>0.21361775793346097</v>
      </c>
      <c r="AC1288" s="373">
        <v>-0.40285567351856821</v>
      </c>
      <c r="AD1288" s="575">
        <v>39471368000173</v>
      </c>
      <c r="AE1288" s="370" t="s">
        <v>2142</v>
      </c>
      <c r="AF1288" s="370" t="s">
        <v>1875</v>
      </c>
      <c r="AG1288" s="374" t="s">
        <v>738</v>
      </c>
      <c r="AH1288" s="374" t="s">
        <v>1819</v>
      </c>
      <c r="AI1288" s="374">
        <v>10000</v>
      </c>
      <c r="AJ1288" s="374">
        <v>1000</v>
      </c>
      <c r="AK1288" s="374">
        <v>1000</v>
      </c>
      <c r="AL1288" s="722">
        <v>0</v>
      </c>
      <c r="AM1288" s="722">
        <v>0</v>
      </c>
      <c r="AN1288" s="369" t="s">
        <v>668</v>
      </c>
      <c r="AO1288" s="367" t="s">
        <v>1326</v>
      </c>
      <c r="AP1288" s="370" t="s">
        <v>1816</v>
      </c>
      <c r="AQ1288" s="376" t="s">
        <v>661</v>
      </c>
      <c r="AR1288" s="369">
        <v>3.5999999999999999E-3</v>
      </c>
      <c r="AS1288" s="369">
        <v>3.5999999999999999E-3</v>
      </c>
      <c r="AT1288" s="369" t="s">
        <v>1424</v>
      </c>
      <c r="AW1288"/>
      <c r="AX1288" s="198"/>
      <c r="AY1288" s="184"/>
      <c r="AZ1288" s="184"/>
      <c r="BA1288" s="184"/>
      <c r="BB1288" s="186"/>
      <c r="BC1288" s="184"/>
      <c r="BD1288" s="184"/>
      <c r="BE1288" s="184"/>
      <c r="BF1288" s="184"/>
      <c r="BG1288" s="186"/>
      <c r="BH1288" s="186"/>
      <c r="BI1288" s="199"/>
      <c r="BJ1288" s="199"/>
      <c r="BK1288" s="199"/>
      <c r="BL1288" s="186"/>
      <c r="BM1288" s="186"/>
      <c r="BN1288" s="186"/>
      <c r="BO1288" s="186"/>
      <c r="BP1288" s="186"/>
      <c r="BQ1288" s="186"/>
      <c r="BR1288" s="186"/>
      <c r="BS1288" s="186"/>
      <c r="BT1288" s="187"/>
      <c r="BU1288" s="188"/>
      <c r="BV1288" s="189"/>
      <c r="BW1288" s="185"/>
      <c r="BX1288"/>
      <c r="BZ1288"/>
    </row>
    <row r="1289" spans="2:78" ht="18.75">
      <c r="B1289" s="363" t="s">
        <v>575</v>
      </c>
      <c r="C1289" s="364">
        <v>42730726000120</v>
      </c>
      <c r="D1289" s="365" t="s">
        <v>14</v>
      </c>
      <c r="E1289" s="365" t="s">
        <v>614</v>
      </c>
      <c r="F1289" s="365" t="s">
        <v>1424</v>
      </c>
      <c r="G1289" s="366" t="s">
        <v>868</v>
      </c>
      <c r="H1289" s="366" t="s">
        <v>1340</v>
      </c>
      <c r="I1289" s="366" t="s">
        <v>34</v>
      </c>
      <c r="J1289" s="366" t="s">
        <v>611</v>
      </c>
      <c r="K1289" s="367" t="s">
        <v>48</v>
      </c>
      <c r="L1289" s="368"/>
      <c r="M1289" s="368" t="s">
        <v>1421</v>
      </c>
      <c r="N1289" s="367">
        <v>606261</v>
      </c>
      <c r="O1289" s="367" t="s">
        <v>1323</v>
      </c>
      <c r="P1289" s="371">
        <v>44416</v>
      </c>
      <c r="Q1289" s="372">
        <v>1</v>
      </c>
      <c r="R1289" s="372">
        <v>1</v>
      </c>
      <c r="S1289" s="367">
        <v>2</v>
      </c>
      <c r="T1289" s="369">
        <v>-0.37746586732057918</v>
      </c>
      <c r="U1289" s="369">
        <v>-4.0443663220446044</v>
      </c>
      <c r="V1289" s="369">
        <v>-0.35577419782221953</v>
      </c>
      <c r="W1289" s="369">
        <v>-3.1873283479985095</v>
      </c>
      <c r="Y1289" s="369"/>
      <c r="AA1289" s="369"/>
      <c r="AB1289" s="369">
        <v>0.32011697914520015</v>
      </c>
      <c r="AC1289" s="373">
        <v>-1.4600776399788411</v>
      </c>
      <c r="AD1289" s="575">
        <v>42134357000102</v>
      </c>
      <c r="AE1289" s="370" t="s">
        <v>1836</v>
      </c>
      <c r="AF1289" s="370" t="s">
        <v>1833</v>
      </c>
      <c r="AG1289" s="374" t="s">
        <v>1458</v>
      </c>
      <c r="AH1289" s="374" t="s">
        <v>1819</v>
      </c>
      <c r="AI1289" s="374">
        <v>0</v>
      </c>
      <c r="AJ1289" s="374">
        <v>0</v>
      </c>
      <c r="AK1289" s="374">
        <v>0</v>
      </c>
      <c r="AL1289" s="722">
        <v>0</v>
      </c>
      <c r="AM1289" s="722">
        <v>0</v>
      </c>
      <c r="AN1289" s="369" t="s">
        <v>1834</v>
      </c>
      <c r="AO1289" s="367" t="s">
        <v>1326</v>
      </c>
      <c r="AP1289" s="370" t="s">
        <v>1816</v>
      </c>
      <c r="AQ1289" s="376" t="s">
        <v>661</v>
      </c>
      <c r="AR1289" s="369">
        <v>0</v>
      </c>
      <c r="AS1289" s="369">
        <v>0</v>
      </c>
      <c r="AT1289" s="369" t="s">
        <v>1424</v>
      </c>
      <c r="AW1289"/>
      <c r="AX1289" s="198"/>
      <c r="AY1289" s="184"/>
      <c r="AZ1289" s="184"/>
      <c r="BA1289" s="184"/>
      <c r="BB1289" s="186"/>
      <c r="BC1289" s="184"/>
      <c r="BD1289" s="184"/>
      <c r="BE1289" s="184"/>
      <c r="BF1289" s="184"/>
      <c r="BG1289" s="186"/>
      <c r="BH1289" s="186"/>
      <c r="BI1289" s="199"/>
      <c r="BJ1289" s="199"/>
      <c r="BK1289" s="199"/>
      <c r="BL1289" s="186"/>
      <c r="BM1289" s="186"/>
      <c r="BN1289" s="186"/>
      <c r="BO1289" s="186"/>
      <c r="BP1289" s="186"/>
      <c r="BQ1289" s="186"/>
      <c r="BR1289" s="186"/>
      <c r="BS1289" s="186"/>
      <c r="BT1289" s="187"/>
      <c r="BU1289" s="188"/>
      <c r="BV1289" s="189"/>
      <c r="BW1289" s="185"/>
      <c r="BX1289"/>
      <c r="BZ1289"/>
    </row>
    <row r="1290" spans="2:78" ht="18.75">
      <c r="B1290" s="363" t="s">
        <v>568</v>
      </c>
      <c r="C1290" s="364">
        <v>42747231000103</v>
      </c>
      <c r="D1290" s="365" t="s">
        <v>14</v>
      </c>
      <c r="E1290" s="365" t="s">
        <v>614</v>
      </c>
      <c r="F1290" s="365" t="s">
        <v>610</v>
      </c>
      <c r="G1290" s="366" t="s">
        <v>1424</v>
      </c>
      <c r="H1290" s="366" t="s">
        <v>1339</v>
      </c>
      <c r="I1290" s="366" t="s">
        <v>34</v>
      </c>
      <c r="J1290" s="366" t="s">
        <v>608</v>
      </c>
      <c r="K1290" s="367" t="s">
        <v>48</v>
      </c>
      <c r="L1290" s="368"/>
      <c r="M1290" s="368" t="s">
        <v>34</v>
      </c>
      <c r="N1290" s="367">
        <v>606278</v>
      </c>
      <c r="O1290" s="367" t="s">
        <v>1323</v>
      </c>
      <c r="P1290" s="371">
        <v>44406</v>
      </c>
      <c r="Q1290" s="372">
        <v>23.446173129999998</v>
      </c>
      <c r="R1290" s="372">
        <v>17.984225182341277</v>
      </c>
      <c r="S1290" s="367">
        <v>2</v>
      </c>
      <c r="T1290" s="369">
        <v>9.2242342105891995E-2</v>
      </c>
      <c r="U1290" s="369">
        <v>0.98833259952150243</v>
      </c>
      <c r="V1290" s="369">
        <v>6.7045758777085185E-2</v>
      </c>
      <c r="W1290" s="369">
        <v>0.60065302338214499</v>
      </c>
      <c r="Y1290" s="369"/>
      <c r="AA1290" s="369"/>
      <c r="AB1290" s="369">
        <v>8.2651218596346721E-2</v>
      </c>
      <c r="AC1290" s="373">
        <v>-0.53932280231552843</v>
      </c>
      <c r="AD1290" s="575">
        <v>0</v>
      </c>
      <c r="AE1290" s="370" t="s">
        <v>2156</v>
      </c>
      <c r="AF1290" s="370" t="s">
        <v>1833</v>
      </c>
      <c r="AG1290" s="374" t="s">
        <v>1458</v>
      </c>
      <c r="AH1290" s="374" t="s">
        <v>1894</v>
      </c>
      <c r="AI1290" s="374">
        <v>0</v>
      </c>
      <c r="AJ1290" s="374">
        <v>0</v>
      </c>
      <c r="AK1290" s="374">
        <v>0</v>
      </c>
      <c r="AL1290" s="722">
        <v>0</v>
      </c>
      <c r="AM1290" s="722">
        <v>0</v>
      </c>
      <c r="AN1290" s="369" t="s">
        <v>1834</v>
      </c>
      <c r="AO1290" s="367" t="s">
        <v>1326</v>
      </c>
      <c r="AP1290" s="370" t="s">
        <v>1816</v>
      </c>
      <c r="AQ1290" s="376" t="s">
        <v>718</v>
      </c>
      <c r="AR1290" s="369">
        <v>6.6666666666666697E-3</v>
      </c>
      <c r="AS1290" s="369">
        <v>6.6666666666666697E-3</v>
      </c>
      <c r="AT1290" s="369" t="s">
        <v>1424</v>
      </c>
      <c r="AW1290"/>
      <c r="AX1290" s="198"/>
      <c r="AY1290" s="184"/>
      <c r="AZ1290" s="184"/>
      <c r="BA1290" s="184"/>
      <c r="BB1290" s="186"/>
      <c r="BC1290" s="184"/>
      <c r="BD1290" s="184"/>
      <c r="BE1290" s="184"/>
      <c r="BF1290" s="184"/>
      <c r="BG1290" s="186"/>
      <c r="BH1290" s="186"/>
      <c r="BI1290" s="199"/>
      <c r="BJ1290" s="199"/>
      <c r="BK1290" s="199"/>
      <c r="BL1290" s="186"/>
      <c r="BM1290" s="186"/>
      <c r="BN1290" s="186"/>
      <c r="BO1290" s="186"/>
      <c r="BP1290" s="186"/>
      <c r="BQ1290" s="186"/>
      <c r="BR1290" s="186"/>
      <c r="BS1290" s="186"/>
      <c r="BT1290" s="187"/>
      <c r="BU1290" s="188"/>
      <c r="BV1290" s="189"/>
      <c r="BW1290" s="185"/>
      <c r="BX1290"/>
      <c r="BZ1290"/>
    </row>
    <row r="1291" spans="2:78" ht="18.75">
      <c r="B1291" s="363" t="s">
        <v>1759</v>
      </c>
      <c r="C1291" s="364">
        <v>42730540000170</v>
      </c>
      <c r="D1291" s="365" t="s">
        <v>14</v>
      </c>
      <c r="E1291" s="365" t="s">
        <v>607</v>
      </c>
      <c r="F1291" s="365" t="s">
        <v>862</v>
      </c>
      <c r="G1291" s="366" t="s">
        <v>1424</v>
      </c>
      <c r="H1291" s="366" t="s">
        <v>34</v>
      </c>
      <c r="I1291" s="366" t="s">
        <v>34</v>
      </c>
      <c r="J1291" s="366" t="s">
        <v>611</v>
      </c>
      <c r="K1291" s="367" t="s">
        <v>48</v>
      </c>
      <c r="L1291" s="368"/>
      <c r="M1291" s="368" t="s">
        <v>1424</v>
      </c>
      <c r="N1291" s="367">
        <v>606308</v>
      </c>
      <c r="O1291" s="367" t="s">
        <v>1323</v>
      </c>
      <c r="P1291" s="371">
        <v>44419</v>
      </c>
      <c r="S1291" s="367">
        <v>2</v>
      </c>
      <c r="U1291" s="369"/>
      <c r="W1291" s="369"/>
      <c r="Y1291" s="369"/>
      <c r="AA1291" s="369"/>
      <c r="AD1291" s="575">
        <v>17036289000100</v>
      </c>
      <c r="AE1291" s="370" t="s">
        <v>2094</v>
      </c>
      <c r="AF1291" s="370" t="s">
        <v>1833</v>
      </c>
      <c r="AG1291" s="374" t="s">
        <v>1458</v>
      </c>
      <c r="AH1291" s="374" t="s">
        <v>1894</v>
      </c>
      <c r="AI1291" s="374">
        <v>0</v>
      </c>
      <c r="AJ1291" s="374">
        <v>0</v>
      </c>
      <c r="AK1291" s="374">
        <v>0</v>
      </c>
      <c r="AL1291" s="722">
        <v>0</v>
      </c>
      <c r="AM1291" s="722">
        <v>0</v>
      </c>
      <c r="AN1291" s="369" t="s">
        <v>1834</v>
      </c>
      <c r="AO1291" s="367" t="s">
        <v>1326</v>
      </c>
      <c r="AP1291" s="370" t="s">
        <v>1816</v>
      </c>
      <c r="AQ1291" s="376" t="s">
        <v>696</v>
      </c>
      <c r="AR1291" s="369">
        <v>2.9997000000000001E-3</v>
      </c>
      <c r="AS1291" s="369">
        <v>2.9997000000000001E-3</v>
      </c>
      <c r="AT1291" s="369" t="s">
        <v>1424</v>
      </c>
      <c r="AW1291"/>
      <c r="AX1291" s="198"/>
      <c r="AY1291" s="184"/>
      <c r="AZ1291" s="184"/>
      <c r="BA1291" s="184"/>
      <c r="BB1291" s="186"/>
      <c r="BC1291" s="184"/>
      <c r="BD1291" s="184"/>
      <c r="BE1291" s="184"/>
      <c r="BF1291" s="184"/>
      <c r="BG1291" s="186"/>
      <c r="BH1291" s="186"/>
      <c r="BI1291" s="199"/>
      <c r="BJ1291" s="199"/>
      <c r="BK1291" s="199"/>
      <c r="BL1291" s="186"/>
      <c r="BM1291" s="186"/>
      <c r="BN1291" s="186"/>
      <c r="BO1291" s="186"/>
      <c r="BP1291" s="186"/>
      <c r="BQ1291" s="186"/>
      <c r="BR1291" s="186"/>
      <c r="BS1291" s="186"/>
      <c r="BT1291" s="187"/>
      <c r="BU1291" s="188"/>
      <c r="BV1291" s="189"/>
      <c r="BW1291" s="185"/>
      <c r="BX1291"/>
      <c r="BZ1291"/>
    </row>
    <row r="1292" spans="2:78" ht="18.75">
      <c r="B1292" s="363" t="s">
        <v>1275</v>
      </c>
      <c r="C1292" s="364">
        <v>41681126000156</v>
      </c>
      <c r="D1292" s="365" t="s">
        <v>14</v>
      </c>
      <c r="E1292" s="365" t="s">
        <v>607</v>
      </c>
      <c r="F1292" s="365" t="s">
        <v>1319</v>
      </c>
      <c r="G1292" s="366" t="s">
        <v>1424</v>
      </c>
      <c r="H1292" s="366" t="s">
        <v>34</v>
      </c>
      <c r="I1292" s="366" t="s">
        <v>34</v>
      </c>
      <c r="J1292" s="366" t="s">
        <v>608</v>
      </c>
      <c r="K1292" s="367" t="s">
        <v>48</v>
      </c>
      <c r="L1292" s="368" t="s">
        <v>1341</v>
      </c>
      <c r="M1292" s="368" t="s">
        <v>34</v>
      </c>
      <c r="N1292" s="367">
        <v>606715</v>
      </c>
      <c r="O1292" s="367" t="s">
        <v>1323</v>
      </c>
      <c r="P1292" s="371">
        <v>44349</v>
      </c>
      <c r="Q1292" s="372">
        <v>38.649278260000003</v>
      </c>
      <c r="R1292" s="372">
        <v>25.353299025595248</v>
      </c>
      <c r="S1292" s="367">
        <v>2</v>
      </c>
      <c r="T1292" s="369">
        <v>-6.690758562748278E-2</v>
      </c>
      <c r="U1292" s="369">
        <v>-0.71688279505094765</v>
      </c>
      <c r="V1292" s="369">
        <v>-0.18063902729847414</v>
      </c>
      <c r="W1292" s="369">
        <v>-1.6183182928600366</v>
      </c>
      <c r="Y1292" s="369"/>
      <c r="AA1292" s="369"/>
      <c r="AB1292" s="369">
        <v>0.23080487090232915</v>
      </c>
      <c r="AC1292" s="373">
        <v>-1.2662664863230364</v>
      </c>
      <c r="AD1292" s="575">
        <v>0</v>
      </c>
      <c r="AE1292" s="370" t="s">
        <v>2026</v>
      </c>
      <c r="AF1292" s="370" t="s">
        <v>1856</v>
      </c>
      <c r="AG1292" s="374" t="s">
        <v>59</v>
      </c>
      <c r="AH1292" s="374" t="s">
        <v>1813</v>
      </c>
      <c r="AI1292" s="374">
        <v>300000</v>
      </c>
      <c r="AJ1292" s="374">
        <v>1000</v>
      </c>
      <c r="AK1292" s="374">
        <v>300000</v>
      </c>
      <c r="AL1292" s="722">
        <v>0</v>
      </c>
      <c r="AM1292" s="722">
        <v>0</v>
      </c>
      <c r="AN1292" s="369" t="s">
        <v>668</v>
      </c>
      <c r="AO1292" s="367" t="s">
        <v>1326</v>
      </c>
      <c r="AP1292" s="370" t="s">
        <v>1816</v>
      </c>
      <c r="AQ1292" s="376" t="s">
        <v>661</v>
      </c>
      <c r="AR1292" s="369">
        <v>4.4999999999999997E-3</v>
      </c>
      <c r="AS1292" s="369">
        <v>4.4999999999999997E-3</v>
      </c>
      <c r="AT1292" s="369" t="s">
        <v>1424</v>
      </c>
      <c r="AW1292"/>
      <c r="AX1292" s="198"/>
      <c r="AY1292" s="184"/>
      <c r="AZ1292" s="184"/>
      <c r="BA1292" s="184"/>
      <c r="BB1292" s="186"/>
      <c r="BC1292" s="184"/>
      <c r="BD1292" s="184"/>
      <c r="BE1292" s="184"/>
      <c r="BF1292" s="184"/>
      <c r="BG1292" s="186"/>
      <c r="BH1292" s="186"/>
      <c r="BI1292" s="199"/>
      <c r="BJ1292" s="199"/>
      <c r="BK1292" s="199"/>
      <c r="BL1292" s="186"/>
      <c r="BM1292" s="186"/>
      <c r="BN1292" s="186"/>
      <c r="BO1292" s="186"/>
      <c r="BP1292" s="186"/>
      <c r="BQ1292" s="186"/>
      <c r="BR1292" s="186"/>
      <c r="BS1292" s="186"/>
      <c r="BT1292" s="187"/>
      <c r="BU1292" s="188"/>
      <c r="BV1292" s="189"/>
      <c r="BW1292" s="185"/>
      <c r="BX1292"/>
      <c r="BZ1292"/>
    </row>
    <row r="1293" spans="2:78" ht="18.75">
      <c r="B1293" s="363" t="s">
        <v>554</v>
      </c>
      <c r="C1293" s="364">
        <v>35502496000186</v>
      </c>
      <c r="D1293" s="365" t="s">
        <v>14</v>
      </c>
      <c r="E1293" s="365" t="s">
        <v>607</v>
      </c>
      <c r="F1293" s="365" t="s">
        <v>1424</v>
      </c>
      <c r="G1293" s="366" t="s">
        <v>1424</v>
      </c>
      <c r="H1293" s="366" t="s">
        <v>34</v>
      </c>
      <c r="I1293" s="366" t="s">
        <v>34</v>
      </c>
      <c r="J1293" s="366" t="s">
        <v>608</v>
      </c>
      <c r="K1293" s="367" t="s">
        <v>48</v>
      </c>
      <c r="L1293" s="368"/>
      <c r="M1293" s="368" t="s">
        <v>34</v>
      </c>
      <c r="N1293" s="367">
        <v>606979</v>
      </c>
      <c r="O1293" s="367" t="s">
        <v>1323</v>
      </c>
      <c r="P1293" s="371">
        <v>44412</v>
      </c>
      <c r="Q1293" s="372">
        <v>37.346298130000001</v>
      </c>
      <c r="R1293" s="372">
        <v>41.685970393134916</v>
      </c>
      <c r="S1293" s="367">
        <v>2</v>
      </c>
      <c r="T1293" s="369">
        <v>5.5158007865548253E-2</v>
      </c>
      <c r="U1293" s="369">
        <v>0.59099168617817077</v>
      </c>
      <c r="V1293" s="369">
        <v>6.5698284791206873E-3</v>
      </c>
      <c r="W1293" s="369">
        <v>5.8858120350405864E-2</v>
      </c>
      <c r="Y1293" s="369"/>
      <c r="AA1293" s="369"/>
      <c r="AB1293" s="369">
        <v>0.24296782598236605</v>
      </c>
      <c r="AC1293" s="373">
        <v>-0.43236842862381247</v>
      </c>
      <c r="AD1293" s="575">
        <v>0</v>
      </c>
      <c r="AE1293" s="370" t="s">
        <v>2038</v>
      </c>
      <c r="AF1293" s="370" t="s">
        <v>1856</v>
      </c>
      <c r="AG1293" s="374" t="s">
        <v>59</v>
      </c>
      <c r="AH1293" s="374" t="s">
        <v>1819</v>
      </c>
      <c r="AI1293" s="374">
        <v>1000</v>
      </c>
      <c r="AJ1293" s="374">
        <v>1000</v>
      </c>
      <c r="AK1293" s="374">
        <v>1000</v>
      </c>
      <c r="AL1293" s="722">
        <v>0.55000000000000004</v>
      </c>
      <c r="AM1293" s="722">
        <v>0</v>
      </c>
      <c r="AN1293" s="369" t="s">
        <v>668</v>
      </c>
      <c r="AO1293" s="367" t="s">
        <v>1326</v>
      </c>
      <c r="AP1293" s="370" t="s">
        <v>1816</v>
      </c>
      <c r="AQ1293" s="376" t="s">
        <v>661</v>
      </c>
      <c r="AR1293" s="369">
        <v>4.0000000000000001E-3</v>
      </c>
      <c r="AS1293" s="369">
        <v>4.0000000000000001E-3</v>
      </c>
      <c r="AT1293" s="369" t="s">
        <v>1424</v>
      </c>
      <c r="AW1293"/>
      <c r="AX1293" s="198"/>
      <c r="AY1293" s="184"/>
      <c r="AZ1293" s="184"/>
      <c r="BA1293" s="184"/>
      <c r="BB1293" s="186"/>
      <c r="BC1293" s="184"/>
      <c r="BD1293" s="184"/>
      <c r="BE1293" s="184"/>
      <c r="BF1293" s="184"/>
      <c r="BG1293" s="186"/>
      <c r="BH1293" s="186"/>
      <c r="BI1293" s="199"/>
      <c r="BJ1293" s="199"/>
      <c r="BK1293" s="199"/>
      <c r="BL1293" s="186"/>
      <c r="BM1293" s="186"/>
      <c r="BN1293" s="186"/>
      <c r="BO1293" s="186"/>
      <c r="BP1293" s="186"/>
      <c r="BQ1293" s="186"/>
      <c r="BR1293" s="186"/>
      <c r="BS1293" s="186"/>
      <c r="BT1293" s="187"/>
      <c r="BU1293" s="188"/>
      <c r="BV1293" s="189"/>
      <c r="BW1293" s="185"/>
      <c r="BX1293"/>
      <c r="BZ1293"/>
    </row>
    <row r="1294" spans="2:78" ht="18.75">
      <c r="B1294" s="363" t="s">
        <v>507</v>
      </c>
      <c r="C1294" s="364">
        <v>43095852000112</v>
      </c>
      <c r="D1294" s="365" t="s">
        <v>14</v>
      </c>
      <c r="E1294" s="365" t="s">
        <v>607</v>
      </c>
      <c r="F1294" s="365" t="s">
        <v>1424</v>
      </c>
      <c r="G1294" s="366" t="s">
        <v>1424</v>
      </c>
      <c r="H1294" s="366" t="s">
        <v>34</v>
      </c>
      <c r="I1294" s="366" t="s">
        <v>34</v>
      </c>
      <c r="J1294" s="366" t="s">
        <v>611</v>
      </c>
      <c r="K1294" s="367" t="s">
        <v>48</v>
      </c>
      <c r="L1294" s="368"/>
      <c r="M1294" s="368" t="s">
        <v>1421</v>
      </c>
      <c r="N1294" s="367">
        <v>607215</v>
      </c>
      <c r="O1294" s="367" t="s">
        <v>1323</v>
      </c>
      <c r="P1294" s="371">
        <v>44426</v>
      </c>
      <c r="S1294" s="367">
        <v>2</v>
      </c>
      <c r="U1294" s="369"/>
      <c r="W1294" s="369"/>
      <c r="Y1294" s="369"/>
      <c r="AA1294" s="369"/>
      <c r="AD1294" s="575">
        <v>0</v>
      </c>
      <c r="AE1294" s="370" t="s">
        <v>2094</v>
      </c>
      <c r="AF1294" s="370" t="s">
        <v>1833</v>
      </c>
      <c r="AG1294" s="374" t="s">
        <v>1458</v>
      </c>
      <c r="AH1294" s="374" t="s">
        <v>1894</v>
      </c>
      <c r="AI1294" s="374">
        <v>0</v>
      </c>
      <c r="AJ1294" s="374">
        <v>0</v>
      </c>
      <c r="AK1294" s="374">
        <v>0</v>
      </c>
      <c r="AL1294" s="722">
        <v>0</v>
      </c>
      <c r="AM1294" s="722">
        <v>0</v>
      </c>
      <c r="AN1294" s="369" t="s">
        <v>1834</v>
      </c>
      <c r="AO1294" s="367" t="s">
        <v>1326</v>
      </c>
      <c r="AP1294" s="370" t="s">
        <v>1816</v>
      </c>
      <c r="AQ1294" s="376" t="s">
        <v>696</v>
      </c>
      <c r="AR1294" s="369">
        <v>2.9997000000000001E-3</v>
      </c>
      <c r="AS1294" s="369">
        <v>2.9997000000000001E-3</v>
      </c>
      <c r="AT1294" s="369" t="s">
        <v>1424</v>
      </c>
      <c r="AW1294"/>
      <c r="AX1294" s="198"/>
      <c r="AY1294" s="184"/>
      <c r="AZ1294" s="184"/>
      <c r="BA1294" s="184"/>
      <c r="BB1294" s="186"/>
      <c r="BC1294" s="184"/>
      <c r="BD1294" s="184"/>
      <c r="BE1294" s="184"/>
      <c r="BF1294" s="184"/>
      <c r="BG1294" s="186"/>
      <c r="BH1294" s="186"/>
      <c r="BI1294" s="199"/>
      <c r="BJ1294" s="199"/>
      <c r="BK1294" s="199"/>
      <c r="BL1294" s="186"/>
      <c r="BM1294" s="186"/>
      <c r="BN1294" s="186"/>
      <c r="BO1294" s="186"/>
      <c r="BP1294" s="186"/>
      <c r="BQ1294" s="186"/>
      <c r="BR1294" s="186"/>
      <c r="BS1294" s="186"/>
      <c r="BT1294" s="187"/>
      <c r="BU1294" s="188"/>
      <c r="BV1294" s="189"/>
      <c r="BW1294" s="185"/>
      <c r="BX1294"/>
      <c r="BZ1294"/>
    </row>
    <row r="1295" spans="2:78" ht="18.75">
      <c r="B1295" s="363" t="s">
        <v>485</v>
      </c>
      <c r="C1295" s="364">
        <v>42887856000170</v>
      </c>
      <c r="D1295" s="365" t="s">
        <v>11</v>
      </c>
      <c r="E1295" s="365" t="s">
        <v>620</v>
      </c>
      <c r="F1295" s="365" t="s">
        <v>665</v>
      </c>
      <c r="G1295" s="366" t="s">
        <v>740</v>
      </c>
      <c r="H1295" s="366" t="s">
        <v>34</v>
      </c>
      <c r="I1295" s="366" t="s">
        <v>1424</v>
      </c>
      <c r="J1295" s="366" t="s">
        <v>611</v>
      </c>
      <c r="K1295" s="367" t="s">
        <v>48</v>
      </c>
      <c r="L1295" s="368"/>
      <c r="M1295" s="368" t="s">
        <v>34</v>
      </c>
      <c r="N1295" s="367">
        <v>609323</v>
      </c>
      <c r="O1295" s="367" t="s">
        <v>1323</v>
      </c>
      <c r="P1295" s="371">
        <v>44434</v>
      </c>
      <c r="Q1295" s="372">
        <v>393.70306491000002</v>
      </c>
      <c r="R1295" s="372">
        <v>93.817104770198441</v>
      </c>
      <c r="S1295" s="367">
        <v>1</v>
      </c>
      <c r="T1295" s="369">
        <v>0.10963545427476329</v>
      </c>
      <c r="U1295" s="369">
        <v>1.174691481691859</v>
      </c>
      <c r="V1295" s="369">
        <v>0.13146106553513048</v>
      </c>
      <c r="W1295" s="369">
        <v>1.177740216696632</v>
      </c>
      <c r="Y1295" s="369"/>
      <c r="AA1295" s="369"/>
      <c r="AB1295" s="369">
        <v>1.9214378188540618E-3</v>
      </c>
      <c r="AC1295" s="373">
        <v>10.325403057644895</v>
      </c>
      <c r="AD1295" s="575">
        <v>0</v>
      </c>
      <c r="AE1295" s="370" t="s">
        <v>2084</v>
      </c>
      <c r="AF1295" s="370" t="s">
        <v>1833</v>
      </c>
      <c r="AG1295" s="374" t="s">
        <v>1458</v>
      </c>
      <c r="AH1295" s="374" t="s">
        <v>1894</v>
      </c>
      <c r="AI1295" s="374">
        <v>100</v>
      </c>
      <c r="AJ1295" s="374">
        <v>100</v>
      </c>
      <c r="AK1295" s="374">
        <v>100</v>
      </c>
      <c r="AL1295" s="722">
        <v>0</v>
      </c>
      <c r="AM1295" s="722">
        <v>0</v>
      </c>
      <c r="AN1295" s="369" t="s">
        <v>1834</v>
      </c>
      <c r="AO1295" s="367" t="s">
        <v>1326</v>
      </c>
      <c r="AP1295" s="370" t="s">
        <v>1821</v>
      </c>
      <c r="AQ1295" s="376" t="s">
        <v>677</v>
      </c>
      <c r="AR1295" s="369">
        <v>9.9989999999999996E-4</v>
      </c>
      <c r="AS1295" s="369">
        <v>9.9989999999999996E-4</v>
      </c>
      <c r="AT1295" s="369" t="s">
        <v>1424</v>
      </c>
      <c r="AW1295"/>
      <c r="AX1295" s="198"/>
      <c r="AY1295" s="184"/>
      <c r="AZ1295" s="184"/>
      <c r="BA1295" s="184"/>
      <c r="BB1295" s="186"/>
      <c r="BC1295" s="184"/>
      <c r="BD1295" s="184"/>
      <c r="BE1295" s="184"/>
      <c r="BF1295" s="184"/>
      <c r="BG1295" s="186"/>
      <c r="BH1295" s="186"/>
      <c r="BI1295" s="199"/>
      <c r="BJ1295" s="199"/>
      <c r="BK1295" s="199"/>
      <c r="BL1295" s="186"/>
      <c r="BM1295" s="186"/>
      <c r="BN1295" s="186"/>
      <c r="BO1295" s="186"/>
      <c r="BP1295" s="186"/>
      <c r="BQ1295" s="186"/>
      <c r="BR1295" s="186"/>
      <c r="BS1295" s="186"/>
      <c r="BT1295" s="187"/>
      <c r="BU1295" s="188"/>
      <c r="BV1295" s="189"/>
      <c r="BW1295" s="185"/>
      <c r="BX1295"/>
      <c r="BZ1295"/>
    </row>
    <row r="1296" spans="2:78" ht="18.75">
      <c r="B1296" s="363" t="s">
        <v>1760</v>
      </c>
      <c r="C1296" s="364">
        <v>43279729000151</v>
      </c>
      <c r="D1296" s="365" t="s">
        <v>14</v>
      </c>
      <c r="E1296" s="365" t="s">
        <v>607</v>
      </c>
      <c r="F1296" s="365" t="s">
        <v>1424</v>
      </c>
      <c r="G1296" s="366" t="s">
        <v>1424</v>
      </c>
      <c r="H1296" s="366" t="s">
        <v>34</v>
      </c>
      <c r="I1296" s="366" t="s">
        <v>34</v>
      </c>
      <c r="J1296" s="366" t="s">
        <v>611</v>
      </c>
      <c r="K1296" s="367" t="s">
        <v>1815</v>
      </c>
      <c r="L1296" s="368"/>
      <c r="M1296" s="368" t="s">
        <v>1424</v>
      </c>
      <c r="N1296" s="367">
        <v>609471</v>
      </c>
      <c r="O1296" s="367" t="s">
        <v>1323</v>
      </c>
      <c r="P1296" s="371">
        <v>44437</v>
      </c>
      <c r="Q1296" s="372">
        <v>0</v>
      </c>
      <c r="R1296" s="372">
        <v>3.1853703703703697</v>
      </c>
      <c r="S1296" s="367">
        <v>2</v>
      </c>
      <c r="T1296" s="369">
        <v>-0.20909090909090833</v>
      </c>
      <c r="U1296" s="369">
        <v>-2.2403091356993166</v>
      </c>
      <c r="V1296" s="369">
        <v>-0.19444444444444375</v>
      </c>
      <c r="W1296" s="369">
        <v>-1.7419989804833746</v>
      </c>
      <c r="Y1296" s="369"/>
      <c r="AA1296" s="369"/>
      <c r="AB1296" s="369">
        <v>0.17988782468479506</v>
      </c>
      <c r="AC1296" s="373">
        <v>-1.7014263782776959</v>
      </c>
      <c r="AD1296" s="575">
        <v>0</v>
      </c>
      <c r="AE1296" s="370" t="s">
        <v>2094</v>
      </c>
      <c r="AF1296" s="370" t="s">
        <v>1833</v>
      </c>
      <c r="AG1296" s="374" t="s">
        <v>1458</v>
      </c>
      <c r="AH1296" s="374" t="s">
        <v>1894</v>
      </c>
      <c r="AI1296" s="374">
        <v>100</v>
      </c>
      <c r="AJ1296" s="374">
        <v>100</v>
      </c>
      <c r="AK1296" s="374">
        <v>100</v>
      </c>
      <c r="AL1296" s="722">
        <v>0</v>
      </c>
      <c r="AM1296" s="722">
        <v>0</v>
      </c>
      <c r="AN1296" s="369" t="s">
        <v>1834</v>
      </c>
      <c r="AO1296" s="367" t="s">
        <v>1326</v>
      </c>
      <c r="AP1296" s="370" t="s">
        <v>1816</v>
      </c>
      <c r="AQ1296" s="376" t="s">
        <v>661</v>
      </c>
      <c r="AR1296" s="369">
        <v>6.6660000000000001E-3</v>
      </c>
      <c r="AS1296" s="369">
        <v>6.6660000000000001E-3</v>
      </c>
      <c r="AT1296" s="369" t="s">
        <v>1424</v>
      </c>
      <c r="AW1296"/>
      <c r="AX1296" s="198"/>
      <c r="AY1296" s="184"/>
      <c r="AZ1296" s="184"/>
      <c r="BA1296" s="184"/>
      <c r="BB1296" s="186"/>
      <c r="BC1296" s="184"/>
      <c r="BD1296" s="184"/>
      <c r="BE1296" s="184"/>
      <c r="BF1296" s="184"/>
      <c r="BG1296" s="186"/>
      <c r="BH1296" s="186"/>
      <c r="BI1296" s="199"/>
      <c r="BJ1296" s="199"/>
      <c r="BK1296" s="199"/>
      <c r="BL1296" s="186"/>
      <c r="BM1296" s="186"/>
      <c r="BN1296" s="186"/>
      <c r="BO1296" s="186"/>
      <c r="BP1296" s="186"/>
      <c r="BQ1296" s="186"/>
      <c r="BR1296" s="186"/>
      <c r="BS1296" s="186"/>
      <c r="BT1296" s="187"/>
      <c r="BU1296" s="188"/>
      <c r="BV1296" s="189"/>
      <c r="BW1296" s="185"/>
      <c r="BX1296"/>
      <c r="BZ1296"/>
    </row>
    <row r="1297" spans="2:78" ht="18.75">
      <c r="B1297" s="363" t="s">
        <v>603</v>
      </c>
      <c r="C1297" s="364"/>
      <c r="D1297" s="365" t="s">
        <v>14</v>
      </c>
      <c r="E1297" s="365" t="s">
        <v>607</v>
      </c>
      <c r="F1297" s="365" t="s">
        <v>1424</v>
      </c>
      <c r="G1297" s="366" t="s">
        <v>868</v>
      </c>
      <c r="H1297" s="366" t="s">
        <v>34</v>
      </c>
      <c r="I1297" s="366" t="s">
        <v>34</v>
      </c>
      <c r="J1297" s="366" t="s">
        <v>611</v>
      </c>
      <c r="L1297" s="368"/>
      <c r="M1297" s="368" t="s">
        <v>1421</v>
      </c>
      <c r="N1297" s="367">
        <v>609481</v>
      </c>
      <c r="O1297" s="367" t="s">
        <v>1323</v>
      </c>
      <c r="P1297" s="371"/>
      <c r="S1297" s="367"/>
      <c r="U1297" s="369"/>
      <c r="W1297" s="369"/>
      <c r="Y1297" s="369"/>
      <c r="AA1297" s="369"/>
      <c r="AD1297" s="575">
        <v>0</v>
      </c>
      <c r="AE1297" s="370"/>
      <c r="AF1297" s="370"/>
      <c r="AG1297" s="374" t="s">
        <v>1458</v>
      </c>
      <c r="AH1297" s="374"/>
      <c r="AI1297" s="374">
        <v>100</v>
      </c>
      <c r="AJ1297" s="374">
        <v>100</v>
      </c>
      <c r="AK1297" s="374">
        <v>100</v>
      </c>
      <c r="AN1297" s="369"/>
      <c r="AO1297" s="367" t="s">
        <v>1326</v>
      </c>
      <c r="AP1297" s="370"/>
      <c r="AR1297" s="369">
        <v>2.9997000000000001E-3</v>
      </c>
      <c r="AS1297" s="369">
        <v>2.9997000000000001E-3</v>
      </c>
      <c r="AT1297" s="369" t="s">
        <v>1424</v>
      </c>
      <c r="AW1297"/>
      <c r="AX1297" s="198"/>
      <c r="AY1297" s="184"/>
      <c r="AZ1297" s="184"/>
      <c r="BA1297" s="184"/>
      <c r="BB1297" s="186"/>
      <c r="BC1297" s="184"/>
      <c r="BD1297" s="184"/>
      <c r="BE1297" s="184"/>
      <c r="BF1297" s="184"/>
      <c r="BG1297" s="186"/>
      <c r="BH1297" s="186"/>
      <c r="BI1297" s="199"/>
      <c r="BJ1297" s="199"/>
      <c r="BK1297" s="199"/>
      <c r="BL1297" s="186"/>
      <c r="BM1297" s="186"/>
      <c r="BN1297" s="186"/>
      <c r="BO1297" s="186"/>
      <c r="BP1297" s="186"/>
      <c r="BQ1297" s="186"/>
      <c r="BR1297" s="186"/>
      <c r="BS1297" s="186"/>
      <c r="BT1297" s="187"/>
      <c r="BU1297" s="188"/>
      <c r="BV1297" s="189"/>
      <c r="BW1297" s="185"/>
      <c r="BX1297"/>
      <c r="BZ1297"/>
    </row>
    <row r="1298" spans="2:78" ht="18.75">
      <c r="B1298" s="363" t="s">
        <v>1311</v>
      </c>
      <c r="C1298" s="364">
        <v>34687428000176</v>
      </c>
      <c r="D1298" s="365" t="s">
        <v>11</v>
      </c>
      <c r="E1298" s="365" t="s">
        <v>620</v>
      </c>
      <c r="F1298" s="365" t="s">
        <v>619</v>
      </c>
      <c r="G1298" s="366" t="s">
        <v>740</v>
      </c>
      <c r="H1298" s="366" t="s">
        <v>34</v>
      </c>
      <c r="I1298" s="366" t="s">
        <v>1424</v>
      </c>
      <c r="J1298" s="366" t="s">
        <v>608</v>
      </c>
      <c r="K1298" s="367" t="s">
        <v>48</v>
      </c>
      <c r="L1298" s="368" t="s">
        <v>717</v>
      </c>
      <c r="M1298" s="368" t="s">
        <v>34</v>
      </c>
      <c r="N1298" s="367">
        <v>609811</v>
      </c>
      <c r="O1298" s="367" t="s">
        <v>1323</v>
      </c>
      <c r="P1298" s="371">
        <v>44287</v>
      </c>
      <c r="Q1298" s="372">
        <v>25.97379209</v>
      </c>
      <c r="R1298" s="372">
        <v>14.885613682579367</v>
      </c>
      <c r="S1298" s="367">
        <v>1</v>
      </c>
      <c r="T1298" s="369">
        <v>9.5631988935766188E-2</v>
      </c>
      <c r="U1298" s="369">
        <v>1.0246510448942745</v>
      </c>
      <c r="V1298" s="369">
        <v>0.11928153112727458</v>
      </c>
      <c r="W1298" s="369">
        <v>1.0686255717302175</v>
      </c>
      <c r="Y1298" s="369"/>
      <c r="AA1298" s="369"/>
      <c r="AB1298" s="369">
        <v>6.0367781780889165E-3</v>
      </c>
      <c r="AC1298" s="373">
        <v>1.2689029306754052</v>
      </c>
      <c r="AD1298" s="575">
        <v>34687399000142</v>
      </c>
      <c r="AE1298" s="370" t="s">
        <v>2058</v>
      </c>
      <c r="AF1298" s="370" t="s">
        <v>1856</v>
      </c>
      <c r="AG1298" s="374" t="s">
        <v>59</v>
      </c>
      <c r="AH1298" s="374" t="s">
        <v>1819</v>
      </c>
      <c r="AI1298" s="374">
        <v>1000</v>
      </c>
      <c r="AJ1298" s="374">
        <v>1000</v>
      </c>
      <c r="AK1298" s="374">
        <v>1000</v>
      </c>
      <c r="AL1298" s="722">
        <v>0</v>
      </c>
      <c r="AM1298" s="722">
        <v>0</v>
      </c>
      <c r="AN1298" s="369" t="s">
        <v>1820</v>
      </c>
      <c r="AO1298" s="367" t="s">
        <v>1326</v>
      </c>
      <c r="AP1298" s="370" t="s">
        <v>1821</v>
      </c>
      <c r="AQ1298" s="376" t="s">
        <v>11</v>
      </c>
      <c r="AR1298" s="369">
        <v>1.6000000000000001E-3</v>
      </c>
      <c r="AS1298" s="369">
        <v>1.6000000000000001E-3</v>
      </c>
      <c r="AT1298" s="369" t="s">
        <v>1424</v>
      </c>
      <c r="AW1298"/>
      <c r="AX1298" s="198"/>
      <c r="AY1298" s="184"/>
      <c r="AZ1298" s="184"/>
      <c r="BA1298" s="184"/>
      <c r="BB1298" s="186"/>
      <c r="BC1298" s="184"/>
      <c r="BD1298" s="184"/>
      <c r="BE1298" s="184"/>
      <c r="BF1298" s="184"/>
      <c r="BG1298" s="186"/>
      <c r="BH1298" s="186"/>
      <c r="BI1298" s="199"/>
      <c r="BJ1298" s="199"/>
      <c r="BK1298" s="199"/>
      <c r="BL1298" s="186"/>
      <c r="BM1298" s="186"/>
      <c r="BN1298" s="186"/>
      <c r="BO1298" s="186"/>
      <c r="BP1298" s="186"/>
      <c r="BQ1298" s="186"/>
      <c r="BR1298" s="186"/>
      <c r="BS1298" s="186"/>
      <c r="BT1298" s="187"/>
      <c r="BU1298" s="188"/>
      <c r="BV1298" s="189"/>
      <c r="BW1298" s="185"/>
      <c r="BX1298"/>
      <c r="BZ1298"/>
    </row>
    <row r="1299" spans="2:78" ht="18.75">
      <c r="B1299" s="363" t="s">
        <v>598</v>
      </c>
      <c r="C1299" s="364">
        <v>42887842000157</v>
      </c>
      <c r="D1299" s="365" t="s">
        <v>14</v>
      </c>
      <c r="E1299" s="365" t="s">
        <v>607</v>
      </c>
      <c r="F1299" s="365" t="s">
        <v>1424</v>
      </c>
      <c r="G1299" s="366" t="s">
        <v>1424</v>
      </c>
      <c r="H1299" s="366" t="s">
        <v>34</v>
      </c>
      <c r="I1299" s="366" t="s">
        <v>34</v>
      </c>
      <c r="J1299" s="366" t="s">
        <v>608</v>
      </c>
      <c r="K1299" s="367" t="s">
        <v>48</v>
      </c>
      <c r="L1299" s="368"/>
      <c r="M1299" s="368" t="s">
        <v>34</v>
      </c>
      <c r="N1299" s="367">
        <v>610828</v>
      </c>
      <c r="O1299" s="367" t="s">
        <v>1323</v>
      </c>
      <c r="P1299" s="371">
        <v>44429</v>
      </c>
      <c r="Q1299" s="372">
        <v>34.83</v>
      </c>
      <c r="R1299" s="372">
        <v>32.051344537815126</v>
      </c>
      <c r="S1299" s="367">
        <v>2</v>
      </c>
      <c r="T1299" s="369">
        <v>1.1235955056180913E-2</v>
      </c>
      <c r="U1299" s="369">
        <v>0.12038788711624361</v>
      </c>
      <c r="V1299" s="369">
        <v>2.2727272727274039E-2</v>
      </c>
      <c r="W1299" s="369">
        <v>0.20361027044612121</v>
      </c>
      <c r="Y1299" s="369"/>
      <c r="AA1299" s="369"/>
      <c r="AB1299" s="369">
        <v>0.22134415171404651</v>
      </c>
      <c r="AC1299" s="373">
        <v>-0.40161066913043247</v>
      </c>
      <c r="AD1299" s="575">
        <v>43104134000165</v>
      </c>
      <c r="AE1299" s="370" t="s">
        <v>2056</v>
      </c>
      <c r="AF1299" s="370" t="s">
        <v>1833</v>
      </c>
      <c r="AG1299" s="374" t="s">
        <v>1458</v>
      </c>
      <c r="AH1299" s="374" t="s">
        <v>1894</v>
      </c>
      <c r="AI1299" s="374">
        <v>50</v>
      </c>
      <c r="AJ1299" s="374">
        <v>50</v>
      </c>
      <c r="AK1299" s="374">
        <v>30</v>
      </c>
      <c r="AL1299" s="722">
        <v>0</v>
      </c>
      <c r="AM1299" s="722">
        <v>0</v>
      </c>
      <c r="AN1299" s="369" t="s">
        <v>1834</v>
      </c>
      <c r="AO1299" s="367" t="s">
        <v>1326</v>
      </c>
      <c r="AP1299" s="370" t="s">
        <v>1816</v>
      </c>
      <c r="AQ1299" s="376" t="s">
        <v>683</v>
      </c>
      <c r="AR1299" s="369">
        <v>5.3333333333333297E-3</v>
      </c>
      <c r="AS1299" s="369">
        <v>5.3333333333333297E-3</v>
      </c>
      <c r="AT1299" s="369" t="s">
        <v>1424</v>
      </c>
      <c r="AW1299"/>
      <c r="AX1299" s="198"/>
      <c r="AY1299" s="184"/>
      <c r="AZ1299" s="184"/>
      <c r="BA1299" s="184"/>
      <c r="BB1299" s="186"/>
      <c r="BC1299" s="184"/>
      <c r="BD1299" s="184"/>
      <c r="BE1299" s="184"/>
      <c r="BF1299" s="184"/>
      <c r="BG1299" s="186"/>
      <c r="BH1299" s="186"/>
      <c r="BI1299" s="199"/>
      <c r="BJ1299" s="199"/>
      <c r="BK1299" s="199"/>
      <c r="BL1299" s="186"/>
      <c r="BM1299" s="186"/>
      <c r="BN1299" s="186"/>
      <c r="BO1299" s="186"/>
      <c r="BP1299" s="186"/>
      <c r="BQ1299" s="186"/>
      <c r="BR1299" s="186"/>
      <c r="BS1299" s="186"/>
      <c r="BT1299" s="187"/>
      <c r="BU1299" s="188"/>
      <c r="BV1299" s="189"/>
      <c r="BW1299" s="185"/>
      <c r="BX1299"/>
      <c r="BZ1299"/>
    </row>
    <row r="1300" spans="2:78" ht="18.75">
      <c r="B1300" s="363" t="s">
        <v>1317</v>
      </c>
      <c r="C1300" s="364">
        <v>41978534000174</v>
      </c>
      <c r="D1300" s="365" t="s">
        <v>11</v>
      </c>
      <c r="E1300" s="365" t="s">
        <v>620</v>
      </c>
      <c r="F1300" s="365" t="s">
        <v>619</v>
      </c>
      <c r="G1300" s="366" t="s">
        <v>740</v>
      </c>
      <c r="H1300" s="366" t="s">
        <v>34</v>
      </c>
      <c r="I1300" s="366" t="s">
        <v>1424</v>
      </c>
      <c r="J1300" s="366" t="s">
        <v>608</v>
      </c>
      <c r="K1300" s="367" t="s">
        <v>48</v>
      </c>
      <c r="L1300" s="368"/>
      <c r="M1300" s="368" t="s">
        <v>34</v>
      </c>
      <c r="N1300" s="367">
        <v>610879</v>
      </c>
      <c r="O1300" s="367" t="s">
        <v>1323</v>
      </c>
      <c r="P1300" s="371">
        <v>44425</v>
      </c>
      <c r="Q1300" s="372">
        <v>645.63721999999996</v>
      </c>
      <c r="R1300" s="372">
        <v>250.00766111111096</v>
      </c>
      <c r="S1300" s="367">
        <v>1</v>
      </c>
      <c r="T1300" s="369">
        <v>0.10902358214772923</v>
      </c>
      <c r="U1300" s="369">
        <v>1.1681355643541129</v>
      </c>
      <c r="V1300" s="369">
        <v>0.12883484263878842</v>
      </c>
      <c r="W1300" s="369">
        <v>1.1542122747128891</v>
      </c>
      <c r="Y1300" s="369"/>
      <c r="AA1300" s="369"/>
      <c r="AB1300" s="369">
        <v>2.8999769276110674E-2</v>
      </c>
      <c r="AC1300" s="373">
        <v>0.59357013739099607</v>
      </c>
      <c r="AD1300" s="575">
        <v>41955522000124</v>
      </c>
      <c r="AE1300" s="370" t="s">
        <v>2157</v>
      </c>
      <c r="AF1300" s="370" t="s">
        <v>1856</v>
      </c>
      <c r="AG1300" s="374" t="s">
        <v>59</v>
      </c>
      <c r="AH1300" s="374" t="s">
        <v>1813</v>
      </c>
      <c r="AI1300" s="374">
        <v>50000</v>
      </c>
      <c r="AJ1300" s="374">
        <v>5000</v>
      </c>
      <c r="AK1300" s="374">
        <v>50000</v>
      </c>
      <c r="AL1300" s="722">
        <v>0</v>
      </c>
      <c r="AM1300" s="722">
        <v>0</v>
      </c>
      <c r="AN1300" s="369" t="s">
        <v>1820</v>
      </c>
      <c r="AO1300" s="367" t="s">
        <v>1326</v>
      </c>
      <c r="AP1300" s="370" t="s">
        <v>1835</v>
      </c>
      <c r="AQ1300" s="376" t="s">
        <v>1950</v>
      </c>
      <c r="AR1300" s="369">
        <v>2.48E-3</v>
      </c>
      <c r="AS1300" s="369">
        <v>2.48E-3</v>
      </c>
      <c r="AT1300" s="369" t="s">
        <v>1424</v>
      </c>
      <c r="AW1300"/>
      <c r="AX1300" s="198"/>
      <c r="AY1300" s="184"/>
      <c r="AZ1300" s="184"/>
      <c r="BA1300" s="184"/>
      <c r="BB1300" s="186"/>
      <c r="BC1300" s="184"/>
      <c r="BD1300" s="184"/>
      <c r="BE1300" s="184"/>
      <c r="BF1300" s="184"/>
      <c r="BG1300" s="186"/>
      <c r="BH1300" s="186"/>
      <c r="BI1300" s="199"/>
      <c r="BJ1300" s="199"/>
      <c r="BK1300" s="199"/>
      <c r="BL1300" s="186"/>
      <c r="BM1300" s="186"/>
      <c r="BN1300" s="186"/>
      <c r="BO1300" s="186"/>
      <c r="BP1300" s="186"/>
      <c r="BQ1300" s="186"/>
      <c r="BR1300" s="186"/>
      <c r="BS1300" s="186"/>
      <c r="BT1300" s="187"/>
      <c r="BU1300" s="188"/>
      <c r="BV1300" s="189"/>
      <c r="BW1300" s="185"/>
      <c r="BX1300"/>
      <c r="BZ1300"/>
    </row>
    <row r="1301" spans="2:78" ht="18.75">
      <c r="B1301" s="363" t="s">
        <v>760</v>
      </c>
      <c r="C1301" s="364">
        <v>43164374000155</v>
      </c>
      <c r="D1301" s="365" t="s">
        <v>13</v>
      </c>
      <c r="E1301" s="365" t="s">
        <v>616</v>
      </c>
      <c r="F1301" s="365" t="s">
        <v>618</v>
      </c>
      <c r="G1301" s="366" t="s">
        <v>34</v>
      </c>
      <c r="H1301" s="366" t="s">
        <v>1340</v>
      </c>
      <c r="I1301" s="366" t="s">
        <v>34</v>
      </c>
      <c r="J1301" s="366" t="s">
        <v>611</v>
      </c>
      <c r="K1301" s="367" t="s">
        <v>1815</v>
      </c>
      <c r="L1301" s="368"/>
      <c r="M1301" s="368" t="s">
        <v>1421</v>
      </c>
      <c r="N1301" s="367">
        <v>610933</v>
      </c>
      <c r="O1301" s="367" t="s">
        <v>1323</v>
      </c>
      <c r="P1301" s="371">
        <v>44436</v>
      </c>
      <c r="Q1301" s="372">
        <v>3.13</v>
      </c>
      <c r="R1301" s="372">
        <v>2.736302521008406</v>
      </c>
      <c r="S1301" s="367">
        <v>5</v>
      </c>
      <c r="T1301" s="369">
        <v>3.8834951456311106E-2</v>
      </c>
      <c r="U1301" s="369">
        <v>0.41609793993571709</v>
      </c>
      <c r="V1301" s="369">
        <v>3.8834951456311106E-2</v>
      </c>
      <c r="W1301" s="369">
        <v>0.3479165786263656</v>
      </c>
      <c r="Y1301" s="369"/>
      <c r="AA1301" s="369"/>
      <c r="AB1301" s="369">
        <v>0.16119776565412239</v>
      </c>
      <c r="AC1301" s="373">
        <v>-0.45153537863003068</v>
      </c>
      <c r="AD1301" s="575">
        <v>43279666000133</v>
      </c>
      <c r="AE1301" s="370" t="s">
        <v>1836</v>
      </c>
      <c r="AF1301" s="370" t="s">
        <v>1833</v>
      </c>
      <c r="AG1301" s="374" t="s">
        <v>1458</v>
      </c>
      <c r="AH1301" s="374" t="s">
        <v>1894</v>
      </c>
      <c r="AI1301" s="374">
        <v>5000</v>
      </c>
      <c r="AJ1301" s="374">
        <v>5000</v>
      </c>
      <c r="AK1301" s="374">
        <v>5000</v>
      </c>
      <c r="AL1301" s="722">
        <v>0</v>
      </c>
      <c r="AM1301" s="722">
        <v>0</v>
      </c>
      <c r="AN1301" s="369" t="s">
        <v>1834</v>
      </c>
      <c r="AO1301" s="367" t="s">
        <v>1326</v>
      </c>
      <c r="AP1301" s="370" t="s">
        <v>1835</v>
      </c>
      <c r="AQ1301" s="376" t="s">
        <v>681</v>
      </c>
      <c r="AR1301" s="369">
        <v>0</v>
      </c>
      <c r="AS1301" s="369">
        <v>0</v>
      </c>
      <c r="AT1301" s="369" t="s">
        <v>1424</v>
      </c>
      <c r="AW1301"/>
      <c r="AX1301" s="198"/>
      <c r="AY1301" s="184"/>
      <c r="AZ1301" s="184"/>
      <c r="BA1301" s="184"/>
      <c r="BB1301" s="186"/>
      <c r="BC1301" s="184"/>
      <c r="BD1301" s="184"/>
      <c r="BE1301" s="184"/>
      <c r="BF1301" s="184"/>
      <c r="BG1301" s="186"/>
      <c r="BH1301" s="186"/>
      <c r="BI1301" s="199"/>
      <c r="BJ1301" s="199"/>
      <c r="BK1301" s="199"/>
      <c r="BL1301" s="186"/>
      <c r="BM1301" s="186"/>
      <c r="BN1301" s="186"/>
      <c r="BO1301" s="186"/>
      <c r="BP1301" s="186"/>
      <c r="BQ1301" s="186"/>
      <c r="BR1301" s="186"/>
      <c r="BS1301" s="186"/>
      <c r="BT1301" s="187"/>
      <c r="BU1301" s="188"/>
      <c r="BV1301" s="189"/>
      <c r="BW1301" s="185"/>
      <c r="BX1301"/>
      <c r="BZ1301"/>
    </row>
    <row r="1302" spans="2:78" ht="18.75">
      <c r="B1302" s="363" t="s">
        <v>956</v>
      </c>
      <c r="C1302" s="364">
        <v>41969176000133</v>
      </c>
      <c r="D1302" s="365" t="s">
        <v>13</v>
      </c>
      <c r="E1302" s="365" t="s">
        <v>615</v>
      </c>
      <c r="F1302" s="365" t="s">
        <v>619</v>
      </c>
      <c r="G1302" s="366" t="s">
        <v>34</v>
      </c>
      <c r="H1302" s="366" t="s">
        <v>1340</v>
      </c>
      <c r="I1302" s="366" t="s">
        <v>34</v>
      </c>
      <c r="J1302" s="366" t="s">
        <v>1424</v>
      </c>
      <c r="K1302" s="367" t="s">
        <v>48</v>
      </c>
      <c r="L1302" s="368"/>
      <c r="M1302" s="368" t="s">
        <v>34</v>
      </c>
      <c r="N1302" s="367">
        <v>611069</v>
      </c>
      <c r="O1302" s="367" t="s">
        <v>1323</v>
      </c>
      <c r="P1302" s="371">
        <v>44422</v>
      </c>
      <c r="Q1302" s="372">
        <v>20.01661519</v>
      </c>
      <c r="R1302" s="372">
        <v>15.324586724246034</v>
      </c>
      <c r="S1302" s="367">
        <v>1</v>
      </c>
      <c r="T1302" s="369">
        <v>7.9686159851182214E-2</v>
      </c>
      <c r="U1302" s="369">
        <v>0.85379910910321866</v>
      </c>
      <c r="V1302" s="369">
        <v>0.15285195766157678</v>
      </c>
      <c r="W1302" s="369">
        <v>1.3693780512584004</v>
      </c>
      <c r="Y1302" s="369"/>
      <c r="AA1302" s="369"/>
      <c r="AB1302" s="369">
        <v>9.5177452143362762E-2</v>
      </c>
      <c r="AC1302" s="373">
        <v>0.43319621536214642</v>
      </c>
      <c r="AD1302" s="575">
        <v>41969199000148</v>
      </c>
      <c r="AE1302" s="370" t="s">
        <v>2158</v>
      </c>
      <c r="AF1302" s="370" t="s">
        <v>1856</v>
      </c>
      <c r="AG1302" s="374" t="s">
        <v>59</v>
      </c>
      <c r="AH1302" s="374" t="s">
        <v>1819</v>
      </c>
      <c r="AI1302" s="374">
        <v>500</v>
      </c>
      <c r="AJ1302" s="374">
        <v>100</v>
      </c>
      <c r="AK1302" s="374">
        <v>500</v>
      </c>
      <c r="AL1302" s="722">
        <v>0</v>
      </c>
      <c r="AM1302" s="722">
        <v>0</v>
      </c>
      <c r="AN1302" s="369" t="s">
        <v>1820</v>
      </c>
      <c r="AO1302" s="367" t="s">
        <v>1326</v>
      </c>
      <c r="AP1302" s="370" t="s">
        <v>1835</v>
      </c>
      <c r="AQ1302" s="376" t="s">
        <v>666</v>
      </c>
      <c r="AR1302" s="369">
        <v>3.7799999999999999E-3</v>
      </c>
      <c r="AS1302" s="369">
        <v>3.7799999999999999E-3</v>
      </c>
      <c r="AT1302" s="369" t="s">
        <v>1424</v>
      </c>
      <c r="AW1302"/>
      <c r="AX1302" s="198"/>
      <c r="AY1302" s="184"/>
      <c r="AZ1302" s="184"/>
      <c r="BA1302" s="184"/>
      <c r="BB1302" s="186"/>
      <c r="BC1302" s="184"/>
      <c r="BD1302" s="184"/>
      <c r="BE1302" s="184"/>
      <c r="BF1302" s="184"/>
      <c r="BG1302" s="186"/>
      <c r="BH1302" s="186"/>
      <c r="BI1302" s="199"/>
      <c r="BJ1302" s="199"/>
      <c r="BK1302" s="199"/>
      <c r="BL1302" s="186"/>
      <c r="BM1302" s="186"/>
      <c r="BN1302" s="186"/>
      <c r="BO1302" s="186"/>
      <c r="BP1302" s="186"/>
      <c r="BQ1302" s="186"/>
      <c r="BR1302" s="186"/>
      <c r="BS1302" s="186"/>
      <c r="BT1302" s="187"/>
      <c r="BU1302" s="188"/>
      <c r="BV1302" s="189"/>
      <c r="BW1302" s="185"/>
      <c r="BX1302"/>
      <c r="BZ1302"/>
    </row>
    <row r="1303" spans="2:78" ht="18.75">
      <c r="B1303" s="363" t="s">
        <v>497</v>
      </c>
      <c r="C1303" s="364">
        <v>43274439000115</v>
      </c>
      <c r="D1303" s="365" t="s">
        <v>14</v>
      </c>
      <c r="E1303" s="365" t="s">
        <v>607</v>
      </c>
      <c r="F1303" s="365" t="s">
        <v>1424</v>
      </c>
      <c r="G1303" s="366" t="s">
        <v>1424</v>
      </c>
      <c r="H1303" s="366" t="s">
        <v>34</v>
      </c>
      <c r="I1303" s="366" t="s">
        <v>34</v>
      </c>
      <c r="J1303" s="366" t="s">
        <v>611</v>
      </c>
      <c r="K1303" s="367" t="s">
        <v>1815</v>
      </c>
      <c r="L1303" s="368"/>
      <c r="M1303" s="368" t="s">
        <v>1421</v>
      </c>
      <c r="N1303" s="367">
        <v>611301</v>
      </c>
      <c r="O1303" s="367" t="s">
        <v>1323</v>
      </c>
      <c r="P1303" s="371">
        <v>44444</v>
      </c>
      <c r="Q1303" s="372">
        <v>4.33</v>
      </c>
      <c r="R1303" s="372">
        <v>7.2011344537815143</v>
      </c>
      <c r="S1303" s="367">
        <v>3</v>
      </c>
      <c r="T1303" s="369">
        <v>-0.48780487804878125</v>
      </c>
      <c r="U1303" s="369">
        <v>-5.2265960748022504</v>
      </c>
      <c r="V1303" s="369">
        <v>-0.43243243243243346</v>
      </c>
      <c r="W1303" s="369">
        <v>-3.874098118758416</v>
      </c>
      <c r="Y1303" s="369"/>
      <c r="AA1303" s="369"/>
      <c r="AB1303" s="369">
        <v>0.42236042237383836</v>
      </c>
      <c r="AC1303" s="373">
        <v>-1.2881270337307844</v>
      </c>
      <c r="AD1303" s="575">
        <v>0</v>
      </c>
      <c r="AE1303" s="370" t="s">
        <v>1836</v>
      </c>
      <c r="AF1303" s="370" t="s">
        <v>1833</v>
      </c>
      <c r="AG1303" s="374" t="s">
        <v>1458</v>
      </c>
      <c r="AH1303" s="374" t="s">
        <v>1894</v>
      </c>
      <c r="AI1303" s="374">
        <v>0</v>
      </c>
      <c r="AJ1303" s="374">
        <v>0</v>
      </c>
      <c r="AK1303" s="374">
        <v>0</v>
      </c>
      <c r="AL1303" s="722">
        <v>0</v>
      </c>
      <c r="AM1303" s="722">
        <v>0</v>
      </c>
      <c r="AN1303" s="369" t="s">
        <v>1834</v>
      </c>
      <c r="AO1303" s="367" t="s">
        <v>1326</v>
      </c>
      <c r="AP1303" s="370" t="s">
        <v>1835</v>
      </c>
      <c r="AQ1303" s="376" t="s">
        <v>673</v>
      </c>
      <c r="AR1303" s="369">
        <v>8.3325000000000001E-4</v>
      </c>
      <c r="AS1303" s="369">
        <v>8.3325000000000001E-4</v>
      </c>
      <c r="AT1303" s="369" t="s">
        <v>1424</v>
      </c>
      <c r="AW1303"/>
      <c r="AX1303" s="198"/>
      <c r="AY1303" s="184"/>
      <c r="AZ1303" s="184"/>
      <c r="BA1303" s="184"/>
      <c r="BB1303" s="186"/>
      <c r="BC1303" s="184"/>
      <c r="BD1303" s="184"/>
      <c r="BE1303" s="184"/>
      <c r="BF1303" s="184"/>
      <c r="BG1303" s="186"/>
      <c r="BH1303" s="186"/>
      <c r="BI1303" s="199"/>
      <c r="BJ1303" s="199"/>
      <c r="BK1303" s="199"/>
      <c r="BL1303" s="186"/>
      <c r="BM1303" s="186"/>
      <c r="BN1303" s="186"/>
      <c r="BO1303" s="186"/>
      <c r="BP1303" s="186"/>
      <c r="BQ1303" s="186"/>
      <c r="BR1303" s="186"/>
      <c r="BS1303" s="186"/>
      <c r="BT1303" s="187"/>
      <c r="BU1303" s="188"/>
      <c r="BV1303" s="189"/>
      <c r="BW1303" s="185"/>
      <c r="BX1303"/>
      <c r="BZ1303"/>
    </row>
    <row r="1304" spans="2:78" ht="18.75">
      <c r="B1304" s="363" t="s">
        <v>500</v>
      </c>
      <c r="C1304" s="364">
        <v>42730566000119</v>
      </c>
      <c r="D1304" s="365" t="s">
        <v>14</v>
      </c>
      <c r="E1304" s="365" t="s">
        <v>607</v>
      </c>
      <c r="F1304" s="365" t="s">
        <v>862</v>
      </c>
      <c r="G1304" s="366" t="s">
        <v>1424</v>
      </c>
      <c r="H1304" s="366" t="s">
        <v>34</v>
      </c>
      <c r="I1304" s="366" t="s">
        <v>34</v>
      </c>
      <c r="J1304" s="366" t="s">
        <v>611</v>
      </c>
      <c r="K1304" s="367" t="s">
        <v>48</v>
      </c>
      <c r="L1304" s="368"/>
      <c r="M1304" s="368" t="s">
        <v>1421</v>
      </c>
      <c r="N1304" s="367">
        <v>612421</v>
      </c>
      <c r="O1304" s="367" t="s">
        <v>1323</v>
      </c>
      <c r="P1304" s="371">
        <v>44402</v>
      </c>
      <c r="S1304" s="367">
        <v>2</v>
      </c>
      <c r="U1304" s="369"/>
      <c r="W1304" s="369"/>
      <c r="Y1304" s="369"/>
      <c r="AA1304" s="369"/>
      <c r="AD1304" s="575">
        <v>0</v>
      </c>
      <c r="AE1304" s="370" t="s">
        <v>2094</v>
      </c>
      <c r="AF1304" s="370" t="s">
        <v>1833</v>
      </c>
      <c r="AG1304" s="374" t="s">
        <v>1458</v>
      </c>
      <c r="AH1304" s="374" t="s">
        <v>1894</v>
      </c>
      <c r="AI1304" s="374">
        <v>100</v>
      </c>
      <c r="AJ1304" s="374">
        <v>100</v>
      </c>
      <c r="AK1304" s="374">
        <v>100</v>
      </c>
      <c r="AL1304" s="722">
        <v>0</v>
      </c>
      <c r="AM1304" s="722">
        <v>0</v>
      </c>
      <c r="AN1304" s="369" t="s">
        <v>1834</v>
      </c>
      <c r="AO1304" s="367" t="s">
        <v>1326</v>
      </c>
      <c r="AP1304" s="370" t="s">
        <v>1816</v>
      </c>
      <c r="AQ1304" s="376" t="s">
        <v>696</v>
      </c>
      <c r="AR1304" s="369">
        <v>2.9997000000000001E-3</v>
      </c>
      <c r="AS1304" s="369">
        <v>2.9997000000000001E-3</v>
      </c>
      <c r="AT1304" s="369" t="s">
        <v>1424</v>
      </c>
      <c r="AW1304"/>
      <c r="AX1304" s="198"/>
      <c r="AY1304" s="184"/>
      <c r="AZ1304" s="184"/>
      <c r="BA1304" s="184"/>
      <c r="BB1304" s="186"/>
      <c r="BC1304" s="184"/>
      <c r="BD1304" s="184"/>
      <c r="BE1304" s="184"/>
      <c r="BF1304" s="184"/>
      <c r="BG1304" s="186"/>
      <c r="BH1304" s="186"/>
      <c r="BI1304" s="199"/>
      <c r="BJ1304" s="199"/>
      <c r="BK1304" s="199"/>
      <c r="BL1304" s="186"/>
      <c r="BM1304" s="186"/>
      <c r="BN1304" s="186"/>
      <c r="BO1304" s="186"/>
      <c r="BP1304" s="186"/>
      <c r="BQ1304" s="186"/>
      <c r="BR1304" s="186"/>
      <c r="BS1304" s="186"/>
      <c r="BT1304" s="187"/>
      <c r="BU1304" s="188"/>
      <c r="BV1304" s="189"/>
      <c r="BW1304" s="185"/>
      <c r="BX1304"/>
      <c r="BZ1304"/>
    </row>
    <row r="1305" spans="2:78" ht="18.75">
      <c r="B1305" s="363" t="s">
        <v>1261</v>
      </c>
      <c r="C1305" s="364"/>
      <c r="D1305" s="365" t="s">
        <v>14</v>
      </c>
      <c r="E1305" s="365" t="s">
        <v>15</v>
      </c>
      <c r="F1305" s="365" t="s">
        <v>703</v>
      </c>
      <c r="G1305" s="366" t="s">
        <v>1424</v>
      </c>
      <c r="H1305" s="366" t="s">
        <v>34</v>
      </c>
      <c r="I1305" s="366" t="s">
        <v>34</v>
      </c>
      <c r="J1305" s="366" t="s">
        <v>611</v>
      </c>
      <c r="L1305" s="368"/>
      <c r="M1305" s="368" t="s">
        <v>1421</v>
      </c>
      <c r="N1305" s="367">
        <v>612618</v>
      </c>
      <c r="O1305" s="367" t="s">
        <v>1323</v>
      </c>
      <c r="P1305" s="371"/>
      <c r="S1305" s="367"/>
      <c r="U1305" s="369"/>
      <c r="W1305" s="369"/>
      <c r="Y1305" s="369"/>
      <c r="AA1305" s="369"/>
      <c r="AD1305" s="575">
        <v>0</v>
      </c>
      <c r="AE1305" s="370"/>
      <c r="AF1305" s="370"/>
      <c r="AG1305" s="374" t="s">
        <v>1458</v>
      </c>
      <c r="AH1305" s="374"/>
      <c r="AI1305" s="374">
        <v>0</v>
      </c>
      <c r="AJ1305" s="374">
        <v>0</v>
      </c>
      <c r="AK1305" s="374">
        <v>0</v>
      </c>
      <c r="AN1305" s="369"/>
      <c r="AO1305" s="367" t="s">
        <v>1326</v>
      </c>
      <c r="AP1305" s="370"/>
      <c r="AR1305" s="369">
        <v>1.6665000000000001E-4</v>
      </c>
      <c r="AS1305" s="369">
        <v>1.6665000000000001E-4</v>
      </c>
      <c r="AT1305" s="369" t="s">
        <v>1424</v>
      </c>
      <c r="AW1305"/>
      <c r="AX1305" s="198"/>
      <c r="AY1305" s="184"/>
      <c r="AZ1305" s="184"/>
      <c r="BA1305" s="184"/>
      <c r="BB1305" s="186"/>
      <c r="BC1305" s="184"/>
      <c r="BD1305" s="184"/>
      <c r="BE1305" s="184"/>
      <c r="BF1305" s="184"/>
      <c r="BG1305" s="186"/>
      <c r="BH1305" s="186"/>
      <c r="BI1305" s="199"/>
      <c r="BJ1305" s="199"/>
      <c r="BK1305" s="199"/>
      <c r="BL1305" s="186"/>
      <c r="BM1305" s="186"/>
      <c r="BN1305" s="186"/>
      <c r="BO1305" s="186"/>
      <c r="BP1305" s="186"/>
      <c r="BQ1305" s="186"/>
      <c r="BR1305" s="186"/>
      <c r="BS1305" s="186"/>
      <c r="BT1305" s="187"/>
      <c r="BU1305" s="188"/>
      <c r="BV1305" s="189"/>
      <c r="BW1305" s="185"/>
      <c r="BX1305"/>
      <c r="BZ1305"/>
    </row>
    <row r="1306" spans="2:78" ht="18.75">
      <c r="B1306" s="363" t="s">
        <v>798</v>
      </c>
      <c r="C1306" s="364">
        <v>41755418000196</v>
      </c>
      <c r="D1306" s="365" t="s">
        <v>14</v>
      </c>
      <c r="E1306" s="365" t="s">
        <v>607</v>
      </c>
      <c r="F1306" s="365" t="s">
        <v>1424</v>
      </c>
      <c r="G1306" s="366" t="s">
        <v>1424</v>
      </c>
      <c r="H1306" s="366" t="s">
        <v>34</v>
      </c>
      <c r="I1306" s="366" t="s">
        <v>34</v>
      </c>
      <c r="J1306" s="366" t="s">
        <v>611</v>
      </c>
      <c r="K1306" s="367" t="s">
        <v>1815</v>
      </c>
      <c r="L1306" s="368"/>
      <c r="M1306" s="368" t="s">
        <v>1421</v>
      </c>
      <c r="N1306" s="367">
        <v>613231</v>
      </c>
      <c r="O1306" s="367" t="s">
        <v>1323</v>
      </c>
      <c r="P1306" s="371">
        <v>44434</v>
      </c>
      <c r="Q1306" s="372">
        <v>1.48</v>
      </c>
      <c r="R1306" s="372">
        <v>1.6424423963133632</v>
      </c>
      <c r="S1306" s="367">
        <v>4</v>
      </c>
      <c r="T1306" s="369">
        <v>-0.39805825242718473</v>
      </c>
      <c r="U1306" s="369">
        <v>-4.2650038843410565</v>
      </c>
      <c r="V1306" s="369">
        <v>-0.40384615384615408</v>
      </c>
      <c r="W1306" s="369">
        <v>-3.6179978825424084</v>
      </c>
      <c r="Y1306" s="369"/>
      <c r="AA1306" s="369"/>
      <c r="AB1306" s="369">
        <v>0.26553882169215337</v>
      </c>
      <c r="AC1306" s="373">
        <v>-1.9412137033921555</v>
      </c>
      <c r="AD1306" s="575">
        <v>40904778000140</v>
      </c>
      <c r="AE1306" s="370" t="s">
        <v>1871</v>
      </c>
      <c r="AF1306" s="370" t="s">
        <v>1871</v>
      </c>
      <c r="AG1306" s="374" t="s">
        <v>1461</v>
      </c>
      <c r="AH1306" s="374" t="s">
        <v>1894</v>
      </c>
      <c r="AI1306" s="374">
        <v>0</v>
      </c>
      <c r="AJ1306" s="374">
        <v>0</v>
      </c>
      <c r="AK1306" s="374">
        <v>0</v>
      </c>
      <c r="AL1306" s="722">
        <v>0</v>
      </c>
      <c r="AM1306" s="722">
        <v>0</v>
      </c>
      <c r="AN1306" s="369" t="s">
        <v>1824</v>
      </c>
      <c r="AO1306" s="367" t="s">
        <v>1326</v>
      </c>
      <c r="AP1306" s="370" t="s">
        <v>1816</v>
      </c>
      <c r="AQ1306" s="376" t="s">
        <v>689</v>
      </c>
      <c r="AR1306" s="369">
        <v>1.66666666666667E-3</v>
      </c>
      <c r="AS1306" s="369">
        <v>1.66666666666667E-3</v>
      </c>
      <c r="AT1306" s="369" t="s">
        <v>1424</v>
      </c>
      <c r="AW1306"/>
      <c r="AX1306" s="198"/>
      <c r="AY1306" s="184"/>
      <c r="AZ1306" s="184"/>
      <c r="BA1306" s="184"/>
      <c r="BB1306" s="186"/>
      <c r="BC1306" s="184"/>
      <c r="BD1306" s="184"/>
      <c r="BE1306" s="184"/>
      <c r="BF1306" s="184"/>
      <c r="BG1306" s="186"/>
      <c r="BH1306" s="186"/>
      <c r="BI1306" s="199"/>
      <c r="BJ1306" s="199"/>
      <c r="BK1306" s="199"/>
      <c r="BL1306" s="186"/>
      <c r="BM1306" s="186"/>
      <c r="BN1306" s="186"/>
      <c r="BO1306" s="186"/>
      <c r="BP1306" s="186"/>
      <c r="BQ1306" s="186"/>
      <c r="BR1306" s="186"/>
      <c r="BS1306" s="186"/>
      <c r="BT1306" s="187"/>
      <c r="BU1306" s="188"/>
      <c r="BV1306" s="189"/>
      <c r="BW1306" s="185"/>
      <c r="BX1306"/>
      <c r="BZ1306"/>
    </row>
    <row r="1307" spans="2:78" ht="18.75">
      <c r="B1307" s="363" t="s">
        <v>845</v>
      </c>
      <c r="C1307" s="364"/>
      <c r="D1307" s="365" t="s">
        <v>11</v>
      </c>
      <c r="E1307" s="365" t="s">
        <v>620</v>
      </c>
      <c r="F1307" s="365" t="s">
        <v>687</v>
      </c>
      <c r="G1307" s="366" t="s">
        <v>740</v>
      </c>
      <c r="H1307" s="366" t="s">
        <v>34</v>
      </c>
      <c r="I1307" s="366" t="s">
        <v>1321</v>
      </c>
      <c r="J1307" s="366" t="s">
        <v>608</v>
      </c>
      <c r="L1307" s="368"/>
      <c r="M1307" s="368" t="s">
        <v>34</v>
      </c>
      <c r="N1307" s="367">
        <v>613398</v>
      </c>
      <c r="O1307" s="367" t="s">
        <v>1323</v>
      </c>
      <c r="P1307" s="371"/>
      <c r="S1307" s="367"/>
      <c r="U1307" s="369"/>
      <c r="W1307" s="369"/>
      <c r="Y1307" s="369"/>
      <c r="AA1307" s="369"/>
      <c r="AD1307" s="575">
        <v>0</v>
      </c>
      <c r="AE1307" s="370"/>
      <c r="AF1307" s="370"/>
      <c r="AG1307" s="374" t="s">
        <v>1458</v>
      </c>
      <c r="AH1307" s="374"/>
      <c r="AI1307" s="374">
        <v>50000</v>
      </c>
      <c r="AJ1307" s="374">
        <v>5000</v>
      </c>
      <c r="AK1307" s="374">
        <v>5000</v>
      </c>
      <c r="AN1307" s="369"/>
      <c r="AO1307" s="367" t="s">
        <v>1326</v>
      </c>
      <c r="AP1307" s="370"/>
      <c r="AR1307" s="369">
        <v>6.1250000000000002E-3</v>
      </c>
      <c r="AS1307" s="369">
        <v>6.1250000000000002E-3</v>
      </c>
      <c r="AT1307" s="369" t="s">
        <v>1424</v>
      </c>
      <c r="AW1307"/>
      <c r="AX1307" s="198"/>
      <c r="AY1307" s="184"/>
      <c r="AZ1307" s="184"/>
      <c r="BA1307" s="184"/>
      <c r="BB1307" s="186"/>
      <c r="BC1307" s="184"/>
      <c r="BD1307" s="184"/>
      <c r="BE1307" s="184"/>
      <c r="BF1307" s="184"/>
      <c r="BG1307" s="186"/>
      <c r="BH1307" s="186"/>
      <c r="BI1307" s="199"/>
      <c r="BJ1307" s="199"/>
      <c r="BK1307" s="199"/>
      <c r="BL1307" s="186"/>
      <c r="BM1307" s="186"/>
      <c r="BN1307" s="186"/>
      <c r="BO1307" s="186"/>
      <c r="BP1307" s="186"/>
      <c r="BQ1307" s="186"/>
      <c r="BR1307" s="186"/>
      <c r="BS1307" s="186"/>
      <c r="BT1307" s="187"/>
      <c r="BU1307" s="188"/>
      <c r="BV1307" s="189"/>
      <c r="BW1307" s="185"/>
      <c r="BX1307"/>
      <c r="BZ1307"/>
    </row>
    <row r="1308" spans="2:78" ht="18.75">
      <c r="B1308" s="363" t="s">
        <v>571</v>
      </c>
      <c r="C1308" s="364">
        <v>43214564000130</v>
      </c>
      <c r="D1308" s="365" t="s">
        <v>14</v>
      </c>
      <c r="E1308" s="365" t="s">
        <v>614</v>
      </c>
      <c r="F1308" s="365" t="s">
        <v>1424</v>
      </c>
      <c r="G1308" s="366" t="s">
        <v>1424</v>
      </c>
      <c r="H1308" s="366" t="s">
        <v>1340</v>
      </c>
      <c r="I1308" s="366" t="s">
        <v>34</v>
      </c>
      <c r="J1308" s="366" t="s">
        <v>608</v>
      </c>
      <c r="K1308" s="367" t="s">
        <v>48</v>
      </c>
      <c r="L1308" s="368"/>
      <c r="M1308" s="368" t="s">
        <v>34</v>
      </c>
      <c r="N1308" s="367">
        <v>613509</v>
      </c>
      <c r="O1308" s="367" t="s">
        <v>1323</v>
      </c>
      <c r="P1308" s="371">
        <v>44455</v>
      </c>
      <c r="Q1308" s="372">
        <v>278.99127362000002</v>
      </c>
      <c r="R1308" s="372">
        <v>251.77026716953787</v>
      </c>
      <c r="S1308" s="367">
        <v>2</v>
      </c>
      <c r="T1308" s="369">
        <v>5.3763838117366403E-2</v>
      </c>
      <c r="U1308" s="369">
        <v>0.57605382380458736</v>
      </c>
      <c r="V1308" s="369">
        <v>5.4146157389166172E-2</v>
      </c>
      <c r="W1308" s="369">
        <v>0.4850874049835322</v>
      </c>
      <c r="Y1308" s="369"/>
      <c r="AA1308" s="369"/>
      <c r="AB1308" s="369">
        <v>0.17842165088877837</v>
      </c>
      <c r="AC1308" s="373">
        <v>-0.32213180367847882</v>
      </c>
      <c r="AD1308" s="575">
        <v>41514301000110</v>
      </c>
      <c r="AE1308" s="370" t="s">
        <v>1889</v>
      </c>
      <c r="AF1308" s="370" t="s">
        <v>1833</v>
      </c>
      <c r="AG1308" s="374" t="s">
        <v>1458</v>
      </c>
      <c r="AH1308" s="374" t="s">
        <v>1819</v>
      </c>
      <c r="AI1308" s="374">
        <v>5000</v>
      </c>
      <c r="AJ1308" s="374">
        <v>1000</v>
      </c>
      <c r="AK1308" s="374">
        <v>5000</v>
      </c>
      <c r="AL1308" s="722">
        <v>0</v>
      </c>
      <c r="AM1308" s="722">
        <v>0</v>
      </c>
      <c r="AN1308" s="369" t="s">
        <v>1834</v>
      </c>
      <c r="AO1308" s="367" t="s">
        <v>1326</v>
      </c>
      <c r="AP1308" s="370" t="s">
        <v>1835</v>
      </c>
      <c r="AQ1308" s="376" t="s">
        <v>670</v>
      </c>
      <c r="AR1308" s="369">
        <v>4.3627099999999997E-3</v>
      </c>
      <c r="AS1308" s="369">
        <v>4.3627099999999997E-3</v>
      </c>
      <c r="AT1308" s="369" t="s">
        <v>1424</v>
      </c>
      <c r="AW1308"/>
      <c r="AX1308" s="198"/>
      <c r="AY1308" s="184"/>
      <c r="AZ1308" s="184"/>
      <c r="BA1308" s="184"/>
      <c r="BB1308" s="186"/>
      <c r="BC1308" s="184"/>
      <c r="BD1308" s="184"/>
      <c r="BE1308" s="184"/>
      <c r="BF1308" s="184"/>
      <c r="BG1308" s="186"/>
      <c r="BH1308" s="186"/>
      <c r="BI1308" s="199"/>
      <c r="BJ1308" s="199"/>
      <c r="BK1308" s="199"/>
      <c r="BL1308" s="186"/>
      <c r="BM1308" s="186"/>
      <c r="BN1308" s="186"/>
      <c r="BO1308" s="186"/>
      <c r="BP1308" s="186"/>
      <c r="BQ1308" s="186"/>
      <c r="BR1308" s="186"/>
      <c r="BS1308" s="186"/>
      <c r="BT1308" s="187"/>
      <c r="BU1308" s="188"/>
      <c r="BV1308" s="189"/>
      <c r="BW1308" s="185"/>
      <c r="BX1308"/>
      <c r="BZ1308"/>
    </row>
    <row r="1309" spans="2:78" ht="18.75">
      <c r="B1309" s="363" t="s">
        <v>591</v>
      </c>
      <c r="C1309" s="364">
        <v>43214636000149</v>
      </c>
      <c r="D1309" s="365" t="s">
        <v>14</v>
      </c>
      <c r="E1309" s="365" t="s">
        <v>607</v>
      </c>
      <c r="F1309" s="365" t="s">
        <v>1424</v>
      </c>
      <c r="G1309" s="366" t="s">
        <v>1424</v>
      </c>
      <c r="H1309" s="366" t="s">
        <v>34</v>
      </c>
      <c r="I1309" s="366" t="s">
        <v>34</v>
      </c>
      <c r="J1309" s="366" t="s">
        <v>608</v>
      </c>
      <c r="K1309" s="367" t="s">
        <v>48</v>
      </c>
      <c r="L1309" s="368"/>
      <c r="M1309" s="368" t="s">
        <v>34</v>
      </c>
      <c r="N1309" s="367">
        <v>613517</v>
      </c>
      <c r="O1309" s="367" t="s">
        <v>1323</v>
      </c>
      <c r="P1309" s="371">
        <v>44455</v>
      </c>
      <c r="Q1309" s="372">
        <v>100.43</v>
      </c>
      <c r="R1309" s="372">
        <v>95.766428571428619</v>
      </c>
      <c r="S1309" s="367">
        <v>2</v>
      </c>
      <c r="T1309" s="369">
        <v>5.8823529411765829E-2</v>
      </c>
      <c r="U1309" s="369">
        <v>0.63026599725557653</v>
      </c>
      <c r="V1309" s="369">
        <v>3.4482758620690834E-2</v>
      </c>
      <c r="W1309" s="369">
        <v>0.30892592757341802</v>
      </c>
      <c r="Y1309" s="369"/>
      <c r="AA1309" s="369"/>
      <c r="AB1309" s="369">
        <v>0.23982898809911096</v>
      </c>
      <c r="AC1309" s="373">
        <v>-0.32164038048933141</v>
      </c>
      <c r="AD1309" s="575">
        <v>41574597000165</v>
      </c>
      <c r="AE1309" s="370" t="s">
        <v>1889</v>
      </c>
      <c r="AF1309" s="370" t="s">
        <v>1833</v>
      </c>
      <c r="AG1309" s="374" t="s">
        <v>1458</v>
      </c>
      <c r="AH1309" s="374" t="s">
        <v>1819</v>
      </c>
      <c r="AI1309" s="374">
        <v>5000</v>
      </c>
      <c r="AJ1309" s="374">
        <v>1000</v>
      </c>
      <c r="AK1309" s="374">
        <v>5000</v>
      </c>
      <c r="AL1309" s="722">
        <v>0</v>
      </c>
      <c r="AM1309" s="722">
        <v>0</v>
      </c>
      <c r="AN1309" s="369" t="s">
        <v>1834</v>
      </c>
      <c r="AO1309" s="367" t="s">
        <v>1326</v>
      </c>
      <c r="AP1309" s="370" t="s">
        <v>1816</v>
      </c>
      <c r="AQ1309" s="376" t="s">
        <v>661</v>
      </c>
      <c r="AR1309" s="369">
        <v>4.3633333333333302E-3</v>
      </c>
      <c r="AS1309" s="369">
        <v>4.3633333333333302E-3</v>
      </c>
      <c r="AT1309" s="369" t="s">
        <v>1424</v>
      </c>
      <c r="AW1309"/>
      <c r="AX1309" s="198"/>
      <c r="AY1309" s="184"/>
      <c r="AZ1309" s="184"/>
      <c r="BA1309" s="184"/>
      <c r="BB1309" s="186"/>
      <c r="BC1309" s="184"/>
      <c r="BD1309" s="184"/>
      <c r="BE1309" s="184"/>
      <c r="BF1309" s="184"/>
      <c r="BG1309" s="186"/>
      <c r="BH1309" s="186"/>
      <c r="BI1309" s="199"/>
      <c r="BJ1309" s="199"/>
      <c r="BK1309" s="199"/>
      <c r="BL1309" s="186"/>
      <c r="BM1309" s="186"/>
      <c r="BN1309" s="186"/>
      <c r="BO1309" s="186"/>
      <c r="BP1309" s="186"/>
      <c r="BQ1309" s="186"/>
      <c r="BR1309" s="186"/>
      <c r="BS1309" s="186"/>
      <c r="BT1309" s="187"/>
      <c r="BU1309" s="188"/>
      <c r="BV1309" s="189"/>
      <c r="BW1309" s="185"/>
      <c r="BX1309"/>
      <c r="BZ1309"/>
    </row>
    <row r="1310" spans="2:78" ht="18.75">
      <c r="B1310" s="363" t="s">
        <v>836</v>
      </c>
      <c r="C1310" s="364"/>
      <c r="D1310" s="365" t="s">
        <v>11</v>
      </c>
      <c r="E1310" s="365" t="s">
        <v>620</v>
      </c>
      <c r="F1310" s="365" t="s">
        <v>665</v>
      </c>
      <c r="G1310" s="366" t="s">
        <v>740</v>
      </c>
      <c r="H1310" s="366" t="s">
        <v>34</v>
      </c>
      <c r="I1310" s="366" t="s">
        <v>1424</v>
      </c>
      <c r="J1310" s="366" t="s">
        <v>1424</v>
      </c>
      <c r="L1310" s="368"/>
      <c r="M1310" s="368" t="s">
        <v>34</v>
      </c>
      <c r="N1310" s="367">
        <v>613657</v>
      </c>
      <c r="O1310" s="367" t="s">
        <v>1323</v>
      </c>
      <c r="P1310" s="371"/>
      <c r="S1310" s="367"/>
      <c r="U1310" s="369"/>
      <c r="W1310" s="369"/>
      <c r="Y1310" s="369"/>
      <c r="AA1310" s="369"/>
      <c r="AD1310" s="575">
        <v>0</v>
      </c>
      <c r="AE1310" s="370"/>
      <c r="AF1310" s="370"/>
      <c r="AG1310" s="374" t="s">
        <v>1458</v>
      </c>
      <c r="AH1310" s="374"/>
      <c r="AI1310" s="374">
        <v>5000</v>
      </c>
      <c r="AJ1310" s="374">
        <v>1000</v>
      </c>
      <c r="AK1310" s="374">
        <v>1000</v>
      </c>
      <c r="AN1310" s="369"/>
      <c r="AO1310" s="367" t="s">
        <v>1326</v>
      </c>
      <c r="AP1310" s="370"/>
      <c r="AR1310" s="369">
        <v>1.66666666666667E-3</v>
      </c>
      <c r="AS1310" s="369">
        <v>1.66666666666667E-3</v>
      </c>
      <c r="AT1310" s="369" t="s">
        <v>1424</v>
      </c>
      <c r="AW1310"/>
      <c r="AX1310" s="198"/>
      <c r="AY1310" s="184"/>
      <c r="AZ1310" s="184"/>
      <c r="BA1310" s="184"/>
      <c r="BB1310" s="186"/>
      <c r="BC1310" s="184"/>
      <c r="BD1310" s="184"/>
      <c r="BE1310" s="184"/>
      <c r="BF1310" s="184"/>
      <c r="BG1310" s="186"/>
      <c r="BH1310" s="186"/>
      <c r="BI1310" s="199"/>
      <c r="BJ1310" s="199"/>
      <c r="BK1310" s="199"/>
      <c r="BL1310" s="186"/>
      <c r="BM1310" s="186"/>
      <c r="BN1310" s="186"/>
      <c r="BO1310" s="186"/>
      <c r="BP1310" s="186"/>
      <c r="BQ1310" s="186"/>
      <c r="BR1310" s="186"/>
      <c r="BS1310" s="186"/>
      <c r="BT1310" s="187"/>
      <c r="BU1310" s="188"/>
      <c r="BV1310" s="189"/>
      <c r="BW1310" s="185"/>
      <c r="BX1310"/>
      <c r="BZ1310"/>
    </row>
    <row r="1311" spans="2:78" ht="18.75">
      <c r="B1311" s="363" t="s">
        <v>480</v>
      </c>
      <c r="C1311" s="364"/>
      <c r="D1311" s="365" t="s">
        <v>11</v>
      </c>
      <c r="E1311" s="365" t="s">
        <v>620</v>
      </c>
      <c r="F1311" s="365" t="s">
        <v>665</v>
      </c>
      <c r="G1311" s="366" t="s">
        <v>740</v>
      </c>
      <c r="H1311" s="366" t="s">
        <v>34</v>
      </c>
      <c r="I1311" s="366" t="s">
        <v>1424</v>
      </c>
      <c r="J1311" s="366" t="s">
        <v>1424</v>
      </c>
      <c r="L1311" s="368"/>
      <c r="M1311" s="368" t="s">
        <v>1421</v>
      </c>
      <c r="N1311" s="367">
        <v>614548</v>
      </c>
      <c r="O1311" s="367" t="s">
        <v>1323</v>
      </c>
      <c r="P1311" s="371"/>
      <c r="S1311" s="367"/>
      <c r="U1311" s="369"/>
      <c r="W1311" s="369"/>
      <c r="Y1311" s="369"/>
      <c r="AA1311" s="369"/>
      <c r="AD1311" s="575">
        <v>0</v>
      </c>
      <c r="AE1311" s="370"/>
      <c r="AF1311" s="370"/>
      <c r="AG1311" s="374" t="s">
        <v>1458</v>
      </c>
      <c r="AH1311" s="374"/>
      <c r="AI1311" s="374">
        <v>1000</v>
      </c>
      <c r="AJ1311" s="374">
        <v>0</v>
      </c>
      <c r="AK1311" s="374">
        <v>0</v>
      </c>
      <c r="AN1311" s="369"/>
      <c r="AO1311" s="367" t="s">
        <v>1326</v>
      </c>
      <c r="AP1311" s="370"/>
      <c r="AR1311" s="369">
        <v>0</v>
      </c>
      <c r="AS1311" s="369">
        <v>0</v>
      </c>
      <c r="AT1311" s="369" t="s">
        <v>1424</v>
      </c>
      <c r="AW1311"/>
      <c r="AX1311" s="198"/>
      <c r="AY1311" s="184"/>
      <c r="AZ1311" s="184"/>
      <c r="BA1311" s="184"/>
      <c r="BB1311" s="186"/>
      <c r="BC1311" s="184"/>
      <c r="BD1311" s="184"/>
      <c r="BE1311" s="184"/>
      <c r="BF1311" s="184"/>
      <c r="BG1311" s="186"/>
      <c r="BH1311" s="186"/>
      <c r="BI1311" s="199"/>
      <c r="BJ1311" s="199"/>
      <c r="BK1311" s="199"/>
      <c r="BL1311" s="186"/>
      <c r="BM1311" s="186"/>
      <c r="BN1311" s="186"/>
      <c r="BO1311" s="186"/>
      <c r="BP1311" s="186"/>
      <c r="BQ1311" s="186"/>
      <c r="BR1311" s="186"/>
      <c r="BS1311" s="186"/>
      <c r="BT1311" s="187"/>
      <c r="BU1311" s="188"/>
      <c r="BV1311" s="189"/>
      <c r="BW1311" s="185"/>
      <c r="BX1311"/>
      <c r="BZ1311"/>
    </row>
    <row r="1312" spans="2:78" ht="18.75">
      <c r="B1312" s="363" t="s">
        <v>750</v>
      </c>
      <c r="C1312" s="364">
        <v>39506707000100</v>
      </c>
      <c r="D1312" s="365" t="s">
        <v>13</v>
      </c>
      <c r="E1312" s="365" t="s">
        <v>615</v>
      </c>
      <c r="F1312" s="365" t="s">
        <v>619</v>
      </c>
      <c r="G1312" s="366" t="s">
        <v>34</v>
      </c>
      <c r="H1312" s="366" t="s">
        <v>1340</v>
      </c>
      <c r="I1312" s="366" t="s">
        <v>34</v>
      </c>
      <c r="J1312" s="366" t="s">
        <v>1424</v>
      </c>
      <c r="K1312" s="367" t="s">
        <v>48</v>
      </c>
      <c r="L1312" s="368"/>
      <c r="M1312" s="368" t="s">
        <v>34</v>
      </c>
      <c r="N1312" s="367">
        <v>615307</v>
      </c>
      <c r="O1312" s="367" t="s">
        <v>1323</v>
      </c>
      <c r="P1312" s="371">
        <v>44463</v>
      </c>
      <c r="Q1312" s="372">
        <v>422.21</v>
      </c>
      <c r="R1312" s="372">
        <v>375.29661354581674</v>
      </c>
      <c r="S1312" s="367">
        <v>2</v>
      </c>
      <c r="T1312" s="369">
        <v>0.19417475728155176</v>
      </c>
      <c r="U1312" s="369">
        <v>2.0804896996785449</v>
      </c>
      <c r="V1312" s="369">
        <v>0.22999999999999843</v>
      </c>
      <c r="W1312" s="369">
        <v>2.0605359369146137</v>
      </c>
      <c r="Y1312" s="369"/>
      <c r="AA1312" s="369"/>
      <c r="AB1312" s="369">
        <v>9.5798429708112851E-2</v>
      </c>
      <c r="AC1312" s="373">
        <v>1.2357045387426964</v>
      </c>
      <c r="AD1312" s="575">
        <v>39506634000156</v>
      </c>
      <c r="AE1312" s="370" t="s">
        <v>2159</v>
      </c>
      <c r="AF1312" s="370" t="s">
        <v>1875</v>
      </c>
      <c r="AG1312" s="374" t="s">
        <v>738</v>
      </c>
      <c r="AH1312" s="374" t="s">
        <v>1813</v>
      </c>
      <c r="AI1312" s="374">
        <v>5000</v>
      </c>
      <c r="AJ1312" s="374">
        <v>0</v>
      </c>
      <c r="AK1312" s="374">
        <v>0</v>
      </c>
      <c r="AL1312" s="722">
        <v>0</v>
      </c>
      <c r="AM1312" s="722">
        <v>0</v>
      </c>
      <c r="AN1312" s="369" t="s">
        <v>1820</v>
      </c>
      <c r="AO1312" s="367" t="s">
        <v>1326</v>
      </c>
      <c r="AP1312" s="370" t="s">
        <v>1835</v>
      </c>
      <c r="AQ1312" s="376" t="s">
        <v>670</v>
      </c>
      <c r="AR1312" s="369">
        <v>5.0666666666666698E-3</v>
      </c>
      <c r="AS1312" s="369">
        <v>5.0666666666666698E-3</v>
      </c>
      <c r="AT1312" s="369" t="s">
        <v>1424</v>
      </c>
      <c r="AW1312"/>
      <c r="AX1312" s="198"/>
      <c r="AY1312" s="184"/>
      <c r="AZ1312" s="184"/>
      <c r="BA1312" s="184"/>
      <c r="BB1312" s="186"/>
      <c r="BC1312" s="184"/>
      <c r="BD1312" s="184"/>
      <c r="BE1312" s="184"/>
      <c r="BF1312" s="184"/>
      <c r="BG1312" s="186"/>
      <c r="BH1312" s="186"/>
      <c r="BI1312" s="199"/>
      <c r="BJ1312" s="199"/>
      <c r="BK1312" s="199"/>
      <c r="BL1312" s="186"/>
      <c r="BM1312" s="186"/>
      <c r="BN1312" s="186"/>
      <c r="BO1312" s="186"/>
      <c r="BP1312" s="186"/>
      <c r="BQ1312" s="186"/>
      <c r="BR1312" s="186"/>
      <c r="BS1312" s="186"/>
      <c r="BT1312" s="187"/>
      <c r="BU1312" s="188"/>
      <c r="BV1312" s="189"/>
      <c r="BW1312" s="185"/>
      <c r="BX1312"/>
      <c r="BZ1312"/>
    </row>
    <row r="1313" spans="2:78" ht="18.75">
      <c r="B1313" s="363" t="s">
        <v>1303</v>
      </c>
      <c r="C1313" s="364">
        <v>42102422000118</v>
      </c>
      <c r="D1313" s="365" t="s">
        <v>11</v>
      </c>
      <c r="E1313" s="365" t="s">
        <v>620</v>
      </c>
      <c r="F1313" s="365" t="s">
        <v>665</v>
      </c>
      <c r="G1313" s="366" t="s">
        <v>740</v>
      </c>
      <c r="H1313" s="366" t="s">
        <v>34</v>
      </c>
      <c r="I1313" s="366" t="s">
        <v>1306</v>
      </c>
      <c r="J1313" s="366" t="s">
        <v>608</v>
      </c>
      <c r="K1313" s="367" t="s">
        <v>48</v>
      </c>
      <c r="L1313" s="368"/>
      <c r="M1313" s="368" t="s">
        <v>1421</v>
      </c>
      <c r="N1313" s="367">
        <v>615315</v>
      </c>
      <c r="O1313" s="367" t="s">
        <v>1323</v>
      </c>
      <c r="P1313" s="371">
        <v>44323</v>
      </c>
      <c r="Q1313" s="372">
        <v>69.63195546</v>
      </c>
      <c r="R1313" s="372">
        <v>60.391844164103617</v>
      </c>
      <c r="S1313" s="367">
        <v>5</v>
      </c>
      <c r="T1313" s="369">
        <v>0.10154914836620277</v>
      </c>
      <c r="U1313" s="369">
        <v>1.0880505795131272</v>
      </c>
      <c r="V1313" s="369">
        <v>0.12095169656289273</v>
      </c>
      <c r="W1313" s="369">
        <v>1.0835883365157997</v>
      </c>
      <c r="Y1313" s="369"/>
      <c r="AA1313" s="369"/>
      <c r="AB1313" s="369">
        <v>2.3282753922578736E-3</v>
      </c>
      <c r="AC1313" s="373">
        <v>4.0073657045287874</v>
      </c>
      <c r="AD1313" s="575">
        <v>0</v>
      </c>
      <c r="AE1313" s="370" t="s">
        <v>2043</v>
      </c>
      <c r="AF1313" s="370" t="s">
        <v>2125</v>
      </c>
      <c r="AG1313" s="374" t="s">
        <v>930</v>
      </c>
      <c r="AH1313" s="374" t="s">
        <v>1894</v>
      </c>
      <c r="AI1313" s="374">
        <v>0</v>
      </c>
      <c r="AJ1313" s="374">
        <v>0</v>
      </c>
      <c r="AK1313" s="374">
        <v>0</v>
      </c>
      <c r="AL1313" s="722">
        <v>0</v>
      </c>
      <c r="AM1313" s="722">
        <v>0</v>
      </c>
      <c r="AN1313" s="369" t="s">
        <v>1820</v>
      </c>
      <c r="AO1313" s="367" t="s">
        <v>1326</v>
      </c>
      <c r="AP1313" s="370" t="s">
        <v>1821</v>
      </c>
      <c r="AQ1313" s="376" t="s">
        <v>11</v>
      </c>
      <c r="AR1313" s="369">
        <v>0</v>
      </c>
      <c r="AS1313" s="369">
        <v>0</v>
      </c>
      <c r="AT1313" s="369" t="s">
        <v>1424</v>
      </c>
      <c r="AW1313"/>
      <c r="AX1313" s="198"/>
      <c r="AY1313" s="184"/>
      <c r="AZ1313" s="184"/>
      <c r="BA1313" s="184"/>
      <c r="BB1313" s="186"/>
      <c r="BC1313" s="184"/>
      <c r="BD1313" s="184"/>
      <c r="BE1313" s="184"/>
      <c r="BF1313" s="184"/>
      <c r="BG1313" s="186"/>
      <c r="BH1313" s="186"/>
      <c r="BI1313" s="199"/>
      <c r="BJ1313" s="199"/>
      <c r="BK1313" s="199"/>
      <c r="BL1313" s="186"/>
      <c r="BM1313" s="186"/>
      <c r="BN1313" s="186"/>
      <c r="BO1313" s="186"/>
      <c r="BP1313" s="186"/>
      <c r="BQ1313" s="186"/>
      <c r="BR1313" s="186"/>
      <c r="BS1313" s="186"/>
      <c r="BT1313" s="187"/>
      <c r="BU1313" s="188"/>
      <c r="BV1313" s="189"/>
      <c r="BW1313" s="185"/>
      <c r="BX1313"/>
      <c r="BZ1313"/>
    </row>
    <row r="1314" spans="2:78" ht="18.75">
      <c r="B1314" s="363" t="s">
        <v>1262</v>
      </c>
      <c r="C1314" s="364"/>
      <c r="D1314" s="365" t="s">
        <v>14</v>
      </c>
      <c r="E1314" s="365" t="s">
        <v>15</v>
      </c>
      <c r="F1314" s="365" t="s">
        <v>703</v>
      </c>
      <c r="G1314" s="366" t="s">
        <v>1424</v>
      </c>
      <c r="H1314" s="366" t="s">
        <v>34</v>
      </c>
      <c r="I1314" s="366" t="s">
        <v>34</v>
      </c>
      <c r="J1314" s="366" t="s">
        <v>611</v>
      </c>
      <c r="L1314" s="368"/>
      <c r="M1314" s="368" t="s">
        <v>1421</v>
      </c>
      <c r="N1314" s="367">
        <v>615986</v>
      </c>
      <c r="O1314" s="367" t="s">
        <v>1323</v>
      </c>
      <c r="P1314" s="371"/>
      <c r="S1314" s="367"/>
      <c r="U1314" s="369"/>
      <c r="W1314" s="369"/>
      <c r="Y1314" s="369"/>
      <c r="AA1314" s="369"/>
      <c r="AD1314" s="575">
        <v>0</v>
      </c>
      <c r="AE1314" s="370"/>
      <c r="AF1314" s="370"/>
      <c r="AG1314" s="374" t="s">
        <v>1458</v>
      </c>
      <c r="AH1314" s="374"/>
      <c r="AI1314" s="374">
        <v>0</v>
      </c>
      <c r="AJ1314" s="374">
        <v>0</v>
      </c>
      <c r="AK1314" s="374">
        <v>0</v>
      </c>
      <c r="AN1314" s="369"/>
      <c r="AO1314" s="367" t="s">
        <v>1326</v>
      </c>
      <c r="AP1314" s="370"/>
      <c r="AR1314" s="369">
        <v>1.1332200000000001E-3</v>
      </c>
      <c r="AS1314" s="369">
        <v>1.1332200000000001E-3</v>
      </c>
      <c r="AT1314" s="369" t="s">
        <v>1424</v>
      </c>
      <c r="AW1314"/>
      <c r="AX1314" s="198"/>
      <c r="AY1314" s="184"/>
      <c r="AZ1314" s="184"/>
      <c r="BA1314" s="184"/>
      <c r="BB1314" s="186"/>
      <c r="BC1314" s="184"/>
      <c r="BD1314" s="184"/>
      <c r="BE1314" s="184"/>
      <c r="BF1314" s="184"/>
      <c r="BG1314" s="186"/>
      <c r="BH1314" s="186"/>
      <c r="BI1314" s="199"/>
      <c r="BJ1314" s="199"/>
      <c r="BK1314" s="199"/>
      <c r="BL1314" s="186"/>
      <c r="BM1314" s="186"/>
      <c r="BN1314" s="186"/>
      <c r="BO1314" s="186"/>
      <c r="BP1314" s="186"/>
      <c r="BQ1314" s="186"/>
      <c r="BR1314" s="186"/>
      <c r="BS1314" s="186"/>
      <c r="BT1314" s="187"/>
      <c r="BU1314" s="188"/>
      <c r="BV1314" s="189"/>
      <c r="BW1314" s="185"/>
      <c r="BX1314"/>
      <c r="BZ1314"/>
    </row>
    <row r="1315" spans="2:78" ht="18.75">
      <c r="B1315" s="363" t="s">
        <v>548</v>
      </c>
      <c r="C1315" s="364">
        <v>43214601000100</v>
      </c>
      <c r="D1315" s="365" t="s">
        <v>13</v>
      </c>
      <c r="E1315" s="365" t="s">
        <v>615</v>
      </c>
      <c r="F1315" s="365" t="s">
        <v>619</v>
      </c>
      <c r="G1315" s="366" t="s">
        <v>34</v>
      </c>
      <c r="H1315" s="366" t="s">
        <v>1340</v>
      </c>
      <c r="I1315" s="366" t="s">
        <v>34</v>
      </c>
      <c r="J1315" s="366" t="s">
        <v>1424</v>
      </c>
      <c r="K1315" s="367" t="s">
        <v>48</v>
      </c>
      <c r="L1315" s="368"/>
      <c r="M1315" s="368" t="s">
        <v>34</v>
      </c>
      <c r="N1315" s="367">
        <v>616011</v>
      </c>
      <c r="O1315" s="367" t="s">
        <v>1323</v>
      </c>
      <c r="P1315" s="371">
        <v>44437</v>
      </c>
      <c r="Q1315" s="372">
        <v>270.84092199999998</v>
      </c>
      <c r="R1315" s="372">
        <v>186.23647250706347</v>
      </c>
      <c r="S1315" s="367">
        <v>1</v>
      </c>
      <c r="T1315" s="369">
        <v>5.0509133002412998E-2</v>
      </c>
      <c r="U1315" s="369">
        <v>0.54118121439875622</v>
      </c>
      <c r="V1315" s="369">
        <v>6.6925071705006722E-2</v>
      </c>
      <c r="W1315" s="369">
        <v>0.59957180577719416</v>
      </c>
      <c r="Y1315" s="369"/>
      <c r="AA1315" s="369"/>
      <c r="AB1315" s="369">
        <v>4.749113475693497E-2</v>
      </c>
      <c r="AC1315" s="373">
        <v>-0.94115194612667441</v>
      </c>
      <c r="AD1315" s="575">
        <v>43280179000190</v>
      </c>
      <c r="AE1315" s="370" t="s">
        <v>2160</v>
      </c>
      <c r="AF1315" s="370" t="s">
        <v>1833</v>
      </c>
      <c r="AG1315" s="374" t="s">
        <v>1458</v>
      </c>
      <c r="AH1315" s="374" t="s">
        <v>1894</v>
      </c>
      <c r="AI1315" s="374">
        <v>500</v>
      </c>
      <c r="AJ1315" s="374">
        <v>100</v>
      </c>
      <c r="AK1315" s="374">
        <v>100</v>
      </c>
      <c r="AL1315" s="722">
        <v>0</v>
      </c>
      <c r="AM1315" s="722">
        <v>0</v>
      </c>
      <c r="AN1315" s="369" t="s">
        <v>1834</v>
      </c>
      <c r="AO1315" s="367" t="s">
        <v>1326</v>
      </c>
      <c r="AP1315" s="370" t="s">
        <v>1835</v>
      </c>
      <c r="AQ1315" s="376" t="s">
        <v>670</v>
      </c>
      <c r="AR1315" s="369">
        <v>6.4993500000000001E-3</v>
      </c>
      <c r="AS1315" s="369">
        <v>6.4993500000000001E-3</v>
      </c>
      <c r="AT1315" s="369" t="s">
        <v>1424</v>
      </c>
      <c r="AW1315"/>
      <c r="AX1315" s="198"/>
      <c r="AY1315" s="184"/>
      <c r="AZ1315" s="184"/>
      <c r="BA1315" s="184"/>
      <c r="BB1315" s="186"/>
      <c r="BC1315" s="184"/>
      <c r="BD1315" s="184"/>
      <c r="BE1315" s="184"/>
      <c r="BF1315" s="184"/>
      <c r="BG1315" s="186"/>
      <c r="BH1315" s="186"/>
      <c r="BI1315" s="199"/>
      <c r="BJ1315" s="199"/>
      <c r="BK1315" s="199"/>
      <c r="BL1315" s="186"/>
      <c r="BM1315" s="186"/>
      <c r="BN1315" s="186"/>
      <c r="BO1315" s="186"/>
      <c r="BP1315" s="186"/>
      <c r="BQ1315" s="186"/>
      <c r="BR1315" s="186"/>
      <c r="BS1315" s="186"/>
      <c r="BT1315" s="187"/>
      <c r="BU1315" s="188"/>
      <c r="BV1315" s="189"/>
      <c r="BW1315" s="185"/>
      <c r="BX1315"/>
      <c r="BZ1315"/>
    </row>
    <row r="1316" spans="2:78" ht="18.75">
      <c r="B1316" s="363" t="s">
        <v>604</v>
      </c>
      <c r="C1316" s="364">
        <v>43508005000132</v>
      </c>
      <c r="D1316" s="365" t="s">
        <v>14</v>
      </c>
      <c r="E1316" s="365" t="s">
        <v>15</v>
      </c>
      <c r="F1316" s="365" t="s">
        <v>703</v>
      </c>
      <c r="G1316" s="366" t="s">
        <v>1424</v>
      </c>
      <c r="H1316" s="366" t="s">
        <v>34</v>
      </c>
      <c r="I1316" s="366" t="s">
        <v>34</v>
      </c>
      <c r="J1316" s="366" t="s">
        <v>611</v>
      </c>
      <c r="K1316" s="367" t="s">
        <v>49</v>
      </c>
      <c r="L1316" s="368"/>
      <c r="M1316" s="368" t="s">
        <v>34</v>
      </c>
      <c r="N1316" s="367">
        <v>616052</v>
      </c>
      <c r="O1316" s="367" t="s">
        <v>1323</v>
      </c>
      <c r="P1316" s="371">
        <v>44471</v>
      </c>
      <c r="Q1316" s="372">
        <v>8.4499999999999993</v>
      </c>
      <c r="R1316" s="372">
        <v>20.526470588235309</v>
      </c>
      <c r="S1316" s="367">
        <v>3</v>
      </c>
      <c r="T1316" s="369">
        <v>-0.8085106382978724</v>
      </c>
      <c r="U1316" s="369">
        <v>-8.6628049835552066</v>
      </c>
      <c r="V1316" s="369">
        <v>-0.84070796460176989</v>
      </c>
      <c r="W1316" s="369">
        <v>-7.5317781457056414</v>
      </c>
      <c r="Y1316" s="369"/>
      <c r="AA1316" s="369"/>
      <c r="AB1316" s="369">
        <v>0.83392017972037358</v>
      </c>
      <c r="AC1316" s="373">
        <v>-1.1419910842382552</v>
      </c>
      <c r="AD1316" s="575">
        <v>42682760000176</v>
      </c>
      <c r="AE1316" s="370" t="s">
        <v>2094</v>
      </c>
      <c r="AF1316" s="370" t="s">
        <v>1833</v>
      </c>
      <c r="AG1316" s="374" t="s">
        <v>1458</v>
      </c>
      <c r="AH1316" s="374" t="s">
        <v>1813</v>
      </c>
      <c r="AI1316" s="374">
        <v>0</v>
      </c>
      <c r="AJ1316" s="374">
        <v>0</v>
      </c>
      <c r="AK1316" s="374">
        <v>0</v>
      </c>
      <c r="AL1316" s="722">
        <v>0</v>
      </c>
      <c r="AM1316" s="722">
        <v>0</v>
      </c>
      <c r="AN1316" s="369" t="s">
        <v>1834</v>
      </c>
      <c r="AO1316" s="367" t="s">
        <v>1326</v>
      </c>
      <c r="AP1316" s="370" t="s">
        <v>1835</v>
      </c>
      <c r="AQ1316" s="376" t="s">
        <v>681</v>
      </c>
      <c r="AR1316" s="369">
        <v>4.6661999999999997E-3</v>
      </c>
      <c r="AS1316" s="369">
        <v>4.6661999999999997E-3</v>
      </c>
      <c r="AT1316" s="369" t="s">
        <v>1424</v>
      </c>
      <c r="AW1316"/>
      <c r="AX1316" s="198"/>
      <c r="AY1316" s="184"/>
      <c r="AZ1316" s="184"/>
      <c r="BA1316" s="184"/>
      <c r="BB1316" s="186"/>
      <c r="BC1316" s="184"/>
      <c r="BD1316" s="184"/>
      <c r="BE1316" s="184"/>
      <c r="BF1316" s="184"/>
      <c r="BG1316" s="186"/>
      <c r="BH1316" s="186"/>
      <c r="BI1316" s="199"/>
      <c r="BJ1316" s="199"/>
      <c r="BK1316" s="199"/>
      <c r="BL1316" s="186"/>
      <c r="BM1316" s="186"/>
      <c r="BN1316" s="186"/>
      <c r="BO1316" s="186"/>
      <c r="BP1316" s="186"/>
      <c r="BQ1316" s="186"/>
      <c r="BR1316" s="186"/>
      <c r="BS1316" s="186"/>
      <c r="BT1316" s="187"/>
      <c r="BU1316" s="188"/>
      <c r="BV1316" s="189"/>
      <c r="BW1316" s="185"/>
      <c r="BX1316"/>
      <c r="BZ1316"/>
    </row>
    <row r="1317" spans="2:78" ht="18.75">
      <c r="B1317" s="363" t="s">
        <v>466</v>
      </c>
      <c r="C1317" s="364">
        <v>43214822000188</v>
      </c>
      <c r="D1317" s="365" t="s">
        <v>14</v>
      </c>
      <c r="E1317" s="365" t="s">
        <v>607</v>
      </c>
      <c r="F1317" s="365" t="s">
        <v>1424</v>
      </c>
      <c r="G1317" s="366" t="s">
        <v>1424</v>
      </c>
      <c r="H1317" s="366" t="s">
        <v>34</v>
      </c>
      <c r="I1317" s="366" t="s">
        <v>34</v>
      </c>
      <c r="J1317" s="366" t="s">
        <v>608</v>
      </c>
      <c r="K1317" s="367" t="s">
        <v>48</v>
      </c>
      <c r="L1317" s="368"/>
      <c r="M1317" s="368" t="s">
        <v>1421</v>
      </c>
      <c r="N1317" s="367">
        <v>616338</v>
      </c>
      <c r="O1317" s="367" t="s">
        <v>1323</v>
      </c>
      <c r="P1317" s="371">
        <v>44454</v>
      </c>
      <c r="Q1317" s="372">
        <v>42.82</v>
      </c>
      <c r="R1317" s="372">
        <v>40.820630252100855</v>
      </c>
      <c r="S1317" s="367">
        <v>2</v>
      </c>
      <c r="T1317" s="369">
        <v>-1.0638297872339719E-2</v>
      </c>
      <c r="U1317" s="369">
        <v>-0.11398427609940304</v>
      </c>
      <c r="V1317" s="369">
        <v>-1.0638297872339164E-2</v>
      </c>
      <c r="W1317" s="369">
        <v>-9.5306935102422913E-2</v>
      </c>
      <c r="Y1317" s="369"/>
      <c r="AA1317" s="369"/>
      <c r="AB1317" s="369">
        <v>0.21563303326355007</v>
      </c>
      <c r="AC1317" s="373">
        <v>-0.56698058561450371</v>
      </c>
      <c r="AD1317" s="575">
        <v>43214858000161</v>
      </c>
      <c r="AE1317" s="370" t="s">
        <v>1993</v>
      </c>
      <c r="AF1317" s="370" t="s">
        <v>1833</v>
      </c>
      <c r="AG1317" s="374" t="s">
        <v>1458</v>
      </c>
      <c r="AH1317" s="374" t="s">
        <v>1813</v>
      </c>
      <c r="AI1317" s="374">
        <v>1000</v>
      </c>
      <c r="AJ1317" s="374">
        <v>0</v>
      </c>
      <c r="AK1317" s="374">
        <v>0</v>
      </c>
      <c r="AL1317" s="722">
        <v>0</v>
      </c>
      <c r="AM1317" s="722">
        <v>0</v>
      </c>
      <c r="AN1317" s="369" t="s">
        <v>668</v>
      </c>
      <c r="AO1317" s="367" t="s">
        <v>1326</v>
      </c>
      <c r="AP1317" s="370" t="s">
        <v>1816</v>
      </c>
      <c r="AQ1317" s="376" t="s">
        <v>672</v>
      </c>
      <c r="AR1317" s="369">
        <v>0</v>
      </c>
      <c r="AS1317" s="369">
        <v>0</v>
      </c>
      <c r="AT1317" s="369" t="s">
        <v>1424</v>
      </c>
      <c r="AW1317"/>
      <c r="AX1317" s="198"/>
      <c r="AY1317" s="184"/>
      <c r="AZ1317" s="184"/>
      <c r="BA1317" s="184"/>
      <c r="BB1317" s="186"/>
      <c r="BC1317" s="184"/>
      <c r="BD1317" s="184"/>
      <c r="BE1317" s="184"/>
      <c r="BF1317" s="184"/>
      <c r="BG1317" s="186"/>
      <c r="BH1317" s="186"/>
      <c r="BI1317" s="199"/>
      <c r="BJ1317" s="199"/>
      <c r="BK1317" s="199"/>
      <c r="BL1317" s="186"/>
      <c r="BM1317" s="186"/>
      <c r="BN1317" s="186"/>
      <c r="BO1317" s="186"/>
      <c r="BP1317" s="186"/>
      <c r="BQ1317" s="186"/>
      <c r="BR1317" s="186"/>
      <c r="BS1317" s="186"/>
      <c r="BT1317" s="187"/>
      <c r="BU1317" s="188"/>
      <c r="BV1317" s="189"/>
      <c r="BW1317" s="185"/>
      <c r="BX1317"/>
      <c r="BZ1317"/>
    </row>
    <row r="1318" spans="2:78" ht="18.75">
      <c r="B1318" s="363" t="s">
        <v>576</v>
      </c>
      <c r="C1318" s="364">
        <v>43096273000194</v>
      </c>
      <c r="D1318" s="365" t="s">
        <v>14</v>
      </c>
      <c r="E1318" s="365" t="s">
        <v>607</v>
      </c>
      <c r="F1318" s="365" t="s">
        <v>1424</v>
      </c>
      <c r="G1318" s="366" t="s">
        <v>1424</v>
      </c>
      <c r="H1318" s="366" t="s">
        <v>34</v>
      </c>
      <c r="I1318" s="366" t="s">
        <v>34</v>
      </c>
      <c r="J1318" s="366" t="s">
        <v>612</v>
      </c>
      <c r="K1318" s="367" t="s">
        <v>1815</v>
      </c>
      <c r="L1318" s="368" t="s">
        <v>717</v>
      </c>
      <c r="M1318" s="368" t="s">
        <v>1421</v>
      </c>
      <c r="N1318" s="367">
        <v>616370</v>
      </c>
      <c r="O1318" s="367" t="s">
        <v>1323</v>
      </c>
      <c r="P1318" s="371">
        <v>44436</v>
      </c>
      <c r="Q1318" s="372">
        <v>29.43</v>
      </c>
      <c r="R1318" s="372">
        <v>33.03854077253208</v>
      </c>
      <c r="S1318" s="367">
        <v>2</v>
      </c>
      <c r="T1318" s="369">
        <v>-0.14814814814814814</v>
      </c>
      <c r="U1318" s="369">
        <v>-1.5873365856806809</v>
      </c>
      <c r="V1318" s="369">
        <v>-7.9999999999999849E-2</v>
      </c>
      <c r="W1318" s="369">
        <v>-0.71670815197030391</v>
      </c>
      <c r="Y1318" s="369"/>
      <c r="AA1318" s="369"/>
      <c r="AB1318" s="369">
        <v>0.1850396646970327</v>
      </c>
      <c r="AC1318" s="373">
        <v>-1.0355695678491623</v>
      </c>
      <c r="AD1318" s="575">
        <v>0</v>
      </c>
      <c r="AE1318" s="370" t="s">
        <v>1889</v>
      </c>
      <c r="AF1318" s="370" t="s">
        <v>1833</v>
      </c>
      <c r="AG1318" s="374" t="s">
        <v>1458</v>
      </c>
      <c r="AH1318" s="374" t="s">
        <v>1894</v>
      </c>
      <c r="AI1318" s="374">
        <v>10000</v>
      </c>
      <c r="AJ1318" s="374">
        <v>10000</v>
      </c>
      <c r="AK1318" s="374">
        <v>10000</v>
      </c>
      <c r="AL1318" s="722">
        <v>0</v>
      </c>
      <c r="AM1318" s="722">
        <v>0</v>
      </c>
      <c r="AN1318" s="369" t="s">
        <v>1834</v>
      </c>
      <c r="AO1318" s="367" t="s">
        <v>1326</v>
      </c>
      <c r="AP1318" s="370" t="s">
        <v>1816</v>
      </c>
      <c r="AQ1318" s="376" t="s">
        <v>689</v>
      </c>
      <c r="AR1318" s="369">
        <v>0</v>
      </c>
      <c r="AS1318" s="369">
        <v>0</v>
      </c>
      <c r="AT1318" s="369" t="s">
        <v>1424</v>
      </c>
      <c r="AW1318"/>
      <c r="AX1318" s="198"/>
      <c r="AY1318" s="184"/>
      <c r="AZ1318" s="184"/>
      <c r="BA1318" s="184"/>
      <c r="BB1318" s="186"/>
      <c r="BC1318" s="184"/>
      <c r="BD1318" s="184"/>
      <c r="BE1318" s="184"/>
      <c r="BF1318" s="184"/>
      <c r="BG1318" s="186"/>
      <c r="BH1318" s="186"/>
      <c r="BI1318" s="199"/>
      <c r="BJ1318" s="199"/>
      <c r="BK1318" s="199"/>
      <c r="BL1318" s="186"/>
      <c r="BM1318" s="186"/>
      <c r="BN1318" s="186"/>
      <c r="BO1318" s="186"/>
      <c r="BP1318" s="186"/>
      <c r="BQ1318" s="186"/>
      <c r="BR1318" s="186"/>
      <c r="BS1318" s="186"/>
      <c r="BT1318" s="187"/>
      <c r="BU1318" s="188"/>
      <c r="BV1318" s="189"/>
      <c r="BW1318" s="185"/>
      <c r="BX1318"/>
      <c r="BZ1318"/>
    </row>
    <row r="1319" spans="2:78" ht="18.75">
      <c r="B1319" s="363" t="s">
        <v>1314</v>
      </c>
      <c r="C1319" s="364"/>
      <c r="D1319" s="365" t="s">
        <v>13</v>
      </c>
      <c r="E1319" s="365" t="s">
        <v>616</v>
      </c>
      <c r="F1319" s="365" t="s">
        <v>619</v>
      </c>
      <c r="G1319" s="366" t="s">
        <v>34</v>
      </c>
      <c r="H1319" s="366" t="s">
        <v>1340</v>
      </c>
      <c r="I1319" s="366" t="s">
        <v>34</v>
      </c>
      <c r="J1319" s="366" t="s">
        <v>612</v>
      </c>
      <c r="L1319" s="368"/>
      <c r="M1319" s="368" t="s">
        <v>34</v>
      </c>
      <c r="N1319" s="367">
        <v>616699</v>
      </c>
      <c r="O1319" s="367" t="s">
        <v>1323</v>
      </c>
      <c r="P1319" s="371"/>
      <c r="S1319" s="367"/>
      <c r="U1319" s="369"/>
      <c r="W1319" s="369"/>
      <c r="Y1319" s="369"/>
      <c r="AA1319" s="369"/>
      <c r="AD1319" s="575">
        <v>42046741000153</v>
      </c>
      <c r="AE1319" s="370"/>
      <c r="AF1319" s="370"/>
      <c r="AG1319" s="374" t="s">
        <v>59</v>
      </c>
      <c r="AH1319" s="374"/>
      <c r="AI1319" s="374">
        <v>5000</v>
      </c>
      <c r="AJ1319" s="374">
        <v>5000</v>
      </c>
      <c r="AK1319" s="374">
        <v>5000</v>
      </c>
      <c r="AN1319" s="369"/>
      <c r="AO1319" s="367" t="s">
        <v>1326</v>
      </c>
      <c r="AP1319" s="370"/>
      <c r="AR1319" s="369">
        <v>5.14666666666667E-3</v>
      </c>
      <c r="AS1319" s="369">
        <v>5.14666666666667E-3</v>
      </c>
      <c r="AT1319" s="369" t="s">
        <v>1424</v>
      </c>
      <c r="AW1319"/>
      <c r="AX1319" s="198"/>
      <c r="AY1319" s="184"/>
      <c r="AZ1319" s="184"/>
      <c r="BA1319" s="184"/>
      <c r="BB1319" s="186"/>
      <c r="BC1319" s="184"/>
      <c r="BD1319" s="184"/>
      <c r="BE1319" s="184"/>
      <c r="BF1319" s="184"/>
      <c r="BG1319" s="186"/>
      <c r="BH1319" s="186"/>
      <c r="BI1319" s="199"/>
      <c r="BJ1319" s="199"/>
      <c r="BK1319" s="199"/>
      <c r="BL1319" s="186"/>
      <c r="BM1319" s="186"/>
      <c r="BN1319" s="186"/>
      <c r="BO1319" s="186"/>
      <c r="BP1319" s="186"/>
      <c r="BQ1319" s="186"/>
      <c r="BR1319" s="186"/>
      <c r="BS1319" s="186"/>
      <c r="BT1319" s="187"/>
      <c r="BU1319" s="188"/>
      <c r="BV1319" s="189"/>
      <c r="BW1319" s="185"/>
      <c r="BX1319"/>
      <c r="BZ1319"/>
    </row>
    <row r="1320" spans="2:78" ht="18.75">
      <c r="B1320" s="363" t="s">
        <v>514</v>
      </c>
      <c r="C1320" s="364"/>
      <c r="D1320" s="365" t="s">
        <v>11</v>
      </c>
      <c r="E1320" s="365" t="s">
        <v>620</v>
      </c>
      <c r="F1320" s="365" t="s">
        <v>665</v>
      </c>
      <c r="G1320" s="366" t="s">
        <v>740</v>
      </c>
      <c r="H1320" s="366" t="s">
        <v>34</v>
      </c>
      <c r="I1320" s="366" t="s">
        <v>1424</v>
      </c>
      <c r="J1320" s="366" t="s">
        <v>608</v>
      </c>
      <c r="L1320" s="368"/>
      <c r="M1320" s="368" t="s">
        <v>34</v>
      </c>
      <c r="N1320" s="367">
        <v>616826</v>
      </c>
      <c r="O1320" s="367" t="s">
        <v>1323</v>
      </c>
      <c r="P1320" s="371"/>
      <c r="S1320" s="367"/>
      <c r="U1320" s="369"/>
      <c r="W1320" s="369"/>
      <c r="Y1320" s="369"/>
      <c r="AA1320" s="369"/>
      <c r="AD1320" s="575">
        <v>0</v>
      </c>
      <c r="AE1320" s="370"/>
      <c r="AF1320" s="370"/>
      <c r="AG1320" s="374" t="s">
        <v>1458</v>
      </c>
      <c r="AH1320" s="374"/>
      <c r="AI1320" s="374">
        <v>25000</v>
      </c>
      <c r="AJ1320" s="374">
        <v>0</v>
      </c>
      <c r="AK1320" s="374">
        <v>25000</v>
      </c>
      <c r="AN1320" s="369"/>
      <c r="AO1320" s="367" t="s">
        <v>1326</v>
      </c>
      <c r="AP1320" s="370"/>
      <c r="AR1320" s="369">
        <v>4.1662499999999998E-3</v>
      </c>
      <c r="AS1320" s="369">
        <v>4.1662499999999998E-3</v>
      </c>
      <c r="AT1320" s="369" t="s">
        <v>1424</v>
      </c>
      <c r="AW1320"/>
      <c r="AX1320" s="198"/>
      <c r="AY1320" s="184"/>
      <c r="AZ1320" s="184"/>
      <c r="BA1320" s="184"/>
      <c r="BB1320" s="186"/>
      <c r="BC1320" s="184"/>
      <c r="BD1320" s="184"/>
      <c r="BE1320" s="184"/>
      <c r="BF1320" s="184"/>
      <c r="BG1320" s="186"/>
      <c r="BH1320" s="186"/>
      <c r="BI1320" s="199"/>
      <c r="BJ1320" s="199"/>
      <c r="BK1320" s="199"/>
      <c r="BL1320" s="186"/>
      <c r="BM1320" s="186"/>
      <c r="BN1320" s="186"/>
      <c r="BO1320" s="186"/>
      <c r="BP1320" s="186"/>
      <c r="BQ1320" s="186"/>
      <c r="BR1320" s="186"/>
      <c r="BS1320" s="186"/>
      <c r="BT1320" s="187"/>
      <c r="BU1320" s="188"/>
      <c r="BV1320" s="189"/>
      <c r="BW1320" s="185"/>
      <c r="BX1320"/>
      <c r="BZ1320"/>
    </row>
    <row r="1321" spans="2:78" ht="18.75">
      <c r="B1321" s="363" t="s">
        <v>541</v>
      </c>
      <c r="C1321" s="364"/>
      <c r="D1321" s="365" t="s">
        <v>13</v>
      </c>
      <c r="E1321" s="365" t="s">
        <v>615</v>
      </c>
      <c r="F1321" s="365" t="s">
        <v>619</v>
      </c>
      <c r="G1321" s="366" t="s">
        <v>34</v>
      </c>
      <c r="H1321" s="366" t="s">
        <v>1340</v>
      </c>
      <c r="I1321" s="366" t="s">
        <v>34</v>
      </c>
      <c r="J1321" s="366" t="s">
        <v>1424</v>
      </c>
      <c r="L1321" s="368"/>
      <c r="M1321" s="368" t="s">
        <v>1421</v>
      </c>
      <c r="N1321" s="367">
        <v>617040</v>
      </c>
      <c r="O1321" s="367" t="s">
        <v>1323</v>
      </c>
      <c r="P1321" s="371"/>
      <c r="S1321" s="367"/>
      <c r="U1321" s="369"/>
      <c r="W1321" s="369"/>
      <c r="Y1321" s="369"/>
      <c r="AA1321" s="369"/>
      <c r="AD1321" s="575">
        <v>0</v>
      </c>
      <c r="AE1321" s="370"/>
      <c r="AF1321" s="370"/>
      <c r="AG1321" s="374" t="s">
        <v>1458</v>
      </c>
      <c r="AH1321" s="374"/>
      <c r="AI1321" s="374">
        <v>0</v>
      </c>
      <c r="AJ1321" s="374">
        <v>0</v>
      </c>
      <c r="AK1321" s="374">
        <v>0</v>
      </c>
      <c r="AN1321" s="369"/>
      <c r="AO1321" s="367" t="s">
        <v>1326</v>
      </c>
      <c r="AP1321" s="370"/>
      <c r="AR1321" s="369">
        <v>0</v>
      </c>
      <c r="AS1321" s="369">
        <v>0</v>
      </c>
      <c r="AT1321" s="369" t="s">
        <v>1424</v>
      </c>
      <c r="AW1321"/>
      <c r="AX1321" s="198"/>
      <c r="AY1321" s="184"/>
      <c r="AZ1321" s="184"/>
      <c r="BA1321" s="184"/>
      <c r="BB1321" s="186"/>
      <c r="BC1321" s="184"/>
      <c r="BD1321" s="184"/>
      <c r="BE1321" s="184"/>
      <c r="BF1321" s="184"/>
      <c r="BG1321" s="186"/>
      <c r="BH1321" s="186"/>
      <c r="BI1321" s="199"/>
      <c r="BJ1321" s="199"/>
      <c r="BK1321" s="199"/>
      <c r="BL1321" s="186"/>
      <c r="BM1321" s="186"/>
      <c r="BN1321" s="186"/>
      <c r="BO1321" s="186"/>
      <c r="BP1321" s="186"/>
      <c r="BQ1321" s="186"/>
      <c r="BR1321" s="186"/>
      <c r="BS1321" s="186"/>
      <c r="BT1321" s="187"/>
      <c r="BU1321" s="188"/>
      <c r="BV1321" s="189"/>
      <c r="BW1321" s="185"/>
      <c r="BX1321"/>
      <c r="BZ1321"/>
    </row>
    <row r="1322" spans="2:78" ht="18.75">
      <c r="B1322" s="363" t="s">
        <v>912</v>
      </c>
      <c r="C1322" s="364">
        <v>41707420000190</v>
      </c>
      <c r="D1322" s="365" t="s">
        <v>11</v>
      </c>
      <c r="E1322" s="365" t="s">
        <v>620</v>
      </c>
      <c r="F1322" s="365" t="s">
        <v>665</v>
      </c>
      <c r="G1322" s="366" t="s">
        <v>740</v>
      </c>
      <c r="H1322" s="366" t="s">
        <v>34</v>
      </c>
      <c r="I1322" s="366" t="s">
        <v>1424</v>
      </c>
      <c r="J1322" s="366" t="s">
        <v>1424</v>
      </c>
      <c r="K1322" s="367" t="s">
        <v>48</v>
      </c>
      <c r="L1322" s="368"/>
      <c r="M1322" s="368" t="s">
        <v>34</v>
      </c>
      <c r="N1322" s="367">
        <v>617067</v>
      </c>
      <c r="O1322" s="367" t="s">
        <v>1323</v>
      </c>
      <c r="P1322" s="371">
        <v>44330</v>
      </c>
      <c r="Q1322" s="372">
        <v>102.71991481000001</v>
      </c>
      <c r="R1322" s="372">
        <v>67.398050185519963</v>
      </c>
      <c r="S1322" s="367">
        <v>1</v>
      </c>
      <c r="T1322" s="369">
        <v>0.10610295670683234</v>
      </c>
      <c r="U1322" s="369">
        <v>1.1368424589501265</v>
      </c>
      <c r="V1322" s="369">
        <v>0.1290775999999989</v>
      </c>
      <c r="W1322" s="369">
        <v>1.1563871019595187</v>
      </c>
      <c r="Y1322" s="369"/>
      <c r="AA1322" s="369"/>
      <c r="AB1322" s="369">
        <v>3.7357949838367609E-3</v>
      </c>
      <c r="AC1322" s="373">
        <v>4.6726746168524356</v>
      </c>
      <c r="AD1322" s="575">
        <v>0</v>
      </c>
      <c r="AE1322" s="370" t="s">
        <v>2059</v>
      </c>
      <c r="AF1322" s="370" t="s">
        <v>1833</v>
      </c>
      <c r="AG1322" s="374" t="s">
        <v>1458</v>
      </c>
      <c r="AH1322" s="374" t="s">
        <v>1819</v>
      </c>
      <c r="AI1322" s="374">
        <v>0</v>
      </c>
      <c r="AJ1322" s="374">
        <v>0</v>
      </c>
      <c r="AK1322" s="374">
        <v>0</v>
      </c>
      <c r="AL1322" s="722">
        <v>0.5</v>
      </c>
      <c r="AM1322" s="722">
        <v>20</v>
      </c>
      <c r="AN1322" s="369" t="s">
        <v>1834</v>
      </c>
      <c r="AO1322" s="367" t="s">
        <v>1326</v>
      </c>
      <c r="AP1322" s="370" t="s">
        <v>1835</v>
      </c>
      <c r="AQ1322" s="376" t="s">
        <v>1950</v>
      </c>
      <c r="AR1322" s="369">
        <v>6.6666666666666697E-4</v>
      </c>
      <c r="AS1322" s="369">
        <v>6.6666666666666697E-4</v>
      </c>
      <c r="AT1322" s="369" t="s">
        <v>1424</v>
      </c>
      <c r="AW1322"/>
      <c r="AX1322" s="198"/>
      <c r="AY1322" s="184"/>
      <c r="AZ1322" s="184"/>
      <c r="BA1322" s="184"/>
      <c r="BB1322" s="186"/>
      <c r="BC1322" s="184"/>
      <c r="BD1322" s="184"/>
      <c r="BE1322" s="184"/>
      <c r="BF1322" s="184"/>
      <c r="BG1322" s="186"/>
      <c r="BH1322" s="186"/>
      <c r="BI1322" s="199"/>
      <c r="BJ1322" s="199"/>
      <c r="BK1322" s="199"/>
      <c r="BL1322" s="186"/>
      <c r="BM1322" s="186"/>
      <c r="BN1322" s="186"/>
      <c r="BO1322" s="186"/>
      <c r="BP1322" s="186"/>
      <c r="BQ1322" s="186"/>
      <c r="BR1322" s="186"/>
      <c r="BS1322" s="186"/>
      <c r="BT1322" s="187"/>
      <c r="BU1322" s="188"/>
      <c r="BV1322" s="189"/>
      <c r="BW1322" s="185"/>
      <c r="BX1322"/>
      <c r="BZ1322"/>
    </row>
    <row r="1323" spans="2:78" ht="18.75">
      <c r="B1323" s="363" t="s">
        <v>602</v>
      </c>
      <c r="C1323" s="364">
        <v>43508596000148</v>
      </c>
      <c r="D1323" s="365" t="s">
        <v>14</v>
      </c>
      <c r="E1323" s="365" t="s">
        <v>607</v>
      </c>
      <c r="F1323" s="365" t="s">
        <v>1424</v>
      </c>
      <c r="G1323" s="366" t="s">
        <v>868</v>
      </c>
      <c r="H1323" s="366" t="s">
        <v>34</v>
      </c>
      <c r="I1323" s="366" t="s">
        <v>34</v>
      </c>
      <c r="J1323" s="366" t="s">
        <v>611</v>
      </c>
      <c r="K1323" s="367" t="s">
        <v>1815</v>
      </c>
      <c r="L1323" s="368"/>
      <c r="M1323" s="368" t="s">
        <v>1421</v>
      </c>
      <c r="N1323" s="367">
        <v>617083</v>
      </c>
      <c r="O1323" s="367" t="s">
        <v>1323</v>
      </c>
      <c r="P1323" s="371">
        <v>44486</v>
      </c>
      <c r="Q1323" s="372">
        <v>3.82</v>
      </c>
      <c r="R1323" s="372">
        <v>4.2586554621848745</v>
      </c>
      <c r="S1323" s="367">
        <v>3</v>
      </c>
      <c r="T1323" s="369">
        <v>-0.26041666666666741</v>
      </c>
      <c r="U1323" s="369">
        <v>-2.79024009201683</v>
      </c>
      <c r="W1323" s="369"/>
      <c r="Y1323" s="369"/>
      <c r="AA1323" s="369"/>
      <c r="AB1323" s="369">
        <v>0.33329965708597009</v>
      </c>
      <c r="AD1323" s="575">
        <v>0</v>
      </c>
      <c r="AE1323" s="370" t="s">
        <v>1836</v>
      </c>
      <c r="AF1323" s="370" t="s">
        <v>1833</v>
      </c>
      <c r="AG1323" s="374" t="s">
        <v>1458</v>
      </c>
      <c r="AH1323" s="374" t="s">
        <v>1819</v>
      </c>
      <c r="AI1323" s="374">
        <v>0</v>
      </c>
      <c r="AJ1323" s="374">
        <v>0</v>
      </c>
      <c r="AK1323" s="374">
        <v>0</v>
      </c>
      <c r="AL1323" s="722">
        <v>0</v>
      </c>
      <c r="AM1323" s="722">
        <v>0</v>
      </c>
      <c r="AN1323" s="369" t="s">
        <v>1834</v>
      </c>
      <c r="AO1323" s="367" t="s">
        <v>1326</v>
      </c>
      <c r="AP1323" s="370" t="s">
        <v>1835</v>
      </c>
      <c r="AQ1323" s="376" t="s">
        <v>673</v>
      </c>
      <c r="AR1323" s="369">
        <v>8.3325000000000001E-4</v>
      </c>
      <c r="AS1323" s="369">
        <v>8.3325000000000001E-4</v>
      </c>
      <c r="AT1323" s="369" t="s">
        <v>1424</v>
      </c>
      <c r="AW1323"/>
      <c r="AX1323" s="198"/>
      <c r="AY1323" s="184"/>
      <c r="AZ1323" s="184"/>
      <c r="BA1323" s="184"/>
      <c r="BB1323" s="186"/>
      <c r="BC1323" s="184"/>
      <c r="BD1323" s="184"/>
      <c r="BE1323" s="184"/>
      <c r="BF1323" s="184"/>
      <c r="BG1323" s="186"/>
      <c r="BH1323" s="186"/>
      <c r="BI1323" s="199"/>
      <c r="BJ1323" s="199"/>
      <c r="BK1323" s="199"/>
      <c r="BL1323" s="186"/>
      <c r="BM1323" s="186"/>
      <c r="BN1323" s="186"/>
      <c r="BO1323" s="186"/>
      <c r="BP1323" s="186"/>
      <c r="BQ1323" s="186"/>
      <c r="BR1323" s="186"/>
      <c r="BS1323" s="186"/>
      <c r="BT1323" s="187"/>
      <c r="BU1323" s="188"/>
      <c r="BV1323" s="189"/>
      <c r="BW1323" s="185"/>
      <c r="BX1323"/>
      <c r="BZ1323"/>
    </row>
    <row r="1324" spans="2:78" ht="18.75">
      <c r="B1324" s="363" t="s">
        <v>1556</v>
      </c>
      <c r="C1324" s="364">
        <v>42870660000173</v>
      </c>
      <c r="D1324" s="365" t="s">
        <v>14</v>
      </c>
      <c r="E1324" s="365" t="s">
        <v>607</v>
      </c>
      <c r="F1324" s="365" t="s">
        <v>1424</v>
      </c>
      <c r="G1324" s="366" t="s">
        <v>1424</v>
      </c>
      <c r="H1324" s="366" t="s">
        <v>34</v>
      </c>
      <c r="I1324" s="366" t="s">
        <v>34</v>
      </c>
      <c r="J1324" s="366" t="s">
        <v>608</v>
      </c>
      <c r="K1324" s="367" t="s">
        <v>48</v>
      </c>
      <c r="L1324" s="368"/>
      <c r="M1324" s="368" t="s">
        <v>1424</v>
      </c>
      <c r="N1324" s="367">
        <v>617539</v>
      </c>
      <c r="O1324" s="367" t="s">
        <v>1323</v>
      </c>
      <c r="P1324" s="371">
        <v>44453</v>
      </c>
      <c r="Q1324" s="372">
        <v>344.99</v>
      </c>
      <c r="R1324" s="372">
        <v>2770925.9431726914</v>
      </c>
      <c r="S1324" s="367">
        <v>1</v>
      </c>
      <c r="T1324" s="369">
        <v>-4.1308894428347287E-2</v>
      </c>
      <c r="U1324" s="369">
        <v>-0.44260505622092133</v>
      </c>
      <c r="V1324" s="369">
        <v>-4.0638289999999966E-2</v>
      </c>
      <c r="W1324" s="369">
        <v>-0.36407242156416642</v>
      </c>
      <c r="Y1324" s="369"/>
      <c r="AA1324" s="369"/>
      <c r="AB1324" s="369">
        <v>4.2127148370343405E-2</v>
      </c>
      <c r="AC1324" s="373">
        <v>-3.6142901073372373</v>
      </c>
      <c r="AD1324" s="575">
        <v>0</v>
      </c>
      <c r="AE1324" s="370" t="s">
        <v>1903</v>
      </c>
      <c r="AF1324" s="370" t="s">
        <v>1812</v>
      </c>
      <c r="AG1324" s="374" t="s">
        <v>1459</v>
      </c>
      <c r="AH1324" s="374" t="s">
        <v>1894</v>
      </c>
      <c r="AI1324" s="374">
        <v>0</v>
      </c>
      <c r="AJ1324" s="374">
        <v>0</v>
      </c>
      <c r="AK1324" s="374">
        <v>0</v>
      </c>
      <c r="AL1324" s="722">
        <v>0</v>
      </c>
      <c r="AM1324" s="722">
        <v>0</v>
      </c>
      <c r="AN1324" s="369" t="s">
        <v>1834</v>
      </c>
      <c r="AO1324" s="367" t="s">
        <v>1326</v>
      </c>
      <c r="AP1324" s="370" t="s">
        <v>1816</v>
      </c>
      <c r="AQ1324" s="376" t="s">
        <v>718</v>
      </c>
      <c r="AR1324" s="369">
        <v>0</v>
      </c>
      <c r="AS1324" s="369">
        <v>0</v>
      </c>
      <c r="AT1324" s="369" t="s">
        <v>1424</v>
      </c>
      <c r="AW1324"/>
      <c r="AX1324" s="198"/>
      <c r="AY1324" s="184"/>
      <c r="AZ1324" s="184"/>
      <c r="BA1324" s="184"/>
      <c r="BB1324" s="186"/>
      <c r="BC1324" s="184"/>
      <c r="BD1324" s="184"/>
      <c r="BE1324" s="184"/>
      <c r="BF1324" s="184"/>
      <c r="BG1324" s="186"/>
      <c r="BH1324" s="186"/>
      <c r="BI1324" s="199"/>
      <c r="BJ1324" s="199"/>
      <c r="BK1324" s="199"/>
      <c r="BL1324" s="186"/>
      <c r="BM1324" s="186"/>
      <c r="BN1324" s="186"/>
      <c r="BO1324" s="186"/>
      <c r="BP1324" s="186"/>
      <c r="BQ1324" s="186"/>
      <c r="BR1324" s="186"/>
      <c r="BS1324" s="186"/>
      <c r="BT1324" s="187"/>
      <c r="BU1324" s="188"/>
      <c r="BV1324" s="189"/>
      <c r="BW1324" s="185"/>
      <c r="BX1324"/>
      <c r="BZ1324"/>
    </row>
    <row r="1325" spans="2:78" ht="18.75">
      <c r="B1325" s="363" t="s">
        <v>1178</v>
      </c>
      <c r="C1325" s="364"/>
      <c r="D1325" s="365" t="s">
        <v>14</v>
      </c>
      <c r="E1325" s="365" t="s">
        <v>614</v>
      </c>
      <c r="F1325" s="365" t="s">
        <v>1424</v>
      </c>
      <c r="G1325" s="366" t="s">
        <v>1424</v>
      </c>
      <c r="H1325" s="366" t="s">
        <v>1340</v>
      </c>
      <c r="I1325" s="366" t="s">
        <v>34</v>
      </c>
      <c r="J1325" s="366" t="s">
        <v>611</v>
      </c>
      <c r="L1325" s="368"/>
      <c r="M1325" s="368" t="s">
        <v>34</v>
      </c>
      <c r="N1325" s="367">
        <v>618098</v>
      </c>
      <c r="O1325" s="367" t="s">
        <v>1323</v>
      </c>
      <c r="P1325" s="371"/>
      <c r="S1325" s="367"/>
      <c r="U1325" s="369"/>
      <c r="W1325" s="369"/>
      <c r="Y1325" s="369"/>
      <c r="AA1325" s="369"/>
      <c r="AD1325" s="575">
        <v>0</v>
      </c>
      <c r="AE1325" s="370"/>
      <c r="AF1325" s="370"/>
      <c r="AG1325" s="374" t="s">
        <v>721</v>
      </c>
      <c r="AH1325" s="374"/>
      <c r="AI1325" s="374">
        <v>5000</v>
      </c>
      <c r="AJ1325" s="374">
        <v>500</v>
      </c>
      <c r="AK1325" s="374">
        <v>0</v>
      </c>
      <c r="AN1325" s="369"/>
      <c r="AO1325" s="367" t="s">
        <v>1326</v>
      </c>
      <c r="AP1325" s="370"/>
      <c r="AR1325" s="369">
        <v>4.0000000000000001E-3</v>
      </c>
      <c r="AS1325" s="369">
        <v>4.0000000000000001E-3</v>
      </c>
      <c r="AT1325" s="369" t="s">
        <v>1424</v>
      </c>
      <c r="AW1325"/>
      <c r="AX1325" s="198"/>
      <c r="AY1325" s="184"/>
      <c r="AZ1325" s="184"/>
      <c r="BA1325" s="184"/>
      <c r="BB1325" s="186"/>
      <c r="BC1325" s="184"/>
      <c r="BD1325" s="184"/>
      <c r="BE1325" s="184"/>
      <c r="BF1325" s="184"/>
      <c r="BG1325" s="186"/>
      <c r="BH1325" s="186"/>
      <c r="BI1325" s="199"/>
      <c r="BJ1325" s="199"/>
      <c r="BK1325" s="199"/>
      <c r="BL1325" s="186"/>
      <c r="BM1325" s="186"/>
      <c r="BN1325" s="186"/>
      <c r="BO1325" s="186"/>
      <c r="BP1325" s="186"/>
      <c r="BQ1325" s="186"/>
      <c r="BR1325" s="186"/>
      <c r="BS1325" s="186"/>
      <c r="BT1325" s="187"/>
      <c r="BU1325" s="188"/>
      <c r="BV1325" s="189"/>
      <c r="BW1325" s="185"/>
      <c r="BX1325"/>
      <c r="BZ1325"/>
    </row>
    <row r="1326" spans="2:78" ht="18.75">
      <c r="B1326" s="363" t="s">
        <v>506</v>
      </c>
      <c r="C1326" s="364"/>
      <c r="D1326" s="365" t="s">
        <v>14</v>
      </c>
      <c r="E1326" s="365" t="s">
        <v>15</v>
      </c>
      <c r="F1326" s="365" t="s">
        <v>703</v>
      </c>
      <c r="G1326" s="366" t="s">
        <v>1424</v>
      </c>
      <c r="H1326" s="366" t="s">
        <v>34</v>
      </c>
      <c r="I1326" s="366" t="s">
        <v>34</v>
      </c>
      <c r="J1326" s="366" t="s">
        <v>611</v>
      </c>
      <c r="L1326" s="368"/>
      <c r="M1326" s="368" t="s">
        <v>1421</v>
      </c>
      <c r="N1326" s="367">
        <v>619711</v>
      </c>
      <c r="O1326" s="367" t="s">
        <v>1323</v>
      </c>
      <c r="P1326" s="371"/>
      <c r="S1326" s="367"/>
      <c r="U1326" s="369"/>
      <c r="W1326" s="369"/>
      <c r="Y1326" s="369"/>
      <c r="AA1326" s="369"/>
      <c r="AD1326" s="575">
        <v>35435027000191</v>
      </c>
      <c r="AE1326" s="370"/>
      <c r="AF1326" s="370"/>
      <c r="AG1326" s="374" t="s">
        <v>1458</v>
      </c>
      <c r="AH1326" s="374"/>
      <c r="AI1326" s="374">
        <v>500</v>
      </c>
      <c r="AJ1326" s="374">
        <v>500</v>
      </c>
      <c r="AK1326" s="374">
        <v>500</v>
      </c>
      <c r="AN1326" s="369"/>
      <c r="AO1326" s="367" t="s">
        <v>1326</v>
      </c>
      <c r="AP1326" s="370"/>
      <c r="AR1326" s="369">
        <v>1.6665000000000001E-4</v>
      </c>
      <c r="AS1326" s="369">
        <v>1.6665000000000001E-4</v>
      </c>
      <c r="AT1326" s="369" t="s">
        <v>1424</v>
      </c>
      <c r="AW1326"/>
      <c r="AX1326" s="198"/>
      <c r="AY1326" s="184"/>
      <c r="AZ1326" s="184"/>
      <c r="BA1326" s="184"/>
      <c r="BB1326" s="186"/>
      <c r="BC1326" s="184"/>
      <c r="BD1326" s="184"/>
      <c r="BE1326" s="184"/>
      <c r="BF1326" s="184"/>
      <c r="BG1326" s="186"/>
      <c r="BH1326" s="186"/>
      <c r="BI1326" s="199"/>
      <c r="BJ1326" s="199"/>
      <c r="BK1326" s="199"/>
      <c r="BL1326" s="186"/>
      <c r="BM1326" s="186"/>
      <c r="BN1326" s="186"/>
      <c r="BO1326" s="186"/>
      <c r="BP1326" s="186"/>
      <c r="BQ1326" s="186"/>
      <c r="BR1326" s="186"/>
      <c r="BS1326" s="186"/>
      <c r="BT1326" s="187"/>
      <c r="BU1326" s="188"/>
      <c r="BV1326" s="189"/>
      <c r="BW1326" s="185"/>
      <c r="BX1326"/>
      <c r="BZ1326"/>
    </row>
    <row r="1327" spans="2:78" ht="18.75">
      <c r="B1327" s="363" t="s">
        <v>547</v>
      </c>
      <c r="C1327" s="364"/>
      <c r="D1327" s="365" t="s">
        <v>14</v>
      </c>
      <c r="E1327" s="365" t="s">
        <v>614</v>
      </c>
      <c r="F1327" s="365" t="s">
        <v>1424</v>
      </c>
      <c r="G1327" s="366" t="s">
        <v>1424</v>
      </c>
      <c r="H1327" s="366" t="s">
        <v>1340</v>
      </c>
      <c r="I1327" s="366" t="s">
        <v>34</v>
      </c>
      <c r="J1327" s="366" t="s">
        <v>608</v>
      </c>
      <c r="L1327" s="368"/>
      <c r="M1327" s="368" t="s">
        <v>1421</v>
      </c>
      <c r="N1327" s="367">
        <v>619868</v>
      </c>
      <c r="O1327" s="367" t="s">
        <v>1323</v>
      </c>
      <c r="P1327" s="371"/>
      <c r="S1327" s="367"/>
      <c r="U1327" s="369"/>
      <c r="W1327" s="369"/>
      <c r="Y1327" s="369"/>
      <c r="AA1327" s="369"/>
      <c r="AD1327" s="575">
        <v>43508900000157</v>
      </c>
      <c r="AE1327" s="370"/>
      <c r="AF1327" s="370"/>
      <c r="AG1327" s="374" t="s">
        <v>1458</v>
      </c>
      <c r="AH1327" s="374"/>
      <c r="AI1327" s="374">
        <v>500</v>
      </c>
      <c r="AJ1327" s="374">
        <v>100</v>
      </c>
      <c r="AK1327" s="374">
        <v>100</v>
      </c>
      <c r="AN1327" s="369"/>
      <c r="AO1327" s="367" t="s">
        <v>1326</v>
      </c>
      <c r="AP1327" s="370"/>
      <c r="AR1327" s="369">
        <v>2.8338999999999999E-3</v>
      </c>
      <c r="AS1327" s="369">
        <v>2.8338999999999999E-3</v>
      </c>
      <c r="AT1327" s="369" t="s">
        <v>1424</v>
      </c>
      <c r="AW1327"/>
      <c r="AX1327" s="198"/>
      <c r="AY1327" s="184"/>
      <c r="AZ1327" s="184"/>
      <c r="BA1327" s="184"/>
      <c r="BB1327" s="186"/>
      <c r="BC1327" s="184"/>
      <c r="BD1327" s="184"/>
      <c r="BE1327" s="184"/>
      <c r="BF1327" s="184"/>
      <c r="BG1327" s="186"/>
      <c r="BH1327" s="186"/>
      <c r="BI1327" s="199"/>
      <c r="BJ1327" s="199"/>
      <c r="BK1327" s="199"/>
      <c r="BL1327" s="186"/>
      <c r="BM1327" s="186"/>
      <c r="BN1327" s="186"/>
      <c r="BO1327" s="186"/>
      <c r="BP1327" s="186"/>
      <c r="BQ1327" s="186"/>
      <c r="BR1327" s="186"/>
      <c r="BS1327" s="186"/>
      <c r="BT1327" s="187"/>
      <c r="BU1327" s="188"/>
      <c r="BV1327" s="189"/>
      <c r="BW1327" s="185"/>
      <c r="BX1327"/>
      <c r="BZ1327"/>
    </row>
    <row r="1328" spans="2:78" ht="18.75">
      <c r="B1328" s="363" t="s">
        <v>1144</v>
      </c>
      <c r="C1328" s="364">
        <v>42870843000199</v>
      </c>
      <c r="D1328" s="365" t="s">
        <v>14</v>
      </c>
      <c r="E1328" s="365" t="s">
        <v>607</v>
      </c>
      <c r="F1328" s="365" t="s">
        <v>1424</v>
      </c>
      <c r="G1328" s="366" t="s">
        <v>1424</v>
      </c>
      <c r="H1328" s="366" t="s">
        <v>34</v>
      </c>
      <c r="I1328" s="366" t="s">
        <v>34</v>
      </c>
      <c r="J1328" s="366" t="s">
        <v>608</v>
      </c>
      <c r="K1328" s="367" t="s">
        <v>48</v>
      </c>
      <c r="L1328" s="368"/>
      <c r="M1328" s="368" t="s">
        <v>34</v>
      </c>
      <c r="N1328" s="367">
        <v>619922</v>
      </c>
      <c r="O1328" s="367" t="s">
        <v>1323</v>
      </c>
      <c r="P1328" s="371">
        <v>44476</v>
      </c>
      <c r="Q1328" s="372">
        <v>22.46</v>
      </c>
      <c r="R1328" s="372">
        <v>16.303319327731096</v>
      </c>
      <c r="S1328" s="367">
        <v>2</v>
      </c>
      <c r="T1328" s="369">
        <v>2.9362333168562627E-2</v>
      </c>
      <c r="U1328" s="369">
        <v>0.31460336333598249</v>
      </c>
      <c r="V1328" s="369">
        <v>3.1401684001981955E-2</v>
      </c>
      <c r="W1328" s="369">
        <v>0.28132303637269984</v>
      </c>
      <c r="Y1328" s="369"/>
      <c r="AA1328" s="369"/>
      <c r="AB1328" s="369">
        <v>0.24042754093044696</v>
      </c>
      <c r="AC1328" s="373">
        <v>-0.33365462747250307</v>
      </c>
      <c r="AD1328" s="575">
        <v>0</v>
      </c>
      <c r="AE1328" s="370" t="s">
        <v>1974</v>
      </c>
      <c r="AF1328" s="370" t="s">
        <v>1812</v>
      </c>
      <c r="AG1328" s="374" t="s">
        <v>1459</v>
      </c>
      <c r="AH1328" s="374" t="s">
        <v>1819</v>
      </c>
      <c r="AI1328" s="374">
        <v>1000</v>
      </c>
      <c r="AJ1328" s="374">
        <v>100</v>
      </c>
      <c r="AK1328" s="374">
        <v>1000</v>
      </c>
      <c r="AL1328" s="722">
        <v>0</v>
      </c>
      <c r="AM1328" s="722">
        <v>0</v>
      </c>
      <c r="AN1328" s="369" t="s">
        <v>1834</v>
      </c>
      <c r="AO1328" s="367" t="s">
        <v>1326</v>
      </c>
      <c r="AP1328" s="370" t="s">
        <v>1816</v>
      </c>
      <c r="AQ1328" s="376" t="s">
        <v>661</v>
      </c>
      <c r="AR1328" s="369">
        <v>6.0000000000000001E-3</v>
      </c>
      <c r="AS1328" s="369">
        <v>6.0000000000000001E-3</v>
      </c>
      <c r="AT1328" s="369" t="s">
        <v>1424</v>
      </c>
      <c r="AW1328"/>
      <c r="AX1328" s="198"/>
      <c r="AY1328" s="184"/>
      <c r="AZ1328" s="184"/>
      <c r="BA1328" s="184"/>
      <c r="BB1328" s="186"/>
      <c r="BC1328" s="184"/>
      <c r="BD1328" s="184"/>
      <c r="BE1328" s="184"/>
      <c r="BF1328" s="184"/>
      <c r="BG1328" s="186"/>
      <c r="BH1328" s="186"/>
      <c r="BI1328" s="199"/>
      <c r="BJ1328" s="199"/>
      <c r="BK1328" s="199"/>
      <c r="BL1328" s="186"/>
      <c r="BM1328" s="186"/>
      <c r="BN1328" s="186"/>
      <c r="BO1328" s="186"/>
      <c r="BP1328" s="186"/>
      <c r="BQ1328" s="186"/>
      <c r="BR1328" s="186"/>
      <c r="BS1328" s="186"/>
      <c r="BT1328" s="187"/>
      <c r="BU1328" s="188"/>
      <c r="BV1328" s="189"/>
      <c r="BW1328" s="185"/>
      <c r="BX1328"/>
      <c r="BZ1328"/>
    </row>
    <row r="1329" spans="2:78" ht="18.75">
      <c r="B1329" s="363" t="s">
        <v>799</v>
      </c>
      <c r="C1329" s="364">
        <v>43617048000156</v>
      </c>
      <c r="D1329" s="365" t="s">
        <v>14</v>
      </c>
      <c r="E1329" s="365" t="s">
        <v>607</v>
      </c>
      <c r="F1329" s="365" t="s">
        <v>1424</v>
      </c>
      <c r="G1329" s="366" t="s">
        <v>1424</v>
      </c>
      <c r="H1329" s="366" t="s">
        <v>34</v>
      </c>
      <c r="I1329" s="366" t="s">
        <v>34</v>
      </c>
      <c r="J1329" s="366" t="s">
        <v>608</v>
      </c>
      <c r="K1329" s="367" t="s">
        <v>48</v>
      </c>
      <c r="L1329" s="368"/>
      <c r="M1329" s="368" t="s">
        <v>1421</v>
      </c>
      <c r="N1329" s="367">
        <v>621285</v>
      </c>
      <c r="O1329" s="367" t="s">
        <v>1323</v>
      </c>
      <c r="P1329" s="371">
        <v>44492</v>
      </c>
      <c r="S1329" s="367">
        <v>2</v>
      </c>
      <c r="U1329" s="369"/>
      <c r="W1329" s="369"/>
      <c r="Y1329" s="369"/>
      <c r="AA1329" s="369"/>
      <c r="AD1329" s="575">
        <v>40054367000102</v>
      </c>
      <c r="AE1329" s="370" t="s">
        <v>1871</v>
      </c>
      <c r="AF1329" s="370" t="s">
        <v>1871</v>
      </c>
      <c r="AG1329" s="374" t="s">
        <v>1461</v>
      </c>
      <c r="AH1329" s="374" t="s">
        <v>1819</v>
      </c>
      <c r="AI1329" s="374">
        <v>200</v>
      </c>
      <c r="AJ1329" s="374">
        <v>200</v>
      </c>
      <c r="AK1329" s="374">
        <v>200</v>
      </c>
      <c r="AL1329" s="722">
        <v>0</v>
      </c>
      <c r="AM1329" s="722">
        <v>0</v>
      </c>
      <c r="AN1329" s="369" t="s">
        <v>1824</v>
      </c>
      <c r="AO1329" s="367" t="s">
        <v>1326</v>
      </c>
      <c r="AP1329" s="370" t="s">
        <v>1816</v>
      </c>
      <c r="AQ1329" s="376" t="s">
        <v>661</v>
      </c>
      <c r="AR1329" s="369">
        <v>3.3333333333333301E-3</v>
      </c>
      <c r="AS1329" s="369">
        <v>3.3333333333333301E-3</v>
      </c>
      <c r="AT1329" s="369" t="s">
        <v>1424</v>
      </c>
      <c r="AW1329"/>
      <c r="AX1329" s="198"/>
      <c r="AY1329" s="184"/>
      <c r="AZ1329" s="184"/>
      <c r="BA1329" s="184"/>
      <c r="BB1329" s="186"/>
      <c r="BC1329" s="184"/>
      <c r="BD1329" s="184"/>
      <c r="BE1329" s="184"/>
      <c r="BF1329" s="184"/>
      <c r="BG1329" s="186"/>
      <c r="BH1329" s="186"/>
      <c r="BI1329" s="199"/>
      <c r="BJ1329" s="199"/>
      <c r="BK1329" s="199"/>
      <c r="BL1329" s="186"/>
      <c r="BM1329" s="186"/>
      <c r="BN1329" s="186"/>
      <c r="BO1329" s="186"/>
      <c r="BP1329" s="186"/>
      <c r="BQ1329" s="186"/>
      <c r="BR1329" s="186"/>
      <c r="BS1329" s="186"/>
      <c r="BT1329" s="187"/>
      <c r="BU1329" s="188"/>
      <c r="BV1329" s="189"/>
      <c r="BW1329" s="185"/>
      <c r="BX1329"/>
      <c r="BZ1329"/>
    </row>
    <row r="1330" spans="2:78" ht="18.75">
      <c r="B1330" s="363" t="s">
        <v>936</v>
      </c>
      <c r="C1330" s="364"/>
      <c r="D1330" s="365" t="s">
        <v>14</v>
      </c>
      <c r="E1330" s="365" t="s">
        <v>607</v>
      </c>
      <c r="F1330" s="365" t="s">
        <v>1424</v>
      </c>
      <c r="G1330" s="366" t="s">
        <v>1424</v>
      </c>
      <c r="H1330" s="366" t="s">
        <v>34</v>
      </c>
      <c r="I1330" s="366" t="s">
        <v>34</v>
      </c>
      <c r="J1330" s="366" t="s">
        <v>608</v>
      </c>
      <c r="L1330" s="368"/>
      <c r="M1330" s="368" t="s">
        <v>34</v>
      </c>
      <c r="N1330" s="367">
        <v>621692</v>
      </c>
      <c r="O1330" s="367" t="s">
        <v>1323</v>
      </c>
      <c r="P1330" s="371"/>
      <c r="S1330" s="367"/>
      <c r="U1330" s="369"/>
      <c r="W1330" s="369"/>
      <c r="Y1330" s="369"/>
      <c r="AA1330" s="369"/>
      <c r="AD1330" s="575">
        <v>0</v>
      </c>
      <c r="AE1330" s="370"/>
      <c r="AF1330" s="370"/>
      <c r="AG1330" s="374" t="s">
        <v>1458</v>
      </c>
      <c r="AH1330" s="374"/>
      <c r="AI1330" s="374">
        <v>1000</v>
      </c>
      <c r="AJ1330" s="374">
        <v>0</v>
      </c>
      <c r="AK1330" s="374">
        <v>0</v>
      </c>
      <c r="AN1330" s="369"/>
      <c r="AO1330" s="367" t="s">
        <v>1326</v>
      </c>
      <c r="AP1330" s="370"/>
      <c r="AR1330" s="369">
        <v>5.3333333333333297E-3</v>
      </c>
      <c r="AS1330" s="369">
        <v>5.3333333333333297E-3</v>
      </c>
      <c r="AT1330" s="369" t="s">
        <v>1424</v>
      </c>
      <c r="AW1330"/>
      <c r="AX1330" s="198"/>
      <c r="AY1330" s="184"/>
      <c r="AZ1330" s="184"/>
      <c r="BA1330" s="184"/>
      <c r="BB1330" s="186"/>
      <c r="BC1330" s="184"/>
      <c r="BD1330" s="184"/>
      <c r="BE1330" s="184"/>
      <c r="BF1330" s="184"/>
      <c r="BG1330" s="186"/>
      <c r="BH1330" s="186"/>
      <c r="BI1330" s="199"/>
      <c r="BJ1330" s="199"/>
      <c r="BK1330" s="199"/>
      <c r="BL1330" s="186"/>
      <c r="BM1330" s="186"/>
      <c r="BN1330" s="186"/>
      <c r="BO1330" s="186"/>
      <c r="BP1330" s="186"/>
      <c r="BQ1330" s="186"/>
      <c r="BR1330" s="186"/>
      <c r="BS1330" s="186"/>
      <c r="BT1330" s="187"/>
      <c r="BU1330" s="188"/>
      <c r="BV1330" s="189"/>
      <c r="BW1330" s="185"/>
      <c r="BX1330"/>
      <c r="BZ1330"/>
    </row>
    <row r="1331" spans="2:78" ht="18.75">
      <c r="B1331" s="363" t="s">
        <v>1041</v>
      </c>
      <c r="C1331" s="364">
        <v>39511032000197</v>
      </c>
      <c r="D1331" s="365" t="s">
        <v>11</v>
      </c>
      <c r="E1331" s="365" t="s">
        <v>620</v>
      </c>
      <c r="F1331" s="365" t="s">
        <v>665</v>
      </c>
      <c r="G1331" s="366" t="s">
        <v>740</v>
      </c>
      <c r="H1331" s="366" t="s">
        <v>34</v>
      </c>
      <c r="I1331" s="366" t="s">
        <v>1424</v>
      </c>
      <c r="J1331" s="366" t="s">
        <v>1424</v>
      </c>
      <c r="K1331" s="367" t="s">
        <v>48</v>
      </c>
      <c r="L1331" s="368"/>
      <c r="M1331" s="368" t="s">
        <v>34</v>
      </c>
      <c r="N1331" s="367">
        <v>621749</v>
      </c>
      <c r="O1331" s="367" t="s">
        <v>1323</v>
      </c>
      <c r="P1331" s="371">
        <v>44487</v>
      </c>
      <c r="Q1331" s="372">
        <v>113.20393478</v>
      </c>
      <c r="R1331" s="372">
        <v>22.208285026566529</v>
      </c>
      <c r="S1331" s="367">
        <v>1</v>
      </c>
      <c r="T1331" s="369">
        <v>0.10997438501819068</v>
      </c>
      <c r="U1331" s="369">
        <v>1.1783229625829752</v>
      </c>
      <c r="W1331" s="369"/>
      <c r="Y1331" s="369"/>
      <c r="AA1331" s="369"/>
      <c r="AB1331" s="369">
        <v>2.5376777296172042E-3</v>
      </c>
      <c r="AD1331" s="575">
        <v>39487617000119</v>
      </c>
      <c r="AE1331" s="370" t="s">
        <v>2062</v>
      </c>
      <c r="AF1331" s="370" t="s">
        <v>1875</v>
      </c>
      <c r="AG1331" s="374" t="s">
        <v>738</v>
      </c>
      <c r="AH1331" s="374" t="s">
        <v>1813</v>
      </c>
      <c r="AI1331" s="374">
        <v>1000</v>
      </c>
      <c r="AJ1331" s="374">
        <v>0</v>
      </c>
      <c r="AK1331" s="374">
        <v>0</v>
      </c>
      <c r="AL1331" s="722">
        <v>0</v>
      </c>
      <c r="AM1331" s="722">
        <v>0</v>
      </c>
      <c r="AN1331" s="369" t="s">
        <v>1820</v>
      </c>
      <c r="AO1331" s="367" t="s">
        <v>1326</v>
      </c>
      <c r="AP1331" s="370" t="s">
        <v>1835</v>
      </c>
      <c r="AQ1331" s="376" t="s">
        <v>1950</v>
      </c>
      <c r="AR1331" s="369">
        <v>1.2999999999999999E-3</v>
      </c>
      <c r="AS1331" s="369">
        <v>1.2999999999999999E-3</v>
      </c>
      <c r="AT1331" s="369" t="s">
        <v>1424</v>
      </c>
      <c r="AW1331"/>
      <c r="AX1331" s="198"/>
      <c r="AY1331" s="184"/>
      <c r="AZ1331" s="184"/>
      <c r="BA1331" s="184"/>
      <c r="BB1331" s="186"/>
      <c r="BC1331" s="184"/>
      <c r="BD1331" s="184"/>
      <c r="BE1331" s="184"/>
      <c r="BF1331" s="184"/>
      <c r="BG1331" s="186"/>
      <c r="BH1331" s="186"/>
      <c r="BI1331" s="199"/>
      <c r="BJ1331" s="199"/>
      <c r="BK1331" s="199"/>
      <c r="BL1331" s="186"/>
      <c r="BM1331" s="186"/>
      <c r="BN1331" s="186"/>
      <c r="BO1331" s="186"/>
      <c r="BP1331" s="186"/>
      <c r="BQ1331" s="186"/>
      <c r="BR1331" s="186"/>
      <c r="BS1331" s="186"/>
      <c r="BT1331" s="187"/>
      <c r="BU1331" s="188"/>
      <c r="BV1331" s="189"/>
      <c r="BW1331" s="185"/>
      <c r="BX1331"/>
      <c r="BZ1331"/>
    </row>
    <row r="1332" spans="2:78" ht="18.75">
      <c r="B1332" s="363" t="s">
        <v>1651</v>
      </c>
      <c r="C1332" s="364">
        <v>41498482000139</v>
      </c>
      <c r="D1332" s="365" t="s">
        <v>13</v>
      </c>
      <c r="E1332" s="365" t="s">
        <v>615</v>
      </c>
      <c r="F1332" s="365" t="s">
        <v>619</v>
      </c>
      <c r="G1332" s="366" t="s">
        <v>34</v>
      </c>
      <c r="H1332" s="366" t="s">
        <v>1340</v>
      </c>
      <c r="I1332" s="366" t="s">
        <v>34</v>
      </c>
      <c r="J1332" s="366" t="s">
        <v>611</v>
      </c>
      <c r="K1332" s="367" t="s">
        <v>48</v>
      </c>
      <c r="L1332" s="368"/>
      <c r="M1332" s="368" t="s">
        <v>1424</v>
      </c>
      <c r="N1332" s="367">
        <v>622125</v>
      </c>
      <c r="O1332" s="367" t="s">
        <v>1323</v>
      </c>
      <c r="P1332" s="371">
        <v>44511</v>
      </c>
      <c r="Q1332" s="372">
        <v>299.50836945999998</v>
      </c>
      <c r="R1332" s="372">
        <v>82.096704887304398</v>
      </c>
      <c r="S1332" s="367">
        <v>1</v>
      </c>
      <c r="T1332" s="369">
        <v>0.19497008177676967</v>
      </c>
      <c r="U1332" s="369">
        <v>2.0890112214425898</v>
      </c>
      <c r="W1332" s="369"/>
      <c r="Y1332" s="369"/>
      <c r="AA1332" s="369"/>
      <c r="AB1332" s="369">
        <v>5.023536977945172E-2</v>
      </c>
      <c r="AD1332" s="575">
        <v>41575707000103</v>
      </c>
      <c r="AE1332" s="370" t="s">
        <v>2060</v>
      </c>
      <c r="AF1332" s="370" t="s">
        <v>1856</v>
      </c>
      <c r="AG1332" s="374" t="s">
        <v>59</v>
      </c>
      <c r="AH1332" s="374" t="s">
        <v>1894</v>
      </c>
      <c r="AI1332" s="374">
        <v>1</v>
      </c>
      <c r="AJ1332" s="374">
        <v>0</v>
      </c>
      <c r="AK1332" s="374">
        <v>0</v>
      </c>
      <c r="AL1332" s="722">
        <v>2.2000000000000002</v>
      </c>
      <c r="AM1332" s="722">
        <v>0</v>
      </c>
      <c r="AN1332" s="369" t="s">
        <v>1820</v>
      </c>
      <c r="AO1332" s="367" t="s">
        <v>1323</v>
      </c>
      <c r="AP1332" s="370" t="s">
        <v>1835</v>
      </c>
      <c r="AQ1332" s="376" t="s">
        <v>1815</v>
      </c>
      <c r="AR1332" s="369">
        <v>0</v>
      </c>
      <c r="AS1332" s="369">
        <v>0</v>
      </c>
      <c r="AT1332" s="369" t="s">
        <v>1424</v>
      </c>
      <c r="AW1332"/>
      <c r="AX1332" s="198"/>
      <c r="AY1332" s="184"/>
      <c r="AZ1332" s="184"/>
      <c r="BA1332" s="184"/>
      <c r="BB1332" s="186"/>
      <c r="BC1332" s="184"/>
      <c r="BD1332" s="184"/>
      <c r="BE1332" s="184"/>
      <c r="BF1332" s="184"/>
      <c r="BG1332" s="186"/>
      <c r="BH1332" s="186"/>
      <c r="BI1332" s="199"/>
      <c r="BJ1332" s="199"/>
      <c r="BK1332" s="199"/>
      <c r="BL1332" s="186"/>
      <c r="BM1332" s="186"/>
      <c r="BN1332" s="186"/>
      <c r="BO1332" s="186"/>
      <c r="BP1332" s="186"/>
      <c r="BQ1332" s="186"/>
      <c r="BR1332" s="186"/>
      <c r="BS1332" s="186"/>
      <c r="BT1332" s="187"/>
      <c r="BU1332" s="188"/>
      <c r="BV1332" s="189"/>
      <c r="BW1332" s="185"/>
      <c r="BX1332"/>
      <c r="BZ1332"/>
    </row>
    <row r="1333" spans="2:78" ht="18.75">
      <c r="B1333" s="363" t="s">
        <v>731</v>
      </c>
      <c r="C1333" s="364">
        <v>43984537000146</v>
      </c>
      <c r="D1333" s="365" t="s">
        <v>13</v>
      </c>
      <c r="E1333" s="365" t="s">
        <v>615</v>
      </c>
      <c r="F1333" s="365" t="s">
        <v>619</v>
      </c>
      <c r="G1333" s="366" t="s">
        <v>34</v>
      </c>
      <c r="H1333" s="366" t="s">
        <v>1340</v>
      </c>
      <c r="I1333" s="366" t="s">
        <v>34</v>
      </c>
      <c r="J1333" s="366" t="s">
        <v>611</v>
      </c>
      <c r="K1333" s="367" t="s">
        <v>48</v>
      </c>
      <c r="L1333" s="368"/>
      <c r="M1333" s="368" t="s">
        <v>34</v>
      </c>
      <c r="N1333" s="367">
        <v>622435</v>
      </c>
      <c r="O1333" s="367" t="s">
        <v>1323</v>
      </c>
      <c r="P1333" s="371">
        <v>44505</v>
      </c>
      <c r="Q1333" s="372">
        <v>307.40805262999999</v>
      </c>
      <c r="R1333" s="372">
        <v>9289343.8146945667</v>
      </c>
      <c r="S1333" s="367">
        <v>1</v>
      </c>
      <c r="T1333" s="369">
        <v>0.193044093017815</v>
      </c>
      <c r="U1333" s="369">
        <v>2.0683751726028752</v>
      </c>
      <c r="W1333" s="369"/>
      <c r="Y1333" s="369"/>
      <c r="AA1333" s="369"/>
      <c r="AB1333" s="369">
        <v>5.0230332931403193E-2</v>
      </c>
      <c r="AD1333" s="575">
        <v>29726133000121</v>
      </c>
      <c r="AE1333" s="370" t="s">
        <v>1889</v>
      </c>
      <c r="AF1333" s="370" t="s">
        <v>1833</v>
      </c>
      <c r="AG1333" s="374" t="s">
        <v>1458</v>
      </c>
      <c r="AH1333" s="374" t="s">
        <v>1813</v>
      </c>
      <c r="AI1333" s="374">
        <v>500</v>
      </c>
      <c r="AJ1333" s="374">
        <v>100</v>
      </c>
      <c r="AK1333" s="374">
        <v>100</v>
      </c>
      <c r="AL1333" s="722">
        <v>0</v>
      </c>
      <c r="AM1333" s="722">
        <v>0</v>
      </c>
      <c r="AN1333" s="369" t="s">
        <v>1834</v>
      </c>
      <c r="AO1333" s="367" t="s">
        <v>1326</v>
      </c>
      <c r="AP1333" s="370" t="s">
        <v>1835</v>
      </c>
      <c r="AQ1333" s="376" t="s">
        <v>670</v>
      </c>
      <c r="AR1333" s="369">
        <v>4.0000000000000001E-3</v>
      </c>
      <c r="AS1333" s="369">
        <v>4.0000000000000001E-3</v>
      </c>
      <c r="AT1333" s="369" t="s">
        <v>1424</v>
      </c>
      <c r="AW1333"/>
      <c r="AX1333" s="198"/>
      <c r="AY1333" s="184"/>
      <c r="AZ1333" s="184"/>
      <c r="BA1333" s="184"/>
      <c r="BB1333" s="186"/>
      <c r="BC1333" s="184"/>
      <c r="BD1333" s="184"/>
      <c r="BE1333" s="184"/>
      <c r="BF1333" s="184"/>
      <c r="BG1333" s="186"/>
      <c r="BH1333" s="186"/>
      <c r="BI1333" s="199"/>
      <c r="BJ1333" s="199"/>
      <c r="BK1333" s="199"/>
      <c r="BL1333" s="186"/>
      <c r="BM1333" s="186"/>
      <c r="BN1333" s="186"/>
      <c r="BO1333" s="186"/>
      <c r="BP1333" s="186"/>
      <c r="BQ1333" s="186"/>
      <c r="BR1333" s="186"/>
      <c r="BS1333" s="186"/>
      <c r="BT1333" s="187"/>
      <c r="BU1333" s="188"/>
      <c r="BV1333" s="189"/>
      <c r="BW1333" s="185"/>
      <c r="BX1333"/>
      <c r="BZ1333"/>
    </row>
    <row r="1334" spans="2:78" ht="18.75">
      <c r="B1334" s="363" t="s">
        <v>1148</v>
      </c>
      <c r="C1334" s="364">
        <v>43985450000193</v>
      </c>
      <c r="D1334" s="365" t="s">
        <v>11</v>
      </c>
      <c r="E1334" s="365" t="s">
        <v>620</v>
      </c>
      <c r="F1334" s="365" t="s">
        <v>687</v>
      </c>
      <c r="G1334" s="366" t="s">
        <v>740</v>
      </c>
      <c r="H1334" s="366" t="s">
        <v>34</v>
      </c>
      <c r="I1334" s="366" t="s">
        <v>1321</v>
      </c>
      <c r="J1334" s="366" t="s">
        <v>608</v>
      </c>
      <c r="K1334" s="367" t="s">
        <v>48</v>
      </c>
      <c r="L1334" s="368"/>
      <c r="M1334" s="368" t="s">
        <v>1421</v>
      </c>
      <c r="N1334" s="367">
        <v>623156</v>
      </c>
      <c r="O1334" s="367" t="s">
        <v>1323</v>
      </c>
      <c r="P1334" s="371">
        <v>44505</v>
      </c>
      <c r="Q1334" s="372">
        <v>53.821120669999999</v>
      </c>
      <c r="S1334" s="367">
        <v>2</v>
      </c>
      <c r="U1334" s="369"/>
      <c r="W1334" s="369"/>
      <c r="Y1334" s="369"/>
      <c r="AA1334" s="369"/>
      <c r="AD1334" s="575">
        <v>0</v>
      </c>
      <c r="AE1334" s="370" t="s">
        <v>1977</v>
      </c>
      <c r="AF1334" s="370" t="s">
        <v>1833</v>
      </c>
      <c r="AG1334" s="374" t="s">
        <v>1458</v>
      </c>
      <c r="AH1334" s="374" t="s">
        <v>1813</v>
      </c>
      <c r="AI1334" s="374">
        <v>25000</v>
      </c>
      <c r="AJ1334" s="374">
        <v>1000</v>
      </c>
      <c r="AK1334" s="374">
        <v>1000</v>
      </c>
      <c r="AL1334" s="722">
        <v>0</v>
      </c>
      <c r="AM1334" s="722">
        <v>0</v>
      </c>
      <c r="AN1334" s="369" t="s">
        <v>1834</v>
      </c>
      <c r="AO1334" s="367" t="s">
        <v>1326</v>
      </c>
      <c r="AP1334" s="370" t="s">
        <v>1835</v>
      </c>
      <c r="AQ1334" s="376" t="s">
        <v>1950</v>
      </c>
      <c r="AR1334" s="369">
        <v>0</v>
      </c>
      <c r="AS1334" s="369">
        <v>0</v>
      </c>
      <c r="AT1334" s="369" t="s">
        <v>1424</v>
      </c>
      <c r="AW1334"/>
      <c r="AX1334" s="198"/>
      <c r="AY1334" s="184"/>
      <c r="AZ1334" s="184"/>
      <c r="BA1334" s="184"/>
      <c r="BB1334" s="186"/>
      <c r="BC1334" s="184"/>
      <c r="BD1334" s="184"/>
      <c r="BE1334" s="184"/>
      <c r="BF1334" s="184"/>
      <c r="BG1334" s="186"/>
      <c r="BH1334" s="186"/>
      <c r="BI1334" s="199"/>
      <c r="BJ1334" s="199"/>
      <c r="BK1334" s="199"/>
      <c r="BL1334" s="186"/>
      <c r="BM1334" s="186"/>
      <c r="BN1334" s="186"/>
      <c r="BO1334" s="186"/>
      <c r="BP1334" s="186"/>
      <c r="BQ1334" s="186"/>
      <c r="BR1334" s="186"/>
      <c r="BS1334" s="186"/>
      <c r="BT1334" s="187"/>
      <c r="BU1334" s="188"/>
      <c r="BV1334" s="189"/>
      <c r="BW1334" s="185"/>
      <c r="BX1334"/>
      <c r="BZ1334"/>
    </row>
    <row r="1335" spans="2:78" ht="18.75">
      <c r="B1335" s="363" t="s">
        <v>597</v>
      </c>
      <c r="C1335" s="364">
        <v>41574875000184</v>
      </c>
      <c r="D1335" s="365" t="s">
        <v>14</v>
      </c>
      <c r="E1335" s="365" t="s">
        <v>607</v>
      </c>
      <c r="F1335" s="365" t="s">
        <v>1424</v>
      </c>
      <c r="G1335" s="366" t="s">
        <v>1424</v>
      </c>
      <c r="H1335" s="366" t="s">
        <v>34</v>
      </c>
      <c r="I1335" s="366" t="s">
        <v>34</v>
      </c>
      <c r="J1335" s="366" t="s">
        <v>608</v>
      </c>
      <c r="K1335" s="367" t="s">
        <v>48</v>
      </c>
      <c r="L1335" s="368"/>
      <c r="M1335" s="368" t="s">
        <v>34</v>
      </c>
      <c r="N1335" s="367">
        <v>624438</v>
      </c>
      <c r="O1335" s="367" t="s">
        <v>1323</v>
      </c>
      <c r="P1335" s="371">
        <v>44336</v>
      </c>
      <c r="Q1335" s="372">
        <v>1.3147012</v>
      </c>
      <c r="R1335" s="372">
        <v>1.2333119168939393</v>
      </c>
      <c r="S1335" s="367">
        <v>2</v>
      </c>
      <c r="T1335" s="369">
        <v>-0.10049113650311192</v>
      </c>
      <c r="U1335" s="369">
        <v>-1.0767144881791413</v>
      </c>
      <c r="V1335" s="369">
        <v>-0.10049113650311192</v>
      </c>
      <c r="W1335" s="369">
        <v>-0.9002852091567628</v>
      </c>
      <c r="Y1335" s="369"/>
      <c r="AA1335" s="369"/>
      <c r="AB1335" s="369">
        <v>0.3273331110085555</v>
      </c>
      <c r="AC1335" s="373">
        <v>-0.64800221845821204</v>
      </c>
      <c r="AD1335" s="575">
        <v>29088425000186</v>
      </c>
      <c r="AE1335" s="370" t="s">
        <v>2056</v>
      </c>
      <c r="AF1335" s="370" t="s">
        <v>1833</v>
      </c>
      <c r="AG1335" s="374" t="s">
        <v>1458</v>
      </c>
      <c r="AH1335" s="374" t="s">
        <v>1819</v>
      </c>
      <c r="AI1335" s="374">
        <v>50</v>
      </c>
      <c r="AJ1335" s="374">
        <v>50</v>
      </c>
      <c r="AK1335" s="374">
        <v>30</v>
      </c>
      <c r="AL1335" s="722">
        <v>2</v>
      </c>
      <c r="AM1335" s="722">
        <v>20</v>
      </c>
      <c r="AN1335" s="369" t="s">
        <v>1815</v>
      </c>
      <c r="AO1335" s="367" t="s">
        <v>1326</v>
      </c>
      <c r="AP1335" s="370" t="s">
        <v>1816</v>
      </c>
      <c r="AQ1335" s="376" t="s">
        <v>683</v>
      </c>
      <c r="AR1335" s="369">
        <v>5.3333333333333297E-3</v>
      </c>
      <c r="AS1335" s="369">
        <v>5.3333333333333297E-3</v>
      </c>
      <c r="AT1335" s="369" t="s">
        <v>1424</v>
      </c>
      <c r="AW1335"/>
      <c r="AX1335" s="198"/>
      <c r="AY1335" s="184"/>
      <c r="AZ1335" s="184"/>
      <c r="BA1335" s="184"/>
      <c r="BB1335" s="186"/>
      <c r="BC1335" s="184"/>
      <c r="BD1335" s="184"/>
      <c r="BE1335" s="184"/>
      <c r="BF1335" s="184"/>
      <c r="BG1335" s="186"/>
      <c r="BH1335" s="186"/>
      <c r="BI1335" s="199"/>
      <c r="BJ1335" s="199"/>
      <c r="BK1335" s="199"/>
      <c r="BL1335" s="186"/>
      <c r="BM1335" s="186"/>
      <c r="BN1335" s="186"/>
      <c r="BO1335" s="186"/>
      <c r="BP1335" s="186"/>
      <c r="BQ1335" s="186"/>
      <c r="BR1335" s="186"/>
      <c r="BS1335" s="186"/>
      <c r="BT1335" s="187"/>
      <c r="BU1335" s="188"/>
      <c r="BV1335" s="189"/>
      <c r="BW1335" s="185"/>
      <c r="BX1335"/>
      <c r="BZ1335"/>
    </row>
    <row r="1336" spans="2:78" ht="18.75">
      <c r="B1336" s="363" t="s">
        <v>558</v>
      </c>
      <c r="C1336" s="364">
        <v>41956196000170</v>
      </c>
      <c r="D1336" s="365" t="s">
        <v>14</v>
      </c>
      <c r="E1336" s="365" t="s">
        <v>607</v>
      </c>
      <c r="F1336" s="365" t="s">
        <v>1424</v>
      </c>
      <c r="G1336" s="366" t="s">
        <v>1424</v>
      </c>
      <c r="H1336" s="366" t="s">
        <v>34</v>
      </c>
      <c r="I1336" s="366" t="s">
        <v>34</v>
      </c>
      <c r="J1336" s="366" t="s">
        <v>608</v>
      </c>
      <c r="K1336" s="367" t="s">
        <v>48</v>
      </c>
      <c r="L1336" s="368"/>
      <c r="M1336" s="368" t="s">
        <v>1421</v>
      </c>
      <c r="N1336" s="367">
        <v>624489</v>
      </c>
      <c r="O1336" s="367" t="s">
        <v>1323</v>
      </c>
      <c r="P1336" s="371">
        <v>44325</v>
      </c>
      <c r="Q1336" s="372">
        <v>111.93</v>
      </c>
      <c r="R1336" s="372">
        <v>128.48640552995388</v>
      </c>
      <c r="S1336" s="367">
        <v>3</v>
      </c>
      <c r="T1336" s="369">
        <v>-0.13105413105413133</v>
      </c>
      <c r="U1336" s="369">
        <v>-1.4041823642559901</v>
      </c>
      <c r="V1336" s="369">
        <v>-9.4955489614243938E-2</v>
      </c>
      <c r="W1336" s="369">
        <v>-0.85069216851075358</v>
      </c>
      <c r="Y1336" s="369"/>
      <c r="AA1336" s="369"/>
      <c r="AB1336" s="369">
        <v>0.38295666235620013</v>
      </c>
      <c r="AC1336" s="373">
        <v>-0.5394264038873422</v>
      </c>
      <c r="AD1336" s="575">
        <v>42196278000126</v>
      </c>
      <c r="AE1336" s="370" t="s">
        <v>2161</v>
      </c>
      <c r="AF1336" s="370" t="s">
        <v>2125</v>
      </c>
      <c r="AG1336" s="374" t="s">
        <v>930</v>
      </c>
      <c r="AH1336" s="374" t="s">
        <v>1819</v>
      </c>
      <c r="AI1336" s="374">
        <v>0</v>
      </c>
      <c r="AJ1336" s="374">
        <v>0</v>
      </c>
      <c r="AK1336" s="374">
        <v>0</v>
      </c>
      <c r="AL1336" s="722">
        <v>0</v>
      </c>
      <c r="AM1336" s="722">
        <v>0</v>
      </c>
      <c r="AN1336" s="369" t="s">
        <v>668</v>
      </c>
      <c r="AO1336" s="367" t="s">
        <v>1326</v>
      </c>
      <c r="AP1336" s="370" t="s">
        <v>1816</v>
      </c>
      <c r="AQ1336" s="376" t="s">
        <v>661</v>
      </c>
      <c r="AR1336" s="369">
        <v>3.15E-3</v>
      </c>
      <c r="AS1336" s="369">
        <v>3.15E-3</v>
      </c>
      <c r="AT1336" s="369" t="s">
        <v>1424</v>
      </c>
      <c r="AW1336"/>
      <c r="AX1336" s="198"/>
      <c r="AY1336" s="184"/>
      <c r="AZ1336" s="184"/>
      <c r="BA1336" s="184"/>
      <c r="BB1336" s="186"/>
      <c r="BC1336" s="184"/>
      <c r="BD1336" s="184"/>
      <c r="BE1336" s="184"/>
      <c r="BF1336" s="184"/>
      <c r="BG1336" s="186"/>
      <c r="BH1336" s="186"/>
      <c r="BI1336" s="199"/>
      <c r="BJ1336" s="199"/>
      <c r="BK1336" s="199"/>
      <c r="BL1336" s="186"/>
      <c r="BM1336" s="186"/>
      <c r="BN1336" s="186"/>
      <c r="BO1336" s="186"/>
      <c r="BP1336" s="186"/>
      <c r="BQ1336" s="186"/>
      <c r="BR1336" s="186"/>
      <c r="BS1336" s="186"/>
      <c r="BT1336" s="187"/>
      <c r="BU1336" s="188"/>
      <c r="BV1336" s="189"/>
      <c r="BW1336" s="185"/>
      <c r="BX1336"/>
      <c r="BZ1336"/>
    </row>
    <row r="1337" spans="2:78" ht="18.75">
      <c r="B1337" s="363" t="s">
        <v>1215</v>
      </c>
      <c r="C1337" s="364">
        <v>41269079000138</v>
      </c>
      <c r="D1337" s="365" t="s">
        <v>14</v>
      </c>
      <c r="E1337" s="365" t="s">
        <v>607</v>
      </c>
      <c r="F1337" s="365" t="s">
        <v>1424</v>
      </c>
      <c r="G1337" s="366" t="s">
        <v>1424</v>
      </c>
      <c r="H1337" s="366" t="s">
        <v>34</v>
      </c>
      <c r="I1337" s="366" t="s">
        <v>34</v>
      </c>
      <c r="J1337" s="366" t="s">
        <v>692</v>
      </c>
      <c r="K1337" s="367" t="s">
        <v>1815</v>
      </c>
      <c r="L1337" s="368"/>
      <c r="M1337" s="368" t="s">
        <v>1421</v>
      </c>
      <c r="N1337" s="367">
        <v>624926</v>
      </c>
      <c r="O1337" s="367" t="s">
        <v>1323</v>
      </c>
      <c r="P1337" s="371">
        <v>44232</v>
      </c>
      <c r="Q1337" s="372">
        <v>11.643805710000001</v>
      </c>
      <c r="R1337" s="372">
        <v>14.606644924700847</v>
      </c>
      <c r="S1337" s="367">
        <v>2</v>
      </c>
      <c r="T1337" s="369">
        <v>-0.40312557511149461</v>
      </c>
      <c r="U1337" s="369">
        <v>-4.3192978244867755</v>
      </c>
      <c r="V1337" s="369">
        <v>-0.45538319345989886</v>
      </c>
      <c r="W1337" s="369">
        <v>-4.0797105877872513</v>
      </c>
      <c r="Y1337" s="369"/>
      <c r="AA1337" s="369"/>
      <c r="AB1337" s="369">
        <v>0.35441551931003251</v>
      </c>
      <c r="AC1337" s="373">
        <v>-1.5998301659278067</v>
      </c>
      <c r="AD1337" s="575">
        <v>0</v>
      </c>
      <c r="AE1337" s="370" t="s">
        <v>2015</v>
      </c>
      <c r="AF1337" s="370" t="s">
        <v>1830</v>
      </c>
      <c r="AG1337" s="374" t="s">
        <v>743</v>
      </c>
      <c r="AH1337" s="374" t="s">
        <v>1813</v>
      </c>
      <c r="AI1337" s="374">
        <v>50000</v>
      </c>
      <c r="AJ1337" s="374">
        <v>10000</v>
      </c>
      <c r="AK1337" s="374">
        <v>50000</v>
      </c>
      <c r="AL1337" s="722">
        <v>0</v>
      </c>
      <c r="AM1337" s="722">
        <v>0</v>
      </c>
      <c r="AN1337" s="369" t="s">
        <v>1824</v>
      </c>
      <c r="AO1337" s="367" t="s">
        <v>1326</v>
      </c>
      <c r="AP1337" s="370" t="s">
        <v>1816</v>
      </c>
      <c r="AQ1337" s="376" t="s">
        <v>661</v>
      </c>
      <c r="AR1337" s="369">
        <v>3.4995E-3</v>
      </c>
      <c r="AS1337" s="369">
        <v>3.4995E-3</v>
      </c>
      <c r="AT1337" s="369" t="s">
        <v>1424</v>
      </c>
      <c r="AW1337"/>
      <c r="AX1337" s="198"/>
      <c r="AY1337" s="184"/>
      <c r="AZ1337" s="184"/>
      <c r="BA1337" s="184"/>
      <c r="BB1337" s="186"/>
      <c r="BC1337" s="184"/>
      <c r="BD1337" s="184"/>
      <c r="BE1337" s="184"/>
      <c r="BF1337" s="184"/>
      <c r="BG1337" s="186"/>
      <c r="BH1337" s="186"/>
      <c r="BI1337" s="199"/>
      <c r="BJ1337" s="199"/>
      <c r="BK1337" s="199"/>
      <c r="BL1337" s="186"/>
      <c r="BM1337" s="186"/>
      <c r="BN1337" s="186"/>
      <c r="BO1337" s="186"/>
      <c r="BP1337" s="186"/>
      <c r="BQ1337" s="186"/>
      <c r="BR1337" s="186"/>
      <c r="BS1337" s="186"/>
      <c r="BT1337" s="187"/>
      <c r="BU1337" s="188"/>
      <c r="BV1337" s="189"/>
      <c r="BW1337" s="185"/>
      <c r="BX1337"/>
      <c r="BZ1337"/>
    </row>
    <row r="1338" spans="2:78" ht="18.75">
      <c r="B1338" s="363" t="s">
        <v>1260</v>
      </c>
      <c r="C1338" s="364"/>
      <c r="D1338" s="365" t="s">
        <v>14</v>
      </c>
      <c r="E1338" s="365" t="s">
        <v>15</v>
      </c>
      <c r="F1338" s="365" t="s">
        <v>703</v>
      </c>
      <c r="G1338" s="366" t="s">
        <v>1424</v>
      </c>
      <c r="H1338" s="366" t="s">
        <v>34</v>
      </c>
      <c r="I1338" s="366" t="s">
        <v>34</v>
      </c>
      <c r="J1338" s="366" t="s">
        <v>611</v>
      </c>
      <c r="L1338" s="368"/>
      <c r="M1338" s="368" t="s">
        <v>1421</v>
      </c>
      <c r="N1338" s="367">
        <v>624985</v>
      </c>
      <c r="O1338" s="367" t="s">
        <v>1323</v>
      </c>
      <c r="P1338" s="371"/>
      <c r="S1338" s="367"/>
      <c r="U1338" s="369"/>
      <c r="W1338" s="369"/>
      <c r="Y1338" s="369"/>
      <c r="AA1338" s="369"/>
      <c r="AD1338" s="575">
        <v>0</v>
      </c>
      <c r="AE1338" s="370"/>
      <c r="AF1338" s="370"/>
      <c r="AG1338" s="374" t="s">
        <v>1458</v>
      </c>
      <c r="AH1338" s="374"/>
      <c r="AI1338" s="374">
        <v>1000</v>
      </c>
      <c r="AJ1338" s="374">
        <v>100</v>
      </c>
      <c r="AK1338" s="374">
        <v>100</v>
      </c>
      <c r="AN1338" s="369"/>
      <c r="AO1338" s="367" t="s">
        <v>1326</v>
      </c>
      <c r="AP1338" s="370"/>
      <c r="AR1338" s="369">
        <v>1.1332200000000001E-3</v>
      </c>
      <c r="AS1338" s="369">
        <v>1.1332200000000001E-3</v>
      </c>
      <c r="AT1338" s="369" t="s">
        <v>1424</v>
      </c>
      <c r="AW1338"/>
      <c r="AX1338" s="198"/>
      <c r="AY1338" s="184"/>
      <c r="AZ1338" s="184"/>
      <c r="BA1338" s="184"/>
      <c r="BB1338" s="186"/>
      <c r="BC1338" s="184"/>
      <c r="BD1338" s="184"/>
      <c r="BE1338" s="184"/>
      <c r="BF1338" s="184"/>
      <c r="BG1338" s="186"/>
      <c r="BH1338" s="186"/>
      <c r="BI1338" s="199"/>
      <c r="BJ1338" s="199"/>
      <c r="BK1338" s="199"/>
      <c r="BL1338" s="186"/>
      <c r="BM1338" s="186"/>
      <c r="BN1338" s="186"/>
      <c r="BO1338" s="186"/>
      <c r="BP1338" s="186"/>
      <c r="BQ1338" s="186"/>
      <c r="BR1338" s="186"/>
      <c r="BS1338" s="186"/>
      <c r="BT1338" s="187"/>
      <c r="BU1338" s="188"/>
      <c r="BV1338" s="189"/>
      <c r="BW1338" s="185"/>
      <c r="BX1338"/>
      <c r="BZ1338"/>
    </row>
    <row r="1339" spans="2:78" ht="18.75">
      <c r="B1339" s="363" t="s">
        <v>934</v>
      </c>
      <c r="C1339" s="364">
        <v>42773832000190</v>
      </c>
      <c r="D1339" s="365" t="s">
        <v>14</v>
      </c>
      <c r="E1339" s="365" t="s">
        <v>607</v>
      </c>
      <c r="F1339" s="365" t="s">
        <v>1424</v>
      </c>
      <c r="G1339" s="366" t="s">
        <v>1424</v>
      </c>
      <c r="H1339" s="366" t="s">
        <v>34</v>
      </c>
      <c r="I1339" s="366" t="s">
        <v>34</v>
      </c>
      <c r="J1339" s="366" t="s">
        <v>608</v>
      </c>
      <c r="K1339" s="367" t="s">
        <v>48</v>
      </c>
      <c r="L1339" s="368"/>
      <c r="M1339" s="368" t="s">
        <v>34</v>
      </c>
      <c r="N1339" s="367">
        <v>625566</v>
      </c>
      <c r="O1339" s="367" t="s">
        <v>1323</v>
      </c>
      <c r="P1339" s="371">
        <v>44429</v>
      </c>
      <c r="Q1339" s="372">
        <v>4.3499999999999996</v>
      </c>
      <c r="R1339" s="372">
        <v>4.045342465753424</v>
      </c>
      <c r="S1339" s="367">
        <v>2</v>
      </c>
      <c r="T1339" s="369">
        <v>-7.8431372549018885E-2</v>
      </c>
      <c r="U1339" s="369">
        <v>-0.84035466300741168</v>
      </c>
      <c r="V1339" s="369">
        <v>-5.9999999999999276E-2</v>
      </c>
      <c r="W1339" s="369">
        <v>-0.53753111397772246</v>
      </c>
      <c r="Y1339" s="369"/>
      <c r="AA1339" s="369"/>
      <c r="AB1339" s="369">
        <v>0.32138498137609789</v>
      </c>
      <c r="AC1339" s="373">
        <v>-0.53400580472184866</v>
      </c>
      <c r="AD1339" s="575">
        <v>29275418000193</v>
      </c>
      <c r="AE1339" s="370" t="s">
        <v>2162</v>
      </c>
      <c r="AF1339" s="370" t="s">
        <v>1833</v>
      </c>
      <c r="AG1339" s="374" t="s">
        <v>1458</v>
      </c>
      <c r="AH1339" s="374" t="s">
        <v>1894</v>
      </c>
      <c r="AI1339" s="374">
        <v>5000</v>
      </c>
      <c r="AJ1339" s="374">
        <v>1000</v>
      </c>
      <c r="AK1339" s="374">
        <v>5000</v>
      </c>
      <c r="AL1339" s="722">
        <v>0</v>
      </c>
      <c r="AM1339" s="722">
        <v>0</v>
      </c>
      <c r="AN1339" s="369" t="s">
        <v>1834</v>
      </c>
      <c r="AO1339" s="367" t="s">
        <v>1326</v>
      </c>
      <c r="AP1339" s="370" t="s">
        <v>1816</v>
      </c>
      <c r="AQ1339" s="376" t="s">
        <v>661</v>
      </c>
      <c r="AR1339" s="369">
        <v>5.0673000000000003E-3</v>
      </c>
      <c r="AS1339" s="369">
        <v>5.0673000000000003E-3</v>
      </c>
      <c r="AT1339" s="369" t="s">
        <v>1424</v>
      </c>
      <c r="AW1339"/>
      <c r="AX1339" s="198"/>
      <c r="AY1339" s="184"/>
      <c r="AZ1339" s="184"/>
      <c r="BA1339" s="184"/>
      <c r="BB1339" s="186"/>
      <c r="BC1339" s="184"/>
      <c r="BD1339" s="184"/>
      <c r="BE1339" s="184"/>
      <c r="BF1339" s="184"/>
      <c r="BG1339" s="186"/>
      <c r="BH1339" s="186"/>
      <c r="BI1339" s="199"/>
      <c r="BJ1339" s="199"/>
      <c r="BK1339" s="199"/>
      <c r="BL1339" s="186"/>
      <c r="BM1339" s="186"/>
      <c r="BN1339" s="186"/>
      <c r="BO1339" s="186"/>
      <c r="BP1339" s="186"/>
      <c r="BQ1339" s="186"/>
      <c r="BR1339" s="186"/>
      <c r="BS1339" s="186"/>
      <c r="BT1339" s="187"/>
      <c r="BU1339" s="188"/>
      <c r="BV1339" s="189"/>
      <c r="BW1339" s="185"/>
      <c r="BX1339"/>
      <c r="BZ1339"/>
    </row>
    <row r="1340" spans="2:78" ht="18.75">
      <c r="B1340" s="363" t="s">
        <v>780</v>
      </c>
      <c r="C1340" s="364">
        <v>43915574000100</v>
      </c>
      <c r="D1340" s="365" t="s">
        <v>14</v>
      </c>
      <c r="E1340" s="365" t="s">
        <v>607</v>
      </c>
      <c r="F1340" s="365" t="s">
        <v>1424</v>
      </c>
      <c r="G1340" s="366" t="s">
        <v>1424</v>
      </c>
      <c r="H1340" s="366" t="s">
        <v>34</v>
      </c>
      <c r="I1340" s="366" t="s">
        <v>34</v>
      </c>
      <c r="J1340" s="366" t="s">
        <v>608</v>
      </c>
      <c r="K1340" s="367" t="s">
        <v>48</v>
      </c>
      <c r="L1340" s="368"/>
      <c r="M1340" s="368" t="s">
        <v>34</v>
      </c>
      <c r="N1340" s="367">
        <v>625906</v>
      </c>
      <c r="O1340" s="367" t="s">
        <v>1323</v>
      </c>
      <c r="P1340" s="371">
        <v>44493</v>
      </c>
      <c r="Q1340" s="372">
        <v>18.618368799999999</v>
      </c>
      <c r="R1340" s="372">
        <v>14.523880276255706</v>
      </c>
      <c r="S1340" s="367">
        <v>2</v>
      </c>
      <c r="T1340" s="369">
        <v>-6.6312973008684106E-2</v>
      </c>
      <c r="U1340" s="369">
        <v>-0.71051180509309353</v>
      </c>
      <c r="W1340" s="369"/>
      <c r="Y1340" s="369"/>
      <c r="AA1340" s="369"/>
      <c r="AB1340" s="369">
        <v>0.22739097554969903</v>
      </c>
      <c r="AD1340" s="575">
        <v>43907839000110</v>
      </c>
      <c r="AE1340" s="370" t="s">
        <v>2163</v>
      </c>
      <c r="AF1340" s="370" t="s">
        <v>1833</v>
      </c>
      <c r="AG1340" s="374" t="s">
        <v>1458</v>
      </c>
      <c r="AH1340" s="374" t="s">
        <v>1819</v>
      </c>
      <c r="AI1340" s="374">
        <v>500</v>
      </c>
      <c r="AJ1340" s="374">
        <v>500</v>
      </c>
      <c r="AK1340" s="374">
        <v>500</v>
      </c>
      <c r="AL1340" s="722">
        <v>0</v>
      </c>
      <c r="AM1340" s="722">
        <v>0</v>
      </c>
      <c r="AN1340" s="369" t="s">
        <v>1834</v>
      </c>
      <c r="AO1340" s="367" t="s">
        <v>1326</v>
      </c>
      <c r="AP1340" s="370" t="s">
        <v>1816</v>
      </c>
      <c r="AQ1340" s="376" t="s">
        <v>661</v>
      </c>
      <c r="AR1340" s="369">
        <v>4.8006000000000004E-3</v>
      </c>
      <c r="AS1340" s="369">
        <v>4.8006000000000004E-3</v>
      </c>
      <c r="AT1340" s="369" t="s">
        <v>1424</v>
      </c>
      <c r="AW1340"/>
      <c r="AX1340" s="198"/>
      <c r="AY1340" s="184"/>
      <c r="AZ1340" s="184"/>
      <c r="BA1340" s="184"/>
      <c r="BB1340" s="186"/>
      <c r="BC1340" s="184"/>
      <c r="BD1340" s="184"/>
      <c r="BE1340" s="184"/>
      <c r="BF1340" s="184"/>
      <c r="BG1340" s="186"/>
      <c r="BH1340" s="186"/>
      <c r="BI1340" s="199"/>
      <c r="BJ1340" s="199"/>
      <c r="BK1340" s="199"/>
      <c r="BL1340" s="186"/>
      <c r="BM1340" s="186"/>
      <c r="BN1340" s="186"/>
      <c r="BO1340" s="186"/>
      <c r="BP1340" s="186"/>
      <c r="BQ1340" s="186"/>
      <c r="BR1340" s="186"/>
      <c r="BS1340" s="186"/>
      <c r="BT1340" s="187"/>
      <c r="BU1340" s="188"/>
      <c r="BV1340" s="189"/>
      <c r="BW1340" s="185"/>
      <c r="BX1340"/>
      <c r="BZ1340"/>
    </row>
    <row r="1341" spans="2:78" ht="18.75">
      <c r="B1341" s="363" t="s">
        <v>779</v>
      </c>
      <c r="C1341" s="364">
        <v>43917039000180</v>
      </c>
      <c r="D1341" s="365" t="s">
        <v>14</v>
      </c>
      <c r="E1341" s="365" t="s">
        <v>607</v>
      </c>
      <c r="F1341" s="365" t="s">
        <v>1424</v>
      </c>
      <c r="G1341" s="366" t="s">
        <v>1424</v>
      </c>
      <c r="H1341" s="366" t="s">
        <v>34</v>
      </c>
      <c r="I1341" s="366" t="s">
        <v>34</v>
      </c>
      <c r="J1341" s="366" t="s">
        <v>608</v>
      </c>
      <c r="K1341" s="367" t="s">
        <v>48</v>
      </c>
      <c r="L1341" s="368"/>
      <c r="M1341" s="368" t="s">
        <v>34</v>
      </c>
      <c r="N1341" s="367">
        <v>626007</v>
      </c>
      <c r="O1341" s="367" t="s">
        <v>1323</v>
      </c>
      <c r="P1341" s="371">
        <v>44493</v>
      </c>
      <c r="Q1341" s="372">
        <v>105.00621398</v>
      </c>
      <c r="R1341" s="372">
        <v>83.916893707625547</v>
      </c>
      <c r="S1341" s="367">
        <v>2</v>
      </c>
      <c r="T1341" s="369">
        <v>-6.0218861560290105E-2</v>
      </c>
      <c r="U1341" s="369">
        <v>-0.6452163141931474</v>
      </c>
      <c r="W1341" s="369"/>
      <c r="Y1341" s="369"/>
      <c r="AA1341" s="369"/>
      <c r="AB1341" s="369">
        <v>0.22203863369003196</v>
      </c>
      <c r="AD1341" s="575">
        <v>43909011000100</v>
      </c>
      <c r="AE1341" s="370" t="s">
        <v>2163</v>
      </c>
      <c r="AF1341" s="370" t="s">
        <v>1833</v>
      </c>
      <c r="AG1341" s="374" t="s">
        <v>1458</v>
      </c>
      <c r="AH1341" s="374" t="s">
        <v>1813</v>
      </c>
      <c r="AI1341" s="374">
        <v>500</v>
      </c>
      <c r="AJ1341" s="374">
        <v>500</v>
      </c>
      <c r="AK1341" s="374">
        <v>500</v>
      </c>
      <c r="AL1341" s="722">
        <v>0</v>
      </c>
      <c r="AM1341" s="722">
        <v>0</v>
      </c>
      <c r="AN1341" s="369" t="s">
        <v>1834</v>
      </c>
      <c r="AO1341" s="367" t="s">
        <v>1326</v>
      </c>
      <c r="AP1341" s="370" t="s">
        <v>1816</v>
      </c>
      <c r="AQ1341" s="376" t="s">
        <v>661</v>
      </c>
      <c r="AR1341" s="369">
        <v>4.8006000000000004E-3</v>
      </c>
      <c r="AS1341" s="369">
        <v>4.8006000000000004E-3</v>
      </c>
      <c r="AT1341" s="369" t="s">
        <v>1424</v>
      </c>
      <c r="AW1341"/>
      <c r="AX1341" s="198"/>
      <c r="AY1341" s="184"/>
      <c r="AZ1341" s="184"/>
      <c r="BA1341" s="184"/>
      <c r="BB1341" s="186"/>
      <c r="BC1341" s="184"/>
      <c r="BD1341" s="184"/>
      <c r="BE1341" s="184"/>
      <c r="BF1341" s="184"/>
      <c r="BG1341" s="186"/>
      <c r="BH1341" s="186"/>
      <c r="BI1341" s="199"/>
      <c r="BJ1341" s="199"/>
      <c r="BK1341" s="199"/>
      <c r="BL1341" s="186"/>
      <c r="BM1341" s="186"/>
      <c r="BN1341" s="186"/>
      <c r="BO1341" s="186"/>
      <c r="BP1341" s="186"/>
      <c r="BQ1341" s="186"/>
      <c r="BR1341" s="186"/>
      <c r="BS1341" s="186"/>
      <c r="BT1341" s="187"/>
      <c r="BU1341" s="188"/>
      <c r="BV1341" s="189"/>
      <c r="BW1341" s="185"/>
      <c r="BX1341"/>
      <c r="BZ1341"/>
    </row>
    <row r="1342" spans="2:78" ht="18.75">
      <c r="B1342" s="363" t="s">
        <v>1263</v>
      </c>
      <c r="C1342" s="364"/>
      <c r="D1342" s="365" t="s">
        <v>14</v>
      </c>
      <c r="E1342" s="365" t="s">
        <v>15</v>
      </c>
      <c r="F1342" s="365" t="s">
        <v>703</v>
      </c>
      <c r="G1342" s="366" t="s">
        <v>1424</v>
      </c>
      <c r="H1342" s="366" t="s">
        <v>34</v>
      </c>
      <c r="I1342" s="366" t="s">
        <v>34</v>
      </c>
      <c r="J1342" s="366" t="s">
        <v>611</v>
      </c>
      <c r="L1342" s="368"/>
      <c r="M1342" s="368" t="s">
        <v>1421</v>
      </c>
      <c r="N1342" s="367">
        <v>626082</v>
      </c>
      <c r="O1342" s="367" t="s">
        <v>1323</v>
      </c>
      <c r="P1342" s="371"/>
      <c r="S1342" s="367"/>
      <c r="U1342" s="369"/>
      <c r="W1342" s="369"/>
      <c r="Y1342" s="369"/>
      <c r="AA1342" s="369"/>
      <c r="AD1342" s="575">
        <v>0</v>
      </c>
      <c r="AE1342" s="370"/>
      <c r="AF1342" s="370"/>
      <c r="AG1342" s="374" t="s">
        <v>1458</v>
      </c>
      <c r="AH1342" s="374"/>
      <c r="AI1342" s="374">
        <v>1000</v>
      </c>
      <c r="AJ1342" s="374">
        <v>100</v>
      </c>
      <c r="AK1342" s="374">
        <v>100</v>
      </c>
      <c r="AN1342" s="369"/>
      <c r="AO1342" s="367" t="s">
        <v>1326</v>
      </c>
      <c r="AP1342" s="370"/>
      <c r="AR1342" s="369">
        <v>1.1332200000000001E-3</v>
      </c>
      <c r="AS1342" s="369">
        <v>1.1332200000000001E-3</v>
      </c>
      <c r="AT1342" s="369" t="s">
        <v>1424</v>
      </c>
      <c r="AW1342"/>
      <c r="AX1342" s="198"/>
      <c r="AY1342" s="184"/>
      <c r="AZ1342" s="184"/>
      <c r="BA1342" s="184"/>
      <c r="BB1342" s="186"/>
      <c r="BC1342" s="184"/>
      <c r="BD1342" s="184"/>
      <c r="BE1342" s="184"/>
      <c r="BF1342" s="184"/>
      <c r="BG1342" s="186"/>
      <c r="BH1342" s="186"/>
      <c r="BI1342" s="199"/>
      <c r="BJ1342" s="199"/>
      <c r="BK1342" s="199"/>
      <c r="BL1342" s="186"/>
      <c r="BM1342" s="186"/>
      <c r="BN1342" s="186"/>
      <c r="BO1342" s="186"/>
      <c r="BP1342" s="186"/>
      <c r="BQ1342" s="186"/>
      <c r="BR1342" s="186"/>
      <c r="BS1342" s="186"/>
      <c r="BT1342" s="187"/>
      <c r="BU1342" s="188"/>
      <c r="BV1342" s="189"/>
      <c r="BW1342" s="185"/>
      <c r="BX1342"/>
      <c r="BZ1342"/>
    </row>
    <row r="1343" spans="2:78" ht="18.75">
      <c r="B1343" s="363" t="s">
        <v>1264</v>
      </c>
      <c r="C1343" s="364"/>
      <c r="D1343" s="365" t="s">
        <v>14</v>
      </c>
      <c r="E1343" s="365" t="s">
        <v>15</v>
      </c>
      <c r="F1343" s="365" t="s">
        <v>703</v>
      </c>
      <c r="G1343" s="366" t="s">
        <v>1424</v>
      </c>
      <c r="H1343" s="366" t="s">
        <v>34</v>
      </c>
      <c r="I1343" s="366" t="s">
        <v>34</v>
      </c>
      <c r="J1343" s="366" t="s">
        <v>611</v>
      </c>
      <c r="L1343" s="368"/>
      <c r="M1343" s="368" t="s">
        <v>34</v>
      </c>
      <c r="N1343" s="367">
        <v>626090</v>
      </c>
      <c r="O1343" s="367" t="s">
        <v>1323</v>
      </c>
      <c r="P1343" s="371"/>
      <c r="S1343" s="367"/>
      <c r="U1343" s="369"/>
      <c r="W1343" s="369"/>
      <c r="Y1343" s="369"/>
      <c r="AA1343" s="369"/>
      <c r="AD1343" s="575">
        <v>40226808000106</v>
      </c>
      <c r="AE1343" s="370"/>
      <c r="AF1343" s="370"/>
      <c r="AG1343" s="374" t="s">
        <v>1458</v>
      </c>
      <c r="AH1343" s="374"/>
      <c r="AI1343" s="374">
        <v>5000</v>
      </c>
      <c r="AJ1343" s="374">
        <v>100</v>
      </c>
      <c r="AK1343" s="374">
        <v>100</v>
      </c>
      <c r="AN1343" s="369"/>
      <c r="AO1343" s="367" t="s">
        <v>1326</v>
      </c>
      <c r="AP1343" s="370"/>
      <c r="AR1343" s="369">
        <v>4.6661999999999997E-3</v>
      </c>
      <c r="AS1343" s="369">
        <v>4.6661999999999997E-3</v>
      </c>
      <c r="AT1343" s="369" t="s">
        <v>1424</v>
      </c>
      <c r="AW1343"/>
      <c r="AX1343" s="198"/>
      <c r="AY1343" s="184"/>
      <c r="AZ1343" s="184"/>
      <c r="BA1343" s="184"/>
      <c r="BB1343" s="186"/>
      <c r="BC1343" s="184"/>
      <c r="BD1343" s="184"/>
      <c r="BE1343" s="184"/>
      <c r="BF1343" s="184"/>
      <c r="BG1343" s="186"/>
      <c r="BH1343" s="186"/>
      <c r="BI1343" s="199"/>
      <c r="BJ1343" s="199"/>
      <c r="BK1343" s="199"/>
      <c r="BL1343" s="186"/>
      <c r="BM1343" s="186"/>
      <c r="BN1343" s="186"/>
      <c r="BO1343" s="186"/>
      <c r="BP1343" s="186"/>
      <c r="BQ1343" s="186"/>
      <c r="BR1343" s="186"/>
      <c r="BS1343" s="186"/>
      <c r="BT1343" s="187"/>
      <c r="BU1343" s="188"/>
      <c r="BV1343" s="189"/>
      <c r="BW1343" s="185"/>
      <c r="BX1343"/>
      <c r="BZ1343"/>
    </row>
    <row r="1344" spans="2:78" ht="18.75">
      <c r="B1344" s="363" t="s">
        <v>1269</v>
      </c>
      <c r="C1344" s="364"/>
      <c r="D1344" s="365" t="s">
        <v>14</v>
      </c>
      <c r="E1344" s="365" t="s">
        <v>607</v>
      </c>
      <c r="F1344" s="365" t="s">
        <v>862</v>
      </c>
      <c r="G1344" s="366" t="s">
        <v>1424</v>
      </c>
      <c r="H1344" s="366" t="s">
        <v>34</v>
      </c>
      <c r="I1344" s="366" t="s">
        <v>34</v>
      </c>
      <c r="J1344" s="366" t="s">
        <v>611</v>
      </c>
      <c r="L1344" s="368"/>
      <c r="M1344" s="368" t="s">
        <v>1421</v>
      </c>
      <c r="N1344" s="367">
        <v>626112</v>
      </c>
      <c r="O1344" s="367" t="s">
        <v>1323</v>
      </c>
      <c r="P1344" s="371"/>
      <c r="S1344" s="367"/>
      <c r="U1344" s="369"/>
      <c r="W1344" s="369"/>
      <c r="Y1344" s="369"/>
      <c r="AA1344" s="369"/>
      <c r="AD1344" s="575">
        <v>0</v>
      </c>
      <c r="AE1344" s="370"/>
      <c r="AF1344" s="370"/>
      <c r="AG1344" s="374" t="s">
        <v>1458</v>
      </c>
      <c r="AH1344" s="374"/>
      <c r="AI1344" s="374">
        <v>1000</v>
      </c>
      <c r="AJ1344" s="374">
        <v>100</v>
      </c>
      <c r="AK1344" s="374">
        <v>100</v>
      </c>
      <c r="AN1344" s="369"/>
      <c r="AO1344" s="367" t="s">
        <v>1326</v>
      </c>
      <c r="AP1344" s="370"/>
      <c r="AR1344" s="369">
        <v>2.9997000000000001E-3</v>
      </c>
      <c r="AS1344" s="369">
        <v>2.9997000000000001E-3</v>
      </c>
      <c r="AT1344" s="369" t="s">
        <v>1424</v>
      </c>
      <c r="AW1344"/>
      <c r="AX1344" s="198"/>
      <c r="AY1344" s="184"/>
      <c r="AZ1344" s="184"/>
      <c r="BA1344" s="184"/>
      <c r="BB1344" s="186"/>
      <c r="BC1344" s="184"/>
      <c r="BD1344" s="184"/>
      <c r="BE1344" s="184"/>
      <c r="BF1344" s="184"/>
      <c r="BG1344" s="186"/>
      <c r="BH1344" s="186"/>
      <c r="BI1344" s="199"/>
      <c r="BJ1344" s="199"/>
      <c r="BK1344" s="199"/>
      <c r="BL1344" s="186"/>
      <c r="BM1344" s="186"/>
      <c r="BN1344" s="186"/>
      <c r="BO1344" s="186"/>
      <c r="BP1344" s="186"/>
      <c r="BQ1344" s="186"/>
      <c r="BR1344" s="186"/>
      <c r="BS1344" s="186"/>
      <c r="BT1344" s="187"/>
      <c r="BU1344" s="188"/>
      <c r="BV1344" s="189"/>
      <c r="BW1344" s="185"/>
      <c r="BX1344"/>
      <c r="BZ1344"/>
    </row>
    <row r="1345" spans="2:78" ht="18.75">
      <c r="B1345" s="363" t="s">
        <v>864</v>
      </c>
      <c r="C1345" s="364"/>
      <c r="D1345" s="365" t="s">
        <v>14</v>
      </c>
      <c r="E1345" s="365" t="s">
        <v>15</v>
      </c>
      <c r="F1345" s="365" t="s">
        <v>703</v>
      </c>
      <c r="G1345" s="366" t="s">
        <v>1424</v>
      </c>
      <c r="H1345" s="366" t="s">
        <v>34</v>
      </c>
      <c r="I1345" s="366" t="s">
        <v>34</v>
      </c>
      <c r="J1345" s="366" t="s">
        <v>611</v>
      </c>
      <c r="L1345" s="368"/>
      <c r="M1345" s="368" t="s">
        <v>1421</v>
      </c>
      <c r="N1345" s="367">
        <v>626198</v>
      </c>
      <c r="O1345" s="367" t="s">
        <v>1323</v>
      </c>
      <c r="P1345" s="371"/>
      <c r="S1345" s="367"/>
      <c r="U1345" s="369"/>
      <c r="W1345" s="369"/>
      <c r="Y1345" s="369"/>
      <c r="AA1345" s="369"/>
      <c r="AD1345" s="575">
        <v>0</v>
      </c>
      <c r="AE1345" s="370"/>
      <c r="AF1345" s="370"/>
      <c r="AG1345" s="374" t="s">
        <v>1458</v>
      </c>
      <c r="AH1345" s="374"/>
      <c r="AI1345" s="374">
        <v>1</v>
      </c>
      <c r="AJ1345" s="374">
        <v>1</v>
      </c>
      <c r="AK1345" s="374">
        <v>1</v>
      </c>
      <c r="AN1345" s="369"/>
      <c r="AO1345" s="367" t="s">
        <v>1326</v>
      </c>
      <c r="AP1345" s="370"/>
      <c r="AR1345" s="369">
        <v>1.75E-3</v>
      </c>
      <c r="AS1345" s="369">
        <v>1.75E-3</v>
      </c>
      <c r="AT1345" s="369" t="s">
        <v>1424</v>
      </c>
      <c r="AW1345"/>
      <c r="AX1345" s="198"/>
      <c r="AY1345" s="184"/>
      <c r="AZ1345" s="184"/>
      <c r="BA1345" s="184"/>
      <c r="BB1345" s="186"/>
      <c r="BC1345" s="184"/>
      <c r="BD1345" s="184"/>
      <c r="BE1345" s="184"/>
      <c r="BF1345" s="184"/>
      <c r="BG1345" s="186"/>
      <c r="BH1345" s="186"/>
      <c r="BI1345" s="199"/>
      <c r="BJ1345" s="199"/>
      <c r="BK1345" s="199"/>
      <c r="BL1345" s="186"/>
      <c r="BM1345" s="186"/>
      <c r="BN1345" s="186"/>
      <c r="BO1345" s="186"/>
      <c r="BP1345" s="186"/>
      <c r="BQ1345" s="186"/>
      <c r="BR1345" s="186"/>
      <c r="BS1345" s="186"/>
      <c r="BT1345" s="187"/>
      <c r="BU1345" s="188"/>
      <c r="BV1345" s="189"/>
      <c r="BW1345" s="185"/>
      <c r="BX1345"/>
      <c r="BZ1345"/>
    </row>
    <row r="1346" spans="2:78" ht="18.75">
      <c r="B1346" s="363" t="s">
        <v>1656</v>
      </c>
      <c r="C1346" s="364">
        <v>44360367000191</v>
      </c>
      <c r="D1346" s="365" t="s">
        <v>14</v>
      </c>
      <c r="E1346" s="365" t="s">
        <v>1424</v>
      </c>
      <c r="F1346" s="365" t="s">
        <v>1424</v>
      </c>
      <c r="G1346" s="366" t="s">
        <v>1424</v>
      </c>
      <c r="H1346" s="366" t="s">
        <v>34</v>
      </c>
      <c r="I1346" s="366" t="s">
        <v>1424</v>
      </c>
      <c r="J1346" s="366" t="s">
        <v>1424</v>
      </c>
      <c r="K1346" s="367" t="s">
        <v>48</v>
      </c>
      <c r="L1346" s="368"/>
      <c r="M1346" s="368" t="s">
        <v>1424</v>
      </c>
      <c r="N1346" s="367">
        <v>627054</v>
      </c>
      <c r="O1346" s="367" t="s">
        <v>1323</v>
      </c>
      <c r="P1346" s="371">
        <v>44542</v>
      </c>
      <c r="Q1346" s="372">
        <v>29.8550726</v>
      </c>
      <c r="R1346" s="372">
        <v>23.894411460284363</v>
      </c>
      <c r="S1346" s="367">
        <v>2</v>
      </c>
      <c r="T1346" s="369">
        <v>0.12243892174282811</v>
      </c>
      <c r="U1346" s="369">
        <v>1.311874514957373</v>
      </c>
      <c r="W1346" s="369"/>
      <c r="Y1346" s="369"/>
      <c r="AA1346" s="369"/>
      <c r="AB1346" s="369">
        <v>0.17078809405129075</v>
      </c>
      <c r="AD1346" s="575">
        <v>0</v>
      </c>
      <c r="AE1346" s="370" t="s">
        <v>2164</v>
      </c>
      <c r="AF1346" s="370" t="s">
        <v>1833</v>
      </c>
      <c r="AG1346" s="374" t="s">
        <v>1458</v>
      </c>
      <c r="AH1346" s="374" t="s">
        <v>1813</v>
      </c>
      <c r="AI1346" s="374">
        <v>5000</v>
      </c>
      <c r="AJ1346" s="374">
        <v>5000</v>
      </c>
      <c r="AK1346" s="374">
        <v>5000</v>
      </c>
      <c r="AL1346" s="722">
        <v>0</v>
      </c>
      <c r="AM1346" s="722">
        <v>0</v>
      </c>
      <c r="AN1346" s="369" t="s">
        <v>1820</v>
      </c>
      <c r="AO1346" s="367" t="s">
        <v>1326</v>
      </c>
      <c r="AP1346" s="370" t="s">
        <v>1816</v>
      </c>
      <c r="AQ1346" s="376" t="s">
        <v>1815</v>
      </c>
      <c r="AR1346" s="369">
        <v>0</v>
      </c>
      <c r="AS1346" s="369">
        <v>0</v>
      </c>
      <c r="AT1346" s="369" t="s">
        <v>1424</v>
      </c>
      <c r="AW1346"/>
      <c r="AX1346" s="198"/>
      <c r="AY1346" s="184"/>
      <c r="AZ1346" s="184"/>
      <c r="BA1346" s="184"/>
      <c r="BB1346" s="186"/>
      <c r="BC1346" s="184"/>
      <c r="BD1346" s="184"/>
      <c r="BE1346" s="184"/>
      <c r="BF1346" s="184"/>
      <c r="BG1346" s="186"/>
      <c r="BH1346" s="186"/>
      <c r="BI1346" s="199"/>
      <c r="BJ1346" s="199"/>
      <c r="BK1346" s="199"/>
      <c r="BL1346" s="186"/>
      <c r="BM1346" s="186"/>
      <c r="BN1346" s="186"/>
      <c r="BO1346" s="186"/>
      <c r="BP1346" s="186"/>
      <c r="BQ1346" s="186"/>
      <c r="BR1346" s="186"/>
      <c r="BS1346" s="186"/>
      <c r="BT1346" s="187"/>
      <c r="BU1346" s="188"/>
      <c r="BV1346" s="189"/>
      <c r="BW1346" s="185"/>
      <c r="BX1346"/>
      <c r="BZ1346"/>
    </row>
    <row r="1347" spans="2:78" ht="18.75">
      <c r="B1347" s="363" t="s">
        <v>1382</v>
      </c>
      <c r="C1347" s="364">
        <v>32892819000105</v>
      </c>
      <c r="D1347" s="365" t="s">
        <v>11</v>
      </c>
      <c r="E1347" s="365" t="s">
        <v>620</v>
      </c>
      <c r="F1347" s="365" t="s">
        <v>665</v>
      </c>
      <c r="G1347" s="366" t="s">
        <v>740</v>
      </c>
      <c r="H1347" s="366" t="s">
        <v>34</v>
      </c>
      <c r="I1347" s="366" t="s">
        <v>1424</v>
      </c>
      <c r="J1347" s="366" t="s">
        <v>1424</v>
      </c>
      <c r="K1347" s="367" t="s">
        <v>48</v>
      </c>
      <c r="L1347" s="368" t="s">
        <v>717</v>
      </c>
      <c r="M1347" s="368" t="s">
        <v>34</v>
      </c>
      <c r="N1347" s="367">
        <v>627089</v>
      </c>
      <c r="O1347" s="367" t="s">
        <v>1326</v>
      </c>
      <c r="P1347" s="371">
        <v>44546</v>
      </c>
      <c r="Q1347" s="372">
        <v>60.59257178</v>
      </c>
      <c r="R1347" s="372">
        <v>39.022860602380966</v>
      </c>
      <c r="S1347" s="367">
        <v>1</v>
      </c>
      <c r="T1347" s="369">
        <v>0.12428092320061745</v>
      </c>
      <c r="U1347" s="369">
        <v>1.3316106800149496</v>
      </c>
      <c r="W1347" s="369"/>
      <c r="Y1347" s="369"/>
      <c r="AA1347" s="369"/>
      <c r="AB1347" s="369">
        <v>1.083703828905601E-2</v>
      </c>
      <c r="AD1347" s="575">
        <v>40668849000152</v>
      </c>
      <c r="AE1347" s="370" t="s">
        <v>1908</v>
      </c>
      <c r="AF1347" s="370" t="s">
        <v>1856</v>
      </c>
      <c r="AG1347" s="374" t="s">
        <v>59</v>
      </c>
      <c r="AH1347" s="374" t="s">
        <v>1819</v>
      </c>
      <c r="AI1347" s="374">
        <v>100</v>
      </c>
      <c r="AJ1347" s="374">
        <v>1</v>
      </c>
      <c r="AK1347" s="374">
        <v>100</v>
      </c>
      <c r="AL1347" s="722">
        <v>0</v>
      </c>
      <c r="AM1347" s="722">
        <v>0</v>
      </c>
      <c r="AN1347" s="369" t="s">
        <v>1820</v>
      </c>
      <c r="AO1347" s="367" t="s">
        <v>1326</v>
      </c>
      <c r="AP1347" s="370" t="s">
        <v>1821</v>
      </c>
      <c r="AQ1347" s="376" t="s">
        <v>671</v>
      </c>
      <c r="AR1347" s="369">
        <v>2.0999999999999999E-3</v>
      </c>
      <c r="AS1347" s="369">
        <v>2.0999999999999999E-3</v>
      </c>
      <c r="AT1347" s="369" t="s">
        <v>1424</v>
      </c>
      <c r="AW1347"/>
      <c r="AX1347" s="198"/>
      <c r="AY1347" s="184"/>
      <c r="AZ1347" s="184"/>
      <c r="BA1347" s="184"/>
      <c r="BB1347" s="186"/>
      <c r="BC1347" s="184"/>
      <c r="BD1347" s="184"/>
      <c r="BE1347" s="184"/>
      <c r="BF1347" s="184"/>
      <c r="BG1347" s="186"/>
      <c r="BH1347" s="186"/>
      <c r="BI1347" s="199"/>
      <c r="BJ1347" s="199"/>
      <c r="BK1347" s="199"/>
      <c r="BL1347" s="186"/>
      <c r="BM1347" s="186"/>
      <c r="BN1347" s="186"/>
      <c r="BO1347" s="186"/>
      <c r="BP1347" s="186"/>
      <c r="BQ1347" s="186"/>
      <c r="BR1347" s="186"/>
      <c r="BS1347" s="186"/>
      <c r="BT1347" s="187"/>
      <c r="BU1347" s="188"/>
      <c r="BV1347" s="189"/>
      <c r="BW1347" s="185"/>
      <c r="BX1347"/>
      <c r="BZ1347"/>
    </row>
    <row r="1348" spans="2:78" ht="18.75">
      <c r="B1348" s="363" t="s">
        <v>477</v>
      </c>
      <c r="C1348" s="364">
        <v>41993440000174</v>
      </c>
      <c r="D1348" s="365" t="s">
        <v>11</v>
      </c>
      <c r="E1348" s="365" t="s">
        <v>620</v>
      </c>
      <c r="F1348" s="365" t="s">
        <v>665</v>
      </c>
      <c r="G1348" s="366" t="s">
        <v>740</v>
      </c>
      <c r="H1348" s="366" t="s">
        <v>34</v>
      </c>
      <c r="I1348" s="366" t="s">
        <v>1424</v>
      </c>
      <c r="J1348" s="366" t="s">
        <v>608</v>
      </c>
      <c r="K1348" s="367" t="s">
        <v>48</v>
      </c>
      <c r="L1348" s="368"/>
      <c r="M1348" s="368" t="s">
        <v>34</v>
      </c>
      <c r="N1348" s="367">
        <v>627372</v>
      </c>
      <c r="O1348" s="367" t="s">
        <v>1323</v>
      </c>
      <c r="P1348" s="371">
        <v>44441</v>
      </c>
      <c r="Q1348" s="372">
        <v>91.61</v>
      </c>
      <c r="R1348" s="372">
        <v>64.257235023041474</v>
      </c>
      <c r="S1348" s="367">
        <v>1</v>
      </c>
      <c r="T1348" s="369">
        <v>7.9303675048354894E-2</v>
      </c>
      <c r="U1348" s="369">
        <v>0.84970096728650468</v>
      </c>
      <c r="V1348" s="369">
        <v>7.7220077220076622E-2</v>
      </c>
      <c r="W1348" s="369">
        <v>0.69180323549256728</v>
      </c>
      <c r="Y1348" s="369"/>
      <c r="AA1348" s="369"/>
      <c r="AB1348" s="369">
        <v>1.9248342185095409E-2</v>
      </c>
      <c r="AC1348" s="373">
        <v>-1.7872379893485915</v>
      </c>
      <c r="AD1348" s="575">
        <v>29197090000134</v>
      </c>
      <c r="AE1348" s="370" t="s">
        <v>1908</v>
      </c>
      <c r="AF1348" s="370" t="s">
        <v>1856</v>
      </c>
      <c r="AG1348" s="374" t="s">
        <v>59</v>
      </c>
      <c r="AH1348" s="374" t="s">
        <v>1819</v>
      </c>
      <c r="AI1348" s="374">
        <v>100</v>
      </c>
      <c r="AJ1348" s="374">
        <v>1</v>
      </c>
      <c r="AK1348" s="374">
        <v>100</v>
      </c>
      <c r="AL1348" s="722">
        <v>0</v>
      </c>
      <c r="AM1348" s="722">
        <v>0</v>
      </c>
      <c r="AN1348" s="369" t="s">
        <v>1820</v>
      </c>
      <c r="AO1348" s="367" t="s">
        <v>1326</v>
      </c>
      <c r="AP1348" s="370" t="s">
        <v>1821</v>
      </c>
      <c r="AQ1348" s="376" t="s">
        <v>671</v>
      </c>
      <c r="AR1348" s="369">
        <v>2.0996999999999999E-3</v>
      </c>
      <c r="AS1348" s="369">
        <v>2.0996999999999999E-3</v>
      </c>
      <c r="AT1348" s="369" t="s">
        <v>1424</v>
      </c>
      <c r="AW1348"/>
      <c r="AX1348" s="198"/>
      <c r="AY1348" s="184"/>
      <c r="AZ1348" s="184"/>
      <c r="BA1348" s="184"/>
      <c r="BB1348" s="186"/>
      <c r="BC1348" s="184"/>
      <c r="BD1348" s="184"/>
      <c r="BE1348" s="184"/>
      <c r="BF1348" s="184"/>
      <c r="BG1348" s="186"/>
      <c r="BH1348" s="186"/>
      <c r="BI1348" s="199"/>
      <c r="BJ1348" s="199"/>
      <c r="BK1348" s="199"/>
      <c r="BL1348" s="186"/>
      <c r="BM1348" s="186"/>
      <c r="BN1348" s="186"/>
      <c r="BO1348" s="186"/>
      <c r="BP1348" s="186"/>
      <c r="BQ1348" s="186"/>
      <c r="BR1348" s="186"/>
      <c r="BS1348" s="186"/>
      <c r="BT1348" s="187"/>
      <c r="BU1348" s="188"/>
      <c r="BV1348" s="189"/>
      <c r="BW1348" s="185"/>
      <c r="BX1348"/>
      <c r="BZ1348"/>
    </row>
    <row r="1349" spans="2:78" ht="18.75">
      <c r="B1349" s="363" t="s">
        <v>1006</v>
      </c>
      <c r="C1349" s="364">
        <v>41745741000189</v>
      </c>
      <c r="D1349" s="365" t="s">
        <v>11</v>
      </c>
      <c r="E1349" s="365" t="s">
        <v>620</v>
      </c>
      <c r="F1349" s="365" t="s">
        <v>674</v>
      </c>
      <c r="G1349" s="366" t="s">
        <v>740</v>
      </c>
      <c r="H1349" s="366" t="s">
        <v>34</v>
      </c>
      <c r="I1349" s="366" t="s">
        <v>1306</v>
      </c>
      <c r="J1349" s="366" t="s">
        <v>1424</v>
      </c>
      <c r="K1349" s="367" t="s">
        <v>48</v>
      </c>
      <c r="L1349" s="368"/>
      <c r="M1349" s="368" t="s">
        <v>1421</v>
      </c>
      <c r="N1349" s="367">
        <v>627402</v>
      </c>
      <c r="O1349" s="367" t="s">
        <v>1323</v>
      </c>
      <c r="P1349" s="371">
        <v>44495</v>
      </c>
      <c r="Q1349" s="372">
        <v>165.68</v>
      </c>
      <c r="R1349" s="372">
        <v>143.48981566820279</v>
      </c>
      <c r="S1349" s="367">
        <v>0</v>
      </c>
      <c r="T1349" s="369">
        <v>9.8619329388559773E-2</v>
      </c>
      <c r="U1349" s="369">
        <v>1.0566589697578457</v>
      </c>
      <c r="W1349" s="369"/>
      <c r="Y1349" s="369"/>
      <c r="AA1349" s="369"/>
      <c r="AB1349" s="369">
        <v>7.6480931269362071E-3</v>
      </c>
      <c r="AD1349" s="575">
        <v>0</v>
      </c>
      <c r="AE1349" s="370" t="s">
        <v>2145</v>
      </c>
      <c r="AF1349" s="370" t="s">
        <v>1856</v>
      </c>
      <c r="AG1349" s="374" t="s">
        <v>59</v>
      </c>
      <c r="AH1349" s="374" t="s">
        <v>1819</v>
      </c>
      <c r="AI1349" s="374">
        <v>1</v>
      </c>
      <c r="AJ1349" s="374">
        <v>1</v>
      </c>
      <c r="AK1349" s="374">
        <v>1</v>
      </c>
      <c r="AL1349" s="722">
        <v>0</v>
      </c>
      <c r="AM1349" s="722">
        <v>0</v>
      </c>
      <c r="AN1349" s="369" t="s">
        <v>1820</v>
      </c>
      <c r="AO1349" s="367" t="s">
        <v>1326</v>
      </c>
      <c r="AP1349" s="370" t="s">
        <v>1821</v>
      </c>
      <c r="AQ1349" s="376" t="s">
        <v>11</v>
      </c>
      <c r="AR1349" s="369">
        <v>6.9999999999999999E-4</v>
      </c>
      <c r="AS1349" s="369">
        <v>6.9999999999999999E-4</v>
      </c>
      <c r="AT1349" s="369" t="s">
        <v>1424</v>
      </c>
      <c r="AW1349"/>
      <c r="AX1349" s="198"/>
      <c r="AY1349" s="184"/>
      <c r="AZ1349" s="184"/>
      <c r="BA1349" s="184"/>
      <c r="BB1349" s="186"/>
      <c r="BC1349" s="184"/>
      <c r="BD1349" s="184"/>
      <c r="BE1349" s="184"/>
      <c r="BF1349" s="184"/>
      <c r="BG1349" s="186"/>
      <c r="BH1349" s="186"/>
      <c r="BI1349" s="199"/>
      <c r="BJ1349" s="199"/>
      <c r="BK1349" s="199"/>
      <c r="BL1349" s="186"/>
      <c r="BM1349" s="186"/>
      <c r="BN1349" s="186"/>
      <c r="BO1349" s="186"/>
      <c r="BP1349" s="186"/>
      <c r="BQ1349" s="186"/>
      <c r="BR1349" s="186"/>
      <c r="BS1349" s="186"/>
      <c r="BT1349" s="187"/>
      <c r="BU1349" s="188"/>
      <c r="BV1349" s="189"/>
      <c r="BW1349" s="185"/>
      <c r="BX1349"/>
      <c r="BZ1349"/>
    </row>
    <row r="1350" spans="2:78" ht="18.75">
      <c r="B1350" s="363" t="s">
        <v>1646</v>
      </c>
      <c r="C1350" s="364">
        <v>44347000000138</v>
      </c>
      <c r="D1350" s="365" t="s">
        <v>14</v>
      </c>
      <c r="E1350" s="365" t="s">
        <v>614</v>
      </c>
      <c r="F1350" s="365" t="s">
        <v>1424</v>
      </c>
      <c r="G1350" s="366" t="s">
        <v>1424</v>
      </c>
      <c r="H1350" s="366" t="s">
        <v>1340</v>
      </c>
      <c r="I1350" s="366" t="s">
        <v>1424</v>
      </c>
      <c r="J1350" s="366" t="s">
        <v>692</v>
      </c>
      <c r="K1350" s="367" t="s">
        <v>48</v>
      </c>
      <c r="L1350" s="368"/>
      <c r="M1350" s="368" t="s">
        <v>1424</v>
      </c>
      <c r="N1350" s="367">
        <v>627674</v>
      </c>
      <c r="O1350" s="367" t="s">
        <v>1323</v>
      </c>
      <c r="P1350" s="371">
        <v>44541</v>
      </c>
      <c r="Q1350" s="372">
        <v>2.0373356399999998</v>
      </c>
      <c r="R1350" s="372">
        <v>2.3466717663953482</v>
      </c>
      <c r="S1350" s="367">
        <v>2</v>
      </c>
      <c r="T1350" s="369">
        <v>-0.3305039600487244</v>
      </c>
      <c r="U1350" s="369">
        <v>-3.5411919356093833</v>
      </c>
      <c r="W1350" s="369"/>
      <c r="Y1350" s="369"/>
      <c r="AA1350" s="369"/>
      <c r="AB1350" s="369">
        <v>0.16955022040795284</v>
      </c>
      <c r="AD1350" s="575">
        <v>44347468000122</v>
      </c>
      <c r="AE1350" s="370" t="s">
        <v>2165</v>
      </c>
      <c r="AF1350" s="370" t="s">
        <v>1833</v>
      </c>
      <c r="AG1350" s="374" t="s">
        <v>1458</v>
      </c>
      <c r="AH1350" s="374" t="s">
        <v>1819</v>
      </c>
      <c r="AI1350" s="374">
        <v>1000</v>
      </c>
      <c r="AJ1350" s="374">
        <v>1000</v>
      </c>
      <c r="AK1350" s="374">
        <v>1000</v>
      </c>
      <c r="AL1350" s="722">
        <v>0</v>
      </c>
      <c r="AM1350" s="722">
        <v>0</v>
      </c>
      <c r="AN1350" s="369" t="s">
        <v>1834</v>
      </c>
      <c r="AO1350" s="367" t="s">
        <v>1326</v>
      </c>
      <c r="AP1350" s="370" t="s">
        <v>1816</v>
      </c>
      <c r="AQ1350" s="376" t="s">
        <v>661</v>
      </c>
      <c r="AR1350" s="369">
        <v>2.6670000000000001E-3</v>
      </c>
      <c r="AS1350" s="369">
        <v>2.6670000000000001E-3</v>
      </c>
      <c r="AT1350" s="369" t="s">
        <v>1424</v>
      </c>
      <c r="AW1350"/>
      <c r="AX1350" s="198"/>
      <c r="AY1350" s="184"/>
      <c r="AZ1350" s="184"/>
      <c r="BA1350" s="184"/>
      <c r="BB1350" s="186"/>
      <c r="BC1350" s="184"/>
      <c r="BD1350" s="184"/>
      <c r="BE1350" s="184"/>
      <c r="BF1350" s="184"/>
      <c r="BG1350" s="186"/>
      <c r="BH1350" s="186"/>
      <c r="BI1350" s="199"/>
      <c r="BJ1350" s="199"/>
      <c r="BK1350" s="199"/>
      <c r="BL1350" s="186"/>
      <c r="BM1350" s="186"/>
      <c r="BN1350" s="186"/>
      <c r="BO1350" s="186"/>
      <c r="BP1350" s="186"/>
      <c r="BQ1350" s="186"/>
      <c r="BR1350" s="186"/>
      <c r="BS1350" s="186"/>
      <c r="BT1350" s="187"/>
      <c r="BU1350" s="188"/>
      <c r="BV1350" s="189"/>
      <c r="BW1350" s="185"/>
      <c r="BX1350"/>
      <c r="BZ1350"/>
    </row>
    <row r="1351" spans="2:78" ht="18.75">
      <c r="B1351" s="363" t="s">
        <v>1293</v>
      </c>
      <c r="C1351" s="364"/>
      <c r="D1351" s="365" t="s">
        <v>11</v>
      </c>
      <c r="E1351" s="365" t="s">
        <v>621</v>
      </c>
      <c r="F1351" s="365" t="s">
        <v>665</v>
      </c>
      <c r="G1351" s="366" t="s">
        <v>867</v>
      </c>
      <c r="H1351" s="366" t="s">
        <v>34</v>
      </c>
      <c r="I1351" s="366" t="s">
        <v>1424</v>
      </c>
      <c r="J1351" s="366" t="s">
        <v>608</v>
      </c>
      <c r="L1351" s="368"/>
      <c r="M1351" s="368" t="s">
        <v>34</v>
      </c>
      <c r="N1351" s="367">
        <v>629588</v>
      </c>
      <c r="O1351" s="367" t="s">
        <v>1323</v>
      </c>
      <c r="P1351" s="371"/>
      <c r="S1351" s="367"/>
      <c r="U1351" s="369"/>
      <c r="W1351" s="369"/>
      <c r="Y1351" s="369"/>
      <c r="AA1351" s="369"/>
      <c r="AD1351" s="575">
        <v>40142060000163</v>
      </c>
      <c r="AE1351" s="370"/>
      <c r="AF1351" s="370"/>
      <c r="AG1351" s="374" t="s">
        <v>721</v>
      </c>
      <c r="AH1351" s="374"/>
      <c r="AI1351" s="374">
        <v>10000</v>
      </c>
      <c r="AJ1351" s="374">
        <v>1000</v>
      </c>
      <c r="AK1351" s="374">
        <v>0</v>
      </c>
      <c r="AN1351" s="369"/>
      <c r="AO1351" s="367" t="s">
        <v>1326</v>
      </c>
      <c r="AP1351" s="370"/>
      <c r="AR1351" s="369">
        <v>9.33333333333333E-4</v>
      </c>
      <c r="AS1351" s="369">
        <v>9.33333333333333E-4</v>
      </c>
      <c r="AT1351" s="369" t="s">
        <v>1424</v>
      </c>
      <c r="AW1351"/>
      <c r="AX1351" s="198"/>
      <c r="AY1351" s="184"/>
      <c r="AZ1351" s="184"/>
      <c r="BA1351" s="184"/>
      <c r="BB1351" s="186"/>
      <c r="BC1351" s="184"/>
      <c r="BD1351" s="184"/>
      <c r="BE1351" s="184"/>
      <c r="BF1351" s="184"/>
      <c r="BG1351" s="186"/>
      <c r="BH1351" s="186"/>
      <c r="BI1351" s="199"/>
      <c r="BJ1351" s="199"/>
      <c r="BK1351" s="199"/>
      <c r="BL1351" s="186"/>
      <c r="BM1351" s="186"/>
      <c r="BN1351" s="186"/>
      <c r="BO1351" s="186"/>
      <c r="BP1351" s="186"/>
      <c r="BQ1351" s="186"/>
      <c r="BR1351" s="186"/>
      <c r="BS1351" s="186"/>
      <c r="BT1351" s="187"/>
      <c r="BU1351" s="188"/>
      <c r="BV1351" s="189"/>
      <c r="BW1351" s="185"/>
      <c r="BX1351"/>
      <c r="BZ1351"/>
    </row>
    <row r="1352" spans="2:78" ht="18.75">
      <c r="B1352" s="363" t="s">
        <v>1307</v>
      </c>
      <c r="C1352" s="364"/>
      <c r="D1352" s="365" t="s">
        <v>14</v>
      </c>
      <c r="E1352" s="365" t="s">
        <v>607</v>
      </c>
      <c r="F1352" s="365" t="s">
        <v>1424</v>
      </c>
      <c r="G1352" s="366" t="s">
        <v>1424</v>
      </c>
      <c r="H1352" s="366" t="s">
        <v>34</v>
      </c>
      <c r="I1352" s="366" t="s">
        <v>34</v>
      </c>
      <c r="J1352" s="366" t="s">
        <v>608</v>
      </c>
      <c r="L1352" s="368"/>
      <c r="M1352" s="368" t="s">
        <v>1421</v>
      </c>
      <c r="N1352" s="367">
        <v>630144</v>
      </c>
      <c r="O1352" s="367" t="s">
        <v>1323</v>
      </c>
      <c r="P1352" s="371"/>
      <c r="S1352" s="367"/>
      <c r="U1352" s="369"/>
      <c r="W1352" s="369"/>
      <c r="Y1352" s="369"/>
      <c r="AA1352" s="369"/>
      <c r="AD1352" s="575">
        <v>12123799000192</v>
      </c>
      <c r="AE1352" s="370"/>
      <c r="AF1352" s="370"/>
      <c r="AG1352" s="374" t="s">
        <v>1438</v>
      </c>
      <c r="AH1352" s="374"/>
      <c r="AI1352" s="374">
        <v>0</v>
      </c>
      <c r="AJ1352" s="374">
        <v>0</v>
      </c>
      <c r="AK1352" s="374">
        <v>0</v>
      </c>
      <c r="AN1352" s="369"/>
      <c r="AO1352" s="367" t="s">
        <v>1326</v>
      </c>
      <c r="AP1352" s="370"/>
      <c r="AR1352" s="369">
        <v>2.66666666666667E-4</v>
      </c>
      <c r="AS1352" s="369">
        <v>2.66666666666667E-4</v>
      </c>
      <c r="AT1352" s="369" t="s">
        <v>1424</v>
      </c>
      <c r="AW1352"/>
      <c r="AX1352" s="198"/>
      <c r="AY1352" s="184"/>
      <c r="AZ1352" s="184"/>
      <c r="BA1352" s="184"/>
      <c r="BB1352" s="186"/>
      <c r="BC1352" s="184"/>
      <c r="BD1352" s="184"/>
      <c r="BE1352" s="184"/>
      <c r="BF1352" s="184"/>
      <c r="BG1352" s="186"/>
      <c r="BH1352" s="186"/>
      <c r="BI1352" s="199"/>
      <c r="BJ1352" s="199"/>
      <c r="BK1352" s="199"/>
      <c r="BL1352" s="186"/>
      <c r="BM1352" s="186"/>
      <c r="BN1352" s="186"/>
      <c r="BO1352" s="186"/>
      <c r="BP1352" s="186"/>
      <c r="BQ1352" s="186"/>
      <c r="BR1352" s="186"/>
      <c r="BS1352" s="186"/>
      <c r="BT1352" s="187"/>
      <c r="BU1352" s="188"/>
      <c r="BV1352" s="189"/>
      <c r="BW1352" s="185"/>
      <c r="BX1352"/>
      <c r="BZ1352"/>
    </row>
    <row r="1353" spans="2:78" ht="18.75">
      <c r="B1353" s="363" t="s">
        <v>766</v>
      </c>
      <c r="C1353" s="364">
        <v>44417227000102</v>
      </c>
      <c r="D1353" s="365" t="s">
        <v>13</v>
      </c>
      <c r="E1353" s="365" t="s">
        <v>615</v>
      </c>
      <c r="F1353" s="365" t="s">
        <v>619</v>
      </c>
      <c r="G1353" s="366" t="s">
        <v>34</v>
      </c>
      <c r="H1353" s="366" t="s">
        <v>1340</v>
      </c>
      <c r="I1353" s="366" t="s">
        <v>34</v>
      </c>
      <c r="J1353" s="366" t="s">
        <v>611</v>
      </c>
      <c r="K1353" s="367" t="s">
        <v>48</v>
      </c>
      <c r="L1353" s="368" t="s">
        <v>1341</v>
      </c>
      <c r="M1353" s="368" t="s">
        <v>34</v>
      </c>
      <c r="N1353" s="367">
        <v>631108</v>
      </c>
      <c r="O1353" s="367" t="s">
        <v>1323</v>
      </c>
      <c r="P1353" s="371">
        <v>44538</v>
      </c>
      <c r="Q1353" s="372">
        <v>18.269304259999998</v>
      </c>
      <c r="R1353" s="372">
        <v>10.855107815862068</v>
      </c>
      <c r="S1353" s="367">
        <v>1</v>
      </c>
      <c r="T1353" s="369">
        <v>0.1319625764029837</v>
      </c>
      <c r="U1353" s="369">
        <v>1.4139159218896826</v>
      </c>
      <c r="W1353" s="369"/>
      <c r="Y1353" s="369"/>
      <c r="AA1353" s="369"/>
      <c r="AB1353" s="369">
        <v>2.755028898310833E-2</v>
      </c>
      <c r="AD1353" s="575">
        <v>0</v>
      </c>
      <c r="AE1353" s="370" t="s">
        <v>2097</v>
      </c>
      <c r="AF1353" s="370" t="s">
        <v>1833</v>
      </c>
      <c r="AG1353" s="374" t="s">
        <v>1458</v>
      </c>
      <c r="AH1353" s="374" t="s">
        <v>1819</v>
      </c>
      <c r="AI1353" s="374">
        <v>0</v>
      </c>
      <c r="AJ1353" s="374">
        <v>0</v>
      </c>
      <c r="AK1353" s="374">
        <v>0</v>
      </c>
      <c r="AL1353" s="722">
        <v>0</v>
      </c>
      <c r="AM1353" s="722">
        <v>0</v>
      </c>
      <c r="AN1353" s="369" t="s">
        <v>1820</v>
      </c>
      <c r="AO1353" s="367" t="s">
        <v>1326</v>
      </c>
      <c r="AP1353" s="370" t="s">
        <v>1835</v>
      </c>
      <c r="AQ1353" s="376" t="s">
        <v>666</v>
      </c>
      <c r="AR1353" s="369">
        <v>5.4000000000000003E-3</v>
      </c>
      <c r="AS1353" s="369">
        <v>5.4000000000000003E-3</v>
      </c>
      <c r="AT1353" s="369" t="s">
        <v>1424</v>
      </c>
      <c r="AW1353"/>
      <c r="AX1353" s="198"/>
      <c r="AY1353" s="184"/>
      <c r="AZ1353" s="184"/>
      <c r="BA1353" s="184"/>
      <c r="BB1353" s="186"/>
      <c r="BC1353" s="184"/>
      <c r="BD1353" s="184"/>
      <c r="BE1353" s="184"/>
      <c r="BF1353" s="184"/>
      <c r="BG1353" s="186"/>
      <c r="BH1353" s="186"/>
      <c r="BI1353" s="199"/>
      <c r="BJ1353" s="199"/>
      <c r="BK1353" s="199"/>
      <c r="BL1353" s="186"/>
      <c r="BM1353" s="186"/>
      <c r="BN1353" s="186"/>
      <c r="BO1353" s="186"/>
      <c r="BP1353" s="186"/>
      <c r="BQ1353" s="186"/>
      <c r="BR1353" s="186"/>
      <c r="BS1353" s="186"/>
      <c r="BT1353" s="187"/>
      <c r="BU1353" s="188"/>
      <c r="BV1353" s="189"/>
      <c r="BW1353" s="185"/>
      <c r="BX1353"/>
      <c r="BZ1353"/>
    </row>
    <row r="1354" spans="2:78" ht="18.75">
      <c r="B1354" s="363" t="s">
        <v>896</v>
      </c>
      <c r="C1354" s="364">
        <v>44479860000125</v>
      </c>
      <c r="D1354" s="365" t="s">
        <v>14</v>
      </c>
      <c r="E1354" s="365" t="s">
        <v>607</v>
      </c>
      <c r="F1354" s="365" t="s">
        <v>1424</v>
      </c>
      <c r="G1354" s="366" t="s">
        <v>1424</v>
      </c>
      <c r="H1354" s="366" t="s">
        <v>34</v>
      </c>
      <c r="I1354" s="366" t="s">
        <v>34</v>
      </c>
      <c r="J1354" s="366" t="s">
        <v>611</v>
      </c>
      <c r="K1354" s="367" t="s">
        <v>49</v>
      </c>
      <c r="L1354" s="368"/>
      <c r="M1354" s="368" t="s">
        <v>34</v>
      </c>
      <c r="N1354" s="367">
        <v>631256</v>
      </c>
      <c r="O1354" s="367" t="s">
        <v>1323</v>
      </c>
      <c r="P1354" s="371">
        <v>44547</v>
      </c>
      <c r="S1354" s="367">
        <v>2</v>
      </c>
      <c r="U1354" s="369"/>
      <c r="W1354" s="369"/>
      <c r="Y1354" s="369"/>
      <c r="AA1354" s="369"/>
      <c r="AD1354" s="575">
        <v>44417189000198</v>
      </c>
      <c r="AE1354" s="370" t="s">
        <v>2166</v>
      </c>
      <c r="AF1354" s="370" t="s">
        <v>1833</v>
      </c>
      <c r="AG1354" s="374" t="s">
        <v>1458</v>
      </c>
      <c r="AH1354" s="374" t="s">
        <v>1819</v>
      </c>
      <c r="AI1354" s="374">
        <v>5000</v>
      </c>
      <c r="AJ1354" s="374">
        <v>1000</v>
      </c>
      <c r="AK1354" s="374">
        <v>5000</v>
      </c>
      <c r="AL1354" s="722">
        <v>0</v>
      </c>
      <c r="AM1354" s="722">
        <v>0</v>
      </c>
      <c r="AN1354" s="369" t="s">
        <v>1834</v>
      </c>
      <c r="AO1354" s="367" t="s">
        <v>1326</v>
      </c>
      <c r="AP1354" s="370" t="s">
        <v>1816</v>
      </c>
      <c r="AQ1354" s="376" t="s">
        <v>661</v>
      </c>
      <c r="AR1354" s="369">
        <v>4.4327000000000004E-3</v>
      </c>
      <c r="AS1354" s="369">
        <v>4.4327000000000004E-3</v>
      </c>
      <c r="AT1354" s="369" t="s">
        <v>1424</v>
      </c>
      <c r="AW1354"/>
      <c r="AX1354" s="198"/>
      <c r="AY1354" s="184"/>
      <c r="AZ1354" s="184"/>
      <c r="BA1354" s="184"/>
      <c r="BB1354" s="186"/>
      <c r="BC1354" s="184"/>
      <c r="BD1354" s="184"/>
      <c r="BE1354" s="184"/>
      <c r="BF1354" s="184"/>
      <c r="BG1354" s="186"/>
      <c r="BH1354" s="186"/>
      <c r="BI1354" s="199"/>
      <c r="BJ1354" s="199"/>
      <c r="BK1354" s="199"/>
      <c r="BL1354" s="186"/>
      <c r="BM1354" s="186"/>
      <c r="BN1354" s="186"/>
      <c r="BO1354" s="186"/>
      <c r="BP1354" s="186"/>
      <c r="BQ1354" s="186"/>
      <c r="BR1354" s="186"/>
      <c r="BS1354" s="186"/>
      <c r="BT1354" s="187"/>
      <c r="BU1354" s="188"/>
      <c r="BV1354" s="189"/>
      <c r="BW1354" s="185"/>
      <c r="BX1354"/>
      <c r="BZ1354"/>
    </row>
    <row r="1355" spans="2:78" ht="18.75">
      <c r="B1355" s="363" t="s">
        <v>869</v>
      </c>
      <c r="C1355" s="364">
        <v>43140671000160</v>
      </c>
      <c r="D1355" s="365" t="s">
        <v>11</v>
      </c>
      <c r="E1355" s="365" t="s">
        <v>663</v>
      </c>
      <c r="F1355" s="365" t="s">
        <v>674</v>
      </c>
      <c r="G1355" s="366" t="s">
        <v>867</v>
      </c>
      <c r="H1355" s="366" t="s">
        <v>34</v>
      </c>
      <c r="I1355" s="366" t="s">
        <v>1424</v>
      </c>
      <c r="J1355" s="366" t="s">
        <v>608</v>
      </c>
      <c r="K1355" s="367" t="s">
        <v>48</v>
      </c>
      <c r="L1355" s="368"/>
      <c r="M1355" s="368" t="s">
        <v>1421</v>
      </c>
      <c r="N1355" s="367">
        <v>631264</v>
      </c>
      <c r="O1355" s="367" t="s">
        <v>1323</v>
      </c>
      <c r="P1355" s="371">
        <v>44532</v>
      </c>
      <c r="Q1355" s="372">
        <v>153.32485600999999</v>
      </c>
      <c r="R1355" s="372">
        <v>101.93842686618096</v>
      </c>
      <c r="S1355" s="367">
        <v>1</v>
      </c>
      <c r="T1355" s="369">
        <v>6.1664113108054419E-2</v>
      </c>
      <c r="U1355" s="369">
        <v>0.66070149362977337</v>
      </c>
      <c r="W1355" s="369"/>
      <c r="Y1355" s="369"/>
      <c r="AA1355" s="369"/>
      <c r="AB1355" s="369">
        <v>4.97864082027384E-2</v>
      </c>
      <c r="AD1355" s="575">
        <v>0</v>
      </c>
      <c r="AE1355" s="370" t="s">
        <v>1836</v>
      </c>
      <c r="AF1355" s="370" t="s">
        <v>1833</v>
      </c>
      <c r="AG1355" s="374" t="s">
        <v>1458</v>
      </c>
      <c r="AH1355" s="374" t="s">
        <v>1819</v>
      </c>
      <c r="AI1355" s="374">
        <v>3000</v>
      </c>
      <c r="AJ1355" s="374">
        <v>1000</v>
      </c>
      <c r="AK1355" s="374">
        <v>1000</v>
      </c>
      <c r="AL1355" s="722">
        <v>0</v>
      </c>
      <c r="AM1355" s="722">
        <v>0</v>
      </c>
      <c r="AN1355" s="369" t="s">
        <v>633</v>
      </c>
      <c r="AO1355" s="367" t="s">
        <v>1326</v>
      </c>
      <c r="AP1355" s="370" t="s">
        <v>1821</v>
      </c>
      <c r="AQ1355" s="376" t="s">
        <v>11</v>
      </c>
      <c r="AR1355" s="369">
        <v>6.9999999999999999E-4</v>
      </c>
      <c r="AS1355" s="369">
        <v>6.9999999999999999E-4</v>
      </c>
      <c r="AT1355" s="369" t="s">
        <v>1424</v>
      </c>
      <c r="AW1355"/>
      <c r="AX1355" s="198"/>
      <c r="AY1355" s="184"/>
      <c r="AZ1355" s="184"/>
      <c r="BA1355" s="184"/>
      <c r="BB1355" s="186"/>
      <c r="BC1355" s="184"/>
      <c r="BD1355" s="184"/>
      <c r="BE1355" s="184"/>
      <c r="BF1355" s="184"/>
      <c r="BG1355" s="186"/>
      <c r="BH1355" s="186"/>
      <c r="BI1355" s="199"/>
      <c r="BJ1355" s="199"/>
      <c r="BK1355" s="199"/>
      <c r="BL1355" s="186"/>
      <c r="BM1355" s="186"/>
      <c r="BN1355" s="186"/>
      <c r="BO1355" s="186"/>
      <c r="BP1355" s="186"/>
      <c r="BQ1355" s="186"/>
      <c r="BR1355" s="186"/>
      <c r="BS1355" s="186"/>
      <c r="BT1355" s="187"/>
      <c r="BU1355" s="188"/>
      <c r="BV1355" s="189"/>
      <c r="BW1355" s="185"/>
      <c r="BX1355"/>
      <c r="BZ1355"/>
    </row>
    <row r="1356" spans="2:78" ht="18.75">
      <c r="B1356" s="363" t="s">
        <v>897</v>
      </c>
      <c r="C1356" s="364">
        <v>44515610000101</v>
      </c>
      <c r="D1356" s="365" t="s">
        <v>14</v>
      </c>
      <c r="E1356" s="365" t="s">
        <v>607</v>
      </c>
      <c r="F1356" s="365" t="s">
        <v>1424</v>
      </c>
      <c r="G1356" s="366" t="s">
        <v>1424</v>
      </c>
      <c r="H1356" s="366" t="s">
        <v>34</v>
      </c>
      <c r="I1356" s="366" t="s">
        <v>34</v>
      </c>
      <c r="J1356" s="366" t="s">
        <v>611</v>
      </c>
      <c r="K1356" s="367" t="s">
        <v>48</v>
      </c>
      <c r="L1356" s="368"/>
      <c r="M1356" s="368" t="s">
        <v>34</v>
      </c>
      <c r="N1356" s="367">
        <v>631507</v>
      </c>
      <c r="O1356" s="367" t="s">
        <v>1323</v>
      </c>
      <c r="P1356" s="371">
        <v>44555</v>
      </c>
      <c r="Q1356" s="372">
        <v>20.643381869999999</v>
      </c>
      <c r="R1356" s="372">
        <v>22.900804451884802</v>
      </c>
      <c r="S1356" s="367">
        <v>2</v>
      </c>
      <c r="T1356" s="369">
        <v>-0.1795623999999999</v>
      </c>
      <c r="U1356" s="369">
        <v>-1.9239252767952428</v>
      </c>
      <c r="W1356" s="369"/>
      <c r="Y1356" s="369"/>
      <c r="AA1356" s="369"/>
      <c r="AB1356" s="369">
        <v>0.17439753892230309</v>
      </c>
      <c r="AD1356" s="575">
        <v>44417189000198</v>
      </c>
      <c r="AE1356" s="370" t="s">
        <v>2166</v>
      </c>
      <c r="AF1356" s="370" t="s">
        <v>1833</v>
      </c>
      <c r="AG1356" s="374" t="s">
        <v>1458</v>
      </c>
      <c r="AH1356" s="374" t="s">
        <v>1819</v>
      </c>
      <c r="AI1356" s="374">
        <v>5000</v>
      </c>
      <c r="AJ1356" s="374">
        <v>1000</v>
      </c>
      <c r="AK1356" s="374">
        <v>5000</v>
      </c>
      <c r="AL1356" s="722">
        <v>0</v>
      </c>
      <c r="AM1356" s="722">
        <v>0</v>
      </c>
      <c r="AN1356" s="369" t="s">
        <v>1834</v>
      </c>
      <c r="AO1356" s="367" t="s">
        <v>1326</v>
      </c>
      <c r="AP1356" s="370" t="s">
        <v>1816</v>
      </c>
      <c r="AQ1356" s="376" t="s">
        <v>661</v>
      </c>
      <c r="AR1356" s="369">
        <v>4.4327000000000004E-3</v>
      </c>
      <c r="AS1356" s="369">
        <v>4.4327000000000004E-3</v>
      </c>
      <c r="AT1356" s="369" t="s">
        <v>1424</v>
      </c>
      <c r="AW1356"/>
      <c r="AX1356" s="198"/>
      <c r="AY1356" s="184"/>
      <c r="AZ1356" s="184"/>
      <c r="BA1356" s="184"/>
      <c r="BB1356" s="186"/>
      <c r="BC1356" s="184"/>
      <c r="BD1356" s="184"/>
      <c r="BE1356" s="184"/>
      <c r="BF1356" s="184"/>
      <c r="BG1356" s="186"/>
      <c r="BH1356" s="186"/>
      <c r="BI1356" s="199"/>
      <c r="BJ1356" s="199"/>
      <c r="BK1356" s="199"/>
      <c r="BL1356" s="186"/>
      <c r="BM1356" s="186"/>
      <c r="BN1356" s="186"/>
      <c r="BO1356" s="186"/>
      <c r="BP1356" s="186"/>
      <c r="BQ1356" s="186"/>
      <c r="BR1356" s="186"/>
      <c r="BS1356" s="186"/>
      <c r="BT1356" s="187"/>
      <c r="BU1356" s="188"/>
      <c r="BV1356" s="189"/>
      <c r="BW1356" s="185"/>
      <c r="BX1356"/>
      <c r="BZ1356"/>
    </row>
    <row r="1357" spans="2:78" ht="18.75">
      <c r="B1357" s="363" t="s">
        <v>1305</v>
      </c>
      <c r="C1357" s="364">
        <v>42405028000159</v>
      </c>
      <c r="D1357" s="365" t="s">
        <v>11</v>
      </c>
      <c r="E1357" s="365" t="s">
        <v>620</v>
      </c>
      <c r="F1357" s="365" t="s">
        <v>665</v>
      </c>
      <c r="G1357" s="366" t="s">
        <v>740</v>
      </c>
      <c r="H1357" s="366" t="s">
        <v>34</v>
      </c>
      <c r="I1357" s="366" t="s">
        <v>1306</v>
      </c>
      <c r="J1357" s="366" t="s">
        <v>608</v>
      </c>
      <c r="K1357" s="367" t="s">
        <v>48</v>
      </c>
      <c r="L1357" s="368"/>
      <c r="M1357" s="368" t="s">
        <v>34</v>
      </c>
      <c r="N1357" s="367">
        <v>632260</v>
      </c>
      <c r="O1357" s="367" t="s">
        <v>1323</v>
      </c>
      <c r="P1357" s="371">
        <v>44480</v>
      </c>
      <c r="Q1357" s="372">
        <v>55.68</v>
      </c>
      <c r="R1357" s="372">
        <v>15.615202020202016</v>
      </c>
      <c r="S1357" s="367">
        <v>1</v>
      </c>
      <c r="T1357" s="369">
        <v>0.1100000000000001</v>
      </c>
      <c r="U1357" s="369">
        <v>1.1785974148679068</v>
      </c>
      <c r="W1357" s="369"/>
      <c r="Y1357" s="369"/>
      <c r="AA1357" s="369"/>
      <c r="AB1357" s="369">
        <v>5.1256357503838189E-2</v>
      </c>
      <c r="AD1357" s="575">
        <v>0</v>
      </c>
      <c r="AE1357" s="370" t="s">
        <v>2090</v>
      </c>
      <c r="AF1357" s="370" t="s">
        <v>1812</v>
      </c>
      <c r="AG1357" s="374" t="s">
        <v>1459</v>
      </c>
      <c r="AH1357" s="374" t="s">
        <v>1813</v>
      </c>
      <c r="AI1357" s="374">
        <v>5000</v>
      </c>
      <c r="AJ1357" s="374">
        <v>0</v>
      </c>
      <c r="AK1357" s="374">
        <v>50000</v>
      </c>
      <c r="AL1357" s="722">
        <v>0</v>
      </c>
      <c r="AM1357" s="722">
        <v>0</v>
      </c>
      <c r="AN1357" s="369" t="s">
        <v>1820</v>
      </c>
      <c r="AO1357" s="367" t="s">
        <v>1326</v>
      </c>
      <c r="AP1357" s="370" t="s">
        <v>1835</v>
      </c>
      <c r="AQ1357" s="376" t="s">
        <v>1950</v>
      </c>
      <c r="AR1357" s="369">
        <v>1.0666666666666701E-4</v>
      </c>
      <c r="AS1357" s="369">
        <v>1.0666666666666701E-4</v>
      </c>
      <c r="AT1357" s="369" t="s">
        <v>1424</v>
      </c>
      <c r="AW1357"/>
      <c r="AX1357" s="198"/>
      <c r="AY1357" s="184"/>
      <c r="AZ1357" s="184"/>
      <c r="BA1357" s="184"/>
      <c r="BB1357" s="186"/>
      <c r="BC1357" s="184"/>
      <c r="BD1357" s="184"/>
      <c r="BE1357" s="184"/>
      <c r="BF1357" s="184"/>
      <c r="BG1357" s="186"/>
      <c r="BH1357" s="186"/>
      <c r="BI1357" s="199"/>
      <c r="BJ1357" s="199"/>
      <c r="BK1357" s="199"/>
      <c r="BL1357" s="186"/>
      <c r="BM1357" s="186"/>
      <c r="BN1357" s="186"/>
      <c r="BO1357" s="186"/>
      <c r="BP1357" s="186"/>
      <c r="BQ1357" s="186"/>
      <c r="BR1357" s="186"/>
      <c r="BS1357" s="186"/>
      <c r="BT1357" s="187"/>
      <c r="BU1357" s="188"/>
      <c r="BV1357" s="189"/>
      <c r="BW1357" s="185"/>
      <c r="BX1357"/>
      <c r="BZ1357"/>
    </row>
    <row r="1358" spans="2:78" ht="18.75">
      <c r="B1358" s="363" t="s">
        <v>1169</v>
      </c>
      <c r="C1358" s="364">
        <v>38075003000167</v>
      </c>
      <c r="D1358" s="365" t="s">
        <v>13</v>
      </c>
      <c r="E1358" s="365" t="s">
        <v>616</v>
      </c>
      <c r="F1358" s="365" t="s">
        <v>619</v>
      </c>
      <c r="G1358" s="366" t="s">
        <v>34</v>
      </c>
      <c r="H1358" s="366" t="s">
        <v>1340</v>
      </c>
      <c r="I1358" s="366" t="s">
        <v>34</v>
      </c>
      <c r="J1358" s="366" t="s">
        <v>611</v>
      </c>
      <c r="K1358" s="367" t="s">
        <v>48</v>
      </c>
      <c r="L1358" s="368"/>
      <c r="M1358" s="368" t="s">
        <v>34</v>
      </c>
      <c r="N1358" s="367">
        <v>632309</v>
      </c>
      <c r="O1358" s="367" t="s">
        <v>1323</v>
      </c>
      <c r="P1358" s="371">
        <v>44399</v>
      </c>
      <c r="Q1358" s="372">
        <v>6.67</v>
      </c>
      <c r="R1358" s="372">
        <v>10.411827411167513</v>
      </c>
      <c r="S1358" s="367">
        <v>1</v>
      </c>
      <c r="T1358" s="369">
        <v>-0.10999999999999865</v>
      </c>
      <c r="U1358" s="369">
        <v>-1.1785974148678913</v>
      </c>
      <c r="V1358" s="369">
        <v>-0.10999999999999865</v>
      </c>
      <c r="W1358" s="369">
        <v>-0.98547370895915765</v>
      </c>
      <c r="Y1358" s="369"/>
      <c r="AA1358" s="369"/>
      <c r="AB1358" s="369">
        <v>0.1336943768518235</v>
      </c>
      <c r="AC1358" s="373">
        <v>-1.6576721536380465</v>
      </c>
      <c r="AD1358" s="575">
        <v>0</v>
      </c>
      <c r="AE1358" s="370" t="s">
        <v>1829</v>
      </c>
      <c r="AF1358" s="370" t="s">
        <v>1830</v>
      </c>
      <c r="AG1358" s="374" t="s">
        <v>743</v>
      </c>
      <c r="AH1358" s="374" t="s">
        <v>1813</v>
      </c>
      <c r="AI1358" s="374">
        <v>1000</v>
      </c>
      <c r="AJ1358" s="374">
        <v>1000</v>
      </c>
      <c r="AK1358" s="374">
        <v>1000</v>
      </c>
      <c r="AL1358" s="722">
        <v>0</v>
      </c>
      <c r="AM1358" s="722">
        <v>0</v>
      </c>
      <c r="AN1358" s="369" t="s">
        <v>1824</v>
      </c>
      <c r="AO1358" s="367" t="s">
        <v>1326</v>
      </c>
      <c r="AP1358" s="370" t="s">
        <v>1835</v>
      </c>
      <c r="AQ1358" s="376" t="s">
        <v>681</v>
      </c>
      <c r="AR1358" s="369">
        <v>4.6666800000000003E-3</v>
      </c>
      <c r="AS1358" s="369">
        <v>4.6666800000000003E-3</v>
      </c>
      <c r="AT1358" s="369" t="s">
        <v>1424</v>
      </c>
      <c r="AW1358"/>
      <c r="AX1358" s="198"/>
      <c r="AY1358" s="184"/>
      <c r="AZ1358" s="184"/>
      <c r="BA1358" s="184"/>
      <c r="BB1358" s="186"/>
      <c r="BC1358" s="184"/>
      <c r="BD1358" s="184"/>
      <c r="BE1358" s="184"/>
      <c r="BF1358" s="184"/>
      <c r="BG1358" s="186"/>
      <c r="BH1358" s="186"/>
      <c r="BI1358" s="199"/>
      <c r="BJ1358" s="199"/>
      <c r="BK1358" s="199"/>
      <c r="BL1358" s="186"/>
      <c r="BM1358" s="186"/>
      <c r="BN1358" s="186"/>
      <c r="BO1358" s="186"/>
      <c r="BP1358" s="186"/>
      <c r="BQ1358" s="186"/>
      <c r="BR1358" s="186"/>
      <c r="BS1358" s="186"/>
      <c r="BT1358" s="187"/>
      <c r="BU1358" s="188"/>
      <c r="BV1358" s="189"/>
      <c r="BW1358" s="185"/>
      <c r="BX1358"/>
      <c r="BZ1358"/>
    </row>
    <row r="1359" spans="2:78" ht="18.75">
      <c r="B1359" s="363" t="s">
        <v>859</v>
      </c>
      <c r="C1359" s="364">
        <v>42730656000100</v>
      </c>
      <c r="D1359" s="365" t="s">
        <v>13</v>
      </c>
      <c r="E1359" s="365" t="s">
        <v>615</v>
      </c>
      <c r="F1359" s="365" t="s">
        <v>619</v>
      </c>
      <c r="G1359" s="366" t="s">
        <v>34</v>
      </c>
      <c r="H1359" s="366" t="s">
        <v>1339</v>
      </c>
      <c r="I1359" s="366" t="s">
        <v>34</v>
      </c>
      <c r="J1359" s="366" t="s">
        <v>611</v>
      </c>
      <c r="K1359" s="367" t="s">
        <v>48</v>
      </c>
      <c r="L1359" s="368"/>
      <c r="M1359" s="368" t="s">
        <v>34</v>
      </c>
      <c r="N1359" s="367">
        <v>633216</v>
      </c>
      <c r="O1359" s="367" t="s">
        <v>1323</v>
      </c>
      <c r="P1359" s="371">
        <v>44402</v>
      </c>
      <c r="Q1359" s="372">
        <v>692.17204129000004</v>
      </c>
      <c r="R1359" s="372">
        <v>414.92363881214283</v>
      </c>
      <c r="S1359" s="367">
        <v>1</v>
      </c>
      <c r="T1359" s="369">
        <v>0.13320279954630831</v>
      </c>
      <c r="U1359" s="369">
        <v>1.4272043199858802</v>
      </c>
      <c r="V1359" s="369">
        <v>0.15772077780689142</v>
      </c>
      <c r="W1359" s="369">
        <v>1.4129970898662036</v>
      </c>
      <c r="Y1359" s="369"/>
      <c r="AA1359" s="369"/>
      <c r="AB1359" s="369">
        <v>1.5150267367209903E-2</v>
      </c>
      <c r="AC1359" s="373">
        <v>3.0428065118774819</v>
      </c>
      <c r="AD1359" s="575">
        <v>0</v>
      </c>
      <c r="AE1359" s="370" t="s">
        <v>1836</v>
      </c>
      <c r="AF1359" s="370" t="s">
        <v>1833</v>
      </c>
      <c r="AG1359" s="374" t="s">
        <v>1458</v>
      </c>
      <c r="AH1359" s="374" t="s">
        <v>1894</v>
      </c>
      <c r="AI1359" s="374">
        <v>1000</v>
      </c>
      <c r="AJ1359" s="374">
        <v>100</v>
      </c>
      <c r="AK1359" s="374">
        <v>100</v>
      </c>
      <c r="AL1359" s="722">
        <v>0</v>
      </c>
      <c r="AM1359" s="722">
        <v>0</v>
      </c>
      <c r="AN1359" s="369" t="s">
        <v>1834</v>
      </c>
      <c r="AO1359" s="367" t="s">
        <v>1326</v>
      </c>
      <c r="AP1359" s="370" t="s">
        <v>1835</v>
      </c>
      <c r="AQ1359" s="376" t="s">
        <v>670</v>
      </c>
      <c r="AR1359" s="369">
        <v>7.0000000000000001E-3</v>
      </c>
      <c r="AS1359" s="369">
        <v>7.0000000000000001E-3</v>
      </c>
      <c r="AT1359" s="369" t="s">
        <v>1424</v>
      </c>
      <c r="AW1359"/>
      <c r="AX1359" s="198"/>
      <c r="AY1359" s="184"/>
      <c r="AZ1359" s="184"/>
      <c r="BA1359" s="184"/>
      <c r="BB1359" s="186"/>
      <c r="BC1359" s="184"/>
      <c r="BD1359" s="184"/>
      <c r="BE1359" s="184"/>
      <c r="BF1359" s="184"/>
      <c r="BG1359" s="186"/>
      <c r="BH1359" s="186"/>
      <c r="BI1359" s="199"/>
      <c r="BJ1359" s="199"/>
      <c r="BK1359" s="199"/>
      <c r="BL1359" s="186"/>
      <c r="BM1359" s="186"/>
      <c r="BN1359" s="186"/>
      <c r="BO1359" s="186"/>
      <c r="BP1359" s="186"/>
      <c r="BQ1359" s="186"/>
      <c r="BR1359" s="186"/>
      <c r="BS1359" s="186"/>
      <c r="BT1359" s="187"/>
      <c r="BU1359" s="188"/>
      <c r="BV1359" s="189"/>
      <c r="BW1359" s="185"/>
      <c r="BX1359"/>
      <c r="BZ1359"/>
    </row>
    <row r="1360" spans="2:78" ht="18.75">
      <c r="B1360" s="363" t="s">
        <v>237</v>
      </c>
      <c r="C1360" s="364">
        <v>40982906000173</v>
      </c>
      <c r="D1360" s="365" t="s">
        <v>14</v>
      </c>
      <c r="E1360" s="365" t="s">
        <v>607</v>
      </c>
      <c r="F1360" s="365" t="s">
        <v>1424</v>
      </c>
      <c r="G1360" s="366" t="s">
        <v>1424</v>
      </c>
      <c r="H1360" s="366" t="s">
        <v>34</v>
      </c>
      <c r="I1360" s="366" t="s">
        <v>34</v>
      </c>
      <c r="J1360" s="366" t="s">
        <v>608</v>
      </c>
      <c r="K1360" s="367" t="s">
        <v>48</v>
      </c>
      <c r="L1360" s="368"/>
      <c r="M1360" s="368" t="s">
        <v>1421</v>
      </c>
      <c r="N1360" s="367">
        <v>633860</v>
      </c>
      <c r="O1360" s="367" t="s">
        <v>1326</v>
      </c>
      <c r="P1360" s="371">
        <v>44297</v>
      </c>
      <c r="Q1360" s="372">
        <v>3.0535128899999999</v>
      </c>
      <c r="R1360" s="372">
        <v>3.8298697898412688</v>
      </c>
      <c r="S1360" s="367">
        <v>2</v>
      </c>
      <c r="T1360" s="369">
        <v>-0.50104055883009257</v>
      </c>
      <c r="U1360" s="369">
        <v>-5.3684100671010722</v>
      </c>
      <c r="V1360" s="369">
        <v>-0.51851153925159288</v>
      </c>
      <c r="W1360" s="369">
        <v>-4.6452680884035944</v>
      </c>
      <c r="Y1360" s="369"/>
      <c r="AA1360" s="369"/>
      <c r="AB1360" s="369">
        <v>0.94294952043269631</v>
      </c>
      <c r="AC1360" s="373">
        <v>-0.66825738939630686</v>
      </c>
      <c r="AD1360" s="575">
        <v>0</v>
      </c>
      <c r="AE1360" s="370" t="s">
        <v>1966</v>
      </c>
      <c r="AF1360" s="370" t="s">
        <v>1833</v>
      </c>
      <c r="AG1360" s="374" t="s">
        <v>1458</v>
      </c>
      <c r="AH1360" s="374" t="s">
        <v>1813</v>
      </c>
      <c r="AI1360" s="374">
        <v>50000</v>
      </c>
      <c r="AJ1360" s="374">
        <v>10000</v>
      </c>
      <c r="AK1360" s="374">
        <v>10000</v>
      </c>
      <c r="AL1360" s="722">
        <v>0.5</v>
      </c>
      <c r="AM1360" s="722">
        <v>20</v>
      </c>
      <c r="AN1360" s="369" t="s">
        <v>1814</v>
      </c>
      <c r="AO1360" s="367" t="s">
        <v>1326</v>
      </c>
      <c r="AP1360" s="370" t="s">
        <v>1816</v>
      </c>
      <c r="AQ1360" s="376" t="s">
        <v>661</v>
      </c>
      <c r="AR1360" s="369">
        <v>0</v>
      </c>
      <c r="AS1360" s="369">
        <v>0</v>
      </c>
      <c r="AT1360" s="369" t="s">
        <v>1424</v>
      </c>
      <c r="AW1360"/>
      <c r="AX1360" s="198"/>
      <c r="AY1360" s="184"/>
      <c r="AZ1360" s="184"/>
      <c r="BA1360" s="184"/>
      <c r="BB1360" s="186"/>
      <c r="BC1360" s="184"/>
      <c r="BD1360" s="184"/>
      <c r="BE1360" s="184"/>
      <c r="BF1360" s="184"/>
      <c r="BG1360" s="186"/>
      <c r="BH1360" s="186"/>
      <c r="BI1360" s="199"/>
      <c r="BJ1360" s="199"/>
      <c r="BK1360" s="199"/>
      <c r="BL1360" s="186"/>
      <c r="BM1360" s="186"/>
      <c r="BN1360" s="186"/>
      <c r="BO1360" s="186"/>
      <c r="BP1360" s="186"/>
      <c r="BQ1360" s="186"/>
      <c r="BR1360" s="186"/>
      <c r="BS1360" s="186"/>
      <c r="BT1360" s="187"/>
      <c r="BU1360" s="188"/>
      <c r="BV1360" s="189"/>
      <c r="BW1360" s="185"/>
      <c r="BX1360"/>
      <c r="BZ1360"/>
    </row>
    <row r="1361" spans="2:78" ht="18.75">
      <c r="B1361" s="363" t="s">
        <v>733</v>
      </c>
      <c r="C1361" s="364"/>
      <c r="D1361" s="365" t="s">
        <v>14</v>
      </c>
      <c r="E1361" s="365" t="s">
        <v>607</v>
      </c>
      <c r="F1361" s="365" t="s">
        <v>1424</v>
      </c>
      <c r="G1361" s="366" t="s">
        <v>1424</v>
      </c>
      <c r="H1361" s="366" t="s">
        <v>34</v>
      </c>
      <c r="I1361" s="366" t="s">
        <v>34</v>
      </c>
      <c r="J1361" s="366" t="s">
        <v>611</v>
      </c>
      <c r="L1361" s="368"/>
      <c r="M1361" s="368" t="s">
        <v>1421</v>
      </c>
      <c r="N1361" s="367">
        <v>634697</v>
      </c>
      <c r="O1361" s="367" t="s">
        <v>1323</v>
      </c>
      <c r="P1361" s="371"/>
      <c r="S1361" s="367"/>
      <c r="U1361" s="369"/>
      <c r="W1361" s="369"/>
      <c r="Y1361" s="369"/>
      <c r="AA1361" s="369"/>
      <c r="AD1361" s="575">
        <v>43984876000122</v>
      </c>
      <c r="AE1361" s="370"/>
      <c r="AF1361" s="370"/>
      <c r="AG1361" s="374" t="s">
        <v>1458</v>
      </c>
      <c r="AH1361" s="374"/>
      <c r="AI1361" s="374">
        <v>0</v>
      </c>
      <c r="AJ1361" s="374">
        <v>0</v>
      </c>
      <c r="AK1361" s="374">
        <v>0</v>
      </c>
      <c r="AN1361" s="369"/>
      <c r="AO1361" s="367" t="s">
        <v>1326</v>
      </c>
      <c r="AP1361" s="370"/>
      <c r="AR1361" s="369">
        <v>2.66666666666667E-3</v>
      </c>
      <c r="AS1361" s="369">
        <v>2.66666666666667E-3</v>
      </c>
      <c r="AT1361" s="369" t="s">
        <v>1424</v>
      </c>
      <c r="AW1361"/>
      <c r="AX1361" s="198"/>
      <c r="AY1361" s="184"/>
      <c r="AZ1361" s="184"/>
      <c r="BA1361" s="184"/>
      <c r="BB1361" s="186"/>
      <c r="BC1361" s="184"/>
      <c r="BD1361" s="184"/>
      <c r="BE1361" s="184"/>
      <c r="BF1361" s="184"/>
      <c r="BG1361" s="186"/>
      <c r="BH1361" s="186"/>
      <c r="BI1361" s="199"/>
      <c r="BJ1361" s="199"/>
      <c r="BK1361" s="199"/>
      <c r="BL1361" s="186"/>
      <c r="BM1361" s="186"/>
      <c r="BN1361" s="186"/>
      <c r="BO1361" s="186"/>
      <c r="BP1361" s="186"/>
      <c r="BQ1361" s="186"/>
      <c r="BR1361" s="186"/>
      <c r="BS1361" s="186"/>
      <c r="BT1361" s="187"/>
      <c r="BU1361" s="188"/>
      <c r="BV1361" s="189"/>
      <c r="BW1361" s="185"/>
      <c r="BX1361"/>
      <c r="BZ1361"/>
    </row>
    <row r="1362" spans="2:78" ht="18.75">
      <c r="B1362" s="363" t="s">
        <v>847</v>
      </c>
      <c r="C1362" s="364">
        <v>44347394000124</v>
      </c>
      <c r="D1362" s="365" t="s">
        <v>11</v>
      </c>
      <c r="E1362" s="365" t="s">
        <v>621</v>
      </c>
      <c r="F1362" s="365" t="s">
        <v>665</v>
      </c>
      <c r="G1362" s="366" t="s">
        <v>867</v>
      </c>
      <c r="H1362" s="366" t="s">
        <v>34</v>
      </c>
      <c r="I1362" s="366" t="s">
        <v>1424</v>
      </c>
      <c r="J1362" s="366" t="s">
        <v>608</v>
      </c>
      <c r="K1362" s="367" t="s">
        <v>48</v>
      </c>
      <c r="L1362" s="368"/>
      <c r="M1362" s="368" t="s">
        <v>1421</v>
      </c>
      <c r="N1362" s="367">
        <v>634778</v>
      </c>
      <c r="O1362" s="367" t="s">
        <v>1323</v>
      </c>
      <c r="P1362" s="371">
        <v>44581</v>
      </c>
      <c r="Q1362" s="372">
        <v>79.868751329999995</v>
      </c>
      <c r="R1362" s="372">
        <v>53.907544539619543</v>
      </c>
      <c r="S1362" s="367">
        <v>1</v>
      </c>
      <c r="U1362" s="369"/>
      <c r="W1362" s="369"/>
      <c r="Y1362" s="369"/>
      <c r="AA1362" s="369"/>
      <c r="AB1362" s="369">
        <v>3.0273524300971091E-2</v>
      </c>
      <c r="AD1362" s="575">
        <v>0</v>
      </c>
      <c r="AE1362" s="370" t="s">
        <v>1836</v>
      </c>
      <c r="AF1362" s="370" t="s">
        <v>1833</v>
      </c>
      <c r="AG1362" s="374" t="s">
        <v>1458</v>
      </c>
      <c r="AH1362" s="374" t="s">
        <v>1819</v>
      </c>
      <c r="AI1362" s="374">
        <v>1000</v>
      </c>
      <c r="AJ1362" s="374">
        <v>1000</v>
      </c>
      <c r="AK1362" s="374">
        <v>1000</v>
      </c>
      <c r="AL1362" s="722">
        <v>0</v>
      </c>
      <c r="AM1362" s="722">
        <v>0</v>
      </c>
      <c r="AN1362" s="369" t="s">
        <v>1834</v>
      </c>
      <c r="AO1362" s="367" t="s">
        <v>1326</v>
      </c>
      <c r="AP1362" s="370" t="s">
        <v>1821</v>
      </c>
      <c r="AQ1362" s="376" t="s">
        <v>677</v>
      </c>
      <c r="AR1362" s="369">
        <v>0</v>
      </c>
      <c r="AS1362" s="369">
        <v>0</v>
      </c>
      <c r="AT1362" s="369" t="s">
        <v>1424</v>
      </c>
      <c r="AW1362"/>
      <c r="AX1362" s="198"/>
      <c r="AY1362" s="184"/>
      <c r="AZ1362" s="184"/>
      <c r="BA1362" s="184"/>
      <c r="BB1362" s="186"/>
      <c r="BC1362" s="184"/>
      <c r="BD1362" s="184"/>
      <c r="BE1362" s="184"/>
      <c r="BF1362" s="184"/>
      <c r="BG1362" s="186"/>
      <c r="BH1362" s="186"/>
      <c r="BI1362" s="199"/>
      <c r="BJ1362" s="199"/>
      <c r="BK1362" s="199"/>
      <c r="BL1362" s="186"/>
      <c r="BM1362" s="186"/>
      <c r="BN1362" s="186"/>
      <c r="BO1362" s="186"/>
      <c r="BP1362" s="186"/>
      <c r="BQ1362" s="186"/>
      <c r="BR1362" s="186"/>
      <c r="BS1362" s="186"/>
      <c r="BT1362" s="187"/>
      <c r="BU1362" s="188"/>
      <c r="BV1362" s="189"/>
      <c r="BW1362" s="185"/>
      <c r="BX1362"/>
      <c r="BZ1362"/>
    </row>
    <row r="1363" spans="2:78" ht="18.75">
      <c r="B1363" s="363" t="s">
        <v>1561</v>
      </c>
      <c r="C1363" s="364">
        <v>43103846000160</v>
      </c>
      <c r="D1363" s="365" t="s">
        <v>11</v>
      </c>
      <c r="E1363" s="365" t="s">
        <v>620</v>
      </c>
      <c r="F1363" s="365" t="s">
        <v>665</v>
      </c>
      <c r="G1363" s="366" t="s">
        <v>740</v>
      </c>
      <c r="H1363" s="366" t="s">
        <v>34</v>
      </c>
      <c r="I1363" s="366" t="s">
        <v>1424</v>
      </c>
      <c r="J1363" s="366" t="s">
        <v>608</v>
      </c>
      <c r="K1363" s="367" t="s">
        <v>48</v>
      </c>
      <c r="L1363" s="368"/>
      <c r="M1363" s="368" t="s">
        <v>1424</v>
      </c>
      <c r="N1363" s="367">
        <v>634824</v>
      </c>
      <c r="O1363" s="367" t="s">
        <v>1323</v>
      </c>
      <c r="P1363" s="371">
        <v>44580</v>
      </c>
      <c r="Q1363" s="372">
        <v>28.24</v>
      </c>
      <c r="R1363" s="372">
        <v>18.975297297297288</v>
      </c>
      <c r="S1363" s="367">
        <v>2</v>
      </c>
      <c r="U1363" s="369"/>
      <c r="W1363" s="369"/>
      <c r="Y1363" s="369"/>
      <c r="AA1363" s="369"/>
      <c r="AB1363" s="369">
        <v>7.7151998226195062E-2</v>
      </c>
      <c r="AD1363" s="575">
        <v>0</v>
      </c>
      <c r="AE1363" s="370" t="s">
        <v>1836</v>
      </c>
      <c r="AF1363" s="370" t="s">
        <v>1833</v>
      </c>
      <c r="AG1363" s="374" t="s">
        <v>1458</v>
      </c>
      <c r="AH1363" s="374" t="s">
        <v>1894</v>
      </c>
      <c r="AI1363" s="374">
        <v>1000</v>
      </c>
      <c r="AJ1363" s="374">
        <v>0</v>
      </c>
      <c r="AK1363" s="374">
        <v>0</v>
      </c>
      <c r="AL1363" s="722">
        <v>0</v>
      </c>
      <c r="AM1363" s="722">
        <v>0</v>
      </c>
      <c r="AN1363" s="369" t="s">
        <v>1834</v>
      </c>
      <c r="AO1363" s="367" t="s">
        <v>1323</v>
      </c>
      <c r="AP1363" s="370" t="s">
        <v>1821</v>
      </c>
      <c r="AQ1363" s="376" t="s">
        <v>1815</v>
      </c>
      <c r="AR1363" s="369">
        <v>0</v>
      </c>
      <c r="AS1363" s="369">
        <v>0</v>
      </c>
      <c r="AT1363" s="369" t="s">
        <v>1424</v>
      </c>
      <c r="AW1363"/>
      <c r="AX1363" s="198"/>
      <c r="AY1363" s="184"/>
      <c r="AZ1363" s="184"/>
      <c r="BA1363" s="184"/>
      <c r="BB1363" s="186"/>
      <c r="BC1363" s="184"/>
      <c r="BD1363" s="184"/>
      <c r="BE1363" s="184"/>
      <c r="BF1363" s="184"/>
      <c r="BG1363" s="186"/>
      <c r="BH1363" s="186"/>
      <c r="BI1363" s="199"/>
      <c r="BJ1363" s="199"/>
      <c r="BK1363" s="199"/>
      <c r="BL1363" s="186"/>
      <c r="BM1363" s="186"/>
      <c r="BN1363" s="186"/>
      <c r="BO1363" s="186"/>
      <c r="BP1363" s="186"/>
      <c r="BQ1363" s="186"/>
      <c r="BR1363" s="186"/>
      <c r="BS1363" s="186"/>
      <c r="BT1363" s="187"/>
      <c r="BU1363" s="188"/>
      <c r="BV1363" s="189"/>
      <c r="BW1363" s="185"/>
      <c r="BX1363"/>
      <c r="BZ1363"/>
    </row>
    <row r="1364" spans="2:78" ht="18.75">
      <c r="B1364" s="363" t="s">
        <v>585</v>
      </c>
      <c r="C1364" s="364">
        <v>41088682000113</v>
      </c>
      <c r="D1364" s="365" t="s">
        <v>14</v>
      </c>
      <c r="E1364" s="365" t="s">
        <v>15</v>
      </c>
      <c r="F1364" s="365" t="s">
        <v>16</v>
      </c>
      <c r="G1364" s="366" t="s">
        <v>1424</v>
      </c>
      <c r="H1364" s="366" t="s">
        <v>34</v>
      </c>
      <c r="I1364" s="366" t="s">
        <v>34</v>
      </c>
      <c r="J1364" s="366" t="s">
        <v>692</v>
      </c>
      <c r="K1364" s="367" t="s">
        <v>48</v>
      </c>
      <c r="L1364" s="368"/>
      <c r="M1364" s="368" t="s">
        <v>1421</v>
      </c>
      <c r="N1364" s="367">
        <v>634964</v>
      </c>
      <c r="O1364" s="367" t="s">
        <v>1323</v>
      </c>
      <c r="P1364" s="371">
        <v>44306</v>
      </c>
      <c r="Q1364" s="372">
        <v>22.068870010000001</v>
      </c>
      <c r="R1364" s="372">
        <v>13.875411432539682</v>
      </c>
      <c r="S1364" s="367">
        <v>2</v>
      </c>
      <c r="T1364" s="369">
        <v>-0.23603230218228399</v>
      </c>
      <c r="U1364" s="369">
        <v>-2.5289732834305476</v>
      </c>
      <c r="V1364" s="369">
        <v>-0.13007671427845635</v>
      </c>
      <c r="W1364" s="369">
        <v>-1.1653380188110234</v>
      </c>
      <c r="Y1364" s="369"/>
      <c r="AA1364" s="369"/>
      <c r="AB1364" s="369">
        <v>0.18878816657562089</v>
      </c>
      <c r="AC1364" s="373">
        <v>-1.2802611745630894</v>
      </c>
      <c r="AD1364" s="575">
        <v>41536017000145</v>
      </c>
      <c r="AE1364" s="370" t="s">
        <v>2137</v>
      </c>
      <c r="AF1364" s="370" t="s">
        <v>1833</v>
      </c>
      <c r="AG1364" s="374" t="s">
        <v>1458</v>
      </c>
      <c r="AH1364" s="374" t="s">
        <v>1819</v>
      </c>
      <c r="AI1364" s="374">
        <v>1000</v>
      </c>
      <c r="AJ1364" s="374">
        <v>1000</v>
      </c>
      <c r="AK1364" s="374">
        <v>1000</v>
      </c>
      <c r="AL1364" s="722">
        <v>1.5</v>
      </c>
      <c r="AM1364" s="722">
        <v>20</v>
      </c>
      <c r="AN1364" s="369" t="s">
        <v>1815</v>
      </c>
      <c r="AO1364" s="367" t="s">
        <v>1326</v>
      </c>
      <c r="AP1364" s="370" t="s">
        <v>1816</v>
      </c>
      <c r="AQ1364" s="376" t="s">
        <v>718</v>
      </c>
      <c r="AR1364" s="369">
        <v>3.0000000000000001E-3</v>
      </c>
      <c r="AS1364" s="369">
        <v>3.0000000000000001E-3</v>
      </c>
      <c r="AT1364" s="369" t="s">
        <v>1424</v>
      </c>
      <c r="AW1364"/>
      <c r="AX1364" s="198"/>
      <c r="AY1364" s="184"/>
      <c r="AZ1364" s="184"/>
      <c r="BA1364" s="184"/>
      <c r="BB1364" s="186"/>
      <c r="BC1364" s="184"/>
      <c r="BD1364" s="184"/>
      <c r="BE1364" s="184"/>
      <c r="BF1364" s="184"/>
      <c r="BG1364" s="186"/>
      <c r="BH1364" s="186"/>
      <c r="BI1364" s="199"/>
      <c r="BJ1364" s="199"/>
      <c r="BK1364" s="199"/>
      <c r="BL1364" s="186"/>
      <c r="BM1364" s="186"/>
      <c r="BN1364" s="186"/>
      <c r="BO1364" s="186"/>
      <c r="BP1364" s="186"/>
      <c r="BQ1364" s="186"/>
      <c r="BR1364" s="186"/>
      <c r="BS1364" s="186"/>
      <c r="BT1364" s="187"/>
      <c r="BU1364" s="188"/>
      <c r="BV1364" s="189"/>
      <c r="BW1364" s="185"/>
      <c r="BX1364"/>
      <c r="BZ1364"/>
    </row>
    <row r="1365" spans="2:78" ht="18.75">
      <c r="B1365" s="363" t="s">
        <v>471</v>
      </c>
      <c r="C1365" s="364"/>
      <c r="D1365" s="365" t="s">
        <v>11</v>
      </c>
      <c r="E1365" s="365" t="s">
        <v>621</v>
      </c>
      <c r="F1365" s="365" t="s">
        <v>694</v>
      </c>
      <c r="G1365" s="366" t="s">
        <v>740</v>
      </c>
      <c r="H1365" s="366" t="s">
        <v>34</v>
      </c>
      <c r="I1365" s="366" t="s">
        <v>1424</v>
      </c>
      <c r="J1365" s="366" t="s">
        <v>608</v>
      </c>
      <c r="L1365" s="368"/>
      <c r="M1365" s="368" t="s">
        <v>34</v>
      </c>
      <c r="N1365" s="367">
        <v>635685</v>
      </c>
      <c r="O1365" s="367" t="s">
        <v>1323</v>
      </c>
      <c r="P1365" s="371"/>
      <c r="S1365" s="367"/>
      <c r="U1365" s="369"/>
      <c r="W1365" s="369"/>
      <c r="Y1365" s="369"/>
      <c r="AA1365" s="369"/>
      <c r="AD1365" s="575">
        <v>34706691000165</v>
      </c>
      <c r="AE1365" s="370"/>
      <c r="AF1365" s="370"/>
      <c r="AG1365" s="374" t="s">
        <v>1458</v>
      </c>
      <c r="AH1365" s="374"/>
      <c r="AI1365" s="374">
        <v>500</v>
      </c>
      <c r="AJ1365" s="374">
        <v>100</v>
      </c>
      <c r="AK1365" s="374">
        <v>100</v>
      </c>
      <c r="AN1365" s="369"/>
      <c r="AO1365" s="367" t="s">
        <v>1326</v>
      </c>
      <c r="AP1365" s="370"/>
      <c r="AR1365" s="369">
        <v>1.8664E-3</v>
      </c>
      <c r="AS1365" s="369">
        <v>1.8664E-3</v>
      </c>
      <c r="AT1365" s="369" t="s">
        <v>1424</v>
      </c>
      <c r="AW1365"/>
      <c r="AX1365" s="198"/>
      <c r="AY1365" s="184"/>
      <c r="AZ1365" s="184"/>
      <c r="BA1365" s="184"/>
      <c r="BB1365" s="186"/>
      <c r="BC1365" s="184"/>
      <c r="BD1365" s="184"/>
      <c r="BE1365" s="184"/>
      <c r="BF1365" s="184"/>
      <c r="BG1365" s="186"/>
      <c r="BH1365" s="186"/>
      <c r="BI1365" s="199"/>
      <c r="BJ1365" s="199"/>
      <c r="BK1365" s="199"/>
      <c r="BL1365" s="186"/>
      <c r="BM1365" s="186"/>
      <c r="BN1365" s="186"/>
      <c r="BO1365" s="186"/>
      <c r="BP1365" s="186"/>
      <c r="BQ1365" s="186"/>
      <c r="BR1365" s="186"/>
      <c r="BS1365" s="186"/>
      <c r="BT1365" s="187"/>
      <c r="BU1365" s="188"/>
      <c r="BV1365" s="189"/>
      <c r="BW1365" s="185"/>
      <c r="BX1365"/>
      <c r="BZ1365"/>
    </row>
    <row r="1366" spans="2:78" ht="18.75">
      <c r="B1366" s="363" t="s">
        <v>1292</v>
      </c>
      <c r="C1366" s="364"/>
      <c r="D1366" s="365" t="s">
        <v>11</v>
      </c>
      <c r="E1366" s="365" t="s">
        <v>621</v>
      </c>
      <c r="F1366" s="365" t="s">
        <v>694</v>
      </c>
      <c r="G1366" s="366" t="s">
        <v>867</v>
      </c>
      <c r="H1366" s="366" t="s">
        <v>34</v>
      </c>
      <c r="I1366" s="366" t="s">
        <v>1424</v>
      </c>
      <c r="J1366" s="366" t="s">
        <v>608</v>
      </c>
      <c r="L1366" s="368"/>
      <c r="M1366" s="368" t="s">
        <v>34</v>
      </c>
      <c r="N1366" s="367">
        <v>636797</v>
      </c>
      <c r="O1366" s="367" t="s">
        <v>1323</v>
      </c>
      <c r="P1366" s="371"/>
      <c r="S1366" s="367"/>
      <c r="U1366" s="369"/>
      <c r="W1366" s="369"/>
      <c r="Y1366" s="369"/>
      <c r="AA1366" s="369"/>
      <c r="AD1366" s="575">
        <v>44315864000178</v>
      </c>
      <c r="AE1366" s="370"/>
      <c r="AF1366" s="370"/>
      <c r="AG1366" s="374" t="s">
        <v>721</v>
      </c>
      <c r="AH1366" s="374"/>
      <c r="AI1366" s="374">
        <v>100</v>
      </c>
      <c r="AJ1366" s="374">
        <v>100</v>
      </c>
      <c r="AK1366" s="374">
        <v>100</v>
      </c>
      <c r="AN1366" s="369"/>
      <c r="AO1366" s="367" t="s">
        <v>1326</v>
      </c>
      <c r="AP1366" s="370"/>
      <c r="AR1366" s="369">
        <v>1.33333333333333E-3</v>
      </c>
      <c r="AS1366" s="369">
        <v>1.33333333333333E-3</v>
      </c>
      <c r="AT1366" s="369" t="s">
        <v>1424</v>
      </c>
      <c r="AW1366"/>
      <c r="AX1366" s="198"/>
      <c r="AY1366" s="184"/>
      <c r="AZ1366" s="184"/>
      <c r="BA1366" s="184"/>
      <c r="BB1366" s="186"/>
      <c r="BC1366" s="184"/>
      <c r="BD1366" s="184"/>
      <c r="BE1366" s="184"/>
      <c r="BF1366" s="184"/>
      <c r="BG1366" s="186"/>
      <c r="BH1366" s="186"/>
      <c r="BI1366" s="199"/>
      <c r="BJ1366" s="199"/>
      <c r="BK1366" s="199"/>
      <c r="BL1366" s="186"/>
      <c r="BM1366" s="186"/>
      <c r="BN1366" s="186"/>
      <c r="BO1366" s="186"/>
      <c r="BP1366" s="186"/>
      <c r="BQ1366" s="186"/>
      <c r="BR1366" s="186"/>
      <c r="BS1366" s="186"/>
      <c r="BT1366" s="187"/>
      <c r="BU1366" s="188"/>
      <c r="BV1366" s="189"/>
      <c r="BW1366" s="185"/>
      <c r="BX1366"/>
      <c r="BZ1366"/>
    </row>
    <row r="1367" spans="2:78" ht="18.75">
      <c r="B1367" s="363" t="s">
        <v>1758</v>
      </c>
      <c r="C1367" s="364">
        <v>44515852000197</v>
      </c>
      <c r="D1367" s="365" t="s">
        <v>14</v>
      </c>
      <c r="E1367" s="365" t="s">
        <v>607</v>
      </c>
      <c r="F1367" s="365" t="s">
        <v>1424</v>
      </c>
      <c r="G1367" s="366" t="s">
        <v>1424</v>
      </c>
      <c r="H1367" s="366" t="s">
        <v>34</v>
      </c>
      <c r="I1367" s="366" t="s">
        <v>1424</v>
      </c>
      <c r="J1367" s="366" t="s">
        <v>611</v>
      </c>
      <c r="K1367" s="367" t="s">
        <v>48</v>
      </c>
      <c r="L1367" s="368"/>
      <c r="M1367" s="368" t="s">
        <v>1424</v>
      </c>
      <c r="N1367" s="367">
        <v>636932</v>
      </c>
      <c r="O1367" s="367" t="s">
        <v>1323</v>
      </c>
      <c r="P1367" s="371">
        <v>44569</v>
      </c>
      <c r="Q1367" s="372">
        <v>13.474153299999999</v>
      </c>
      <c r="R1367" s="372">
        <v>14.311245871353382</v>
      </c>
      <c r="S1367" s="367">
        <v>2</v>
      </c>
      <c r="U1367" s="369"/>
      <c r="W1367" s="369"/>
      <c r="Y1367" s="369"/>
      <c r="AA1367" s="369"/>
      <c r="AB1367" s="369">
        <v>0.2521563863029192</v>
      </c>
      <c r="AD1367" s="575">
        <v>0</v>
      </c>
      <c r="AE1367" s="370" t="s">
        <v>2094</v>
      </c>
      <c r="AF1367" s="370" t="s">
        <v>1833</v>
      </c>
      <c r="AG1367" s="374" t="s">
        <v>1458</v>
      </c>
      <c r="AH1367" s="374" t="s">
        <v>1819</v>
      </c>
      <c r="AI1367" s="374">
        <v>1000</v>
      </c>
      <c r="AJ1367" s="374">
        <v>100</v>
      </c>
      <c r="AK1367" s="374">
        <v>100</v>
      </c>
      <c r="AL1367" s="722">
        <v>0</v>
      </c>
      <c r="AM1367" s="722">
        <v>0</v>
      </c>
      <c r="AN1367" s="369" t="s">
        <v>1834</v>
      </c>
      <c r="AO1367" s="367" t="s">
        <v>1326</v>
      </c>
      <c r="AP1367" s="370" t="s">
        <v>1816</v>
      </c>
      <c r="AQ1367" s="376" t="s">
        <v>661</v>
      </c>
      <c r="AR1367" s="369">
        <v>4.9994999999999996E-3</v>
      </c>
      <c r="AS1367" s="369">
        <v>4.9994999999999996E-3</v>
      </c>
      <c r="AT1367" s="369" t="s">
        <v>1424</v>
      </c>
      <c r="AW1367"/>
      <c r="AX1367" s="198"/>
      <c r="AY1367" s="184"/>
      <c r="AZ1367" s="184"/>
      <c r="BA1367" s="184"/>
      <c r="BB1367" s="186"/>
      <c r="BC1367" s="184"/>
      <c r="BD1367" s="184"/>
      <c r="BE1367" s="184"/>
      <c r="BF1367" s="184"/>
      <c r="BG1367" s="186"/>
      <c r="BH1367" s="186"/>
      <c r="BI1367" s="199"/>
      <c r="BJ1367" s="199"/>
      <c r="BK1367" s="199"/>
      <c r="BL1367" s="186"/>
      <c r="BM1367" s="186"/>
      <c r="BN1367" s="186"/>
      <c r="BO1367" s="186"/>
      <c r="BP1367" s="186"/>
      <c r="BQ1367" s="186"/>
      <c r="BR1367" s="186"/>
      <c r="BS1367" s="186"/>
      <c r="BT1367" s="187"/>
      <c r="BU1367" s="188"/>
      <c r="BV1367" s="189"/>
      <c r="BW1367" s="185"/>
      <c r="BX1367"/>
      <c r="BZ1367"/>
    </row>
    <row r="1368" spans="2:78" ht="18.75">
      <c r="B1368" s="363" t="s">
        <v>769</v>
      </c>
      <c r="C1368" s="364">
        <v>44613740000179</v>
      </c>
      <c r="D1368" s="365" t="s">
        <v>13</v>
      </c>
      <c r="E1368" s="365" t="s">
        <v>615</v>
      </c>
      <c r="F1368" s="365" t="s">
        <v>619</v>
      </c>
      <c r="G1368" s="366" t="s">
        <v>34</v>
      </c>
      <c r="H1368" s="366" t="s">
        <v>1340</v>
      </c>
      <c r="I1368" s="366" t="s">
        <v>34</v>
      </c>
      <c r="J1368" s="366" t="s">
        <v>1424</v>
      </c>
      <c r="K1368" s="367" t="s">
        <v>48</v>
      </c>
      <c r="L1368" s="368"/>
      <c r="M1368" s="368" t="s">
        <v>34</v>
      </c>
      <c r="N1368" s="367">
        <v>637157</v>
      </c>
      <c r="O1368" s="367" t="s">
        <v>1323</v>
      </c>
      <c r="P1368" s="371">
        <v>44581</v>
      </c>
      <c r="S1368" s="367">
        <v>1</v>
      </c>
      <c r="U1368" s="369"/>
      <c r="W1368" s="369"/>
      <c r="Y1368" s="369"/>
      <c r="AA1368" s="369"/>
      <c r="AD1368" s="575">
        <v>44574244000153</v>
      </c>
      <c r="AE1368" s="370" t="s">
        <v>2078</v>
      </c>
      <c r="AF1368" s="370" t="s">
        <v>1833</v>
      </c>
      <c r="AG1368" s="374" t="s">
        <v>1458</v>
      </c>
      <c r="AH1368" s="374" t="s">
        <v>1819</v>
      </c>
      <c r="AI1368" s="374">
        <v>1000</v>
      </c>
      <c r="AJ1368" s="374">
        <v>500</v>
      </c>
      <c r="AK1368" s="374">
        <v>500</v>
      </c>
      <c r="AL1368" s="722">
        <v>0</v>
      </c>
      <c r="AM1368" s="722">
        <v>0</v>
      </c>
      <c r="AN1368" s="369" t="s">
        <v>1834</v>
      </c>
      <c r="AO1368" s="367" t="s">
        <v>1326</v>
      </c>
      <c r="AP1368" s="370" t="s">
        <v>1835</v>
      </c>
      <c r="AQ1368" s="376" t="s">
        <v>670</v>
      </c>
      <c r="AR1368" s="369">
        <v>4.0000000000000001E-3</v>
      </c>
      <c r="AS1368" s="369">
        <v>4.0000000000000001E-3</v>
      </c>
      <c r="AT1368" s="369" t="s">
        <v>1424</v>
      </c>
      <c r="AW1368"/>
      <c r="AX1368" s="198"/>
      <c r="AY1368" s="184"/>
      <c r="AZ1368" s="184"/>
      <c r="BA1368" s="184"/>
      <c r="BB1368" s="186"/>
      <c r="BC1368" s="184"/>
      <c r="BD1368" s="184"/>
      <c r="BE1368" s="184"/>
      <c r="BF1368" s="184"/>
      <c r="BG1368" s="186"/>
      <c r="BH1368" s="186"/>
      <c r="BI1368" s="199"/>
      <c r="BJ1368" s="199"/>
      <c r="BK1368" s="199"/>
      <c r="BL1368" s="186"/>
      <c r="BM1368" s="186"/>
      <c r="BN1368" s="186"/>
      <c r="BO1368" s="186"/>
      <c r="BP1368" s="186"/>
      <c r="BQ1368" s="186"/>
      <c r="BR1368" s="186"/>
      <c r="BS1368" s="186"/>
      <c r="BT1368" s="187"/>
      <c r="BU1368" s="188"/>
      <c r="BV1368" s="189"/>
      <c r="BW1368" s="185"/>
      <c r="BX1368"/>
      <c r="BZ1368"/>
    </row>
    <row r="1369" spans="2:78" ht="18.75">
      <c r="B1369" s="363" t="s">
        <v>1395</v>
      </c>
      <c r="C1369" s="364"/>
      <c r="D1369" s="365" t="s">
        <v>11</v>
      </c>
      <c r="E1369" s="365" t="s">
        <v>621</v>
      </c>
      <c r="F1369" s="365" t="s">
        <v>674</v>
      </c>
      <c r="G1369" s="366" t="s">
        <v>868</v>
      </c>
      <c r="H1369" s="366" t="s">
        <v>34</v>
      </c>
      <c r="I1369" s="366" t="s">
        <v>1424</v>
      </c>
      <c r="J1369" s="366" t="s">
        <v>608</v>
      </c>
      <c r="L1369" s="368"/>
      <c r="M1369" s="368" t="s">
        <v>34</v>
      </c>
      <c r="N1369" s="367">
        <v>639011</v>
      </c>
      <c r="O1369" s="367" t="s">
        <v>1323</v>
      </c>
      <c r="P1369" s="371"/>
      <c r="S1369" s="367"/>
      <c r="U1369" s="369"/>
      <c r="W1369" s="369"/>
      <c r="Y1369" s="369"/>
      <c r="AA1369" s="369"/>
      <c r="AD1369" s="575">
        <v>43774619000166</v>
      </c>
      <c r="AE1369" s="370"/>
      <c r="AF1369" s="370"/>
      <c r="AG1369" s="374" t="s">
        <v>1459</v>
      </c>
      <c r="AH1369" s="374"/>
      <c r="AI1369" s="374">
        <v>20000</v>
      </c>
      <c r="AJ1369" s="374">
        <v>5000</v>
      </c>
      <c r="AK1369" s="374">
        <v>20000</v>
      </c>
      <c r="AN1369" s="369"/>
      <c r="AO1369" s="367" t="s">
        <v>1326</v>
      </c>
      <c r="AP1369" s="370"/>
      <c r="AR1369" s="369">
        <v>2.0002499999999999E-3</v>
      </c>
      <c r="AS1369" s="369">
        <v>2.0002499999999999E-3</v>
      </c>
      <c r="AT1369" s="369" t="s">
        <v>1424</v>
      </c>
      <c r="AW1369"/>
      <c r="AX1369" s="198"/>
      <c r="AY1369" s="184"/>
      <c r="AZ1369" s="184"/>
      <c r="BA1369" s="184"/>
      <c r="BB1369" s="186"/>
      <c r="BC1369" s="184"/>
      <c r="BD1369" s="184"/>
      <c r="BE1369" s="184"/>
      <c r="BF1369" s="184"/>
      <c r="BG1369" s="186"/>
      <c r="BH1369" s="186"/>
      <c r="BI1369" s="199"/>
      <c r="BJ1369" s="199"/>
      <c r="BK1369" s="199"/>
      <c r="BL1369" s="186"/>
      <c r="BM1369" s="186"/>
      <c r="BN1369" s="186"/>
      <c r="BO1369" s="186"/>
      <c r="BP1369" s="186"/>
      <c r="BQ1369" s="186"/>
      <c r="BR1369" s="186"/>
      <c r="BS1369" s="186"/>
      <c r="BT1369" s="187"/>
      <c r="BU1369" s="188"/>
      <c r="BV1369" s="189"/>
      <c r="BW1369" s="185"/>
      <c r="BX1369"/>
      <c r="BZ1369"/>
    </row>
    <row r="1370" spans="2:78" ht="18.75">
      <c r="B1370" s="363" t="s">
        <v>1536</v>
      </c>
      <c r="C1370" s="364">
        <v>45295229000139</v>
      </c>
      <c r="D1370" s="365" t="s">
        <v>14</v>
      </c>
      <c r="E1370" s="365" t="s">
        <v>607</v>
      </c>
      <c r="F1370" s="365" t="s">
        <v>1424</v>
      </c>
      <c r="G1370" s="366" t="s">
        <v>1424</v>
      </c>
      <c r="H1370" s="366" t="s">
        <v>34</v>
      </c>
      <c r="I1370" s="366" t="s">
        <v>34</v>
      </c>
      <c r="J1370" s="366" t="s">
        <v>612</v>
      </c>
      <c r="K1370" s="367" t="s">
        <v>1815</v>
      </c>
      <c r="L1370" s="368"/>
      <c r="M1370" s="368" t="s">
        <v>1424</v>
      </c>
      <c r="N1370" s="367">
        <v>639605</v>
      </c>
      <c r="O1370" s="367" t="s">
        <v>1323</v>
      </c>
      <c r="P1370" s="371">
        <v>44611</v>
      </c>
      <c r="Q1370" s="372">
        <v>8.1758143600000004</v>
      </c>
      <c r="R1370" s="372">
        <v>8.6005252487037094</v>
      </c>
      <c r="S1370" s="367">
        <v>2</v>
      </c>
      <c r="U1370" s="369"/>
      <c r="W1370" s="369"/>
      <c r="Y1370" s="369"/>
      <c r="AA1370" s="369"/>
      <c r="AB1370" s="369">
        <v>0.24388587171512058</v>
      </c>
      <c r="AD1370" s="575">
        <v>0</v>
      </c>
      <c r="AE1370" s="370" t="s">
        <v>1889</v>
      </c>
      <c r="AF1370" s="370" t="s">
        <v>1833</v>
      </c>
      <c r="AG1370" s="374" t="s">
        <v>1458</v>
      </c>
      <c r="AH1370" s="374" t="s">
        <v>1894</v>
      </c>
      <c r="AI1370" s="374">
        <v>0</v>
      </c>
      <c r="AJ1370" s="374">
        <v>0</v>
      </c>
      <c r="AK1370" s="374">
        <v>0</v>
      </c>
      <c r="AL1370" s="722">
        <v>0</v>
      </c>
      <c r="AM1370" s="722">
        <v>0</v>
      </c>
      <c r="AN1370" s="369" t="s">
        <v>1834</v>
      </c>
      <c r="AO1370" s="367" t="s">
        <v>1326</v>
      </c>
      <c r="AP1370" s="370" t="s">
        <v>1816</v>
      </c>
      <c r="AQ1370" s="376" t="s">
        <v>689</v>
      </c>
      <c r="AR1370" s="369">
        <v>5.0000000000000001E-3</v>
      </c>
      <c r="AS1370" s="369">
        <v>5.0000000000000001E-3</v>
      </c>
      <c r="AT1370" s="369" t="s">
        <v>1424</v>
      </c>
      <c r="AW1370"/>
      <c r="AX1370" s="198"/>
      <c r="AY1370" s="184"/>
      <c r="AZ1370" s="184"/>
      <c r="BA1370" s="184"/>
      <c r="BB1370" s="186"/>
      <c r="BC1370" s="184"/>
      <c r="BD1370" s="184"/>
      <c r="BE1370" s="184"/>
      <c r="BF1370" s="184"/>
      <c r="BG1370" s="186"/>
      <c r="BH1370" s="186"/>
      <c r="BI1370" s="199"/>
      <c r="BJ1370" s="199"/>
      <c r="BK1370" s="199"/>
      <c r="BL1370" s="186"/>
      <c r="BM1370" s="186"/>
      <c r="BN1370" s="186"/>
      <c r="BO1370" s="186"/>
      <c r="BP1370" s="186"/>
      <c r="BQ1370" s="186"/>
      <c r="BR1370" s="186"/>
      <c r="BS1370" s="186"/>
      <c r="BT1370" s="187"/>
      <c r="BU1370" s="188"/>
      <c r="BV1370" s="189"/>
      <c r="BW1370" s="185"/>
      <c r="BX1370"/>
      <c r="BZ1370"/>
    </row>
    <row r="1371" spans="2:78" ht="18.75">
      <c r="B1371" s="363" t="s">
        <v>1222</v>
      </c>
      <c r="C1371" s="364">
        <v>45126846000100</v>
      </c>
      <c r="D1371" s="365" t="s">
        <v>14</v>
      </c>
      <c r="E1371" s="365" t="s">
        <v>607</v>
      </c>
      <c r="F1371" s="365" t="s">
        <v>1424</v>
      </c>
      <c r="G1371" s="366" t="s">
        <v>1424</v>
      </c>
      <c r="H1371" s="366" t="s">
        <v>34</v>
      </c>
      <c r="I1371" s="366" t="s">
        <v>34</v>
      </c>
      <c r="J1371" s="366" t="s">
        <v>608</v>
      </c>
      <c r="K1371" s="367" t="s">
        <v>48</v>
      </c>
      <c r="L1371" s="368"/>
      <c r="M1371" s="368" t="s">
        <v>34</v>
      </c>
      <c r="N1371" s="367">
        <v>640441</v>
      </c>
      <c r="O1371" s="367" t="s">
        <v>1323</v>
      </c>
      <c r="P1371" s="371">
        <v>44609</v>
      </c>
      <c r="Q1371" s="372">
        <v>30.216613370000001</v>
      </c>
      <c r="R1371" s="372">
        <v>22.396246708598731</v>
      </c>
      <c r="S1371" s="367">
        <v>2</v>
      </c>
      <c r="U1371" s="369"/>
      <c r="W1371" s="369"/>
      <c r="Y1371" s="369"/>
      <c r="AA1371" s="369"/>
      <c r="AB1371" s="369">
        <v>0.20129987543274314</v>
      </c>
      <c r="AD1371" s="575">
        <v>45127383000100</v>
      </c>
      <c r="AE1371" s="370" t="s">
        <v>2167</v>
      </c>
      <c r="AF1371" s="370" t="s">
        <v>1833</v>
      </c>
      <c r="AG1371" s="374" t="s">
        <v>1458</v>
      </c>
      <c r="AH1371" s="374" t="s">
        <v>1819</v>
      </c>
      <c r="AI1371" s="374">
        <v>1000</v>
      </c>
      <c r="AJ1371" s="374">
        <v>1000</v>
      </c>
      <c r="AK1371" s="374">
        <v>1000</v>
      </c>
      <c r="AL1371" s="722">
        <v>0</v>
      </c>
      <c r="AM1371" s="722">
        <v>0</v>
      </c>
      <c r="AN1371" s="369" t="s">
        <v>1834</v>
      </c>
      <c r="AO1371" s="367" t="s">
        <v>1326</v>
      </c>
      <c r="AP1371" s="370" t="s">
        <v>1816</v>
      </c>
      <c r="AQ1371" s="376" t="s">
        <v>661</v>
      </c>
      <c r="AR1371" s="369">
        <v>5.0666666666666698E-3</v>
      </c>
      <c r="AS1371" s="369">
        <v>5.0666666666666698E-3</v>
      </c>
      <c r="AT1371" s="369" t="s">
        <v>1424</v>
      </c>
      <c r="AW1371"/>
      <c r="AX1371" s="198"/>
      <c r="AY1371" s="184"/>
      <c r="AZ1371" s="184"/>
      <c r="BA1371" s="184"/>
      <c r="BB1371" s="186"/>
      <c r="BC1371" s="184"/>
      <c r="BD1371" s="184"/>
      <c r="BE1371" s="184"/>
      <c r="BF1371" s="184"/>
      <c r="BG1371" s="186"/>
      <c r="BH1371" s="186"/>
      <c r="BI1371" s="199"/>
      <c r="BJ1371" s="199"/>
      <c r="BK1371" s="199"/>
      <c r="BL1371" s="186"/>
      <c r="BM1371" s="186"/>
      <c r="BN1371" s="186"/>
      <c r="BO1371" s="186"/>
      <c r="BP1371" s="186"/>
      <c r="BQ1371" s="186"/>
      <c r="BR1371" s="186"/>
      <c r="BS1371" s="186"/>
      <c r="BT1371" s="187"/>
      <c r="BU1371" s="188"/>
      <c r="BV1371" s="189"/>
      <c r="BW1371" s="185"/>
      <c r="BX1371"/>
      <c r="BZ1371"/>
    </row>
    <row r="1372" spans="2:78" ht="18.75">
      <c r="B1372" s="363" t="s">
        <v>855</v>
      </c>
      <c r="C1372" s="364">
        <v>44967234000188</v>
      </c>
      <c r="D1372" s="365" t="s">
        <v>14</v>
      </c>
      <c r="E1372" s="365" t="s">
        <v>607</v>
      </c>
      <c r="F1372" s="365" t="s">
        <v>1424</v>
      </c>
      <c r="G1372" s="366" t="s">
        <v>1424</v>
      </c>
      <c r="H1372" s="366" t="s">
        <v>34</v>
      </c>
      <c r="I1372" s="366" t="s">
        <v>34</v>
      </c>
      <c r="J1372" s="366" t="s">
        <v>608</v>
      </c>
      <c r="K1372" s="367" t="s">
        <v>48</v>
      </c>
      <c r="L1372" s="368"/>
      <c r="M1372" s="368" t="s">
        <v>1421</v>
      </c>
      <c r="N1372" s="367">
        <v>640492</v>
      </c>
      <c r="O1372" s="367" t="s">
        <v>1326</v>
      </c>
      <c r="P1372" s="371">
        <v>44603</v>
      </c>
      <c r="Q1372" s="372">
        <v>38.266079240000003</v>
      </c>
      <c r="R1372" s="372">
        <v>34.299337301473692</v>
      </c>
      <c r="S1372" s="367">
        <v>2</v>
      </c>
      <c r="U1372" s="369"/>
      <c r="W1372" s="369"/>
      <c r="Y1372" s="369"/>
      <c r="AA1372" s="369"/>
      <c r="AB1372" s="369">
        <v>0.15477053646550393</v>
      </c>
      <c r="AD1372" s="575">
        <v>0</v>
      </c>
      <c r="AE1372" s="370" t="s">
        <v>2168</v>
      </c>
      <c r="AF1372" s="370" t="s">
        <v>1833</v>
      </c>
      <c r="AG1372" s="374" t="s">
        <v>1458</v>
      </c>
      <c r="AH1372" s="374" t="s">
        <v>1819</v>
      </c>
      <c r="AI1372" s="374">
        <v>25000</v>
      </c>
      <c r="AJ1372" s="374">
        <v>10000</v>
      </c>
      <c r="AK1372" s="374">
        <v>10000</v>
      </c>
      <c r="AL1372" s="722">
        <v>0</v>
      </c>
      <c r="AM1372" s="722">
        <v>0</v>
      </c>
      <c r="AN1372" s="369" t="s">
        <v>1834</v>
      </c>
      <c r="AO1372" s="367" t="s">
        <v>1326</v>
      </c>
      <c r="AP1372" s="370" t="s">
        <v>1816</v>
      </c>
      <c r="AQ1372" s="376" t="s">
        <v>661</v>
      </c>
      <c r="AR1372" s="369">
        <v>0</v>
      </c>
      <c r="AS1372" s="369">
        <v>0</v>
      </c>
      <c r="AT1372" s="369" t="s">
        <v>1424</v>
      </c>
      <c r="AW1372"/>
      <c r="AX1372" s="198"/>
      <c r="AY1372" s="184"/>
      <c r="AZ1372" s="184"/>
      <c r="BA1372" s="184"/>
      <c r="BB1372" s="186"/>
      <c r="BC1372" s="184"/>
      <c r="BD1372" s="184"/>
      <c r="BE1372" s="184"/>
      <c r="BF1372" s="184"/>
      <c r="BG1372" s="186"/>
      <c r="BH1372" s="186"/>
      <c r="BI1372" s="199"/>
      <c r="BJ1372" s="199"/>
      <c r="BK1372" s="199"/>
      <c r="BL1372" s="186"/>
      <c r="BM1372" s="186"/>
      <c r="BN1372" s="186"/>
      <c r="BO1372" s="186"/>
      <c r="BP1372" s="186"/>
      <c r="BQ1372" s="186"/>
      <c r="BR1372" s="186"/>
      <c r="BS1372" s="186"/>
      <c r="BT1372" s="187"/>
      <c r="BU1372" s="188"/>
      <c r="BV1372" s="189"/>
      <c r="BW1372" s="185"/>
      <c r="BX1372"/>
      <c r="BZ1372"/>
    </row>
    <row r="1373" spans="2:78" ht="18.75">
      <c r="B1373" s="363" t="s">
        <v>1223</v>
      </c>
      <c r="C1373" s="364">
        <v>45126795000117</v>
      </c>
      <c r="D1373" s="365" t="s">
        <v>13</v>
      </c>
      <c r="E1373" s="365" t="s">
        <v>615</v>
      </c>
      <c r="F1373" s="365" t="s">
        <v>619</v>
      </c>
      <c r="G1373" s="366" t="s">
        <v>34</v>
      </c>
      <c r="H1373" s="366" t="s">
        <v>1340</v>
      </c>
      <c r="I1373" s="366" t="s">
        <v>34</v>
      </c>
      <c r="J1373" s="366" t="s">
        <v>611</v>
      </c>
      <c r="K1373" s="367" t="s">
        <v>48</v>
      </c>
      <c r="L1373" s="368" t="s">
        <v>1341</v>
      </c>
      <c r="M1373" s="368" t="s">
        <v>34</v>
      </c>
      <c r="N1373" s="367">
        <v>640506</v>
      </c>
      <c r="O1373" s="367" t="s">
        <v>1323</v>
      </c>
      <c r="P1373" s="371">
        <v>44604</v>
      </c>
      <c r="Q1373" s="372">
        <v>153.79210642000001</v>
      </c>
      <c r="R1373" s="372">
        <v>145.21730994541406</v>
      </c>
      <c r="S1373" s="367">
        <v>1</v>
      </c>
      <c r="U1373" s="369"/>
      <c r="W1373" s="369"/>
      <c r="Y1373" s="369"/>
      <c r="AA1373" s="369"/>
      <c r="AB1373" s="369">
        <v>3.5711030921063584E-2</v>
      </c>
      <c r="AD1373" s="575">
        <v>45127361000131</v>
      </c>
      <c r="AE1373" s="370" t="s">
        <v>2167</v>
      </c>
      <c r="AF1373" s="370" t="s">
        <v>1833</v>
      </c>
      <c r="AG1373" s="374" t="s">
        <v>1458</v>
      </c>
      <c r="AH1373" s="374" t="s">
        <v>1819</v>
      </c>
      <c r="AI1373" s="374">
        <v>1000</v>
      </c>
      <c r="AJ1373" s="374">
        <v>1000</v>
      </c>
      <c r="AK1373" s="374">
        <v>1000</v>
      </c>
      <c r="AL1373" s="722">
        <v>0</v>
      </c>
      <c r="AM1373" s="722">
        <v>0</v>
      </c>
      <c r="AN1373" s="369" t="s">
        <v>1834</v>
      </c>
      <c r="AO1373" s="367" t="s">
        <v>1326</v>
      </c>
      <c r="AP1373" s="370" t="s">
        <v>1835</v>
      </c>
      <c r="AQ1373" s="376" t="s">
        <v>666</v>
      </c>
      <c r="AR1373" s="369">
        <v>5.0666666666666698E-3</v>
      </c>
      <c r="AS1373" s="369">
        <v>5.0666666666666698E-3</v>
      </c>
      <c r="AT1373" s="369" t="s">
        <v>1424</v>
      </c>
      <c r="AW1373"/>
      <c r="AX1373" s="198"/>
      <c r="AY1373" s="184"/>
      <c r="AZ1373" s="184"/>
      <c r="BA1373" s="184"/>
      <c r="BB1373" s="186"/>
      <c r="BC1373" s="184"/>
      <c r="BD1373" s="184"/>
      <c r="BE1373" s="184"/>
      <c r="BF1373" s="184"/>
      <c r="BG1373" s="186"/>
      <c r="BH1373" s="186"/>
      <c r="BI1373" s="199"/>
      <c r="BJ1373" s="199"/>
      <c r="BK1373" s="199"/>
      <c r="BL1373" s="186"/>
      <c r="BM1373" s="186"/>
      <c r="BN1373" s="186"/>
      <c r="BO1373" s="186"/>
      <c r="BP1373" s="186"/>
      <c r="BQ1373" s="186"/>
      <c r="BR1373" s="186"/>
      <c r="BS1373" s="186"/>
      <c r="BT1373" s="187"/>
      <c r="BU1373" s="188"/>
      <c r="BV1373" s="189"/>
      <c r="BW1373" s="185"/>
      <c r="BX1373"/>
      <c r="BZ1373"/>
    </row>
    <row r="1374" spans="2:78" ht="18.75">
      <c r="B1374" s="363" t="s">
        <v>1747</v>
      </c>
      <c r="C1374" s="364">
        <v>45274764000103</v>
      </c>
      <c r="D1374" s="365" t="s">
        <v>14</v>
      </c>
      <c r="E1374" s="365" t="s">
        <v>614</v>
      </c>
      <c r="F1374" s="365" t="s">
        <v>691</v>
      </c>
      <c r="G1374" s="366" t="s">
        <v>1424</v>
      </c>
      <c r="H1374" s="366" t="s">
        <v>1340</v>
      </c>
      <c r="I1374" s="366" t="s">
        <v>34</v>
      </c>
      <c r="J1374" s="366" t="s">
        <v>608</v>
      </c>
      <c r="K1374" s="367" t="s">
        <v>48</v>
      </c>
      <c r="L1374" s="368"/>
      <c r="M1374" s="368" t="s">
        <v>1424</v>
      </c>
      <c r="N1374" s="367">
        <v>640530</v>
      </c>
      <c r="O1374" s="367" t="s">
        <v>1323</v>
      </c>
      <c r="P1374" s="371">
        <v>44618</v>
      </c>
      <c r="Q1374" s="372">
        <v>29.14459858</v>
      </c>
      <c r="R1374" s="372">
        <v>29.667355076012662</v>
      </c>
      <c r="S1374" s="367">
        <v>2</v>
      </c>
      <c r="U1374" s="369"/>
      <c r="W1374" s="369"/>
      <c r="Y1374" s="369"/>
      <c r="AA1374" s="369"/>
      <c r="AB1374" s="369">
        <v>7.6654019085495087E-2</v>
      </c>
      <c r="AD1374" s="575">
        <v>0</v>
      </c>
      <c r="AE1374" s="370" t="s">
        <v>2167</v>
      </c>
      <c r="AF1374" s="370" t="s">
        <v>1833</v>
      </c>
      <c r="AG1374" s="374" t="s">
        <v>1458</v>
      </c>
      <c r="AH1374" s="374" t="s">
        <v>1819</v>
      </c>
      <c r="AI1374" s="374">
        <v>1000</v>
      </c>
      <c r="AJ1374" s="374">
        <v>1000</v>
      </c>
      <c r="AK1374" s="374">
        <v>1000</v>
      </c>
      <c r="AL1374" s="722">
        <v>0</v>
      </c>
      <c r="AM1374" s="722">
        <v>0</v>
      </c>
      <c r="AN1374" s="369" t="s">
        <v>1834</v>
      </c>
      <c r="AO1374" s="367" t="s">
        <v>1326</v>
      </c>
      <c r="AP1374" s="370" t="s">
        <v>1835</v>
      </c>
      <c r="AQ1374" s="376" t="s">
        <v>1815</v>
      </c>
      <c r="AR1374" s="369">
        <v>0</v>
      </c>
      <c r="AS1374" s="369">
        <v>0</v>
      </c>
      <c r="AT1374" s="369" t="s">
        <v>1424</v>
      </c>
      <c r="AW1374"/>
      <c r="AX1374" s="198"/>
      <c r="AY1374" s="184"/>
      <c r="AZ1374" s="184"/>
      <c r="BA1374" s="184"/>
      <c r="BB1374" s="186"/>
      <c r="BC1374" s="184"/>
      <c r="BD1374" s="184"/>
      <c r="BE1374" s="184"/>
      <c r="BF1374" s="184"/>
      <c r="BG1374" s="186"/>
      <c r="BH1374" s="186"/>
      <c r="BI1374" s="199"/>
      <c r="BJ1374" s="199"/>
      <c r="BK1374" s="199"/>
      <c r="BL1374" s="186"/>
      <c r="BM1374" s="186"/>
      <c r="BN1374" s="186"/>
      <c r="BO1374" s="186"/>
      <c r="BP1374" s="186"/>
      <c r="BQ1374" s="186"/>
      <c r="BR1374" s="186"/>
      <c r="BS1374" s="186"/>
      <c r="BT1374" s="187"/>
      <c r="BU1374" s="188"/>
      <c r="BV1374" s="189"/>
      <c r="BW1374" s="185"/>
      <c r="BX1374"/>
      <c r="BZ1374"/>
    </row>
    <row r="1375" spans="2:78" ht="18.75">
      <c r="B1375" s="363" t="s">
        <v>1224</v>
      </c>
      <c r="C1375" s="364">
        <v>45126753000186</v>
      </c>
      <c r="D1375" s="365" t="s">
        <v>14</v>
      </c>
      <c r="E1375" s="365" t="s">
        <v>614</v>
      </c>
      <c r="F1375" s="365" t="s">
        <v>691</v>
      </c>
      <c r="G1375" s="366" t="s">
        <v>1424</v>
      </c>
      <c r="H1375" s="366" t="s">
        <v>1340</v>
      </c>
      <c r="I1375" s="366" t="s">
        <v>34</v>
      </c>
      <c r="J1375" s="366" t="s">
        <v>608</v>
      </c>
      <c r="K1375" s="367" t="s">
        <v>48</v>
      </c>
      <c r="L1375" s="368" t="s">
        <v>1341</v>
      </c>
      <c r="M1375" s="368" t="s">
        <v>1421</v>
      </c>
      <c r="N1375" s="367">
        <v>640565</v>
      </c>
      <c r="O1375" s="367" t="s">
        <v>1323</v>
      </c>
      <c r="P1375" s="371">
        <v>44602</v>
      </c>
      <c r="Q1375" s="372">
        <v>58.869276030000002</v>
      </c>
      <c r="R1375" s="372">
        <v>53.155804108343958</v>
      </c>
      <c r="S1375" s="367">
        <v>2</v>
      </c>
      <c r="U1375" s="369"/>
      <c r="W1375" s="369"/>
      <c r="Y1375" s="369"/>
      <c r="AA1375" s="369"/>
      <c r="AB1375" s="369">
        <v>0.11100990406128886</v>
      </c>
      <c r="AD1375" s="575">
        <v>45127329000156</v>
      </c>
      <c r="AE1375" s="370" t="s">
        <v>2167</v>
      </c>
      <c r="AF1375" s="370" t="s">
        <v>1833</v>
      </c>
      <c r="AG1375" s="374" t="s">
        <v>1458</v>
      </c>
      <c r="AH1375" s="374" t="s">
        <v>1819</v>
      </c>
      <c r="AI1375" s="374">
        <v>1000</v>
      </c>
      <c r="AJ1375" s="374">
        <v>1000</v>
      </c>
      <c r="AK1375" s="374">
        <v>1000</v>
      </c>
      <c r="AL1375" s="722">
        <v>0</v>
      </c>
      <c r="AM1375" s="722">
        <v>0</v>
      </c>
      <c r="AN1375" s="369" t="s">
        <v>1834</v>
      </c>
      <c r="AO1375" s="367" t="s">
        <v>1326</v>
      </c>
      <c r="AP1375" s="370" t="s">
        <v>1835</v>
      </c>
      <c r="AQ1375" s="376" t="s">
        <v>1950</v>
      </c>
      <c r="AR1375" s="369">
        <v>0</v>
      </c>
      <c r="AS1375" s="369">
        <v>0</v>
      </c>
      <c r="AT1375" s="369" t="s">
        <v>1424</v>
      </c>
      <c r="AW1375"/>
      <c r="AX1375" s="198"/>
      <c r="AY1375" s="184"/>
      <c r="AZ1375" s="184"/>
      <c r="BA1375" s="184"/>
      <c r="BB1375" s="186"/>
      <c r="BC1375" s="184"/>
      <c r="BD1375" s="184"/>
      <c r="BE1375" s="184"/>
      <c r="BF1375" s="184"/>
      <c r="BG1375" s="186"/>
      <c r="BH1375" s="186"/>
      <c r="BI1375" s="199"/>
      <c r="BJ1375" s="199"/>
      <c r="BK1375" s="199"/>
      <c r="BL1375" s="186"/>
      <c r="BM1375" s="186"/>
      <c r="BN1375" s="186"/>
      <c r="BO1375" s="186"/>
      <c r="BP1375" s="186"/>
      <c r="BQ1375" s="186"/>
      <c r="BR1375" s="186"/>
      <c r="BS1375" s="186"/>
      <c r="BT1375" s="187"/>
      <c r="BU1375" s="188"/>
      <c r="BV1375" s="189"/>
      <c r="BW1375" s="185"/>
      <c r="BX1375"/>
      <c r="BZ1375"/>
    </row>
    <row r="1376" spans="2:78" ht="18.75">
      <c r="B1376" s="363" t="s">
        <v>1126</v>
      </c>
      <c r="C1376" s="364"/>
      <c r="D1376" s="365" t="s">
        <v>14</v>
      </c>
      <c r="E1376" s="365" t="s">
        <v>614</v>
      </c>
      <c r="F1376" s="365" t="s">
        <v>1424</v>
      </c>
      <c r="G1376" s="366" t="s">
        <v>1424</v>
      </c>
      <c r="H1376" s="366" t="s">
        <v>1340</v>
      </c>
      <c r="I1376" s="366" t="s">
        <v>34</v>
      </c>
      <c r="J1376" s="366" t="s">
        <v>608</v>
      </c>
      <c r="L1376" s="368"/>
      <c r="M1376" s="368" t="s">
        <v>34</v>
      </c>
      <c r="N1376" s="367">
        <v>640581</v>
      </c>
      <c r="O1376" s="367" t="s">
        <v>1323</v>
      </c>
      <c r="P1376" s="371"/>
      <c r="S1376" s="367"/>
      <c r="U1376" s="369"/>
      <c r="W1376" s="369"/>
      <c r="Y1376" s="369"/>
      <c r="AA1376" s="369"/>
      <c r="AD1376" s="575">
        <v>44967401000190</v>
      </c>
      <c r="AE1376" s="370"/>
      <c r="AF1376" s="370"/>
      <c r="AG1376" s="374" t="s">
        <v>1458</v>
      </c>
      <c r="AH1376" s="374"/>
      <c r="AI1376" s="374">
        <v>100</v>
      </c>
      <c r="AJ1376" s="374">
        <v>50</v>
      </c>
      <c r="AK1376" s="374">
        <v>100</v>
      </c>
      <c r="AN1376" s="369"/>
      <c r="AO1376" s="367" t="s">
        <v>1326</v>
      </c>
      <c r="AP1376" s="370"/>
      <c r="AR1376" s="369">
        <v>4.9680000000000002E-3</v>
      </c>
      <c r="AS1376" s="369">
        <v>4.9680000000000002E-3</v>
      </c>
      <c r="AT1376" s="369" t="s">
        <v>1424</v>
      </c>
      <c r="AW1376"/>
      <c r="AX1376" s="198"/>
      <c r="AY1376" s="184"/>
      <c r="AZ1376" s="184"/>
      <c r="BA1376" s="184"/>
      <c r="BB1376" s="186"/>
      <c r="BC1376" s="184"/>
      <c r="BD1376" s="184"/>
      <c r="BE1376" s="184"/>
      <c r="BF1376" s="184"/>
      <c r="BG1376" s="186"/>
      <c r="BH1376" s="186"/>
      <c r="BI1376" s="199"/>
      <c r="BJ1376" s="199"/>
      <c r="BK1376" s="199"/>
      <c r="BL1376" s="186"/>
      <c r="BM1376" s="186"/>
      <c r="BN1376" s="186"/>
      <c r="BO1376" s="186"/>
      <c r="BP1376" s="186"/>
      <c r="BQ1376" s="186"/>
      <c r="BR1376" s="186"/>
      <c r="BS1376" s="186"/>
      <c r="BT1376" s="187"/>
      <c r="BU1376" s="188"/>
      <c r="BV1376" s="189"/>
      <c r="BW1376" s="185"/>
      <c r="BX1376"/>
      <c r="BZ1376"/>
    </row>
    <row r="1377" spans="2:78" ht="18.75">
      <c r="B1377" s="363" t="s">
        <v>1655</v>
      </c>
      <c r="C1377" s="364">
        <v>44669531000147</v>
      </c>
      <c r="D1377" s="365" t="s">
        <v>11</v>
      </c>
      <c r="E1377" s="365" t="s">
        <v>620</v>
      </c>
      <c r="F1377" s="365" t="s">
        <v>687</v>
      </c>
      <c r="G1377" s="366" t="s">
        <v>740</v>
      </c>
      <c r="H1377" s="366" t="s">
        <v>34</v>
      </c>
      <c r="I1377" s="366" t="s">
        <v>1321</v>
      </c>
      <c r="J1377" s="366" t="s">
        <v>608</v>
      </c>
      <c r="K1377" s="367" t="s">
        <v>48</v>
      </c>
      <c r="L1377" s="368"/>
      <c r="M1377" s="368" t="s">
        <v>1424</v>
      </c>
      <c r="N1377" s="367">
        <v>640824</v>
      </c>
      <c r="O1377" s="367" t="s">
        <v>1323</v>
      </c>
      <c r="P1377" s="371">
        <v>44612</v>
      </c>
      <c r="Q1377" s="372">
        <v>1.1096335900000001</v>
      </c>
      <c r="R1377" s="372">
        <v>2.5054128881818172</v>
      </c>
      <c r="S1377" s="367">
        <v>2</v>
      </c>
      <c r="U1377" s="369"/>
      <c r="W1377" s="369"/>
      <c r="Y1377" s="369"/>
      <c r="AA1377" s="369"/>
      <c r="AB1377" s="369">
        <v>0.14882590387265185</v>
      </c>
      <c r="AD1377" s="575">
        <v>42592476000109</v>
      </c>
      <c r="AE1377" s="370" t="s">
        <v>2016</v>
      </c>
      <c r="AF1377" s="370" t="s">
        <v>2034</v>
      </c>
      <c r="AG1377" s="374" t="s">
        <v>975</v>
      </c>
      <c r="AH1377" s="374" t="s">
        <v>1894</v>
      </c>
      <c r="AI1377" s="374">
        <v>100000</v>
      </c>
      <c r="AJ1377" s="374">
        <v>100000</v>
      </c>
      <c r="AK1377" s="374">
        <v>100000</v>
      </c>
      <c r="AL1377" s="722">
        <v>0</v>
      </c>
      <c r="AM1377" s="722">
        <v>0</v>
      </c>
      <c r="AN1377" s="369" t="s">
        <v>1824</v>
      </c>
      <c r="AO1377" s="367" t="s">
        <v>1326</v>
      </c>
      <c r="AP1377" s="370" t="s">
        <v>1835</v>
      </c>
      <c r="AQ1377" s="376" t="s">
        <v>1815</v>
      </c>
      <c r="AR1377" s="369">
        <v>0</v>
      </c>
      <c r="AS1377" s="369">
        <v>0</v>
      </c>
      <c r="AT1377" s="369" t="s">
        <v>1424</v>
      </c>
      <c r="AW1377"/>
      <c r="AX1377" s="198"/>
      <c r="AY1377" s="184"/>
      <c r="AZ1377" s="184"/>
      <c r="BA1377" s="184"/>
      <c r="BB1377" s="186"/>
      <c r="BC1377" s="184"/>
      <c r="BD1377" s="184"/>
      <c r="BE1377" s="184"/>
      <c r="BF1377" s="184"/>
      <c r="BG1377" s="186"/>
      <c r="BH1377" s="186"/>
      <c r="BI1377" s="199"/>
      <c r="BJ1377" s="199"/>
      <c r="BK1377" s="199"/>
      <c r="BL1377" s="186"/>
      <c r="BM1377" s="186"/>
      <c r="BN1377" s="186"/>
      <c r="BO1377" s="186"/>
      <c r="BP1377" s="186"/>
      <c r="BQ1377" s="186"/>
      <c r="BR1377" s="186"/>
      <c r="BS1377" s="186"/>
      <c r="BT1377" s="187"/>
      <c r="BU1377" s="188"/>
      <c r="BV1377" s="189"/>
      <c r="BW1377" s="185"/>
      <c r="BX1377"/>
      <c r="BZ1377"/>
    </row>
    <row r="1378" spans="2:78" ht="18.75">
      <c r="B1378" s="363" t="s">
        <v>1073</v>
      </c>
      <c r="C1378" s="364">
        <v>44479850000190</v>
      </c>
      <c r="D1378" s="365" t="s">
        <v>14</v>
      </c>
      <c r="E1378" s="365" t="s">
        <v>607</v>
      </c>
      <c r="F1378" s="365" t="s">
        <v>1424</v>
      </c>
      <c r="G1378" s="366" t="s">
        <v>1424</v>
      </c>
      <c r="H1378" s="366" t="s">
        <v>34</v>
      </c>
      <c r="I1378" s="366" t="s">
        <v>34</v>
      </c>
      <c r="J1378" s="366" t="s">
        <v>611</v>
      </c>
      <c r="K1378" s="367" t="s">
        <v>1815</v>
      </c>
      <c r="L1378" s="368"/>
      <c r="M1378" s="368" t="s">
        <v>34</v>
      </c>
      <c r="N1378" s="367">
        <v>640931</v>
      </c>
      <c r="O1378" s="367" t="s">
        <v>1323</v>
      </c>
      <c r="P1378" s="371">
        <v>44597</v>
      </c>
      <c r="Q1378" s="372">
        <v>0.94294882000000002</v>
      </c>
      <c r="R1378" s="372">
        <v>0.99219844826086945</v>
      </c>
      <c r="S1378" s="367">
        <v>10</v>
      </c>
      <c r="U1378" s="369"/>
      <c r="W1378" s="369"/>
      <c r="Y1378" s="369"/>
      <c r="AA1378" s="369"/>
      <c r="AB1378" s="369">
        <v>0.17713727207749086</v>
      </c>
      <c r="AD1378" s="575">
        <v>44839365000180</v>
      </c>
      <c r="AE1378" s="370" t="s">
        <v>1836</v>
      </c>
      <c r="AF1378" s="370" t="s">
        <v>1833</v>
      </c>
      <c r="AG1378" s="374" t="s">
        <v>1458</v>
      </c>
      <c r="AH1378" s="374" t="s">
        <v>1813</v>
      </c>
      <c r="AI1378" s="374">
        <v>5000</v>
      </c>
      <c r="AJ1378" s="374">
        <v>5000</v>
      </c>
      <c r="AK1378" s="374">
        <v>5000</v>
      </c>
      <c r="AL1378" s="722">
        <v>0</v>
      </c>
      <c r="AM1378" s="722">
        <v>0</v>
      </c>
      <c r="AN1378" s="369" t="s">
        <v>1834</v>
      </c>
      <c r="AO1378" s="367" t="s">
        <v>1326</v>
      </c>
      <c r="AP1378" s="370" t="s">
        <v>1816</v>
      </c>
      <c r="AQ1378" s="376" t="s">
        <v>689</v>
      </c>
      <c r="AR1378" s="369">
        <v>6.6666666666666697E-3</v>
      </c>
      <c r="AS1378" s="369">
        <v>6.6666666666666697E-3</v>
      </c>
      <c r="AT1378" s="369" t="s">
        <v>1424</v>
      </c>
      <c r="AW1378"/>
      <c r="AX1378" s="198"/>
      <c r="AY1378" s="184"/>
      <c r="AZ1378" s="184"/>
      <c r="BA1378" s="184"/>
      <c r="BB1378" s="186"/>
      <c r="BC1378" s="184"/>
      <c r="BD1378" s="184"/>
      <c r="BE1378" s="184"/>
      <c r="BF1378" s="184"/>
      <c r="BG1378" s="186"/>
      <c r="BH1378" s="186"/>
      <c r="BI1378" s="199"/>
      <c r="BJ1378" s="199"/>
      <c r="BK1378" s="199"/>
      <c r="BL1378" s="186"/>
      <c r="BM1378" s="186"/>
      <c r="BN1378" s="186"/>
      <c r="BO1378" s="186"/>
      <c r="BP1378" s="186"/>
      <c r="BQ1378" s="186"/>
      <c r="BR1378" s="186"/>
      <c r="BS1378" s="186"/>
      <c r="BT1378" s="187"/>
      <c r="BU1378" s="188"/>
      <c r="BV1378" s="189"/>
      <c r="BW1378" s="185"/>
      <c r="BX1378"/>
      <c r="BZ1378"/>
    </row>
    <row r="1379" spans="2:78" ht="18.75">
      <c r="B1379" s="363" t="s">
        <v>1253</v>
      </c>
      <c r="C1379" s="364"/>
      <c r="D1379" s="365" t="s">
        <v>11</v>
      </c>
      <c r="E1379" s="365" t="s">
        <v>620</v>
      </c>
      <c r="F1379" s="365" t="s">
        <v>665</v>
      </c>
      <c r="G1379" s="366" t="s">
        <v>740</v>
      </c>
      <c r="H1379" s="366" t="s">
        <v>34</v>
      </c>
      <c r="I1379" s="366" t="s">
        <v>1424</v>
      </c>
      <c r="J1379" s="366" t="s">
        <v>1424</v>
      </c>
      <c r="L1379" s="368"/>
      <c r="M1379" s="368" t="s">
        <v>1421</v>
      </c>
      <c r="N1379" s="367">
        <v>640948</v>
      </c>
      <c r="O1379" s="367" t="s">
        <v>1323</v>
      </c>
      <c r="P1379" s="371"/>
      <c r="S1379" s="367"/>
      <c r="U1379" s="369"/>
      <c r="W1379" s="369"/>
      <c r="Y1379" s="369"/>
      <c r="AA1379" s="369"/>
      <c r="AD1379" s="575">
        <v>0</v>
      </c>
      <c r="AE1379" s="370"/>
      <c r="AF1379" s="370"/>
      <c r="AG1379" s="374" t="s">
        <v>1458</v>
      </c>
      <c r="AH1379" s="374"/>
      <c r="AI1379" s="374">
        <v>1000</v>
      </c>
      <c r="AJ1379" s="374">
        <v>100</v>
      </c>
      <c r="AK1379" s="374">
        <v>1000</v>
      </c>
      <c r="AN1379" s="369"/>
      <c r="AO1379" s="367" t="s">
        <v>1326</v>
      </c>
      <c r="AP1379" s="370"/>
      <c r="AR1379" s="369">
        <v>9.3333333333333105E-4</v>
      </c>
      <c r="AS1379" s="369">
        <v>9.3333333333333105E-4</v>
      </c>
      <c r="AT1379" s="369" t="s">
        <v>1424</v>
      </c>
      <c r="AW1379"/>
      <c r="AX1379" s="198"/>
      <c r="AY1379" s="184"/>
      <c r="AZ1379" s="184"/>
      <c r="BA1379" s="184"/>
      <c r="BB1379" s="186"/>
      <c r="BC1379" s="184"/>
      <c r="BD1379" s="184"/>
      <c r="BE1379" s="184"/>
      <c r="BF1379" s="184"/>
      <c r="BG1379" s="186"/>
      <c r="BH1379" s="186"/>
      <c r="BI1379" s="199"/>
      <c r="BJ1379" s="199"/>
      <c r="BK1379" s="199"/>
      <c r="BL1379" s="186"/>
      <c r="BM1379" s="186"/>
      <c r="BN1379" s="186"/>
      <c r="BO1379" s="186"/>
      <c r="BP1379" s="186"/>
      <c r="BQ1379" s="186"/>
      <c r="BR1379" s="186"/>
      <c r="BS1379" s="186"/>
      <c r="BT1379" s="187"/>
      <c r="BU1379" s="188"/>
      <c r="BV1379" s="189"/>
      <c r="BW1379" s="185"/>
      <c r="BX1379"/>
      <c r="BZ1379"/>
    </row>
    <row r="1380" spans="2:78" ht="18.75">
      <c r="B1380" s="363" t="s">
        <v>1308</v>
      </c>
      <c r="C1380" s="364"/>
      <c r="D1380" s="365" t="s">
        <v>11</v>
      </c>
      <c r="E1380" s="365" t="s">
        <v>620</v>
      </c>
      <c r="F1380" s="365" t="s">
        <v>694</v>
      </c>
      <c r="G1380" s="366" t="s">
        <v>740</v>
      </c>
      <c r="H1380" s="366" t="s">
        <v>34</v>
      </c>
      <c r="I1380" s="366" t="s">
        <v>1424</v>
      </c>
      <c r="J1380" s="366" t="s">
        <v>608</v>
      </c>
      <c r="L1380" s="368"/>
      <c r="M1380" s="368" t="s">
        <v>34</v>
      </c>
      <c r="N1380" s="367">
        <v>641812</v>
      </c>
      <c r="O1380" s="367" t="s">
        <v>1323</v>
      </c>
      <c r="P1380" s="371"/>
      <c r="S1380" s="367"/>
      <c r="U1380" s="369"/>
      <c r="W1380" s="369"/>
      <c r="Y1380" s="369"/>
      <c r="AA1380" s="369"/>
      <c r="AD1380" s="575">
        <v>30676315000114</v>
      </c>
      <c r="AE1380" s="370"/>
      <c r="AF1380" s="370"/>
      <c r="AG1380" s="374" t="s">
        <v>1459</v>
      </c>
      <c r="AH1380" s="374"/>
      <c r="AI1380" s="374">
        <v>1000</v>
      </c>
      <c r="AJ1380" s="374">
        <v>100</v>
      </c>
      <c r="AK1380" s="374">
        <v>100</v>
      </c>
      <c r="AN1380" s="369"/>
      <c r="AO1380" s="367" t="s">
        <v>1326</v>
      </c>
      <c r="AP1380" s="370"/>
      <c r="AR1380" s="369">
        <v>1.6000000000000001E-3</v>
      </c>
      <c r="AS1380" s="369">
        <v>1.6000000000000001E-3</v>
      </c>
      <c r="AT1380" s="369" t="s">
        <v>1424</v>
      </c>
      <c r="AW1380"/>
      <c r="AX1380" s="198"/>
      <c r="AY1380" s="184"/>
      <c r="AZ1380" s="184"/>
      <c r="BA1380" s="184"/>
      <c r="BB1380" s="186"/>
      <c r="BC1380" s="184"/>
      <c r="BD1380" s="184"/>
      <c r="BE1380" s="184"/>
      <c r="BF1380" s="184"/>
      <c r="BG1380" s="186"/>
      <c r="BH1380" s="186"/>
      <c r="BI1380" s="199"/>
      <c r="BJ1380" s="199"/>
      <c r="BK1380" s="199"/>
      <c r="BL1380" s="186"/>
      <c r="BM1380" s="186"/>
      <c r="BN1380" s="186"/>
      <c r="BO1380" s="186"/>
      <c r="BP1380" s="186"/>
      <c r="BQ1380" s="186"/>
      <c r="BR1380" s="186"/>
      <c r="BS1380" s="186"/>
      <c r="BT1380" s="187"/>
      <c r="BU1380" s="188"/>
      <c r="BV1380" s="189"/>
      <c r="BW1380" s="185"/>
      <c r="BX1380"/>
      <c r="BZ1380"/>
    </row>
    <row r="1381" spans="2:78" ht="18.75">
      <c r="B1381" s="363" t="s">
        <v>1289</v>
      </c>
      <c r="C1381" s="364"/>
      <c r="D1381" s="365" t="s">
        <v>11</v>
      </c>
      <c r="E1381" s="365" t="s">
        <v>620</v>
      </c>
      <c r="F1381" s="365" t="s">
        <v>619</v>
      </c>
      <c r="G1381" s="366" t="s">
        <v>740</v>
      </c>
      <c r="H1381" s="366" t="s">
        <v>34</v>
      </c>
      <c r="I1381" s="366" t="s">
        <v>1424</v>
      </c>
      <c r="J1381" s="366" t="s">
        <v>608</v>
      </c>
      <c r="L1381" s="368"/>
      <c r="M1381" s="368" t="s">
        <v>34</v>
      </c>
      <c r="N1381" s="367">
        <v>644498</v>
      </c>
      <c r="O1381" s="367" t="s">
        <v>1323</v>
      </c>
      <c r="P1381" s="371"/>
      <c r="S1381" s="367"/>
      <c r="U1381" s="369"/>
      <c r="W1381" s="369"/>
      <c r="Y1381" s="369"/>
      <c r="AA1381" s="369"/>
      <c r="AD1381" s="575">
        <v>0</v>
      </c>
      <c r="AE1381" s="370"/>
      <c r="AF1381" s="370"/>
      <c r="AG1381" s="374" t="s">
        <v>1461</v>
      </c>
      <c r="AH1381" s="374"/>
      <c r="AI1381" s="374">
        <v>200</v>
      </c>
      <c r="AJ1381" s="374">
        <v>200</v>
      </c>
      <c r="AK1381" s="374">
        <v>200</v>
      </c>
      <c r="AN1381" s="369"/>
      <c r="AO1381" s="367" t="s">
        <v>1326</v>
      </c>
      <c r="AP1381" s="370"/>
      <c r="AR1381" s="369">
        <v>3.0000000000000001E-3</v>
      </c>
      <c r="AS1381" s="369">
        <v>3.0000000000000001E-3</v>
      </c>
      <c r="AT1381" s="369" t="s">
        <v>1424</v>
      </c>
      <c r="AW1381"/>
      <c r="AX1381" s="198"/>
      <c r="AY1381" s="184"/>
      <c r="AZ1381" s="184"/>
      <c r="BA1381" s="184"/>
      <c r="BB1381" s="186"/>
      <c r="BC1381" s="184"/>
      <c r="BD1381" s="184"/>
      <c r="BE1381" s="184"/>
      <c r="BF1381" s="184"/>
      <c r="BG1381" s="186"/>
      <c r="BH1381" s="186"/>
      <c r="BI1381" s="199"/>
      <c r="BJ1381" s="199"/>
      <c r="BK1381" s="199"/>
      <c r="BL1381" s="186"/>
      <c r="BM1381" s="186"/>
      <c r="BN1381" s="186"/>
      <c r="BO1381" s="186"/>
      <c r="BP1381" s="186"/>
      <c r="BQ1381" s="186"/>
      <c r="BR1381" s="186"/>
      <c r="BS1381" s="186"/>
      <c r="BT1381" s="187"/>
      <c r="BU1381" s="188"/>
      <c r="BV1381" s="189"/>
      <c r="BW1381" s="185"/>
      <c r="BX1381"/>
      <c r="BZ1381"/>
    </row>
    <row r="1382" spans="2:78" ht="18.75">
      <c r="B1382" s="363" t="s">
        <v>926</v>
      </c>
      <c r="C1382" s="364"/>
      <c r="D1382" s="365" t="s">
        <v>13</v>
      </c>
      <c r="E1382" s="365" t="s">
        <v>615</v>
      </c>
      <c r="F1382" s="365" t="s">
        <v>619</v>
      </c>
      <c r="G1382" s="366" t="s">
        <v>34</v>
      </c>
      <c r="H1382" s="366" t="s">
        <v>1340</v>
      </c>
      <c r="I1382" s="366" t="s">
        <v>34</v>
      </c>
      <c r="J1382" s="366" t="s">
        <v>1424</v>
      </c>
      <c r="L1382" s="368"/>
      <c r="M1382" s="368" t="s">
        <v>1421</v>
      </c>
      <c r="N1382" s="367">
        <v>644651</v>
      </c>
      <c r="O1382" s="367" t="s">
        <v>1323</v>
      </c>
      <c r="P1382" s="371"/>
      <c r="S1382" s="367"/>
      <c r="U1382" s="369"/>
      <c r="W1382" s="369"/>
      <c r="Y1382" s="369"/>
      <c r="AA1382" s="369"/>
      <c r="AD1382" s="575">
        <v>0</v>
      </c>
      <c r="AE1382" s="370"/>
      <c r="AF1382" s="370"/>
      <c r="AG1382" s="374" t="s">
        <v>1459</v>
      </c>
      <c r="AH1382" s="374"/>
      <c r="AI1382" s="374">
        <v>5000</v>
      </c>
      <c r="AJ1382" s="374">
        <v>0</v>
      </c>
      <c r="AK1382" s="374">
        <v>5000</v>
      </c>
      <c r="AN1382" s="369"/>
      <c r="AO1382" s="367" t="s">
        <v>1326</v>
      </c>
      <c r="AP1382" s="370"/>
      <c r="AR1382" s="369">
        <v>3.3333333333333301E-3</v>
      </c>
      <c r="AS1382" s="369">
        <v>3.3333333333333301E-3</v>
      </c>
      <c r="AT1382" s="369" t="s">
        <v>1424</v>
      </c>
      <c r="AW1382"/>
      <c r="AX1382" s="198"/>
      <c r="AY1382" s="184"/>
      <c r="AZ1382" s="184"/>
      <c r="BA1382" s="184"/>
      <c r="BB1382" s="186"/>
      <c r="BC1382" s="184"/>
      <c r="BD1382" s="184"/>
      <c r="BE1382" s="184"/>
      <c r="BF1382" s="184"/>
      <c r="BG1382" s="186"/>
      <c r="BH1382" s="186"/>
      <c r="BI1382" s="199"/>
      <c r="BJ1382" s="199"/>
      <c r="BK1382" s="199"/>
      <c r="BL1382" s="186"/>
      <c r="BM1382" s="186"/>
      <c r="BN1382" s="186"/>
      <c r="BO1382" s="186"/>
      <c r="BP1382" s="186"/>
      <c r="BQ1382" s="186"/>
      <c r="BR1382" s="186"/>
      <c r="BS1382" s="186"/>
      <c r="BT1382" s="187"/>
      <c r="BU1382" s="188"/>
      <c r="BV1382" s="189"/>
      <c r="BW1382" s="185"/>
      <c r="BX1382"/>
      <c r="BZ1382"/>
    </row>
    <row r="1383" spans="2:78" ht="18.75">
      <c r="B1383" s="363" t="s">
        <v>923</v>
      </c>
      <c r="C1383" s="364"/>
      <c r="D1383" s="365" t="s">
        <v>11</v>
      </c>
      <c r="E1383" s="365" t="s">
        <v>663</v>
      </c>
      <c r="F1383" s="365" t="s">
        <v>1424</v>
      </c>
      <c r="G1383" s="366" t="s">
        <v>1424</v>
      </c>
      <c r="H1383" s="366" t="s">
        <v>34</v>
      </c>
      <c r="I1383" s="366" t="s">
        <v>34</v>
      </c>
      <c r="J1383" s="366" t="s">
        <v>611</v>
      </c>
      <c r="L1383" s="368"/>
      <c r="M1383" s="368" t="s">
        <v>1421</v>
      </c>
      <c r="N1383" s="367">
        <v>644668</v>
      </c>
      <c r="O1383" s="367" t="s">
        <v>1323</v>
      </c>
      <c r="P1383" s="371"/>
      <c r="S1383" s="367"/>
      <c r="U1383" s="369"/>
      <c r="W1383" s="369"/>
      <c r="Y1383" s="369"/>
      <c r="AA1383" s="369"/>
      <c r="AD1383" s="575">
        <v>44585973000105</v>
      </c>
      <c r="AE1383" s="370"/>
      <c r="AF1383" s="370"/>
      <c r="AG1383" s="374" t="s">
        <v>1458</v>
      </c>
      <c r="AH1383" s="374"/>
      <c r="AI1383" s="374">
        <v>5000</v>
      </c>
      <c r="AJ1383" s="374">
        <v>5000</v>
      </c>
      <c r="AK1383" s="374">
        <v>5000</v>
      </c>
      <c r="AN1383" s="369"/>
      <c r="AO1383" s="367" t="s">
        <v>1323</v>
      </c>
      <c r="AP1383" s="370"/>
      <c r="AR1383" s="369">
        <v>0</v>
      </c>
      <c r="AS1383" s="369">
        <v>0</v>
      </c>
      <c r="AT1383" s="369" t="s">
        <v>1424</v>
      </c>
      <c r="AW1383"/>
      <c r="AX1383" s="198"/>
      <c r="AY1383" s="184"/>
      <c r="AZ1383" s="184"/>
      <c r="BA1383" s="184"/>
      <c r="BB1383" s="186"/>
      <c r="BC1383" s="184"/>
      <c r="BD1383" s="184"/>
      <c r="BE1383" s="184"/>
      <c r="BF1383" s="184"/>
      <c r="BG1383" s="186"/>
      <c r="BH1383" s="186"/>
      <c r="BI1383" s="199"/>
      <c r="BJ1383" s="199"/>
      <c r="BK1383" s="199"/>
      <c r="BL1383" s="186"/>
      <c r="BM1383" s="186"/>
      <c r="BN1383" s="186"/>
      <c r="BO1383" s="186"/>
      <c r="BP1383" s="186"/>
      <c r="BQ1383" s="186"/>
      <c r="BR1383" s="186"/>
      <c r="BS1383" s="186"/>
      <c r="BT1383" s="187"/>
      <c r="BU1383" s="188"/>
      <c r="BV1383" s="189"/>
      <c r="BW1383" s="185"/>
      <c r="BX1383"/>
      <c r="BZ1383"/>
    </row>
    <row r="1384" spans="2:78" ht="18.75">
      <c r="B1384" s="363" t="s">
        <v>857</v>
      </c>
      <c r="C1384" s="364">
        <v>44980432000181</v>
      </c>
      <c r="D1384" s="365" t="s">
        <v>14</v>
      </c>
      <c r="E1384" s="365" t="s">
        <v>607</v>
      </c>
      <c r="F1384" s="365" t="s">
        <v>1424</v>
      </c>
      <c r="G1384" s="366" t="s">
        <v>1424</v>
      </c>
      <c r="H1384" s="366" t="s">
        <v>34</v>
      </c>
      <c r="I1384" s="366" t="s">
        <v>34</v>
      </c>
      <c r="J1384" s="366" t="s">
        <v>611</v>
      </c>
      <c r="K1384" s="367" t="s">
        <v>1815</v>
      </c>
      <c r="L1384" s="368"/>
      <c r="M1384" s="368" t="s">
        <v>1421</v>
      </c>
      <c r="N1384" s="367">
        <v>644781</v>
      </c>
      <c r="O1384" s="367" t="s">
        <v>1323</v>
      </c>
      <c r="P1384" s="371">
        <v>44612</v>
      </c>
      <c r="Q1384" s="372">
        <v>18.844441889999999</v>
      </c>
      <c r="R1384" s="372">
        <v>19.444234148202248</v>
      </c>
      <c r="S1384" s="367">
        <v>3</v>
      </c>
      <c r="U1384" s="369"/>
      <c r="W1384" s="369"/>
      <c r="Y1384" s="369"/>
      <c r="AA1384" s="369"/>
      <c r="AB1384" s="369">
        <v>0.18314145776133606</v>
      </c>
      <c r="AD1384" s="575">
        <v>0</v>
      </c>
      <c r="AE1384" s="370" t="s">
        <v>2012</v>
      </c>
      <c r="AF1384" s="370" t="s">
        <v>1833</v>
      </c>
      <c r="AG1384" s="374" t="s">
        <v>1458</v>
      </c>
      <c r="AH1384" s="374" t="s">
        <v>1813</v>
      </c>
      <c r="AI1384" s="374">
        <v>1000</v>
      </c>
      <c r="AJ1384" s="374">
        <v>500</v>
      </c>
      <c r="AK1384" s="374">
        <v>500</v>
      </c>
      <c r="AL1384" s="722">
        <v>0</v>
      </c>
      <c r="AM1384" s="722">
        <v>0</v>
      </c>
      <c r="AN1384" s="369" t="s">
        <v>1834</v>
      </c>
      <c r="AO1384" s="367" t="s">
        <v>1326</v>
      </c>
      <c r="AP1384" s="370" t="s">
        <v>1816</v>
      </c>
      <c r="AQ1384" s="376" t="s">
        <v>689</v>
      </c>
      <c r="AR1384" s="369">
        <v>0</v>
      </c>
      <c r="AS1384" s="369">
        <v>0</v>
      </c>
      <c r="AT1384" s="369" t="s">
        <v>1424</v>
      </c>
      <c r="AW1384"/>
      <c r="AX1384" s="198"/>
      <c r="AY1384" s="184"/>
      <c r="AZ1384" s="184"/>
      <c r="BA1384" s="184"/>
      <c r="BB1384" s="186"/>
      <c r="BC1384" s="184"/>
      <c r="BD1384" s="184"/>
      <c r="BE1384" s="184"/>
      <c r="BF1384" s="184"/>
      <c r="BG1384" s="186"/>
      <c r="BH1384" s="186"/>
      <c r="BI1384" s="199"/>
      <c r="BJ1384" s="199"/>
      <c r="BK1384" s="199"/>
      <c r="BL1384" s="186"/>
      <c r="BM1384" s="186"/>
      <c r="BN1384" s="186"/>
      <c r="BO1384" s="186"/>
      <c r="BP1384" s="186"/>
      <c r="BQ1384" s="186"/>
      <c r="BR1384" s="186"/>
      <c r="BS1384" s="186"/>
      <c r="BT1384" s="187"/>
      <c r="BU1384" s="188"/>
      <c r="BV1384" s="189"/>
      <c r="BW1384" s="185"/>
      <c r="BX1384"/>
      <c r="BZ1384"/>
    </row>
    <row r="1385" spans="2:78" ht="18.75">
      <c r="B1385" s="363" t="s">
        <v>1298</v>
      </c>
      <c r="C1385" s="364"/>
      <c r="D1385" s="365" t="s">
        <v>13</v>
      </c>
      <c r="E1385" s="365" t="s">
        <v>615</v>
      </c>
      <c r="F1385" s="365" t="s">
        <v>619</v>
      </c>
      <c r="G1385" s="366" t="s">
        <v>34</v>
      </c>
      <c r="H1385" s="366" t="s">
        <v>1340</v>
      </c>
      <c r="I1385" s="366" t="s">
        <v>34</v>
      </c>
      <c r="J1385" s="366" t="s">
        <v>608</v>
      </c>
      <c r="L1385" s="368"/>
      <c r="M1385" s="368" t="s">
        <v>1421</v>
      </c>
      <c r="N1385" s="367">
        <v>645605</v>
      </c>
      <c r="O1385" s="367" t="s">
        <v>1326</v>
      </c>
      <c r="P1385" s="371"/>
      <c r="S1385" s="367"/>
      <c r="U1385" s="369"/>
      <c r="W1385" s="369"/>
      <c r="Y1385" s="369"/>
      <c r="AA1385" s="369"/>
      <c r="AD1385" s="575">
        <v>42831201000180</v>
      </c>
      <c r="AE1385" s="370"/>
      <c r="AF1385" s="370"/>
      <c r="AG1385" s="374" t="s">
        <v>721</v>
      </c>
      <c r="AH1385" s="374"/>
      <c r="AI1385" s="374">
        <v>100000</v>
      </c>
      <c r="AJ1385" s="374">
        <v>50000</v>
      </c>
      <c r="AK1385" s="374">
        <v>100000</v>
      </c>
      <c r="AN1385" s="369"/>
      <c r="AO1385" s="367" t="s">
        <v>1326</v>
      </c>
      <c r="AP1385" s="370"/>
      <c r="AR1385" s="369">
        <v>0</v>
      </c>
      <c r="AS1385" s="369">
        <v>0</v>
      </c>
      <c r="AT1385" s="369" t="s">
        <v>1424</v>
      </c>
      <c r="AW1385"/>
      <c r="AX1385" s="198"/>
      <c r="AY1385" s="184"/>
      <c r="AZ1385" s="184"/>
      <c r="BA1385" s="184"/>
      <c r="BB1385" s="186"/>
      <c r="BC1385" s="184"/>
      <c r="BD1385" s="184"/>
      <c r="BE1385" s="184"/>
      <c r="BF1385" s="184"/>
      <c r="BG1385" s="186"/>
      <c r="BH1385" s="186"/>
      <c r="BI1385" s="199"/>
      <c r="BJ1385" s="199"/>
      <c r="BK1385" s="199"/>
      <c r="BL1385" s="186"/>
      <c r="BM1385" s="186"/>
      <c r="BN1385" s="186"/>
      <c r="BO1385" s="186"/>
      <c r="BP1385" s="186"/>
      <c r="BQ1385" s="186"/>
      <c r="BR1385" s="186"/>
      <c r="BS1385" s="186"/>
      <c r="BT1385" s="187"/>
      <c r="BU1385" s="188"/>
      <c r="BV1385" s="189"/>
      <c r="BW1385" s="185"/>
      <c r="BX1385"/>
      <c r="BZ1385"/>
    </row>
    <row r="1386" spans="2:78" ht="18.75">
      <c r="B1386" s="363" t="s">
        <v>1757</v>
      </c>
      <c r="C1386" s="364">
        <v>45560980000115</v>
      </c>
      <c r="D1386" s="365" t="s">
        <v>13</v>
      </c>
      <c r="E1386" s="365" t="s">
        <v>615</v>
      </c>
      <c r="F1386" s="365" t="s">
        <v>617</v>
      </c>
      <c r="G1386" s="366" t="s">
        <v>34</v>
      </c>
      <c r="H1386" s="366" t="s">
        <v>1340</v>
      </c>
      <c r="I1386" s="366" t="s">
        <v>34</v>
      </c>
      <c r="J1386" s="366" t="s">
        <v>611</v>
      </c>
      <c r="K1386" s="367" t="s">
        <v>48</v>
      </c>
      <c r="L1386" s="368"/>
      <c r="M1386" s="368" t="s">
        <v>1424</v>
      </c>
      <c r="N1386" s="367">
        <v>645915</v>
      </c>
      <c r="O1386" s="367" t="s">
        <v>1326</v>
      </c>
      <c r="P1386" s="371">
        <v>44656</v>
      </c>
      <c r="Q1386" s="372">
        <v>498.75084551999998</v>
      </c>
      <c r="R1386" s="372">
        <v>16018957.080957418</v>
      </c>
      <c r="S1386" s="367">
        <v>1</v>
      </c>
      <c r="U1386" s="369"/>
      <c r="W1386" s="369"/>
      <c r="Y1386" s="369"/>
      <c r="AA1386" s="369"/>
      <c r="AB1386" s="369">
        <v>9.958953893028652E-2</v>
      </c>
      <c r="AD1386" s="575">
        <v>41373649000135</v>
      </c>
      <c r="AE1386" s="370" t="s">
        <v>2005</v>
      </c>
      <c r="AF1386" s="370" t="s">
        <v>1833</v>
      </c>
      <c r="AG1386" s="374" t="s">
        <v>1458</v>
      </c>
      <c r="AH1386" s="374" t="s">
        <v>1819</v>
      </c>
      <c r="AI1386" s="374">
        <v>5000</v>
      </c>
      <c r="AJ1386" s="374">
        <v>3000</v>
      </c>
      <c r="AK1386" s="374">
        <v>1000</v>
      </c>
      <c r="AL1386" s="722">
        <v>0</v>
      </c>
      <c r="AM1386" s="722">
        <v>0</v>
      </c>
      <c r="AN1386" s="369" t="s">
        <v>1834</v>
      </c>
      <c r="AO1386" s="367" t="s">
        <v>1326</v>
      </c>
      <c r="AP1386" s="370" t="s">
        <v>1835</v>
      </c>
      <c r="AQ1386" s="376" t="s">
        <v>1950</v>
      </c>
      <c r="AR1386" s="369">
        <v>3.3333333333333301E-3</v>
      </c>
      <c r="AS1386" s="369">
        <v>3.3333333333333301E-3</v>
      </c>
      <c r="AT1386" s="369" t="s">
        <v>1424</v>
      </c>
      <c r="AW1386"/>
      <c r="AX1386" s="198"/>
      <c r="AY1386" s="184"/>
      <c r="AZ1386" s="184"/>
      <c r="BA1386" s="184"/>
      <c r="BB1386" s="186"/>
      <c r="BC1386" s="184"/>
      <c r="BD1386" s="184"/>
      <c r="BE1386" s="184"/>
      <c r="BF1386" s="184"/>
      <c r="BG1386" s="186"/>
      <c r="BH1386" s="186"/>
      <c r="BI1386" s="199"/>
      <c r="BJ1386" s="199"/>
      <c r="BK1386" s="199"/>
      <c r="BL1386" s="186"/>
      <c r="BM1386" s="186"/>
      <c r="BN1386" s="186"/>
      <c r="BO1386" s="186"/>
      <c r="BP1386" s="186"/>
      <c r="BQ1386" s="186"/>
      <c r="BR1386" s="186"/>
      <c r="BS1386" s="186"/>
      <c r="BT1386" s="187"/>
      <c r="BU1386" s="188"/>
      <c r="BV1386" s="189"/>
      <c r="BW1386" s="185"/>
      <c r="BX1386"/>
      <c r="BZ1386"/>
    </row>
    <row r="1387" spans="2:78" ht="18.75">
      <c r="B1387" s="363" t="s">
        <v>1000</v>
      </c>
      <c r="C1387" s="364"/>
      <c r="D1387" s="365" t="s">
        <v>11</v>
      </c>
      <c r="E1387" s="365" t="s">
        <v>621</v>
      </c>
      <c r="F1387" s="365" t="s">
        <v>694</v>
      </c>
      <c r="G1387" s="366" t="s">
        <v>867</v>
      </c>
      <c r="H1387" s="366" t="s">
        <v>34</v>
      </c>
      <c r="I1387" s="366" t="s">
        <v>1424</v>
      </c>
      <c r="J1387" s="366" t="s">
        <v>608</v>
      </c>
      <c r="L1387" s="368"/>
      <c r="M1387" s="368" t="s">
        <v>34</v>
      </c>
      <c r="N1387" s="367">
        <v>645923</v>
      </c>
      <c r="O1387" s="367" t="s">
        <v>1323</v>
      </c>
      <c r="P1387" s="371"/>
      <c r="S1387" s="367"/>
      <c r="U1387" s="369"/>
      <c r="W1387" s="369"/>
      <c r="Y1387" s="369"/>
      <c r="AA1387" s="369"/>
      <c r="AD1387" s="575">
        <v>42378579000170</v>
      </c>
      <c r="AE1387" s="370"/>
      <c r="AF1387" s="370"/>
      <c r="AG1387" s="374" t="s">
        <v>59</v>
      </c>
      <c r="AH1387" s="374"/>
      <c r="AI1387" s="374">
        <v>0</v>
      </c>
      <c r="AJ1387" s="374">
        <v>0</v>
      </c>
      <c r="AK1387" s="374">
        <v>0</v>
      </c>
      <c r="AN1387" s="369"/>
      <c r="AO1387" s="367" t="s">
        <v>1326</v>
      </c>
      <c r="AP1387" s="370"/>
      <c r="AR1387" s="369">
        <v>1.98333333333333E-3</v>
      </c>
      <c r="AS1387" s="369">
        <v>1.98333333333333E-3</v>
      </c>
      <c r="AT1387" s="369" t="s">
        <v>1424</v>
      </c>
      <c r="AW1387"/>
      <c r="AX1387" s="198"/>
      <c r="AY1387" s="184"/>
      <c r="AZ1387" s="184"/>
      <c r="BA1387" s="184"/>
      <c r="BB1387" s="186"/>
      <c r="BC1387" s="184"/>
      <c r="BD1387" s="184"/>
      <c r="BE1387" s="184"/>
      <c r="BF1387" s="184"/>
      <c r="BG1387" s="186"/>
      <c r="BH1387" s="186"/>
      <c r="BI1387" s="199"/>
      <c r="BJ1387" s="199"/>
      <c r="BK1387" s="199"/>
      <c r="BL1387" s="186"/>
      <c r="BM1387" s="186"/>
      <c r="BN1387" s="186"/>
      <c r="BO1387" s="186"/>
      <c r="BP1387" s="186"/>
      <c r="BQ1387" s="186"/>
      <c r="BR1387" s="186"/>
      <c r="BS1387" s="186"/>
      <c r="BT1387" s="187"/>
      <c r="BU1387" s="188"/>
      <c r="BV1387" s="189"/>
      <c r="BW1387" s="185"/>
      <c r="BX1387"/>
      <c r="BZ1387"/>
    </row>
    <row r="1388" spans="2:78" ht="18.75">
      <c r="B1388" s="363" t="s">
        <v>1154</v>
      </c>
      <c r="C1388" s="364">
        <v>45560944000151</v>
      </c>
      <c r="D1388" s="365" t="s">
        <v>14</v>
      </c>
      <c r="E1388" s="365" t="s">
        <v>607</v>
      </c>
      <c r="F1388" s="365" t="s">
        <v>1424</v>
      </c>
      <c r="G1388" s="366" t="s">
        <v>1424</v>
      </c>
      <c r="H1388" s="366" t="s">
        <v>34</v>
      </c>
      <c r="I1388" s="366" t="s">
        <v>34</v>
      </c>
      <c r="J1388" s="366" t="s">
        <v>611</v>
      </c>
      <c r="K1388" s="367" t="s">
        <v>48</v>
      </c>
      <c r="L1388" s="368"/>
      <c r="M1388" s="368" t="s">
        <v>1421</v>
      </c>
      <c r="N1388" s="367">
        <v>646547</v>
      </c>
      <c r="O1388" s="367" t="s">
        <v>1323</v>
      </c>
      <c r="P1388" s="371">
        <v>44661</v>
      </c>
      <c r="Q1388" s="372">
        <v>8.8776406100000003</v>
      </c>
      <c r="R1388" s="372">
        <v>6.6266666705172392</v>
      </c>
      <c r="S1388" s="367">
        <v>2</v>
      </c>
      <c r="U1388" s="369"/>
      <c r="W1388" s="369"/>
      <c r="Y1388" s="369"/>
      <c r="AA1388" s="369"/>
      <c r="AB1388" s="369">
        <v>0.22047823632517269</v>
      </c>
      <c r="AD1388" s="575">
        <v>0</v>
      </c>
      <c r="AE1388" s="370" t="s">
        <v>2137</v>
      </c>
      <c r="AF1388" s="370" t="s">
        <v>1833</v>
      </c>
      <c r="AG1388" s="374" t="s">
        <v>1458</v>
      </c>
      <c r="AH1388" s="374" t="s">
        <v>1813</v>
      </c>
      <c r="AI1388" s="374">
        <v>50000</v>
      </c>
      <c r="AJ1388" s="374">
        <v>0</v>
      </c>
      <c r="AK1388" s="374">
        <v>0</v>
      </c>
      <c r="AL1388" s="722">
        <v>1.63</v>
      </c>
      <c r="AM1388" s="722">
        <v>20</v>
      </c>
      <c r="AN1388" s="369" t="s">
        <v>1834</v>
      </c>
      <c r="AO1388" s="367" t="s">
        <v>1326</v>
      </c>
      <c r="AP1388" s="370" t="s">
        <v>1816</v>
      </c>
      <c r="AQ1388" s="376" t="s">
        <v>704</v>
      </c>
      <c r="AR1388" s="369">
        <v>0</v>
      </c>
      <c r="AS1388" s="369">
        <v>0</v>
      </c>
      <c r="AT1388" s="369" t="s">
        <v>1424</v>
      </c>
      <c r="AW1388"/>
      <c r="AX1388" s="198"/>
      <c r="AY1388" s="184"/>
      <c r="AZ1388" s="184"/>
      <c r="BA1388" s="184"/>
      <c r="BB1388" s="186"/>
      <c r="BC1388" s="184"/>
      <c r="BD1388" s="184"/>
      <c r="BE1388" s="184"/>
      <c r="BF1388" s="184"/>
      <c r="BG1388" s="186"/>
      <c r="BH1388" s="186"/>
      <c r="BI1388" s="199"/>
      <c r="BJ1388" s="199"/>
      <c r="BK1388" s="199"/>
      <c r="BL1388" s="186"/>
      <c r="BM1388" s="186"/>
      <c r="BN1388" s="186"/>
      <c r="BO1388" s="186"/>
      <c r="BP1388" s="186"/>
      <c r="BQ1388" s="186"/>
      <c r="BR1388" s="186"/>
      <c r="BS1388" s="186"/>
      <c r="BT1388" s="187"/>
      <c r="BU1388" s="188"/>
      <c r="BV1388" s="189"/>
      <c r="BW1388" s="185"/>
      <c r="BX1388"/>
      <c r="BZ1388"/>
    </row>
    <row r="1389" spans="2:78" ht="18.75">
      <c r="B1389" s="363" t="s">
        <v>1212</v>
      </c>
      <c r="C1389" s="364">
        <v>42922205000174</v>
      </c>
      <c r="D1389" s="365" t="s">
        <v>14</v>
      </c>
      <c r="E1389" s="365" t="s">
        <v>607</v>
      </c>
      <c r="F1389" s="365" t="s">
        <v>1424</v>
      </c>
      <c r="G1389" s="366" t="s">
        <v>1424</v>
      </c>
      <c r="H1389" s="366" t="s">
        <v>34</v>
      </c>
      <c r="I1389" s="366" t="s">
        <v>34</v>
      </c>
      <c r="J1389" s="366" t="s">
        <v>608</v>
      </c>
      <c r="K1389" s="367" t="s">
        <v>48</v>
      </c>
      <c r="L1389" s="368"/>
      <c r="M1389" s="368" t="s">
        <v>1421</v>
      </c>
      <c r="N1389" s="367">
        <v>646581</v>
      </c>
      <c r="O1389" s="367" t="s">
        <v>1323</v>
      </c>
      <c r="P1389" s="371">
        <v>44400</v>
      </c>
      <c r="Q1389" s="372">
        <v>44.864483999999997</v>
      </c>
      <c r="R1389" s="372">
        <v>28.109524160978257</v>
      </c>
      <c r="S1389" s="367">
        <v>2</v>
      </c>
      <c r="T1389" s="369">
        <v>0.10310031401187825</v>
      </c>
      <c r="U1389" s="369">
        <v>1.104670577876991</v>
      </c>
      <c r="V1389" s="369">
        <v>0.10310031401187825</v>
      </c>
      <c r="W1389" s="369">
        <v>0.9236604440376428</v>
      </c>
      <c r="Y1389" s="369"/>
      <c r="AA1389" s="369"/>
      <c r="AB1389" s="369">
        <v>0.23686754490439618</v>
      </c>
      <c r="AC1389" s="373">
        <v>-3.5974247112753439E-2</v>
      </c>
      <c r="AD1389" s="575">
        <v>27389566000103</v>
      </c>
      <c r="AE1389" s="370" t="s">
        <v>2015</v>
      </c>
      <c r="AF1389" s="370" t="s">
        <v>1830</v>
      </c>
      <c r="AG1389" s="374" t="s">
        <v>743</v>
      </c>
      <c r="AH1389" s="374" t="s">
        <v>1819</v>
      </c>
      <c r="AI1389" s="374">
        <v>1000</v>
      </c>
      <c r="AJ1389" s="374">
        <v>1000</v>
      </c>
      <c r="AK1389" s="374">
        <v>0</v>
      </c>
      <c r="AL1389" s="722">
        <v>0</v>
      </c>
      <c r="AM1389" s="722">
        <v>0</v>
      </c>
      <c r="AN1389" s="369" t="s">
        <v>1824</v>
      </c>
      <c r="AO1389" s="367" t="s">
        <v>1326</v>
      </c>
      <c r="AP1389" s="370" t="s">
        <v>1816</v>
      </c>
      <c r="AQ1389" s="376" t="s">
        <v>704</v>
      </c>
      <c r="AR1389" s="369">
        <v>2.333E-3</v>
      </c>
      <c r="AS1389" s="369">
        <v>2.333E-3</v>
      </c>
      <c r="AT1389" s="369" t="s">
        <v>1424</v>
      </c>
      <c r="AW1389"/>
      <c r="AX1389" s="198"/>
      <c r="AY1389" s="184"/>
      <c r="AZ1389" s="184"/>
      <c r="BA1389" s="184"/>
      <c r="BB1389" s="186"/>
      <c r="BC1389" s="184"/>
      <c r="BD1389" s="184"/>
      <c r="BE1389" s="184"/>
      <c r="BF1389" s="184"/>
      <c r="BG1389" s="186"/>
      <c r="BH1389" s="186"/>
      <c r="BI1389" s="199"/>
      <c r="BJ1389" s="199"/>
      <c r="BK1389" s="199"/>
      <c r="BL1389" s="186"/>
      <c r="BM1389" s="186"/>
      <c r="BN1389" s="186"/>
      <c r="BO1389" s="186"/>
      <c r="BP1389" s="186"/>
      <c r="BQ1389" s="186"/>
      <c r="BR1389" s="186"/>
      <c r="BS1389" s="186"/>
      <c r="BT1389" s="187"/>
      <c r="BU1389" s="188"/>
      <c r="BV1389" s="189"/>
      <c r="BW1389" s="185"/>
      <c r="BX1389"/>
      <c r="BZ1389"/>
    </row>
    <row r="1390" spans="2:78" ht="18.75">
      <c r="B1390" s="363" t="s">
        <v>873</v>
      </c>
      <c r="C1390" s="364"/>
      <c r="D1390" s="365" t="s">
        <v>11</v>
      </c>
      <c r="E1390" s="365" t="s">
        <v>663</v>
      </c>
      <c r="F1390" s="365" t="s">
        <v>665</v>
      </c>
      <c r="G1390" s="366" t="s">
        <v>1424</v>
      </c>
      <c r="H1390" s="366" t="s">
        <v>34</v>
      </c>
      <c r="I1390" s="366" t="s">
        <v>1424</v>
      </c>
      <c r="J1390" s="366" t="s">
        <v>611</v>
      </c>
      <c r="L1390" s="368"/>
      <c r="M1390" s="368" t="s">
        <v>34</v>
      </c>
      <c r="N1390" s="367">
        <v>648582</v>
      </c>
      <c r="O1390" s="367" t="s">
        <v>1323</v>
      </c>
      <c r="P1390" s="371"/>
      <c r="S1390" s="367"/>
      <c r="U1390" s="369"/>
      <c r="W1390" s="369"/>
      <c r="Y1390" s="369"/>
      <c r="AA1390" s="369"/>
      <c r="AD1390" s="575">
        <v>0</v>
      </c>
      <c r="AE1390" s="370"/>
      <c r="AF1390" s="370"/>
      <c r="AG1390" s="374" t="s">
        <v>1458</v>
      </c>
      <c r="AH1390" s="374"/>
      <c r="AI1390" s="374">
        <v>0</v>
      </c>
      <c r="AJ1390" s="374">
        <v>0</v>
      </c>
      <c r="AK1390" s="374">
        <v>0</v>
      </c>
      <c r="AN1390" s="369"/>
      <c r="AO1390" s="367" t="s">
        <v>1326</v>
      </c>
      <c r="AP1390" s="370"/>
      <c r="AR1390" s="369">
        <v>2.66666666666667E-3</v>
      </c>
      <c r="AS1390" s="369">
        <v>2.66666666666667E-3</v>
      </c>
      <c r="AT1390" s="369" t="s">
        <v>1424</v>
      </c>
      <c r="AW1390"/>
      <c r="AX1390" s="198"/>
      <c r="AY1390" s="184"/>
      <c r="AZ1390" s="184"/>
      <c r="BA1390" s="184"/>
      <c r="BB1390" s="186"/>
      <c r="BC1390" s="184"/>
      <c r="BD1390" s="184"/>
      <c r="BE1390" s="184"/>
      <c r="BF1390" s="184"/>
      <c r="BG1390" s="186"/>
      <c r="BH1390" s="186"/>
      <c r="BI1390" s="199"/>
      <c r="BJ1390" s="199"/>
      <c r="BK1390" s="199"/>
      <c r="BL1390" s="186"/>
      <c r="BM1390" s="186"/>
      <c r="BN1390" s="186"/>
      <c r="BO1390" s="186"/>
      <c r="BP1390" s="186"/>
      <c r="BQ1390" s="186"/>
      <c r="BR1390" s="186"/>
      <c r="BS1390" s="186"/>
      <c r="BT1390" s="187"/>
      <c r="BU1390" s="188"/>
      <c r="BV1390" s="189"/>
      <c r="BW1390" s="185"/>
      <c r="BX1390"/>
      <c r="BZ1390"/>
    </row>
    <row r="1391" spans="2:78" ht="18.75">
      <c r="B1391" s="363" t="s">
        <v>835</v>
      </c>
      <c r="C1391" s="364"/>
      <c r="D1391" s="365" t="s">
        <v>11</v>
      </c>
      <c r="E1391" s="365" t="s">
        <v>663</v>
      </c>
      <c r="F1391" s="365" t="s">
        <v>1424</v>
      </c>
      <c r="G1391" s="366" t="s">
        <v>1424</v>
      </c>
      <c r="H1391" s="366" t="s">
        <v>34</v>
      </c>
      <c r="I1391" s="366" t="s">
        <v>34</v>
      </c>
      <c r="J1391" s="366" t="s">
        <v>698</v>
      </c>
      <c r="L1391" s="368"/>
      <c r="M1391" s="368" t="s">
        <v>1421</v>
      </c>
      <c r="N1391" s="367">
        <v>648604</v>
      </c>
      <c r="O1391" s="367" t="s">
        <v>1323</v>
      </c>
      <c r="P1391" s="371"/>
      <c r="S1391" s="367"/>
      <c r="U1391" s="369"/>
      <c r="W1391" s="369"/>
      <c r="Y1391" s="369"/>
      <c r="AA1391" s="369"/>
      <c r="AD1391" s="575">
        <v>0</v>
      </c>
      <c r="AE1391" s="370"/>
      <c r="AF1391" s="370"/>
      <c r="AG1391" s="374" t="s">
        <v>1458</v>
      </c>
      <c r="AH1391" s="374"/>
      <c r="AI1391" s="374">
        <v>0</v>
      </c>
      <c r="AJ1391" s="374">
        <v>0</v>
      </c>
      <c r="AK1391" s="374">
        <v>0</v>
      </c>
      <c r="AN1391" s="369"/>
      <c r="AO1391" s="367" t="s">
        <v>1326</v>
      </c>
      <c r="AP1391" s="370"/>
      <c r="AR1391" s="369">
        <v>0</v>
      </c>
      <c r="AS1391" s="369">
        <v>0</v>
      </c>
      <c r="AT1391" s="369" t="s">
        <v>1424</v>
      </c>
      <c r="AW1391"/>
      <c r="AX1391" s="198"/>
      <c r="AY1391" s="184"/>
      <c r="AZ1391" s="184"/>
      <c r="BA1391" s="184"/>
      <c r="BB1391" s="186"/>
      <c r="BC1391" s="184"/>
      <c r="BD1391" s="184"/>
      <c r="BE1391" s="184"/>
      <c r="BF1391" s="184"/>
      <c r="BG1391" s="186"/>
      <c r="BH1391" s="186"/>
      <c r="BI1391" s="199"/>
      <c r="BJ1391" s="199"/>
      <c r="BK1391" s="199"/>
      <c r="BL1391" s="186"/>
      <c r="BM1391" s="186"/>
      <c r="BN1391" s="186"/>
      <c r="BO1391" s="186"/>
      <c r="BP1391" s="186"/>
      <c r="BQ1391" s="186"/>
      <c r="BR1391" s="186"/>
      <c r="BS1391" s="186"/>
      <c r="BT1391" s="187"/>
      <c r="BU1391" s="188"/>
      <c r="BV1391" s="189"/>
      <c r="BW1391" s="185"/>
      <c r="BX1391"/>
      <c r="BZ1391"/>
    </row>
    <row r="1392" spans="2:78" ht="18.75">
      <c r="B1392" s="363" t="s">
        <v>1290</v>
      </c>
      <c r="C1392" s="364"/>
      <c r="D1392" s="365" t="s">
        <v>11</v>
      </c>
      <c r="E1392" s="365" t="s">
        <v>620</v>
      </c>
      <c r="F1392" s="365" t="s">
        <v>619</v>
      </c>
      <c r="G1392" s="366" t="s">
        <v>740</v>
      </c>
      <c r="H1392" s="366" t="s">
        <v>34</v>
      </c>
      <c r="I1392" s="366" t="s">
        <v>1424</v>
      </c>
      <c r="J1392" s="366" t="s">
        <v>608</v>
      </c>
      <c r="L1392" s="368"/>
      <c r="M1392" s="368" t="s">
        <v>1421</v>
      </c>
      <c r="N1392" s="367">
        <v>651222</v>
      </c>
      <c r="O1392" s="367" t="s">
        <v>1323</v>
      </c>
      <c r="P1392" s="371"/>
      <c r="S1392" s="367"/>
      <c r="U1392" s="369"/>
      <c r="W1392" s="369"/>
      <c r="Y1392" s="369"/>
      <c r="AA1392" s="369"/>
      <c r="AD1392" s="575">
        <v>18428655000120</v>
      </c>
      <c r="AE1392" s="370"/>
      <c r="AF1392" s="370"/>
      <c r="AG1392" s="374" t="s">
        <v>1461</v>
      </c>
      <c r="AH1392" s="374"/>
      <c r="AI1392" s="374">
        <v>200</v>
      </c>
      <c r="AJ1392" s="374">
        <v>200</v>
      </c>
      <c r="AK1392" s="374">
        <v>200</v>
      </c>
      <c r="AN1392" s="369"/>
      <c r="AO1392" s="367" t="s">
        <v>1326</v>
      </c>
      <c r="AP1392" s="370"/>
      <c r="AR1392" s="369">
        <v>1.66666666666667E-3</v>
      </c>
      <c r="AS1392" s="369">
        <v>1.66666666666667E-3</v>
      </c>
      <c r="AT1392" s="369" t="s">
        <v>1424</v>
      </c>
      <c r="AW1392"/>
      <c r="AX1392" s="198"/>
      <c r="AY1392" s="184"/>
      <c r="AZ1392" s="184"/>
      <c r="BA1392" s="184"/>
      <c r="BB1392" s="186"/>
      <c r="BC1392" s="184"/>
      <c r="BD1392" s="184"/>
      <c r="BE1392" s="184"/>
      <c r="BF1392" s="184"/>
      <c r="BG1392" s="186"/>
      <c r="BH1392" s="186"/>
      <c r="BI1392" s="199"/>
      <c r="BJ1392" s="199"/>
      <c r="BK1392" s="199"/>
      <c r="BL1392" s="186"/>
      <c r="BM1392" s="186"/>
      <c r="BN1392" s="186"/>
      <c r="BO1392" s="186"/>
      <c r="BP1392" s="186"/>
      <c r="BQ1392" s="186"/>
      <c r="BR1392" s="186"/>
      <c r="BS1392" s="186"/>
      <c r="BT1392" s="187"/>
      <c r="BU1392" s="188"/>
      <c r="BV1392" s="189"/>
      <c r="BW1392" s="185"/>
      <c r="BX1392"/>
      <c r="BZ1392"/>
    </row>
    <row r="1393" spans="2:107" ht="18.75">
      <c r="B1393" s="363" t="s">
        <v>1304</v>
      </c>
      <c r="C1393" s="364"/>
      <c r="D1393" s="365" t="s">
        <v>14</v>
      </c>
      <c r="E1393" s="365" t="s">
        <v>607</v>
      </c>
      <c r="F1393" s="365" t="s">
        <v>1424</v>
      </c>
      <c r="G1393" s="366" t="s">
        <v>1424</v>
      </c>
      <c r="H1393" s="366" t="s">
        <v>34</v>
      </c>
      <c r="I1393" s="366" t="s">
        <v>34</v>
      </c>
      <c r="J1393" s="366" t="s">
        <v>608</v>
      </c>
      <c r="L1393" s="368"/>
      <c r="M1393" s="368" t="s">
        <v>34</v>
      </c>
      <c r="N1393" s="367">
        <v>652271</v>
      </c>
      <c r="O1393" s="367" t="s">
        <v>1323</v>
      </c>
      <c r="P1393" s="371"/>
      <c r="S1393" s="367"/>
      <c r="U1393" s="369"/>
      <c r="W1393" s="369"/>
      <c r="Y1393" s="369"/>
      <c r="AA1393" s="369"/>
      <c r="AD1393" s="575">
        <v>39344972000139</v>
      </c>
      <c r="AE1393" s="370"/>
      <c r="AF1393" s="370"/>
      <c r="AG1393" s="374" t="s">
        <v>721</v>
      </c>
      <c r="AH1393" s="374"/>
      <c r="AI1393" s="374">
        <v>5000</v>
      </c>
      <c r="AJ1393" s="374">
        <v>1000</v>
      </c>
      <c r="AK1393" s="374">
        <v>1000</v>
      </c>
      <c r="AN1393" s="369"/>
      <c r="AO1393" s="367" t="s">
        <v>1326</v>
      </c>
      <c r="AP1393" s="370"/>
      <c r="AR1393" s="369">
        <v>4.31666666666667E-3</v>
      </c>
      <c r="AS1393" s="369">
        <v>4.31666666666667E-3</v>
      </c>
      <c r="AT1393" s="369" t="s">
        <v>1424</v>
      </c>
      <c r="AW1393"/>
      <c r="AX1393" s="198"/>
      <c r="AY1393" s="184"/>
      <c r="AZ1393" s="184"/>
      <c r="BA1393" s="184"/>
      <c r="BB1393" s="186"/>
      <c r="BC1393" s="184"/>
      <c r="BD1393" s="184"/>
      <c r="BE1393" s="184"/>
      <c r="BF1393" s="184"/>
      <c r="BG1393" s="186"/>
      <c r="BH1393" s="186"/>
      <c r="BI1393" s="199"/>
      <c r="BJ1393" s="199"/>
      <c r="BK1393" s="199"/>
      <c r="BL1393" s="186"/>
      <c r="BM1393" s="186"/>
      <c r="BN1393" s="186"/>
      <c r="BO1393" s="186"/>
      <c r="BP1393" s="186"/>
      <c r="BQ1393" s="186"/>
      <c r="BR1393" s="186"/>
      <c r="BS1393" s="186"/>
      <c r="BT1393" s="187"/>
      <c r="BU1393" s="188"/>
      <c r="BV1393" s="189"/>
      <c r="BW1393" s="185"/>
      <c r="BX1393"/>
      <c r="BZ1393"/>
    </row>
    <row r="1394" spans="2:107" ht="18.75">
      <c r="B1394" s="363" t="s">
        <v>1294</v>
      </c>
      <c r="C1394" s="364"/>
      <c r="D1394" s="365" t="s">
        <v>13</v>
      </c>
      <c r="E1394" s="365" t="s">
        <v>616</v>
      </c>
      <c r="F1394" s="365" t="s">
        <v>619</v>
      </c>
      <c r="G1394" s="366" t="s">
        <v>34</v>
      </c>
      <c r="H1394" s="366" t="s">
        <v>1340</v>
      </c>
      <c r="I1394" s="366" t="s">
        <v>34</v>
      </c>
      <c r="J1394" s="366" t="s">
        <v>611</v>
      </c>
      <c r="L1394" s="368"/>
      <c r="M1394" s="368" t="s">
        <v>34</v>
      </c>
      <c r="N1394" s="367">
        <v>654957</v>
      </c>
      <c r="O1394" s="367" t="s">
        <v>1323</v>
      </c>
      <c r="P1394" s="371"/>
      <c r="S1394" s="367"/>
      <c r="U1394" s="369"/>
      <c r="W1394" s="369"/>
      <c r="Y1394" s="369"/>
      <c r="AA1394" s="369"/>
      <c r="AD1394" s="575">
        <v>0</v>
      </c>
      <c r="AE1394" s="370"/>
      <c r="AF1394" s="370"/>
      <c r="AG1394" s="374" t="s">
        <v>1458</v>
      </c>
      <c r="AH1394" s="374"/>
      <c r="AI1394" s="374">
        <v>100000</v>
      </c>
      <c r="AJ1394" s="374">
        <v>100000</v>
      </c>
      <c r="AK1394" s="374">
        <v>50000</v>
      </c>
      <c r="AN1394" s="369"/>
      <c r="AO1394" s="367" t="s">
        <v>1326</v>
      </c>
      <c r="AP1394" s="370"/>
      <c r="AR1394" s="369">
        <v>6.6660000000000001E-3</v>
      </c>
      <c r="AS1394" s="369">
        <v>6.6660000000000001E-3</v>
      </c>
      <c r="AT1394" s="369" t="s">
        <v>1424</v>
      </c>
      <c r="AW1394"/>
      <c r="AX1394" s="198"/>
      <c r="AY1394" s="184"/>
      <c r="AZ1394" s="184"/>
      <c r="BA1394" s="184"/>
      <c r="BB1394" s="186"/>
      <c r="BC1394" s="184"/>
      <c r="BD1394" s="184"/>
      <c r="BE1394" s="184"/>
      <c r="BF1394" s="184"/>
      <c r="BG1394" s="186"/>
      <c r="BH1394" s="186"/>
      <c r="BI1394" s="199"/>
      <c r="BJ1394" s="199"/>
      <c r="BK1394" s="199"/>
      <c r="BL1394" s="186"/>
      <c r="BM1394" s="186"/>
      <c r="BN1394" s="186"/>
      <c r="BO1394" s="186"/>
      <c r="BP1394" s="186"/>
      <c r="BQ1394" s="186"/>
      <c r="BR1394" s="186"/>
      <c r="BS1394" s="186"/>
      <c r="BT1394" s="187"/>
      <c r="BU1394" s="188"/>
      <c r="BV1394" s="189"/>
      <c r="BW1394" s="185"/>
      <c r="BX1394"/>
      <c r="BZ1394"/>
    </row>
    <row r="1395" spans="2:107" ht="18.75">
      <c r="B1395" s="363" t="s">
        <v>1544</v>
      </c>
      <c r="C1395" s="364">
        <v>45124029000113</v>
      </c>
      <c r="D1395" s="365" t="s">
        <v>14</v>
      </c>
      <c r="E1395" s="365" t="s">
        <v>607</v>
      </c>
      <c r="F1395" s="365" t="s">
        <v>1424</v>
      </c>
      <c r="G1395" s="366" t="s">
        <v>1424</v>
      </c>
      <c r="H1395" s="366" t="s">
        <v>34</v>
      </c>
      <c r="I1395" s="366" t="s">
        <v>34</v>
      </c>
      <c r="J1395" s="366" t="s">
        <v>608</v>
      </c>
      <c r="K1395" s="367" t="s">
        <v>48</v>
      </c>
      <c r="L1395" s="368"/>
      <c r="M1395" s="368" t="s">
        <v>1424</v>
      </c>
      <c r="N1395" s="367">
        <v>655521</v>
      </c>
      <c r="O1395" s="367" t="s">
        <v>1326</v>
      </c>
      <c r="P1395" s="371">
        <v>44699</v>
      </c>
      <c r="Q1395" s="372">
        <v>871.49820247000002</v>
      </c>
      <c r="R1395" s="372">
        <v>116906295.08102712</v>
      </c>
      <c r="S1395" s="367">
        <v>2</v>
      </c>
      <c r="U1395" s="369"/>
      <c r="W1395" s="369"/>
      <c r="Y1395" s="369"/>
      <c r="AA1395" s="369"/>
      <c r="AB1395" s="369">
        <v>0.21134536935389589</v>
      </c>
      <c r="AD1395" s="575">
        <v>11188572000162</v>
      </c>
      <c r="AE1395" s="370" t="s">
        <v>2169</v>
      </c>
      <c r="AF1395" s="370" t="s">
        <v>1833</v>
      </c>
      <c r="AG1395" s="374" t="s">
        <v>1458</v>
      </c>
      <c r="AH1395" s="374" t="s">
        <v>1813</v>
      </c>
      <c r="AI1395" s="374">
        <v>500000</v>
      </c>
      <c r="AJ1395" s="374">
        <v>50000</v>
      </c>
      <c r="AK1395" s="374">
        <v>50000</v>
      </c>
      <c r="AL1395" s="722">
        <v>1.35</v>
      </c>
      <c r="AM1395" s="722">
        <v>20</v>
      </c>
      <c r="AN1395" s="369" t="s">
        <v>1834</v>
      </c>
      <c r="AO1395" s="367" t="s">
        <v>1326</v>
      </c>
      <c r="AP1395" s="370" t="s">
        <v>1816</v>
      </c>
      <c r="AQ1395" s="376" t="s">
        <v>1815</v>
      </c>
      <c r="AR1395" s="369">
        <v>0</v>
      </c>
      <c r="AS1395" s="369">
        <v>0</v>
      </c>
      <c r="AT1395" s="369" t="s">
        <v>1424</v>
      </c>
      <c r="AW1395"/>
      <c r="AX1395" s="198"/>
      <c r="AY1395" s="184"/>
      <c r="AZ1395" s="184"/>
      <c r="BA1395" s="184"/>
      <c r="BB1395" s="186"/>
      <c r="BC1395" s="184"/>
      <c r="BD1395" s="184"/>
      <c r="BE1395" s="184"/>
      <c r="BF1395" s="184"/>
      <c r="BG1395" s="186"/>
      <c r="BH1395" s="186"/>
      <c r="BI1395" s="199"/>
      <c r="BJ1395" s="199"/>
      <c r="BK1395" s="199"/>
      <c r="BL1395" s="186"/>
      <c r="BM1395" s="186"/>
      <c r="BN1395" s="186"/>
      <c r="BO1395" s="186"/>
      <c r="BP1395" s="186"/>
      <c r="BQ1395" s="186"/>
      <c r="BR1395" s="186"/>
      <c r="BS1395" s="186"/>
      <c r="BT1395" s="187"/>
      <c r="BU1395" s="188"/>
      <c r="BV1395" s="189"/>
      <c r="BW1395" s="185"/>
      <c r="BX1395"/>
      <c r="BZ1395"/>
    </row>
    <row r="1396" spans="2:107" ht="18.75">
      <c r="B1396" s="363" t="s">
        <v>1297</v>
      </c>
      <c r="C1396" s="364"/>
      <c r="D1396" s="365" t="s">
        <v>11</v>
      </c>
      <c r="E1396" s="365" t="s">
        <v>620</v>
      </c>
      <c r="F1396" s="365" t="s">
        <v>619</v>
      </c>
      <c r="G1396" s="366" t="s">
        <v>740</v>
      </c>
      <c r="H1396" s="366" t="s">
        <v>34</v>
      </c>
      <c r="I1396" s="366" t="s">
        <v>1424</v>
      </c>
      <c r="J1396" s="366" t="s">
        <v>608</v>
      </c>
      <c r="L1396" s="368"/>
      <c r="M1396" s="368" t="s">
        <v>34</v>
      </c>
      <c r="N1396" s="367">
        <v>657638</v>
      </c>
      <c r="O1396" s="367" t="s">
        <v>1323</v>
      </c>
      <c r="P1396" s="371"/>
      <c r="S1396" s="367"/>
      <c r="U1396" s="369"/>
      <c r="W1396" s="369"/>
      <c r="Y1396" s="369"/>
      <c r="AA1396" s="369"/>
      <c r="AD1396" s="575">
        <v>0</v>
      </c>
      <c r="AE1396" s="370"/>
      <c r="AF1396" s="370"/>
      <c r="AG1396" s="374" t="s">
        <v>59</v>
      </c>
      <c r="AH1396" s="374"/>
      <c r="AI1396" s="374">
        <v>100</v>
      </c>
      <c r="AJ1396" s="374">
        <v>1</v>
      </c>
      <c r="AK1396" s="374">
        <v>100</v>
      </c>
      <c r="AN1396" s="369"/>
      <c r="AO1396" s="367" t="s">
        <v>1326</v>
      </c>
      <c r="AP1396" s="370"/>
      <c r="AR1396" s="369">
        <v>2.0999999999999999E-3</v>
      </c>
      <c r="AS1396" s="369">
        <v>2.0999999999999999E-3</v>
      </c>
      <c r="AT1396" s="369" t="s">
        <v>1424</v>
      </c>
      <c r="AW1396"/>
      <c r="AX1396" s="198"/>
      <c r="AY1396" s="184"/>
      <c r="AZ1396" s="184"/>
      <c r="BA1396" s="184"/>
      <c r="BB1396" s="186"/>
      <c r="BC1396" s="184"/>
      <c r="BD1396" s="184"/>
      <c r="BE1396" s="184"/>
      <c r="BF1396" s="184"/>
      <c r="BG1396" s="186"/>
      <c r="BH1396" s="186"/>
      <c r="BI1396" s="199"/>
      <c r="BJ1396" s="199"/>
      <c r="BK1396" s="199"/>
      <c r="BL1396" s="186"/>
      <c r="BM1396" s="186"/>
      <c r="BN1396" s="186"/>
      <c r="BO1396" s="186"/>
      <c r="BP1396" s="186"/>
      <c r="BQ1396" s="186"/>
      <c r="BR1396" s="186"/>
      <c r="BS1396" s="186"/>
      <c r="BT1396" s="187"/>
      <c r="BU1396" s="188"/>
      <c r="BV1396" s="189"/>
      <c r="BW1396" s="185"/>
      <c r="BX1396"/>
      <c r="BZ1396"/>
    </row>
    <row r="1397" spans="2:107" ht="18.75">
      <c r="B1397" s="363" t="s">
        <v>1310</v>
      </c>
      <c r="C1397" s="364"/>
      <c r="D1397" s="365" t="s">
        <v>11</v>
      </c>
      <c r="E1397" s="365" t="s">
        <v>620</v>
      </c>
      <c r="F1397" s="365" t="s">
        <v>665</v>
      </c>
      <c r="G1397" s="366" t="s">
        <v>740</v>
      </c>
      <c r="H1397" s="366" t="s">
        <v>34</v>
      </c>
      <c r="I1397" s="366" t="s">
        <v>1424</v>
      </c>
      <c r="J1397" s="366" t="s">
        <v>608</v>
      </c>
      <c r="L1397" s="368"/>
      <c r="M1397" s="368" t="s">
        <v>34</v>
      </c>
      <c r="N1397" s="367">
        <v>658626</v>
      </c>
      <c r="O1397" s="367" t="s">
        <v>1323</v>
      </c>
      <c r="P1397" s="371"/>
      <c r="S1397" s="367"/>
      <c r="U1397" s="369"/>
      <c r="W1397" s="369"/>
      <c r="Y1397" s="369"/>
      <c r="AA1397" s="369"/>
      <c r="AD1397" s="575">
        <v>46539828000113</v>
      </c>
      <c r="AE1397" s="370"/>
      <c r="AF1397" s="370"/>
      <c r="AG1397" s="374" t="s">
        <v>1458</v>
      </c>
      <c r="AH1397" s="374"/>
      <c r="AI1397" s="374">
        <v>0</v>
      </c>
      <c r="AJ1397" s="374">
        <v>0</v>
      </c>
      <c r="AK1397" s="374">
        <v>0</v>
      </c>
      <c r="AN1397" s="369"/>
      <c r="AO1397" s="367" t="s">
        <v>1326</v>
      </c>
      <c r="AP1397" s="370"/>
      <c r="AR1397" s="369">
        <v>2.66666666666667E-3</v>
      </c>
      <c r="AS1397" s="369">
        <v>2.66666666666667E-3</v>
      </c>
      <c r="AT1397" s="369" t="s">
        <v>1424</v>
      </c>
      <c r="AW1397"/>
      <c r="AX1397" s="198"/>
      <c r="AY1397" s="184"/>
      <c r="AZ1397" s="184"/>
      <c r="BA1397" s="184"/>
      <c r="BB1397" s="186"/>
      <c r="BC1397" s="184"/>
      <c r="BD1397" s="184"/>
      <c r="BE1397" s="184"/>
      <c r="BF1397" s="184"/>
      <c r="BG1397" s="186"/>
      <c r="BH1397" s="186"/>
      <c r="BI1397" s="199"/>
      <c r="BJ1397" s="199"/>
      <c r="BK1397" s="199"/>
      <c r="BL1397" s="186"/>
      <c r="BM1397" s="186"/>
      <c r="BN1397" s="186"/>
      <c r="BO1397" s="186"/>
      <c r="BP1397" s="186"/>
      <c r="BQ1397" s="186"/>
      <c r="BR1397" s="186"/>
      <c r="BS1397" s="186"/>
      <c r="BT1397" s="187"/>
      <c r="BU1397" s="188"/>
      <c r="BV1397" s="189"/>
      <c r="BW1397" s="185"/>
      <c r="BX1397"/>
      <c r="BZ1397"/>
    </row>
    <row r="1398" spans="2:107" ht="18.75">
      <c r="B1398" s="363" t="s">
        <v>1288</v>
      </c>
      <c r="C1398" s="364">
        <v>46329524000121</v>
      </c>
      <c r="D1398" s="365" t="s">
        <v>14</v>
      </c>
      <c r="E1398" s="365" t="s">
        <v>607</v>
      </c>
      <c r="F1398" s="365" t="s">
        <v>1319</v>
      </c>
      <c r="G1398" s="366" t="s">
        <v>1424</v>
      </c>
      <c r="H1398" s="366" t="s">
        <v>34</v>
      </c>
      <c r="I1398" s="366" t="s">
        <v>34</v>
      </c>
      <c r="J1398" s="366" t="s">
        <v>608</v>
      </c>
      <c r="K1398" s="367" t="s">
        <v>48</v>
      </c>
      <c r="L1398" s="368" t="s">
        <v>717</v>
      </c>
      <c r="M1398" s="368" t="s">
        <v>1421</v>
      </c>
      <c r="N1398" s="367">
        <v>659622</v>
      </c>
      <c r="O1398" s="367" t="s">
        <v>1323</v>
      </c>
      <c r="P1398" s="371">
        <v>44711</v>
      </c>
      <c r="S1398" s="367">
        <v>2</v>
      </c>
      <c r="U1398" s="369"/>
      <c r="W1398" s="369"/>
      <c r="Y1398" s="369"/>
      <c r="AA1398" s="369"/>
      <c r="AD1398" s="575">
        <v>46465003000100</v>
      </c>
      <c r="AE1398" s="370" t="s">
        <v>1889</v>
      </c>
      <c r="AF1398" s="370" t="s">
        <v>1833</v>
      </c>
      <c r="AG1398" s="374" t="s">
        <v>1458</v>
      </c>
      <c r="AH1398" s="374" t="s">
        <v>1813</v>
      </c>
      <c r="AI1398" s="374">
        <v>0</v>
      </c>
      <c r="AJ1398" s="374">
        <v>0</v>
      </c>
      <c r="AK1398" s="374">
        <v>0</v>
      </c>
      <c r="AL1398" s="722">
        <v>0</v>
      </c>
      <c r="AM1398" s="722">
        <v>0</v>
      </c>
      <c r="AN1398" s="369" t="s">
        <v>1834</v>
      </c>
      <c r="AO1398" s="367" t="s">
        <v>1326</v>
      </c>
      <c r="AP1398" s="370" t="s">
        <v>1816</v>
      </c>
      <c r="AQ1398" s="376" t="s">
        <v>718</v>
      </c>
      <c r="AR1398" s="369">
        <v>0</v>
      </c>
      <c r="AS1398" s="369">
        <v>0</v>
      </c>
      <c r="AT1398" s="369" t="s">
        <v>1424</v>
      </c>
      <c r="AW1398"/>
      <c r="AX1398" s="198"/>
      <c r="AY1398" s="184"/>
      <c r="AZ1398" s="184"/>
      <c r="BA1398" s="184"/>
      <c r="BB1398" s="186"/>
      <c r="BC1398" s="184"/>
      <c r="BD1398" s="184"/>
      <c r="BE1398" s="184"/>
      <c r="BF1398" s="184"/>
      <c r="BG1398" s="186"/>
      <c r="BH1398" s="186"/>
      <c r="BI1398" s="199"/>
      <c r="BJ1398" s="199"/>
      <c r="BK1398" s="199"/>
      <c r="BL1398" s="186"/>
      <c r="BM1398" s="186"/>
      <c r="BN1398" s="186"/>
      <c r="BO1398" s="186"/>
      <c r="BP1398" s="186"/>
      <c r="BQ1398" s="186"/>
      <c r="BR1398" s="186"/>
      <c r="BS1398" s="186"/>
      <c r="BT1398" s="187"/>
      <c r="BU1398" s="188"/>
      <c r="BV1398" s="189"/>
      <c r="BW1398" s="185"/>
      <c r="BX1398"/>
      <c r="BZ1398"/>
    </row>
    <row r="1399" spans="2:107" ht="18.75">
      <c r="B1399" s="363" t="s">
        <v>1412</v>
      </c>
      <c r="C1399" s="364"/>
      <c r="D1399" s="365" t="s">
        <v>11</v>
      </c>
      <c r="E1399" s="365" t="s">
        <v>620</v>
      </c>
      <c r="F1399" s="365" t="s">
        <v>665</v>
      </c>
      <c r="G1399" s="366" t="s">
        <v>1424</v>
      </c>
      <c r="H1399" s="366" t="s">
        <v>34</v>
      </c>
      <c r="I1399" s="366" t="s">
        <v>1306</v>
      </c>
      <c r="J1399" s="366" t="s">
        <v>608</v>
      </c>
      <c r="L1399" s="368"/>
      <c r="M1399" s="368" t="s">
        <v>1421</v>
      </c>
      <c r="N1399" s="367">
        <v>667218</v>
      </c>
      <c r="O1399" s="367" t="s">
        <v>1323</v>
      </c>
      <c r="P1399" s="371"/>
      <c r="S1399" s="367"/>
      <c r="U1399" s="369"/>
      <c r="W1399" s="369"/>
      <c r="Y1399" s="369"/>
      <c r="AA1399" s="369"/>
      <c r="AD1399" s="575">
        <v>28840203000105</v>
      </c>
      <c r="AE1399" s="370"/>
      <c r="AF1399" s="370"/>
      <c r="AG1399" s="374" t="s">
        <v>59</v>
      </c>
      <c r="AH1399" s="374"/>
      <c r="AI1399" s="374">
        <v>0</v>
      </c>
      <c r="AJ1399" s="374">
        <v>0</v>
      </c>
      <c r="AK1399" s="374">
        <v>0</v>
      </c>
      <c r="AN1399" s="369"/>
      <c r="AO1399" s="367" t="s">
        <v>1326</v>
      </c>
      <c r="AP1399" s="370"/>
      <c r="AR1399" s="369">
        <v>0</v>
      </c>
      <c r="AS1399" s="369">
        <v>0</v>
      </c>
      <c r="AT1399" s="369" t="s">
        <v>1424</v>
      </c>
      <c r="AW1399"/>
      <c r="AX1399" s="198"/>
      <c r="AY1399" s="184"/>
      <c r="AZ1399" s="184"/>
      <c r="BA1399" s="184"/>
      <c r="BB1399" s="186"/>
      <c r="BC1399" s="184"/>
      <c r="BD1399" s="184"/>
      <c r="BE1399" s="184"/>
      <c r="BF1399" s="184"/>
      <c r="BG1399" s="186"/>
      <c r="BH1399" s="186"/>
      <c r="BI1399" s="199"/>
      <c r="BJ1399" s="199"/>
      <c r="BK1399" s="199"/>
      <c r="BL1399" s="186"/>
      <c r="BM1399" s="186"/>
      <c r="BN1399" s="186"/>
      <c r="BO1399" s="186"/>
      <c r="BP1399" s="186"/>
      <c r="BQ1399" s="186"/>
      <c r="BR1399" s="186"/>
      <c r="BS1399" s="186"/>
      <c r="BT1399" s="187"/>
      <c r="BU1399" s="188"/>
      <c r="BV1399" s="189"/>
      <c r="BW1399" s="185"/>
      <c r="BX1399"/>
      <c r="BZ1399"/>
    </row>
    <row r="1400" spans="2:107" ht="18.75">
      <c r="B1400" s="363" t="s">
        <v>1411</v>
      </c>
      <c r="C1400" s="364"/>
      <c r="D1400" s="365" t="s">
        <v>14</v>
      </c>
      <c r="E1400" s="365" t="s">
        <v>607</v>
      </c>
      <c r="F1400" s="365" t="s">
        <v>1424</v>
      </c>
      <c r="G1400" s="366" t="s">
        <v>1424</v>
      </c>
      <c r="H1400" s="366" t="s">
        <v>34</v>
      </c>
      <c r="I1400" s="366" t="s">
        <v>34</v>
      </c>
      <c r="J1400" s="366" t="s">
        <v>608</v>
      </c>
      <c r="L1400" s="368"/>
      <c r="M1400" s="368" t="s">
        <v>1421</v>
      </c>
      <c r="N1400" s="367">
        <v>668443</v>
      </c>
      <c r="O1400" s="367" t="s">
        <v>1323</v>
      </c>
      <c r="P1400" s="371"/>
      <c r="S1400" s="367"/>
      <c r="U1400" s="369"/>
      <c r="W1400" s="369"/>
      <c r="Y1400" s="369"/>
      <c r="AA1400" s="369"/>
      <c r="AD1400" s="575">
        <v>0</v>
      </c>
      <c r="AE1400" s="370"/>
      <c r="AF1400" s="370"/>
      <c r="AG1400" s="374" t="s">
        <v>1458</v>
      </c>
      <c r="AH1400" s="374"/>
      <c r="AI1400" s="374">
        <v>0</v>
      </c>
      <c r="AJ1400" s="374">
        <v>0</v>
      </c>
      <c r="AK1400" s="374">
        <v>0</v>
      </c>
      <c r="AN1400" s="369"/>
      <c r="AO1400" s="367" t="s">
        <v>1326</v>
      </c>
      <c r="AP1400" s="370"/>
      <c r="AR1400" s="369">
        <v>0</v>
      </c>
      <c r="AS1400" s="369">
        <v>0</v>
      </c>
      <c r="AT1400" s="369" t="s">
        <v>1424</v>
      </c>
      <c r="AW1400"/>
      <c r="AX1400" s="198"/>
      <c r="AY1400" s="184"/>
      <c r="AZ1400" s="184"/>
      <c r="BA1400" s="184"/>
      <c r="BB1400" s="186"/>
      <c r="BC1400" s="184"/>
      <c r="BD1400" s="184"/>
      <c r="BE1400" s="184"/>
      <c r="BF1400" s="184"/>
      <c r="BG1400" s="186"/>
      <c r="BH1400" s="186"/>
      <c r="BI1400" s="199"/>
      <c r="BJ1400" s="199"/>
      <c r="BK1400" s="199"/>
      <c r="BL1400" s="186"/>
      <c r="BM1400" s="186"/>
      <c r="BN1400" s="186"/>
      <c r="BO1400" s="186"/>
      <c r="BP1400" s="186"/>
      <c r="BQ1400" s="186"/>
      <c r="BR1400" s="186"/>
      <c r="BS1400" s="186"/>
      <c r="BT1400" s="187"/>
      <c r="BU1400" s="188"/>
      <c r="BV1400" s="189"/>
      <c r="BW1400" s="185"/>
      <c r="BX1400"/>
      <c r="BZ1400"/>
    </row>
    <row r="1401" spans="2:107" ht="18.75">
      <c r="B1401" s="363" t="s">
        <v>1762</v>
      </c>
      <c r="C1401" s="364"/>
      <c r="D1401" s="365" t="s">
        <v>11</v>
      </c>
      <c r="E1401" s="365" t="s">
        <v>620</v>
      </c>
      <c r="F1401" s="365" t="s">
        <v>665</v>
      </c>
      <c r="G1401" s="366" t="s">
        <v>740</v>
      </c>
      <c r="H1401" s="366" t="s">
        <v>34</v>
      </c>
      <c r="I1401" s="366" t="s">
        <v>1306</v>
      </c>
      <c r="J1401" s="366" t="s">
        <v>608</v>
      </c>
      <c r="L1401" s="368" t="s">
        <v>717</v>
      </c>
      <c r="M1401" s="368" t="s">
        <v>34</v>
      </c>
      <c r="N1401" s="367">
        <v>670189</v>
      </c>
      <c r="O1401" s="367" t="s">
        <v>1323</v>
      </c>
      <c r="P1401" s="371"/>
      <c r="S1401" s="367"/>
      <c r="U1401" s="369"/>
      <c r="W1401" s="369"/>
      <c r="Y1401" s="369"/>
      <c r="AA1401" s="369"/>
      <c r="AD1401" s="575">
        <v>34474989000197</v>
      </c>
      <c r="AE1401" s="370"/>
      <c r="AF1401" s="370"/>
      <c r="AG1401" s="374" t="s">
        <v>1459</v>
      </c>
      <c r="AH1401" s="374"/>
      <c r="AI1401" s="374">
        <v>1000</v>
      </c>
      <c r="AJ1401" s="374">
        <v>0</v>
      </c>
      <c r="AK1401" s="374">
        <v>1000</v>
      </c>
      <c r="AN1401" s="369"/>
      <c r="AO1401" s="367" t="s">
        <v>1326</v>
      </c>
      <c r="AP1401" s="370"/>
      <c r="AR1401" s="369">
        <v>8.0000000000000004E-4</v>
      </c>
      <c r="AS1401" s="369">
        <v>8.0000000000000004E-4</v>
      </c>
      <c r="AT1401" s="369" t="s">
        <v>1424</v>
      </c>
      <c r="AW1401"/>
      <c r="AX1401" s="198"/>
      <c r="AY1401" s="184"/>
      <c r="AZ1401" s="184"/>
      <c r="BA1401" s="184"/>
      <c r="BB1401" s="186"/>
      <c r="BC1401" s="184"/>
      <c r="BD1401" s="184"/>
      <c r="BE1401" s="184"/>
      <c r="BF1401" s="184"/>
      <c r="BG1401" s="186"/>
      <c r="BH1401" s="186"/>
      <c r="BI1401" s="199"/>
      <c r="BJ1401" s="199"/>
      <c r="BK1401" s="199"/>
      <c r="BL1401" s="186"/>
      <c r="BM1401" s="186"/>
      <c r="BN1401" s="186"/>
      <c r="BO1401" s="186"/>
      <c r="BP1401" s="186"/>
      <c r="BQ1401" s="186"/>
      <c r="BR1401" s="186"/>
      <c r="BS1401" s="186"/>
      <c r="BT1401" s="187"/>
      <c r="BU1401" s="188"/>
      <c r="BV1401" s="189"/>
      <c r="BW1401" s="185"/>
      <c r="BX1401"/>
      <c r="BZ1401"/>
    </row>
    <row r="1402" spans="2:107" ht="18.75">
      <c r="B1402" s="363" t="s">
        <v>47</v>
      </c>
      <c r="C1402" s="364">
        <v>41686811000175</v>
      </c>
      <c r="D1402" s="365" t="s">
        <v>14</v>
      </c>
      <c r="E1402" s="365" t="s">
        <v>607</v>
      </c>
      <c r="F1402" s="365" t="s">
        <v>1424</v>
      </c>
      <c r="G1402" s="366" t="s">
        <v>1424</v>
      </c>
      <c r="H1402" s="366" t="s">
        <v>34</v>
      </c>
      <c r="I1402" s="366" t="s">
        <v>34</v>
      </c>
      <c r="J1402" s="366" t="s">
        <v>611</v>
      </c>
      <c r="K1402" s="367" t="s">
        <v>48</v>
      </c>
      <c r="L1402" s="368"/>
      <c r="M1402" s="368" t="s">
        <v>34</v>
      </c>
      <c r="N1402" s="367">
        <v>75686811</v>
      </c>
      <c r="O1402" s="367" t="s">
        <v>1323</v>
      </c>
      <c r="P1402" s="371">
        <v>44327</v>
      </c>
      <c r="Q1402" s="372">
        <v>23.051342689999998</v>
      </c>
      <c r="R1402" s="372">
        <v>23.445622879999991</v>
      </c>
      <c r="S1402" s="367">
        <v>4</v>
      </c>
      <c r="T1402" s="369">
        <v>-8.463176491468738E-2</v>
      </c>
      <c r="U1402" s="369">
        <v>-0.90678890312871696</v>
      </c>
      <c r="V1402" s="369">
        <v>-8.463176491468738E-2</v>
      </c>
      <c r="W1402" s="369">
        <v>-0.75820344787488636</v>
      </c>
      <c r="Y1402" s="369"/>
      <c r="AA1402" s="369"/>
      <c r="AB1402" s="369">
        <v>0.35079483409297535</v>
      </c>
      <c r="AC1402" s="373">
        <v>-0.5594529663681771</v>
      </c>
      <c r="AD1402" s="575">
        <v>41544075000110</v>
      </c>
      <c r="AE1402" s="370" t="s">
        <v>1889</v>
      </c>
      <c r="AF1402" s="370" t="s">
        <v>1833</v>
      </c>
      <c r="AG1402" s="374" t="s">
        <v>1458</v>
      </c>
      <c r="AH1402" s="374" t="s">
        <v>1813</v>
      </c>
      <c r="AI1402" s="374">
        <v>1000</v>
      </c>
      <c r="AJ1402" s="374">
        <v>1000</v>
      </c>
      <c r="AK1402" s="374">
        <v>1000</v>
      </c>
      <c r="AL1402" s="722">
        <v>1</v>
      </c>
      <c r="AM1402" s="722">
        <v>0</v>
      </c>
      <c r="AN1402" s="369" t="s">
        <v>1815</v>
      </c>
      <c r="AO1402" s="367" t="s">
        <v>1326</v>
      </c>
      <c r="AP1402" s="370" t="s">
        <v>1816</v>
      </c>
      <c r="AQ1402" s="376" t="s">
        <v>1424</v>
      </c>
      <c r="AR1402" s="369">
        <v>6.7000000000000002E-3</v>
      </c>
      <c r="AS1402" s="369">
        <v>6.7000000000000002E-3</v>
      </c>
      <c r="AT1402" s="369" t="s">
        <v>1424</v>
      </c>
      <c r="AW1402"/>
      <c r="AX1402" s="198"/>
      <c r="AY1402" s="184"/>
      <c r="AZ1402" s="184"/>
      <c r="BA1402" s="184"/>
      <c r="BB1402" s="186"/>
      <c r="BC1402" s="184"/>
      <c r="BD1402" s="184"/>
      <c r="BE1402" s="184"/>
      <c r="BF1402" s="184"/>
      <c r="BG1402" s="186"/>
      <c r="BH1402" s="186"/>
      <c r="BI1402" s="199"/>
      <c r="BJ1402" s="199"/>
      <c r="BK1402" s="199"/>
      <c r="BL1402" s="186"/>
      <c r="BM1402" s="186"/>
      <c r="BN1402" s="186"/>
      <c r="BO1402" s="186"/>
      <c r="BP1402" s="186"/>
      <c r="BQ1402" s="186"/>
      <c r="BR1402" s="186"/>
      <c r="BS1402" s="186"/>
      <c r="BT1402" s="187"/>
      <c r="BU1402" s="188"/>
      <c r="BV1402" s="189"/>
      <c r="BW1402" s="185"/>
      <c r="BX1402"/>
      <c r="BZ1402"/>
    </row>
    <row r="1403" spans="2:107" ht="15.75" customHeight="1">
      <c r="AU1403" s="367" t="s">
        <v>1323</v>
      </c>
      <c r="AV1403" s="371">
        <v>43525</v>
      </c>
      <c r="AW1403" s="372">
        <v>158383604.28999999</v>
      </c>
      <c r="AX1403" s="372">
        <v>107964479.34170638</v>
      </c>
      <c r="AY1403" s="367">
        <v>721</v>
      </c>
      <c r="AZ1403" s="369">
        <v>9.6224930183220314E-2</v>
      </c>
      <c r="BA1403" s="369">
        <v>1.2439184537919996</v>
      </c>
      <c r="BB1403" s="369">
        <v>0.13632438595159191</v>
      </c>
      <c r="BC1403" s="369">
        <v>1.3364348149862093</v>
      </c>
      <c r="BD1403" s="369">
        <v>0.22215842993562207</v>
      </c>
      <c r="BE1403" s="369">
        <v>1.684667731624369</v>
      </c>
      <c r="BF1403" s="369">
        <v>0.27525250274567381</v>
      </c>
      <c r="BG1403" s="369">
        <v>1.5646244592370031</v>
      </c>
      <c r="BH1403" s="369">
        <v>3.7171675531995625E-3</v>
      </c>
      <c r="BI1403" s="373">
        <v>8.2552225838843203</v>
      </c>
      <c r="BJ1403" s="575">
        <v>0</v>
      </c>
      <c r="BK1403" s="370" t="s">
        <v>101</v>
      </c>
      <c r="BL1403" s="370" t="s">
        <v>738</v>
      </c>
      <c r="BM1403" s="374" t="s">
        <v>738</v>
      </c>
      <c r="BN1403" s="374" t="s">
        <v>728</v>
      </c>
      <c r="BO1403" s="374">
        <v>10000</v>
      </c>
      <c r="BP1403" s="374" t="s">
        <v>1436</v>
      </c>
      <c r="BQ1403" s="374">
        <v>5000</v>
      </c>
      <c r="BR1403" s="369">
        <v>1.55E-2</v>
      </c>
      <c r="BS1403" s="369">
        <v>0.2</v>
      </c>
      <c r="BT1403" s="369" t="s">
        <v>64</v>
      </c>
      <c r="BU1403" s="370" t="s">
        <v>1326</v>
      </c>
      <c r="BV1403" s="370" t="s">
        <v>13</v>
      </c>
      <c r="BW1403" s="376" t="s">
        <v>670</v>
      </c>
      <c r="BX1403" s="369">
        <v>2.5833333333333333E-3</v>
      </c>
      <c r="BY1403" s="369">
        <v>2.5833333333333333E-3</v>
      </c>
      <c r="BZ1403" s="369"/>
      <c r="CD1403" s="198"/>
      <c r="CE1403" s="184"/>
      <c r="CF1403" s="184"/>
      <c r="CG1403" s="184"/>
      <c r="CH1403" s="186"/>
      <c r="CI1403" s="184"/>
      <c r="CJ1403" s="184"/>
      <c r="CK1403" s="184"/>
      <c r="CL1403" s="184"/>
      <c r="CM1403" s="186"/>
      <c r="CN1403" s="186"/>
      <c r="CO1403" s="199"/>
      <c r="CP1403" s="199"/>
      <c r="CQ1403" s="199"/>
      <c r="CR1403" s="186"/>
      <c r="CS1403" s="186"/>
      <c r="CT1403" s="186"/>
      <c r="CU1403" s="186"/>
      <c r="CV1403" s="186"/>
      <c r="CW1403" s="186"/>
      <c r="CX1403" s="186"/>
      <c r="CY1403" s="186"/>
      <c r="CZ1403" s="187"/>
      <c r="DA1403" s="188"/>
      <c r="DB1403" s="189"/>
      <c r="DC1403" s="185"/>
    </row>
  </sheetData>
  <sortState xmlns:xlrd2="http://schemas.microsoft.com/office/spreadsheetml/2017/richdata2" ref="C5:AN1401">
    <sortCondition ref="F4"/>
  </sortState>
  <mergeCells count="1">
    <mergeCell ref="D2:E2"/>
  </mergeCells>
  <phoneticPr fontId="136" type="noConversion"/>
  <conditionalFormatting sqref="AX413 BB413 BB524:BB547 AX524:AX547 AX568 BB568 BB1038:BB1049 AX1038:AX1049 AX1052:AX1056 BB1052:BB1056 BB962:BB966 AX962:AX966 AX1003:AX1033 BB1003:BB1033 BB1065:BB1066 AX1065:AX1066 AX1068:AX1069 BB1068:BB1069 AX186:AX187 BB186:BB187 BB189:BB197 AX189:AX197 AX323:AX331 BB323:BB331 BB401:BB411 AX401:AX411 BB419:BB454 AX419:AX454 AX486:AX490 BB486:BB490 AX554:AX566 BB554:BB566 BB570:BB591 AX570:AX591 AX675:AX683 BB675:BB683 BB874:BB877 AX874:AX877 AX235:AX238 BB235:BB238 AX470:AX472 BB470:BB472 AX552 BB552 BB818:BB872 AX818:AX872 AX879:AX942 BB879:BB942 AX968:AX976 BB968:BB976 AX218:AX228 BB218:BB228 AX276:AX283 BB276:BB283 BB296:BB308 AX296:AX308 AX318:AX321 BB318:BB321 BB333:BB343 AX333:AX343 BB391:BB399 AX391:AX399 AX462:AX466 BB462:BB466 BB475:BB480 AX475:AX480 AX483:AX484 BB483:BB484 AX549:AX550 BB549:BB550 AX593:AX601 BB593:BB601 BB603:BB611 AX603:AX611 AX616:AX617 BB616:BB617 BB622:BB634 AX622:AX634 AX650:AX658 BB650:BB658 BB663:BB666 AX663:AX666 BB700:BB708 AX700:AX708 BB777:BB779 AX777:AX779 AX781:AX787 BB781:BB787 BB789:BB800 AX789:AX800 BB944:BB949 AX944:AX949 AX953:AX958 BB953:BB958 BB978:BB980 AX978:AX980 AX983 BB983 BB987:BB1000 AX987:AX1000 BB1058:BB1063 AX1058:AX1063 BB1071:BB1123 AX1071:AX1123 AX1126 BB1126 BB1130:BB1141 AX1130:AX1141 BB230:BB233 AX230:AX233 AX809:AX816 BB809:BB816 BB415:BB417 AX415:AX417 AX802:AX807 BB802:BB807 AX209:AX216 BB209:BB216 AX259:AX261 BB259:BB261 AX640:AX641 BB640:BB641 BB698 AX698 AX713:AX714 BB713:BB714 BB257 AX257 BB263:BB274 AX263:AX274 BB285:BB286 AX285:AX286 BB645:BB647 AX645:AX647 AX673 BB673 BB688:BB691 AX688:AX691 AX149:AX163 BB149:BB163 BB165:BB173 AX165:AX173 AX175:AX184 BB175:BB184 AX200:AX202 BB200:BB202 BB252:BB255 AX252:AX255 AX456:AX460 BB456:BB460 BB494:BB503 AX494:AX503 AX505:AX520 BB505:BB520 BB240:BB249 AX240:AX249 AX716:AX775 BB716:BB775 AX1143:AX1402 CH1403 CD1403 BB1143:BB1402">
    <cfRule type="expression" dxfId="439" priority="7067">
      <formula>AND(AX149&lt;&gt;"",#REF!="",OR(COLUMN(AX149)=COLUMN(#REF!),COLUMN(AX149)=COLUMN(#REF!)))</formula>
    </cfRule>
  </conditionalFormatting>
  <conditionalFormatting sqref="AY413:BC413 AY524:BC547 AY568:BC568 AY1038:BC1049 AY1052:BC1056 AY962:BC966 AY1003:BC1033 AY1065:BC1066 AY1068:BC1069 AY186:BC187 AY189:BC197 AY323:BC331 AY401:BC411 AY419:BC454 AY486:BC490 AY554:BC566 AY570:BC591 AY675:BC683 AY874:BC877 AY235:BC238 AY470:BC472 AY552:BC552 AY818:BC872 AY879:BC942 AY968:BC976 AY218:BC228 AY276:BC283 AY296:BC308 AY318:BC321 AY333:BC343 AY391:BC399 AY462:BC466 AY475:BC480 AY483:BC484 AY549:BC550 AY593:BC601 AY603:BC611 AY616:BC617 AY622:BC634 AY650:BC658 AY663:BC666 AY700:BC708 AY777:BC779 AY781:BC787 AY789:BC800 AY944:BC949 AY953:BC958 AY978:BC980 AY983:BC983 AY987:BC1000 AY1058:BC1063 AY1071:BC1123 AY1126:BC1126 AY1130:BC1141 AY230:BC233 AY809:BC816 AY415:BC417 AY802:BC807 AY209:BC216 AY259:BC261 AY640:BC641 AY698:BC698 AY713:BC714 AY257:BC257 AY263:BC274 AY285:BC286 AY645:BC647 AY673:BC673 AY688:BC691 AY149:BC163 AY165:BC173 AY175:BC184 AY200:BC202 AY252:BC255 AY456:BC460 AY494:BC503 AY505:BC520 AY240:BC249 AY716:BC775 CE1403:CI1403 AY1143:BC1402">
    <cfRule type="expression" dxfId="438" priority="7066">
      <formula>AND(AY149&lt;&gt;"",#REF!="",OR(COLUMN(AY149)=COLUMN(#REF!),COLUMN(AY149)=COLUMN(#REF!)))</formula>
    </cfRule>
  </conditionalFormatting>
  <conditionalFormatting sqref="BD413 BD524:BD547 BD568 BD1038:BD1049 BD1052:BD1056 BD962:BD966 BD1003:BD1033 BD1065:BD1066 BD1068:BD1069 BD186:BD187 BD189:BD197 BD323:BD331 BD401:BD411 BD419:BD454 BD486:BD490 BD554:BD566 BD570:BD591 BD675:BD683 BD874:BD877 BD235:BD238 BD470:BD472 BD552 BD818:BD872 BD879:BD942 BD968:BD976 BD218:BD228 BD276:BD283 BD296:BD308 BD318:BD321 BD333:BD343 BD391:BD399 BD462:BD466 BD475:BD480 BD483:BD484 BD549:BD550 BD593:BD601 BD603:BD611 BD616:BD617 BD622:BD634 BD650:BD658 BD663:BD666 BD700:BD708 BD777:BD779 BD781:BD787 BD789:BD800 BD944:BD949 BD953:BD958 BD978:BD980 BD983 BD987:BD1000 BD1058:BD1063 BD1071:BD1123 BD1126 BD1130:BD1141 BD230:BD233 BD809:BD816 BD415:BD417 BD802:BD807 BD209:BD216 BD259:BD261 BD640:BD641 BD698 BD713:BD714 BD257 BD263:BD274 BD285:BD286 BD645:BD647 BD673 BD688:BD691 BD149:BD163 BD165:BD173 BD175:BD184 BD200:BD202 BD252:BD255 BD456:BD460 BD494:BD503 BD505:BD520 BD240:BD249 BD716:BD775 CJ1403 BD1143:BD1402">
    <cfRule type="expression" dxfId="437" priority="7065">
      <formula>AND(BD149&lt;&gt;"",#REF!="",OR(COLUMN(BD149)=COLUMN(#REF!),COLUMN(BD149)=COLUMN(#REF!)))</formula>
    </cfRule>
  </conditionalFormatting>
  <conditionalFormatting sqref="BE413 BE524:BE547 BE568 BE1038:BE1049 BE1052:BE1056 BE962:BE966 BE1003:BE1033 BE1065:BE1066 BE1068:BE1069 BE186:BE187 BE189:BE197 BE323:BE331 BE401:BE411 BE419:BE454 BE486:BE490 BE554:BE566 BE570:BE591 BE675:BE683 BE874:BE877 BE235:BE238 BE470:BE472 BE552 BE818:BE872 BE879:BE942 BE968:BE976 BE218:BE228 BE276:BE283 BE296:BE308 BE318:BE321 BE333:BE343 BE391:BE399 BE462:BE466 BE475:BE480 BE483:BE484 BE549:BE550 BE593:BE601 BE603:BE611 BE616:BE617 BE622:BE634 BE650:BE658 BE663:BE666 BE700:BE708 BE777:BE779 BE781:BE787 BE789:BE800 BE944:BE949 BE953:BE958 BE978:BE980 BE983 BE987:BE1000 BE1058:BE1063 BE1071:BE1123 BE1126 BE1130:BE1141 BE230:BE233 BE809:BE816 BE415:BE417 BE802:BE807 BE209:BE216 BE259:BE261 BE640:BE641 BE698 BE713:BE714 BE257 BE263:BE274 BE285:BE286 BE645:BE647 BE673 BE688:BE691 BE149:BE163 BE165:BE173 BE175:BE184 BE200:BE202 BE252:BE255 BE456:BE460 BE494:BE503 BE505:BE520 BE240:BE249 BE716:BE775 CK1403 BE1143:BE1402">
    <cfRule type="expression" dxfId="436" priority="7064">
      <formula>AND(BE149&lt;&gt;"",#REF!="",OR(COLUMN(BE149)=COLUMN(#REF!),COLUMN(BE149)=COLUMN(#REF!)))</formula>
    </cfRule>
  </conditionalFormatting>
  <conditionalFormatting sqref="AW413 AW524:AW547 AW186:AW187 AW189:AW197 AW323:AW331 AW401:AW411 AW419:AW454 AW486:AW490 AW554:AW566 AW235:AW238 AW470:AW472 AW552 AW218:AW228 AW276:AW283 AW296:AW308 AW318:AW321 AW333:AW343 AW391:AW399 AW462:AW466 AW475:AW480 AW483:AW484 AW549:AW550 AW230:AW233 AW415:AW417 AW209:AW216 AW259:AW261 AW257 AW263:AW274 AW285:AW286 AW149:AW163 AW165:AW173 AW175:AW184 AW200:AW202 AW252:AW255 AW456:AW460 AW494:AW503 AW505:AW520 AW240:AW249">
    <cfRule type="expression" dxfId="435" priority="7063">
      <formula>AND(AW149&lt;&gt;"",#REF!="",OR(COLUMN(AW149)=COLUMN(#REF!),COLUMN(AW149)=COLUMN(#REF!)))</formula>
    </cfRule>
  </conditionalFormatting>
  <conditionalFormatting sqref="AX1001:BE1001">
    <cfRule type="expression" dxfId="434" priority="7011">
      <formula>AND(AX1001&lt;&gt;"",#REF!="",OR(COLUMN(AX1001)=COLUMN(#REF!),COLUMN(AX1001)=COLUMN(#REF!)))</formula>
    </cfRule>
  </conditionalFormatting>
  <conditionalFormatting sqref="AW1001 DC2 AX1064:BE1064 AX185:BE185 AX188:BE188 AX234:BE234 AX322:BE322 AX400:BE400 AX418:BE418 AX485:BE485 AX551:BE551 AX553:BE553 AX569:BE569 AX674:BE674 AX817:BE817 AX873:BE873 AX878:BE878 AX967:BE967 AX217:BE217 AX239:BE239 AX275:BE275 AX332:BE332 AX467:BE469 AX548:BE548 AX592:BE592 AX602:BE602 AX648:BE649 AX659:BE662 AX699:BE699 AX715:BE715 AX776:BE776 AX780:BE780 AX788:BE788 AX943:BE943 AX959:BE961 AX977:BE977 AX984:BE986 AX1057:BE1057 AX1070:BE1070 AX1142:BE1142 AX473:BE474 AX481:BE482 AX521:BE523 AX567:BE567 AX950:BE952 AX981:BE982 AX1002:BE1002 AX1034:BE1037 AX1050:BE1051 AX1067:BE1067 AX1124:BE1125 AX1127:BE1129 AX229:BE229 AX412:BE412 AX414:BE414 AX801:BE801 AX808:BE808 AX203:BE208 AX258:BE258 AX287:BE295 AX612:BE615 AX635:BE639 AX692:BE697 AX709:BE712 CD2:CK2 BW164 AX164:BE164 BW174 AX174:BE174 BW198:BW199 AX198:BE199 BW250:BW251 AX250:BE251 BW256 AX256:BE256 BW262 AX262:BE262 BW284 AX284:BE284 BW310:BW317 AX309:BE317 BW365:BW390 AX344:BE390 BW455 AX455:BE455 BW461 AX461:BE461 BW491:BW493 AX491:BE493 BW504 AX504:BE504 BW618:BW621 AX618:BE621 BW642:BW644 AX642:BE644 BW667:BW672 AX667:BE672 BW684:BW687 AX684:BE687 BW6:BW148 AX6:BE148">
    <cfRule type="expression" dxfId="433" priority="7010">
      <formula>AND(AW2&lt;&gt;"",#REF!="",OR(COLUMN(AW2)=COLUMN(#REF!),COLUMN(AW2)=COLUMN(#REF!)))</formula>
    </cfRule>
  </conditionalFormatting>
  <conditionalFormatting sqref="AW1064">
    <cfRule type="expression" dxfId="432" priority="7002">
      <formula>AND(AW1064&lt;&gt;"",#REF!="",OR(COLUMN(AW1064)=COLUMN(#REF!),COLUMN(AW1064)=COLUMN(#REF!)))</formula>
    </cfRule>
  </conditionalFormatting>
  <conditionalFormatting sqref="AW185">
    <cfRule type="expression" dxfId="431" priority="5719">
      <formula>AND(AW185&lt;&gt;"",#REF!="",OR(COLUMN(AW185)=COLUMN(#REF!),COLUMN(AW185)=COLUMN(#REF!)))</formula>
    </cfRule>
  </conditionalFormatting>
  <conditionalFormatting sqref="AW188">
    <cfRule type="expression" dxfId="430" priority="5717">
      <formula>AND(AW188&lt;&gt;"",#REF!="",OR(COLUMN(AW188)=COLUMN(#REF!),COLUMN(AW188)=COLUMN(#REF!)))</formula>
    </cfRule>
  </conditionalFormatting>
  <conditionalFormatting sqref="AW234">
    <cfRule type="expression" dxfId="429" priority="5715">
      <formula>AND(AW234&lt;&gt;"",#REF!="",OR(COLUMN(AW234)=COLUMN(#REF!),COLUMN(AW234)=COLUMN(#REF!)))</formula>
    </cfRule>
  </conditionalFormatting>
  <conditionalFormatting sqref="AW322">
    <cfRule type="expression" dxfId="428" priority="5709">
      <formula>AND(AW322&lt;&gt;"",#REF!="",OR(COLUMN(AW322)=COLUMN(#REF!),COLUMN(AW322)=COLUMN(#REF!)))</formula>
    </cfRule>
  </conditionalFormatting>
  <conditionalFormatting sqref="AW400">
    <cfRule type="expression" dxfId="427" priority="5707">
      <formula>AND(AW400&lt;&gt;"",#REF!="",OR(COLUMN(AW400)=COLUMN(#REF!),COLUMN(AW400)=COLUMN(#REF!)))</formula>
    </cfRule>
  </conditionalFormatting>
  <conditionalFormatting sqref="AW418">
    <cfRule type="expression" dxfId="426" priority="5705">
      <formula>AND(AW418&lt;&gt;"",#REF!="",OR(COLUMN(AW418)=COLUMN(#REF!),COLUMN(AW418)=COLUMN(#REF!)))</formula>
    </cfRule>
  </conditionalFormatting>
  <conditionalFormatting sqref="AW468">
    <cfRule type="expression" dxfId="425" priority="5701">
      <formula>AND(AW468&lt;&gt;"",#REF!="",OR(COLUMN(AW468)=COLUMN(#REF!),COLUMN(AW468)=COLUMN(#REF!)))</formula>
    </cfRule>
  </conditionalFormatting>
  <conditionalFormatting sqref="AW485">
    <cfRule type="expression" dxfId="424" priority="5699">
      <formula>AND(AW485&lt;&gt;"",#REF!="",OR(COLUMN(AW485)=COLUMN(#REF!),COLUMN(AW485)=COLUMN(#REF!)))</formula>
    </cfRule>
  </conditionalFormatting>
  <conditionalFormatting sqref="AW551">
    <cfRule type="expression" dxfId="423" priority="5697">
      <formula>AND(AW551&lt;&gt;"",#REF!="",OR(COLUMN(AW551)=COLUMN(#REF!),COLUMN(AW551)=COLUMN(#REF!)))</formula>
    </cfRule>
  </conditionalFormatting>
  <conditionalFormatting sqref="AW553">
    <cfRule type="expression" dxfId="422" priority="5695">
      <formula>AND(AW553&lt;&gt;"",#REF!="",OR(COLUMN(AW553)=COLUMN(#REF!),COLUMN(AW553)=COLUMN(#REF!)))</formula>
    </cfRule>
  </conditionalFormatting>
  <conditionalFormatting sqref="AW569">
    <cfRule type="expression" dxfId="421" priority="5693">
      <formula>AND(AW569&lt;&gt;"",#REF!="",OR(COLUMN(AW569)=COLUMN(#REF!),COLUMN(AW569)=COLUMN(#REF!)))</formula>
    </cfRule>
  </conditionalFormatting>
  <conditionalFormatting sqref="AW674">
    <cfRule type="expression" dxfId="420" priority="5691">
      <formula>AND(AW674&lt;&gt;"",#REF!="",OR(COLUMN(AW674)=COLUMN(#REF!),COLUMN(AW674)=COLUMN(#REF!)))</formula>
    </cfRule>
  </conditionalFormatting>
  <conditionalFormatting sqref="AW817">
    <cfRule type="expression" dxfId="419" priority="5689">
      <formula>AND(AW817&lt;&gt;"",#REF!="",OR(COLUMN(AW817)=COLUMN(#REF!),COLUMN(AW817)=COLUMN(#REF!)))</formula>
    </cfRule>
  </conditionalFormatting>
  <conditionalFormatting sqref="AW873">
    <cfRule type="expression" dxfId="418" priority="5687">
      <formula>AND(AW873&lt;&gt;"",#REF!="",OR(COLUMN(AW873)=COLUMN(#REF!),COLUMN(AW873)=COLUMN(#REF!)))</formula>
    </cfRule>
  </conditionalFormatting>
  <conditionalFormatting sqref="AW878">
    <cfRule type="expression" dxfId="417" priority="5685">
      <formula>AND(AW878&lt;&gt;"",#REF!="",OR(COLUMN(AW878)=COLUMN(#REF!),COLUMN(AW878)=COLUMN(#REF!)))</formula>
    </cfRule>
  </conditionalFormatting>
  <conditionalFormatting sqref="AW967">
    <cfRule type="expression" dxfId="416" priority="5683">
      <formula>AND(AW967&lt;&gt;"",#REF!="",OR(COLUMN(AW967)=COLUMN(#REF!),COLUMN(AW967)=COLUMN(#REF!)))</formula>
    </cfRule>
  </conditionalFormatting>
  <conditionalFormatting sqref="AW217">
    <cfRule type="expression" dxfId="415" priority="5649">
      <formula>AND(AW217&lt;&gt;"",#REF!="",OR(COLUMN(AW217)=COLUMN(#REF!),COLUMN(AW217)=COLUMN(#REF!)))</formula>
    </cfRule>
  </conditionalFormatting>
  <conditionalFormatting sqref="AW239">
    <cfRule type="expression" dxfId="414" priority="5647">
      <formula>AND(AW239&lt;&gt;"",#REF!="",OR(COLUMN(AW239)=COLUMN(#REF!),COLUMN(AW239)=COLUMN(#REF!)))</formula>
    </cfRule>
  </conditionalFormatting>
  <conditionalFormatting sqref="AW275">
    <cfRule type="expression" dxfId="413" priority="5645">
      <formula>AND(AW275&lt;&gt;"",#REF!="",OR(COLUMN(AW275)=COLUMN(#REF!),COLUMN(AW275)=COLUMN(#REF!)))</formula>
    </cfRule>
  </conditionalFormatting>
  <conditionalFormatting sqref="AW287">
    <cfRule type="expression" dxfId="412" priority="5643">
      <formula>AND(AW287&lt;&gt;"",#REF!="",OR(COLUMN(AW287)=COLUMN(#REF!),COLUMN(AW287)=COLUMN(#REF!)))</formula>
    </cfRule>
  </conditionalFormatting>
  <conditionalFormatting sqref="AW309">
    <cfRule type="expression" dxfId="411" priority="5633">
      <formula>AND(AW309&lt;&gt;"",#REF!="",OR(COLUMN(AW309)=COLUMN(#REF!),COLUMN(AW309)=COLUMN(#REF!)))</formula>
    </cfRule>
  </conditionalFormatting>
  <conditionalFormatting sqref="AW332">
    <cfRule type="expression" dxfId="410" priority="5483">
      <formula>AND(AW332&lt;&gt;"",#REF!="",OR(COLUMN(AW332)=COLUMN(#REF!),COLUMN(AW332)=COLUMN(#REF!)))</formula>
    </cfRule>
  </conditionalFormatting>
  <conditionalFormatting sqref="AW467">
    <cfRule type="expression" dxfId="409" priority="5471">
      <formula>AND(AW467&lt;&gt;"",#REF!="",OR(COLUMN(AW467)=COLUMN(#REF!),COLUMN(AW467)=COLUMN(#REF!)))</formula>
    </cfRule>
  </conditionalFormatting>
  <conditionalFormatting sqref="AW469">
    <cfRule type="expression" dxfId="408" priority="5469">
      <formula>AND(AW469&lt;&gt;"",#REF!="",OR(COLUMN(AW469)=COLUMN(#REF!),COLUMN(AW469)=COLUMN(#REF!)))</formula>
    </cfRule>
  </conditionalFormatting>
  <conditionalFormatting sqref="AW481">
    <cfRule type="expression" dxfId="407" priority="5463">
      <formula>AND(AW481&lt;&gt;"",#REF!="",OR(COLUMN(AW481)=COLUMN(#REF!),COLUMN(AW481)=COLUMN(#REF!)))</formula>
    </cfRule>
  </conditionalFormatting>
  <conditionalFormatting sqref="AW523">
    <cfRule type="expression" dxfId="406" priority="5455">
      <formula>AND(AW523&lt;&gt;"",#REF!="",OR(COLUMN(AW523)=COLUMN(#REF!),COLUMN(AW523)=COLUMN(#REF!)))</formula>
    </cfRule>
  </conditionalFormatting>
  <conditionalFormatting sqref="AW548">
    <cfRule type="expression" dxfId="405" priority="5453">
      <formula>AND(AW548&lt;&gt;"",#REF!="",OR(COLUMN(AW548)=COLUMN(#REF!),COLUMN(AW548)=COLUMN(#REF!)))</formula>
    </cfRule>
  </conditionalFormatting>
  <conditionalFormatting sqref="AW592">
    <cfRule type="expression" dxfId="404" priority="5449">
      <formula>AND(AW592&lt;&gt;"",#REF!="",OR(COLUMN(AW592)=COLUMN(#REF!),COLUMN(AW592)=COLUMN(#REF!)))</formula>
    </cfRule>
  </conditionalFormatting>
  <conditionalFormatting sqref="AW602">
    <cfRule type="expression" dxfId="403" priority="5447">
      <formula>AND(AW602&lt;&gt;"",#REF!="",OR(COLUMN(AW602)=COLUMN(#REF!),COLUMN(AW602)=COLUMN(#REF!)))</formula>
    </cfRule>
  </conditionalFormatting>
  <conditionalFormatting sqref="AW648">
    <cfRule type="expression" dxfId="402" priority="5441">
      <formula>AND(AW648&lt;&gt;"",#REF!="",OR(COLUMN(AW648)=COLUMN(#REF!),COLUMN(AW648)=COLUMN(#REF!)))</formula>
    </cfRule>
  </conditionalFormatting>
  <conditionalFormatting sqref="AW649">
    <cfRule type="expression" dxfId="401" priority="5439">
      <formula>AND(AW649&lt;&gt;"",#REF!="",OR(COLUMN(AW649)=COLUMN(#REF!),COLUMN(AW649)=COLUMN(#REF!)))</formula>
    </cfRule>
  </conditionalFormatting>
  <conditionalFormatting sqref="AW659">
    <cfRule type="expression" dxfId="400" priority="5437">
      <formula>AND(AW659&lt;&gt;"",#REF!="",OR(COLUMN(AW659)=COLUMN(#REF!),COLUMN(AW659)=COLUMN(#REF!)))</formula>
    </cfRule>
  </conditionalFormatting>
  <conditionalFormatting sqref="AW660">
    <cfRule type="expression" dxfId="399" priority="5435">
      <formula>AND(AW660&lt;&gt;"",#REF!="",OR(COLUMN(AW660)=COLUMN(#REF!),COLUMN(AW660)=COLUMN(#REF!)))</formula>
    </cfRule>
  </conditionalFormatting>
  <conditionalFormatting sqref="AW661">
    <cfRule type="expression" dxfId="398" priority="5433">
      <formula>AND(AW661&lt;&gt;"",#REF!="",OR(COLUMN(AW661)=COLUMN(#REF!),COLUMN(AW661)=COLUMN(#REF!)))</formula>
    </cfRule>
  </conditionalFormatting>
  <conditionalFormatting sqref="AW662">
    <cfRule type="expression" dxfId="397" priority="5431">
      <formula>AND(AW662&lt;&gt;"",#REF!="",OR(COLUMN(AW662)=COLUMN(#REF!),COLUMN(AW662)=COLUMN(#REF!)))</formula>
    </cfRule>
  </conditionalFormatting>
  <conditionalFormatting sqref="AW699">
    <cfRule type="expression" dxfId="396" priority="5429">
      <formula>AND(AW699&lt;&gt;"",#REF!="",OR(COLUMN(AW699)=COLUMN(#REF!),COLUMN(AW699)=COLUMN(#REF!)))</formula>
    </cfRule>
  </conditionalFormatting>
  <conditionalFormatting sqref="AW715">
    <cfRule type="expression" dxfId="395" priority="5427">
      <formula>AND(AW715&lt;&gt;"",#REF!="",OR(COLUMN(AW715)=COLUMN(#REF!),COLUMN(AW715)=COLUMN(#REF!)))</formula>
    </cfRule>
  </conditionalFormatting>
  <conditionalFormatting sqref="AW776">
    <cfRule type="expression" dxfId="394" priority="5425">
      <formula>AND(AW776&lt;&gt;"",#REF!="",OR(COLUMN(AW776)=COLUMN(#REF!),COLUMN(AW776)=COLUMN(#REF!)))</formula>
    </cfRule>
  </conditionalFormatting>
  <conditionalFormatting sqref="AW780">
    <cfRule type="expression" dxfId="393" priority="5423">
      <formula>AND(AW780&lt;&gt;"",#REF!="",OR(COLUMN(AW780)=COLUMN(#REF!),COLUMN(AW780)=COLUMN(#REF!)))</formula>
    </cfRule>
  </conditionalFormatting>
  <conditionalFormatting sqref="AW788">
    <cfRule type="expression" dxfId="392" priority="5421">
      <formula>AND(AW788&lt;&gt;"",#REF!="",OR(COLUMN(AW788)=COLUMN(#REF!),COLUMN(AW788)=COLUMN(#REF!)))</formula>
    </cfRule>
  </conditionalFormatting>
  <conditionalFormatting sqref="AW943">
    <cfRule type="expression" dxfId="391" priority="5419">
      <formula>AND(AW943&lt;&gt;"",#REF!="",OR(COLUMN(AW943)=COLUMN(#REF!),COLUMN(AW943)=COLUMN(#REF!)))</formula>
    </cfRule>
  </conditionalFormatting>
  <conditionalFormatting sqref="AW950">
    <cfRule type="expression" dxfId="390" priority="5417">
      <formula>AND(AW950&lt;&gt;"",#REF!="",OR(COLUMN(AW950)=COLUMN(#REF!),COLUMN(AW950)=COLUMN(#REF!)))</formula>
    </cfRule>
  </conditionalFormatting>
  <conditionalFormatting sqref="AW952">
    <cfRule type="expression" dxfId="389" priority="5413">
      <formula>AND(AW952&lt;&gt;"",#REF!="",OR(COLUMN(AW952)=COLUMN(#REF!),COLUMN(AW952)=COLUMN(#REF!)))</formula>
    </cfRule>
  </conditionalFormatting>
  <conditionalFormatting sqref="AW959">
    <cfRule type="expression" dxfId="388" priority="5411">
      <formula>AND(AW959&lt;&gt;"",#REF!="",OR(COLUMN(AW959)=COLUMN(#REF!),COLUMN(AW959)=COLUMN(#REF!)))</formula>
    </cfRule>
  </conditionalFormatting>
  <conditionalFormatting sqref="AW960">
    <cfRule type="expression" dxfId="387" priority="5409">
      <formula>AND(AW960&lt;&gt;"",#REF!="",OR(COLUMN(AW960)=COLUMN(#REF!),COLUMN(AW960)=COLUMN(#REF!)))</formula>
    </cfRule>
  </conditionalFormatting>
  <conditionalFormatting sqref="AW961">
    <cfRule type="expression" dxfId="386" priority="5407">
      <formula>AND(AW961&lt;&gt;"",#REF!="",OR(COLUMN(AW961)=COLUMN(#REF!),COLUMN(AW961)=COLUMN(#REF!)))</formula>
    </cfRule>
  </conditionalFormatting>
  <conditionalFormatting sqref="AW977">
    <cfRule type="expression" dxfId="385" priority="5405">
      <formula>AND(AW977&lt;&gt;"",#REF!="",OR(COLUMN(AW977)=COLUMN(#REF!),COLUMN(AW977)=COLUMN(#REF!)))</formula>
    </cfRule>
  </conditionalFormatting>
  <conditionalFormatting sqref="AW984">
    <cfRule type="expression" dxfId="384" priority="5399">
      <formula>AND(AW984&lt;&gt;"",#REF!="",OR(COLUMN(AW984)=COLUMN(#REF!),COLUMN(AW984)=COLUMN(#REF!)))</formula>
    </cfRule>
  </conditionalFormatting>
  <conditionalFormatting sqref="AW985">
    <cfRule type="expression" dxfId="383" priority="5397">
      <formula>AND(AW985&lt;&gt;"",#REF!="",OR(COLUMN(AW985)=COLUMN(#REF!),COLUMN(AW985)=COLUMN(#REF!)))</formula>
    </cfRule>
  </conditionalFormatting>
  <conditionalFormatting sqref="AW986">
    <cfRule type="expression" dxfId="382" priority="5395">
      <formula>AND(AW986&lt;&gt;"",#REF!="",OR(COLUMN(AW986)=COLUMN(#REF!),COLUMN(AW986)=COLUMN(#REF!)))</formula>
    </cfRule>
  </conditionalFormatting>
  <conditionalFormatting sqref="AW1034">
    <cfRule type="expression" dxfId="381" priority="5391">
      <formula>AND(AW1034&lt;&gt;"",#REF!="",OR(COLUMN(AW1034)=COLUMN(#REF!),COLUMN(AW1034)=COLUMN(#REF!)))</formula>
    </cfRule>
  </conditionalFormatting>
  <conditionalFormatting sqref="AW1035">
    <cfRule type="expression" dxfId="380" priority="5389">
      <formula>AND(AW1035&lt;&gt;"",#REF!="",OR(COLUMN(AW1035)=COLUMN(#REF!),COLUMN(AW1035)=COLUMN(#REF!)))</formula>
    </cfRule>
  </conditionalFormatting>
  <conditionalFormatting sqref="AW1036">
    <cfRule type="expression" dxfId="379" priority="5387">
      <formula>AND(AW1036&lt;&gt;"",#REF!="",OR(COLUMN(AW1036)=COLUMN(#REF!),COLUMN(AW1036)=COLUMN(#REF!)))</formula>
    </cfRule>
  </conditionalFormatting>
  <conditionalFormatting sqref="AW1057">
    <cfRule type="expression" dxfId="378" priority="5379">
      <formula>AND(AW1057&lt;&gt;"",#REF!="",OR(COLUMN(AW1057)=COLUMN(#REF!),COLUMN(AW1057)=COLUMN(#REF!)))</formula>
    </cfRule>
  </conditionalFormatting>
  <conditionalFormatting sqref="AW1070">
    <cfRule type="expression" dxfId="377" priority="5375">
      <formula>AND(AW1070&lt;&gt;"",#REF!="",OR(COLUMN(AW1070)=COLUMN(#REF!),COLUMN(AW1070)=COLUMN(#REF!)))</formula>
    </cfRule>
  </conditionalFormatting>
  <conditionalFormatting sqref="AW1129">
    <cfRule type="expression" dxfId="376" priority="5365">
      <formula>AND(AW1129&lt;&gt;"",#REF!="",OR(COLUMN(AW1129)=COLUMN(#REF!),COLUMN(AW1129)=COLUMN(#REF!)))</formula>
    </cfRule>
  </conditionalFormatting>
  <conditionalFormatting sqref="AW1142">
    <cfRule type="expression" dxfId="375" priority="5363">
      <formula>AND(AW1142&lt;&gt;"",#REF!="",OR(COLUMN(AW1142)=COLUMN(#REF!),COLUMN(AW1142)=COLUMN(#REF!)))</formula>
    </cfRule>
  </conditionalFormatting>
  <conditionalFormatting sqref="AW473">
    <cfRule type="expression" dxfId="374" priority="5111">
      <formula>AND(AW473&lt;&gt;"",#REF!="",OR(COLUMN(AW473)=COLUMN(#REF!),COLUMN(AW473)=COLUMN(#REF!)))</formula>
    </cfRule>
  </conditionalFormatting>
  <conditionalFormatting sqref="AW474">
    <cfRule type="expression" dxfId="373" priority="5109">
      <formula>AND(AW474&lt;&gt;"",#REF!="",OR(COLUMN(AW474)=COLUMN(#REF!),COLUMN(AW474)=COLUMN(#REF!)))</formula>
    </cfRule>
  </conditionalFormatting>
  <conditionalFormatting sqref="AW482">
    <cfRule type="expression" dxfId="372" priority="5107">
      <formula>AND(AW482&lt;&gt;"",#REF!="",OR(COLUMN(AW482)=COLUMN(#REF!),COLUMN(AW482)=COLUMN(#REF!)))</formula>
    </cfRule>
  </conditionalFormatting>
  <conditionalFormatting sqref="AW521">
    <cfRule type="expression" dxfId="371" priority="5105">
      <formula>AND(AW521&lt;&gt;"",#REF!="",OR(COLUMN(AW521)=COLUMN(#REF!),COLUMN(AW521)=COLUMN(#REF!)))</formula>
    </cfRule>
  </conditionalFormatting>
  <conditionalFormatting sqref="AW522">
    <cfRule type="expression" dxfId="370" priority="5103">
      <formula>AND(AW522&lt;&gt;"",#REF!="",OR(COLUMN(AW522)=COLUMN(#REF!),COLUMN(AW522)=COLUMN(#REF!)))</formula>
    </cfRule>
  </conditionalFormatting>
  <conditionalFormatting sqref="AW567">
    <cfRule type="expression" dxfId="369" priority="5101">
      <formula>AND(AW567&lt;&gt;"",#REF!="",OR(COLUMN(AW567)=COLUMN(#REF!),COLUMN(AW567)=COLUMN(#REF!)))</formula>
    </cfRule>
  </conditionalFormatting>
  <conditionalFormatting sqref="AW951">
    <cfRule type="expression" dxfId="368" priority="5099">
      <formula>AND(AW951&lt;&gt;"",#REF!="",OR(COLUMN(AW951)=COLUMN(#REF!),COLUMN(AW951)=COLUMN(#REF!)))</formula>
    </cfRule>
  </conditionalFormatting>
  <conditionalFormatting sqref="AW981">
    <cfRule type="expression" dxfId="367" priority="5097">
      <formula>AND(AW981&lt;&gt;"",#REF!="",OR(COLUMN(AW981)=COLUMN(#REF!),COLUMN(AW981)=COLUMN(#REF!)))</formula>
    </cfRule>
  </conditionalFormatting>
  <conditionalFormatting sqref="AW982">
    <cfRule type="expression" dxfId="366" priority="5095">
      <formula>AND(AW982&lt;&gt;"",#REF!="",OR(COLUMN(AW982)=COLUMN(#REF!),COLUMN(AW982)=COLUMN(#REF!)))</formula>
    </cfRule>
  </conditionalFormatting>
  <conditionalFormatting sqref="AW1002">
    <cfRule type="expression" dxfId="365" priority="5093">
      <formula>AND(AW1002&lt;&gt;"",#REF!="",OR(COLUMN(AW1002)=COLUMN(#REF!),COLUMN(AW1002)=COLUMN(#REF!)))</formula>
    </cfRule>
  </conditionalFormatting>
  <conditionalFormatting sqref="AW1037">
    <cfRule type="expression" dxfId="364" priority="5091">
      <formula>AND(AW1037&lt;&gt;"",#REF!="",OR(COLUMN(AW1037)=COLUMN(#REF!),COLUMN(AW1037)=COLUMN(#REF!)))</formula>
    </cfRule>
  </conditionalFormatting>
  <conditionalFormatting sqref="AW1050">
    <cfRule type="expression" dxfId="363" priority="5089">
      <formula>AND(AW1050&lt;&gt;"",#REF!="",OR(COLUMN(AW1050)=COLUMN(#REF!),COLUMN(AW1050)=COLUMN(#REF!)))</formula>
    </cfRule>
  </conditionalFormatting>
  <conditionalFormatting sqref="AW1051">
    <cfRule type="expression" dxfId="362" priority="5087">
      <formula>AND(AW1051&lt;&gt;"",#REF!="",OR(COLUMN(AW1051)=COLUMN(#REF!),COLUMN(AW1051)=COLUMN(#REF!)))</formula>
    </cfRule>
  </conditionalFormatting>
  <conditionalFormatting sqref="AW1067">
    <cfRule type="expression" dxfId="361" priority="5085">
      <formula>AND(AW1067&lt;&gt;"",#REF!="",OR(COLUMN(AW1067)=COLUMN(#REF!),COLUMN(AW1067)=COLUMN(#REF!)))</formula>
    </cfRule>
  </conditionalFormatting>
  <conditionalFormatting sqref="AW1124">
    <cfRule type="expression" dxfId="360" priority="5083">
      <formula>AND(AW1124&lt;&gt;"",#REF!="",OR(COLUMN(AW1124)=COLUMN(#REF!),COLUMN(AW1124)=COLUMN(#REF!)))</formula>
    </cfRule>
  </conditionalFormatting>
  <conditionalFormatting sqref="AW1125">
    <cfRule type="expression" dxfId="359" priority="5081">
      <formula>AND(AW1125&lt;&gt;"",#REF!="",OR(COLUMN(AW1125)=COLUMN(#REF!),COLUMN(AW1125)=COLUMN(#REF!)))</formula>
    </cfRule>
  </conditionalFormatting>
  <conditionalFormatting sqref="AW1127">
    <cfRule type="expression" dxfId="358" priority="5079">
      <formula>AND(AW1127&lt;&gt;"",#REF!="",OR(COLUMN(AW1127)=COLUMN(#REF!),COLUMN(AW1127)=COLUMN(#REF!)))</formula>
    </cfRule>
  </conditionalFormatting>
  <conditionalFormatting sqref="AW1128">
    <cfRule type="expression" dxfId="357" priority="5077">
      <formula>AND(AW1128&lt;&gt;"",#REF!="",OR(COLUMN(AW1128)=COLUMN(#REF!),COLUMN(AW1128)=COLUMN(#REF!)))</formula>
    </cfRule>
  </conditionalFormatting>
  <conditionalFormatting sqref="AW229">
    <cfRule type="expression" dxfId="356" priority="3880">
      <formula>AND(AW229&lt;&gt;"",#REF!="",OR(COLUMN(AW229)=COLUMN(#REF!),COLUMN(AW229)=COLUMN(#REF!)))</formula>
    </cfRule>
  </conditionalFormatting>
  <conditionalFormatting sqref="AW412">
    <cfRule type="expression" dxfId="355" priority="3876">
      <formula>AND(AW412&lt;&gt;"",#REF!="",OR(COLUMN(AW412)=COLUMN(#REF!),COLUMN(AW412)=COLUMN(#REF!)))</formula>
    </cfRule>
  </conditionalFormatting>
  <conditionalFormatting sqref="AW414">
    <cfRule type="expression" dxfId="354" priority="3874">
      <formula>AND(AW414&lt;&gt;"",#REF!="",OR(COLUMN(AW414)=COLUMN(#REF!),COLUMN(AW414)=COLUMN(#REF!)))</formula>
    </cfRule>
  </conditionalFormatting>
  <conditionalFormatting sqref="AW801">
    <cfRule type="expression" dxfId="353" priority="3872">
      <formula>AND(AW801&lt;&gt;"",#REF!="",OR(COLUMN(AW801)=COLUMN(#REF!),COLUMN(AW801)=COLUMN(#REF!)))</formula>
    </cfRule>
  </conditionalFormatting>
  <conditionalFormatting sqref="AW808">
    <cfRule type="expression" dxfId="352" priority="3870">
      <formula>AND(AW808&lt;&gt;"",#REF!="",OR(COLUMN(AW808)=COLUMN(#REF!),COLUMN(AW808)=COLUMN(#REF!)))</formula>
    </cfRule>
  </conditionalFormatting>
  <conditionalFormatting sqref="AW203">
    <cfRule type="expression" dxfId="351" priority="2556">
      <formula>AND(AW203&lt;&gt;"",#REF!="",OR(COLUMN(AW203)=COLUMN(#REF!),COLUMN(AW203)=COLUMN(#REF!)))</formula>
    </cfRule>
  </conditionalFormatting>
  <conditionalFormatting sqref="AW204">
    <cfRule type="expression" dxfId="350" priority="2554">
      <formula>AND(AW204&lt;&gt;"",#REF!="",OR(COLUMN(AW204)=COLUMN(#REF!),COLUMN(AW204)=COLUMN(#REF!)))</formula>
    </cfRule>
  </conditionalFormatting>
  <conditionalFormatting sqref="AW205">
    <cfRule type="expression" dxfId="349" priority="2552">
      <formula>AND(AW205&lt;&gt;"",#REF!="",OR(COLUMN(AW205)=COLUMN(#REF!),COLUMN(AW205)=COLUMN(#REF!)))</formula>
    </cfRule>
  </conditionalFormatting>
  <conditionalFormatting sqref="AW206">
    <cfRule type="expression" dxfId="348" priority="2550">
      <formula>AND(AW206&lt;&gt;"",#REF!="",OR(COLUMN(AW206)=COLUMN(#REF!),COLUMN(AW206)=COLUMN(#REF!)))</formula>
    </cfRule>
  </conditionalFormatting>
  <conditionalFormatting sqref="AW207">
    <cfRule type="expression" dxfId="347" priority="2548">
      <formula>AND(AW207&lt;&gt;"",#REF!="",OR(COLUMN(AW207)=COLUMN(#REF!),COLUMN(AW207)=COLUMN(#REF!)))</formula>
    </cfRule>
  </conditionalFormatting>
  <conditionalFormatting sqref="AW208">
    <cfRule type="expression" dxfId="346" priority="2546">
      <formula>AND(AW208&lt;&gt;"",#REF!="",OR(COLUMN(AW208)=COLUMN(#REF!),COLUMN(AW208)=COLUMN(#REF!)))</formula>
    </cfRule>
  </conditionalFormatting>
  <conditionalFormatting sqref="AW258">
    <cfRule type="expression" dxfId="345" priority="2544">
      <formula>AND(AW258&lt;&gt;"",#REF!="",OR(COLUMN(AW258)=COLUMN(#REF!),COLUMN(AW258)=COLUMN(#REF!)))</formula>
    </cfRule>
  </conditionalFormatting>
  <conditionalFormatting sqref="AW288">
    <cfRule type="expression" dxfId="344" priority="2542">
      <formula>AND(AW288&lt;&gt;"",#REF!="",OR(COLUMN(AW288)=COLUMN(#REF!),COLUMN(AW288)=COLUMN(#REF!)))</formula>
    </cfRule>
  </conditionalFormatting>
  <conditionalFormatting sqref="AW289">
    <cfRule type="expression" dxfId="343" priority="2540">
      <formula>AND(AW289&lt;&gt;"",#REF!="",OR(COLUMN(AW289)=COLUMN(#REF!),COLUMN(AW289)=COLUMN(#REF!)))</formula>
    </cfRule>
  </conditionalFormatting>
  <conditionalFormatting sqref="AW290">
    <cfRule type="expression" dxfId="342" priority="2538">
      <formula>AND(AW290&lt;&gt;"",#REF!="",OR(COLUMN(AW290)=COLUMN(#REF!),COLUMN(AW290)=COLUMN(#REF!)))</formula>
    </cfRule>
  </conditionalFormatting>
  <conditionalFormatting sqref="AW291">
    <cfRule type="expression" dxfId="341" priority="2536">
      <formula>AND(AW291&lt;&gt;"",#REF!="",OR(COLUMN(AW291)=COLUMN(#REF!),COLUMN(AW291)=COLUMN(#REF!)))</formula>
    </cfRule>
  </conditionalFormatting>
  <conditionalFormatting sqref="AW292">
    <cfRule type="expression" dxfId="340" priority="2534">
      <formula>AND(AW292&lt;&gt;"",#REF!="",OR(COLUMN(AW292)=COLUMN(#REF!),COLUMN(AW292)=COLUMN(#REF!)))</formula>
    </cfRule>
  </conditionalFormatting>
  <conditionalFormatting sqref="AW293">
    <cfRule type="expression" dxfId="339" priority="2532">
      <formula>AND(AW293&lt;&gt;"",#REF!="",OR(COLUMN(AW293)=COLUMN(#REF!),COLUMN(AW293)=COLUMN(#REF!)))</formula>
    </cfRule>
  </conditionalFormatting>
  <conditionalFormatting sqref="AW294">
    <cfRule type="expression" dxfId="338" priority="2530">
      <formula>AND(AW294&lt;&gt;"",#REF!="",OR(COLUMN(AW294)=COLUMN(#REF!),COLUMN(AW294)=COLUMN(#REF!)))</formula>
    </cfRule>
  </conditionalFormatting>
  <conditionalFormatting sqref="AW295">
    <cfRule type="expression" dxfId="337" priority="2528">
      <formula>AND(AW295&lt;&gt;"",#REF!="",OR(COLUMN(AW295)=COLUMN(#REF!),COLUMN(AW295)=COLUMN(#REF!)))</formula>
    </cfRule>
  </conditionalFormatting>
  <conditionalFormatting sqref="AW344">
    <cfRule type="expression" dxfId="336" priority="2526">
      <formula>AND(AW344&lt;&gt;"",#REF!="",OR(COLUMN(AW344)=COLUMN(#REF!),COLUMN(AW344)=COLUMN(#REF!)))</formula>
    </cfRule>
  </conditionalFormatting>
  <conditionalFormatting sqref="AW345">
    <cfRule type="expression" dxfId="335" priority="2524">
      <formula>AND(AW345&lt;&gt;"",#REF!="",OR(COLUMN(AW345)=COLUMN(#REF!),COLUMN(AW345)=COLUMN(#REF!)))</formula>
    </cfRule>
  </conditionalFormatting>
  <conditionalFormatting sqref="AW346">
    <cfRule type="expression" dxfId="334" priority="2522">
      <formula>AND(AW346&lt;&gt;"",#REF!="",OR(COLUMN(AW346)=COLUMN(#REF!),COLUMN(AW346)=COLUMN(#REF!)))</formula>
    </cfRule>
  </conditionalFormatting>
  <conditionalFormatting sqref="AW347">
    <cfRule type="expression" dxfId="333" priority="2520">
      <formula>AND(AW347&lt;&gt;"",#REF!="",OR(COLUMN(AW347)=COLUMN(#REF!),COLUMN(AW347)=COLUMN(#REF!)))</formula>
    </cfRule>
  </conditionalFormatting>
  <conditionalFormatting sqref="AW348">
    <cfRule type="expression" dxfId="332" priority="2518">
      <formula>AND(AW348&lt;&gt;"",#REF!="",OR(COLUMN(AW348)=COLUMN(#REF!),COLUMN(AW348)=COLUMN(#REF!)))</formula>
    </cfRule>
  </conditionalFormatting>
  <conditionalFormatting sqref="AW349">
    <cfRule type="expression" dxfId="331" priority="2516">
      <formula>AND(AW349&lt;&gt;"",#REF!="",OR(COLUMN(AW349)=COLUMN(#REF!),COLUMN(AW349)=COLUMN(#REF!)))</formula>
    </cfRule>
  </conditionalFormatting>
  <conditionalFormatting sqref="AW350">
    <cfRule type="expression" dxfId="330" priority="2514">
      <formula>AND(AW350&lt;&gt;"",#REF!="",OR(COLUMN(AW350)=COLUMN(#REF!),COLUMN(AW350)=COLUMN(#REF!)))</formula>
    </cfRule>
  </conditionalFormatting>
  <conditionalFormatting sqref="AW351">
    <cfRule type="expression" dxfId="329" priority="2512">
      <formula>AND(AW351&lt;&gt;"",#REF!="",OR(COLUMN(AW351)=COLUMN(#REF!),COLUMN(AW351)=COLUMN(#REF!)))</formula>
    </cfRule>
  </conditionalFormatting>
  <conditionalFormatting sqref="AW352">
    <cfRule type="expression" dxfId="328" priority="2510">
      <formula>AND(AW352&lt;&gt;"",#REF!="",OR(COLUMN(AW352)=COLUMN(#REF!),COLUMN(AW352)=COLUMN(#REF!)))</formula>
    </cfRule>
  </conditionalFormatting>
  <conditionalFormatting sqref="AW353">
    <cfRule type="expression" dxfId="327" priority="2508">
      <formula>AND(AW353&lt;&gt;"",#REF!="",OR(COLUMN(AW353)=COLUMN(#REF!),COLUMN(AW353)=COLUMN(#REF!)))</formula>
    </cfRule>
  </conditionalFormatting>
  <conditionalFormatting sqref="AW354">
    <cfRule type="expression" dxfId="326" priority="2506">
      <formula>AND(AW354&lt;&gt;"",#REF!="",OR(COLUMN(AW354)=COLUMN(#REF!),COLUMN(AW354)=COLUMN(#REF!)))</formula>
    </cfRule>
  </conditionalFormatting>
  <conditionalFormatting sqref="AW355">
    <cfRule type="expression" dxfId="325" priority="2504">
      <formula>AND(AW355&lt;&gt;"",#REF!="",OR(COLUMN(AW355)=COLUMN(#REF!),COLUMN(AW355)=COLUMN(#REF!)))</formula>
    </cfRule>
  </conditionalFormatting>
  <conditionalFormatting sqref="AW356">
    <cfRule type="expression" dxfId="324" priority="2502">
      <formula>AND(AW356&lt;&gt;"",#REF!="",OR(COLUMN(AW356)=COLUMN(#REF!),COLUMN(AW356)=COLUMN(#REF!)))</formula>
    </cfRule>
  </conditionalFormatting>
  <conditionalFormatting sqref="AW357">
    <cfRule type="expression" dxfId="323" priority="2500">
      <formula>AND(AW357&lt;&gt;"",#REF!="",OR(COLUMN(AW357)=COLUMN(#REF!),COLUMN(AW357)=COLUMN(#REF!)))</formula>
    </cfRule>
  </conditionalFormatting>
  <conditionalFormatting sqref="AW358">
    <cfRule type="expression" dxfId="322" priority="2498">
      <formula>AND(AW358&lt;&gt;"",#REF!="",OR(COLUMN(AW358)=COLUMN(#REF!),COLUMN(AW358)=COLUMN(#REF!)))</formula>
    </cfRule>
  </conditionalFormatting>
  <conditionalFormatting sqref="AW359">
    <cfRule type="expression" dxfId="321" priority="2496">
      <formula>AND(AW359&lt;&gt;"",#REF!="",OR(COLUMN(AW359)=COLUMN(#REF!),COLUMN(AW359)=COLUMN(#REF!)))</formula>
    </cfRule>
  </conditionalFormatting>
  <conditionalFormatting sqref="AW360">
    <cfRule type="expression" dxfId="320" priority="2494">
      <formula>AND(AW360&lt;&gt;"",#REF!="",OR(COLUMN(AW360)=COLUMN(#REF!),COLUMN(AW360)=COLUMN(#REF!)))</formula>
    </cfRule>
  </conditionalFormatting>
  <conditionalFormatting sqref="AW361">
    <cfRule type="expression" dxfId="319" priority="2492">
      <formula>AND(AW361&lt;&gt;"",#REF!="",OR(COLUMN(AW361)=COLUMN(#REF!),COLUMN(AW361)=COLUMN(#REF!)))</formula>
    </cfRule>
  </conditionalFormatting>
  <conditionalFormatting sqref="AW362">
    <cfRule type="expression" dxfId="318" priority="2490">
      <formula>AND(AW362&lt;&gt;"",#REF!="",OR(COLUMN(AW362)=COLUMN(#REF!),COLUMN(AW362)=COLUMN(#REF!)))</formula>
    </cfRule>
  </conditionalFormatting>
  <conditionalFormatting sqref="AW363">
    <cfRule type="expression" dxfId="317" priority="2488">
      <formula>AND(AW363&lt;&gt;"",#REF!="",OR(COLUMN(AW363)=COLUMN(#REF!),COLUMN(AW363)=COLUMN(#REF!)))</formula>
    </cfRule>
  </conditionalFormatting>
  <conditionalFormatting sqref="AW364">
    <cfRule type="expression" dxfId="316" priority="2486">
      <formula>AND(AW364&lt;&gt;"",#REF!="",OR(COLUMN(AW364)=COLUMN(#REF!),COLUMN(AW364)=COLUMN(#REF!)))</formula>
    </cfRule>
  </conditionalFormatting>
  <conditionalFormatting sqref="AW612">
    <cfRule type="expression" dxfId="315" priority="2478">
      <formula>AND(AW612&lt;&gt;"",#REF!="",OR(COLUMN(AW612)=COLUMN(#REF!),COLUMN(AW612)=COLUMN(#REF!)))</formula>
    </cfRule>
  </conditionalFormatting>
  <conditionalFormatting sqref="AW613">
    <cfRule type="expression" dxfId="314" priority="2476">
      <formula>AND(AW613&lt;&gt;"",#REF!="",OR(COLUMN(AW613)=COLUMN(#REF!),COLUMN(AW613)=COLUMN(#REF!)))</formula>
    </cfRule>
  </conditionalFormatting>
  <conditionalFormatting sqref="AW614">
    <cfRule type="expression" dxfId="313" priority="2474">
      <formula>AND(AW614&lt;&gt;"",#REF!="",OR(COLUMN(AW614)=COLUMN(#REF!),COLUMN(AW614)=COLUMN(#REF!)))</formula>
    </cfRule>
  </conditionalFormatting>
  <conditionalFormatting sqref="AW615">
    <cfRule type="expression" dxfId="312" priority="2472">
      <formula>AND(AW615&lt;&gt;"",#REF!="",OR(COLUMN(AW615)=COLUMN(#REF!),COLUMN(AW615)=COLUMN(#REF!)))</formula>
    </cfRule>
  </conditionalFormatting>
  <conditionalFormatting sqref="AW635">
    <cfRule type="expression" dxfId="311" priority="2470">
      <formula>AND(AW635&lt;&gt;"",#REF!="",OR(COLUMN(AW635)=COLUMN(#REF!),COLUMN(AW635)=COLUMN(#REF!)))</formula>
    </cfRule>
  </conditionalFormatting>
  <conditionalFormatting sqref="AW636">
    <cfRule type="expression" dxfId="310" priority="2468">
      <formula>AND(AW636&lt;&gt;"",#REF!="",OR(COLUMN(AW636)=COLUMN(#REF!),COLUMN(AW636)=COLUMN(#REF!)))</formula>
    </cfRule>
  </conditionalFormatting>
  <conditionalFormatting sqref="AW637">
    <cfRule type="expression" dxfId="309" priority="2466">
      <formula>AND(AW637&lt;&gt;"",#REF!="",OR(COLUMN(AW637)=COLUMN(#REF!),COLUMN(AW637)=COLUMN(#REF!)))</formula>
    </cfRule>
  </conditionalFormatting>
  <conditionalFormatting sqref="AW638">
    <cfRule type="expression" dxfId="308" priority="2464">
      <formula>AND(AW638&lt;&gt;"",#REF!="",OR(COLUMN(AW638)=COLUMN(#REF!),COLUMN(AW638)=COLUMN(#REF!)))</formula>
    </cfRule>
  </conditionalFormatting>
  <conditionalFormatting sqref="AW639">
    <cfRule type="expression" dxfId="307" priority="2462">
      <formula>AND(AW639&lt;&gt;"",#REF!="",OR(COLUMN(AW639)=COLUMN(#REF!),COLUMN(AW639)=COLUMN(#REF!)))</formula>
    </cfRule>
  </conditionalFormatting>
  <conditionalFormatting sqref="AW692">
    <cfRule type="expression" dxfId="306" priority="2460">
      <formula>AND(AW692&lt;&gt;"",#REF!="",OR(COLUMN(AW692)=COLUMN(#REF!),COLUMN(AW692)=COLUMN(#REF!)))</formula>
    </cfRule>
  </conditionalFormatting>
  <conditionalFormatting sqref="AW693">
    <cfRule type="expression" dxfId="305" priority="2458">
      <formula>AND(AW693&lt;&gt;"",#REF!="",OR(COLUMN(AW693)=COLUMN(#REF!),COLUMN(AW693)=COLUMN(#REF!)))</formula>
    </cfRule>
  </conditionalFormatting>
  <conditionalFormatting sqref="AW694">
    <cfRule type="expression" dxfId="304" priority="2456">
      <formula>AND(AW694&lt;&gt;"",#REF!="",OR(COLUMN(AW694)=COLUMN(#REF!),COLUMN(AW694)=COLUMN(#REF!)))</formula>
    </cfRule>
  </conditionalFormatting>
  <conditionalFormatting sqref="AW695">
    <cfRule type="expression" dxfId="303" priority="2454">
      <formula>AND(AW695&lt;&gt;"",#REF!="",OR(COLUMN(AW695)=COLUMN(#REF!),COLUMN(AW695)=COLUMN(#REF!)))</formula>
    </cfRule>
  </conditionalFormatting>
  <conditionalFormatting sqref="AW696">
    <cfRule type="expression" dxfId="302" priority="2452">
      <formula>AND(AW696&lt;&gt;"",#REF!="",OR(COLUMN(AW696)=COLUMN(#REF!),COLUMN(AW696)=COLUMN(#REF!)))</formula>
    </cfRule>
  </conditionalFormatting>
  <conditionalFormatting sqref="AW697">
    <cfRule type="expression" dxfId="301" priority="2450">
      <formula>AND(AW697&lt;&gt;"",#REF!="",OR(COLUMN(AW697)=COLUMN(#REF!),COLUMN(AW697)=COLUMN(#REF!)))</formula>
    </cfRule>
  </conditionalFormatting>
  <conditionalFormatting sqref="AW709">
    <cfRule type="expression" dxfId="300" priority="2448">
      <formula>AND(AW709&lt;&gt;"",#REF!="",OR(COLUMN(AW709)=COLUMN(#REF!),COLUMN(AW709)=COLUMN(#REF!)))</formula>
    </cfRule>
  </conditionalFormatting>
  <conditionalFormatting sqref="AW710">
    <cfRule type="expression" dxfId="299" priority="2446">
      <formula>AND(AW710&lt;&gt;"",#REF!="",OR(COLUMN(AW710)=COLUMN(#REF!),COLUMN(AW710)=COLUMN(#REF!)))</formula>
    </cfRule>
  </conditionalFormatting>
  <conditionalFormatting sqref="AW711">
    <cfRule type="expression" dxfId="298" priority="2444">
      <formula>AND(AW711&lt;&gt;"",#REF!="",OR(COLUMN(AW711)=COLUMN(#REF!),COLUMN(AW711)=COLUMN(#REF!)))</formula>
    </cfRule>
  </conditionalFormatting>
  <conditionalFormatting sqref="AW712">
    <cfRule type="expression" dxfId="297" priority="2442">
      <formula>AND(AW712&lt;&gt;"",#REF!="",OR(COLUMN(AW712)=COLUMN(#REF!),COLUMN(AW712)=COLUMN(#REF!)))</formula>
    </cfRule>
  </conditionalFormatting>
  <conditionalFormatting sqref="CC2">
    <cfRule type="expression" dxfId="296" priority="2439">
      <formula>AND(CC2&lt;&gt;"",#REF!="",OR(COLUMN(CC2)=COLUMN(#REF!),COLUMN(CC2)=COLUMN(#REF!)))</formula>
    </cfRule>
  </conditionalFormatting>
  <conditionalFormatting sqref="AW164">
    <cfRule type="expression" dxfId="295" priority="1940">
      <formula>AND(AW164&lt;&gt;"",#REF!="",OR(COLUMN(AW164)=COLUMN(#REF!),COLUMN(AW164)=COLUMN(#REF!)))</formula>
    </cfRule>
  </conditionalFormatting>
  <conditionalFormatting sqref="AW174">
    <cfRule type="expression" dxfId="294" priority="1939">
      <formula>AND(AW174&lt;&gt;"",#REF!="",OR(COLUMN(AW174)=COLUMN(#REF!),COLUMN(AW174)=COLUMN(#REF!)))</formula>
    </cfRule>
  </conditionalFormatting>
  <conditionalFormatting sqref="AW198">
    <cfRule type="expression" dxfId="293" priority="1938">
      <formula>AND(AW198&lt;&gt;"",#REF!="",OR(COLUMN(AW198)=COLUMN(#REF!),COLUMN(AW198)=COLUMN(#REF!)))</formula>
    </cfRule>
  </conditionalFormatting>
  <conditionalFormatting sqref="AW199">
    <cfRule type="expression" dxfId="292" priority="1937">
      <formula>AND(AW199&lt;&gt;"",#REF!="",OR(COLUMN(AW199)=COLUMN(#REF!),COLUMN(AW199)=COLUMN(#REF!)))</formula>
    </cfRule>
  </conditionalFormatting>
  <conditionalFormatting sqref="AW250">
    <cfRule type="expression" dxfId="291" priority="1935">
      <formula>AND(AW250&lt;&gt;"",#REF!="",OR(COLUMN(AW250)=COLUMN(#REF!),COLUMN(AW250)=COLUMN(#REF!)))</formula>
    </cfRule>
  </conditionalFormatting>
  <conditionalFormatting sqref="AW251">
    <cfRule type="expression" dxfId="290" priority="1934">
      <formula>AND(AW251&lt;&gt;"",#REF!="",OR(COLUMN(AW251)=COLUMN(#REF!),COLUMN(AW251)=COLUMN(#REF!)))</formula>
    </cfRule>
  </conditionalFormatting>
  <conditionalFormatting sqref="AW256">
    <cfRule type="expression" dxfId="289" priority="1933">
      <formula>AND(AW256&lt;&gt;"",#REF!="",OR(COLUMN(AW256)=COLUMN(#REF!),COLUMN(AW256)=COLUMN(#REF!)))</formula>
    </cfRule>
  </conditionalFormatting>
  <conditionalFormatting sqref="AW262">
    <cfRule type="expression" dxfId="288" priority="1932">
      <formula>AND(AW262&lt;&gt;"",#REF!="",OR(COLUMN(AW262)=COLUMN(#REF!),COLUMN(AW262)=COLUMN(#REF!)))</formula>
    </cfRule>
  </conditionalFormatting>
  <conditionalFormatting sqref="AW284">
    <cfRule type="expression" dxfId="287" priority="1931">
      <formula>AND(AW284&lt;&gt;"",#REF!="",OR(COLUMN(AW284)=COLUMN(#REF!),COLUMN(AW284)=COLUMN(#REF!)))</formula>
    </cfRule>
  </conditionalFormatting>
  <conditionalFormatting sqref="AW310">
    <cfRule type="expression" dxfId="286" priority="1930">
      <formula>AND(AW310&lt;&gt;"",#REF!="",OR(COLUMN(AW310)=COLUMN(#REF!),COLUMN(AW310)=COLUMN(#REF!)))</formula>
    </cfRule>
  </conditionalFormatting>
  <conditionalFormatting sqref="AW311">
    <cfRule type="expression" dxfId="285" priority="1929">
      <formula>AND(AW311&lt;&gt;"",#REF!="",OR(COLUMN(AW311)=COLUMN(#REF!),COLUMN(AW311)=COLUMN(#REF!)))</formula>
    </cfRule>
  </conditionalFormatting>
  <conditionalFormatting sqref="AW312">
    <cfRule type="expression" dxfId="284" priority="1928">
      <formula>AND(AW312&lt;&gt;"",#REF!="",OR(COLUMN(AW312)=COLUMN(#REF!),COLUMN(AW312)=COLUMN(#REF!)))</formula>
    </cfRule>
  </conditionalFormatting>
  <conditionalFormatting sqref="AW313">
    <cfRule type="expression" dxfId="283" priority="1927">
      <formula>AND(AW313&lt;&gt;"",#REF!="",OR(COLUMN(AW313)=COLUMN(#REF!),COLUMN(AW313)=COLUMN(#REF!)))</formula>
    </cfRule>
  </conditionalFormatting>
  <conditionalFormatting sqref="AW314">
    <cfRule type="expression" dxfId="282" priority="1926">
      <formula>AND(AW314&lt;&gt;"",#REF!="",OR(COLUMN(AW314)=COLUMN(#REF!),COLUMN(AW314)=COLUMN(#REF!)))</formula>
    </cfRule>
  </conditionalFormatting>
  <conditionalFormatting sqref="AW315">
    <cfRule type="expression" dxfId="281" priority="1925">
      <formula>AND(AW315&lt;&gt;"",#REF!="",OR(COLUMN(AW315)=COLUMN(#REF!),COLUMN(AW315)=COLUMN(#REF!)))</formula>
    </cfRule>
  </conditionalFormatting>
  <conditionalFormatting sqref="AW316">
    <cfRule type="expression" dxfId="280" priority="1924">
      <formula>AND(AW316&lt;&gt;"",#REF!="",OR(COLUMN(AW316)=COLUMN(#REF!),COLUMN(AW316)=COLUMN(#REF!)))</formula>
    </cfRule>
  </conditionalFormatting>
  <conditionalFormatting sqref="AW317">
    <cfRule type="expression" dxfId="279" priority="1923">
      <formula>AND(AW317&lt;&gt;"",#REF!="",OR(COLUMN(AW317)=COLUMN(#REF!),COLUMN(AW317)=COLUMN(#REF!)))</formula>
    </cfRule>
  </conditionalFormatting>
  <conditionalFormatting sqref="AW365">
    <cfRule type="expression" dxfId="278" priority="1922">
      <formula>AND(AW365&lt;&gt;"",#REF!="",OR(COLUMN(AW365)=COLUMN(#REF!),COLUMN(AW365)=COLUMN(#REF!)))</formula>
    </cfRule>
  </conditionalFormatting>
  <conditionalFormatting sqref="AW366">
    <cfRule type="expression" dxfId="277" priority="1921">
      <formula>AND(AW366&lt;&gt;"",#REF!="",OR(COLUMN(AW366)=COLUMN(#REF!),COLUMN(AW366)=COLUMN(#REF!)))</formula>
    </cfRule>
  </conditionalFormatting>
  <conditionalFormatting sqref="AW367">
    <cfRule type="expression" dxfId="276" priority="1920">
      <formula>AND(AW367&lt;&gt;"",#REF!="",OR(COLUMN(AW367)=COLUMN(#REF!),COLUMN(AW367)=COLUMN(#REF!)))</formula>
    </cfRule>
  </conditionalFormatting>
  <conditionalFormatting sqref="AW368">
    <cfRule type="expression" dxfId="275" priority="1919">
      <formula>AND(AW368&lt;&gt;"",#REF!="",OR(COLUMN(AW368)=COLUMN(#REF!),COLUMN(AW368)=COLUMN(#REF!)))</formula>
    </cfRule>
  </conditionalFormatting>
  <conditionalFormatting sqref="AW369">
    <cfRule type="expression" dxfId="274" priority="1918">
      <formula>AND(AW369&lt;&gt;"",#REF!="",OR(COLUMN(AW369)=COLUMN(#REF!),COLUMN(AW369)=COLUMN(#REF!)))</formula>
    </cfRule>
  </conditionalFormatting>
  <conditionalFormatting sqref="AW370">
    <cfRule type="expression" dxfId="273" priority="1917">
      <formula>AND(AW370&lt;&gt;"",#REF!="",OR(COLUMN(AW370)=COLUMN(#REF!),COLUMN(AW370)=COLUMN(#REF!)))</formula>
    </cfRule>
  </conditionalFormatting>
  <conditionalFormatting sqref="AW371">
    <cfRule type="expression" dxfId="272" priority="1916">
      <formula>AND(AW371&lt;&gt;"",#REF!="",OR(COLUMN(AW371)=COLUMN(#REF!),COLUMN(AW371)=COLUMN(#REF!)))</formula>
    </cfRule>
  </conditionalFormatting>
  <conditionalFormatting sqref="AW372">
    <cfRule type="expression" dxfId="271" priority="1915">
      <formula>AND(AW372&lt;&gt;"",#REF!="",OR(COLUMN(AW372)=COLUMN(#REF!),COLUMN(AW372)=COLUMN(#REF!)))</formula>
    </cfRule>
  </conditionalFormatting>
  <conditionalFormatting sqref="AW373">
    <cfRule type="expression" dxfId="270" priority="1914">
      <formula>AND(AW373&lt;&gt;"",#REF!="",OR(COLUMN(AW373)=COLUMN(#REF!),COLUMN(AW373)=COLUMN(#REF!)))</formula>
    </cfRule>
  </conditionalFormatting>
  <conditionalFormatting sqref="AW374">
    <cfRule type="expression" dxfId="269" priority="1913">
      <formula>AND(AW374&lt;&gt;"",#REF!="",OR(COLUMN(AW374)=COLUMN(#REF!),COLUMN(AW374)=COLUMN(#REF!)))</formula>
    </cfRule>
  </conditionalFormatting>
  <conditionalFormatting sqref="AW375">
    <cfRule type="expression" dxfId="268" priority="1912">
      <formula>AND(AW375&lt;&gt;"",#REF!="",OR(COLUMN(AW375)=COLUMN(#REF!),COLUMN(AW375)=COLUMN(#REF!)))</formula>
    </cfRule>
  </conditionalFormatting>
  <conditionalFormatting sqref="AW376">
    <cfRule type="expression" dxfId="267" priority="1911">
      <formula>AND(AW376&lt;&gt;"",#REF!="",OR(COLUMN(AW376)=COLUMN(#REF!),COLUMN(AW376)=COLUMN(#REF!)))</formula>
    </cfRule>
  </conditionalFormatting>
  <conditionalFormatting sqref="AW377">
    <cfRule type="expression" dxfId="266" priority="1910">
      <formula>AND(AW377&lt;&gt;"",#REF!="",OR(COLUMN(AW377)=COLUMN(#REF!),COLUMN(AW377)=COLUMN(#REF!)))</formula>
    </cfRule>
  </conditionalFormatting>
  <conditionalFormatting sqref="AW378">
    <cfRule type="expression" dxfId="265" priority="1909">
      <formula>AND(AW378&lt;&gt;"",#REF!="",OR(COLUMN(AW378)=COLUMN(#REF!),COLUMN(AW378)=COLUMN(#REF!)))</formula>
    </cfRule>
  </conditionalFormatting>
  <conditionalFormatting sqref="AW379">
    <cfRule type="expression" dxfId="264" priority="1908">
      <formula>AND(AW379&lt;&gt;"",#REF!="",OR(COLUMN(AW379)=COLUMN(#REF!),COLUMN(AW379)=COLUMN(#REF!)))</formula>
    </cfRule>
  </conditionalFormatting>
  <conditionalFormatting sqref="AW380">
    <cfRule type="expression" dxfId="263" priority="1907">
      <formula>AND(AW380&lt;&gt;"",#REF!="",OR(COLUMN(AW380)=COLUMN(#REF!),COLUMN(AW380)=COLUMN(#REF!)))</formula>
    </cfRule>
  </conditionalFormatting>
  <conditionalFormatting sqref="AW381">
    <cfRule type="expression" dxfId="262" priority="1906">
      <formula>AND(AW381&lt;&gt;"",#REF!="",OR(COLUMN(AW381)=COLUMN(#REF!),COLUMN(AW381)=COLUMN(#REF!)))</formula>
    </cfRule>
  </conditionalFormatting>
  <conditionalFormatting sqref="AW382">
    <cfRule type="expression" dxfId="261" priority="1905">
      <formula>AND(AW382&lt;&gt;"",#REF!="",OR(COLUMN(AW382)=COLUMN(#REF!),COLUMN(AW382)=COLUMN(#REF!)))</formula>
    </cfRule>
  </conditionalFormatting>
  <conditionalFormatting sqref="AW383">
    <cfRule type="expression" dxfId="260" priority="1904">
      <formula>AND(AW383&lt;&gt;"",#REF!="",OR(COLUMN(AW383)=COLUMN(#REF!),COLUMN(AW383)=COLUMN(#REF!)))</formula>
    </cfRule>
  </conditionalFormatting>
  <conditionalFormatting sqref="AW384">
    <cfRule type="expression" dxfId="259" priority="1903">
      <formula>AND(AW384&lt;&gt;"",#REF!="",OR(COLUMN(AW384)=COLUMN(#REF!),COLUMN(AW384)=COLUMN(#REF!)))</formula>
    </cfRule>
  </conditionalFormatting>
  <conditionalFormatting sqref="AW385">
    <cfRule type="expression" dxfId="258" priority="1902">
      <formula>AND(AW385&lt;&gt;"",#REF!="",OR(COLUMN(AW385)=COLUMN(#REF!),COLUMN(AW385)=COLUMN(#REF!)))</formula>
    </cfRule>
  </conditionalFormatting>
  <conditionalFormatting sqref="AW386">
    <cfRule type="expression" dxfId="257" priority="1901">
      <formula>AND(AW386&lt;&gt;"",#REF!="",OR(COLUMN(AW386)=COLUMN(#REF!),COLUMN(AW386)=COLUMN(#REF!)))</formula>
    </cfRule>
  </conditionalFormatting>
  <conditionalFormatting sqref="AW387">
    <cfRule type="expression" dxfId="256" priority="1900">
      <formula>AND(AW387&lt;&gt;"",#REF!="",OR(COLUMN(AW387)=COLUMN(#REF!),COLUMN(AW387)=COLUMN(#REF!)))</formula>
    </cfRule>
  </conditionalFormatting>
  <conditionalFormatting sqref="AW388">
    <cfRule type="expression" dxfId="255" priority="1899">
      <formula>AND(AW388&lt;&gt;"",#REF!="",OR(COLUMN(AW388)=COLUMN(#REF!),COLUMN(AW388)=COLUMN(#REF!)))</formula>
    </cfRule>
  </conditionalFormatting>
  <conditionalFormatting sqref="AW389">
    <cfRule type="expression" dxfId="254" priority="1898">
      <formula>AND(AW389&lt;&gt;"",#REF!="",OR(COLUMN(AW389)=COLUMN(#REF!),COLUMN(AW389)=COLUMN(#REF!)))</formula>
    </cfRule>
  </conditionalFormatting>
  <conditionalFormatting sqref="AW390">
    <cfRule type="expression" dxfId="253" priority="1897">
      <formula>AND(AW390&lt;&gt;"",#REF!="",OR(COLUMN(AW390)=COLUMN(#REF!),COLUMN(AW390)=COLUMN(#REF!)))</formula>
    </cfRule>
  </conditionalFormatting>
  <conditionalFormatting sqref="AW455">
    <cfRule type="expression" dxfId="252" priority="1896">
      <formula>AND(AW455&lt;&gt;"",#REF!="",OR(COLUMN(AW455)=COLUMN(#REF!),COLUMN(AW455)=COLUMN(#REF!)))</formula>
    </cfRule>
  </conditionalFormatting>
  <conditionalFormatting sqref="AW461">
    <cfRule type="expression" dxfId="251" priority="1895">
      <formula>AND(AW461&lt;&gt;"",#REF!="",OR(COLUMN(AW461)=COLUMN(#REF!),COLUMN(AW461)=COLUMN(#REF!)))</formula>
    </cfRule>
  </conditionalFormatting>
  <conditionalFormatting sqref="AW491">
    <cfRule type="expression" dxfId="250" priority="1894">
      <formula>AND(AW491&lt;&gt;"",#REF!="",OR(COLUMN(AW491)=COLUMN(#REF!),COLUMN(AW491)=COLUMN(#REF!)))</formula>
    </cfRule>
  </conditionalFormatting>
  <conditionalFormatting sqref="AW492">
    <cfRule type="expression" dxfId="249" priority="1893">
      <formula>AND(AW492&lt;&gt;"",#REF!="",OR(COLUMN(AW492)=COLUMN(#REF!),COLUMN(AW492)=COLUMN(#REF!)))</formula>
    </cfRule>
  </conditionalFormatting>
  <conditionalFormatting sqref="AW493">
    <cfRule type="expression" dxfId="248" priority="1892">
      <formula>AND(AW493&lt;&gt;"",#REF!="",OR(COLUMN(AW493)=COLUMN(#REF!),COLUMN(AW493)=COLUMN(#REF!)))</formula>
    </cfRule>
  </conditionalFormatting>
  <conditionalFormatting sqref="AW504">
    <cfRule type="expression" dxfId="247" priority="1891">
      <formula>AND(AW504&lt;&gt;"",#REF!="",OR(COLUMN(AW504)=COLUMN(#REF!),COLUMN(AW504)=COLUMN(#REF!)))</formula>
    </cfRule>
  </conditionalFormatting>
  <conditionalFormatting sqref="AW618">
    <cfRule type="expression" dxfId="246" priority="1890">
      <formula>AND(AW618&lt;&gt;"",#REF!="",OR(COLUMN(AW618)=COLUMN(#REF!),COLUMN(AW618)=COLUMN(#REF!)))</formula>
    </cfRule>
  </conditionalFormatting>
  <conditionalFormatting sqref="AW619">
    <cfRule type="expression" dxfId="245" priority="1889">
      <formula>AND(AW619&lt;&gt;"",#REF!="",OR(COLUMN(AW619)=COLUMN(#REF!),COLUMN(AW619)=COLUMN(#REF!)))</formula>
    </cfRule>
  </conditionalFormatting>
  <conditionalFormatting sqref="AW620">
    <cfRule type="expression" dxfId="244" priority="1888">
      <formula>AND(AW620&lt;&gt;"",#REF!="",OR(COLUMN(AW620)=COLUMN(#REF!),COLUMN(AW620)=COLUMN(#REF!)))</formula>
    </cfRule>
  </conditionalFormatting>
  <conditionalFormatting sqref="AW621">
    <cfRule type="expression" dxfId="243" priority="1887">
      <formula>AND(AW621&lt;&gt;"",#REF!="",OR(COLUMN(AW621)=COLUMN(#REF!),COLUMN(AW621)=COLUMN(#REF!)))</formula>
    </cfRule>
  </conditionalFormatting>
  <conditionalFormatting sqref="AW642">
    <cfRule type="expression" dxfId="242" priority="1886">
      <formula>AND(AW642&lt;&gt;"",#REF!="",OR(COLUMN(AW642)=COLUMN(#REF!),COLUMN(AW642)=COLUMN(#REF!)))</formula>
    </cfRule>
  </conditionalFormatting>
  <conditionalFormatting sqref="AW643">
    <cfRule type="expression" dxfId="241" priority="1885">
      <formula>AND(AW643&lt;&gt;"",#REF!="",OR(COLUMN(AW643)=COLUMN(#REF!),COLUMN(AW643)=COLUMN(#REF!)))</formula>
    </cfRule>
  </conditionalFormatting>
  <conditionalFormatting sqref="AW644">
    <cfRule type="expression" dxfId="240" priority="1884">
      <formula>AND(AW644&lt;&gt;"",#REF!="",OR(COLUMN(AW644)=COLUMN(#REF!),COLUMN(AW644)=COLUMN(#REF!)))</formula>
    </cfRule>
  </conditionalFormatting>
  <conditionalFormatting sqref="AW667">
    <cfRule type="expression" dxfId="239" priority="1883">
      <formula>AND(AW667&lt;&gt;"",#REF!="",OR(COLUMN(AW667)=COLUMN(#REF!),COLUMN(AW667)=COLUMN(#REF!)))</formula>
    </cfRule>
  </conditionalFormatting>
  <conditionalFormatting sqref="AW668">
    <cfRule type="expression" dxfId="238" priority="1882">
      <formula>AND(AW668&lt;&gt;"",#REF!="",OR(COLUMN(AW668)=COLUMN(#REF!),COLUMN(AW668)=COLUMN(#REF!)))</formula>
    </cfRule>
  </conditionalFormatting>
  <conditionalFormatting sqref="AW669">
    <cfRule type="expression" dxfId="237" priority="1881">
      <formula>AND(AW669&lt;&gt;"",#REF!="",OR(COLUMN(AW669)=COLUMN(#REF!),COLUMN(AW669)=COLUMN(#REF!)))</formula>
    </cfRule>
  </conditionalFormatting>
  <conditionalFormatting sqref="AW670">
    <cfRule type="expression" dxfId="236" priority="1880">
      <formula>AND(AW670&lt;&gt;"",#REF!="",OR(COLUMN(AW670)=COLUMN(#REF!),COLUMN(AW670)=COLUMN(#REF!)))</formula>
    </cfRule>
  </conditionalFormatting>
  <conditionalFormatting sqref="AW671">
    <cfRule type="expression" dxfId="235" priority="1879">
      <formula>AND(AW671&lt;&gt;"",#REF!="",OR(COLUMN(AW671)=COLUMN(#REF!),COLUMN(AW671)=COLUMN(#REF!)))</formula>
    </cfRule>
  </conditionalFormatting>
  <conditionalFormatting sqref="AW672">
    <cfRule type="expression" dxfId="234" priority="1878">
      <formula>AND(AW672&lt;&gt;"",#REF!="",OR(COLUMN(AW672)=COLUMN(#REF!),COLUMN(AW672)=COLUMN(#REF!)))</formula>
    </cfRule>
  </conditionalFormatting>
  <conditionalFormatting sqref="AW684">
    <cfRule type="expression" dxfId="233" priority="1877">
      <formula>AND(AW684&lt;&gt;"",#REF!="",OR(COLUMN(AW684)=COLUMN(#REF!),COLUMN(AW684)=COLUMN(#REF!)))</formula>
    </cfRule>
  </conditionalFormatting>
  <conditionalFormatting sqref="AW685">
    <cfRule type="expression" dxfId="232" priority="1876">
      <formula>AND(AW685&lt;&gt;"",#REF!="",OR(COLUMN(AW685)=COLUMN(#REF!),COLUMN(AW685)=COLUMN(#REF!)))</formula>
    </cfRule>
  </conditionalFormatting>
  <conditionalFormatting sqref="AW686">
    <cfRule type="expression" dxfId="231" priority="1875">
      <formula>AND(AW686&lt;&gt;"",#REF!="",OR(COLUMN(AW686)=COLUMN(#REF!),COLUMN(AW686)=COLUMN(#REF!)))</formula>
    </cfRule>
  </conditionalFormatting>
  <conditionalFormatting sqref="AW687">
    <cfRule type="expression" dxfId="230" priority="1874">
      <formula>AND(AW687&lt;&gt;"",#REF!="",OR(COLUMN(AW687)=COLUMN(#REF!),COLUMN(AW687)=COLUMN(#REF!)))</formula>
    </cfRule>
  </conditionalFormatting>
  <conditionalFormatting sqref="AW139">
    <cfRule type="expression" dxfId="229" priority="280">
      <formula>AND(AW139&lt;&gt;"",#REF!="",OR(COLUMN(AW139)=COLUMN(#REF!),COLUMN(AW139)=COLUMN(#REF!)))</formula>
    </cfRule>
  </conditionalFormatting>
  <conditionalFormatting sqref="AW140">
    <cfRule type="expression" dxfId="228" priority="279">
      <formula>AND(AW140&lt;&gt;"",#REF!="",OR(COLUMN(AW140)=COLUMN(#REF!),COLUMN(AW140)=COLUMN(#REF!)))</formula>
    </cfRule>
  </conditionalFormatting>
  <conditionalFormatting sqref="AW141">
    <cfRule type="expression" dxfId="227" priority="278">
      <formula>AND(AW141&lt;&gt;"",#REF!="",OR(COLUMN(AW141)=COLUMN(#REF!),COLUMN(AW141)=COLUMN(#REF!)))</formula>
    </cfRule>
  </conditionalFormatting>
  <conditionalFormatting sqref="AW142">
    <cfRule type="expression" dxfId="226" priority="277">
      <formula>AND(AW142&lt;&gt;"",#REF!="",OR(COLUMN(AW142)=COLUMN(#REF!),COLUMN(AW142)=COLUMN(#REF!)))</formula>
    </cfRule>
  </conditionalFormatting>
  <conditionalFormatting sqref="AW143">
    <cfRule type="expression" dxfId="225" priority="276">
      <formula>AND(AW143&lt;&gt;"",#REF!="",OR(COLUMN(AW143)=COLUMN(#REF!),COLUMN(AW143)=COLUMN(#REF!)))</formula>
    </cfRule>
  </conditionalFormatting>
  <conditionalFormatting sqref="AW144">
    <cfRule type="expression" dxfId="224" priority="275">
      <formula>AND(AW144&lt;&gt;"",#REF!="",OR(COLUMN(AW144)=COLUMN(#REF!),COLUMN(AW144)=COLUMN(#REF!)))</formula>
    </cfRule>
  </conditionalFormatting>
  <conditionalFormatting sqref="AW145">
    <cfRule type="expression" dxfId="223" priority="274">
      <formula>AND(AW145&lt;&gt;"",#REF!="",OR(COLUMN(AW145)=COLUMN(#REF!),COLUMN(AW145)=COLUMN(#REF!)))</formula>
    </cfRule>
  </conditionalFormatting>
  <conditionalFormatting sqref="AW146">
    <cfRule type="expression" dxfId="222" priority="273">
      <formula>AND(AW146&lt;&gt;"",#REF!="",OR(COLUMN(AW146)=COLUMN(#REF!),COLUMN(AW146)=COLUMN(#REF!)))</formula>
    </cfRule>
  </conditionalFormatting>
  <conditionalFormatting sqref="AW147">
    <cfRule type="expression" dxfId="221" priority="272">
      <formula>AND(AW147&lt;&gt;"",#REF!="",OR(COLUMN(AW147)=COLUMN(#REF!),COLUMN(AW147)=COLUMN(#REF!)))</formula>
    </cfRule>
  </conditionalFormatting>
  <conditionalFormatting sqref="AW148">
    <cfRule type="expression" dxfId="220" priority="271">
      <formula>AND(AW148&lt;&gt;"",#REF!="",OR(COLUMN(AW148)=COLUMN(#REF!),COLUMN(AW148)=COLUMN(#REF!)))</formula>
    </cfRule>
  </conditionalFormatting>
  <conditionalFormatting sqref="AW6">
    <cfRule type="expression" dxfId="219" priority="135">
      <formula>AND(AW6&lt;&gt;"",#REF!="",OR(COLUMN(AW6)=COLUMN(#REF!),COLUMN(AW6)=COLUMN(#REF!)))</formula>
    </cfRule>
  </conditionalFormatting>
  <conditionalFormatting sqref="AW7">
    <cfRule type="expression" dxfId="218" priority="134">
      <formula>AND(AW7&lt;&gt;"",#REF!="",OR(COLUMN(AW7)=COLUMN(#REF!),COLUMN(AW7)=COLUMN(#REF!)))</formula>
    </cfRule>
  </conditionalFormatting>
  <conditionalFormatting sqref="AW8">
    <cfRule type="expression" dxfId="217" priority="133">
      <formula>AND(AW8&lt;&gt;"",#REF!="",OR(COLUMN(AW8)=COLUMN(#REF!),COLUMN(AW8)=COLUMN(#REF!)))</formula>
    </cfRule>
  </conditionalFormatting>
  <conditionalFormatting sqref="AW9">
    <cfRule type="expression" dxfId="216" priority="132">
      <formula>AND(AW9&lt;&gt;"",#REF!="",OR(COLUMN(AW9)=COLUMN(#REF!),COLUMN(AW9)=COLUMN(#REF!)))</formula>
    </cfRule>
  </conditionalFormatting>
  <conditionalFormatting sqref="AW10">
    <cfRule type="expression" dxfId="215" priority="131">
      <formula>AND(AW10&lt;&gt;"",#REF!="",OR(COLUMN(AW10)=COLUMN(#REF!),COLUMN(AW10)=COLUMN(#REF!)))</formula>
    </cfRule>
  </conditionalFormatting>
  <conditionalFormatting sqref="AW11">
    <cfRule type="expression" dxfId="214" priority="130">
      <formula>AND(AW11&lt;&gt;"",#REF!="",OR(COLUMN(AW11)=COLUMN(#REF!),COLUMN(AW11)=COLUMN(#REF!)))</formula>
    </cfRule>
  </conditionalFormatting>
  <conditionalFormatting sqref="AW12">
    <cfRule type="expression" dxfId="213" priority="129">
      <formula>AND(AW12&lt;&gt;"",#REF!="",OR(COLUMN(AW12)=COLUMN(#REF!),COLUMN(AW12)=COLUMN(#REF!)))</formula>
    </cfRule>
  </conditionalFormatting>
  <conditionalFormatting sqref="AW13">
    <cfRule type="expression" dxfId="212" priority="128">
      <formula>AND(AW13&lt;&gt;"",#REF!="",OR(COLUMN(AW13)=COLUMN(#REF!),COLUMN(AW13)=COLUMN(#REF!)))</formula>
    </cfRule>
  </conditionalFormatting>
  <conditionalFormatting sqref="AW14">
    <cfRule type="expression" dxfId="211" priority="127">
      <formula>AND(AW14&lt;&gt;"",#REF!="",OR(COLUMN(AW14)=COLUMN(#REF!),COLUMN(AW14)=COLUMN(#REF!)))</formula>
    </cfRule>
  </conditionalFormatting>
  <conditionalFormatting sqref="AW15">
    <cfRule type="expression" dxfId="210" priority="126">
      <formula>AND(AW15&lt;&gt;"",#REF!="",OR(COLUMN(AW15)=COLUMN(#REF!),COLUMN(AW15)=COLUMN(#REF!)))</formula>
    </cfRule>
  </conditionalFormatting>
  <conditionalFormatting sqref="AW16">
    <cfRule type="expression" dxfId="209" priority="125">
      <formula>AND(AW16&lt;&gt;"",#REF!="",OR(COLUMN(AW16)=COLUMN(#REF!),COLUMN(AW16)=COLUMN(#REF!)))</formula>
    </cfRule>
  </conditionalFormatting>
  <conditionalFormatting sqref="AW17">
    <cfRule type="expression" dxfId="208" priority="124">
      <formula>AND(AW17&lt;&gt;"",#REF!="",OR(COLUMN(AW17)=COLUMN(#REF!),COLUMN(AW17)=COLUMN(#REF!)))</formula>
    </cfRule>
  </conditionalFormatting>
  <conditionalFormatting sqref="AW18">
    <cfRule type="expression" dxfId="207" priority="123">
      <formula>AND(AW18&lt;&gt;"",#REF!="",OR(COLUMN(AW18)=COLUMN(#REF!),COLUMN(AW18)=COLUMN(#REF!)))</formula>
    </cfRule>
  </conditionalFormatting>
  <conditionalFormatting sqref="AW19">
    <cfRule type="expression" dxfId="206" priority="122">
      <formula>AND(AW19&lt;&gt;"",#REF!="",OR(COLUMN(AW19)=COLUMN(#REF!),COLUMN(AW19)=COLUMN(#REF!)))</formula>
    </cfRule>
  </conditionalFormatting>
  <conditionalFormatting sqref="AW20">
    <cfRule type="expression" dxfId="205" priority="121">
      <formula>AND(AW20&lt;&gt;"",#REF!="",OR(COLUMN(AW20)=COLUMN(#REF!),COLUMN(AW20)=COLUMN(#REF!)))</formula>
    </cfRule>
  </conditionalFormatting>
  <conditionalFormatting sqref="AW21">
    <cfRule type="expression" dxfId="204" priority="120">
      <formula>AND(AW21&lt;&gt;"",#REF!="",OR(COLUMN(AW21)=COLUMN(#REF!),COLUMN(AW21)=COLUMN(#REF!)))</formula>
    </cfRule>
  </conditionalFormatting>
  <conditionalFormatting sqref="AW22">
    <cfRule type="expression" dxfId="203" priority="119">
      <formula>AND(AW22&lt;&gt;"",#REF!="",OR(COLUMN(AW22)=COLUMN(#REF!),COLUMN(AW22)=COLUMN(#REF!)))</formula>
    </cfRule>
  </conditionalFormatting>
  <conditionalFormatting sqref="AW23">
    <cfRule type="expression" dxfId="202" priority="118">
      <formula>AND(AW23&lt;&gt;"",#REF!="",OR(COLUMN(AW23)=COLUMN(#REF!),COLUMN(AW23)=COLUMN(#REF!)))</formula>
    </cfRule>
  </conditionalFormatting>
  <conditionalFormatting sqref="AW24">
    <cfRule type="expression" dxfId="201" priority="117">
      <formula>AND(AW24&lt;&gt;"",#REF!="",OR(COLUMN(AW24)=COLUMN(#REF!),COLUMN(AW24)=COLUMN(#REF!)))</formula>
    </cfRule>
  </conditionalFormatting>
  <conditionalFormatting sqref="AW25">
    <cfRule type="expression" dxfId="200" priority="116">
      <formula>AND(AW25&lt;&gt;"",#REF!="",OR(COLUMN(AW25)=COLUMN(#REF!),COLUMN(AW25)=COLUMN(#REF!)))</formula>
    </cfRule>
  </conditionalFormatting>
  <conditionalFormatting sqref="AW26">
    <cfRule type="expression" dxfId="199" priority="115">
      <formula>AND(AW26&lt;&gt;"",#REF!="",OR(COLUMN(AW26)=COLUMN(#REF!),COLUMN(AW26)=COLUMN(#REF!)))</formula>
    </cfRule>
  </conditionalFormatting>
  <conditionalFormatting sqref="AW27">
    <cfRule type="expression" dxfId="198" priority="114">
      <formula>AND(AW27&lt;&gt;"",#REF!="",OR(COLUMN(AW27)=COLUMN(#REF!),COLUMN(AW27)=COLUMN(#REF!)))</formula>
    </cfRule>
  </conditionalFormatting>
  <conditionalFormatting sqref="AW28">
    <cfRule type="expression" dxfId="197" priority="113">
      <formula>AND(AW28&lt;&gt;"",#REF!="",OR(COLUMN(AW28)=COLUMN(#REF!),COLUMN(AW28)=COLUMN(#REF!)))</formula>
    </cfRule>
  </conditionalFormatting>
  <conditionalFormatting sqref="AW29">
    <cfRule type="expression" dxfId="196" priority="112">
      <formula>AND(AW29&lt;&gt;"",#REF!="",OR(COLUMN(AW29)=COLUMN(#REF!),COLUMN(AW29)=COLUMN(#REF!)))</formula>
    </cfRule>
  </conditionalFormatting>
  <conditionalFormatting sqref="AW30">
    <cfRule type="expression" dxfId="195" priority="111">
      <formula>AND(AW30&lt;&gt;"",#REF!="",OR(COLUMN(AW30)=COLUMN(#REF!),COLUMN(AW30)=COLUMN(#REF!)))</formula>
    </cfRule>
  </conditionalFormatting>
  <conditionalFormatting sqref="AW31">
    <cfRule type="expression" dxfId="194" priority="110">
      <formula>AND(AW31&lt;&gt;"",#REF!="",OR(COLUMN(AW31)=COLUMN(#REF!),COLUMN(AW31)=COLUMN(#REF!)))</formula>
    </cfRule>
  </conditionalFormatting>
  <conditionalFormatting sqref="AW32">
    <cfRule type="expression" dxfId="193" priority="109">
      <formula>AND(AW32&lt;&gt;"",#REF!="",OR(COLUMN(AW32)=COLUMN(#REF!),COLUMN(AW32)=COLUMN(#REF!)))</formula>
    </cfRule>
  </conditionalFormatting>
  <conditionalFormatting sqref="AW33">
    <cfRule type="expression" dxfId="192" priority="108">
      <formula>AND(AW33&lt;&gt;"",#REF!="",OR(COLUMN(AW33)=COLUMN(#REF!),COLUMN(AW33)=COLUMN(#REF!)))</formula>
    </cfRule>
  </conditionalFormatting>
  <conditionalFormatting sqref="AW34">
    <cfRule type="expression" dxfId="191" priority="107">
      <formula>AND(AW34&lt;&gt;"",#REF!="",OR(COLUMN(AW34)=COLUMN(#REF!),COLUMN(AW34)=COLUMN(#REF!)))</formula>
    </cfRule>
  </conditionalFormatting>
  <conditionalFormatting sqref="AW35">
    <cfRule type="expression" dxfId="190" priority="106">
      <formula>AND(AW35&lt;&gt;"",#REF!="",OR(COLUMN(AW35)=COLUMN(#REF!),COLUMN(AW35)=COLUMN(#REF!)))</formula>
    </cfRule>
  </conditionalFormatting>
  <conditionalFormatting sqref="AW36">
    <cfRule type="expression" dxfId="189" priority="105">
      <formula>AND(AW36&lt;&gt;"",#REF!="",OR(COLUMN(AW36)=COLUMN(#REF!),COLUMN(AW36)=COLUMN(#REF!)))</formula>
    </cfRule>
  </conditionalFormatting>
  <conditionalFormatting sqref="AW37">
    <cfRule type="expression" dxfId="188" priority="104">
      <formula>AND(AW37&lt;&gt;"",#REF!="",OR(COLUMN(AW37)=COLUMN(#REF!),COLUMN(AW37)=COLUMN(#REF!)))</formula>
    </cfRule>
  </conditionalFormatting>
  <conditionalFormatting sqref="AW38">
    <cfRule type="expression" dxfId="187" priority="103">
      <formula>AND(AW38&lt;&gt;"",#REF!="",OR(COLUMN(AW38)=COLUMN(#REF!),COLUMN(AW38)=COLUMN(#REF!)))</formula>
    </cfRule>
  </conditionalFormatting>
  <conditionalFormatting sqref="AW39">
    <cfRule type="expression" dxfId="186" priority="102">
      <formula>AND(AW39&lt;&gt;"",#REF!="",OR(COLUMN(AW39)=COLUMN(#REF!),COLUMN(AW39)=COLUMN(#REF!)))</formula>
    </cfRule>
  </conditionalFormatting>
  <conditionalFormatting sqref="AW40">
    <cfRule type="expression" dxfId="185" priority="101">
      <formula>AND(AW40&lt;&gt;"",#REF!="",OR(COLUMN(AW40)=COLUMN(#REF!),COLUMN(AW40)=COLUMN(#REF!)))</formula>
    </cfRule>
  </conditionalFormatting>
  <conditionalFormatting sqref="AW41">
    <cfRule type="expression" dxfId="184" priority="100">
      <formula>AND(AW41&lt;&gt;"",#REF!="",OR(COLUMN(AW41)=COLUMN(#REF!),COLUMN(AW41)=COLUMN(#REF!)))</formula>
    </cfRule>
  </conditionalFormatting>
  <conditionalFormatting sqref="AW42">
    <cfRule type="expression" dxfId="183" priority="99">
      <formula>AND(AW42&lt;&gt;"",#REF!="",OR(COLUMN(AW42)=COLUMN(#REF!),COLUMN(AW42)=COLUMN(#REF!)))</formula>
    </cfRule>
  </conditionalFormatting>
  <conditionalFormatting sqref="AW43">
    <cfRule type="expression" dxfId="182" priority="98">
      <formula>AND(AW43&lt;&gt;"",#REF!="",OR(COLUMN(AW43)=COLUMN(#REF!),COLUMN(AW43)=COLUMN(#REF!)))</formula>
    </cfRule>
  </conditionalFormatting>
  <conditionalFormatting sqref="AW44">
    <cfRule type="expression" dxfId="181" priority="97">
      <formula>AND(AW44&lt;&gt;"",#REF!="",OR(COLUMN(AW44)=COLUMN(#REF!),COLUMN(AW44)=COLUMN(#REF!)))</formula>
    </cfRule>
  </conditionalFormatting>
  <conditionalFormatting sqref="AW45">
    <cfRule type="expression" dxfId="180" priority="96">
      <formula>AND(AW45&lt;&gt;"",#REF!="",OR(COLUMN(AW45)=COLUMN(#REF!),COLUMN(AW45)=COLUMN(#REF!)))</formula>
    </cfRule>
  </conditionalFormatting>
  <conditionalFormatting sqref="AW46">
    <cfRule type="expression" dxfId="179" priority="95">
      <formula>AND(AW46&lt;&gt;"",#REF!="",OR(COLUMN(AW46)=COLUMN(#REF!),COLUMN(AW46)=COLUMN(#REF!)))</formula>
    </cfRule>
  </conditionalFormatting>
  <conditionalFormatting sqref="AW47">
    <cfRule type="expression" dxfId="178" priority="94">
      <formula>AND(AW47&lt;&gt;"",#REF!="",OR(COLUMN(AW47)=COLUMN(#REF!),COLUMN(AW47)=COLUMN(#REF!)))</formula>
    </cfRule>
  </conditionalFormatting>
  <conditionalFormatting sqref="AW48">
    <cfRule type="expression" dxfId="177" priority="93">
      <formula>AND(AW48&lt;&gt;"",#REF!="",OR(COLUMN(AW48)=COLUMN(#REF!),COLUMN(AW48)=COLUMN(#REF!)))</formula>
    </cfRule>
  </conditionalFormatting>
  <conditionalFormatting sqref="AW49">
    <cfRule type="expression" dxfId="176" priority="92">
      <formula>AND(AW49&lt;&gt;"",#REF!="",OR(COLUMN(AW49)=COLUMN(#REF!),COLUMN(AW49)=COLUMN(#REF!)))</formula>
    </cfRule>
  </conditionalFormatting>
  <conditionalFormatting sqref="AW50">
    <cfRule type="expression" dxfId="175" priority="91">
      <formula>AND(AW50&lt;&gt;"",#REF!="",OR(COLUMN(AW50)=COLUMN(#REF!),COLUMN(AW50)=COLUMN(#REF!)))</formula>
    </cfRule>
  </conditionalFormatting>
  <conditionalFormatting sqref="AW51">
    <cfRule type="expression" dxfId="174" priority="90">
      <formula>AND(AW51&lt;&gt;"",#REF!="",OR(COLUMN(AW51)=COLUMN(#REF!),COLUMN(AW51)=COLUMN(#REF!)))</formula>
    </cfRule>
  </conditionalFormatting>
  <conditionalFormatting sqref="AW52">
    <cfRule type="expression" dxfId="173" priority="89">
      <formula>AND(AW52&lt;&gt;"",#REF!="",OR(COLUMN(AW52)=COLUMN(#REF!),COLUMN(AW52)=COLUMN(#REF!)))</formula>
    </cfRule>
  </conditionalFormatting>
  <conditionalFormatting sqref="AW53">
    <cfRule type="expression" dxfId="172" priority="88">
      <formula>AND(AW53&lt;&gt;"",#REF!="",OR(COLUMN(AW53)=COLUMN(#REF!),COLUMN(AW53)=COLUMN(#REF!)))</formula>
    </cfRule>
  </conditionalFormatting>
  <conditionalFormatting sqref="AW54">
    <cfRule type="expression" dxfId="171" priority="87">
      <formula>AND(AW54&lt;&gt;"",#REF!="",OR(COLUMN(AW54)=COLUMN(#REF!),COLUMN(AW54)=COLUMN(#REF!)))</formula>
    </cfRule>
  </conditionalFormatting>
  <conditionalFormatting sqref="AW55">
    <cfRule type="expression" dxfId="170" priority="86">
      <formula>AND(AW55&lt;&gt;"",#REF!="",OR(COLUMN(AW55)=COLUMN(#REF!),COLUMN(AW55)=COLUMN(#REF!)))</formula>
    </cfRule>
  </conditionalFormatting>
  <conditionalFormatting sqref="AW56">
    <cfRule type="expression" dxfId="169" priority="85">
      <formula>AND(AW56&lt;&gt;"",#REF!="",OR(COLUMN(AW56)=COLUMN(#REF!),COLUMN(AW56)=COLUMN(#REF!)))</formula>
    </cfRule>
  </conditionalFormatting>
  <conditionalFormatting sqref="AW57">
    <cfRule type="expression" dxfId="168" priority="84">
      <formula>AND(AW57&lt;&gt;"",#REF!="",OR(COLUMN(AW57)=COLUMN(#REF!),COLUMN(AW57)=COLUMN(#REF!)))</formula>
    </cfRule>
  </conditionalFormatting>
  <conditionalFormatting sqref="AW58">
    <cfRule type="expression" dxfId="167" priority="83">
      <formula>AND(AW58&lt;&gt;"",#REF!="",OR(COLUMN(AW58)=COLUMN(#REF!),COLUMN(AW58)=COLUMN(#REF!)))</formula>
    </cfRule>
  </conditionalFormatting>
  <conditionalFormatting sqref="AW59">
    <cfRule type="expression" dxfId="166" priority="82">
      <formula>AND(AW59&lt;&gt;"",#REF!="",OR(COLUMN(AW59)=COLUMN(#REF!),COLUMN(AW59)=COLUMN(#REF!)))</formula>
    </cfRule>
  </conditionalFormatting>
  <conditionalFormatting sqref="AW60">
    <cfRule type="expression" dxfId="165" priority="81">
      <formula>AND(AW60&lt;&gt;"",#REF!="",OR(COLUMN(AW60)=COLUMN(#REF!),COLUMN(AW60)=COLUMN(#REF!)))</formula>
    </cfRule>
  </conditionalFormatting>
  <conditionalFormatting sqref="AW61">
    <cfRule type="expression" dxfId="164" priority="80">
      <formula>AND(AW61&lt;&gt;"",#REF!="",OR(COLUMN(AW61)=COLUMN(#REF!),COLUMN(AW61)=COLUMN(#REF!)))</formula>
    </cfRule>
  </conditionalFormatting>
  <conditionalFormatting sqref="AW62">
    <cfRule type="expression" dxfId="163" priority="79">
      <formula>AND(AW62&lt;&gt;"",#REF!="",OR(COLUMN(AW62)=COLUMN(#REF!),COLUMN(AW62)=COLUMN(#REF!)))</formula>
    </cfRule>
  </conditionalFormatting>
  <conditionalFormatting sqref="AW63">
    <cfRule type="expression" dxfId="162" priority="78">
      <formula>AND(AW63&lt;&gt;"",#REF!="",OR(COLUMN(AW63)=COLUMN(#REF!),COLUMN(AW63)=COLUMN(#REF!)))</formula>
    </cfRule>
  </conditionalFormatting>
  <conditionalFormatting sqref="AW64">
    <cfRule type="expression" dxfId="161" priority="77">
      <formula>AND(AW64&lt;&gt;"",#REF!="",OR(COLUMN(AW64)=COLUMN(#REF!),COLUMN(AW64)=COLUMN(#REF!)))</formula>
    </cfRule>
  </conditionalFormatting>
  <conditionalFormatting sqref="AW65">
    <cfRule type="expression" dxfId="160" priority="76">
      <formula>AND(AW65&lt;&gt;"",#REF!="",OR(COLUMN(AW65)=COLUMN(#REF!),COLUMN(AW65)=COLUMN(#REF!)))</formula>
    </cfRule>
  </conditionalFormatting>
  <conditionalFormatting sqref="AW66">
    <cfRule type="expression" dxfId="159" priority="75">
      <formula>AND(AW66&lt;&gt;"",#REF!="",OR(COLUMN(AW66)=COLUMN(#REF!),COLUMN(AW66)=COLUMN(#REF!)))</formula>
    </cfRule>
  </conditionalFormatting>
  <conditionalFormatting sqref="AW67">
    <cfRule type="expression" dxfId="158" priority="74">
      <formula>AND(AW67&lt;&gt;"",#REF!="",OR(COLUMN(AW67)=COLUMN(#REF!),COLUMN(AW67)=COLUMN(#REF!)))</formula>
    </cfRule>
  </conditionalFormatting>
  <conditionalFormatting sqref="AW68">
    <cfRule type="expression" dxfId="157" priority="73">
      <formula>AND(AW68&lt;&gt;"",#REF!="",OR(COLUMN(AW68)=COLUMN(#REF!),COLUMN(AW68)=COLUMN(#REF!)))</formula>
    </cfRule>
  </conditionalFormatting>
  <conditionalFormatting sqref="AW69">
    <cfRule type="expression" dxfId="156" priority="72">
      <formula>AND(AW69&lt;&gt;"",#REF!="",OR(COLUMN(AW69)=COLUMN(#REF!),COLUMN(AW69)=COLUMN(#REF!)))</formula>
    </cfRule>
  </conditionalFormatting>
  <conditionalFormatting sqref="AW70">
    <cfRule type="expression" dxfId="155" priority="71">
      <formula>AND(AW70&lt;&gt;"",#REF!="",OR(COLUMN(AW70)=COLUMN(#REF!),COLUMN(AW70)=COLUMN(#REF!)))</formula>
    </cfRule>
  </conditionalFormatting>
  <conditionalFormatting sqref="AW71">
    <cfRule type="expression" dxfId="154" priority="70">
      <formula>AND(AW71&lt;&gt;"",#REF!="",OR(COLUMN(AW71)=COLUMN(#REF!),COLUMN(AW71)=COLUMN(#REF!)))</formula>
    </cfRule>
  </conditionalFormatting>
  <conditionalFormatting sqref="AW72">
    <cfRule type="expression" dxfId="153" priority="69">
      <formula>AND(AW72&lt;&gt;"",#REF!="",OR(COLUMN(AW72)=COLUMN(#REF!),COLUMN(AW72)=COLUMN(#REF!)))</formula>
    </cfRule>
  </conditionalFormatting>
  <conditionalFormatting sqref="AW73">
    <cfRule type="expression" dxfId="152" priority="68">
      <formula>AND(AW73&lt;&gt;"",#REF!="",OR(COLUMN(AW73)=COLUMN(#REF!),COLUMN(AW73)=COLUMN(#REF!)))</formula>
    </cfRule>
  </conditionalFormatting>
  <conditionalFormatting sqref="AW74">
    <cfRule type="expression" dxfId="151" priority="67">
      <formula>AND(AW74&lt;&gt;"",#REF!="",OR(COLUMN(AW74)=COLUMN(#REF!),COLUMN(AW74)=COLUMN(#REF!)))</formula>
    </cfRule>
  </conditionalFormatting>
  <conditionalFormatting sqref="AW75">
    <cfRule type="expression" dxfId="150" priority="66">
      <formula>AND(AW75&lt;&gt;"",#REF!="",OR(COLUMN(AW75)=COLUMN(#REF!),COLUMN(AW75)=COLUMN(#REF!)))</formula>
    </cfRule>
  </conditionalFormatting>
  <conditionalFormatting sqref="AW76">
    <cfRule type="expression" dxfId="149" priority="65">
      <formula>AND(AW76&lt;&gt;"",#REF!="",OR(COLUMN(AW76)=COLUMN(#REF!),COLUMN(AW76)=COLUMN(#REF!)))</formula>
    </cfRule>
  </conditionalFormatting>
  <conditionalFormatting sqref="AW77">
    <cfRule type="expression" dxfId="148" priority="64">
      <formula>AND(AW77&lt;&gt;"",#REF!="",OR(COLUMN(AW77)=COLUMN(#REF!),COLUMN(AW77)=COLUMN(#REF!)))</formula>
    </cfRule>
  </conditionalFormatting>
  <conditionalFormatting sqref="AW78">
    <cfRule type="expression" dxfId="147" priority="63">
      <formula>AND(AW78&lt;&gt;"",#REF!="",OR(COLUMN(AW78)=COLUMN(#REF!),COLUMN(AW78)=COLUMN(#REF!)))</formula>
    </cfRule>
  </conditionalFormatting>
  <conditionalFormatting sqref="AW79">
    <cfRule type="expression" dxfId="146" priority="62">
      <formula>AND(AW79&lt;&gt;"",#REF!="",OR(COLUMN(AW79)=COLUMN(#REF!),COLUMN(AW79)=COLUMN(#REF!)))</formula>
    </cfRule>
  </conditionalFormatting>
  <conditionalFormatting sqref="AW80">
    <cfRule type="expression" dxfId="145" priority="61">
      <formula>AND(AW80&lt;&gt;"",#REF!="",OR(COLUMN(AW80)=COLUMN(#REF!),COLUMN(AW80)=COLUMN(#REF!)))</formula>
    </cfRule>
  </conditionalFormatting>
  <conditionalFormatting sqref="AW81">
    <cfRule type="expression" dxfId="144" priority="60">
      <formula>AND(AW81&lt;&gt;"",#REF!="",OR(COLUMN(AW81)=COLUMN(#REF!),COLUMN(AW81)=COLUMN(#REF!)))</formula>
    </cfRule>
  </conditionalFormatting>
  <conditionalFormatting sqref="AW82">
    <cfRule type="expression" dxfId="143" priority="59">
      <formula>AND(AW82&lt;&gt;"",#REF!="",OR(COLUMN(AW82)=COLUMN(#REF!),COLUMN(AW82)=COLUMN(#REF!)))</formula>
    </cfRule>
  </conditionalFormatting>
  <conditionalFormatting sqref="AW83">
    <cfRule type="expression" dxfId="142" priority="58">
      <formula>AND(AW83&lt;&gt;"",#REF!="",OR(COLUMN(AW83)=COLUMN(#REF!),COLUMN(AW83)=COLUMN(#REF!)))</formula>
    </cfRule>
  </conditionalFormatting>
  <conditionalFormatting sqref="AW84">
    <cfRule type="expression" dxfId="141" priority="57">
      <formula>AND(AW84&lt;&gt;"",#REF!="",OR(COLUMN(AW84)=COLUMN(#REF!),COLUMN(AW84)=COLUMN(#REF!)))</formula>
    </cfRule>
  </conditionalFormatting>
  <conditionalFormatting sqref="AW85">
    <cfRule type="expression" dxfId="140" priority="56">
      <formula>AND(AW85&lt;&gt;"",#REF!="",OR(COLUMN(AW85)=COLUMN(#REF!),COLUMN(AW85)=COLUMN(#REF!)))</formula>
    </cfRule>
  </conditionalFormatting>
  <conditionalFormatting sqref="AW86">
    <cfRule type="expression" dxfId="139" priority="55">
      <formula>AND(AW86&lt;&gt;"",#REF!="",OR(COLUMN(AW86)=COLUMN(#REF!),COLUMN(AW86)=COLUMN(#REF!)))</formula>
    </cfRule>
  </conditionalFormatting>
  <conditionalFormatting sqref="AW87">
    <cfRule type="expression" dxfId="138" priority="54">
      <formula>AND(AW87&lt;&gt;"",#REF!="",OR(COLUMN(AW87)=COLUMN(#REF!),COLUMN(AW87)=COLUMN(#REF!)))</formula>
    </cfRule>
  </conditionalFormatting>
  <conditionalFormatting sqref="AW88">
    <cfRule type="expression" dxfId="137" priority="53">
      <formula>AND(AW88&lt;&gt;"",#REF!="",OR(COLUMN(AW88)=COLUMN(#REF!),COLUMN(AW88)=COLUMN(#REF!)))</formula>
    </cfRule>
  </conditionalFormatting>
  <conditionalFormatting sqref="AW89">
    <cfRule type="expression" dxfId="136" priority="52">
      <formula>AND(AW89&lt;&gt;"",#REF!="",OR(COLUMN(AW89)=COLUMN(#REF!),COLUMN(AW89)=COLUMN(#REF!)))</formula>
    </cfRule>
  </conditionalFormatting>
  <conditionalFormatting sqref="AW90">
    <cfRule type="expression" dxfId="135" priority="51">
      <formula>AND(AW90&lt;&gt;"",#REF!="",OR(COLUMN(AW90)=COLUMN(#REF!),COLUMN(AW90)=COLUMN(#REF!)))</formula>
    </cfRule>
  </conditionalFormatting>
  <conditionalFormatting sqref="AW91">
    <cfRule type="expression" dxfId="134" priority="50">
      <formula>AND(AW91&lt;&gt;"",#REF!="",OR(COLUMN(AW91)=COLUMN(#REF!),COLUMN(AW91)=COLUMN(#REF!)))</formula>
    </cfRule>
  </conditionalFormatting>
  <conditionalFormatting sqref="AW92">
    <cfRule type="expression" dxfId="133" priority="49">
      <formula>AND(AW92&lt;&gt;"",#REF!="",OR(COLUMN(AW92)=COLUMN(#REF!),COLUMN(AW92)=COLUMN(#REF!)))</formula>
    </cfRule>
  </conditionalFormatting>
  <conditionalFormatting sqref="AW93">
    <cfRule type="expression" dxfId="132" priority="48">
      <formula>AND(AW93&lt;&gt;"",#REF!="",OR(COLUMN(AW93)=COLUMN(#REF!),COLUMN(AW93)=COLUMN(#REF!)))</formula>
    </cfRule>
  </conditionalFormatting>
  <conditionalFormatting sqref="AW94">
    <cfRule type="expression" dxfId="131" priority="47">
      <formula>AND(AW94&lt;&gt;"",#REF!="",OR(COLUMN(AW94)=COLUMN(#REF!),COLUMN(AW94)=COLUMN(#REF!)))</formula>
    </cfRule>
  </conditionalFormatting>
  <conditionalFormatting sqref="AW95">
    <cfRule type="expression" dxfId="130" priority="46">
      <formula>AND(AW95&lt;&gt;"",#REF!="",OR(COLUMN(AW95)=COLUMN(#REF!),COLUMN(AW95)=COLUMN(#REF!)))</formula>
    </cfRule>
  </conditionalFormatting>
  <conditionalFormatting sqref="AW96">
    <cfRule type="expression" dxfId="129" priority="45">
      <formula>AND(AW96&lt;&gt;"",#REF!="",OR(COLUMN(AW96)=COLUMN(#REF!),COLUMN(AW96)=COLUMN(#REF!)))</formula>
    </cfRule>
  </conditionalFormatting>
  <conditionalFormatting sqref="AW97">
    <cfRule type="expression" dxfId="128" priority="44">
      <formula>AND(AW97&lt;&gt;"",#REF!="",OR(COLUMN(AW97)=COLUMN(#REF!),COLUMN(AW97)=COLUMN(#REF!)))</formula>
    </cfRule>
  </conditionalFormatting>
  <conditionalFormatting sqref="AW98">
    <cfRule type="expression" dxfId="127" priority="43">
      <formula>AND(AW98&lt;&gt;"",#REF!="",OR(COLUMN(AW98)=COLUMN(#REF!),COLUMN(AW98)=COLUMN(#REF!)))</formula>
    </cfRule>
  </conditionalFormatting>
  <conditionalFormatting sqref="AW99">
    <cfRule type="expression" dxfId="126" priority="42">
      <formula>AND(AW99&lt;&gt;"",#REF!="",OR(COLUMN(AW99)=COLUMN(#REF!),COLUMN(AW99)=COLUMN(#REF!)))</formula>
    </cfRule>
  </conditionalFormatting>
  <conditionalFormatting sqref="AW100">
    <cfRule type="expression" dxfId="125" priority="41">
      <formula>AND(AW100&lt;&gt;"",#REF!="",OR(COLUMN(AW100)=COLUMN(#REF!),COLUMN(AW100)=COLUMN(#REF!)))</formula>
    </cfRule>
  </conditionalFormatting>
  <conditionalFormatting sqref="AW101">
    <cfRule type="expression" dxfId="124" priority="40">
      <formula>AND(AW101&lt;&gt;"",#REF!="",OR(COLUMN(AW101)=COLUMN(#REF!),COLUMN(AW101)=COLUMN(#REF!)))</formula>
    </cfRule>
  </conditionalFormatting>
  <conditionalFormatting sqref="AW102">
    <cfRule type="expression" dxfId="123" priority="39">
      <formula>AND(AW102&lt;&gt;"",#REF!="",OR(COLUMN(AW102)=COLUMN(#REF!),COLUMN(AW102)=COLUMN(#REF!)))</formula>
    </cfRule>
  </conditionalFormatting>
  <conditionalFormatting sqref="AW103">
    <cfRule type="expression" dxfId="122" priority="38">
      <formula>AND(AW103&lt;&gt;"",#REF!="",OR(COLUMN(AW103)=COLUMN(#REF!),COLUMN(AW103)=COLUMN(#REF!)))</formula>
    </cfRule>
  </conditionalFormatting>
  <conditionalFormatting sqref="AW104">
    <cfRule type="expression" dxfId="121" priority="37">
      <formula>AND(AW104&lt;&gt;"",#REF!="",OR(COLUMN(AW104)=COLUMN(#REF!),COLUMN(AW104)=COLUMN(#REF!)))</formula>
    </cfRule>
  </conditionalFormatting>
  <conditionalFormatting sqref="AW105">
    <cfRule type="expression" dxfId="120" priority="36">
      <formula>AND(AW105&lt;&gt;"",#REF!="",OR(COLUMN(AW105)=COLUMN(#REF!),COLUMN(AW105)=COLUMN(#REF!)))</formula>
    </cfRule>
  </conditionalFormatting>
  <conditionalFormatting sqref="AW106">
    <cfRule type="expression" dxfId="119" priority="35">
      <formula>AND(AW106&lt;&gt;"",#REF!="",OR(COLUMN(AW106)=COLUMN(#REF!),COLUMN(AW106)=COLUMN(#REF!)))</formula>
    </cfRule>
  </conditionalFormatting>
  <conditionalFormatting sqref="AW107">
    <cfRule type="expression" dxfId="118" priority="34">
      <formula>AND(AW107&lt;&gt;"",#REF!="",OR(COLUMN(AW107)=COLUMN(#REF!),COLUMN(AW107)=COLUMN(#REF!)))</formula>
    </cfRule>
  </conditionalFormatting>
  <conditionalFormatting sqref="AW108">
    <cfRule type="expression" dxfId="117" priority="33">
      <formula>AND(AW108&lt;&gt;"",#REF!="",OR(COLUMN(AW108)=COLUMN(#REF!),COLUMN(AW108)=COLUMN(#REF!)))</formula>
    </cfRule>
  </conditionalFormatting>
  <conditionalFormatting sqref="AW109">
    <cfRule type="expression" dxfId="116" priority="32">
      <formula>AND(AW109&lt;&gt;"",#REF!="",OR(COLUMN(AW109)=COLUMN(#REF!),COLUMN(AW109)=COLUMN(#REF!)))</formula>
    </cfRule>
  </conditionalFormatting>
  <conditionalFormatting sqref="AW110">
    <cfRule type="expression" dxfId="115" priority="31">
      <formula>AND(AW110&lt;&gt;"",#REF!="",OR(COLUMN(AW110)=COLUMN(#REF!),COLUMN(AW110)=COLUMN(#REF!)))</formula>
    </cfRule>
  </conditionalFormatting>
  <conditionalFormatting sqref="AW111">
    <cfRule type="expression" dxfId="114" priority="30">
      <formula>AND(AW111&lt;&gt;"",#REF!="",OR(COLUMN(AW111)=COLUMN(#REF!),COLUMN(AW111)=COLUMN(#REF!)))</formula>
    </cfRule>
  </conditionalFormatting>
  <conditionalFormatting sqref="AW112">
    <cfRule type="expression" dxfId="113" priority="29">
      <formula>AND(AW112&lt;&gt;"",#REF!="",OR(COLUMN(AW112)=COLUMN(#REF!),COLUMN(AW112)=COLUMN(#REF!)))</formula>
    </cfRule>
  </conditionalFormatting>
  <conditionalFormatting sqref="AW113">
    <cfRule type="expression" dxfId="112" priority="28">
      <formula>AND(AW113&lt;&gt;"",#REF!="",OR(COLUMN(AW113)=COLUMN(#REF!),COLUMN(AW113)=COLUMN(#REF!)))</formula>
    </cfRule>
  </conditionalFormatting>
  <conditionalFormatting sqref="AW114">
    <cfRule type="expression" dxfId="111" priority="27">
      <formula>AND(AW114&lt;&gt;"",#REF!="",OR(COLUMN(AW114)=COLUMN(#REF!),COLUMN(AW114)=COLUMN(#REF!)))</formula>
    </cfRule>
  </conditionalFormatting>
  <conditionalFormatting sqref="AW115">
    <cfRule type="expression" dxfId="110" priority="26">
      <formula>AND(AW115&lt;&gt;"",#REF!="",OR(COLUMN(AW115)=COLUMN(#REF!),COLUMN(AW115)=COLUMN(#REF!)))</formula>
    </cfRule>
  </conditionalFormatting>
  <conditionalFormatting sqref="AW116">
    <cfRule type="expression" dxfId="109" priority="25">
      <formula>AND(AW116&lt;&gt;"",#REF!="",OR(COLUMN(AW116)=COLUMN(#REF!),COLUMN(AW116)=COLUMN(#REF!)))</formula>
    </cfRule>
  </conditionalFormatting>
  <conditionalFormatting sqref="AW117">
    <cfRule type="expression" dxfId="108" priority="24">
      <formula>AND(AW117&lt;&gt;"",#REF!="",OR(COLUMN(AW117)=COLUMN(#REF!),COLUMN(AW117)=COLUMN(#REF!)))</formula>
    </cfRule>
  </conditionalFormatting>
  <conditionalFormatting sqref="AW118">
    <cfRule type="expression" dxfId="107" priority="23">
      <formula>AND(AW118&lt;&gt;"",#REF!="",OR(COLUMN(AW118)=COLUMN(#REF!),COLUMN(AW118)=COLUMN(#REF!)))</formula>
    </cfRule>
  </conditionalFormatting>
  <conditionalFormatting sqref="AW119">
    <cfRule type="expression" dxfId="106" priority="22">
      <formula>AND(AW119&lt;&gt;"",#REF!="",OR(COLUMN(AW119)=COLUMN(#REF!),COLUMN(AW119)=COLUMN(#REF!)))</formula>
    </cfRule>
  </conditionalFormatting>
  <conditionalFormatting sqref="AW120">
    <cfRule type="expression" dxfId="105" priority="21">
      <formula>AND(AW120&lt;&gt;"",#REF!="",OR(COLUMN(AW120)=COLUMN(#REF!),COLUMN(AW120)=COLUMN(#REF!)))</formula>
    </cfRule>
  </conditionalFormatting>
  <conditionalFormatting sqref="AW121">
    <cfRule type="expression" dxfId="104" priority="20">
      <formula>AND(AW121&lt;&gt;"",#REF!="",OR(COLUMN(AW121)=COLUMN(#REF!),COLUMN(AW121)=COLUMN(#REF!)))</formula>
    </cfRule>
  </conditionalFormatting>
  <conditionalFormatting sqref="AW122">
    <cfRule type="expression" dxfId="103" priority="19">
      <formula>AND(AW122&lt;&gt;"",#REF!="",OR(COLUMN(AW122)=COLUMN(#REF!),COLUMN(AW122)=COLUMN(#REF!)))</formula>
    </cfRule>
  </conditionalFormatting>
  <conditionalFormatting sqref="AW123">
    <cfRule type="expression" dxfId="102" priority="18">
      <formula>AND(AW123&lt;&gt;"",#REF!="",OR(COLUMN(AW123)=COLUMN(#REF!),COLUMN(AW123)=COLUMN(#REF!)))</formula>
    </cfRule>
  </conditionalFormatting>
  <conditionalFormatting sqref="AW124">
    <cfRule type="expression" dxfId="101" priority="17">
      <formula>AND(AW124&lt;&gt;"",#REF!="",OR(COLUMN(AW124)=COLUMN(#REF!),COLUMN(AW124)=COLUMN(#REF!)))</formula>
    </cfRule>
  </conditionalFormatting>
  <conditionalFormatting sqref="AW125">
    <cfRule type="expression" dxfId="100" priority="16">
      <formula>AND(AW125&lt;&gt;"",#REF!="",OR(COLUMN(AW125)=COLUMN(#REF!),COLUMN(AW125)=COLUMN(#REF!)))</formula>
    </cfRule>
  </conditionalFormatting>
  <conditionalFormatting sqref="AW126">
    <cfRule type="expression" dxfId="99" priority="15">
      <formula>AND(AW126&lt;&gt;"",#REF!="",OR(COLUMN(AW126)=COLUMN(#REF!),COLUMN(AW126)=COLUMN(#REF!)))</formula>
    </cfRule>
  </conditionalFormatting>
  <conditionalFormatting sqref="AW127">
    <cfRule type="expression" dxfId="98" priority="14">
      <formula>AND(AW127&lt;&gt;"",#REF!="",OR(COLUMN(AW127)=COLUMN(#REF!),COLUMN(AW127)=COLUMN(#REF!)))</formula>
    </cfRule>
  </conditionalFormatting>
  <conditionalFormatting sqref="AW128">
    <cfRule type="expression" dxfId="97" priority="13">
      <formula>AND(AW128&lt;&gt;"",#REF!="",OR(COLUMN(AW128)=COLUMN(#REF!),COLUMN(AW128)=COLUMN(#REF!)))</formula>
    </cfRule>
  </conditionalFormatting>
  <conditionalFormatting sqref="AW129">
    <cfRule type="expression" dxfId="96" priority="12">
      <formula>AND(AW129&lt;&gt;"",#REF!="",OR(COLUMN(AW129)=COLUMN(#REF!),COLUMN(AW129)=COLUMN(#REF!)))</formula>
    </cfRule>
  </conditionalFormatting>
  <conditionalFormatting sqref="AW130">
    <cfRule type="expression" dxfId="95" priority="11">
      <formula>AND(AW130&lt;&gt;"",#REF!="",OR(COLUMN(AW130)=COLUMN(#REF!),COLUMN(AW130)=COLUMN(#REF!)))</formula>
    </cfRule>
  </conditionalFormatting>
  <conditionalFormatting sqref="AW131">
    <cfRule type="expression" dxfId="94" priority="10">
      <formula>AND(AW131&lt;&gt;"",#REF!="",OR(COLUMN(AW131)=COLUMN(#REF!),COLUMN(AW131)=COLUMN(#REF!)))</formula>
    </cfRule>
  </conditionalFormatting>
  <conditionalFormatting sqref="AW132">
    <cfRule type="expression" dxfId="93" priority="9">
      <formula>AND(AW132&lt;&gt;"",#REF!="",OR(COLUMN(AW132)=COLUMN(#REF!),COLUMN(AW132)=COLUMN(#REF!)))</formula>
    </cfRule>
  </conditionalFormatting>
  <conditionalFormatting sqref="AW133">
    <cfRule type="expression" dxfId="92" priority="8">
      <formula>AND(AW133&lt;&gt;"",#REF!="",OR(COLUMN(AW133)=COLUMN(#REF!),COLUMN(AW133)=COLUMN(#REF!)))</formula>
    </cfRule>
  </conditionalFormatting>
  <conditionalFormatting sqref="AW134">
    <cfRule type="expression" dxfId="91" priority="7">
      <formula>AND(AW134&lt;&gt;"",#REF!="",OR(COLUMN(AW134)=COLUMN(#REF!),COLUMN(AW134)=COLUMN(#REF!)))</formula>
    </cfRule>
  </conditionalFormatting>
  <conditionalFormatting sqref="AW135">
    <cfRule type="expression" dxfId="90" priority="6">
      <formula>AND(AW135&lt;&gt;"",#REF!="",OR(COLUMN(AW135)=COLUMN(#REF!),COLUMN(AW135)=COLUMN(#REF!)))</formula>
    </cfRule>
  </conditionalFormatting>
  <conditionalFormatting sqref="AW136">
    <cfRule type="expression" dxfId="89" priority="5">
      <formula>AND(AW136&lt;&gt;"",#REF!="",OR(COLUMN(AW136)=COLUMN(#REF!),COLUMN(AW136)=COLUMN(#REF!)))</formula>
    </cfRule>
  </conditionalFormatting>
  <conditionalFormatting sqref="AW137">
    <cfRule type="expression" dxfId="88" priority="4">
      <formula>AND(AW137&lt;&gt;"",#REF!="",OR(COLUMN(AW137)=COLUMN(#REF!),COLUMN(AW137)=COLUMN(#REF!)))</formula>
    </cfRule>
  </conditionalFormatting>
  <conditionalFormatting sqref="AW138">
    <cfRule type="expression" dxfId="87" priority="3">
      <formula>AND(AW138&lt;&gt;"",#REF!="",OR(COLUMN(AW138)=COLUMN(#REF!),COLUMN(AW138)=COLUMN(#REF!)))</formula>
    </cfRule>
  </conditionalFormatting>
  <conditionalFormatting sqref="BW5 AX5:BE5">
    <cfRule type="expression" dxfId="86" priority="2">
      <formula>AND(AX5&lt;&gt;"",#REF!="",OR(COLUMN(AX5)=COLUMN(#REF!),COLUMN(AX5)=COLUMN(#REF!)))</formula>
    </cfRule>
  </conditionalFormatting>
  <conditionalFormatting sqref="AW5">
    <cfRule type="expression" dxfId="85" priority="1">
      <formula>AND(AW5&lt;&gt;"",#REF!="",OR(COLUMN(AW5)=COLUMN(#REF!),COLUMN(AW5)=COLUMN(#REF!)))</formula>
    </cfRule>
  </conditionalFormatting>
  <pageMargins left="0.7" right="0.7" top="0.75" bottom="0.75" header="0.3" footer="0.3"/>
  <pageSetup orientation="portrait"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34655-537D-424B-80A7-85F6A5DA1EDE}">
  <sheetPr codeName="Sheet20">
    <tabColor theme="0" tint="-0.499984740745262"/>
  </sheetPr>
  <dimension ref="A1:X96"/>
  <sheetViews>
    <sheetView showGridLines="0" zoomScale="90" zoomScaleNormal="90" workbookViewId="0">
      <selection activeCell="I48" sqref="I48"/>
    </sheetView>
  </sheetViews>
  <sheetFormatPr defaultColWidth="10.69921875" defaultRowHeight="15"/>
  <cols>
    <col min="1" max="1" width="1.69921875" style="164" customWidth="1"/>
    <col min="2" max="2" width="7.8984375" style="192" hidden="1" customWidth="1"/>
    <col min="3" max="3" width="10.69921875" style="192" hidden="1" customWidth="1"/>
    <col min="4" max="4" width="9.59765625" style="192" hidden="1" customWidth="1"/>
    <col min="5" max="5" width="33.5" style="164" customWidth="1"/>
    <col min="6" max="6" width="9.69921875" style="164" customWidth="1"/>
    <col min="7" max="7" width="6.8984375" style="164" customWidth="1"/>
    <col min="8" max="8" width="8.3984375" style="164" customWidth="1"/>
    <col min="9" max="9" width="8.5" style="166" customWidth="1"/>
    <col min="10" max="10" width="11.09765625" style="166" customWidth="1"/>
    <col min="11" max="11" width="6.296875" style="164" customWidth="1"/>
    <col min="12" max="12" width="6.5" style="164" customWidth="1"/>
    <col min="13" max="13" width="6.8984375" style="164" customWidth="1"/>
    <col min="14" max="14" width="6.296875" style="164" customWidth="1"/>
    <col min="15" max="15" width="13.19921875" style="164" customWidth="1"/>
    <col min="16" max="16" width="7.3984375" style="164" customWidth="1"/>
    <col min="17" max="17" width="6.5" style="164" customWidth="1"/>
    <col min="18" max="18" width="7.09765625" style="164" customWidth="1"/>
    <col min="19" max="19" width="6.5" style="164" customWidth="1"/>
    <col min="20" max="20" width="7.69921875" style="164" customWidth="1"/>
    <col min="21" max="21" width="8.19921875" style="164" customWidth="1"/>
    <col min="22" max="22" width="8.59765625" style="164" customWidth="1"/>
    <col min="23" max="23" width="13.5" style="164" customWidth="1"/>
    <col min="24" max="24" width="8.59765625" style="164" customWidth="1"/>
    <col min="25" max="16384" width="10.69921875" style="164"/>
  </cols>
  <sheetData>
    <row r="1" spans="1:24" ht="5.0999999999999996" customHeight="1">
      <c r="N1" s="297"/>
    </row>
    <row r="2" spans="1:24" s="179" customFormat="1" ht="31.5" customHeight="1">
      <c r="B2" s="193"/>
      <c r="C2" s="193"/>
      <c r="D2" s="193"/>
      <c r="E2" s="782" t="s">
        <v>1398</v>
      </c>
      <c r="F2" s="782"/>
      <c r="G2" s="782"/>
      <c r="H2" s="782"/>
      <c r="I2" s="180"/>
      <c r="J2" s="180"/>
    </row>
    <row r="3" spans="1:24" s="115" customFormat="1" ht="17.25" customHeight="1">
      <c r="B3" s="194"/>
      <c r="C3" s="194"/>
      <c r="D3" s="194"/>
      <c r="E3" s="782"/>
      <c r="F3" s="782"/>
      <c r="G3" s="782"/>
      <c r="H3" s="782"/>
      <c r="I3" s="180"/>
      <c r="J3" s="180"/>
      <c r="K3" s="179"/>
    </row>
    <row r="4" spans="1:24" s="179" customFormat="1" ht="5.25" customHeight="1">
      <c r="B4" s="193"/>
      <c r="C4" s="193"/>
      <c r="D4" s="193"/>
      <c r="I4" s="180"/>
      <c r="J4" s="180"/>
    </row>
    <row r="5" spans="1:24" s="151" customFormat="1" ht="5.25" customHeight="1">
      <c r="B5" s="31"/>
      <c r="C5" s="31"/>
      <c r="D5" s="31"/>
      <c r="I5" s="121"/>
      <c r="J5" s="121"/>
    </row>
    <row r="6" spans="1:24" s="181" customFormat="1" ht="21.75" customHeight="1">
      <c r="B6" s="195"/>
      <c r="C6" s="195"/>
      <c r="D6" s="195"/>
      <c r="E6" s="182" t="s">
        <v>1334</v>
      </c>
      <c r="F6" s="182"/>
      <c r="G6" s="182"/>
      <c r="H6" s="182"/>
      <c r="I6" s="183"/>
      <c r="J6" s="183"/>
      <c r="K6" s="182"/>
      <c r="L6" s="182"/>
      <c r="M6" s="182"/>
      <c r="N6" s="182"/>
      <c r="O6" s="182"/>
      <c r="P6" s="182"/>
      <c r="Q6" s="182"/>
      <c r="R6" s="182"/>
      <c r="S6" s="182"/>
      <c r="T6" s="182"/>
      <c r="U6" s="182"/>
      <c r="V6" s="182"/>
      <c r="W6" s="182"/>
      <c r="X6" s="182"/>
    </row>
    <row r="7" spans="1:24" s="151" customFormat="1" ht="5.25" customHeight="1">
      <c r="B7" s="31"/>
      <c r="C7" s="31"/>
      <c r="D7" s="31"/>
      <c r="E7" s="30"/>
      <c r="I7" s="121"/>
      <c r="J7" s="121"/>
    </row>
    <row r="8" spans="1:24" s="114" customFormat="1" ht="34.5" customHeight="1">
      <c r="B8" s="191" t="s">
        <v>657</v>
      </c>
      <c r="C8" s="191" t="s">
        <v>1346</v>
      </c>
      <c r="D8" s="191" t="s">
        <v>1348</v>
      </c>
      <c r="E8" s="120" t="s">
        <v>1336</v>
      </c>
      <c r="F8" s="96" t="s">
        <v>1366</v>
      </c>
      <c r="G8" s="96" t="s">
        <v>1359</v>
      </c>
      <c r="H8" s="96" t="s">
        <v>1356</v>
      </c>
      <c r="I8" s="96" t="s">
        <v>1361</v>
      </c>
      <c r="J8" s="96" t="s">
        <v>706</v>
      </c>
      <c r="K8" s="96" t="s">
        <v>32</v>
      </c>
      <c r="L8" s="96" t="s">
        <v>1420</v>
      </c>
      <c r="M8" s="505" t="s">
        <v>1422</v>
      </c>
      <c r="N8" s="96" t="s">
        <v>1335</v>
      </c>
      <c r="O8" s="96" t="s">
        <v>658</v>
      </c>
      <c r="P8" s="96" t="s">
        <v>659</v>
      </c>
      <c r="Q8" s="96" t="s">
        <v>8</v>
      </c>
      <c r="R8" s="96" t="s">
        <v>33</v>
      </c>
      <c r="S8" s="96" t="s">
        <v>1333</v>
      </c>
      <c r="T8" s="96" t="s">
        <v>1414</v>
      </c>
      <c r="U8" s="96" t="s">
        <v>1425</v>
      </c>
      <c r="V8" s="96" t="s">
        <v>1427</v>
      </c>
      <c r="W8" s="96" t="s">
        <v>709</v>
      </c>
      <c r="X8" s="96" t="s">
        <v>0</v>
      </c>
    </row>
    <row r="9" spans="1:24" s="153" customFormat="1" ht="7.5" customHeight="1">
      <c r="B9" s="190"/>
      <c r="C9" s="190"/>
      <c r="D9" s="190"/>
      <c r="E9" s="152"/>
      <c r="I9" s="154"/>
      <c r="J9" s="154"/>
    </row>
    <row r="10" spans="1:24" s="153" customFormat="1">
      <c r="A10" s="167"/>
      <c r="B10" s="190" t="s">
        <v>620</v>
      </c>
      <c r="C10" s="190" t="s">
        <v>34</v>
      </c>
      <c r="D10" s="190" t="str">
        <f>B10&amp;" "&amp;C10</f>
        <v>Pós-fixado -</v>
      </c>
      <c r="E10" s="155" t="s">
        <v>620</v>
      </c>
      <c r="F10" s="155"/>
      <c r="G10" s="155"/>
      <c r="H10" s="155"/>
      <c r="I10" s="156"/>
      <c r="J10" s="156"/>
      <c r="K10" s="155"/>
      <c r="L10" s="155"/>
      <c r="M10" s="155"/>
      <c r="N10" s="155"/>
      <c r="O10" s="155"/>
      <c r="P10" s="155"/>
      <c r="Q10" s="155"/>
      <c r="R10" s="155"/>
      <c r="S10" s="155"/>
      <c r="T10" s="155"/>
      <c r="U10" s="177"/>
      <c r="V10" s="177"/>
      <c r="W10" s="177"/>
      <c r="X10" s="201"/>
    </row>
    <row r="11" spans="1:24">
      <c r="E11" s="695" t="str">
        <f>"FIQ FIDC Via Multicrédito - Senior (CDI+"&amp;TEXT(H11,"0.00%")&amp;")"</f>
        <v>FIQ FIDC Via Multicrédito - Senior (CDI+2.50%)</v>
      </c>
      <c r="F11" s="345" t="s">
        <v>57</v>
      </c>
      <c r="G11" s="203" t="s">
        <v>1357</v>
      </c>
      <c r="H11" s="703">
        <v>2.5000000000000001E-2</v>
      </c>
      <c r="I11" s="347" t="s">
        <v>34</v>
      </c>
      <c r="J11" s="348" t="s">
        <v>34</v>
      </c>
      <c r="K11" s="294" t="s">
        <v>717</v>
      </c>
      <c r="L11" s="359" t="s">
        <v>34</v>
      </c>
      <c r="M11" s="682" t="s">
        <v>1323</v>
      </c>
      <c r="N11" s="293" t="s">
        <v>34</v>
      </c>
      <c r="O11" s="293" t="s">
        <v>687</v>
      </c>
      <c r="P11" s="293" t="s">
        <v>608</v>
      </c>
      <c r="Q11" s="161" t="s">
        <v>48</v>
      </c>
      <c r="R11" s="293">
        <v>91</v>
      </c>
      <c r="S11" s="294">
        <v>2.5000000000000001E-3</v>
      </c>
      <c r="T11" s="163">
        <v>7.0000000000000001E-3</v>
      </c>
      <c r="U11" s="295">
        <v>5000</v>
      </c>
      <c r="V11" s="377" t="s">
        <v>1429</v>
      </c>
      <c r="W11" s="295">
        <v>60000000</v>
      </c>
      <c r="X11" s="296">
        <v>42184</v>
      </c>
    </row>
    <row r="12" spans="1:24">
      <c r="E12" s="204" t="str">
        <f t="shared" ref="E12:E20" si="0">IF(LEN(F12)&lt;=5,F12&amp;" "&amp;I12&amp;IF(F12="LFT"," - "&amp;J12,"")&amp;" ("&amp;IF(G12="PRE", "", G12)&amp;TEXT(H12,"0.00%")&amp;")",IF(LEFT(F12,3)="Cor","Títulos Corporativos - "&amp;J12&amp;IF(J12&lt;1," ano("," anos (")&amp;IF(G12="PRE", "", G12)&amp;TEXT(H12,"0.00%")&amp;")","Títulos Bancários - "&amp;IF(J12&lt;1,J12*12&amp;" meses (",IF(J12=1,"1 ano (",IF(ISNUMBER(J12)*1,J12&amp;" anos (","Liquidez Diária (")))&amp;IF(IF(G12="PRE", "", G12)="%CDI",TEXT(H12,"0.0%")&amp;" CDI)",IF(G12="PRE", "", G12)&amp;TEXT(H12,"0.00%")&amp;")")))</f>
        <v>LFT 2025 - Liquidez Diária (Selic+-)</v>
      </c>
      <c r="F12" s="219" t="s">
        <v>1368</v>
      </c>
      <c r="G12" s="219" t="s">
        <v>1369</v>
      </c>
      <c r="H12" s="467" t="str" cm="1">
        <f t="array" ref="H12">IFERROR(IF(LEN(F12)&lt;=6, _xlfn._xlws.FILTER(IF(IF(IF(GetVRange("Taxas Diárias",9, "F")=$F12, GetVRange("Taxas Diárias",9, "G"))=$G12, GetVRange("Taxas Diárias",9, "I"))=$I12, GetVRange("Taxas Diárias",9, "H")),
IF(IF(IF(GetVRange("Taxas Diárias",9, "F")=$F12, GetVRange("Taxas Diárias",9, "G"))=$G12, GetVRange("Taxas Diárias",9, "I"))=$I12, GetVRange("Taxas Diárias",9, "H"))),
IF($I12="-", _xlfn._xlws.FILTER(IF(IF(IF(GetVRange("Taxas Diárias",9, "F")=$F12, GetVRange("Taxas Diárias",9, "G"))=$G12, GetVRange("Taxas Diárias",9, "J"))=$J12, GetVRange("Taxas Diárias",9, "H")),
IF(IF(IF(GetVRange("Taxas Diárias",9, "F")=$F12, GetVRange("Taxas Diárias",9, "G"))=$G12, GetVRange("Taxas Diárias",9, "J"))=$J12, GetVRange("Taxas Diárias",9, "H"))),
_xlfn._xlws.FILTER(IF(IF(IF(GetVRange("Taxas Diárias",9, "F")=$F12, GetVRange("Taxas Diárias",9, "G"))=$G12, GetVRange("Taxas Diárias",9, "I"))=$I12, GetVRange("Taxas Diárias",9, "H")),
IF(IF(IF(GetVRange("Taxas Diárias",9, "F")=$F12, GetVRange("Taxas Diárias",9, "G"))=$G12, GetVRange("Taxas Diárias",9, "I"))=$I12, GetVRange("Taxas Diárias",9, "H"))))), "-")</f>
        <v>-</v>
      </c>
      <c r="I12" s="702">
        <v>2025</v>
      </c>
      <c r="J12" s="702" t="s">
        <v>1364</v>
      </c>
      <c r="K12" s="217" t="s">
        <v>717</v>
      </c>
      <c r="L12" s="359" t="s">
        <v>1421</v>
      </c>
      <c r="M12" s="219" t="s">
        <v>1323</v>
      </c>
      <c r="N12" s="219" t="s">
        <v>34</v>
      </c>
      <c r="O12" s="219" t="s">
        <v>1367</v>
      </c>
      <c r="P12" s="293" t="s">
        <v>608</v>
      </c>
      <c r="Q12" s="161" t="s">
        <v>48</v>
      </c>
      <c r="R12" s="293">
        <v>0</v>
      </c>
      <c r="S12" s="294" t="s">
        <v>34</v>
      </c>
      <c r="T12" s="163" t="str">
        <f>IF(OR(LEFT($E12,3)="LFT",LEFT($E12,3)="NTN"), "-", IF(LEFT($J12,3)="Liq", 0.03%, 0.25%))</f>
        <v>-</v>
      </c>
      <c r="U12" s="295" t="s">
        <v>34</v>
      </c>
      <c r="V12" s="377" t="s">
        <v>1428</v>
      </c>
      <c r="W12" s="295" t="s">
        <v>34</v>
      </c>
      <c r="X12" s="296" t="s">
        <v>34</v>
      </c>
    </row>
    <row r="13" spans="1:24">
      <c r="E13" s="204" t="str">
        <f t="shared" si="0"/>
        <v>Títulos Bancários - Liquidez Diária (102.5% CDI)</v>
      </c>
      <c r="F13" s="214" t="s">
        <v>1477</v>
      </c>
      <c r="G13" s="203" t="s">
        <v>1358</v>
      </c>
      <c r="H13" s="699" cm="1">
        <f t="array" ref="H13">IFERROR(IF(LEN(F13)&lt;=6, _xlfn._xlws.FILTER(IF(IF(IF(GetVRange("Taxas Diárias",9, "F")=$F13, GetVRange("Taxas Diárias",9, "G"))=$G13, GetVRange("Taxas Diárias",9, "I"))=$I13, GetVRange("Taxas Diárias",9, "H")),
IF(IF(IF(GetVRange("Taxas Diárias",9, "F")=$F13, GetVRange("Taxas Diárias",9, "G"))=$G13, GetVRange("Taxas Diárias",9, "I"))=$I13, GetVRange("Taxas Diárias",9, "H"))),
IF($I13="-", _xlfn._xlws.FILTER(IF(IF(IF(GetVRange("Taxas Diárias",9, "F")=$F13, GetVRange("Taxas Diárias",9, "G"))=$G13, GetVRange("Taxas Diárias",9, "J"))=$J13, GetVRange("Taxas Diárias",9, "H")),
IF(IF(IF(GetVRange("Taxas Diárias",9, "F")=$F13, GetVRange("Taxas Diárias",9, "G"))=$G13, GetVRange("Taxas Diárias",9, "J"))=$J13, GetVRange("Taxas Diárias",9, "H"))),
_xlfn._xlws.FILTER(IF(IF(IF(GetVRange("Taxas Diárias",9, "F")=$F13, GetVRange("Taxas Diárias",9, "G"))=$G13, GetVRange("Taxas Diárias",9, "I"))=$I13, GetVRange("Taxas Diárias",9, "H")),
IF(IF(IF(GetVRange("Taxas Diárias",9, "F")=$F13, GetVRange("Taxas Diárias",9, "G"))=$G13, GetVRange("Taxas Diárias",9, "I"))=$I13, GetVRange("Taxas Diárias",9, "H"))))), "-")</f>
        <v>1.0249999999999999</v>
      </c>
      <c r="I13" s="214" t="s">
        <v>34</v>
      </c>
      <c r="J13" s="702" t="s">
        <v>1364</v>
      </c>
      <c r="K13" s="217" t="s">
        <v>717</v>
      </c>
      <c r="L13" s="214" t="s">
        <v>34</v>
      </c>
      <c r="M13" s="214" t="s">
        <v>34</v>
      </c>
      <c r="N13" s="293" t="s">
        <v>34</v>
      </c>
      <c r="O13" s="214" t="s">
        <v>665</v>
      </c>
      <c r="P13" s="293" t="s">
        <v>608</v>
      </c>
      <c r="Q13" s="161" t="s">
        <v>48</v>
      </c>
      <c r="R13" s="293">
        <v>0</v>
      </c>
      <c r="S13" s="294" t="s">
        <v>34</v>
      </c>
      <c r="T13" s="163">
        <f t="shared" ref="T13:T20" si="1">IF(OR(LEFT($E13,3)="LFT",LEFT($E13,3)="NTN"), "-", IF(LEFT($J13,3)="Liq", 0.03%, 0.25%))</f>
        <v>2.9999999999999997E-4</v>
      </c>
      <c r="U13" s="295" t="s">
        <v>34</v>
      </c>
      <c r="V13" s="295" t="s">
        <v>1428</v>
      </c>
      <c r="W13" s="295" t="s">
        <v>34</v>
      </c>
      <c r="X13" s="296" t="s">
        <v>34</v>
      </c>
    </row>
    <row r="14" spans="1:24">
      <c r="E14" s="204" t="str">
        <f t="shared" ca="1" si="0"/>
        <v>Títulos Bancários - 6 meses (112.5% CDI)</v>
      </c>
      <c r="F14" s="214" t="s">
        <v>1477</v>
      </c>
      <c r="G14" s="203" t="s">
        <v>1358</v>
      </c>
      <c r="H14" s="699" cm="1">
        <f t="array" aca="1" ref="H14" ca="1">IFERROR(IF(LEN(F14)&lt;=6, _xlfn._xlws.FILTER(IF(IF(IF(GetVRange("Taxas Diárias",9, "F")=$F14, GetVRange("Taxas Diárias",9, "G"))=$G14, GetVRange("Taxas Diárias",9, "I"))=$I14, GetVRange("Taxas Diárias",9, "H")),
IF(IF(IF(GetVRange("Taxas Diárias",9, "F")=$F14, GetVRange("Taxas Diárias",9, "G"))=$G14, GetVRange("Taxas Diárias",9, "I"))=$I14, GetVRange("Taxas Diárias",9, "H"))),
IF($I14="-", _xlfn._xlws.FILTER(IF(IF(IF(GetVRange("Taxas Diárias",9, "F")=$F14, GetVRange("Taxas Diárias",9, "G"))=$G14, GetVRange("Taxas Diárias",9, "J"))=$J14, GetVRange("Taxas Diárias",9, "H")),
IF(IF(IF(GetVRange("Taxas Diárias",9, "F")=$F14, GetVRange("Taxas Diárias",9, "G"))=$G14, GetVRange("Taxas Diárias",9, "J"))=$J14, GetVRange("Taxas Diárias",9, "H"))),
_xlfn._xlws.FILTER(IF(IF(IF(GetVRange("Taxas Diárias",9, "F")=$F14, GetVRange("Taxas Diárias",9, "G"))=$G14, GetVRange("Taxas Diárias",9, "I"))=$I14, GetVRange("Taxas Diárias",9, "H")),
IF(IF(IF(GetVRange("Taxas Diárias",9, "F")=$F14, GetVRange("Taxas Diárias",9, "G"))=$G14, GetVRange("Taxas Diárias",9, "I"))=$I14, GetVRange("Taxas Diárias",9, "H"))))), "-")</f>
        <v>1.125</v>
      </c>
      <c r="I14" s="215">
        <f ca="1">EDATE(TODAY(),J14*12)</f>
        <v>45030</v>
      </c>
      <c r="J14" s="702">
        <v>0.5</v>
      </c>
      <c r="K14" s="217" t="s">
        <v>717</v>
      </c>
      <c r="L14" s="214" t="s">
        <v>34</v>
      </c>
      <c r="M14" s="214" t="s">
        <v>34</v>
      </c>
      <c r="N14" s="214" t="s">
        <v>34</v>
      </c>
      <c r="O14" s="214" t="s">
        <v>665</v>
      </c>
      <c r="P14" s="293" t="s">
        <v>608</v>
      </c>
      <c r="Q14" s="161" t="s">
        <v>48</v>
      </c>
      <c r="R14" s="293">
        <f ca="1">IF(OR(LEFT($E14, 3) = "NTN", LEFT($E14, 3) = "LFT"), DATE(I14, 8, 15) - TODAY(), FLOOR(J14*365,1))</f>
        <v>182</v>
      </c>
      <c r="S14" s="294" t="s">
        <v>34</v>
      </c>
      <c r="T14" s="163">
        <f t="shared" ca="1" si="1"/>
        <v>2.5000000000000001E-3</v>
      </c>
      <c r="U14" s="295" t="s">
        <v>34</v>
      </c>
      <c r="V14" s="295" t="s">
        <v>1428</v>
      </c>
      <c r="W14" s="295" t="s">
        <v>34</v>
      </c>
      <c r="X14" s="296" t="s">
        <v>34</v>
      </c>
    </row>
    <row r="15" spans="1:24">
      <c r="E15" s="204" t="str">
        <f t="shared" ca="1" si="0"/>
        <v>Títulos Bancários - 1 ano (115.0% CDI)</v>
      </c>
      <c r="F15" s="214" t="s">
        <v>1477</v>
      </c>
      <c r="G15" s="203" t="s">
        <v>1358</v>
      </c>
      <c r="H15" s="699" cm="1">
        <f t="array" aca="1" ref="H15" ca="1">IFERROR(IF(LEN(F15)&lt;=6, _xlfn._xlws.FILTER(IF(IF(IF(GetVRange("Taxas Diárias",9, "F")=$F15, GetVRange("Taxas Diárias",9, "G"))=$G15, GetVRange("Taxas Diárias",9, "I"))=$I15, GetVRange("Taxas Diárias",9, "H")),
IF(IF(IF(GetVRange("Taxas Diárias",9, "F")=$F15, GetVRange("Taxas Diárias",9, "G"))=$G15, GetVRange("Taxas Diárias",9, "I"))=$I15, GetVRange("Taxas Diárias",9, "H"))),
IF($I15="-", _xlfn._xlws.FILTER(IF(IF(IF(GetVRange("Taxas Diárias",9, "F")=$F15, GetVRange("Taxas Diárias",9, "G"))=$G15, GetVRange("Taxas Diárias",9, "J"))=$J15, GetVRange("Taxas Diárias",9, "H")),
IF(IF(IF(GetVRange("Taxas Diárias",9, "F")=$F15, GetVRange("Taxas Diárias",9, "G"))=$G15, GetVRange("Taxas Diárias",9, "J"))=$J15, GetVRange("Taxas Diárias",9, "H"))),
_xlfn._xlws.FILTER(IF(IF(IF(GetVRange("Taxas Diárias",9, "F")=$F15, GetVRange("Taxas Diárias",9, "G"))=$G15, GetVRange("Taxas Diárias",9, "I"))=$I15, GetVRange("Taxas Diárias",9, "H")),
IF(IF(IF(GetVRange("Taxas Diárias",9, "F")=$F15, GetVRange("Taxas Diárias",9, "G"))=$G15, GetVRange("Taxas Diárias",9, "I"))=$I15, GetVRange("Taxas Diárias",9, "H"))))), "-")</f>
        <v>1.1500000000000001</v>
      </c>
      <c r="I15" s="215">
        <f ca="1">EDATE(TODAY(),J15*12)</f>
        <v>45213</v>
      </c>
      <c r="J15" s="702">
        <v>1</v>
      </c>
      <c r="K15" s="217" t="s">
        <v>717</v>
      </c>
      <c r="L15" s="214" t="s">
        <v>34</v>
      </c>
      <c r="M15" s="214" t="s">
        <v>34</v>
      </c>
      <c r="N15" s="214" t="s">
        <v>34</v>
      </c>
      <c r="O15" s="214" t="s">
        <v>665</v>
      </c>
      <c r="P15" s="293" t="s">
        <v>608</v>
      </c>
      <c r="Q15" s="161" t="s">
        <v>48</v>
      </c>
      <c r="R15" s="293">
        <f t="shared" ref="R15:R20" ca="1" si="2">IF(OR(LEFT($E15, 3) = "NTN", LEFT($E15, 3) = "LFT"), DATE(I15, 8, 15) - TODAY(), FLOOR(J15*365,1))</f>
        <v>365</v>
      </c>
      <c r="S15" s="294" t="s">
        <v>34</v>
      </c>
      <c r="T15" s="163">
        <f t="shared" ca="1" si="1"/>
        <v>2.5000000000000001E-3</v>
      </c>
      <c r="U15" s="295" t="s">
        <v>34</v>
      </c>
      <c r="V15" s="295" t="s">
        <v>1428</v>
      </c>
      <c r="W15" s="295" t="s">
        <v>34</v>
      </c>
      <c r="X15" s="296" t="s">
        <v>34</v>
      </c>
    </row>
    <row r="16" spans="1:24">
      <c r="E16" s="204" t="str">
        <f t="shared" ca="1" si="0"/>
        <v>Títulos Bancários - 2 anos (117.0% CDI)</v>
      </c>
      <c r="F16" s="214" t="s">
        <v>1477</v>
      </c>
      <c r="G16" s="203" t="s">
        <v>1358</v>
      </c>
      <c r="H16" s="699" cm="1">
        <f t="array" aca="1" ref="H16" ca="1">IFERROR(IF(LEN(F16)&lt;=6, _xlfn._xlws.FILTER(IF(IF(IF(GetVRange("Taxas Diárias",9, "F")=$F16, GetVRange("Taxas Diárias",9, "G"))=$G16, GetVRange("Taxas Diárias",9, "I"))=$I16, GetVRange("Taxas Diárias",9, "H")),
IF(IF(IF(GetVRange("Taxas Diárias",9, "F")=$F16, GetVRange("Taxas Diárias",9, "G"))=$G16, GetVRange("Taxas Diárias",9, "I"))=$I16, GetVRange("Taxas Diárias",9, "H"))),
IF($I16="-", _xlfn._xlws.FILTER(IF(IF(IF(GetVRange("Taxas Diárias",9, "F")=$F16, GetVRange("Taxas Diárias",9, "G"))=$G16, GetVRange("Taxas Diárias",9, "J"))=$J16, GetVRange("Taxas Diárias",9, "H")),
IF(IF(IF(GetVRange("Taxas Diárias",9, "F")=$F16, GetVRange("Taxas Diárias",9, "G"))=$G16, GetVRange("Taxas Diárias",9, "J"))=$J16, GetVRange("Taxas Diárias",9, "H"))),
_xlfn._xlws.FILTER(IF(IF(IF(GetVRange("Taxas Diárias",9, "F")=$F16, GetVRange("Taxas Diárias",9, "G"))=$G16, GetVRange("Taxas Diárias",9, "I"))=$I16, GetVRange("Taxas Diárias",9, "H")),
IF(IF(IF(GetVRange("Taxas Diárias",9, "F")=$F16, GetVRange("Taxas Diárias",9, "G"))=$G16, GetVRange("Taxas Diárias",9, "I"))=$I16, GetVRange("Taxas Diárias",9, "H"))))), "-")</f>
        <v>1.17</v>
      </c>
      <c r="I16" s="215">
        <f ca="1">EDATE(TODAY(),J16*12)</f>
        <v>45579</v>
      </c>
      <c r="J16" s="702">
        <v>2</v>
      </c>
      <c r="K16" s="217" t="s">
        <v>717</v>
      </c>
      <c r="L16" s="214" t="s">
        <v>34</v>
      </c>
      <c r="M16" s="214" t="s">
        <v>34</v>
      </c>
      <c r="N16" s="214" t="s">
        <v>34</v>
      </c>
      <c r="O16" s="214" t="s">
        <v>665</v>
      </c>
      <c r="P16" s="293" t="s">
        <v>608</v>
      </c>
      <c r="Q16" s="161" t="s">
        <v>48</v>
      </c>
      <c r="R16" s="293">
        <f t="shared" ca="1" si="2"/>
        <v>730</v>
      </c>
      <c r="S16" s="294" t="s">
        <v>34</v>
      </c>
      <c r="T16" s="163">
        <f t="shared" ca="1" si="1"/>
        <v>2.5000000000000001E-3</v>
      </c>
      <c r="U16" s="295" t="s">
        <v>34</v>
      </c>
      <c r="V16" s="295" t="s">
        <v>1428</v>
      </c>
      <c r="W16" s="295" t="s">
        <v>34</v>
      </c>
      <c r="X16" s="296" t="s">
        <v>34</v>
      </c>
    </row>
    <row r="17" spans="1:24">
      <c r="E17" s="204" t="str">
        <f t="shared" ca="1" si="0"/>
        <v>Títulos Bancários - 3 anos (116.0% CDI)</v>
      </c>
      <c r="F17" s="214" t="s">
        <v>1477</v>
      </c>
      <c r="G17" s="203" t="s">
        <v>1358</v>
      </c>
      <c r="H17" s="699" cm="1">
        <f t="array" aca="1" ref="H17" ca="1">IFERROR(IF(LEN(F17)&lt;=6, _xlfn._xlws.FILTER(IF(IF(IF(GetVRange("Taxas Diárias",9, "F")=$F17, GetVRange("Taxas Diárias",9, "G"))=$G17, GetVRange("Taxas Diárias",9, "I"))=$I17, GetVRange("Taxas Diárias",9, "H")),
IF(IF(IF(GetVRange("Taxas Diárias",9, "F")=$F17, GetVRange("Taxas Diárias",9, "G"))=$G17, GetVRange("Taxas Diárias",9, "I"))=$I17, GetVRange("Taxas Diárias",9, "H"))),
IF($I17="-", _xlfn._xlws.FILTER(IF(IF(IF(GetVRange("Taxas Diárias",9, "F")=$F17, GetVRange("Taxas Diárias",9, "G"))=$G17, GetVRange("Taxas Diárias",9, "J"))=$J17, GetVRange("Taxas Diárias",9, "H")),
IF(IF(IF(GetVRange("Taxas Diárias",9, "F")=$F17, GetVRange("Taxas Diárias",9, "G"))=$G17, GetVRange("Taxas Diárias",9, "J"))=$J17, GetVRange("Taxas Diárias",9, "H"))),
_xlfn._xlws.FILTER(IF(IF(IF(GetVRange("Taxas Diárias",9, "F")=$F17, GetVRange("Taxas Diárias",9, "G"))=$G17, GetVRange("Taxas Diárias",9, "I"))=$I17, GetVRange("Taxas Diárias",9, "H")),
IF(IF(IF(GetVRange("Taxas Diárias",9, "F")=$F17, GetVRange("Taxas Diárias",9, "G"))=$G17, GetVRange("Taxas Diárias",9, "I"))=$I17, GetVRange("Taxas Diárias",9, "H"))))), "-")</f>
        <v>1.1599999999999999</v>
      </c>
      <c r="I17" s="215">
        <f ca="1">EDATE(TODAY(),J17*12)</f>
        <v>45944</v>
      </c>
      <c r="J17" s="702">
        <v>3</v>
      </c>
      <c r="K17" s="205" t="s">
        <v>1341</v>
      </c>
      <c r="L17" s="214" t="s">
        <v>34</v>
      </c>
      <c r="M17" s="214" t="s">
        <v>34</v>
      </c>
      <c r="N17" s="214" t="s">
        <v>34</v>
      </c>
      <c r="O17" s="214" t="s">
        <v>665</v>
      </c>
      <c r="P17" s="293" t="s">
        <v>608</v>
      </c>
      <c r="Q17" s="161" t="s">
        <v>48</v>
      </c>
      <c r="R17" s="293">
        <f t="shared" ca="1" si="2"/>
        <v>1095</v>
      </c>
      <c r="S17" s="294" t="s">
        <v>34</v>
      </c>
      <c r="T17" s="163">
        <f t="shared" ca="1" si="1"/>
        <v>2.5000000000000001E-3</v>
      </c>
      <c r="U17" s="295" t="s">
        <v>34</v>
      </c>
      <c r="V17" s="295" t="s">
        <v>1428</v>
      </c>
      <c r="W17" s="295" t="s">
        <v>34</v>
      </c>
      <c r="X17" s="296" t="s">
        <v>34</v>
      </c>
    </row>
    <row r="18" spans="1:24">
      <c r="E18" s="204" t="str">
        <f t="shared" si="0"/>
        <v>Títulos Corporativos - 2 anos (CDI+1.60%)</v>
      </c>
      <c r="F18" s="214" t="s">
        <v>1520</v>
      </c>
      <c r="G18" s="203" t="s">
        <v>1357</v>
      </c>
      <c r="H18" s="699" cm="1">
        <f t="array" ref="H18">IFERROR(IF(LEN(F18)&lt;=6, _xlfn._xlws.FILTER(IF(IF(IF(GetVRange("Taxas Diárias",9, "F")=$F18, GetVRange("Taxas Diárias",9, "G"))=$G18, GetVRange("Taxas Diárias",9, "I"))=$I18, GetVRange("Taxas Diárias",9, "H")),
IF(IF(IF(GetVRange("Taxas Diárias",9, "F")=$F18, GetVRange("Taxas Diárias",9, "G"))=$G18, GetVRange("Taxas Diárias",9, "I"))=$I18, GetVRange("Taxas Diárias",9, "H"))),
IF($I18="-", _xlfn._xlws.FILTER(IF(IF(IF(GetVRange("Taxas Diárias",9, "F")=$F18, GetVRange("Taxas Diárias",9, "G"))=$G18, GetVRange("Taxas Diárias",9, "J"))=$J18, GetVRange("Taxas Diárias",9, "H")),
IF(IF(IF(GetVRange("Taxas Diárias",9, "F")=$F18, GetVRange("Taxas Diárias",9, "G"))=$G18, GetVRange("Taxas Diárias",9, "J"))=$J18, GetVRange("Taxas Diárias",9, "H"))),
_xlfn._xlws.FILTER(IF(IF(IF(GetVRange("Taxas Diárias",9, "F")=$F18, GetVRange("Taxas Diárias",9, "G"))=$G18, GetVRange("Taxas Diárias",9, "I"))=$I18, GetVRange("Taxas Diárias",9, "H")),
IF(IF(IF(GetVRange("Taxas Diárias",9, "F")=$F18, GetVRange("Taxas Diárias",9, "G"))=$G18, GetVRange("Taxas Diárias",9, "I"))=$I18, GetVRange("Taxas Diárias",9, "H"))))), "-")</f>
        <v>1.6E-2</v>
      </c>
      <c r="I18" s="216" t="s">
        <v>34</v>
      </c>
      <c r="J18" s="702">
        <v>2</v>
      </c>
      <c r="K18" s="217" t="s">
        <v>717</v>
      </c>
      <c r="L18" s="214" t="s">
        <v>34</v>
      </c>
      <c r="M18" s="214" t="s">
        <v>34</v>
      </c>
      <c r="N18" s="214" t="s">
        <v>34</v>
      </c>
      <c r="O18" s="214" t="s">
        <v>665</v>
      </c>
      <c r="P18" s="293" t="s">
        <v>608</v>
      </c>
      <c r="Q18" s="161" t="s">
        <v>48</v>
      </c>
      <c r="R18" s="293">
        <f t="shared" ca="1" si="2"/>
        <v>730</v>
      </c>
      <c r="S18" s="294" t="s">
        <v>34</v>
      </c>
      <c r="T18" s="163">
        <f t="shared" si="1"/>
        <v>2.5000000000000001E-3</v>
      </c>
      <c r="U18" s="295" t="s">
        <v>34</v>
      </c>
      <c r="V18" s="295" t="s">
        <v>1428</v>
      </c>
      <c r="W18" s="295" t="s">
        <v>34</v>
      </c>
      <c r="X18" s="296" t="s">
        <v>34</v>
      </c>
    </row>
    <row r="19" spans="1:24">
      <c r="E19" s="204" t="str">
        <f t="shared" si="0"/>
        <v>Títulos Corporativos - 3 anos (CDI+1.65%)</v>
      </c>
      <c r="F19" s="214" t="s">
        <v>1520</v>
      </c>
      <c r="G19" s="203" t="s">
        <v>1357</v>
      </c>
      <c r="H19" s="699" cm="1">
        <f t="array" ref="H19">IFERROR(IF(LEN(F19)&lt;=6, _xlfn._xlws.FILTER(IF(IF(IF(GetVRange("Taxas Diárias",9, "F")=$F19, GetVRange("Taxas Diárias",9, "G"))=$G19, GetVRange("Taxas Diárias",9, "I"))=$I19, GetVRange("Taxas Diárias",9, "H")),
IF(IF(IF(GetVRange("Taxas Diárias",9, "F")=$F19, GetVRange("Taxas Diárias",9, "G"))=$G19, GetVRange("Taxas Diárias",9, "I"))=$I19, GetVRange("Taxas Diárias",9, "H"))),
IF($I19="-", _xlfn._xlws.FILTER(IF(IF(IF(GetVRange("Taxas Diárias",9, "F")=$F19, GetVRange("Taxas Diárias",9, "G"))=$G19, GetVRange("Taxas Diárias",9, "J"))=$J19, GetVRange("Taxas Diárias",9, "H")),
IF(IF(IF(GetVRange("Taxas Diárias",9, "F")=$F19, GetVRange("Taxas Diárias",9, "G"))=$G19, GetVRange("Taxas Diárias",9, "J"))=$J19, GetVRange("Taxas Diárias",9, "H"))),
_xlfn._xlws.FILTER(IF(IF(IF(GetVRange("Taxas Diárias",9, "F")=$F19, GetVRange("Taxas Diárias",9, "G"))=$G19, GetVRange("Taxas Diárias",9, "I"))=$I19, GetVRange("Taxas Diárias",9, "H")),
IF(IF(IF(GetVRange("Taxas Diárias",9, "F")=$F19, GetVRange("Taxas Diárias",9, "G"))=$G19, GetVRange("Taxas Diárias",9, "I"))=$I19, GetVRange("Taxas Diárias",9, "H"))))), "-")</f>
        <v>1.6500000000000001E-2</v>
      </c>
      <c r="I19" s="216" t="s">
        <v>34</v>
      </c>
      <c r="J19" s="702">
        <v>3</v>
      </c>
      <c r="K19" s="217" t="s">
        <v>717</v>
      </c>
      <c r="L19" s="214" t="s">
        <v>34</v>
      </c>
      <c r="M19" s="214" t="s">
        <v>34</v>
      </c>
      <c r="N19" s="214" t="s">
        <v>34</v>
      </c>
      <c r="O19" s="214" t="s">
        <v>665</v>
      </c>
      <c r="P19" s="293" t="s">
        <v>608</v>
      </c>
      <c r="Q19" s="161" t="s">
        <v>48</v>
      </c>
      <c r="R19" s="293">
        <f t="shared" ca="1" si="2"/>
        <v>1095</v>
      </c>
      <c r="S19" s="294" t="s">
        <v>34</v>
      </c>
      <c r="T19" s="163">
        <f t="shared" si="1"/>
        <v>2.5000000000000001E-3</v>
      </c>
      <c r="U19" s="295" t="s">
        <v>34</v>
      </c>
      <c r="V19" s="295" t="s">
        <v>1428</v>
      </c>
      <c r="W19" s="295" t="s">
        <v>34</v>
      </c>
      <c r="X19" s="296" t="s">
        <v>34</v>
      </c>
    </row>
    <row r="20" spans="1:24">
      <c r="E20" s="204" t="str">
        <f t="shared" si="0"/>
        <v>Títulos Corporativos - 4 anos (CDI+1.90%)</v>
      </c>
      <c r="F20" s="214" t="s">
        <v>1520</v>
      </c>
      <c r="G20" s="203" t="s">
        <v>1357</v>
      </c>
      <c r="H20" s="699" cm="1">
        <f t="array" ref="H20">IFERROR(IF(LEN(F20)&lt;=6, _xlfn._xlws.FILTER(IF(IF(IF(GetVRange("Taxas Diárias",9, "F")=$F20, GetVRange("Taxas Diárias",9, "G"))=$G20, GetVRange("Taxas Diárias",9, "I"))=$I20, GetVRange("Taxas Diárias",9, "H")),
IF(IF(IF(GetVRange("Taxas Diárias",9, "F")=$F20, GetVRange("Taxas Diárias",9, "G"))=$G20, GetVRange("Taxas Diárias",9, "I"))=$I20, GetVRange("Taxas Diárias",9, "H"))),
IF($I20="-", _xlfn._xlws.FILTER(IF(IF(IF(GetVRange("Taxas Diárias",9, "F")=$F20, GetVRange("Taxas Diárias",9, "G"))=$G20, GetVRange("Taxas Diárias",9, "J"))=$J20, GetVRange("Taxas Diárias",9, "H")),
IF(IF(IF(GetVRange("Taxas Diárias",9, "F")=$F20, GetVRange("Taxas Diárias",9, "G"))=$G20, GetVRange("Taxas Diárias",9, "J"))=$J20, GetVRange("Taxas Diárias",9, "H"))),
_xlfn._xlws.FILTER(IF(IF(IF(GetVRange("Taxas Diárias",9, "F")=$F20, GetVRange("Taxas Diárias",9, "G"))=$G20, GetVRange("Taxas Diárias",9, "I"))=$I20, GetVRange("Taxas Diárias",9, "H")),
IF(IF(IF(GetVRange("Taxas Diárias",9, "F")=$F20, GetVRange("Taxas Diárias",9, "G"))=$G20, GetVRange("Taxas Diárias",9, "I"))=$I20, GetVRange("Taxas Diárias",9, "H"))))), "-")</f>
        <v>1.9E-2</v>
      </c>
      <c r="I20" s="216" t="s">
        <v>34</v>
      </c>
      <c r="J20" s="702">
        <v>4</v>
      </c>
      <c r="K20" s="205" t="s">
        <v>1341</v>
      </c>
      <c r="L20" s="214" t="s">
        <v>34</v>
      </c>
      <c r="M20" s="214" t="s">
        <v>34</v>
      </c>
      <c r="N20" s="214" t="s">
        <v>34</v>
      </c>
      <c r="O20" s="214" t="s">
        <v>665</v>
      </c>
      <c r="P20" s="293" t="s">
        <v>608</v>
      </c>
      <c r="Q20" s="161" t="s">
        <v>48</v>
      </c>
      <c r="R20" s="293">
        <f t="shared" ca="1" si="2"/>
        <v>1460</v>
      </c>
      <c r="S20" s="294" t="s">
        <v>34</v>
      </c>
      <c r="T20" s="163">
        <f t="shared" si="1"/>
        <v>2.5000000000000001E-3</v>
      </c>
      <c r="U20" s="295" t="s">
        <v>34</v>
      </c>
      <c r="V20" s="295" t="s">
        <v>1428</v>
      </c>
      <c r="W20" s="295" t="s">
        <v>34</v>
      </c>
      <c r="X20" s="296" t="s">
        <v>34</v>
      </c>
    </row>
    <row r="21" spans="1:24" s="153" customFormat="1" ht="7.5" customHeight="1">
      <c r="B21" s="190"/>
      <c r="C21" s="190"/>
      <c r="D21" s="190"/>
      <c r="E21" s="176"/>
      <c r="I21" s="154"/>
      <c r="J21" s="154"/>
    </row>
    <row r="22" spans="1:24" s="153" customFormat="1">
      <c r="A22" s="167"/>
      <c r="B22" s="200"/>
      <c r="C22" s="190"/>
      <c r="D22" s="190"/>
      <c r="E22" s="155" t="s">
        <v>621</v>
      </c>
      <c r="F22" s="155"/>
      <c r="G22" s="155"/>
      <c r="H22" s="155"/>
      <c r="I22" s="156"/>
      <c r="J22" s="156"/>
      <c r="K22" s="155"/>
      <c r="L22" s="155"/>
      <c r="M22" s="155"/>
      <c r="N22" s="155"/>
      <c r="O22" s="155"/>
      <c r="P22" s="155"/>
      <c r="Q22" s="155"/>
      <c r="R22" s="155"/>
      <c r="S22" s="155"/>
      <c r="T22" s="155"/>
      <c r="U22" s="177"/>
      <c r="V22" s="177"/>
      <c r="W22" s="177"/>
      <c r="X22" s="201"/>
    </row>
    <row r="23" spans="1:24" s="153" customFormat="1" ht="3" customHeight="1">
      <c r="B23" s="190"/>
      <c r="C23" s="190"/>
      <c r="D23" s="190"/>
      <c r="I23" s="157"/>
      <c r="J23" s="157"/>
    </row>
    <row r="24" spans="1:24" s="153" customFormat="1">
      <c r="A24" s="167"/>
      <c r="B24" s="190" t="s">
        <v>621</v>
      </c>
      <c r="C24" s="190" t="s">
        <v>740</v>
      </c>
      <c r="D24" s="190" t="str">
        <f>B24&amp;" "&amp;C24</f>
        <v>Inflação Curta</v>
      </c>
      <c r="E24" s="158" t="s">
        <v>1374</v>
      </c>
      <c r="F24" s="158"/>
      <c r="G24" s="158"/>
      <c r="H24" s="158"/>
      <c r="I24" s="159"/>
      <c r="J24" s="159"/>
      <c r="K24" s="158"/>
      <c r="L24" s="158"/>
      <c r="M24" s="158"/>
      <c r="N24" s="158"/>
      <c r="O24" s="158"/>
      <c r="P24" s="158"/>
      <c r="Q24" s="158"/>
      <c r="R24" s="158"/>
      <c r="S24" s="158"/>
      <c r="T24" s="158"/>
      <c r="U24" s="178"/>
      <c r="V24" s="178"/>
      <c r="W24" s="178"/>
      <c r="X24" s="202"/>
    </row>
    <row r="25" spans="1:24">
      <c r="E25" s="204" t="str">
        <f t="shared" ref="E25:E31" si="3">IF(LEN(F25)&lt;=5,F25&amp;" "&amp;I25&amp;IF(F25="LFT"," - "&amp;J25,"")&amp;" ("&amp;IF(G25="PRE", "", G25)&amp;TEXT(H25,"0.00%")&amp;")",IF(LEFT(F25,3)="Cor","Títulos Corporativos - "&amp;J25&amp;IF(J25&lt;1," ano("," anos (")&amp;IF(G25="PRE", "", G25)&amp;TEXT(H25,"0.00%")&amp;")","Títulos Bancários - "&amp;IF(J25&lt;1,J25*12&amp;" meses (",IF(J25=1,"1 ano (",IF(ISNUMBER(J25)*1,J25&amp;" anos (","Liquidez Diária (")))&amp;IF(IF(G25="PRE", "", G25)="%CDI",TEXT(H25,"0.0%")&amp;" CDI)",IF(G25="PRE", "", G25)&amp;TEXT(H25,"0.00%")&amp;")")))</f>
        <v>NTN-B 2023 (IPCA+-)</v>
      </c>
      <c r="F25" s="214" t="s">
        <v>1362</v>
      </c>
      <c r="G25" s="203" t="s">
        <v>1360</v>
      </c>
      <c r="H25" s="467" t="str" cm="1">
        <f t="array" ref="H25">IFERROR(IF(LEN(F25)&lt;=6, _xlfn._xlws.FILTER(IF(IF(IF(GetVRange("Taxas Diárias",9, "F")=$F25, GetVRange("Taxas Diárias",9, "G"))=$G25, GetVRange("Taxas Diárias",9, "I"))=$I25, GetVRange("Taxas Diárias",9, "H")),
IF(IF(IF(GetVRange("Taxas Diárias",9, "F")=$F25, GetVRange("Taxas Diárias",9, "G"))=$G25, GetVRange("Taxas Diárias",9, "I"))=$I25, GetVRange("Taxas Diárias",9, "H"))),
IF($I25="-", _xlfn._xlws.FILTER(IF(IF(IF(GetVRange("Taxas Diárias",9, "F")=$F25, GetVRange("Taxas Diárias",9, "G"))=$G25, GetVRange("Taxas Diárias",9, "J"))=$J25, GetVRange("Taxas Diárias",9, "H")),
IF(IF(IF(GetVRange("Taxas Diárias",9, "F")=$F25, GetVRange("Taxas Diárias",9, "G"))=$G25, GetVRange("Taxas Diárias",9, "J"))=$J25, GetVRange("Taxas Diárias",9, "H"))),
_xlfn._xlws.FILTER(IF(IF(IF(GetVRange("Taxas Diárias",9, "F")=$F25, GetVRange("Taxas Diárias",9, "G"))=$G25, GetVRange("Taxas Diárias",9, "I"))=$I25, GetVRange("Taxas Diárias",9, "H")),
IF(IF(IF(GetVRange("Taxas Diárias",9, "F")=$F25, GetVRange("Taxas Diárias",9, "G"))=$G25, GetVRange("Taxas Diárias",9, "I"))=$I25, GetVRange("Taxas Diárias",9, "H"))))), "-")</f>
        <v>-</v>
      </c>
      <c r="I25" s="701">
        <v>2023</v>
      </c>
      <c r="J25" s="697" t="str" cm="1">
        <f t="array" ref="J25">IFERROR(_xlfn._xlws.FILTER(IF(IF(IF(GetVRange("Taxas Diárias",9, "F")=$F25, GetVRange("Taxas Diárias",9, "G"))=$G25, GetVRange("Taxas Diárias",9, "I"))=$I25, GetVRange("Taxas Diárias",9, "J")),
IF(IF(IF(GetVRange("Taxas Diárias",9, "F")=$F25, GetVRange("Taxas Diárias",9, "G"))=$G25, GetVRange("Taxas Diárias",9, "I"))=$I25, GetVRange("Taxas Diárias",9, "J"))), "-")</f>
        <v>-</v>
      </c>
      <c r="K25" s="205" t="s">
        <v>1341</v>
      </c>
      <c r="L25" s="359" t="s">
        <v>1421</v>
      </c>
      <c r="M25" s="214" t="s">
        <v>1323</v>
      </c>
      <c r="N25" s="219" t="s">
        <v>34</v>
      </c>
      <c r="O25" s="219" t="s">
        <v>1367</v>
      </c>
      <c r="P25" s="293" t="s">
        <v>608</v>
      </c>
      <c r="Q25" s="161" t="s">
        <v>48</v>
      </c>
      <c r="R25" s="293">
        <f t="shared" ref="R25:R31" ca="1" si="4">IF(OR(LEFT($E25, 3) = "NTN", LEFT($E25, 3) = "LFT"), DATE(I25, 8, 15) - TODAY(), FLOOR(J25*365,1))</f>
        <v>305</v>
      </c>
      <c r="S25" s="294" t="s">
        <v>34</v>
      </c>
      <c r="T25" s="163" t="str">
        <f t="shared" ref="T25:T31" si="5">IF(OR(LEFT($E25,3)="LFT",LEFT($E25,3)="NTN"), "-", IF(LEFT($J25,3)="Liq", 0.03%, 0.25%))</f>
        <v>-</v>
      </c>
      <c r="U25" s="295" t="s">
        <v>34</v>
      </c>
      <c r="V25" s="295" t="s">
        <v>1428</v>
      </c>
      <c r="W25" s="295" t="s">
        <v>34</v>
      </c>
      <c r="X25" s="296" t="s">
        <v>34</v>
      </c>
    </row>
    <row r="26" spans="1:24">
      <c r="E26" s="204" t="str">
        <f t="shared" si="3"/>
        <v>NTN-B 2024 (IPCA+-)</v>
      </c>
      <c r="F26" s="214" t="s">
        <v>1362</v>
      </c>
      <c r="G26" s="203" t="s">
        <v>1360</v>
      </c>
      <c r="H26" s="467" t="str" cm="1">
        <f t="array" ref="H26">IFERROR(IF(LEN(F26)&lt;=6, _xlfn._xlws.FILTER(IF(IF(IF(GetVRange("Taxas Diárias",9, "F")=$F26, GetVRange("Taxas Diárias",9, "G"))=$G26, GetVRange("Taxas Diárias",9, "I"))=$I26, GetVRange("Taxas Diárias",9, "H")),
IF(IF(IF(GetVRange("Taxas Diárias",9, "F")=$F26, GetVRange("Taxas Diárias",9, "G"))=$G26, GetVRange("Taxas Diárias",9, "I"))=$I26, GetVRange("Taxas Diárias",9, "H"))),
IF($I26="-", _xlfn._xlws.FILTER(IF(IF(IF(GetVRange("Taxas Diárias",9, "F")=$F26, GetVRange("Taxas Diárias",9, "G"))=$G26, GetVRange("Taxas Diárias",9, "J"))=$J26, GetVRange("Taxas Diárias",9, "H")),
IF(IF(IF(GetVRange("Taxas Diárias",9, "F")=$F26, GetVRange("Taxas Diárias",9, "G"))=$G26, GetVRange("Taxas Diárias",9, "J"))=$J26, GetVRange("Taxas Diárias",9, "H"))),
_xlfn._xlws.FILTER(IF(IF(IF(GetVRange("Taxas Diárias",9, "F")=$F26, GetVRange("Taxas Diárias",9, "G"))=$G26, GetVRange("Taxas Diárias",9, "I"))=$I26, GetVRange("Taxas Diárias",9, "H")),
IF(IF(IF(GetVRange("Taxas Diárias",9, "F")=$F26, GetVRange("Taxas Diárias",9, "G"))=$G26, GetVRange("Taxas Diárias",9, "I"))=$I26, GetVRange("Taxas Diárias",9, "H"))))), "-")</f>
        <v>-</v>
      </c>
      <c r="I26" s="701">
        <v>2024</v>
      </c>
      <c r="J26" s="697" t="str" cm="1">
        <f t="array" ref="J26">IFERROR(_xlfn._xlws.FILTER(IF(IF(IF(GetVRange("Taxas Diárias",9, "F")=$F26, GetVRange("Taxas Diárias",9, "G"))=$G26, GetVRange("Taxas Diárias",9, "I"))=$I26, GetVRange("Taxas Diárias",9, "J")),
IF(IF(IF(GetVRange("Taxas Diárias",9, "F")=$F26, GetVRange("Taxas Diárias",9, "G"))=$G26, GetVRange("Taxas Diárias",9, "I"))=$I26, GetVRange("Taxas Diárias",9, "J"))), "-")</f>
        <v>-</v>
      </c>
      <c r="K26" s="205" t="s">
        <v>1341</v>
      </c>
      <c r="L26" s="359" t="s">
        <v>1421</v>
      </c>
      <c r="M26" s="214" t="s">
        <v>1323</v>
      </c>
      <c r="N26" s="219" t="s">
        <v>34</v>
      </c>
      <c r="O26" s="219" t="s">
        <v>1367</v>
      </c>
      <c r="P26" s="293" t="s">
        <v>608</v>
      </c>
      <c r="Q26" s="161" t="s">
        <v>48</v>
      </c>
      <c r="R26" s="293">
        <f t="shared" ca="1" si="4"/>
        <v>671</v>
      </c>
      <c r="S26" s="294" t="s">
        <v>34</v>
      </c>
      <c r="T26" s="163" t="str">
        <f t="shared" si="5"/>
        <v>-</v>
      </c>
      <c r="U26" s="295" t="s">
        <v>34</v>
      </c>
      <c r="V26" s="295" t="s">
        <v>1428</v>
      </c>
      <c r="W26" s="295" t="s">
        <v>34</v>
      </c>
      <c r="X26" s="296" t="s">
        <v>34</v>
      </c>
    </row>
    <row r="27" spans="1:24">
      <c r="E27" s="204" t="str">
        <f t="shared" si="3"/>
        <v>NTN-B 2025 (IPCA+-)</v>
      </c>
      <c r="F27" s="214" t="s">
        <v>1362</v>
      </c>
      <c r="G27" s="203" t="s">
        <v>1360</v>
      </c>
      <c r="H27" s="467" t="str" cm="1">
        <f t="array" ref="H27">IFERROR(IF(LEN(F27)&lt;=6, _xlfn._xlws.FILTER(IF(IF(IF(GetVRange("Taxas Diárias",9, "F")=$F27, GetVRange("Taxas Diárias",9, "G"))=$G27, GetVRange("Taxas Diárias",9, "I"))=$I27, GetVRange("Taxas Diárias",9, "H")),
IF(IF(IF(GetVRange("Taxas Diárias",9, "F")=$F27, GetVRange("Taxas Diárias",9, "G"))=$G27, GetVRange("Taxas Diárias",9, "I"))=$I27, GetVRange("Taxas Diárias",9, "H"))),
IF($I27="-", _xlfn._xlws.FILTER(IF(IF(IF(GetVRange("Taxas Diárias",9, "F")=$F27, GetVRange("Taxas Diárias",9, "G"))=$G27, GetVRange("Taxas Diárias",9, "J"))=$J27, GetVRange("Taxas Diárias",9, "H")),
IF(IF(IF(GetVRange("Taxas Diárias",9, "F")=$F27, GetVRange("Taxas Diárias",9, "G"))=$G27, GetVRange("Taxas Diárias",9, "J"))=$J27, GetVRange("Taxas Diárias",9, "H"))),
_xlfn._xlws.FILTER(IF(IF(IF(GetVRange("Taxas Diárias",9, "F")=$F27, GetVRange("Taxas Diárias",9, "G"))=$G27, GetVRange("Taxas Diárias",9, "I"))=$I27, GetVRange("Taxas Diárias",9, "H")),
IF(IF(IF(GetVRange("Taxas Diárias",9, "F")=$F27, GetVRange("Taxas Diárias",9, "G"))=$G27, GetVRange("Taxas Diárias",9, "I"))=$I27, GetVRange("Taxas Diárias",9, "H"))))), "-")</f>
        <v>-</v>
      </c>
      <c r="I27" s="701">
        <v>2025</v>
      </c>
      <c r="J27" s="697" t="str" cm="1">
        <f t="array" ref="J27">IFERROR(_xlfn._xlws.FILTER(IF(IF(IF(GetVRange("Taxas Diárias",9, "F")=$F27, GetVRange("Taxas Diárias",9, "G"))=$G27, GetVRange("Taxas Diárias",9, "I"))=$I27, GetVRange("Taxas Diárias",9, "J")),
IF(IF(IF(GetVRange("Taxas Diárias",9, "F")=$F27, GetVRange("Taxas Diárias",9, "G"))=$G27, GetVRange("Taxas Diárias",9, "I"))=$I27, GetVRange("Taxas Diárias",9, "J"))), "-")</f>
        <v>-</v>
      </c>
      <c r="K27" s="205" t="s">
        <v>1341</v>
      </c>
      <c r="L27" s="359" t="s">
        <v>1421</v>
      </c>
      <c r="M27" s="214" t="s">
        <v>1323</v>
      </c>
      <c r="N27" s="219" t="s">
        <v>34</v>
      </c>
      <c r="O27" s="219" t="s">
        <v>1367</v>
      </c>
      <c r="P27" s="293" t="s">
        <v>608</v>
      </c>
      <c r="Q27" s="161" t="s">
        <v>48</v>
      </c>
      <c r="R27" s="293">
        <f t="shared" ca="1" si="4"/>
        <v>1036</v>
      </c>
      <c r="S27" s="294" t="s">
        <v>34</v>
      </c>
      <c r="T27" s="163" t="str">
        <f t="shared" si="5"/>
        <v>-</v>
      </c>
      <c r="U27" s="295" t="s">
        <v>34</v>
      </c>
      <c r="V27" s="295" t="s">
        <v>1428</v>
      </c>
      <c r="W27" s="295" t="s">
        <v>34</v>
      </c>
      <c r="X27" s="296" t="s">
        <v>34</v>
      </c>
    </row>
    <row r="28" spans="1:24">
      <c r="E28" s="204" t="str">
        <f t="shared" si="3"/>
        <v>NTN-B 2026 (IPCA+-)</v>
      </c>
      <c r="F28" s="214" t="s">
        <v>1362</v>
      </c>
      <c r="G28" s="203" t="s">
        <v>1360</v>
      </c>
      <c r="H28" s="467" t="str" cm="1">
        <f t="array" ref="H28">IFERROR(IF(LEN(F28)&lt;=6, _xlfn._xlws.FILTER(IF(IF(IF(GetVRange("Taxas Diárias",9, "F")=$F28, GetVRange("Taxas Diárias",9, "G"))=$G28, GetVRange("Taxas Diárias",9, "I"))=$I28, GetVRange("Taxas Diárias",9, "H")),
IF(IF(IF(GetVRange("Taxas Diárias",9, "F")=$F28, GetVRange("Taxas Diárias",9, "G"))=$G28, GetVRange("Taxas Diárias",9, "I"))=$I28, GetVRange("Taxas Diárias",9, "H"))),
IF($I28="-", _xlfn._xlws.FILTER(IF(IF(IF(GetVRange("Taxas Diárias",9, "F")=$F28, GetVRange("Taxas Diárias",9, "G"))=$G28, GetVRange("Taxas Diárias",9, "J"))=$J28, GetVRange("Taxas Diárias",9, "H")),
IF(IF(IF(GetVRange("Taxas Diárias",9, "F")=$F28, GetVRange("Taxas Diárias",9, "G"))=$G28, GetVRange("Taxas Diárias",9, "J"))=$J28, GetVRange("Taxas Diárias",9, "H"))),
_xlfn._xlws.FILTER(IF(IF(IF(GetVRange("Taxas Diárias",9, "F")=$F28, GetVRange("Taxas Diárias",9, "G"))=$G28, GetVRange("Taxas Diárias",9, "I"))=$I28, GetVRange("Taxas Diárias",9, "H")),
IF(IF(IF(GetVRange("Taxas Diárias",9, "F")=$F28, GetVRange("Taxas Diárias",9, "G"))=$G28, GetVRange("Taxas Diárias",9, "I"))=$I28, GetVRange("Taxas Diárias",9, "H"))))), "-")</f>
        <v>-</v>
      </c>
      <c r="I28" s="701">
        <v>2026</v>
      </c>
      <c r="J28" s="697" t="str" cm="1">
        <f t="array" ref="J28">IFERROR(_xlfn._xlws.FILTER(IF(IF(IF(GetVRange("Taxas Diárias",9, "F")=$F28, GetVRange("Taxas Diárias",9, "G"))=$G28, GetVRange("Taxas Diárias",9, "I"))=$I28, GetVRange("Taxas Diárias",9, "J")),
IF(IF(IF(GetVRange("Taxas Diárias",9, "F")=$F28, GetVRange("Taxas Diárias",9, "G"))=$G28, GetVRange("Taxas Diárias",9, "I"))=$I28, GetVRange("Taxas Diárias",9, "J"))), "-")</f>
        <v>-</v>
      </c>
      <c r="K28" s="205" t="s">
        <v>717</v>
      </c>
      <c r="L28" s="359" t="s">
        <v>1421</v>
      </c>
      <c r="M28" s="214" t="s">
        <v>1323</v>
      </c>
      <c r="N28" s="219" t="s">
        <v>34</v>
      </c>
      <c r="O28" s="219" t="s">
        <v>1367</v>
      </c>
      <c r="P28" s="293" t="s">
        <v>608</v>
      </c>
      <c r="Q28" s="161" t="s">
        <v>48</v>
      </c>
      <c r="R28" s="293">
        <f t="shared" ca="1" si="4"/>
        <v>1401</v>
      </c>
      <c r="S28" s="294" t="s">
        <v>34</v>
      </c>
      <c r="T28" s="163" t="str">
        <f t="shared" si="5"/>
        <v>-</v>
      </c>
      <c r="U28" s="295" t="s">
        <v>34</v>
      </c>
      <c r="V28" s="295" t="s">
        <v>1428</v>
      </c>
      <c r="W28" s="295" t="s">
        <v>34</v>
      </c>
      <c r="X28" s="296" t="s">
        <v>34</v>
      </c>
    </row>
    <row r="29" spans="1:24">
      <c r="E29" s="204" t="str">
        <f t="shared" ca="1" si="3"/>
        <v>Títulos Bancários - 1 ano (IPCA+8.50%)</v>
      </c>
      <c r="F29" s="214" t="s">
        <v>1477</v>
      </c>
      <c r="G29" s="203" t="s">
        <v>1360</v>
      </c>
      <c r="H29" s="699" cm="1">
        <f t="array" aca="1" ref="H29" ca="1">IFERROR(IF(LEN(F29)&lt;=6, _xlfn._xlws.FILTER(IF(IF(IF(GetVRange("Taxas Diárias",9, "F")=$F29, GetVRange("Taxas Diárias",9, "G"))=$G29, GetVRange("Taxas Diárias",9, "I"))=$I29, GetVRange("Taxas Diárias",9, "H")),
IF(IF(IF(GetVRange("Taxas Diárias",9, "F")=$F29, GetVRange("Taxas Diárias",9, "G"))=$G29, GetVRange("Taxas Diárias",9, "I"))=$I29, GetVRange("Taxas Diárias",9, "H"))),
IF($I29="-", _xlfn._xlws.FILTER(IF(IF(IF(GetVRange("Taxas Diárias",9, "F")=$F29, GetVRange("Taxas Diárias",9, "G"))=$G29, GetVRange("Taxas Diárias",9, "J"))=$J29, GetVRange("Taxas Diárias",9, "H")),
IF(IF(IF(GetVRange("Taxas Diárias",9, "F")=$F29, GetVRange("Taxas Diárias",9, "G"))=$G29, GetVRange("Taxas Diárias",9, "J"))=$J29, GetVRange("Taxas Diárias",9, "H"))),
_xlfn._xlws.FILTER(IF(IF(IF(GetVRange("Taxas Diárias",9, "F")=$F29, GetVRange("Taxas Diárias",9, "G"))=$G29, GetVRange("Taxas Diárias",9, "I"))=$I29, GetVRange("Taxas Diárias",9, "H")),
IF(IF(IF(GetVRange("Taxas Diárias",9, "F")=$F29, GetVRange("Taxas Diárias",9, "G"))=$G29, GetVRange("Taxas Diárias",9, "I"))=$I29, GetVRange("Taxas Diárias",9, "H"))))), "-")</f>
        <v>8.5000000000000006E-2</v>
      </c>
      <c r="I29" s="215">
        <f ca="1">EDATE(TODAY(),J29*12)</f>
        <v>45213</v>
      </c>
      <c r="J29" s="702">
        <v>1</v>
      </c>
      <c r="K29" s="205" t="s">
        <v>1341</v>
      </c>
      <c r="L29" s="359" t="s">
        <v>34</v>
      </c>
      <c r="M29" s="214" t="s">
        <v>34</v>
      </c>
      <c r="N29" s="214" t="s">
        <v>34</v>
      </c>
      <c r="O29" s="214" t="s">
        <v>665</v>
      </c>
      <c r="P29" s="293" t="s">
        <v>608</v>
      </c>
      <c r="Q29" s="161" t="s">
        <v>48</v>
      </c>
      <c r="R29" s="293">
        <f t="shared" ca="1" si="4"/>
        <v>365</v>
      </c>
      <c r="S29" s="294" t="s">
        <v>34</v>
      </c>
      <c r="T29" s="163">
        <f t="shared" ca="1" si="5"/>
        <v>2.5000000000000001E-3</v>
      </c>
      <c r="U29" s="295" t="s">
        <v>34</v>
      </c>
      <c r="V29" s="295" t="s">
        <v>1428</v>
      </c>
      <c r="W29" s="295" t="s">
        <v>34</v>
      </c>
      <c r="X29" s="296" t="s">
        <v>34</v>
      </c>
    </row>
    <row r="30" spans="1:24">
      <c r="E30" s="204" t="str">
        <f t="shared" ca="1" si="3"/>
        <v>Títulos Bancários - 2 anos (IPCA+7.55%)</v>
      </c>
      <c r="F30" s="214" t="s">
        <v>1477</v>
      </c>
      <c r="G30" s="203" t="s">
        <v>1360</v>
      </c>
      <c r="H30" s="699" cm="1">
        <f t="array" aca="1" ref="H30" ca="1">IFERROR(IF(LEN(F30)&lt;=6, _xlfn._xlws.FILTER(IF(IF(IF(GetVRange("Taxas Diárias",9, "F")=$F30, GetVRange("Taxas Diárias",9, "G"))=$G30, GetVRange("Taxas Diárias",9, "I"))=$I30, GetVRange("Taxas Diárias",9, "H")),
IF(IF(IF(GetVRange("Taxas Diárias",9, "F")=$F30, GetVRange("Taxas Diárias",9, "G"))=$G30, GetVRange("Taxas Diárias",9, "I"))=$I30, GetVRange("Taxas Diárias",9, "H"))),
IF($I30="-", _xlfn._xlws.FILTER(IF(IF(IF(GetVRange("Taxas Diárias",9, "F")=$F30, GetVRange("Taxas Diárias",9, "G"))=$G30, GetVRange("Taxas Diárias",9, "J"))=$J30, GetVRange("Taxas Diárias",9, "H")),
IF(IF(IF(GetVRange("Taxas Diárias",9, "F")=$F30, GetVRange("Taxas Diárias",9, "G"))=$G30, GetVRange("Taxas Diárias",9, "J"))=$J30, GetVRange("Taxas Diárias",9, "H"))),
_xlfn._xlws.FILTER(IF(IF(IF(GetVRange("Taxas Diárias",9, "F")=$F30, GetVRange("Taxas Diárias",9, "G"))=$G30, GetVRange("Taxas Diárias",9, "I"))=$I30, GetVRange("Taxas Diárias",9, "H")),
IF(IF(IF(GetVRange("Taxas Diárias",9, "F")=$F30, GetVRange("Taxas Diárias",9, "G"))=$G30, GetVRange("Taxas Diárias",9, "I"))=$I30, GetVRange("Taxas Diárias",9, "H"))))), "-")</f>
        <v>7.5499999999999998E-2</v>
      </c>
      <c r="I30" s="215">
        <f ca="1">EDATE(TODAY(),J30*12)</f>
        <v>45579</v>
      </c>
      <c r="J30" s="702">
        <v>2</v>
      </c>
      <c r="K30" s="205" t="s">
        <v>1341</v>
      </c>
      <c r="L30" s="359" t="s">
        <v>34</v>
      </c>
      <c r="M30" s="214" t="s">
        <v>34</v>
      </c>
      <c r="N30" s="214" t="s">
        <v>34</v>
      </c>
      <c r="O30" s="214" t="s">
        <v>665</v>
      </c>
      <c r="P30" s="293" t="s">
        <v>608</v>
      </c>
      <c r="Q30" s="161" t="s">
        <v>48</v>
      </c>
      <c r="R30" s="293">
        <f t="shared" ca="1" si="4"/>
        <v>730</v>
      </c>
      <c r="S30" s="294" t="s">
        <v>34</v>
      </c>
      <c r="T30" s="163">
        <f t="shared" ca="1" si="5"/>
        <v>2.5000000000000001E-3</v>
      </c>
      <c r="U30" s="295" t="s">
        <v>34</v>
      </c>
      <c r="V30" s="295" t="s">
        <v>1428</v>
      </c>
      <c r="W30" s="295" t="s">
        <v>34</v>
      </c>
      <c r="X30" s="296" t="s">
        <v>34</v>
      </c>
    </row>
    <row r="31" spans="1:24">
      <c r="E31" s="204" t="str">
        <f t="shared" ca="1" si="3"/>
        <v>Títulos Bancários - 3 anos (IPCA+6.95%)</v>
      </c>
      <c r="F31" s="214" t="s">
        <v>1477</v>
      </c>
      <c r="G31" s="203" t="s">
        <v>1360</v>
      </c>
      <c r="H31" s="699" cm="1">
        <f t="array" aca="1" ref="H31" ca="1">IFERROR(IF(LEN(F31)&lt;=6, _xlfn._xlws.FILTER(IF(IF(IF(GetVRange("Taxas Diárias",9, "F")=$F31, GetVRange("Taxas Diárias",9, "G"))=$G31, GetVRange("Taxas Diárias",9, "I"))=$I31, GetVRange("Taxas Diárias",9, "H")),
IF(IF(IF(GetVRange("Taxas Diárias",9, "F")=$F31, GetVRange("Taxas Diárias",9, "G"))=$G31, GetVRange("Taxas Diárias",9, "I"))=$I31, GetVRange("Taxas Diárias",9, "H"))),
IF($I31="-", _xlfn._xlws.FILTER(IF(IF(IF(GetVRange("Taxas Diárias",9, "F")=$F31, GetVRange("Taxas Diárias",9, "G"))=$G31, GetVRange("Taxas Diárias",9, "J"))=$J31, GetVRange("Taxas Diárias",9, "H")),
IF(IF(IF(GetVRange("Taxas Diárias",9, "F")=$F31, GetVRange("Taxas Diárias",9, "G"))=$G31, GetVRange("Taxas Diárias",9, "J"))=$J31, GetVRange("Taxas Diárias",9, "H"))),
_xlfn._xlws.FILTER(IF(IF(IF(GetVRange("Taxas Diárias",9, "F")=$F31, GetVRange("Taxas Diárias",9, "G"))=$G31, GetVRange("Taxas Diárias",9, "I"))=$I31, GetVRange("Taxas Diárias",9, "H")),
IF(IF(IF(GetVRange("Taxas Diárias",9, "F")=$F31, GetVRange("Taxas Diárias",9, "G"))=$G31, GetVRange("Taxas Diárias",9, "I"))=$I31, GetVRange("Taxas Diárias",9, "H"))))), "-")</f>
        <v>6.9500000000000006E-2</v>
      </c>
      <c r="I31" s="215">
        <f ca="1">EDATE(TODAY(),J31*12)</f>
        <v>45944</v>
      </c>
      <c r="J31" s="702">
        <v>3</v>
      </c>
      <c r="K31" s="205" t="s">
        <v>1341</v>
      </c>
      <c r="L31" s="359" t="s">
        <v>34</v>
      </c>
      <c r="M31" s="214" t="s">
        <v>34</v>
      </c>
      <c r="N31" s="214" t="s">
        <v>34</v>
      </c>
      <c r="O31" s="214" t="s">
        <v>665</v>
      </c>
      <c r="P31" s="293" t="s">
        <v>608</v>
      </c>
      <c r="Q31" s="161" t="s">
        <v>48</v>
      </c>
      <c r="R31" s="293">
        <f t="shared" ca="1" si="4"/>
        <v>1095</v>
      </c>
      <c r="S31" s="294" t="s">
        <v>34</v>
      </c>
      <c r="T31" s="163">
        <f t="shared" ca="1" si="5"/>
        <v>2.5000000000000001E-3</v>
      </c>
      <c r="U31" s="295" t="s">
        <v>34</v>
      </c>
      <c r="V31" s="295" t="s">
        <v>1428</v>
      </c>
      <c r="W31" s="295" t="s">
        <v>34</v>
      </c>
      <c r="X31" s="296" t="s">
        <v>34</v>
      </c>
    </row>
    <row r="32" spans="1:24" ht="5.25" customHeight="1">
      <c r="E32" s="165"/>
      <c r="H32" s="206"/>
      <c r="I32" s="211"/>
    </row>
    <row r="33" spans="1:24" s="153" customFormat="1">
      <c r="A33" s="167"/>
      <c r="B33" s="190" t="s">
        <v>621</v>
      </c>
      <c r="C33" s="192" t="s">
        <v>867</v>
      </c>
      <c r="D33" s="190" t="str">
        <f>B33&amp;" "&amp;C33</f>
        <v>Inflação Média</v>
      </c>
      <c r="E33" s="158" t="s">
        <v>1378</v>
      </c>
      <c r="F33" s="158"/>
      <c r="G33" s="158"/>
      <c r="H33" s="207"/>
      <c r="I33" s="212"/>
      <c r="J33" s="159"/>
      <c r="K33" s="158"/>
      <c r="L33" s="158"/>
      <c r="M33" s="158"/>
      <c r="N33" s="158"/>
      <c r="O33" s="158"/>
      <c r="P33" s="158"/>
      <c r="Q33" s="158"/>
      <c r="R33" s="158"/>
      <c r="S33" s="158"/>
      <c r="T33" s="158"/>
      <c r="U33" s="178"/>
      <c r="V33" s="178"/>
      <c r="W33" s="178"/>
      <c r="X33" s="202"/>
    </row>
    <row r="34" spans="1:24">
      <c r="E34" s="204" t="str">
        <f t="shared" ref="E34:E41" si="6">IF(LEN(F34)&lt;=5,F34&amp;" "&amp;I34&amp;IF(F34="LFT"," - "&amp;J34,"")&amp;" ("&amp;IF(G34="PRE", "", G34)&amp;TEXT(H34,"0.00%")&amp;")",IF(LEFT(F34,3)="Cor","Títulos Corporativos - "&amp;J34&amp;IF(J34&lt;1," ano("," anos (")&amp;IF(G34="PRE", "", G34)&amp;TEXT(H34,"0.00%")&amp;")","Títulos Bancários - "&amp;IF(J34&lt;1,J34*12&amp;" meses (",IF(J34=1,"1 ano (",IF(ISNUMBER(J34)*1,J34&amp;" anos (","Liquidez Diária (")))&amp;IF(IF(G34="PRE", "", G34)="%CDI",TEXT(H34,"0.0%")&amp;" CDI)",IF(G34="PRE", "", G34)&amp;TEXT(H34,"0.00%")&amp;")")))</f>
        <v>NTN-B 2027 (IPCA+-)</v>
      </c>
      <c r="F34" s="214" t="s">
        <v>1362</v>
      </c>
      <c r="G34" s="203" t="s">
        <v>1360</v>
      </c>
      <c r="H34" s="467" t="str" cm="1">
        <f t="array" ref="H34">IFERROR(IF(LEN(F34)&lt;=6, _xlfn._xlws.FILTER(IF(IF(IF(GetVRange("Taxas Diárias",9, "F")=$F34, GetVRange("Taxas Diárias",9, "G"))=$G34, GetVRange("Taxas Diárias",9, "I"))=$I34, GetVRange("Taxas Diárias",9, "H")),
IF(IF(IF(GetVRange("Taxas Diárias",9, "F")=$F34, GetVRange("Taxas Diárias",9, "G"))=$G34, GetVRange("Taxas Diárias",9, "I"))=$I34, GetVRange("Taxas Diárias",9, "H"))),
IF($I34="-", _xlfn._xlws.FILTER(IF(IF(IF(GetVRange("Taxas Diárias",9, "F")=$F34, GetVRange("Taxas Diárias",9, "G"))=$G34, GetVRange("Taxas Diárias",9, "J"))=$J34, GetVRange("Taxas Diárias",9, "H")),
IF(IF(IF(GetVRange("Taxas Diárias",9, "F")=$F34, GetVRange("Taxas Diárias",9, "G"))=$G34, GetVRange("Taxas Diárias",9, "J"))=$J34, GetVRange("Taxas Diárias",9, "H"))),
_xlfn._xlws.FILTER(IF(IF(IF(GetVRange("Taxas Diárias",9, "F")=$F34, GetVRange("Taxas Diárias",9, "G"))=$G34, GetVRange("Taxas Diárias",9, "I"))=$I34, GetVRange("Taxas Diárias",9, "H")),
IF(IF(IF(GetVRange("Taxas Diárias",9, "F")=$F34, GetVRange("Taxas Diárias",9, "G"))=$G34, GetVRange("Taxas Diárias",9, "I"))=$I34, GetVRange("Taxas Diárias",9, "H"))))), "-")</f>
        <v>-</v>
      </c>
      <c r="I34" s="701">
        <v>2027</v>
      </c>
      <c r="J34" s="697" t="str" cm="1">
        <f t="array" ref="J34">IFERROR(_xlfn._xlws.FILTER(IF(IF(IF(GetVRange("Taxas Diárias",9, "F")=$F34, GetVRange("Taxas Diárias",9, "G"))=$G34, GetVRange("Taxas Diárias",9, "I"))=$I34, GetVRange("Taxas Diárias",9, "J")),
IF(IF(IF(GetVRange("Taxas Diárias",9, "F")=$F34, GetVRange("Taxas Diárias",9, "G"))=$G34, GetVRange("Taxas Diárias",9, "I"))=$I34, GetVRange("Taxas Diárias",9, "J"))), "-")</f>
        <v>-</v>
      </c>
      <c r="K34" s="205" t="s">
        <v>717</v>
      </c>
      <c r="L34" s="359" t="s">
        <v>1421</v>
      </c>
      <c r="M34" s="214" t="s">
        <v>1323</v>
      </c>
      <c r="N34" s="219" t="s">
        <v>34</v>
      </c>
      <c r="O34" s="219" t="s">
        <v>1367</v>
      </c>
      <c r="P34" s="293" t="s">
        <v>608</v>
      </c>
      <c r="Q34" s="161" t="s">
        <v>48</v>
      </c>
      <c r="R34" s="293">
        <f t="shared" ref="R34:R41" ca="1" si="7">IF(OR(LEFT($E34, 3) = "NTN", LEFT($E34, 3) = "LFT"), DATE(I34, 8, 15) - TODAY(), FLOOR(J34*365,1))</f>
        <v>1766</v>
      </c>
      <c r="S34" s="294" t="s">
        <v>34</v>
      </c>
      <c r="T34" s="163" t="str">
        <f t="shared" ref="T34:T41" si="8">IF(OR(LEFT($E34,3)="LFT",LEFT($E34,3)="NTN"), "-", IF(LEFT($J34,3)="Liq", 0.03%, 0.25%))</f>
        <v>-</v>
      </c>
      <c r="U34" s="295" t="s">
        <v>34</v>
      </c>
      <c r="V34" s="295" t="s">
        <v>1428</v>
      </c>
      <c r="W34" s="295" t="s">
        <v>34</v>
      </c>
      <c r="X34" s="296" t="s">
        <v>34</v>
      </c>
    </row>
    <row r="35" spans="1:24">
      <c r="E35" s="204" t="str">
        <f t="shared" si="6"/>
        <v>NTN-B 2028 (IPCA+-)</v>
      </c>
      <c r="F35" s="214" t="s">
        <v>1362</v>
      </c>
      <c r="G35" s="203" t="s">
        <v>1360</v>
      </c>
      <c r="H35" s="467" t="str" cm="1">
        <f t="array" ref="H35">IFERROR(IF(LEN(F35)&lt;=6, _xlfn._xlws.FILTER(IF(IF(IF(GetVRange("Taxas Diárias",9, "F")=$F35, GetVRange("Taxas Diárias",9, "G"))=$G35, GetVRange("Taxas Diárias",9, "I"))=$I35, GetVRange("Taxas Diárias",9, "H")),
IF(IF(IF(GetVRange("Taxas Diárias",9, "F")=$F35, GetVRange("Taxas Diárias",9, "G"))=$G35, GetVRange("Taxas Diárias",9, "I"))=$I35, GetVRange("Taxas Diárias",9, "H"))),
IF($I35="-", _xlfn._xlws.FILTER(IF(IF(IF(GetVRange("Taxas Diárias",9, "F")=$F35, GetVRange("Taxas Diárias",9, "G"))=$G35, GetVRange("Taxas Diárias",9, "J"))=$J35, GetVRange("Taxas Diárias",9, "H")),
IF(IF(IF(GetVRange("Taxas Diárias",9, "F")=$F35, GetVRange("Taxas Diárias",9, "G"))=$G35, GetVRange("Taxas Diárias",9, "J"))=$J35, GetVRange("Taxas Diárias",9, "H"))),
_xlfn._xlws.FILTER(IF(IF(IF(GetVRange("Taxas Diárias",9, "F")=$F35, GetVRange("Taxas Diárias",9, "G"))=$G35, GetVRange("Taxas Diárias",9, "I"))=$I35, GetVRange("Taxas Diárias",9, "H")),
IF(IF(IF(GetVRange("Taxas Diárias",9, "F")=$F35, GetVRange("Taxas Diárias",9, "G"))=$G35, GetVRange("Taxas Diárias",9, "I"))=$I35, GetVRange("Taxas Diárias",9, "H"))))), "-")</f>
        <v>-</v>
      </c>
      <c r="I35" s="701">
        <v>2028</v>
      </c>
      <c r="J35" s="697" t="str" cm="1">
        <f t="array" ref="J35">IFERROR(_xlfn._xlws.FILTER(IF(IF(IF(GetVRange("Taxas Diárias",9, "F")=$F35, GetVRange("Taxas Diárias",9, "G"))=$G35, GetVRange("Taxas Diárias",9, "I"))=$I35, GetVRange("Taxas Diárias",9, "J")),
IF(IF(IF(GetVRange("Taxas Diárias",9, "F")=$F35, GetVRange("Taxas Diárias",9, "G"))=$G35, GetVRange("Taxas Diárias",9, "I"))=$I35, GetVRange("Taxas Diárias",9, "J"))), "-")</f>
        <v>-</v>
      </c>
      <c r="K35" s="205" t="s">
        <v>717</v>
      </c>
      <c r="L35" s="359" t="s">
        <v>1421</v>
      </c>
      <c r="M35" s="214" t="s">
        <v>1323</v>
      </c>
      <c r="N35" s="219" t="s">
        <v>34</v>
      </c>
      <c r="O35" s="219" t="s">
        <v>1367</v>
      </c>
      <c r="P35" s="293" t="s">
        <v>608</v>
      </c>
      <c r="Q35" s="161" t="s">
        <v>48</v>
      </c>
      <c r="R35" s="293">
        <f t="shared" ca="1" si="7"/>
        <v>2132</v>
      </c>
      <c r="S35" s="294" t="s">
        <v>34</v>
      </c>
      <c r="T35" s="163" t="str">
        <f t="shared" si="8"/>
        <v>-</v>
      </c>
      <c r="U35" s="295" t="s">
        <v>34</v>
      </c>
      <c r="V35" s="295" t="s">
        <v>1428</v>
      </c>
      <c r="W35" s="295" t="s">
        <v>34</v>
      </c>
      <c r="X35" s="296" t="s">
        <v>34</v>
      </c>
    </row>
    <row r="36" spans="1:24">
      <c r="E36" s="204" t="str">
        <f t="shared" si="6"/>
        <v>NTN-B 2030 (IPCA+-)</v>
      </c>
      <c r="F36" s="214" t="s">
        <v>1362</v>
      </c>
      <c r="G36" s="203" t="s">
        <v>1360</v>
      </c>
      <c r="H36" s="467" t="str" cm="1">
        <f t="array" ref="H36">IFERROR(IF(LEN(F36)&lt;=6, _xlfn._xlws.FILTER(IF(IF(IF(GetVRange("Taxas Diárias",9, "F")=$F36, GetVRange("Taxas Diárias",9, "G"))=$G36, GetVRange("Taxas Diárias",9, "I"))=$I36, GetVRange("Taxas Diárias",9, "H")),
IF(IF(IF(GetVRange("Taxas Diárias",9, "F")=$F36, GetVRange("Taxas Diárias",9, "G"))=$G36, GetVRange("Taxas Diárias",9, "I"))=$I36, GetVRange("Taxas Diárias",9, "H"))),
IF($I36="-", _xlfn._xlws.FILTER(IF(IF(IF(GetVRange("Taxas Diárias",9, "F")=$F36, GetVRange("Taxas Diárias",9, "G"))=$G36, GetVRange("Taxas Diárias",9, "J"))=$J36, GetVRange("Taxas Diárias",9, "H")),
IF(IF(IF(GetVRange("Taxas Diárias",9, "F")=$F36, GetVRange("Taxas Diárias",9, "G"))=$G36, GetVRange("Taxas Diárias",9, "J"))=$J36, GetVRange("Taxas Diárias",9, "H"))),
_xlfn._xlws.FILTER(IF(IF(IF(GetVRange("Taxas Diárias",9, "F")=$F36, GetVRange("Taxas Diárias",9, "G"))=$G36, GetVRange("Taxas Diárias",9, "I"))=$I36, GetVRange("Taxas Diárias",9, "H")),
IF(IF(IF(GetVRange("Taxas Diárias",9, "F")=$F36, GetVRange("Taxas Diárias",9, "G"))=$G36, GetVRange("Taxas Diárias",9, "I"))=$I36, GetVRange("Taxas Diárias",9, "H"))))), "-")</f>
        <v>-</v>
      </c>
      <c r="I36" s="701">
        <v>2030</v>
      </c>
      <c r="J36" s="697" t="str" cm="1">
        <f t="array" ref="J36">IFERROR(_xlfn._xlws.FILTER(IF(IF(IF(GetVRange("Taxas Diárias",9, "F")=$F36, GetVRange("Taxas Diárias",9, "G"))=$G36, GetVRange("Taxas Diárias",9, "I"))=$I36, GetVRange("Taxas Diárias",9, "J")),
IF(IF(IF(GetVRange("Taxas Diárias",9, "F")=$F36, GetVRange("Taxas Diárias",9, "G"))=$G36, GetVRange("Taxas Diárias",9, "I"))=$I36, GetVRange("Taxas Diárias",9, "J"))), "-")</f>
        <v>-</v>
      </c>
      <c r="K36" s="205" t="s">
        <v>717</v>
      </c>
      <c r="L36" s="359" t="s">
        <v>1421</v>
      </c>
      <c r="M36" s="214" t="s">
        <v>1323</v>
      </c>
      <c r="N36" s="219" t="s">
        <v>34</v>
      </c>
      <c r="O36" s="219" t="s">
        <v>1367</v>
      </c>
      <c r="P36" s="293" t="s">
        <v>608</v>
      </c>
      <c r="Q36" s="161" t="s">
        <v>48</v>
      </c>
      <c r="R36" s="293">
        <f t="shared" ca="1" si="7"/>
        <v>2862</v>
      </c>
      <c r="S36" s="294" t="s">
        <v>34</v>
      </c>
      <c r="T36" s="163" t="str">
        <f t="shared" si="8"/>
        <v>-</v>
      </c>
      <c r="U36" s="295" t="s">
        <v>34</v>
      </c>
      <c r="V36" s="295" t="s">
        <v>1428</v>
      </c>
      <c r="W36" s="295" t="s">
        <v>34</v>
      </c>
      <c r="X36" s="296" t="s">
        <v>34</v>
      </c>
    </row>
    <row r="37" spans="1:24">
      <c r="E37" s="204" t="str">
        <f t="shared" ca="1" si="6"/>
        <v>Títulos Bancários - 4 anos (IPCA+6.75%)</v>
      </c>
      <c r="F37" s="214" t="s">
        <v>1477</v>
      </c>
      <c r="G37" s="203" t="s">
        <v>1360</v>
      </c>
      <c r="H37" s="699" cm="1">
        <f t="array" aca="1" ref="H37" ca="1">IFERROR(IF(LEN(F37)&lt;=6, _xlfn._xlws.FILTER(IF(IF(IF(GetVRange("Taxas Diárias",9, "F")=$F37, GetVRange("Taxas Diárias",9, "G"))=$G37, GetVRange("Taxas Diárias",9, "I"))=$I37, GetVRange("Taxas Diárias",9, "H")),
IF(IF(IF(GetVRange("Taxas Diárias",9, "F")=$F37, GetVRange("Taxas Diárias",9, "G"))=$G37, GetVRange("Taxas Diárias",9, "I"))=$I37, GetVRange("Taxas Diárias",9, "H"))),
IF($I37="-", _xlfn._xlws.FILTER(IF(IF(IF(GetVRange("Taxas Diárias",9, "F")=$F37, GetVRange("Taxas Diárias",9, "G"))=$G37, GetVRange("Taxas Diárias",9, "J"))=$J37, GetVRange("Taxas Diárias",9, "H")),
IF(IF(IF(GetVRange("Taxas Diárias",9, "F")=$F37, GetVRange("Taxas Diárias",9, "G"))=$G37, GetVRange("Taxas Diárias",9, "J"))=$J37, GetVRange("Taxas Diárias",9, "H"))),
_xlfn._xlws.FILTER(IF(IF(IF(GetVRange("Taxas Diárias",9, "F")=$F37, GetVRange("Taxas Diárias",9, "G"))=$G37, GetVRange("Taxas Diárias",9, "I"))=$I37, GetVRange("Taxas Diárias",9, "H")),
IF(IF(IF(GetVRange("Taxas Diárias",9, "F")=$F37, GetVRange("Taxas Diárias",9, "G"))=$G37, GetVRange("Taxas Diárias",9, "I"))=$I37, GetVRange("Taxas Diárias",9, "H"))))), "-")</f>
        <v>6.7500000000000004E-2</v>
      </c>
      <c r="I37" s="215">
        <f ca="1">EDATE(TODAY(),J37*12)</f>
        <v>46309</v>
      </c>
      <c r="J37" s="702">
        <v>4</v>
      </c>
      <c r="K37" s="205" t="s">
        <v>717</v>
      </c>
      <c r="L37" s="359" t="s">
        <v>34</v>
      </c>
      <c r="M37" s="214" t="s">
        <v>34</v>
      </c>
      <c r="N37" s="214" t="s">
        <v>34</v>
      </c>
      <c r="O37" s="214" t="s">
        <v>665</v>
      </c>
      <c r="P37" s="293" t="s">
        <v>608</v>
      </c>
      <c r="Q37" s="161" t="s">
        <v>48</v>
      </c>
      <c r="R37" s="293">
        <f t="shared" ca="1" si="7"/>
        <v>1460</v>
      </c>
      <c r="S37" s="294" t="s">
        <v>34</v>
      </c>
      <c r="T37" s="163">
        <f t="shared" ca="1" si="8"/>
        <v>2.5000000000000001E-3</v>
      </c>
      <c r="U37" s="295" t="s">
        <v>34</v>
      </c>
      <c r="V37" s="295" t="s">
        <v>1428</v>
      </c>
      <c r="W37" s="295" t="s">
        <v>34</v>
      </c>
      <c r="X37" s="296" t="s">
        <v>34</v>
      </c>
    </row>
    <row r="38" spans="1:24">
      <c r="E38" s="204" t="str">
        <f t="shared" ca="1" si="6"/>
        <v>Títulos Bancários - 5 anos (IPCA+6.80%)</v>
      </c>
      <c r="F38" s="214" t="s">
        <v>1477</v>
      </c>
      <c r="G38" s="203" t="s">
        <v>1360</v>
      </c>
      <c r="H38" s="699" cm="1">
        <f t="array" aca="1" ref="H38" ca="1">IFERROR(IF(LEN(F38)&lt;=6, _xlfn._xlws.FILTER(IF(IF(IF(GetVRange("Taxas Diárias",9, "F")=$F38, GetVRange("Taxas Diárias",9, "G"))=$G38, GetVRange("Taxas Diárias",9, "I"))=$I38, GetVRange("Taxas Diárias",9, "H")),
IF(IF(IF(GetVRange("Taxas Diárias",9, "F")=$F38, GetVRange("Taxas Diárias",9, "G"))=$G38, GetVRange("Taxas Diárias",9, "I"))=$I38, GetVRange("Taxas Diárias",9, "H"))),
IF($I38="-", _xlfn._xlws.FILTER(IF(IF(IF(GetVRange("Taxas Diárias",9, "F")=$F38, GetVRange("Taxas Diárias",9, "G"))=$G38, GetVRange("Taxas Diárias",9, "J"))=$J38, GetVRange("Taxas Diárias",9, "H")),
IF(IF(IF(GetVRange("Taxas Diárias",9, "F")=$F38, GetVRange("Taxas Diárias",9, "G"))=$G38, GetVRange("Taxas Diárias",9, "J"))=$J38, GetVRange("Taxas Diárias",9, "H"))),
_xlfn._xlws.FILTER(IF(IF(IF(GetVRange("Taxas Diárias",9, "F")=$F38, GetVRange("Taxas Diárias",9, "G"))=$G38, GetVRange("Taxas Diárias",9, "I"))=$I38, GetVRange("Taxas Diárias",9, "H")),
IF(IF(IF(GetVRange("Taxas Diárias",9, "F")=$F38, GetVRange("Taxas Diárias",9, "G"))=$G38, GetVRange("Taxas Diárias",9, "I"))=$I38, GetVRange("Taxas Diárias",9, "H"))))), "-")</f>
        <v>6.8000000000000005E-2</v>
      </c>
      <c r="I38" s="215">
        <f ca="1">EDATE(TODAY(),J38*12)</f>
        <v>46674</v>
      </c>
      <c r="J38" s="702">
        <v>5</v>
      </c>
      <c r="K38" s="205" t="s">
        <v>717</v>
      </c>
      <c r="L38" s="359" t="s">
        <v>34</v>
      </c>
      <c r="M38" s="214" t="s">
        <v>34</v>
      </c>
      <c r="N38" s="214" t="s">
        <v>34</v>
      </c>
      <c r="O38" s="214" t="s">
        <v>665</v>
      </c>
      <c r="P38" s="293" t="s">
        <v>608</v>
      </c>
      <c r="Q38" s="161" t="s">
        <v>48</v>
      </c>
      <c r="R38" s="293">
        <f t="shared" ca="1" si="7"/>
        <v>1825</v>
      </c>
      <c r="S38" s="294" t="s">
        <v>34</v>
      </c>
      <c r="T38" s="163">
        <f t="shared" ca="1" si="8"/>
        <v>2.5000000000000001E-3</v>
      </c>
      <c r="U38" s="295" t="s">
        <v>34</v>
      </c>
      <c r="V38" s="295" t="s">
        <v>1428</v>
      </c>
      <c r="W38" s="295" t="s">
        <v>34</v>
      </c>
      <c r="X38" s="296" t="s">
        <v>34</v>
      </c>
    </row>
    <row r="39" spans="1:24">
      <c r="E39" s="204" t="str">
        <f t="shared" ca="1" si="6"/>
        <v>Títulos Corporativos - 4 anos (IPCA+7.70%)</v>
      </c>
      <c r="F39" s="214" t="s">
        <v>1520</v>
      </c>
      <c r="G39" s="203" t="s">
        <v>1360</v>
      </c>
      <c r="H39" s="699" cm="1">
        <f t="array" aca="1" ref="H39" ca="1">IFERROR(IF(LEN(F39)&lt;=6, _xlfn._xlws.FILTER(IF(IF(IF(GetVRange("Taxas Diárias",9, "F")=$F39, GetVRange("Taxas Diárias",9, "G"))=$G39, GetVRange("Taxas Diárias",9, "I"))=$I39, GetVRange("Taxas Diárias",9, "H")),
IF(IF(IF(GetVRange("Taxas Diárias",9, "F")=$F39, GetVRange("Taxas Diárias",9, "G"))=$G39, GetVRange("Taxas Diárias",9, "I"))=$I39, GetVRange("Taxas Diárias",9, "H"))),
IF($I39="-", _xlfn._xlws.FILTER(IF(IF(IF(GetVRange("Taxas Diárias",9, "F")=$F39, GetVRange("Taxas Diárias",9, "G"))=$G39, GetVRange("Taxas Diárias",9, "J"))=$J39, GetVRange("Taxas Diárias",9, "H")),
IF(IF(IF(GetVRange("Taxas Diárias",9, "F")=$F39, GetVRange("Taxas Diárias",9, "G"))=$G39, GetVRange("Taxas Diárias",9, "J"))=$J39, GetVRange("Taxas Diárias",9, "H"))),
_xlfn._xlws.FILTER(IF(IF(IF(GetVRange("Taxas Diárias",9, "F")=$F39, GetVRange("Taxas Diárias",9, "G"))=$G39, GetVRange("Taxas Diárias",9, "I"))=$I39, GetVRange("Taxas Diárias",9, "H")),
IF(IF(IF(GetVRange("Taxas Diárias",9, "F")=$F39, GetVRange("Taxas Diárias",9, "G"))=$G39, GetVRange("Taxas Diárias",9, "I"))=$I39, GetVRange("Taxas Diárias",9, "H"))))), "-")</f>
        <v>7.6999999999999999E-2</v>
      </c>
      <c r="I39" s="215">
        <f ca="1">EDATE(TODAY(),J39*12)</f>
        <v>46309</v>
      </c>
      <c r="J39" s="702">
        <v>4</v>
      </c>
      <c r="K39" s="217" t="s">
        <v>717</v>
      </c>
      <c r="L39" s="359" t="s">
        <v>34</v>
      </c>
      <c r="M39" s="214" t="s">
        <v>34</v>
      </c>
      <c r="N39" s="214" t="s">
        <v>34</v>
      </c>
      <c r="O39" s="214" t="s">
        <v>665</v>
      </c>
      <c r="P39" s="293" t="s">
        <v>608</v>
      </c>
      <c r="Q39" s="161" t="s">
        <v>48</v>
      </c>
      <c r="R39" s="293">
        <f t="shared" ca="1" si="7"/>
        <v>1460</v>
      </c>
      <c r="S39" s="294" t="s">
        <v>34</v>
      </c>
      <c r="T39" s="163">
        <f t="shared" ca="1" si="8"/>
        <v>2.5000000000000001E-3</v>
      </c>
      <c r="U39" s="295" t="s">
        <v>34</v>
      </c>
      <c r="V39" s="295" t="s">
        <v>1428</v>
      </c>
      <c r="W39" s="295" t="s">
        <v>34</v>
      </c>
      <c r="X39" s="296" t="s">
        <v>34</v>
      </c>
    </row>
    <row r="40" spans="1:24">
      <c r="E40" s="204" t="str">
        <f t="shared" si="6"/>
        <v>Títulos Corporativos - 5 anos (IPCA+8.05%)</v>
      </c>
      <c r="F40" s="214" t="s">
        <v>1520</v>
      </c>
      <c r="G40" s="203" t="s">
        <v>1360</v>
      </c>
      <c r="H40" s="699" cm="1">
        <f t="array" ref="H40">IFERROR(IF(LEN(F40)&lt;=6, _xlfn._xlws.FILTER(IF(IF(IF(GetVRange("Taxas Diárias",9, "F")=$F40, GetVRange("Taxas Diárias",9, "G"))=$G40, GetVRange("Taxas Diárias",9, "I"))=$I40, GetVRange("Taxas Diárias",9, "H")),
IF(IF(IF(GetVRange("Taxas Diárias",9, "F")=$F40, GetVRange("Taxas Diárias",9, "G"))=$G40, GetVRange("Taxas Diárias",9, "I"))=$I40, GetVRange("Taxas Diárias",9, "H"))),
IF($I40="-", _xlfn._xlws.FILTER(IF(IF(IF(GetVRange("Taxas Diárias",9, "F")=$F40, GetVRange("Taxas Diárias",9, "G"))=$G40, GetVRange("Taxas Diárias",9, "J"))=$J40, GetVRange("Taxas Diárias",9, "H")),
IF(IF(IF(GetVRange("Taxas Diárias",9, "F")=$F40, GetVRange("Taxas Diárias",9, "G"))=$G40, GetVRange("Taxas Diárias",9, "J"))=$J40, GetVRange("Taxas Diárias",9, "H"))),
_xlfn._xlws.FILTER(IF(IF(IF(GetVRange("Taxas Diárias",9, "F")=$F40, GetVRange("Taxas Diárias",9, "G"))=$G40, GetVRange("Taxas Diárias",9, "I"))=$I40, GetVRange("Taxas Diárias",9, "H")),
IF(IF(IF(GetVRange("Taxas Diárias",9, "F")=$F40, GetVRange("Taxas Diárias",9, "G"))=$G40, GetVRange("Taxas Diárias",9, "I"))=$I40, GetVRange("Taxas Diárias",9, "H"))))), "-")</f>
        <v>8.0500000000000002E-2</v>
      </c>
      <c r="I40" s="216" t="s">
        <v>34</v>
      </c>
      <c r="J40" s="702">
        <v>5</v>
      </c>
      <c r="K40" s="205" t="s">
        <v>717</v>
      </c>
      <c r="L40" s="359" t="s">
        <v>34</v>
      </c>
      <c r="M40" s="214" t="s">
        <v>34</v>
      </c>
      <c r="N40" s="214" t="s">
        <v>34</v>
      </c>
      <c r="O40" s="214" t="s">
        <v>665</v>
      </c>
      <c r="P40" s="293" t="s">
        <v>608</v>
      </c>
      <c r="Q40" s="161" t="s">
        <v>48</v>
      </c>
      <c r="R40" s="293">
        <f t="shared" ca="1" si="7"/>
        <v>1825</v>
      </c>
      <c r="S40" s="294" t="s">
        <v>34</v>
      </c>
      <c r="T40" s="163">
        <f t="shared" si="8"/>
        <v>2.5000000000000001E-3</v>
      </c>
      <c r="U40" s="295" t="s">
        <v>34</v>
      </c>
      <c r="V40" s="295" t="s">
        <v>1428</v>
      </c>
      <c r="W40" s="295" t="s">
        <v>34</v>
      </c>
      <c r="X40" s="296" t="s">
        <v>34</v>
      </c>
    </row>
    <row r="41" spans="1:24">
      <c r="E41" s="204" t="str">
        <f t="shared" si="6"/>
        <v>Títulos Corporativos - 6 anos (IPCA+8.10%)</v>
      </c>
      <c r="F41" s="214" t="s">
        <v>1520</v>
      </c>
      <c r="G41" s="203" t="s">
        <v>1360</v>
      </c>
      <c r="H41" s="699" cm="1">
        <f t="array" ref="H41">IFERROR(IF(LEN(F41)&lt;=6, _xlfn._xlws.FILTER(IF(IF(IF(GetVRange("Taxas Diárias",9, "F")=$F41, GetVRange("Taxas Diárias",9, "G"))=$G41, GetVRange("Taxas Diárias",9, "I"))=$I41, GetVRange("Taxas Diárias",9, "H")),
IF(IF(IF(GetVRange("Taxas Diárias",9, "F")=$F41, GetVRange("Taxas Diárias",9, "G"))=$G41, GetVRange("Taxas Diárias",9, "I"))=$I41, GetVRange("Taxas Diárias",9, "H"))),
IF($I41="-", _xlfn._xlws.FILTER(IF(IF(IF(GetVRange("Taxas Diárias",9, "F")=$F41, GetVRange("Taxas Diárias",9, "G"))=$G41, GetVRange("Taxas Diárias",9, "J"))=$J41, GetVRange("Taxas Diárias",9, "H")),
IF(IF(IF(GetVRange("Taxas Diárias",9, "F")=$F41, GetVRange("Taxas Diárias",9, "G"))=$G41, GetVRange("Taxas Diárias",9, "J"))=$J41, GetVRange("Taxas Diárias",9, "H"))),
_xlfn._xlws.FILTER(IF(IF(IF(GetVRange("Taxas Diárias",9, "F")=$F41, GetVRange("Taxas Diárias",9, "G"))=$G41, GetVRange("Taxas Diárias",9, "I"))=$I41, GetVRange("Taxas Diárias",9, "H")),
IF(IF(IF(GetVRange("Taxas Diárias",9, "F")=$F41, GetVRange("Taxas Diárias",9, "G"))=$G41, GetVRange("Taxas Diárias",9, "I"))=$I41, GetVRange("Taxas Diárias",9, "H"))))), "-")</f>
        <v>8.1000000000000003E-2</v>
      </c>
      <c r="I41" s="216" t="s">
        <v>34</v>
      </c>
      <c r="J41" s="702">
        <v>6</v>
      </c>
      <c r="K41" s="205" t="s">
        <v>717</v>
      </c>
      <c r="L41" s="359" t="s">
        <v>34</v>
      </c>
      <c r="M41" s="214" t="s">
        <v>34</v>
      </c>
      <c r="N41" s="214" t="s">
        <v>34</v>
      </c>
      <c r="O41" s="214" t="s">
        <v>665</v>
      </c>
      <c r="P41" s="293" t="s">
        <v>608</v>
      </c>
      <c r="Q41" s="161" t="s">
        <v>48</v>
      </c>
      <c r="R41" s="293">
        <f t="shared" ca="1" si="7"/>
        <v>2190</v>
      </c>
      <c r="S41" s="294" t="s">
        <v>34</v>
      </c>
      <c r="T41" s="163">
        <f t="shared" si="8"/>
        <v>2.5000000000000001E-3</v>
      </c>
      <c r="U41" s="295" t="s">
        <v>34</v>
      </c>
      <c r="V41" s="295" t="s">
        <v>1428</v>
      </c>
      <c r="W41" s="295" t="s">
        <v>34</v>
      </c>
      <c r="X41" s="296" t="s">
        <v>34</v>
      </c>
    </row>
    <row r="42" spans="1:24">
      <c r="E42" s="695" t="s">
        <v>1457</v>
      </c>
      <c r="F42" s="214" t="s">
        <v>1520</v>
      </c>
      <c r="G42" s="203" t="s">
        <v>1360</v>
      </c>
      <c r="H42" s="467" t="e">
        <f>MROUND((((1+H35)*(1+5%)-1)/0.85+1)/(1+5%)*(1+2.2%)-1,0.05%)</f>
        <v>#VALUE!</v>
      </c>
      <c r="I42" s="216" t="s">
        <v>34</v>
      </c>
      <c r="J42" s="702">
        <v>6</v>
      </c>
      <c r="K42" s="217" t="s">
        <v>717</v>
      </c>
      <c r="L42" s="359" t="s">
        <v>34</v>
      </c>
      <c r="M42" s="682" t="s">
        <v>1323</v>
      </c>
      <c r="N42" s="214" t="s">
        <v>34</v>
      </c>
      <c r="O42" s="214" t="s">
        <v>665</v>
      </c>
      <c r="P42" s="293" t="s">
        <v>608</v>
      </c>
      <c r="Q42" s="161" t="s">
        <v>48</v>
      </c>
      <c r="R42" s="293">
        <v>2</v>
      </c>
      <c r="S42" s="294">
        <v>7.4999999999999997E-3</v>
      </c>
      <c r="T42" s="468" t="s">
        <v>34</v>
      </c>
      <c r="U42" s="295">
        <v>100</v>
      </c>
      <c r="V42" s="295" t="s">
        <v>1428</v>
      </c>
      <c r="W42" s="295">
        <v>470000000</v>
      </c>
      <c r="X42" s="296">
        <v>44309</v>
      </c>
    </row>
    <row r="43" spans="1:24" ht="5.25" customHeight="1">
      <c r="E43" s="165"/>
      <c r="H43" s="206"/>
      <c r="I43" s="211"/>
    </row>
    <row r="44" spans="1:24" s="153" customFormat="1">
      <c r="A44" s="167"/>
      <c r="B44" s="190" t="s">
        <v>621</v>
      </c>
      <c r="C44" s="192" t="s">
        <v>868</v>
      </c>
      <c r="D44" s="190" t="str">
        <f>B44&amp;" "&amp;C44</f>
        <v>Inflação Longa</v>
      </c>
      <c r="E44" s="158" t="s">
        <v>1372</v>
      </c>
      <c r="F44" s="158"/>
      <c r="G44" s="158"/>
      <c r="H44" s="207"/>
      <c r="I44" s="212"/>
      <c r="J44" s="159"/>
      <c r="K44" s="158"/>
      <c r="L44" s="158"/>
      <c r="M44" s="158"/>
      <c r="N44" s="158"/>
      <c r="O44" s="158"/>
      <c r="P44" s="158"/>
      <c r="Q44" s="158"/>
      <c r="R44" s="158"/>
      <c r="S44" s="158"/>
      <c r="T44" s="158"/>
      <c r="U44" s="178"/>
      <c r="V44" s="178"/>
      <c r="W44" s="178"/>
      <c r="X44" s="202"/>
    </row>
    <row r="45" spans="1:24">
      <c r="E45" s="204" t="str">
        <f t="shared" ref="E45:E49" si="9">IF(LEN(F45)&lt;=5,F45&amp;" "&amp;I45&amp;IF(F45="LFT"," - "&amp;J45,"")&amp;" ("&amp;IF(G45="PRE", "", G45)&amp;TEXT(H45,"0.00%")&amp;")",IF(LEFT(F45,3)="Cor","Títulos Corporativos - "&amp;J45&amp;IF(J45&lt;1," ano("," anos (")&amp;IF(G45="PRE", "", G45)&amp;TEXT(H45,"0.00%")&amp;")","Títulos Bancários - "&amp;IF(J45&lt;1,J45*12&amp;" meses (",IF(J45=1,"1 ano (",IF(ISNUMBER(J45)*1,J45&amp;" anos (","Liquidez Diária (")))&amp;IF(IF(G45="PRE", "", G45)="%CDI",TEXT(H45,"0.0%")&amp;" CDI)",IF(G45="PRE", "", G45)&amp;TEXT(H45,"0.00%")&amp;")")))</f>
        <v>NTN-B 2032 (IPCA+-)</v>
      </c>
      <c r="F45" s="214" t="s">
        <v>1362</v>
      </c>
      <c r="G45" s="203" t="s">
        <v>1360</v>
      </c>
      <c r="H45" s="467" t="str" cm="1">
        <f t="array" ref="H45">IFERROR(IF(LEN(F45)&lt;=6, _xlfn._xlws.FILTER(IF(IF(IF(GetVRange("Taxas Diárias",9, "F")=$F45, GetVRange("Taxas Diárias",9, "G"))=$G45, GetVRange("Taxas Diárias",9, "I"))=$I45, GetVRange("Taxas Diárias",9, "H")),
IF(IF(IF(GetVRange("Taxas Diárias",9, "F")=$F45, GetVRange("Taxas Diárias",9, "G"))=$G45, GetVRange("Taxas Diárias",9, "I"))=$I45, GetVRange("Taxas Diárias",9, "H"))),
IF($I45="-", _xlfn._xlws.FILTER(IF(IF(IF(GetVRange("Taxas Diárias",9, "F")=$F45, GetVRange("Taxas Diárias",9, "G"))=$G45, GetVRange("Taxas Diárias",9, "J"))=$J45, GetVRange("Taxas Diárias",9, "H")),
IF(IF(IF(GetVRange("Taxas Diárias",9, "F")=$F45, GetVRange("Taxas Diárias",9, "G"))=$G45, GetVRange("Taxas Diárias",9, "J"))=$J45, GetVRange("Taxas Diárias",9, "H"))),
_xlfn._xlws.FILTER(IF(IF(IF(GetVRange("Taxas Diárias",9, "F")=$F45, GetVRange("Taxas Diárias",9, "G"))=$G45, GetVRange("Taxas Diárias",9, "I"))=$I45, GetVRange("Taxas Diárias",9, "H")),
IF(IF(IF(GetVRange("Taxas Diárias",9, "F")=$F45, GetVRange("Taxas Diárias",9, "G"))=$G45, GetVRange("Taxas Diárias",9, "I"))=$I45, GetVRange("Taxas Diárias",9, "H"))))), "-")</f>
        <v>-</v>
      </c>
      <c r="I45" s="701">
        <v>2032</v>
      </c>
      <c r="J45" s="697" t="str" cm="1">
        <f t="array" ref="J45">IFERROR(_xlfn._xlws.FILTER(IF(IF(IF(GetVRange("Taxas Diárias",9, "F")=$F45, GetVRange("Taxas Diárias",9, "G"))=$G45, GetVRange("Taxas Diárias",9, "I"))=$I45, GetVRange("Taxas Diárias",9, "J")),
IF(IF(IF(GetVRange("Taxas Diárias",9, "F")=$F45, GetVRange("Taxas Diárias",9, "G"))=$G45, GetVRange("Taxas Diárias",9, "I"))=$I45, GetVRange("Taxas Diárias",9, "J"))), "-")</f>
        <v>-</v>
      </c>
      <c r="K45" s="205" t="s">
        <v>1341</v>
      </c>
      <c r="L45" s="219" t="s">
        <v>1421</v>
      </c>
      <c r="M45" s="214" t="s">
        <v>1323</v>
      </c>
      <c r="N45" s="219" t="s">
        <v>34</v>
      </c>
      <c r="O45" s="219" t="s">
        <v>1367</v>
      </c>
      <c r="P45" s="293" t="s">
        <v>608</v>
      </c>
      <c r="Q45" s="161" t="s">
        <v>48</v>
      </c>
      <c r="R45" s="293">
        <f ca="1">IF(OR(LEFT($E45, 3) = "NTN", LEFT($E45, 3) = "LFT"), DATE(I45, 8, 15) - TODAY(), FLOOR(J45*365,1))</f>
        <v>3593</v>
      </c>
      <c r="S45" s="294" t="s">
        <v>34</v>
      </c>
      <c r="T45" s="163" t="str">
        <f>IF(OR(LEFT($E45,3)="LFT",LEFT($E45,3)="NTN"), "-", IF(LEFT($J45,3)="Liq", 0.03%, 0.25%))</f>
        <v>-</v>
      </c>
      <c r="U45" s="295" t="s">
        <v>34</v>
      </c>
      <c r="V45" s="295" t="s">
        <v>1428</v>
      </c>
      <c r="W45" s="295" t="s">
        <v>34</v>
      </c>
      <c r="X45" s="296" t="s">
        <v>34</v>
      </c>
    </row>
    <row r="46" spans="1:24">
      <c r="E46" s="204" t="str">
        <f t="shared" si="9"/>
        <v>NTN-B 2035 (IPCA+-)</v>
      </c>
      <c r="F46" s="214" t="s">
        <v>1362</v>
      </c>
      <c r="G46" s="203" t="s">
        <v>1360</v>
      </c>
      <c r="H46" s="467" t="str" cm="1">
        <f t="array" ref="H46">IFERROR(IF(LEN(F46)&lt;=6, _xlfn._xlws.FILTER(IF(IF(IF(GetVRange("Taxas Diárias",9, "F")=$F46, GetVRange("Taxas Diárias",9, "G"))=$G46, GetVRange("Taxas Diárias",9, "I"))=$I46, GetVRange("Taxas Diárias",9, "H")),
IF(IF(IF(GetVRange("Taxas Diárias",9, "F")=$F46, GetVRange("Taxas Diárias",9, "G"))=$G46, GetVRange("Taxas Diárias",9, "I"))=$I46, GetVRange("Taxas Diárias",9, "H"))),
IF($I46="-", _xlfn._xlws.FILTER(IF(IF(IF(GetVRange("Taxas Diárias",9, "F")=$F46, GetVRange("Taxas Diárias",9, "G"))=$G46, GetVRange("Taxas Diárias",9, "J"))=$J46, GetVRange("Taxas Diárias",9, "H")),
IF(IF(IF(GetVRange("Taxas Diárias",9, "F")=$F46, GetVRange("Taxas Diárias",9, "G"))=$G46, GetVRange("Taxas Diárias",9, "J"))=$J46, GetVRange("Taxas Diárias",9, "H"))),
_xlfn._xlws.FILTER(IF(IF(IF(GetVRange("Taxas Diárias",9, "F")=$F46, GetVRange("Taxas Diárias",9, "G"))=$G46, GetVRange("Taxas Diárias",9, "I"))=$I46, GetVRange("Taxas Diárias",9, "H")),
IF(IF(IF(GetVRange("Taxas Diárias",9, "F")=$F46, GetVRange("Taxas Diárias",9, "G"))=$G46, GetVRange("Taxas Diárias",9, "I"))=$I46, GetVRange("Taxas Diárias",9, "H"))))), "-")</f>
        <v>-</v>
      </c>
      <c r="I46" s="701">
        <v>2035</v>
      </c>
      <c r="J46" s="697" t="str" cm="1">
        <f t="array" ref="J46">IFERROR(_xlfn._xlws.FILTER(IF(IF(IF(GetVRange("Taxas Diárias",9, "F")=$F46, GetVRange("Taxas Diárias",9, "G"))=$G46, GetVRange("Taxas Diárias",9, "I"))=$I46, GetVRange("Taxas Diárias",9, "J")),
IF(IF(IF(GetVRange("Taxas Diárias",9, "F")=$F46, GetVRange("Taxas Diárias",9, "G"))=$G46, GetVRange("Taxas Diárias",9, "I"))=$I46, GetVRange("Taxas Diárias",9, "J"))), "-")</f>
        <v>-</v>
      </c>
      <c r="K46" s="205" t="s">
        <v>1341</v>
      </c>
      <c r="L46" s="219" t="s">
        <v>1421</v>
      </c>
      <c r="M46" s="214" t="s">
        <v>1323</v>
      </c>
      <c r="N46" s="219" t="s">
        <v>34</v>
      </c>
      <c r="O46" s="219" t="s">
        <v>1367</v>
      </c>
      <c r="P46" s="293" t="s">
        <v>608</v>
      </c>
      <c r="Q46" s="161" t="s">
        <v>48</v>
      </c>
      <c r="R46" s="293">
        <f ca="1">IF(OR(LEFT($E46, 3) = "NTN", LEFT($E46, 3) = "LFT"), DATE(I46, 8, 15) - TODAY(), FLOOR(J46*365,1))</f>
        <v>4688</v>
      </c>
      <c r="S46" s="294" t="s">
        <v>34</v>
      </c>
      <c r="T46" s="163" t="str">
        <f>IF(OR(LEFT($E46,3)="LFT",LEFT($E46,3)="NTN"), "-", IF(LEFT($J46,3)="Liq", 0.03%, 0.25%))</f>
        <v>-</v>
      </c>
      <c r="U46" s="295" t="s">
        <v>34</v>
      </c>
      <c r="V46" s="295" t="s">
        <v>1428</v>
      </c>
      <c r="W46" s="295" t="s">
        <v>34</v>
      </c>
      <c r="X46" s="296" t="s">
        <v>34</v>
      </c>
    </row>
    <row r="47" spans="1:24">
      <c r="E47" s="204" t="str">
        <f t="shared" si="9"/>
        <v>Títulos Corporativos - 8 anos (IPCA+8.35%)</v>
      </c>
      <c r="F47" s="214" t="s">
        <v>1520</v>
      </c>
      <c r="G47" s="203" t="s">
        <v>1360</v>
      </c>
      <c r="H47" s="699" cm="1">
        <f t="array" ref="H47">IFERROR(IF(LEN(F47)&lt;=6, _xlfn._xlws.FILTER(IF(IF(IF(GetVRange("Taxas Diárias",9, "F")=$F47, GetVRange("Taxas Diárias",9, "G"))=$G47, GetVRange("Taxas Diárias",9, "I"))=$I47, GetVRange("Taxas Diárias",9, "H")),
IF(IF(IF(GetVRange("Taxas Diárias",9, "F")=$F47, GetVRange("Taxas Diárias",9, "G"))=$G47, GetVRange("Taxas Diárias",9, "I"))=$I47, GetVRange("Taxas Diárias",9, "H"))),
IF($I47="-", _xlfn._xlws.FILTER(IF(IF(IF(GetVRange("Taxas Diárias",9, "F")=$F47, GetVRange("Taxas Diárias",9, "G"))=$G47, GetVRange("Taxas Diárias",9, "J"))=$J47, GetVRange("Taxas Diárias",9, "H")),
IF(IF(IF(GetVRange("Taxas Diárias",9, "F")=$F47, GetVRange("Taxas Diárias",9, "G"))=$G47, GetVRange("Taxas Diárias",9, "J"))=$J47, GetVRange("Taxas Diárias",9, "H"))),
_xlfn._xlws.FILTER(IF(IF(IF(GetVRange("Taxas Diárias",9, "F")=$F47, GetVRange("Taxas Diárias",9, "G"))=$G47, GetVRange("Taxas Diárias",9, "I"))=$I47, GetVRange("Taxas Diárias",9, "H")),
IF(IF(IF(GetVRange("Taxas Diárias",9, "F")=$F47, GetVRange("Taxas Diárias",9, "G"))=$G47, GetVRange("Taxas Diárias",9, "I"))=$I47, GetVRange("Taxas Diárias",9, "H"))))), "-")</f>
        <v>8.3500000000000005E-2</v>
      </c>
      <c r="I47" s="216" t="s">
        <v>34</v>
      </c>
      <c r="J47" s="702">
        <v>8</v>
      </c>
      <c r="K47" s="205" t="s">
        <v>1341</v>
      </c>
      <c r="L47" s="359" t="s">
        <v>34</v>
      </c>
      <c r="M47" s="214" t="s">
        <v>34</v>
      </c>
      <c r="N47" s="214" t="s">
        <v>34</v>
      </c>
      <c r="O47" s="214" t="s">
        <v>665</v>
      </c>
      <c r="P47" s="293" t="s">
        <v>608</v>
      </c>
      <c r="Q47" s="161" t="s">
        <v>48</v>
      </c>
      <c r="R47" s="293">
        <f ca="1">IF(OR(LEFT($E47, 3) = "NTN", LEFT($E47, 3) = "LFT"), DATE(I47, 8, 15) - TODAY(), FLOOR(J47*365,1))</f>
        <v>2920</v>
      </c>
      <c r="S47" s="294" t="s">
        <v>34</v>
      </c>
      <c r="T47" s="163">
        <f>IF(OR(LEFT($E47,3)="LFT",LEFT($E47,3)="NTN"), "-", IF(LEFT($J47,3)="Liq", 0.03%, 0.25%))</f>
        <v>2.5000000000000001E-3</v>
      </c>
      <c r="U47" s="295" t="s">
        <v>34</v>
      </c>
      <c r="V47" s="295" t="s">
        <v>1428</v>
      </c>
      <c r="W47" s="295" t="s">
        <v>34</v>
      </c>
      <c r="X47" s="296" t="s">
        <v>34</v>
      </c>
    </row>
    <row r="48" spans="1:24">
      <c r="E48" s="204" t="str">
        <f t="shared" si="9"/>
        <v>Títulos Corporativos - 9 anos (IPCA+8.40%)</v>
      </c>
      <c r="F48" s="214" t="s">
        <v>1520</v>
      </c>
      <c r="G48" s="203" t="s">
        <v>1360</v>
      </c>
      <c r="H48" s="699" cm="1">
        <f t="array" ref="H48">IFERROR(IF(LEN(F48)&lt;=6, _xlfn._xlws.FILTER(IF(IF(IF(GetVRange("Taxas Diárias",9, "F")=$F48, GetVRange("Taxas Diárias",9, "G"))=$G48, GetVRange("Taxas Diárias",9, "I"))=$I48, GetVRange("Taxas Diárias",9, "H")),
IF(IF(IF(GetVRange("Taxas Diárias",9, "F")=$F48, GetVRange("Taxas Diárias",9, "G"))=$G48, GetVRange("Taxas Diárias",9, "I"))=$I48, GetVRange("Taxas Diárias",9, "H"))),
IF($I48="-", _xlfn._xlws.FILTER(IF(IF(IF(GetVRange("Taxas Diárias",9, "F")=$F48, GetVRange("Taxas Diárias",9, "G"))=$G48, GetVRange("Taxas Diárias",9, "J"))=$J48, GetVRange("Taxas Diárias",9, "H")),
IF(IF(IF(GetVRange("Taxas Diárias",9, "F")=$F48, GetVRange("Taxas Diárias",9, "G"))=$G48, GetVRange("Taxas Diárias",9, "J"))=$J48, GetVRange("Taxas Diárias",9, "H"))),
_xlfn._xlws.FILTER(IF(IF(IF(GetVRange("Taxas Diárias",9, "F")=$F48, GetVRange("Taxas Diárias",9, "G"))=$G48, GetVRange("Taxas Diárias",9, "I"))=$I48, GetVRange("Taxas Diárias",9, "H")),
IF(IF(IF(GetVRange("Taxas Diárias",9, "F")=$F48, GetVRange("Taxas Diárias",9, "G"))=$G48, GetVRange("Taxas Diárias",9, "I"))=$I48, GetVRange("Taxas Diárias",9, "H"))))), "-")</f>
        <v>8.4000000000000005E-2</v>
      </c>
      <c r="I48" s="216" t="s">
        <v>34</v>
      </c>
      <c r="J48" s="702">
        <v>9</v>
      </c>
      <c r="K48" s="205" t="s">
        <v>1341</v>
      </c>
      <c r="L48" s="359" t="s">
        <v>34</v>
      </c>
      <c r="M48" s="214" t="s">
        <v>34</v>
      </c>
      <c r="N48" s="214" t="s">
        <v>34</v>
      </c>
      <c r="O48" s="214" t="s">
        <v>665</v>
      </c>
      <c r="P48" s="293" t="s">
        <v>608</v>
      </c>
      <c r="Q48" s="161" t="s">
        <v>48</v>
      </c>
      <c r="R48" s="293">
        <f ca="1">IF(OR(LEFT($E48, 3) = "NTN", LEFT($E48, 3) = "LFT"), DATE(I48, 8, 15) - TODAY(), FLOOR(J48*365,1))</f>
        <v>3285</v>
      </c>
      <c r="S48" s="294" t="s">
        <v>34</v>
      </c>
      <c r="T48" s="163">
        <f>IF(OR(LEFT($E48,3)="LFT",LEFT($E48,3)="NTN"), "-", IF(LEFT($J48,3)="Liq", 0.03%, 0.25%))</f>
        <v>2.5000000000000001E-3</v>
      </c>
      <c r="U48" s="295" t="s">
        <v>34</v>
      </c>
      <c r="V48" s="295" t="s">
        <v>1428</v>
      </c>
      <c r="W48" s="295" t="s">
        <v>34</v>
      </c>
      <c r="X48" s="296" t="s">
        <v>34</v>
      </c>
    </row>
    <row r="49" spans="1:24">
      <c r="E49" s="204" t="str">
        <f t="shared" si="9"/>
        <v>Títulos Corporativos - 10 anos (IPCA+8.45%)</v>
      </c>
      <c r="F49" s="214" t="s">
        <v>1520</v>
      </c>
      <c r="G49" s="203" t="s">
        <v>1360</v>
      </c>
      <c r="H49" s="699" cm="1">
        <f t="array" ref="H49">IFERROR(IF(LEN(F49)&lt;=6, _xlfn._xlws.FILTER(IF(IF(IF(GetVRange("Taxas Diárias",9, "F")=$F49, GetVRange("Taxas Diárias",9, "G"))=$G49, GetVRange("Taxas Diárias",9, "I"))=$I49, GetVRange("Taxas Diárias",9, "H")),
IF(IF(IF(GetVRange("Taxas Diárias",9, "F")=$F49, GetVRange("Taxas Diárias",9, "G"))=$G49, GetVRange("Taxas Diárias",9, "I"))=$I49, GetVRange("Taxas Diárias",9, "H"))),
IF($I49="-", _xlfn._xlws.FILTER(IF(IF(IF(GetVRange("Taxas Diárias",9, "F")=$F49, GetVRange("Taxas Diárias",9, "G"))=$G49, GetVRange("Taxas Diárias",9, "J"))=$J49, GetVRange("Taxas Diárias",9, "H")),
IF(IF(IF(GetVRange("Taxas Diárias",9, "F")=$F49, GetVRange("Taxas Diárias",9, "G"))=$G49, GetVRange("Taxas Diárias",9, "J"))=$J49, GetVRange("Taxas Diárias",9, "H"))),
_xlfn._xlws.FILTER(IF(IF(IF(GetVRange("Taxas Diárias",9, "F")=$F49, GetVRange("Taxas Diárias",9, "G"))=$G49, GetVRange("Taxas Diárias",9, "I"))=$I49, GetVRange("Taxas Diárias",9, "H")),
IF(IF(IF(GetVRange("Taxas Diárias",9, "F")=$F49, GetVRange("Taxas Diárias",9, "G"))=$G49, GetVRange("Taxas Diárias",9, "I"))=$I49, GetVRange("Taxas Diárias",9, "H"))))), "-")</f>
        <v>8.4500000000000006E-2</v>
      </c>
      <c r="I49" s="216" t="s">
        <v>34</v>
      </c>
      <c r="J49" s="702">
        <v>10</v>
      </c>
      <c r="K49" s="205" t="s">
        <v>1341</v>
      </c>
      <c r="L49" s="359" t="s">
        <v>34</v>
      </c>
      <c r="M49" s="214" t="s">
        <v>34</v>
      </c>
      <c r="N49" s="214" t="s">
        <v>34</v>
      </c>
      <c r="O49" s="214" t="s">
        <v>665</v>
      </c>
      <c r="P49" s="293" t="s">
        <v>608</v>
      </c>
      <c r="Q49" s="161" t="s">
        <v>48</v>
      </c>
      <c r="R49" s="293">
        <f ca="1">IF(OR(LEFT($E49, 3) = "NTN", LEFT($E49, 3) = "LFT"), DATE(I49, 8, 15) - TODAY(), FLOOR(J49*365,1))</f>
        <v>3650</v>
      </c>
      <c r="S49" s="294" t="s">
        <v>34</v>
      </c>
      <c r="T49" s="163">
        <f>IF(OR(LEFT($E49,3)="LFT",LEFT($E49,3)="NTN"), "-", IF(LEFT($J49,3)="Liq", 0.03%, 0.25%))</f>
        <v>2.5000000000000001E-3</v>
      </c>
      <c r="U49" s="295" t="s">
        <v>34</v>
      </c>
      <c r="V49" s="295" t="s">
        <v>1428</v>
      </c>
      <c r="W49" s="295" t="s">
        <v>34</v>
      </c>
      <c r="X49" s="296" t="s">
        <v>34</v>
      </c>
    </row>
    <row r="50" spans="1:24" s="153" customFormat="1" ht="7.5" customHeight="1">
      <c r="B50" s="190"/>
      <c r="C50" s="190"/>
      <c r="D50" s="190"/>
      <c r="E50" s="152"/>
      <c r="H50" s="208"/>
      <c r="I50" s="154"/>
      <c r="J50" s="154"/>
    </row>
    <row r="51" spans="1:24" s="153" customFormat="1">
      <c r="A51" s="167"/>
      <c r="B51" s="200"/>
      <c r="C51" s="190"/>
      <c r="D51" s="190"/>
      <c r="E51" s="155" t="s">
        <v>663</v>
      </c>
      <c r="F51" s="155"/>
      <c r="G51" s="155"/>
      <c r="H51" s="209"/>
      <c r="I51" s="213"/>
      <c r="J51" s="156"/>
      <c r="K51" s="155"/>
      <c r="L51" s="155"/>
      <c r="M51" s="155"/>
      <c r="N51" s="155"/>
      <c r="O51" s="155"/>
      <c r="P51" s="155"/>
      <c r="Q51" s="155"/>
      <c r="R51" s="155"/>
      <c r="S51" s="155"/>
      <c r="T51" s="155"/>
      <c r="U51" s="177"/>
      <c r="V51" s="177"/>
      <c r="W51" s="177"/>
      <c r="X51" s="201"/>
    </row>
    <row r="52" spans="1:24" s="153" customFormat="1" ht="3" customHeight="1">
      <c r="B52" s="190"/>
      <c r="C52" s="190"/>
      <c r="D52" s="190"/>
      <c r="H52" s="210"/>
      <c r="I52" s="157"/>
      <c r="J52" s="157"/>
    </row>
    <row r="53" spans="1:24" s="153" customFormat="1">
      <c r="A53" s="167"/>
      <c r="B53" s="190" t="s">
        <v>663</v>
      </c>
      <c r="C53" s="190" t="s">
        <v>740</v>
      </c>
      <c r="D53" s="190" t="str">
        <f>B53&amp;" "&amp;C53</f>
        <v>Pré-fixado Curta</v>
      </c>
      <c r="E53" s="158" t="s">
        <v>1375</v>
      </c>
      <c r="F53" s="158"/>
      <c r="G53" s="158"/>
      <c r="H53" s="207"/>
      <c r="I53" s="212"/>
      <c r="J53" s="159"/>
      <c r="K53" s="158"/>
      <c r="L53" s="158"/>
      <c r="M53" s="158"/>
      <c r="N53" s="158"/>
      <c r="O53" s="158"/>
      <c r="P53" s="158"/>
      <c r="Q53" s="158"/>
      <c r="R53" s="158"/>
      <c r="S53" s="158"/>
      <c r="T53" s="158"/>
      <c r="U53" s="178"/>
      <c r="V53" s="178"/>
      <c r="W53" s="178"/>
      <c r="X53" s="202"/>
    </row>
    <row r="54" spans="1:24">
      <c r="E54" s="204" t="str">
        <f t="shared" ref="E54:E55" si="10">IF(LEN(F54)&lt;=5,F54&amp;" "&amp;I54&amp;IF(F54="LFT"," - "&amp;J54,"")&amp;" ("&amp;IF(G54="PRE", "", G54)&amp;TEXT(H54,"0.00%")&amp;")",IF(LEFT(F54,3)="Cor","Títulos Corporativos - "&amp;J54&amp;IF(J54&lt;1," ano("," anos (")&amp;IF(G54="PRE", "", G54)&amp;TEXT(H54,"0.00%")&amp;")","Títulos Bancários - "&amp;IF(J54&lt;1,J54*12&amp;" meses (",IF(J54=1,"1 ano (",IF(ISNUMBER(J54)*1,J54&amp;" anos (","Liquidez Diária (")))&amp;IF(IF(G54="PRE", "", G54)="%CDI",TEXT(H54,"0.0%")&amp;" CDI)",IF(G54="PRE", "", G54)&amp;TEXT(H54,"0.00%")&amp;")")))</f>
        <v>NTN-F 2023 (-)</v>
      </c>
      <c r="F54" s="214" t="s">
        <v>1363</v>
      </c>
      <c r="G54" s="698" t="s">
        <v>1478</v>
      </c>
      <c r="H54" s="467" t="str" cm="1">
        <f t="array" ref="H54">IFERROR(IF(LEN(F54)&lt;=6, _xlfn._xlws.FILTER(IF(IF(IF(GetVRange("Taxas Diárias",9, "F")=$F54, GetVRange("Taxas Diárias",9, "G"))=$G54, GetVRange("Taxas Diárias",9, "I"))=$I54, GetVRange("Taxas Diárias",9, "H")),
IF(IF(IF(GetVRange("Taxas Diárias",9, "F")=$F54, GetVRange("Taxas Diárias",9, "G"))=$G54, GetVRange("Taxas Diárias",9, "I"))=$I54, GetVRange("Taxas Diárias",9, "H"))),
IF($I54="-", _xlfn._xlws.FILTER(IF(IF(IF(GetVRange("Taxas Diárias",9, "F")=$F54, GetVRange("Taxas Diárias",9, "G"))=$G54, GetVRange("Taxas Diárias",9, "J"))=$J54, GetVRange("Taxas Diárias",9, "H")),
IF(IF(IF(GetVRange("Taxas Diárias",9, "F")=$F54, GetVRange("Taxas Diárias",9, "G"))=$G54, GetVRange("Taxas Diárias",9, "J"))=$J54, GetVRange("Taxas Diárias",9, "H"))),
_xlfn._xlws.FILTER(IF(IF(IF(GetVRange("Taxas Diárias",9, "F")=$F54, GetVRange("Taxas Diárias",9, "G"))=$G54, GetVRange("Taxas Diárias",9, "I"))=$I54, GetVRange("Taxas Diárias",9, "H")),
IF(IF(IF(GetVRange("Taxas Diárias",9, "F")=$F54, GetVRange("Taxas Diárias",9, "G"))=$G54, GetVRange("Taxas Diárias",9, "I"))=$I54, GetVRange("Taxas Diárias",9, "H"))))), "-")</f>
        <v>-</v>
      </c>
      <c r="I54" s="701">
        <v>2023</v>
      </c>
      <c r="J54" s="697" t="str" cm="1">
        <f t="array" ref="J54">IFERROR(_xlfn._xlws.FILTER(IF(IF(IF(GetVRange("Taxas Diárias",9, "F")=$F54, GetVRange("Taxas Diárias",9, "G"))=$G54, GetVRange("Taxas Diárias",9, "I"))=$I54, GetVRange("Taxas Diárias",9, "J")),
IF(IF(IF(GetVRange("Taxas Diárias",9, "F")=$F54, GetVRange("Taxas Diárias",9, "G"))=$G54, GetVRange("Taxas Diárias",9, "I"))=$I54, GetVRange("Taxas Diárias",9, "J"))), "-")</f>
        <v>-</v>
      </c>
      <c r="K54" s="217" t="s">
        <v>1341</v>
      </c>
      <c r="L54" s="219" t="s">
        <v>1421</v>
      </c>
      <c r="M54" s="214" t="s">
        <v>1323</v>
      </c>
      <c r="N54" s="219" t="s">
        <v>34</v>
      </c>
      <c r="O54" s="219" t="s">
        <v>1367</v>
      </c>
      <c r="P54" s="293" t="s">
        <v>608</v>
      </c>
      <c r="Q54" s="161" t="s">
        <v>48</v>
      </c>
      <c r="R54" s="293">
        <f ca="1">IF(OR(LEFT($E54, 3) = "NTN", LEFT($E54, 3) = "LFT"), DATE(I54, 8, 15) - TODAY(), FLOOR(J54*365,1))</f>
        <v>305</v>
      </c>
      <c r="S54" s="294" t="s">
        <v>34</v>
      </c>
      <c r="T54" s="163" t="str">
        <f>IF(OR(LEFT($E54,3)="LFT",LEFT($E54,3)="NTN"), "-", IF(LEFT($J54,3)="Liq", 0.03%, 0.25%))</f>
        <v>-</v>
      </c>
      <c r="U54" s="295" t="s">
        <v>34</v>
      </c>
      <c r="V54" s="295" t="s">
        <v>1428</v>
      </c>
      <c r="W54" s="295" t="s">
        <v>34</v>
      </c>
      <c r="X54" s="296" t="s">
        <v>34</v>
      </c>
    </row>
    <row r="55" spans="1:24">
      <c r="E55" s="204" t="str">
        <f t="shared" si="10"/>
        <v>NTN-F 2025 (-)</v>
      </c>
      <c r="F55" s="214" t="s">
        <v>1363</v>
      </c>
      <c r="G55" s="698" t="s">
        <v>1478</v>
      </c>
      <c r="H55" s="467" t="str" cm="1">
        <f t="array" ref="H55">IFERROR(IF(LEN(F55)&lt;=6, _xlfn._xlws.FILTER(IF(IF(IF(GetVRange("Taxas Diárias",9, "F")=$F55, GetVRange("Taxas Diárias",9, "G"))=$G55, GetVRange("Taxas Diárias",9, "I"))=$I55, GetVRange("Taxas Diárias",9, "H")),
IF(IF(IF(GetVRange("Taxas Diárias",9, "F")=$F55, GetVRange("Taxas Diárias",9, "G"))=$G55, GetVRange("Taxas Diárias",9, "I"))=$I55, GetVRange("Taxas Diárias",9, "H"))),
IF($I55="-", _xlfn._xlws.FILTER(IF(IF(IF(GetVRange("Taxas Diárias",9, "F")=$F55, GetVRange("Taxas Diárias",9, "G"))=$G55, GetVRange("Taxas Diárias",9, "J"))=$J55, GetVRange("Taxas Diárias",9, "H")),
IF(IF(IF(GetVRange("Taxas Diárias",9, "F")=$F55, GetVRange("Taxas Diárias",9, "G"))=$G55, GetVRange("Taxas Diárias",9, "J"))=$J55, GetVRange("Taxas Diárias",9, "H"))),
_xlfn._xlws.FILTER(IF(IF(IF(GetVRange("Taxas Diárias",9, "F")=$F55, GetVRange("Taxas Diárias",9, "G"))=$G55, GetVRange("Taxas Diárias",9, "I"))=$I55, GetVRange("Taxas Diárias",9, "H")),
IF(IF(IF(GetVRange("Taxas Diárias",9, "F")=$F55, GetVRange("Taxas Diárias",9, "G"))=$G55, GetVRange("Taxas Diárias",9, "I"))=$I55, GetVRange("Taxas Diárias",9, "H"))))), "-")</f>
        <v>-</v>
      </c>
      <c r="I55" s="701">
        <v>2025</v>
      </c>
      <c r="J55" s="697" t="str" cm="1">
        <f t="array" ref="J55">IFERROR(_xlfn._xlws.FILTER(IF(IF(IF(GetVRange("Taxas Diárias",9, "F")=$F55, GetVRange("Taxas Diárias",9, "G"))=$G55, GetVRange("Taxas Diárias",9, "I"))=$I55, GetVRange("Taxas Diárias",9, "J")),
IF(IF(IF(GetVRange("Taxas Diárias",9, "F")=$F55, GetVRange("Taxas Diárias",9, "G"))=$G55, GetVRange("Taxas Diárias",9, "I"))=$I55, GetVRange("Taxas Diárias",9, "J"))), "-")</f>
        <v>-</v>
      </c>
      <c r="K55" s="217" t="s">
        <v>1341</v>
      </c>
      <c r="L55" s="219" t="s">
        <v>1421</v>
      </c>
      <c r="M55" s="214" t="s">
        <v>1323</v>
      </c>
      <c r="N55" s="219" t="s">
        <v>34</v>
      </c>
      <c r="O55" s="219" t="s">
        <v>1367</v>
      </c>
      <c r="P55" s="293" t="s">
        <v>608</v>
      </c>
      <c r="Q55" s="161" t="s">
        <v>48</v>
      </c>
      <c r="R55" s="293">
        <f ca="1">IF(OR(LEFT($E55, 3) = "NTN", LEFT($E55, 3) = "LFT"), DATE(I55, 8, 15) - TODAY(), FLOOR(J55*365,1))</f>
        <v>1036</v>
      </c>
      <c r="S55" s="294" t="s">
        <v>34</v>
      </c>
      <c r="T55" s="163" t="str">
        <f>IF(OR(LEFT($E55,3)="LFT",LEFT($E55,3)="NTN"), "-", IF(LEFT($J55,3)="Liq", 0.03%, 0.25%))</f>
        <v>-</v>
      </c>
      <c r="U55" s="295" t="s">
        <v>34</v>
      </c>
      <c r="V55" s="295" t="s">
        <v>1428</v>
      </c>
      <c r="W55" s="295" t="s">
        <v>34</v>
      </c>
      <c r="X55" s="296" t="s">
        <v>34</v>
      </c>
    </row>
    <row r="56" spans="1:24">
      <c r="E56" s="204" t="str">
        <f ca="1">IF(LEN(F56)&lt;=5,F56&amp;" "&amp;I56&amp;IF(F56="LFT"," - "&amp;J56,"")&amp;" ("&amp;IF(G56="PRE", "", G56)&amp;TEXT(H56,"0.00%")&amp;")",IF(LEFT(F56,3)="Cor","Títulos Corporativos - "&amp;J56&amp;IF(J56&lt;1," ano("," anos (")&amp;IF(G56="PRE", "", G56)&amp;TEXT(H56,"0.00%")&amp;")","Títulos Bancários - "&amp;IF(J56&lt;1,J56*12&amp;" meses (",IF(J56=1,"1 ano (",IF(ISNUMBER(J56)*1,J56&amp;" anos (","Liquidez Diária (")))&amp;IF(IF(G56="PRE", "", G56)="%CDI",TEXT(H56,"0.0%")&amp;" CDI)",IF(G56="PRE", "", G56)&amp;TEXT(H56,"0.00%")&amp;")")))</f>
        <v>Títulos Bancários - 1 ano (14.35%)</v>
      </c>
      <c r="F56" s="214" t="s">
        <v>1477</v>
      </c>
      <c r="G56" s="698" t="s">
        <v>1478</v>
      </c>
      <c r="H56" s="699" cm="1">
        <f t="array" aca="1" ref="H56" ca="1">IFERROR(IF(LEN(F56)&lt;=6, _xlfn._xlws.FILTER(IF(IF(IF(GetVRange("Taxas Diárias",9, "F")=$F56, GetVRange("Taxas Diárias",9, "G"))=$G56, GetVRange("Taxas Diárias",9, "I"))=$I56, GetVRange("Taxas Diárias",9, "H")),
IF(IF(IF(GetVRange("Taxas Diárias",9, "F")=$F56, GetVRange("Taxas Diárias",9, "G"))=$G56, GetVRange("Taxas Diárias",9, "I"))=$I56, GetVRange("Taxas Diárias",9, "H"))),
IF($I56="-", _xlfn._xlws.FILTER(IF(IF(IF(GetVRange("Taxas Diárias",9, "F")=$F56, GetVRange("Taxas Diárias",9, "G"))=$G56, GetVRange("Taxas Diárias",9, "J"))=$J56, GetVRange("Taxas Diárias",9, "H")),
IF(IF(IF(GetVRange("Taxas Diárias",9, "F")=$F56, GetVRange("Taxas Diárias",9, "G"))=$G56, GetVRange("Taxas Diárias",9, "J"))=$J56, GetVRange("Taxas Diárias",9, "H"))),
_xlfn._xlws.FILTER(IF(IF(IF(GetVRange("Taxas Diárias",9, "F")=$F56, GetVRange("Taxas Diárias",9, "G"))=$G56, GetVRange("Taxas Diárias",9, "I"))=$I56, GetVRange("Taxas Diárias",9, "H")),
IF(IF(IF(GetVRange("Taxas Diárias",9, "F")=$F56, GetVRange("Taxas Diárias",9, "G"))=$G56, GetVRange("Taxas Diárias",9, "I"))=$I56, GetVRange("Taxas Diárias",9, "H"))))), "-")</f>
        <v>0.14350000000000002</v>
      </c>
      <c r="I56" s="215">
        <f ca="1">EDATE(TODAY(),J56*12)</f>
        <v>45213</v>
      </c>
      <c r="J56" s="702">
        <v>1</v>
      </c>
      <c r="K56" s="217" t="s">
        <v>1341</v>
      </c>
      <c r="L56" s="359" t="s">
        <v>34</v>
      </c>
      <c r="M56" s="214" t="s">
        <v>34</v>
      </c>
      <c r="N56" s="214" t="s">
        <v>34</v>
      </c>
      <c r="O56" s="214" t="s">
        <v>665</v>
      </c>
      <c r="P56" s="293" t="s">
        <v>608</v>
      </c>
      <c r="Q56" s="161" t="s">
        <v>48</v>
      </c>
      <c r="R56" s="293">
        <f ca="1">IF(OR(LEFT($E56, 3) = "NTN", LEFT($E56, 3) = "LFT"), DATE(I56, 8, 15) - TODAY(), FLOOR(J56*365,1))</f>
        <v>365</v>
      </c>
      <c r="S56" s="294" t="s">
        <v>34</v>
      </c>
      <c r="T56" s="163">
        <f ca="1">IF(OR(LEFT($E56,3)="LFT",LEFT($E56,3)="NTN"), "-", IF(LEFT($J56,3)="Liq", 0.03%, 0.25%))</f>
        <v>2.5000000000000001E-3</v>
      </c>
      <c r="U56" s="295" t="s">
        <v>34</v>
      </c>
      <c r="V56" s="295" t="s">
        <v>1428</v>
      </c>
      <c r="W56" s="295" t="s">
        <v>34</v>
      </c>
      <c r="X56" s="296" t="s">
        <v>34</v>
      </c>
    </row>
    <row r="57" spans="1:24">
      <c r="E57" s="204" t="str">
        <f t="shared" ref="E57:E58" ca="1" si="11">IF(LEN(F57)&lt;=5,F57&amp;" "&amp;I57&amp;IF(F57="LFT"," - "&amp;J57,"")&amp;" ("&amp;IF(G57="PRE", "", G57)&amp;TEXT(H57,"0.00%")&amp;")",IF(LEFT(F57,3)="Cor","Títulos Corporativos - "&amp;J57&amp;IF(J57&lt;1," ano("," anos (")&amp;IF(G57="PRE", "", G57)&amp;TEXT(H57,"0.00%")&amp;")","Títulos Bancários - "&amp;IF(J57&lt;1,J57*12&amp;" meses (",IF(J57=1,"1 ano (",IF(ISNUMBER(J57)*1,J57&amp;" anos (","Liquidez Diária (")))&amp;IF(IF(G57="PRE", "", G57)="%CDI",TEXT(H57,"0.0%")&amp;" CDI)",IF(G57="PRE", "", G57)&amp;TEXT(H57,"0.00%")&amp;")")))</f>
        <v>Títulos Bancários - 2 anos (12.95%)</v>
      </c>
      <c r="F57" s="214" t="s">
        <v>1477</v>
      </c>
      <c r="G57" s="698" t="s">
        <v>1478</v>
      </c>
      <c r="H57" s="699" cm="1">
        <f t="array" aca="1" ref="H57" ca="1">IFERROR(IF(LEN(F57)&lt;=6, _xlfn._xlws.FILTER(IF(IF(IF(GetVRange("Taxas Diárias",9, "F")=$F57, GetVRange("Taxas Diárias",9, "G"))=$G57, GetVRange("Taxas Diárias",9, "I"))=$I57, GetVRange("Taxas Diárias",9, "H")),
IF(IF(IF(GetVRange("Taxas Diárias",9, "F")=$F57, GetVRange("Taxas Diárias",9, "G"))=$G57, GetVRange("Taxas Diárias",9, "I"))=$I57, GetVRange("Taxas Diárias",9, "H"))),
IF($I57="-", _xlfn._xlws.FILTER(IF(IF(IF(GetVRange("Taxas Diárias",9, "F")=$F57, GetVRange("Taxas Diárias",9, "G"))=$G57, GetVRange("Taxas Diárias",9, "J"))=$J57, GetVRange("Taxas Diárias",9, "H")),
IF(IF(IF(GetVRange("Taxas Diárias",9, "F")=$F57, GetVRange("Taxas Diárias",9, "G"))=$G57, GetVRange("Taxas Diárias",9, "J"))=$J57, GetVRange("Taxas Diárias",9, "H"))),
_xlfn._xlws.FILTER(IF(IF(IF(GetVRange("Taxas Diárias",9, "F")=$F57, GetVRange("Taxas Diárias",9, "G"))=$G57, GetVRange("Taxas Diárias",9, "I"))=$I57, GetVRange("Taxas Diárias",9, "H")),
IF(IF(IF(GetVRange("Taxas Diárias",9, "F")=$F57, GetVRange("Taxas Diárias",9, "G"))=$G57, GetVRange("Taxas Diárias",9, "I"))=$I57, GetVRange("Taxas Diárias",9, "H"))))), "-")</f>
        <v>0.1295</v>
      </c>
      <c r="I57" s="215">
        <f ca="1">EDATE(TODAY(),J57*12)</f>
        <v>45579</v>
      </c>
      <c r="J57" s="702">
        <v>2</v>
      </c>
      <c r="K57" s="217" t="s">
        <v>717</v>
      </c>
      <c r="L57" s="359" t="s">
        <v>34</v>
      </c>
      <c r="M57" s="214" t="s">
        <v>34</v>
      </c>
      <c r="N57" s="214" t="s">
        <v>34</v>
      </c>
      <c r="O57" s="214" t="s">
        <v>665</v>
      </c>
      <c r="P57" s="293" t="s">
        <v>608</v>
      </c>
      <c r="Q57" s="161" t="s">
        <v>48</v>
      </c>
      <c r="R57" s="293">
        <f ca="1">IF(OR(LEFT($E57, 3) = "NTN", LEFT($E57, 3) = "LFT"), DATE(I57, 8, 15) - TODAY(), FLOOR(J57*365,1))</f>
        <v>730</v>
      </c>
      <c r="S57" s="294" t="s">
        <v>34</v>
      </c>
      <c r="T57" s="163">
        <f ca="1">IF(OR(LEFT($E57,3)="LFT",LEFT($E57,3)="NTN"), "-", IF(LEFT($J57,3)="Liq", 0.03%, 0.25%))</f>
        <v>2.5000000000000001E-3</v>
      </c>
      <c r="U57" s="295" t="s">
        <v>34</v>
      </c>
      <c r="V57" s="295" t="s">
        <v>1428</v>
      </c>
      <c r="W57" s="295" t="s">
        <v>34</v>
      </c>
      <c r="X57" s="296" t="s">
        <v>34</v>
      </c>
    </row>
    <row r="58" spans="1:24">
      <c r="E58" s="204" t="str">
        <f t="shared" ca="1" si="11"/>
        <v>Títulos Bancários - 3 anos (12.85%)</v>
      </c>
      <c r="F58" s="214" t="s">
        <v>1477</v>
      </c>
      <c r="G58" s="698" t="s">
        <v>1478</v>
      </c>
      <c r="H58" s="699" cm="1">
        <f t="array" aca="1" ref="H58" ca="1">IFERROR(IF(LEN(F58)&lt;=6, _xlfn._xlws.FILTER(IF(IF(IF(GetVRange("Taxas Diárias",9, "F")=$F58, GetVRange("Taxas Diárias",9, "G"))=$G58, GetVRange("Taxas Diárias",9, "I"))=$I58, GetVRange("Taxas Diárias",9, "H")),
IF(IF(IF(GetVRange("Taxas Diárias",9, "F")=$F58, GetVRange("Taxas Diárias",9, "G"))=$G58, GetVRange("Taxas Diárias",9, "I"))=$I58, GetVRange("Taxas Diárias",9, "H"))),
IF($I58="-", _xlfn._xlws.FILTER(IF(IF(IF(GetVRange("Taxas Diárias",9, "F")=$F58, GetVRange("Taxas Diárias",9, "G"))=$G58, GetVRange("Taxas Diárias",9, "J"))=$J58, GetVRange("Taxas Diárias",9, "H")),
IF(IF(IF(GetVRange("Taxas Diárias",9, "F")=$F58, GetVRange("Taxas Diárias",9, "G"))=$G58, GetVRange("Taxas Diárias",9, "J"))=$J58, GetVRange("Taxas Diárias",9, "H"))),
_xlfn._xlws.FILTER(IF(IF(IF(GetVRange("Taxas Diárias",9, "F")=$F58, GetVRange("Taxas Diárias",9, "G"))=$G58, GetVRange("Taxas Diárias",9, "I"))=$I58, GetVRange("Taxas Diárias",9, "H")),
IF(IF(IF(GetVRange("Taxas Diárias",9, "F")=$F58, GetVRange("Taxas Diárias",9, "G"))=$G58, GetVRange("Taxas Diárias",9, "I"))=$I58, GetVRange("Taxas Diárias",9, "H"))))), "-")</f>
        <v>0.1285</v>
      </c>
      <c r="I58" s="215">
        <f ca="1">EDATE(TODAY(),J58*12)</f>
        <v>45944</v>
      </c>
      <c r="J58" s="702">
        <v>3</v>
      </c>
      <c r="K58" s="217" t="s">
        <v>717</v>
      </c>
      <c r="L58" s="359" t="s">
        <v>34</v>
      </c>
      <c r="M58" s="214" t="s">
        <v>34</v>
      </c>
      <c r="N58" s="214" t="s">
        <v>34</v>
      </c>
      <c r="O58" s="214" t="s">
        <v>665</v>
      </c>
      <c r="P58" s="293" t="s">
        <v>608</v>
      </c>
      <c r="Q58" s="161" t="s">
        <v>48</v>
      </c>
      <c r="R58" s="293">
        <f ca="1">IF(OR(LEFT($E58, 3) = "NTN", LEFT($E58, 3) = "LFT"), DATE(I58, 8, 15) - TODAY(), FLOOR(J58*365,1))</f>
        <v>1095</v>
      </c>
      <c r="S58" s="294" t="s">
        <v>34</v>
      </c>
      <c r="T58" s="163">
        <f ca="1">IF(OR(LEFT($E58,3)="LFT",LEFT($E58,3)="NTN"), "-", IF(LEFT($J58,3)="Liq", 0.03%, 0.25%))</f>
        <v>2.5000000000000001E-3</v>
      </c>
      <c r="U58" s="295" t="s">
        <v>34</v>
      </c>
      <c r="V58" s="295" t="s">
        <v>1428</v>
      </c>
      <c r="W58" s="295" t="s">
        <v>34</v>
      </c>
      <c r="X58" s="296" t="s">
        <v>34</v>
      </c>
    </row>
    <row r="59" spans="1:24" ht="5.25" customHeight="1">
      <c r="E59" s="165"/>
      <c r="H59" s="206"/>
      <c r="I59" s="211"/>
    </row>
    <row r="60" spans="1:24" s="153" customFormat="1">
      <c r="A60" s="167"/>
      <c r="B60" s="190" t="s">
        <v>663</v>
      </c>
      <c r="C60" s="192" t="s">
        <v>867</v>
      </c>
      <c r="D60" s="190" t="str">
        <f>B60&amp;" "&amp;C60</f>
        <v>Pré-fixado Média</v>
      </c>
      <c r="E60" s="158" t="s">
        <v>1379</v>
      </c>
      <c r="F60" s="158"/>
      <c r="G60" s="158"/>
      <c r="H60" s="207"/>
      <c r="I60" s="212"/>
      <c r="J60" s="159"/>
      <c r="K60" s="158"/>
      <c r="L60" s="158"/>
      <c r="M60" s="158"/>
      <c r="N60" s="158"/>
      <c r="O60" s="158"/>
      <c r="P60" s="158"/>
      <c r="Q60" s="158"/>
      <c r="R60" s="158"/>
      <c r="S60" s="158"/>
      <c r="T60" s="158"/>
      <c r="U60" s="178"/>
      <c r="V60" s="178"/>
      <c r="W60" s="178"/>
      <c r="X60" s="202"/>
    </row>
    <row r="61" spans="1:24">
      <c r="E61" s="204" t="str">
        <f t="shared" ref="E61:E66" si="12">IF(LEN(F61)&lt;=5,F61&amp;" "&amp;I61&amp;IF(F61="LFT"," - "&amp;J61,"")&amp;" ("&amp;IF(G61="PRE", "", G61)&amp;TEXT(H61,"0.00%")&amp;")",IF(LEFT(F61,3)="Cor","Títulos Corporativos - "&amp;J61&amp;IF(J61&lt;1," ano("," anos (")&amp;IF(G61="PRE", "", G61)&amp;TEXT(H61,"0.00%")&amp;")","Títulos Bancários - "&amp;IF(J61&lt;1,J61*12&amp;" meses (",IF(J61=1,"1 ano (",IF(ISNUMBER(J61)*1,J61&amp;" anos (","Liquidez Diária (")))&amp;IF(IF(G61="PRE", "", G61)="%CDI",TEXT(H61,"0.0%")&amp;" CDI)",IF(G61="PRE", "", G61)&amp;TEXT(H61,"0.00%")&amp;")")))</f>
        <v>NTN-F 2027 (-)</v>
      </c>
      <c r="F61" s="214" t="s">
        <v>1363</v>
      </c>
      <c r="G61" s="698" t="s">
        <v>1478</v>
      </c>
      <c r="H61" s="467" t="str" cm="1">
        <f t="array" ref="H61">IFERROR(IF(LEN(F61)&lt;=6, _xlfn._xlws.FILTER(IF(IF(IF(GetVRange("Taxas Diárias",9, "F")=$F61, GetVRange("Taxas Diárias",9, "G"))=$G61, GetVRange("Taxas Diárias",9, "I"))=$I61, GetVRange("Taxas Diárias",9, "H")),
IF(IF(IF(GetVRange("Taxas Diárias",9, "F")=$F61, GetVRange("Taxas Diárias",9, "G"))=$G61, GetVRange("Taxas Diárias",9, "I"))=$I61, GetVRange("Taxas Diárias",9, "H"))),
IF($I61="-", _xlfn._xlws.FILTER(IF(IF(IF(GetVRange("Taxas Diárias",9, "F")=$F61, GetVRange("Taxas Diárias",9, "G"))=$G61, GetVRange("Taxas Diárias",9, "J"))=$J61, GetVRange("Taxas Diárias",9, "H")),
IF(IF(IF(GetVRange("Taxas Diárias",9, "F")=$F61, GetVRange("Taxas Diárias",9, "G"))=$G61, GetVRange("Taxas Diárias",9, "J"))=$J61, GetVRange("Taxas Diárias",9, "H"))),
_xlfn._xlws.FILTER(IF(IF(IF(GetVRange("Taxas Diárias",9, "F")=$F61, GetVRange("Taxas Diárias",9, "G"))=$G61, GetVRange("Taxas Diárias",9, "I"))=$I61, GetVRange("Taxas Diárias",9, "H")),
IF(IF(IF(GetVRange("Taxas Diárias",9, "F")=$F61, GetVRange("Taxas Diárias",9, "G"))=$G61, GetVRange("Taxas Diárias",9, "I"))=$I61, GetVRange("Taxas Diárias",9, "H"))))), "-")</f>
        <v>-</v>
      </c>
      <c r="I61" s="701">
        <v>2027</v>
      </c>
      <c r="J61" s="697" t="str" cm="1">
        <f t="array" ref="J61">IFERROR(_xlfn._xlws.FILTER(IF(IF(IF(GetVRange("Taxas Diárias",9, "F")=$F61, GetVRange("Taxas Diárias",9, "G"))=$G61, GetVRange("Taxas Diárias",9, "I"))=$I61, GetVRange("Taxas Diárias",9, "J")),
IF(IF(IF(GetVRange("Taxas Diárias",9, "F")=$F61, GetVRange("Taxas Diárias",9, "G"))=$G61, GetVRange("Taxas Diárias",9, "I"))=$I61, GetVRange("Taxas Diárias",9, "J"))), "-")</f>
        <v>-</v>
      </c>
      <c r="K61" s="217" t="s">
        <v>1341</v>
      </c>
      <c r="L61" s="219" t="s">
        <v>1421</v>
      </c>
      <c r="M61" s="214" t="s">
        <v>1323</v>
      </c>
      <c r="N61" s="219" t="s">
        <v>34</v>
      </c>
      <c r="O61" s="219" t="s">
        <v>1367</v>
      </c>
      <c r="P61" s="293" t="s">
        <v>608</v>
      </c>
      <c r="Q61" s="161" t="s">
        <v>48</v>
      </c>
      <c r="R61" s="293">
        <f t="shared" ref="R61:R66" ca="1" si="13">IF(OR(LEFT($E61, 3) = "NTN", LEFT($E61, 3) = "LFT"), DATE(I61, 8, 15) - TODAY(), FLOOR(J61*365,1))</f>
        <v>1766</v>
      </c>
      <c r="S61" s="294" t="s">
        <v>34</v>
      </c>
      <c r="T61" s="163" t="str">
        <f t="shared" ref="T61:T66" si="14">IF(OR(LEFT($E61,3)="LFT",LEFT($E61,3)="NTN"), "-", IF(LEFT($J61,3)="Liq", 0.03%, 0.25%))</f>
        <v>-</v>
      </c>
      <c r="U61" s="295" t="s">
        <v>34</v>
      </c>
      <c r="V61" s="295" t="s">
        <v>1428</v>
      </c>
      <c r="W61" s="295" t="s">
        <v>34</v>
      </c>
      <c r="X61" s="296" t="s">
        <v>34</v>
      </c>
    </row>
    <row r="62" spans="1:24">
      <c r="E62" s="204" t="str">
        <f t="shared" si="12"/>
        <v>NTN-F 2029 (-)</v>
      </c>
      <c r="F62" s="214" t="s">
        <v>1363</v>
      </c>
      <c r="G62" s="698" t="s">
        <v>1478</v>
      </c>
      <c r="H62" s="467" t="str" cm="1">
        <f t="array" ref="H62">IFERROR(IF(LEN(F62)&lt;=6, _xlfn._xlws.FILTER(IF(IF(IF(GetVRange("Taxas Diárias",9, "F")=$F62, GetVRange("Taxas Diárias",9, "G"))=$G62, GetVRange("Taxas Diárias",9, "I"))=$I62, GetVRange("Taxas Diárias",9, "H")),
IF(IF(IF(GetVRange("Taxas Diárias",9, "F")=$F62, GetVRange("Taxas Diárias",9, "G"))=$G62, GetVRange("Taxas Diárias",9, "I"))=$I62, GetVRange("Taxas Diárias",9, "H"))),
IF($I62="-", _xlfn._xlws.FILTER(IF(IF(IF(GetVRange("Taxas Diárias",9, "F")=$F62, GetVRange("Taxas Diárias",9, "G"))=$G62, GetVRange("Taxas Diárias",9, "J"))=$J62, GetVRange("Taxas Diárias",9, "H")),
IF(IF(IF(GetVRange("Taxas Diárias",9, "F")=$F62, GetVRange("Taxas Diárias",9, "G"))=$G62, GetVRange("Taxas Diárias",9, "J"))=$J62, GetVRange("Taxas Diárias",9, "H"))),
_xlfn._xlws.FILTER(IF(IF(IF(GetVRange("Taxas Diárias",9, "F")=$F62, GetVRange("Taxas Diárias",9, "G"))=$G62, GetVRange("Taxas Diárias",9, "I"))=$I62, GetVRange("Taxas Diárias",9, "H")),
IF(IF(IF(GetVRange("Taxas Diárias",9, "F")=$F62, GetVRange("Taxas Diárias",9, "G"))=$G62, GetVRange("Taxas Diárias",9, "I"))=$I62, GetVRange("Taxas Diárias",9, "H"))))), "-")</f>
        <v>-</v>
      </c>
      <c r="I62" s="701">
        <v>2029</v>
      </c>
      <c r="J62" s="697" t="str" cm="1">
        <f t="array" ref="J62">IFERROR(_xlfn._xlws.FILTER(IF(IF(IF(GetVRange("Taxas Diárias",9, "F")=$F62, GetVRange("Taxas Diárias",9, "G"))=$G62, GetVRange("Taxas Diárias",9, "I"))=$I62, GetVRange("Taxas Diárias",9, "J")),
IF(IF(IF(GetVRange("Taxas Diárias",9, "F")=$F62, GetVRange("Taxas Diárias",9, "G"))=$G62, GetVRange("Taxas Diárias",9, "I"))=$I62, GetVRange("Taxas Diárias",9, "J"))), "-")</f>
        <v>-</v>
      </c>
      <c r="K62" s="217" t="s">
        <v>1341</v>
      </c>
      <c r="L62" s="219" t="s">
        <v>1421</v>
      </c>
      <c r="M62" s="214" t="s">
        <v>1323</v>
      </c>
      <c r="N62" s="219" t="s">
        <v>34</v>
      </c>
      <c r="O62" s="219" t="s">
        <v>1367</v>
      </c>
      <c r="P62" s="293" t="s">
        <v>608</v>
      </c>
      <c r="Q62" s="161" t="s">
        <v>48</v>
      </c>
      <c r="R62" s="293">
        <f t="shared" ca="1" si="13"/>
        <v>2497</v>
      </c>
      <c r="S62" s="294" t="s">
        <v>34</v>
      </c>
      <c r="T62" s="163" t="str">
        <f t="shared" si="14"/>
        <v>-</v>
      </c>
      <c r="U62" s="295" t="s">
        <v>34</v>
      </c>
      <c r="V62" s="295" t="s">
        <v>1428</v>
      </c>
      <c r="W62" s="295" t="s">
        <v>34</v>
      </c>
      <c r="X62" s="296" t="s">
        <v>34</v>
      </c>
    </row>
    <row r="63" spans="1:24">
      <c r="E63" s="204" t="str">
        <f t="shared" si="12"/>
        <v>NTN-F 2031 (-)</v>
      </c>
      <c r="F63" s="214" t="s">
        <v>1363</v>
      </c>
      <c r="G63" s="698" t="s">
        <v>1478</v>
      </c>
      <c r="H63" s="467" t="str" cm="1">
        <f t="array" ref="H63">IFERROR(IF(LEN(F63)&lt;=6, _xlfn._xlws.FILTER(IF(IF(IF(GetVRange("Taxas Diárias",9, "F")=$F63, GetVRange("Taxas Diárias",9, "G"))=$G63, GetVRange("Taxas Diárias",9, "I"))=$I63, GetVRange("Taxas Diárias",9, "H")),
IF(IF(IF(GetVRange("Taxas Diárias",9, "F")=$F63, GetVRange("Taxas Diárias",9, "G"))=$G63, GetVRange("Taxas Diárias",9, "I"))=$I63, GetVRange("Taxas Diárias",9, "H"))),
IF($I63="-", _xlfn._xlws.FILTER(IF(IF(IF(GetVRange("Taxas Diárias",9, "F")=$F63, GetVRange("Taxas Diárias",9, "G"))=$G63, GetVRange("Taxas Diárias",9, "J"))=$J63, GetVRange("Taxas Diárias",9, "H")),
IF(IF(IF(GetVRange("Taxas Diárias",9, "F")=$F63, GetVRange("Taxas Diárias",9, "G"))=$G63, GetVRange("Taxas Diárias",9, "J"))=$J63, GetVRange("Taxas Diárias",9, "H"))),
_xlfn._xlws.FILTER(IF(IF(IF(GetVRange("Taxas Diárias",9, "F")=$F63, GetVRange("Taxas Diárias",9, "G"))=$G63, GetVRange("Taxas Diárias",9, "I"))=$I63, GetVRange("Taxas Diárias",9, "H")),
IF(IF(IF(GetVRange("Taxas Diárias",9, "F")=$F63, GetVRange("Taxas Diárias",9, "G"))=$G63, GetVRange("Taxas Diárias",9, "I"))=$I63, GetVRange("Taxas Diárias",9, "H"))))), "-")</f>
        <v>-</v>
      </c>
      <c r="I63" s="701">
        <v>2031</v>
      </c>
      <c r="J63" s="697" t="str" cm="1">
        <f t="array" ref="J63">IFERROR(_xlfn._xlws.FILTER(IF(IF(IF(GetVRange("Taxas Diárias",9, "F")=$F63, GetVRange("Taxas Diárias",9, "G"))=$G63, GetVRange("Taxas Diárias",9, "I"))=$I63, GetVRange("Taxas Diárias",9, "J")),
IF(IF(IF(GetVRange("Taxas Diárias",9, "F")=$F63, GetVRange("Taxas Diárias",9, "G"))=$G63, GetVRange("Taxas Diárias",9, "I"))=$I63, GetVRange("Taxas Diárias",9, "J"))), "-")</f>
        <v>-</v>
      </c>
      <c r="K63" s="217" t="s">
        <v>1341</v>
      </c>
      <c r="L63" s="219" t="s">
        <v>1421</v>
      </c>
      <c r="M63" s="214" t="s">
        <v>1323</v>
      </c>
      <c r="N63" s="219" t="s">
        <v>34</v>
      </c>
      <c r="O63" s="219" t="s">
        <v>1367</v>
      </c>
      <c r="P63" s="293" t="s">
        <v>608</v>
      </c>
      <c r="Q63" s="161" t="s">
        <v>48</v>
      </c>
      <c r="R63" s="293">
        <f t="shared" ca="1" si="13"/>
        <v>3227</v>
      </c>
      <c r="S63" s="294" t="s">
        <v>34</v>
      </c>
      <c r="T63" s="163" t="str">
        <f t="shared" si="14"/>
        <v>-</v>
      </c>
      <c r="U63" s="295" t="s">
        <v>34</v>
      </c>
      <c r="V63" s="295" t="s">
        <v>1428</v>
      </c>
      <c r="W63" s="295" t="s">
        <v>34</v>
      </c>
      <c r="X63" s="296" t="s">
        <v>34</v>
      </c>
    </row>
    <row r="64" spans="1:24">
      <c r="E64" s="204" t="str">
        <f t="shared" ca="1" si="12"/>
        <v>Títulos Bancários - 4 anos (12.95%)</v>
      </c>
      <c r="F64" s="214" t="s">
        <v>1477</v>
      </c>
      <c r="G64" s="698" t="s">
        <v>1478</v>
      </c>
      <c r="H64" s="699" cm="1">
        <f t="array" aca="1" ref="H64" ca="1">IFERROR(IF(LEN(F64)&lt;=6, _xlfn._xlws.FILTER(IF(IF(IF(GetVRange("Taxas Diárias",9, "F")=$F64, GetVRange("Taxas Diárias",9, "G"))=$G64, GetVRange("Taxas Diárias",9, "I"))=$I64, GetVRange("Taxas Diárias",9, "H")),
IF(IF(IF(GetVRange("Taxas Diárias",9, "F")=$F64, GetVRange("Taxas Diárias",9, "G"))=$G64, GetVRange("Taxas Diárias",9, "I"))=$I64, GetVRange("Taxas Diárias",9, "H"))),
IF($I64="-", _xlfn._xlws.FILTER(IF(IF(IF(GetVRange("Taxas Diárias",9, "F")=$F64, GetVRange("Taxas Diárias",9, "G"))=$G64, GetVRange("Taxas Diárias",9, "J"))=$J64, GetVRange("Taxas Diárias",9, "H")),
IF(IF(IF(GetVRange("Taxas Diárias",9, "F")=$F64, GetVRange("Taxas Diárias",9, "G"))=$G64, GetVRange("Taxas Diárias",9, "J"))=$J64, GetVRange("Taxas Diárias",9, "H"))),
_xlfn._xlws.FILTER(IF(IF(IF(GetVRange("Taxas Diárias",9, "F")=$F64, GetVRange("Taxas Diárias",9, "G"))=$G64, GetVRange("Taxas Diárias",9, "I"))=$I64, GetVRange("Taxas Diárias",9, "H")),
IF(IF(IF(GetVRange("Taxas Diárias",9, "F")=$F64, GetVRange("Taxas Diárias",9, "G"))=$G64, GetVRange("Taxas Diárias",9, "I"))=$I64, GetVRange("Taxas Diárias",9, "H"))))), "-")</f>
        <v>0.1295</v>
      </c>
      <c r="I64" s="215">
        <f ca="1">EDATE(TODAY(),J64*12)</f>
        <v>46309</v>
      </c>
      <c r="J64" s="702">
        <v>4</v>
      </c>
      <c r="K64" s="217" t="s">
        <v>1341</v>
      </c>
      <c r="L64" s="359" t="s">
        <v>1423</v>
      </c>
      <c r="M64" s="214" t="s">
        <v>34</v>
      </c>
      <c r="N64" s="214" t="s">
        <v>34</v>
      </c>
      <c r="O64" s="214" t="s">
        <v>665</v>
      </c>
      <c r="P64" s="293" t="s">
        <v>608</v>
      </c>
      <c r="Q64" s="161" t="s">
        <v>48</v>
      </c>
      <c r="R64" s="293">
        <f t="shared" ca="1" si="13"/>
        <v>1460</v>
      </c>
      <c r="S64" s="294" t="s">
        <v>34</v>
      </c>
      <c r="T64" s="163">
        <f t="shared" ca="1" si="14"/>
        <v>2.5000000000000001E-3</v>
      </c>
      <c r="U64" s="295" t="s">
        <v>34</v>
      </c>
      <c r="V64" s="295" t="s">
        <v>1428</v>
      </c>
      <c r="W64" s="295" t="s">
        <v>34</v>
      </c>
      <c r="X64" s="296" t="s">
        <v>34</v>
      </c>
    </row>
    <row r="65" spans="1:24">
      <c r="E65" s="204" t="str">
        <f t="shared" ca="1" si="12"/>
        <v>Títulos Bancários - 5 anos (13.05%)</v>
      </c>
      <c r="F65" s="214" t="s">
        <v>1477</v>
      </c>
      <c r="G65" s="698" t="s">
        <v>1478</v>
      </c>
      <c r="H65" s="699" cm="1">
        <f t="array" aca="1" ref="H65" ca="1">IFERROR(IF(LEN(F65)&lt;=6, _xlfn._xlws.FILTER(IF(IF(IF(GetVRange("Taxas Diárias",9, "F")=$F65, GetVRange("Taxas Diárias",9, "G"))=$G65, GetVRange("Taxas Diárias",9, "I"))=$I65, GetVRange("Taxas Diárias",9, "H")),
IF(IF(IF(GetVRange("Taxas Diárias",9, "F")=$F65, GetVRange("Taxas Diárias",9, "G"))=$G65, GetVRange("Taxas Diárias",9, "I"))=$I65, GetVRange("Taxas Diárias",9, "H"))),
IF($I65="-", _xlfn._xlws.FILTER(IF(IF(IF(GetVRange("Taxas Diárias",9, "F")=$F65, GetVRange("Taxas Diárias",9, "G"))=$G65, GetVRange("Taxas Diárias",9, "J"))=$J65, GetVRange("Taxas Diárias",9, "H")),
IF(IF(IF(GetVRange("Taxas Diárias",9, "F")=$F65, GetVRange("Taxas Diárias",9, "G"))=$G65, GetVRange("Taxas Diárias",9, "J"))=$J65, GetVRange("Taxas Diárias",9, "H"))),
_xlfn._xlws.FILTER(IF(IF(IF(GetVRange("Taxas Diárias",9, "F")=$F65, GetVRange("Taxas Diárias",9, "G"))=$G65, GetVRange("Taxas Diárias",9, "I"))=$I65, GetVRange("Taxas Diárias",9, "H")),
IF(IF(IF(GetVRange("Taxas Diárias",9, "F")=$F65, GetVRange("Taxas Diárias",9, "G"))=$G65, GetVRange("Taxas Diárias",9, "I"))=$I65, GetVRange("Taxas Diárias",9, "H"))))), "-")</f>
        <v>0.1305</v>
      </c>
      <c r="I65" s="215">
        <f ca="1">EDATE(TODAY(),J65*12)</f>
        <v>46674</v>
      </c>
      <c r="J65" s="702">
        <v>5</v>
      </c>
      <c r="K65" s="217" t="s">
        <v>1341</v>
      </c>
      <c r="L65" s="214" t="s">
        <v>1423</v>
      </c>
      <c r="M65" s="214" t="s">
        <v>34</v>
      </c>
      <c r="N65" s="214" t="s">
        <v>34</v>
      </c>
      <c r="O65" s="214" t="s">
        <v>665</v>
      </c>
      <c r="P65" s="293" t="s">
        <v>608</v>
      </c>
      <c r="Q65" s="161" t="s">
        <v>48</v>
      </c>
      <c r="R65" s="293">
        <f t="shared" ca="1" si="13"/>
        <v>1825</v>
      </c>
      <c r="S65" s="294" t="s">
        <v>34</v>
      </c>
      <c r="T65" s="163">
        <f t="shared" ca="1" si="14"/>
        <v>2.5000000000000001E-3</v>
      </c>
      <c r="U65" s="295" t="s">
        <v>34</v>
      </c>
      <c r="V65" s="295" t="s">
        <v>1428</v>
      </c>
      <c r="W65" s="295" t="s">
        <v>34</v>
      </c>
      <c r="X65" s="296" t="s">
        <v>34</v>
      </c>
    </row>
    <row r="66" spans="1:24">
      <c r="E66" s="204" t="str">
        <f t="shared" ca="1" si="12"/>
        <v>Títulos Bancários - 6 anos (12.85%)</v>
      </c>
      <c r="F66" s="214" t="s">
        <v>1477</v>
      </c>
      <c r="G66" s="698" t="s">
        <v>1478</v>
      </c>
      <c r="H66" s="699" cm="1">
        <f t="array" aca="1" ref="H66" ca="1">IFERROR(IF(LEN(F66)&lt;=6, _xlfn._xlws.FILTER(IF(IF(IF(GetVRange("Taxas Diárias",9, "F")=$F66, GetVRange("Taxas Diárias",9, "G"))=$G66, GetVRange("Taxas Diárias",9, "I"))=$I66, GetVRange("Taxas Diárias",9, "H")),
IF(IF(IF(GetVRange("Taxas Diárias",9, "F")=$F66, GetVRange("Taxas Diárias",9, "G"))=$G66, GetVRange("Taxas Diárias",9, "I"))=$I66, GetVRange("Taxas Diárias",9, "H"))),
IF($I66="-", _xlfn._xlws.FILTER(IF(IF(IF(GetVRange("Taxas Diárias",9, "F")=$F66, GetVRange("Taxas Diárias",9, "G"))=$G66, GetVRange("Taxas Diárias",9, "J"))=$J66, GetVRange("Taxas Diárias",9, "H")),
IF(IF(IF(GetVRange("Taxas Diárias",9, "F")=$F66, GetVRange("Taxas Diárias",9, "G"))=$G66, GetVRange("Taxas Diárias",9, "J"))=$J66, GetVRange("Taxas Diárias",9, "H"))),
_xlfn._xlws.FILTER(IF(IF(IF(GetVRange("Taxas Diárias",9, "F")=$F66, GetVRange("Taxas Diárias",9, "G"))=$G66, GetVRange("Taxas Diárias",9, "I"))=$I66, GetVRange("Taxas Diárias",9, "H")),
IF(IF(IF(GetVRange("Taxas Diárias",9, "F")=$F66, GetVRange("Taxas Diárias",9, "G"))=$G66, GetVRange("Taxas Diárias",9, "I"))=$I66, GetVRange("Taxas Diárias",9, "H"))))), "-")</f>
        <v>0.1285</v>
      </c>
      <c r="I66" s="215">
        <f ca="1">EDATE(TODAY(),J66*12)</f>
        <v>47040</v>
      </c>
      <c r="J66" s="702">
        <v>6</v>
      </c>
      <c r="K66" s="217" t="s">
        <v>1341</v>
      </c>
      <c r="L66" s="214" t="s">
        <v>1423</v>
      </c>
      <c r="M66" s="214" t="s">
        <v>34</v>
      </c>
      <c r="N66" s="214" t="s">
        <v>34</v>
      </c>
      <c r="O66" s="214" t="s">
        <v>665</v>
      </c>
      <c r="P66" s="293" t="s">
        <v>608</v>
      </c>
      <c r="Q66" s="161" t="s">
        <v>48</v>
      </c>
      <c r="R66" s="293">
        <f t="shared" ca="1" si="13"/>
        <v>2190</v>
      </c>
      <c r="S66" s="294" t="s">
        <v>34</v>
      </c>
      <c r="T66" s="163">
        <f t="shared" ca="1" si="14"/>
        <v>2.5000000000000001E-3</v>
      </c>
      <c r="U66" s="295" t="s">
        <v>34</v>
      </c>
      <c r="V66" s="295" t="s">
        <v>1428</v>
      </c>
      <c r="W66" s="295" t="s">
        <v>34</v>
      </c>
      <c r="X66" s="296" t="s">
        <v>34</v>
      </c>
    </row>
    <row r="67" spans="1:24" ht="5.25" customHeight="1">
      <c r="E67" s="165"/>
    </row>
    <row r="68" spans="1:24" s="153" customFormat="1">
      <c r="A68" s="167"/>
      <c r="B68" s="190" t="s">
        <v>663</v>
      </c>
      <c r="C68" s="192" t="s">
        <v>868</v>
      </c>
      <c r="D68" s="190" t="str">
        <f>B68&amp;" "&amp;C68</f>
        <v>Pré-fixado Longa</v>
      </c>
      <c r="E68" s="158" t="s">
        <v>1373</v>
      </c>
      <c r="F68" s="158"/>
      <c r="G68" s="158"/>
      <c r="H68" s="158"/>
      <c r="I68" s="159"/>
      <c r="J68" s="159"/>
      <c r="K68" s="158"/>
      <c r="L68" s="158"/>
      <c r="M68" s="158"/>
      <c r="N68" s="158"/>
      <c r="O68" s="158"/>
      <c r="P68" s="158"/>
      <c r="Q68" s="158"/>
      <c r="R68" s="158"/>
      <c r="S68" s="158"/>
      <c r="T68" s="158"/>
      <c r="U68" s="178"/>
      <c r="V68" s="178"/>
      <c r="W68" s="178"/>
      <c r="X68" s="202"/>
    </row>
    <row r="69" spans="1:24">
      <c r="E69" s="160"/>
      <c r="F69" s="161"/>
      <c r="G69" s="161"/>
      <c r="H69" s="162"/>
      <c r="I69" s="161"/>
      <c r="J69" s="161"/>
      <c r="K69" s="163"/>
      <c r="L69" s="161"/>
      <c r="M69" s="161"/>
      <c r="N69" s="161"/>
      <c r="O69" s="161"/>
      <c r="P69" s="293"/>
      <c r="Q69" s="161"/>
      <c r="R69" s="293"/>
      <c r="S69" s="294"/>
      <c r="T69" s="163"/>
      <c r="U69" s="295"/>
      <c r="V69" s="295"/>
      <c r="W69" s="295"/>
      <c r="X69" s="296"/>
    </row>
    <row r="70" spans="1:24" s="153" customFormat="1" ht="11.25" customHeight="1">
      <c r="B70" s="190"/>
      <c r="C70" s="190"/>
      <c r="D70" s="190"/>
      <c r="I70" s="154"/>
      <c r="J70" s="154"/>
    </row>
    <row r="71" spans="1:24" s="153" customFormat="1">
      <c r="A71" s="167"/>
      <c r="B71" s="200"/>
      <c r="C71" s="190"/>
      <c r="D71" s="190"/>
      <c r="E71" s="155" t="s">
        <v>14</v>
      </c>
      <c r="F71" s="155"/>
      <c r="G71" s="155"/>
      <c r="H71" s="209"/>
      <c r="I71" s="213"/>
      <c r="J71" s="156"/>
      <c r="K71" s="155"/>
      <c r="L71" s="155"/>
      <c r="M71" s="155"/>
      <c r="N71" s="155"/>
      <c r="O71" s="155"/>
      <c r="P71" s="155"/>
      <c r="Q71" s="155"/>
      <c r="R71" s="155"/>
      <c r="S71" s="155"/>
      <c r="T71" s="155"/>
      <c r="U71" s="177"/>
      <c r="V71" s="177"/>
      <c r="W71" s="177"/>
      <c r="X71" s="201"/>
    </row>
    <row r="72" spans="1:24" s="153" customFormat="1" ht="3" customHeight="1">
      <c r="B72" s="190"/>
      <c r="C72" s="190"/>
      <c r="D72" s="190"/>
      <c r="H72" s="210"/>
      <c r="I72" s="157"/>
      <c r="J72" s="157"/>
    </row>
    <row r="73" spans="1:24" s="153" customFormat="1">
      <c r="A73" s="167"/>
      <c r="B73" s="190" t="s">
        <v>607</v>
      </c>
      <c r="C73" s="190" t="s">
        <v>608</v>
      </c>
      <c r="D73" s="190" t="str">
        <f>B73&amp;" "&amp;C73</f>
        <v>Long Only Brasil</v>
      </c>
      <c r="E73" s="158" t="s">
        <v>608</v>
      </c>
      <c r="F73" s="158"/>
      <c r="G73" s="158"/>
      <c r="H73" s="207"/>
      <c r="I73" s="212"/>
      <c r="J73" s="159"/>
      <c r="K73" s="158"/>
      <c r="L73" s="158"/>
      <c r="M73" s="158"/>
      <c r="N73" s="158"/>
      <c r="O73" s="158"/>
      <c r="P73" s="158"/>
      <c r="Q73" s="158"/>
      <c r="R73" s="158"/>
      <c r="S73" s="158"/>
      <c r="T73" s="158"/>
      <c r="U73" s="178"/>
      <c r="V73" s="178"/>
      <c r="W73" s="178"/>
      <c r="X73" s="202"/>
    </row>
    <row r="74" spans="1:24">
      <c r="E74" s="292" t="s">
        <v>1399</v>
      </c>
      <c r="F74" s="293" t="s">
        <v>1403</v>
      </c>
      <c r="G74" s="345" t="s">
        <v>34</v>
      </c>
      <c r="H74" s="346" t="s">
        <v>34</v>
      </c>
      <c r="I74" s="347" t="s">
        <v>34</v>
      </c>
      <c r="J74" s="348" t="s">
        <v>34</v>
      </c>
      <c r="K74" s="466" t="s">
        <v>1341</v>
      </c>
      <c r="L74" s="682" t="s">
        <v>1421</v>
      </c>
      <c r="M74" s="682" t="s">
        <v>1323</v>
      </c>
      <c r="N74" s="293" t="s">
        <v>34</v>
      </c>
      <c r="O74" s="293" t="s">
        <v>674</v>
      </c>
      <c r="P74" s="293" t="s">
        <v>608</v>
      </c>
      <c r="Q74" s="161" t="s">
        <v>48</v>
      </c>
      <c r="R74" s="293">
        <v>2</v>
      </c>
      <c r="S74" s="294">
        <v>3.0000000000000001E-3</v>
      </c>
      <c r="T74" s="163">
        <v>2.5000000000000001E-3</v>
      </c>
      <c r="U74" s="295" t="s">
        <v>34</v>
      </c>
      <c r="V74" s="295" t="s">
        <v>1428</v>
      </c>
      <c r="W74" s="295">
        <v>15220000000</v>
      </c>
      <c r="X74" s="296">
        <v>39784</v>
      </c>
    </row>
    <row r="75" spans="1:24">
      <c r="E75" s="462" t="s">
        <v>1454</v>
      </c>
      <c r="F75" s="463" t="s">
        <v>718</v>
      </c>
      <c r="G75" s="345" t="s">
        <v>34</v>
      </c>
      <c r="H75" s="346" t="s">
        <v>34</v>
      </c>
      <c r="I75" s="347" t="s">
        <v>34</v>
      </c>
      <c r="J75" s="348" t="s">
        <v>34</v>
      </c>
      <c r="K75" s="294" t="s">
        <v>717</v>
      </c>
      <c r="L75" s="682" t="s">
        <v>34</v>
      </c>
      <c r="M75" s="682" t="s">
        <v>1323</v>
      </c>
      <c r="N75" s="293" t="s">
        <v>34</v>
      </c>
      <c r="O75" s="463" t="s">
        <v>34</v>
      </c>
      <c r="P75" s="293" t="s">
        <v>608</v>
      </c>
      <c r="Q75" s="161" t="s">
        <v>48</v>
      </c>
      <c r="R75" s="293">
        <v>2</v>
      </c>
      <c r="S75" s="468" t="s">
        <v>34</v>
      </c>
      <c r="T75" s="466">
        <v>5.0000000000000001E-3</v>
      </c>
      <c r="U75" s="295" t="s">
        <v>34</v>
      </c>
      <c r="V75" s="295" t="s">
        <v>1428</v>
      </c>
      <c r="W75" s="465" t="s">
        <v>34</v>
      </c>
      <c r="X75" s="464" t="s">
        <v>34</v>
      </c>
    </row>
    <row r="76" spans="1:24" ht="5.25" customHeight="1">
      <c r="E76" s="165"/>
      <c r="H76" s="206"/>
      <c r="I76" s="211"/>
    </row>
    <row r="77" spans="1:24" s="153" customFormat="1">
      <c r="A77" s="167"/>
      <c r="B77" s="190" t="s">
        <v>15</v>
      </c>
      <c r="C77" s="190" t="s">
        <v>15</v>
      </c>
      <c r="D77" s="190" t="str">
        <f>B77&amp;" "&amp;C77</f>
        <v>Alternativos Alternativos</v>
      </c>
      <c r="E77" s="158" t="s">
        <v>15</v>
      </c>
      <c r="F77" s="158"/>
      <c r="G77" s="158"/>
      <c r="H77" s="207"/>
      <c r="I77" s="212"/>
      <c r="J77" s="159"/>
      <c r="K77" s="158"/>
      <c r="L77" s="158"/>
      <c r="M77" s="158"/>
      <c r="N77" s="158"/>
      <c r="O77" s="158"/>
      <c r="P77" s="158"/>
      <c r="Q77" s="158"/>
      <c r="R77" s="158"/>
      <c r="S77" s="158"/>
      <c r="T77" s="158"/>
      <c r="U77" s="178"/>
      <c r="V77" s="178"/>
      <c r="W77" s="178"/>
      <c r="X77" s="202"/>
    </row>
    <row r="78" spans="1:24">
      <c r="E78" s="462" t="s">
        <v>1455</v>
      </c>
      <c r="F78" s="463" t="s">
        <v>718</v>
      </c>
      <c r="G78" s="345" t="s">
        <v>34</v>
      </c>
      <c r="H78" s="346" t="s">
        <v>34</v>
      </c>
      <c r="I78" s="347" t="s">
        <v>34</v>
      </c>
      <c r="J78" s="348" t="s">
        <v>34</v>
      </c>
      <c r="K78" s="466" t="s">
        <v>1341</v>
      </c>
      <c r="L78" s="682" t="s">
        <v>34</v>
      </c>
      <c r="M78" s="682" t="s">
        <v>1323</v>
      </c>
      <c r="N78" s="293" t="s">
        <v>34</v>
      </c>
      <c r="O78" s="463" t="s">
        <v>34</v>
      </c>
      <c r="P78" s="293" t="s">
        <v>608</v>
      </c>
      <c r="Q78" s="161" t="s">
        <v>48</v>
      </c>
      <c r="R78" s="293">
        <v>2</v>
      </c>
      <c r="S78" s="468">
        <v>0.01</v>
      </c>
      <c r="T78" s="466">
        <v>2.5000000000000001E-3</v>
      </c>
      <c r="U78" s="295" t="s">
        <v>34</v>
      </c>
      <c r="V78" s="295" t="s">
        <v>1428</v>
      </c>
      <c r="W78" s="465" t="s">
        <v>34</v>
      </c>
      <c r="X78" s="464" t="s">
        <v>34</v>
      </c>
    </row>
    <row r="79" spans="1:24" ht="5.25" customHeight="1">
      <c r="E79" s="165"/>
      <c r="H79" s="206"/>
      <c r="I79" s="211"/>
    </row>
    <row r="80" spans="1:24" s="153" customFormat="1">
      <c r="A80" s="167"/>
      <c r="B80" s="190" t="s">
        <v>14</v>
      </c>
      <c r="C80" s="190" t="s">
        <v>692</v>
      </c>
      <c r="D80" s="190" t="str">
        <f>B80&amp;" "&amp;C80</f>
        <v>Renda Variável USA</v>
      </c>
      <c r="E80" s="158" t="s">
        <v>609</v>
      </c>
      <c r="F80" s="158"/>
      <c r="G80" s="158"/>
      <c r="H80" s="207"/>
      <c r="I80" s="212"/>
      <c r="J80" s="159"/>
      <c r="K80" s="158"/>
      <c r="L80" s="158"/>
      <c r="M80" s="158"/>
      <c r="N80" s="158"/>
      <c r="O80" s="158"/>
      <c r="P80" s="158"/>
      <c r="Q80" s="158"/>
      <c r="R80" s="158"/>
      <c r="S80" s="158"/>
      <c r="T80" s="158"/>
      <c r="U80" s="178"/>
      <c r="V80" s="178"/>
      <c r="W80" s="178"/>
      <c r="X80" s="202"/>
    </row>
    <row r="81" spans="1:24">
      <c r="E81" s="292" t="s">
        <v>464</v>
      </c>
      <c r="F81" s="293" t="s">
        <v>1403</v>
      </c>
      <c r="G81" s="345" t="s">
        <v>34</v>
      </c>
      <c r="H81" s="346" t="s">
        <v>34</v>
      </c>
      <c r="I81" s="347" t="s">
        <v>34</v>
      </c>
      <c r="J81" s="348" t="s">
        <v>34</v>
      </c>
      <c r="K81" s="217" t="s">
        <v>1341</v>
      </c>
      <c r="L81" s="682" t="s">
        <v>1421</v>
      </c>
      <c r="M81" s="682" t="s">
        <v>1323</v>
      </c>
      <c r="N81" s="293" t="s">
        <v>34</v>
      </c>
      <c r="O81" s="293" t="s">
        <v>674</v>
      </c>
      <c r="P81" s="293" t="s">
        <v>608</v>
      </c>
      <c r="Q81" s="293" t="s">
        <v>49</v>
      </c>
      <c r="R81" s="293">
        <v>2</v>
      </c>
      <c r="S81" s="294">
        <v>2.3999999999999998E-3</v>
      </c>
      <c r="T81" s="163">
        <v>2.5000000000000001E-3</v>
      </c>
      <c r="U81" s="295" t="s">
        <v>34</v>
      </c>
      <c r="V81" s="295" t="s">
        <v>1428</v>
      </c>
      <c r="W81" s="295">
        <v>3010000000</v>
      </c>
      <c r="X81" s="296">
        <v>41758</v>
      </c>
    </row>
    <row r="82" spans="1:24" ht="5.25" customHeight="1">
      <c r="E82" s="165"/>
      <c r="H82" s="206"/>
      <c r="I82" s="211"/>
    </row>
    <row r="83" spans="1:24" s="153" customFormat="1">
      <c r="A83" s="167"/>
      <c r="B83" s="190" t="s">
        <v>14</v>
      </c>
      <c r="C83" s="190" t="s">
        <v>612</v>
      </c>
      <c r="D83" s="190" t="str">
        <f>B83&amp;" "&amp;C83</f>
        <v>Renda Variável China</v>
      </c>
      <c r="E83" s="158" t="s">
        <v>612</v>
      </c>
      <c r="F83" s="158"/>
      <c r="G83" s="158"/>
      <c r="H83" s="207"/>
      <c r="I83" s="212"/>
      <c r="J83" s="159"/>
      <c r="K83" s="158"/>
      <c r="L83" s="158"/>
      <c r="M83" s="158"/>
      <c r="N83" s="158"/>
      <c r="O83" s="158"/>
      <c r="P83" s="158"/>
      <c r="Q83" s="158"/>
      <c r="R83" s="158"/>
      <c r="S83" s="158"/>
      <c r="T83" s="158"/>
      <c r="U83" s="178"/>
      <c r="V83" s="178"/>
      <c r="W83" s="178"/>
      <c r="X83" s="202"/>
    </row>
    <row r="84" spans="1:24">
      <c r="E84" s="292" t="s">
        <v>1400</v>
      </c>
      <c r="F84" s="293" t="s">
        <v>1403</v>
      </c>
      <c r="G84" s="345" t="s">
        <v>34</v>
      </c>
      <c r="H84" s="346" t="s">
        <v>34</v>
      </c>
      <c r="I84" s="347" t="s">
        <v>34</v>
      </c>
      <c r="J84" s="348" t="s">
        <v>34</v>
      </c>
      <c r="K84" s="217" t="s">
        <v>1341</v>
      </c>
      <c r="L84" s="682" t="s">
        <v>34</v>
      </c>
      <c r="M84" s="682" t="s">
        <v>1323</v>
      </c>
      <c r="N84" s="293" t="s">
        <v>34</v>
      </c>
      <c r="O84" s="293" t="s">
        <v>674</v>
      </c>
      <c r="P84" s="293" t="s">
        <v>608</v>
      </c>
      <c r="Q84" s="161" t="s">
        <v>48</v>
      </c>
      <c r="R84" s="293">
        <v>2</v>
      </c>
      <c r="S84" s="294">
        <v>8.8999999999999999E-3</v>
      </c>
      <c r="T84" s="163">
        <v>2.5000000000000001E-3</v>
      </c>
      <c r="U84" s="295" t="s">
        <v>34</v>
      </c>
      <c r="V84" s="295" t="s">
        <v>1428</v>
      </c>
      <c r="W84" s="295">
        <v>484000000</v>
      </c>
      <c r="X84" s="296">
        <v>44186</v>
      </c>
    </row>
    <row r="85" spans="1:24" ht="5.25" customHeight="1">
      <c r="E85" s="165"/>
      <c r="H85" s="206"/>
      <c r="I85" s="211"/>
    </row>
    <row r="86" spans="1:24" s="153" customFormat="1">
      <c r="A86" s="167"/>
      <c r="B86" s="190" t="s">
        <v>14</v>
      </c>
      <c r="C86" s="190" t="s">
        <v>613</v>
      </c>
      <c r="D86" s="190" t="str">
        <f>B86&amp;" "&amp;C86</f>
        <v>Renda Variável Europa</v>
      </c>
      <c r="E86" s="158" t="s">
        <v>613</v>
      </c>
      <c r="F86" s="158"/>
      <c r="G86" s="158"/>
      <c r="H86" s="207"/>
      <c r="I86" s="212"/>
      <c r="J86" s="159"/>
      <c r="K86" s="158"/>
      <c r="L86" s="158"/>
      <c r="M86" s="158"/>
      <c r="N86" s="158"/>
      <c r="O86" s="158"/>
      <c r="P86" s="158"/>
      <c r="Q86" s="158"/>
      <c r="R86" s="158"/>
      <c r="S86" s="158"/>
      <c r="T86" s="158"/>
      <c r="U86" s="178"/>
      <c r="V86" s="178"/>
      <c r="W86" s="178"/>
      <c r="X86" s="202"/>
    </row>
    <row r="87" spans="1:24">
      <c r="E87" s="292" t="s">
        <v>1401</v>
      </c>
      <c r="F87" s="293" t="s">
        <v>1403</v>
      </c>
      <c r="G87" s="345" t="s">
        <v>34</v>
      </c>
      <c r="H87" s="346" t="s">
        <v>34</v>
      </c>
      <c r="I87" s="347" t="s">
        <v>34</v>
      </c>
      <c r="J87" s="348" t="s">
        <v>34</v>
      </c>
      <c r="K87" s="217" t="s">
        <v>1341</v>
      </c>
      <c r="L87" s="682" t="s">
        <v>34</v>
      </c>
      <c r="M87" s="682" t="s">
        <v>1323</v>
      </c>
      <c r="N87" s="293" t="s">
        <v>34</v>
      </c>
      <c r="O87" s="293" t="s">
        <v>674</v>
      </c>
      <c r="P87" s="293" t="s">
        <v>608</v>
      </c>
      <c r="Q87" s="161" t="s">
        <v>48</v>
      </c>
      <c r="R87" s="293">
        <v>2</v>
      </c>
      <c r="S87" s="294">
        <v>3.8999999999999998E-3</v>
      </c>
      <c r="T87" s="163">
        <v>2.5000000000000001E-3</v>
      </c>
      <c r="U87" s="295" t="s">
        <v>34</v>
      </c>
      <c r="V87" s="295" t="s">
        <v>1428</v>
      </c>
      <c r="W87" s="295">
        <v>45310000</v>
      </c>
      <c r="X87" s="296">
        <v>44215</v>
      </c>
    </row>
    <row r="88" spans="1:24" ht="5.25" customHeight="1">
      <c r="E88" s="165"/>
      <c r="H88" s="206"/>
      <c r="I88" s="211"/>
    </row>
    <row r="89" spans="1:24" s="153" customFormat="1">
      <c r="A89" s="167"/>
      <c r="B89" s="190" t="s">
        <v>14</v>
      </c>
      <c r="C89" s="190" t="s">
        <v>611</v>
      </c>
      <c r="D89" s="190" t="str">
        <f>B89&amp;" "&amp;C89</f>
        <v>Renda Variável Global</v>
      </c>
      <c r="E89" s="158" t="s">
        <v>611</v>
      </c>
      <c r="F89" s="158"/>
      <c r="G89" s="158"/>
      <c r="H89" s="207"/>
      <c r="I89" s="212"/>
      <c r="J89" s="159"/>
      <c r="K89" s="158"/>
      <c r="L89" s="158"/>
      <c r="M89" s="158"/>
      <c r="N89" s="158"/>
      <c r="O89" s="158"/>
      <c r="P89" s="158"/>
      <c r="Q89" s="158"/>
      <c r="R89" s="158"/>
      <c r="S89" s="158"/>
      <c r="T89" s="158"/>
      <c r="U89" s="178"/>
      <c r="V89" s="178"/>
      <c r="W89" s="178"/>
      <c r="X89" s="202"/>
    </row>
    <row r="90" spans="1:24">
      <c r="E90" s="292" t="s">
        <v>1402</v>
      </c>
      <c r="F90" s="293" t="s">
        <v>1403</v>
      </c>
      <c r="G90" s="345" t="s">
        <v>34</v>
      </c>
      <c r="H90" s="346" t="s">
        <v>34</v>
      </c>
      <c r="I90" s="347" t="s">
        <v>34</v>
      </c>
      <c r="J90" s="348" t="s">
        <v>34</v>
      </c>
      <c r="K90" s="217" t="s">
        <v>1341</v>
      </c>
      <c r="L90" s="682" t="s">
        <v>34</v>
      </c>
      <c r="M90" s="682" t="s">
        <v>1323</v>
      </c>
      <c r="N90" s="293" t="s">
        <v>34</v>
      </c>
      <c r="O90" s="293" t="s">
        <v>674</v>
      </c>
      <c r="P90" s="293" t="s">
        <v>608</v>
      </c>
      <c r="Q90" s="161" t="s">
        <v>48</v>
      </c>
      <c r="R90" s="293">
        <v>2</v>
      </c>
      <c r="S90" s="294">
        <v>3.8E-3</v>
      </c>
      <c r="T90" s="163">
        <v>2.5000000000000001E-3</v>
      </c>
      <c r="U90" s="295" t="s">
        <v>34</v>
      </c>
      <c r="V90" s="295" t="s">
        <v>1428</v>
      </c>
      <c r="W90" s="295">
        <v>50720000</v>
      </c>
      <c r="X90" s="296">
        <v>44489</v>
      </c>
    </row>
    <row r="91" spans="1:24" ht="5.25" customHeight="1">
      <c r="E91" s="165"/>
      <c r="H91" s="206"/>
      <c r="I91" s="211"/>
    </row>
    <row r="92" spans="1:24" s="153" customFormat="1">
      <c r="A92" s="167"/>
      <c r="B92" s="190" t="s">
        <v>14</v>
      </c>
      <c r="C92" s="190" t="s">
        <v>698</v>
      </c>
      <c r="D92" s="190" t="str">
        <f>B92&amp;" "&amp;C92</f>
        <v>Renda Variável EM</v>
      </c>
      <c r="E92" s="158" t="s">
        <v>698</v>
      </c>
      <c r="F92" s="158"/>
      <c r="G92" s="158"/>
      <c r="H92" s="207"/>
      <c r="I92" s="212"/>
      <c r="J92" s="159"/>
      <c r="K92" s="158"/>
      <c r="L92" s="158"/>
      <c r="M92" s="158"/>
      <c r="N92" s="158"/>
      <c r="O92" s="158"/>
      <c r="P92" s="158"/>
      <c r="Q92" s="158"/>
      <c r="R92" s="158"/>
      <c r="S92" s="158"/>
      <c r="T92" s="158"/>
      <c r="U92" s="178"/>
      <c r="V92" s="178"/>
      <c r="W92" s="178"/>
      <c r="X92" s="202"/>
    </row>
    <row r="93" spans="1:24">
      <c r="E93" s="292" t="s">
        <v>1404</v>
      </c>
      <c r="F93" s="293" t="s">
        <v>1403</v>
      </c>
      <c r="G93" s="345" t="s">
        <v>34</v>
      </c>
      <c r="H93" s="346" t="s">
        <v>34</v>
      </c>
      <c r="I93" s="347" t="s">
        <v>34</v>
      </c>
      <c r="J93" s="348" t="s">
        <v>34</v>
      </c>
      <c r="K93" s="217" t="s">
        <v>1341</v>
      </c>
      <c r="L93" s="682" t="s">
        <v>34</v>
      </c>
      <c r="M93" s="682" t="s">
        <v>1323</v>
      </c>
      <c r="N93" s="293" t="s">
        <v>34</v>
      </c>
      <c r="O93" s="293" t="s">
        <v>674</v>
      </c>
      <c r="P93" s="293" t="s">
        <v>608</v>
      </c>
      <c r="Q93" s="161" t="s">
        <v>48</v>
      </c>
      <c r="R93" s="293">
        <v>2</v>
      </c>
      <c r="S93" s="294">
        <v>0.01</v>
      </c>
      <c r="T93" s="163">
        <v>2.5000000000000001E-3</v>
      </c>
      <c r="U93" s="295" t="s">
        <v>34</v>
      </c>
      <c r="V93" s="295" t="s">
        <v>1428</v>
      </c>
      <c r="W93" s="295">
        <v>13540000</v>
      </c>
      <c r="X93" s="296">
        <v>44375</v>
      </c>
    </row>
    <row r="94" spans="1:24" ht="5.25" customHeight="1">
      <c r="E94" s="165"/>
      <c r="H94" s="206"/>
      <c r="I94" s="211"/>
    </row>
    <row r="95" spans="1:24" s="153" customFormat="1" ht="11.25" customHeight="1">
      <c r="B95" s="190"/>
      <c r="C95" s="190"/>
      <c r="D95" s="190"/>
      <c r="I95" s="154"/>
      <c r="J95" s="154"/>
    </row>
    <row r="96" spans="1:24">
      <c r="B96" s="200" t="s">
        <v>1345</v>
      </c>
      <c r="C96" s="200"/>
    </row>
  </sheetData>
  <mergeCells count="1">
    <mergeCell ref="E2:H3"/>
  </mergeCells>
  <conditionalFormatting sqref="E32:O32">
    <cfRule type="expression" dxfId="84" priority="191">
      <formula>AND(E32&lt;&gt;"",#REF!="",OR(COLUMN(E32)=COLUMN(#REF!),COLUMN(E32)=COLUMN(#REF!)))</formula>
    </cfRule>
  </conditionalFormatting>
  <conditionalFormatting sqref="E43:O43">
    <cfRule type="expression" dxfId="83" priority="190">
      <formula>AND(E43&lt;&gt;"",#REF!="",OR(COLUMN(E43)=COLUMN(#REF!),COLUMN(E43)=COLUMN(#REF!)))</formula>
    </cfRule>
  </conditionalFormatting>
  <conditionalFormatting sqref="E88:K89 E91:K91 E90:F90 K90 E59:O59 E76:O76 E82:O82 E85:O85 E94:O94 L88:O91 E79:O79">
    <cfRule type="expression" dxfId="82" priority="189">
      <formula>AND(E59&lt;&gt;"",#REF!="",OR(COLUMN(E59)=COLUMN(#REF!),COLUMN(E59)=COLUMN(#REF!)))</formula>
    </cfRule>
  </conditionalFormatting>
  <conditionalFormatting sqref="J38:J42 J47:J49 E69:G69 E67:G67 F13:G13 F12:H12 I12:K13 J14:K16 K40:K42 K38 J37:K37 F39:K39 L37:L42 L69:O69 I67:M67 N61:O67 L12:M20 N11:O20 L25:O31 M34:O42 N45:O49 N54:O58 F14:I20 L74:O75 F78:O78 L81:O81 L84:O84 L87:O87 L90:O90 L93:O93 E25:K25 K26:K27 F26:J28 H12:H20 G29:K31 G37:H42 G47:H49 F34:L36 H45:J46 H54:K58 H61:K66 E54:E58 E61:E66 E45:E49 E34:E42 E25:E31 E11:E20">
    <cfRule type="expression" dxfId="81" priority="188">
      <formula>AND(E11&lt;&gt;"",#REF!="",OR(COLUMN(E11)=COLUMN(#REF!),COLUMN(E11)=COLUMN(#REF!)))</formula>
    </cfRule>
  </conditionalFormatting>
  <conditionalFormatting sqref="J69:K69 G45:G46 K45:K49 J18:K18 J17 J19:J20 G61:G66">
    <cfRule type="expression" dxfId="80" priority="185">
      <formula>AND(G17&lt;&gt;"",#REF!="",OR(COLUMN(G17)=COLUMN(#REF!),COLUMN(G17)=COLUMN(#REF!)))</formula>
    </cfRule>
  </conditionalFormatting>
  <conditionalFormatting sqref="I69">
    <cfRule type="expression" dxfId="79" priority="172">
      <formula>AND(I69&lt;&gt;"",#REF!="",OR(COLUMN(I69)=COLUMN(#REF!),COLUMN(I69)=COLUMN(#REF!)))</formula>
    </cfRule>
  </conditionalFormatting>
  <conditionalFormatting sqref="F45:F46">
    <cfRule type="expression" dxfId="78" priority="170">
      <formula>AND(F45&lt;&gt;"",#REF!="",OR(COLUMN(F45)=COLUMN(#REF!),COLUMN(F45)=COLUMN(#REF!)))</formula>
    </cfRule>
  </conditionalFormatting>
  <conditionalFormatting sqref="F54:F55">
    <cfRule type="expression" dxfId="77" priority="169">
      <formula>AND(F54&lt;&gt;"",#REF!="",OR(COLUMN(F54)=COLUMN(#REF!),COLUMN(F54)=COLUMN(#REF!)))</formula>
    </cfRule>
  </conditionalFormatting>
  <conditionalFormatting sqref="F61:F63">
    <cfRule type="expression" dxfId="76" priority="168">
      <formula>AND(F61&lt;&gt;"",#REF!="",OR(COLUMN(F61)=COLUMN(#REF!),COLUMN(F61)=COLUMN(#REF!)))</formula>
    </cfRule>
  </conditionalFormatting>
  <conditionalFormatting sqref="F29:F31">
    <cfRule type="expression" dxfId="75" priority="156">
      <formula>AND(F29&lt;&gt;"",#REF!="",OR(COLUMN(F29)=COLUMN(#REF!),COLUMN(F29)=COLUMN(#REF!)))</formula>
    </cfRule>
  </conditionalFormatting>
  <conditionalFormatting sqref="F39">
    <cfRule type="expression" dxfId="74" priority="155">
      <formula>AND(F39&lt;&gt;"",#REF!="",OR(COLUMN(F39)=COLUMN(#REF!),COLUMN(F39)=COLUMN(#REF!)))</formula>
    </cfRule>
  </conditionalFormatting>
  <conditionalFormatting sqref="F37:F39">
    <cfRule type="expression" dxfId="73" priority="153">
      <formula>AND(F37&lt;&gt;"",#REF!="",OR(COLUMN(F37)=COLUMN(#REF!),COLUMN(F37)=COLUMN(#REF!)))</formula>
    </cfRule>
  </conditionalFormatting>
  <conditionalFormatting sqref="F40:F42">
    <cfRule type="expression" dxfId="72" priority="152">
      <formula>AND(F40&lt;&gt;"",#REF!="",OR(COLUMN(F40)=COLUMN(#REF!),COLUMN(F40)=COLUMN(#REF!)))</formula>
    </cfRule>
  </conditionalFormatting>
  <conditionalFormatting sqref="I37:I42">
    <cfRule type="expression" dxfId="71" priority="151">
      <formula>AND(I37&lt;&gt;"",#REF!="",OR(COLUMN(I37)=COLUMN(#REF!),COLUMN(I37)=COLUMN(#REF!)))</formula>
    </cfRule>
  </conditionalFormatting>
  <conditionalFormatting sqref="F47:F49">
    <cfRule type="expression" dxfId="70" priority="150">
      <formula>AND(F47&lt;&gt;"",#REF!="",OR(COLUMN(F47)=COLUMN(#REF!),COLUMN(F47)=COLUMN(#REF!)))</formula>
    </cfRule>
  </conditionalFormatting>
  <conditionalFormatting sqref="I47:I49">
    <cfRule type="expression" dxfId="69" priority="149">
      <formula>AND(I47&lt;&gt;"",#REF!="",OR(COLUMN(I47)=COLUMN(#REF!),COLUMN(I47)=COLUMN(#REF!)))</formula>
    </cfRule>
  </conditionalFormatting>
  <conditionalFormatting sqref="F56">
    <cfRule type="expression" dxfId="68" priority="148">
      <formula>AND(F56&lt;&gt;"",#REF!="",OR(COLUMN(F56)=COLUMN(#REF!),COLUMN(F56)=COLUMN(#REF!)))</formula>
    </cfRule>
  </conditionalFormatting>
  <conditionalFormatting sqref="F57">
    <cfRule type="expression" dxfId="67" priority="147">
      <formula>AND(F57&lt;&gt;"",#REF!="",OR(COLUMN(F57)=COLUMN(#REF!),COLUMN(F57)=COLUMN(#REF!)))</formula>
    </cfRule>
  </conditionalFormatting>
  <conditionalFormatting sqref="F58">
    <cfRule type="expression" dxfId="66" priority="146">
      <formula>AND(F58&lt;&gt;"",#REF!="",OR(COLUMN(F58)=COLUMN(#REF!),COLUMN(F58)=COLUMN(#REF!)))</formula>
    </cfRule>
  </conditionalFormatting>
  <conditionalFormatting sqref="I56:I58">
    <cfRule type="expression" dxfId="65" priority="143">
      <formula>AND(I56&lt;&gt;"",#REF!="",OR(COLUMN(I56)=COLUMN(#REF!),COLUMN(I56)=COLUMN(#REF!)))</formula>
    </cfRule>
  </conditionalFormatting>
  <conditionalFormatting sqref="F64">
    <cfRule type="expression" dxfId="64" priority="142">
      <formula>AND(F64&lt;&gt;"",#REF!="",OR(COLUMN(F64)=COLUMN(#REF!),COLUMN(F64)=COLUMN(#REF!)))</formula>
    </cfRule>
  </conditionalFormatting>
  <conditionalFormatting sqref="F65">
    <cfRule type="expression" dxfId="63" priority="141">
      <formula>AND(F65&lt;&gt;"",#REF!="",OR(COLUMN(F65)=COLUMN(#REF!),COLUMN(F65)=COLUMN(#REF!)))</formula>
    </cfRule>
  </conditionalFormatting>
  <conditionalFormatting sqref="F66">
    <cfRule type="expression" dxfId="62" priority="140">
      <formula>AND(F66&lt;&gt;"",#REF!="",OR(COLUMN(F66)=COLUMN(#REF!),COLUMN(F66)=COLUMN(#REF!)))</formula>
    </cfRule>
  </conditionalFormatting>
  <conditionalFormatting sqref="I64:I66">
    <cfRule type="expression" dxfId="61" priority="139">
      <formula>AND(I64&lt;&gt;"",#REF!="",OR(COLUMN(I64)=COLUMN(#REF!),COLUMN(I64)=COLUMN(#REF!)))</formula>
    </cfRule>
  </conditionalFormatting>
  <conditionalFormatting sqref="K20">
    <cfRule type="expression" dxfId="60" priority="135">
      <formula>AND(K20&lt;&gt;"",#REF!="",OR(COLUMN(K20)=COLUMN(#REF!),COLUMN(K20)=COLUMN(#REF!)))</formula>
    </cfRule>
  </conditionalFormatting>
  <conditionalFormatting sqref="K17">
    <cfRule type="expression" dxfId="59" priority="134">
      <formula>AND(K17&lt;&gt;"",#REF!="",OR(COLUMN(K17)=COLUMN(#REF!),COLUMN(K17)=COLUMN(#REF!)))</formula>
    </cfRule>
  </conditionalFormatting>
  <conditionalFormatting sqref="K19">
    <cfRule type="expression" dxfId="58" priority="133">
      <formula>AND(K19&lt;&gt;"",#REF!="",OR(COLUMN(K19)=COLUMN(#REF!),COLUMN(K19)=COLUMN(#REF!)))</formula>
    </cfRule>
  </conditionalFormatting>
  <conditionalFormatting sqref="K28">
    <cfRule type="expression" dxfId="57" priority="132">
      <formula>AND(K28&lt;&gt;"",#REF!="",OR(COLUMN(K28)=COLUMN(#REF!),COLUMN(K28)=COLUMN(#REF!)))</formula>
    </cfRule>
  </conditionalFormatting>
  <conditionalFormatting sqref="E81 E84 E87 E90 H81:K81 H84:K84 H87:K87 H90:K90 H74:K75 E74:E75">
    <cfRule type="expression" dxfId="56" priority="121">
      <formula>AND(E74&lt;&gt;"",#REF!="",OR(COLUMN(E74)=COLUMN(#REF!),COLUMN(E74)=COLUMN(#REF!)))</formula>
    </cfRule>
  </conditionalFormatting>
  <conditionalFormatting sqref="F74:F75">
    <cfRule type="expression" dxfId="55" priority="119">
      <formula>AND(F74&lt;&gt;"",#REF!="",OR(COLUMN(F74)=COLUMN(#REF!),COLUMN(F74)=COLUMN(#REF!)))</formula>
    </cfRule>
  </conditionalFormatting>
  <conditionalFormatting sqref="G74:G75">
    <cfRule type="expression" dxfId="54" priority="114">
      <formula>AND(G74&lt;&gt;"",#REF!="",OR(COLUMN(G74)=COLUMN(#REF!),COLUMN(G74)=COLUMN(#REF!)))</formula>
    </cfRule>
  </conditionalFormatting>
  <conditionalFormatting sqref="F81">
    <cfRule type="expression" dxfId="53" priority="101">
      <formula>AND(F81&lt;&gt;"",#REF!="",OR(COLUMN(F81)=COLUMN(#REF!),COLUMN(F81)=COLUMN(#REF!)))</formula>
    </cfRule>
  </conditionalFormatting>
  <conditionalFormatting sqref="F84">
    <cfRule type="expression" dxfId="52" priority="100">
      <formula>AND(F84&lt;&gt;"",#REF!="",OR(COLUMN(F84)=COLUMN(#REF!),COLUMN(F84)=COLUMN(#REF!)))</formula>
    </cfRule>
  </conditionalFormatting>
  <conditionalFormatting sqref="F90">
    <cfRule type="expression" dxfId="51" priority="99">
      <formula>AND(F90&lt;&gt;"",#REF!="",OR(COLUMN(F90)=COLUMN(#REF!),COLUMN(F90)=COLUMN(#REF!)))</formula>
    </cfRule>
  </conditionalFormatting>
  <conditionalFormatting sqref="F87">
    <cfRule type="expression" dxfId="50" priority="98">
      <formula>AND(F87&lt;&gt;"",#REF!="",OR(COLUMN(F87)=COLUMN(#REF!),COLUMN(F87)=COLUMN(#REF!)))</formula>
    </cfRule>
  </conditionalFormatting>
  <conditionalFormatting sqref="K93 E93">
    <cfRule type="expression" dxfId="49" priority="59">
      <formula>AND(E93&lt;&gt;"",#REF!="",OR(COLUMN(E93)=COLUMN(#REF!),COLUMN(E93)=COLUMN(#REF!)))</formula>
    </cfRule>
  </conditionalFormatting>
  <conditionalFormatting sqref="F93">
    <cfRule type="expression" dxfId="48" priority="57">
      <formula>AND(F93&lt;&gt;"",#REF!="",OR(COLUMN(F93)=COLUMN(#REF!),COLUMN(F93)=COLUMN(#REF!)))</formula>
    </cfRule>
  </conditionalFormatting>
  <conditionalFormatting sqref="G81">
    <cfRule type="expression" dxfId="47" priority="55">
      <formula>AND(G81&lt;&gt;"",#REF!="",OR(COLUMN(G81)=COLUMN(#REF!),COLUMN(G81)=COLUMN(#REF!)))</formula>
    </cfRule>
  </conditionalFormatting>
  <conditionalFormatting sqref="G84">
    <cfRule type="expression" dxfId="46" priority="54">
      <formula>AND(G84&lt;&gt;"",#REF!="",OR(COLUMN(G84)=COLUMN(#REF!),COLUMN(G84)=COLUMN(#REF!)))</formula>
    </cfRule>
  </conditionalFormatting>
  <conditionalFormatting sqref="G87">
    <cfRule type="expression" dxfId="45" priority="53">
      <formula>AND(G87&lt;&gt;"",#REF!="",OR(COLUMN(G87)=COLUMN(#REF!),COLUMN(G87)=COLUMN(#REF!)))</formula>
    </cfRule>
  </conditionalFormatting>
  <conditionalFormatting sqref="G90">
    <cfRule type="expression" dxfId="44" priority="52">
      <formula>AND(G90&lt;&gt;"",#REF!="",OR(COLUMN(G90)=COLUMN(#REF!),COLUMN(G90)=COLUMN(#REF!)))</formula>
    </cfRule>
  </conditionalFormatting>
  <conditionalFormatting sqref="H93:J93">
    <cfRule type="expression" dxfId="43" priority="51">
      <formula>AND(H93&lt;&gt;"",#REF!="",OR(COLUMN(H93)=COLUMN(#REF!),COLUMN(H93)=COLUMN(#REF!)))</formula>
    </cfRule>
  </conditionalFormatting>
  <conditionalFormatting sqref="G93">
    <cfRule type="expression" dxfId="42" priority="50">
      <formula>AND(G93&lt;&gt;"",#REF!="",OR(COLUMN(G93)=COLUMN(#REF!),COLUMN(G93)=COLUMN(#REF!)))</formula>
    </cfRule>
  </conditionalFormatting>
  <conditionalFormatting sqref="H11:K12">
    <cfRule type="expression" dxfId="41" priority="49">
      <formula>AND(H11&lt;&gt;"",#REF!="",OR(COLUMN(H11)=COLUMN(#REF!),COLUMN(H11)=COLUMN(#REF!)))</formula>
    </cfRule>
  </conditionalFormatting>
  <conditionalFormatting sqref="F11:F12">
    <cfRule type="expression" dxfId="40" priority="48">
      <formula>AND(F11&lt;&gt;"",#REF!="",OR(COLUMN(F11)=COLUMN(#REF!),COLUMN(F11)=COLUMN(#REF!)))</formula>
    </cfRule>
  </conditionalFormatting>
  <conditionalFormatting sqref="G11:G12">
    <cfRule type="expression" dxfId="39" priority="45">
      <formula>AND(G11&lt;&gt;"",#REF!="",OR(COLUMN(G11)=COLUMN(#REF!),COLUMN(G11)=COLUMN(#REF!)))</formula>
    </cfRule>
  </conditionalFormatting>
  <conditionalFormatting sqref="M11:N12">
    <cfRule type="expression" dxfId="38" priority="20">
      <formula>AND(M11&lt;&gt;"",#REF!="",OR(COLUMN(M11)=COLUMN(#REF!),COLUMN(M11)=COLUMN(#REF!)))</formula>
    </cfRule>
  </conditionalFormatting>
  <conditionalFormatting sqref="L56:L58">
    <cfRule type="expression" dxfId="37" priority="17">
      <formula>AND(L56&lt;&gt;"",#REF!="",OR(COLUMN(L56)=COLUMN(#REF!),COLUMN(L56)=COLUMN(#REF!)))</formula>
    </cfRule>
  </conditionalFormatting>
  <conditionalFormatting sqref="L54:L55">
    <cfRule type="expression" dxfId="36" priority="15">
      <formula>AND(L54&lt;&gt;"",#REF!="",OR(COLUMN(L54)=COLUMN(#REF!),COLUMN(L54)=COLUMN(#REF!)))</formula>
    </cfRule>
  </conditionalFormatting>
  <conditionalFormatting sqref="L61:L63">
    <cfRule type="expression" dxfId="35" priority="14">
      <formula>AND(L61&lt;&gt;"",#REF!="",OR(COLUMN(L61)=COLUMN(#REF!),COLUMN(L61)=COLUMN(#REF!)))</formula>
    </cfRule>
  </conditionalFormatting>
  <conditionalFormatting sqref="L64:L66">
    <cfRule type="expression" dxfId="34" priority="13">
      <formula>AND(L64&lt;&gt;"",#REF!="",OR(COLUMN(L64)=COLUMN(#REF!),COLUMN(L64)=COLUMN(#REF!)))</formula>
    </cfRule>
  </conditionalFormatting>
  <conditionalFormatting sqref="L11:L12">
    <cfRule type="expression" dxfId="33" priority="12">
      <formula>AND(L11&lt;&gt;"",#REF!="",OR(COLUMN(L11)=COLUMN(#REF!),COLUMN(L11)=COLUMN(#REF!)))</formula>
    </cfRule>
  </conditionalFormatting>
  <conditionalFormatting sqref="L45:L46">
    <cfRule type="expression" dxfId="32" priority="11">
      <formula>AND(L45&lt;&gt;"",#REF!="",OR(COLUMN(L45)=COLUMN(#REF!),COLUMN(L45)=COLUMN(#REF!)))</formula>
    </cfRule>
  </conditionalFormatting>
  <conditionalFormatting sqref="L47:L49">
    <cfRule type="expression" dxfId="31" priority="10">
      <formula>AND(L47&lt;&gt;"",#REF!="",OR(COLUMN(L47)=COLUMN(#REF!),COLUMN(L47)=COLUMN(#REF!)))</formula>
    </cfRule>
  </conditionalFormatting>
  <conditionalFormatting sqref="M45:N49">
    <cfRule type="expression" dxfId="30" priority="9">
      <formula>AND(M45&lt;&gt;"",#REF!="",OR(COLUMN(M45)=COLUMN(#REF!),COLUMN(M45)=COLUMN(#REF!)))</formula>
    </cfRule>
  </conditionalFormatting>
  <conditionalFormatting sqref="M54:N58">
    <cfRule type="expression" dxfId="29" priority="8">
      <formula>AND(M54&lt;&gt;"",#REF!="",OR(COLUMN(M54)=COLUMN(#REF!),COLUMN(M54)=COLUMN(#REF!)))</formula>
    </cfRule>
  </conditionalFormatting>
  <conditionalFormatting sqref="M61:N66">
    <cfRule type="expression" dxfId="28" priority="7">
      <formula>AND(M61&lt;&gt;"",#REF!="",OR(COLUMN(M61)=COLUMN(#REF!),COLUMN(M61)=COLUMN(#REF!)))</formula>
    </cfRule>
  </conditionalFormatting>
  <conditionalFormatting sqref="E78">
    <cfRule type="expression" dxfId="27" priority="2">
      <formula>AND(E78&lt;&gt;"",#REF!="",OR(COLUMN(E78)=COLUMN(#REF!),COLUMN(E78)=COLUMN(#REF!)))</formula>
    </cfRule>
  </conditionalFormatting>
  <conditionalFormatting sqref="G54:G58">
    <cfRule type="expression" dxfId="26" priority="1">
      <formula>AND(G54&lt;&gt;"",#REF!="",OR(COLUMN(G54)=COLUMN(#REF!),COLUMN(G54)=COLUMN(#REF!)))</formula>
    </cfRule>
  </conditionalFormatting>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24B1B-2E15-41A9-B766-D3C5F34E2C48}">
  <sheetPr codeName="Sheet23">
    <tabColor theme="0" tint="-0.499984740745262"/>
  </sheetPr>
  <dimension ref="B1:K50"/>
  <sheetViews>
    <sheetView showGridLines="0" zoomScale="85" zoomScaleNormal="85" workbookViewId="0">
      <selection activeCell="I29" sqref="I29"/>
    </sheetView>
  </sheetViews>
  <sheetFormatPr defaultColWidth="10.69921875" defaultRowHeight="15"/>
  <cols>
    <col min="1" max="1" width="1.69921875" style="685" customWidth="1"/>
    <col min="2" max="2" width="7.8984375" style="192" hidden="1" customWidth="1"/>
    <col min="3" max="3" width="10.69921875" style="192" hidden="1" customWidth="1"/>
    <col min="4" max="4" width="9.59765625" style="192" hidden="1" customWidth="1"/>
    <col min="5" max="5" width="29" style="685" customWidth="1"/>
    <col min="6" max="6" width="9.69921875" style="686" customWidth="1"/>
    <col min="7" max="7" width="7.59765625" style="686" customWidth="1"/>
    <col min="8" max="8" width="9.796875" style="686" customWidth="1"/>
    <col min="9" max="9" width="9.19921875" style="687" customWidth="1"/>
    <col min="10" max="10" width="11.09765625" style="687" customWidth="1"/>
    <col min="11" max="11" width="9.796875" style="686" customWidth="1"/>
    <col min="12" max="16384" width="10.69921875" style="685"/>
  </cols>
  <sheetData>
    <row r="1" spans="2:11" ht="5.0999999999999996" customHeight="1"/>
    <row r="2" spans="2:11" s="179" customFormat="1" ht="31.5" customHeight="1">
      <c r="B2" s="193"/>
      <c r="C2" s="193"/>
      <c r="D2" s="193"/>
      <c r="E2" s="782" t="s">
        <v>1475</v>
      </c>
      <c r="F2" s="783"/>
      <c r="G2" s="783"/>
      <c r="H2" s="783"/>
      <c r="I2" s="783"/>
      <c r="J2" s="688"/>
      <c r="K2" s="688"/>
    </row>
    <row r="3" spans="2:11" s="115" customFormat="1" ht="17.25" customHeight="1">
      <c r="B3" s="194"/>
      <c r="C3" s="194"/>
      <c r="D3" s="194"/>
      <c r="E3" s="782"/>
      <c r="F3" s="783"/>
      <c r="G3" s="783"/>
      <c r="H3" s="783"/>
      <c r="I3" s="783"/>
      <c r="J3" s="688"/>
      <c r="K3" s="688"/>
    </row>
    <row r="4" spans="2:11" s="179" customFormat="1" ht="5.25" customHeight="1">
      <c r="B4" s="193"/>
      <c r="C4" s="193"/>
      <c r="D4" s="193"/>
      <c r="F4" s="689"/>
      <c r="G4" s="689"/>
      <c r="H4" s="689"/>
      <c r="I4" s="688"/>
      <c r="J4" s="688"/>
      <c r="K4" s="689"/>
    </row>
    <row r="5" spans="2:11" s="151" customFormat="1" ht="5.25" customHeight="1">
      <c r="B5" s="31"/>
      <c r="C5" s="31"/>
      <c r="D5" s="31"/>
      <c r="F5" s="690"/>
      <c r="G5" s="690"/>
      <c r="H5" s="690"/>
      <c r="I5" s="691"/>
      <c r="J5" s="691"/>
      <c r="K5" s="690"/>
    </row>
    <row r="6" spans="2:11" s="181" customFormat="1" ht="21.75" customHeight="1">
      <c r="B6" s="195"/>
      <c r="C6" s="195"/>
      <c r="D6" s="195"/>
      <c r="E6" s="182" t="s">
        <v>1334</v>
      </c>
      <c r="F6" s="692"/>
      <c r="G6" s="692"/>
      <c r="H6" s="692"/>
      <c r="I6" s="693"/>
      <c r="J6" s="693"/>
      <c r="K6" s="692"/>
    </row>
    <row r="7" spans="2:11" s="151" customFormat="1" ht="5.25" customHeight="1">
      <c r="B7" s="31"/>
      <c r="C7" s="31"/>
      <c r="D7" s="31"/>
      <c r="E7" s="30"/>
      <c r="F7" s="690"/>
      <c r="G7" s="690"/>
      <c r="H7" s="690"/>
      <c r="I7" s="691"/>
      <c r="J7" s="691"/>
      <c r="K7" s="690"/>
    </row>
    <row r="8" spans="2:11" s="114" customFormat="1" ht="34.5" customHeight="1">
      <c r="B8" s="191" t="s">
        <v>657</v>
      </c>
      <c r="C8" s="191" t="s">
        <v>1346</v>
      </c>
      <c r="D8" s="191" t="s">
        <v>1348</v>
      </c>
      <c r="E8" s="120" t="s">
        <v>1336</v>
      </c>
      <c r="F8" s="96" t="s">
        <v>1366</v>
      </c>
      <c r="G8" s="96" t="s">
        <v>1359</v>
      </c>
      <c r="H8" s="96" t="s">
        <v>1476</v>
      </c>
      <c r="I8" s="96" t="s">
        <v>1361</v>
      </c>
      <c r="J8" s="96" t="s">
        <v>706</v>
      </c>
      <c r="K8" s="96" t="s">
        <v>1521</v>
      </c>
    </row>
    <row r="9" spans="2:11">
      <c r="E9" s="710" t="s">
        <v>1479</v>
      </c>
      <c r="F9" s="708" t="s">
        <v>1368</v>
      </c>
      <c r="G9" s="708" t="s">
        <v>1369</v>
      </c>
      <c r="H9" s="709">
        <v>8.92E-4</v>
      </c>
      <c r="I9" s="708">
        <v>2025</v>
      </c>
      <c r="J9" s="708" t="s">
        <v>1364</v>
      </c>
      <c r="K9" s="700">
        <v>44845</v>
      </c>
    </row>
    <row r="10" spans="2:11">
      <c r="E10" s="710" t="s">
        <v>1480</v>
      </c>
      <c r="F10" s="708" t="s">
        <v>1477</v>
      </c>
      <c r="G10" s="708" t="s">
        <v>1358</v>
      </c>
      <c r="H10" s="706">
        <v>1.0249999999999999</v>
      </c>
      <c r="I10" s="708" t="s">
        <v>34</v>
      </c>
      <c r="J10" s="708" t="s">
        <v>1364</v>
      </c>
      <c r="K10" s="700">
        <v>44845</v>
      </c>
    </row>
    <row r="11" spans="2:11">
      <c r="E11" s="710" t="s">
        <v>1481</v>
      </c>
      <c r="F11" s="708" t="s">
        <v>1477</v>
      </c>
      <c r="G11" s="708" t="s">
        <v>1358</v>
      </c>
      <c r="H11" s="706">
        <v>1.125</v>
      </c>
      <c r="I11" s="705">
        <f t="shared" ref="I11:I14" ca="1" si="0">EDATE(TODAY(),J11*12)</f>
        <v>45030</v>
      </c>
      <c r="J11" s="708">
        <v>0.5</v>
      </c>
      <c r="K11" s="700">
        <v>44845</v>
      </c>
    </row>
    <row r="12" spans="2:11">
      <c r="E12" s="710" t="s">
        <v>1482</v>
      </c>
      <c r="F12" s="708" t="s">
        <v>1477</v>
      </c>
      <c r="G12" s="708" t="s">
        <v>1358</v>
      </c>
      <c r="H12" s="706">
        <v>1.1500000000000001</v>
      </c>
      <c r="I12" s="705">
        <f t="shared" ca="1" si="0"/>
        <v>45213</v>
      </c>
      <c r="J12" s="708">
        <v>1</v>
      </c>
      <c r="K12" s="700">
        <v>44845</v>
      </c>
    </row>
    <row r="13" spans="2:11">
      <c r="E13" s="710" t="s">
        <v>1483</v>
      </c>
      <c r="F13" s="708" t="s">
        <v>1477</v>
      </c>
      <c r="G13" s="708" t="s">
        <v>1358</v>
      </c>
      <c r="H13" s="706">
        <v>1.17</v>
      </c>
      <c r="I13" s="705">
        <f t="shared" ca="1" si="0"/>
        <v>45579</v>
      </c>
      <c r="J13" s="708">
        <v>2</v>
      </c>
      <c r="K13" s="700">
        <v>44845</v>
      </c>
    </row>
    <row r="14" spans="2:11">
      <c r="E14" s="710" t="s">
        <v>1484</v>
      </c>
      <c r="F14" s="708" t="s">
        <v>1477</v>
      </c>
      <c r="G14" s="708" t="s">
        <v>1358</v>
      </c>
      <c r="H14" s="706">
        <v>1.1599999999999999</v>
      </c>
      <c r="I14" s="705">
        <f t="shared" ca="1" si="0"/>
        <v>45944</v>
      </c>
      <c r="J14" s="708">
        <v>3</v>
      </c>
      <c r="K14" s="700">
        <v>44845</v>
      </c>
    </row>
    <row r="15" spans="2:11">
      <c r="E15" s="710" t="s">
        <v>1485</v>
      </c>
      <c r="F15" s="708" t="s">
        <v>1520</v>
      </c>
      <c r="G15" s="708" t="s">
        <v>1357</v>
      </c>
      <c r="H15" s="709">
        <v>1.6E-2</v>
      </c>
      <c r="I15" s="705" t="s">
        <v>34</v>
      </c>
      <c r="J15" s="708">
        <v>2</v>
      </c>
      <c r="K15" s="700">
        <v>44845</v>
      </c>
    </row>
    <row r="16" spans="2:11">
      <c r="E16" s="710" t="s">
        <v>1486</v>
      </c>
      <c r="F16" s="708" t="s">
        <v>1520</v>
      </c>
      <c r="G16" s="708" t="s">
        <v>1357</v>
      </c>
      <c r="H16" s="709">
        <v>1.6500000000000001E-2</v>
      </c>
      <c r="I16" s="705" t="s">
        <v>34</v>
      </c>
      <c r="J16" s="708">
        <v>3</v>
      </c>
      <c r="K16" s="700">
        <v>44845</v>
      </c>
    </row>
    <row r="17" spans="5:11">
      <c r="E17" s="710" t="s">
        <v>1487</v>
      </c>
      <c r="F17" s="708" t="s">
        <v>1520</v>
      </c>
      <c r="G17" s="708" t="s">
        <v>1357</v>
      </c>
      <c r="H17" s="709">
        <v>1.9E-2</v>
      </c>
      <c r="I17" s="705" t="s">
        <v>34</v>
      </c>
      <c r="J17" s="708">
        <v>4</v>
      </c>
      <c r="K17" s="700">
        <v>44845</v>
      </c>
    </row>
    <row r="18" spans="5:11">
      <c r="E18" s="710" t="s">
        <v>1488</v>
      </c>
      <c r="F18" s="708" t="s">
        <v>1362</v>
      </c>
      <c r="G18" s="708" t="s">
        <v>1360</v>
      </c>
      <c r="H18" s="709">
        <v>7.2499999999999995E-2</v>
      </c>
      <c r="I18" s="707">
        <v>2023</v>
      </c>
      <c r="J18" s="704">
        <v>0.56129127218611652</v>
      </c>
      <c r="K18" s="700">
        <v>44845</v>
      </c>
    </row>
    <row r="19" spans="5:11">
      <c r="E19" s="710" t="s">
        <v>1489</v>
      </c>
      <c r="F19" s="708" t="s">
        <v>1362</v>
      </c>
      <c r="G19" s="708" t="s">
        <v>1360</v>
      </c>
      <c r="H19" s="709">
        <v>6.0499999999999998E-2</v>
      </c>
      <c r="I19" s="707">
        <v>2024</v>
      </c>
      <c r="J19" s="704">
        <v>1.7419630433427367</v>
      </c>
      <c r="K19" s="700">
        <v>44845</v>
      </c>
    </row>
    <row r="20" spans="5:11">
      <c r="E20" s="710" t="s">
        <v>1490</v>
      </c>
      <c r="F20" s="708" t="s">
        <v>1362</v>
      </c>
      <c r="G20" s="708" t="s">
        <v>1360</v>
      </c>
      <c r="H20" s="709">
        <v>5.45E-2</v>
      </c>
      <c r="I20" s="707">
        <v>2025</v>
      </c>
      <c r="J20" s="704">
        <v>2.3666382483879067</v>
      </c>
      <c r="K20" s="700">
        <v>44845</v>
      </c>
    </row>
    <row r="21" spans="5:11">
      <c r="E21" s="710" t="s">
        <v>1491</v>
      </c>
      <c r="F21" s="708" t="s">
        <v>1362</v>
      </c>
      <c r="G21" s="708" t="s">
        <v>1360</v>
      </c>
      <c r="H21" s="709">
        <v>5.2999999999999999E-2</v>
      </c>
      <c r="I21" s="707">
        <v>2026</v>
      </c>
      <c r="J21" s="704">
        <v>3.456195227812187</v>
      </c>
      <c r="K21" s="700">
        <v>44845</v>
      </c>
    </row>
    <row r="22" spans="5:11">
      <c r="E22" s="710" t="s">
        <v>1492</v>
      </c>
      <c r="F22" s="708" t="s">
        <v>1477</v>
      </c>
      <c r="G22" s="708" t="s">
        <v>1360</v>
      </c>
      <c r="H22" s="709">
        <v>8.5000000000000006E-2</v>
      </c>
      <c r="I22" s="705">
        <f t="shared" ref="I22:I24" ca="1" si="1">EDATE(TODAY(),J22*12)</f>
        <v>45213</v>
      </c>
      <c r="J22" s="708">
        <v>1</v>
      </c>
      <c r="K22" s="700">
        <v>44845</v>
      </c>
    </row>
    <row r="23" spans="5:11">
      <c r="E23" s="710" t="s">
        <v>1493</v>
      </c>
      <c r="F23" s="708" t="s">
        <v>1477</v>
      </c>
      <c r="G23" s="708" t="s">
        <v>1360</v>
      </c>
      <c r="H23" s="709">
        <v>7.5499999999999998E-2</v>
      </c>
      <c r="I23" s="705">
        <f t="shared" ca="1" si="1"/>
        <v>45579</v>
      </c>
      <c r="J23" s="708">
        <v>2</v>
      </c>
      <c r="K23" s="700">
        <v>44845</v>
      </c>
    </row>
    <row r="24" spans="5:11">
      <c r="E24" s="710" t="s">
        <v>1494</v>
      </c>
      <c r="F24" s="708" t="s">
        <v>1477</v>
      </c>
      <c r="G24" s="708" t="s">
        <v>1360</v>
      </c>
      <c r="H24" s="709">
        <v>6.9500000000000006E-2</v>
      </c>
      <c r="I24" s="705">
        <f t="shared" ca="1" si="1"/>
        <v>45944</v>
      </c>
      <c r="J24" s="708">
        <v>3</v>
      </c>
      <c r="K24" s="700">
        <v>44845</v>
      </c>
    </row>
    <row r="25" spans="5:11">
      <c r="E25" s="710" t="s">
        <v>1495</v>
      </c>
      <c r="F25" s="708" t="s">
        <v>1362</v>
      </c>
      <c r="G25" s="708" t="s">
        <v>1360</v>
      </c>
      <c r="H25" s="709">
        <v>5.3499999999999999E-2</v>
      </c>
      <c r="I25" s="707">
        <v>2027</v>
      </c>
      <c r="J25" s="704">
        <v>3.9746314473592079</v>
      </c>
      <c r="K25" s="700">
        <v>44845</v>
      </c>
    </row>
    <row r="26" spans="5:11">
      <c r="E26" s="710" t="s">
        <v>1496</v>
      </c>
      <c r="F26" s="708" t="s">
        <v>1362</v>
      </c>
      <c r="G26" s="708" t="s">
        <v>1360</v>
      </c>
      <c r="H26" s="709">
        <v>5.3499999999999999E-2</v>
      </c>
      <c r="I26" s="707">
        <v>2028</v>
      </c>
      <c r="J26" s="704">
        <v>4.9696428192987598</v>
      </c>
      <c r="K26" s="700">
        <v>44845</v>
      </c>
    </row>
    <row r="27" spans="5:11">
      <c r="E27" s="710" t="s">
        <v>1497</v>
      </c>
      <c r="F27" s="708" t="s">
        <v>1362</v>
      </c>
      <c r="G27" s="708" t="s">
        <v>1360</v>
      </c>
      <c r="H27" s="709">
        <v>5.2999999999999999E-2</v>
      </c>
      <c r="I27" s="707">
        <v>2030</v>
      </c>
      <c r="J27" s="704">
        <v>6.3218311169476085</v>
      </c>
      <c r="K27" s="700">
        <v>44845</v>
      </c>
    </row>
    <row r="28" spans="5:11">
      <c r="E28" s="710" t="s">
        <v>1498</v>
      </c>
      <c r="F28" s="708" t="s">
        <v>1477</v>
      </c>
      <c r="G28" s="708" t="s">
        <v>1360</v>
      </c>
      <c r="H28" s="709">
        <v>6.7500000000000004E-2</v>
      </c>
      <c r="I28" s="705">
        <f ca="1">EDATE(TODAY(),J28*12)</f>
        <v>46309</v>
      </c>
      <c r="J28" s="708">
        <v>4</v>
      </c>
      <c r="K28" s="700">
        <v>44845</v>
      </c>
    </row>
    <row r="29" spans="5:11">
      <c r="E29" s="710" t="s">
        <v>1499</v>
      </c>
      <c r="F29" s="708" t="s">
        <v>1477</v>
      </c>
      <c r="G29" s="708" t="s">
        <v>1360</v>
      </c>
      <c r="H29" s="709">
        <v>6.8000000000000005E-2</v>
      </c>
      <c r="I29" s="705">
        <f t="shared" ref="I29:I30" ca="1" si="2">EDATE(TODAY(),J29*12)</f>
        <v>46674</v>
      </c>
      <c r="J29" s="708">
        <v>5</v>
      </c>
      <c r="K29" s="700">
        <v>44845</v>
      </c>
    </row>
    <row r="30" spans="5:11">
      <c r="E30" s="710" t="s">
        <v>1500</v>
      </c>
      <c r="F30" s="708" t="s">
        <v>1520</v>
      </c>
      <c r="G30" s="708" t="s">
        <v>1360</v>
      </c>
      <c r="H30" s="709">
        <v>7.6999999999999999E-2</v>
      </c>
      <c r="I30" s="705">
        <f t="shared" ca="1" si="2"/>
        <v>46309</v>
      </c>
      <c r="J30" s="708">
        <v>4</v>
      </c>
      <c r="K30" s="700">
        <v>44845</v>
      </c>
    </row>
    <row r="31" spans="5:11">
      <c r="E31" s="710" t="s">
        <v>1501</v>
      </c>
      <c r="F31" s="708" t="s">
        <v>1520</v>
      </c>
      <c r="G31" s="708" t="s">
        <v>1360</v>
      </c>
      <c r="H31" s="709">
        <v>8.0500000000000002E-2</v>
      </c>
      <c r="I31" s="705" t="s">
        <v>34</v>
      </c>
      <c r="J31" s="708">
        <v>5</v>
      </c>
      <c r="K31" s="700">
        <v>44845</v>
      </c>
    </row>
    <row r="32" spans="5:11">
      <c r="E32" s="710" t="s">
        <v>1502</v>
      </c>
      <c r="F32" s="708" t="s">
        <v>1520</v>
      </c>
      <c r="G32" s="708" t="s">
        <v>1360</v>
      </c>
      <c r="H32" s="709">
        <v>8.1000000000000003E-2</v>
      </c>
      <c r="I32" s="705" t="s">
        <v>34</v>
      </c>
      <c r="J32" s="708">
        <v>6</v>
      </c>
      <c r="K32" s="700">
        <v>44845</v>
      </c>
    </row>
    <row r="33" spans="5:11">
      <c r="E33" s="710" t="s">
        <v>1503</v>
      </c>
      <c r="F33" s="708" t="s">
        <v>1362</v>
      </c>
      <c r="G33" s="708" t="s">
        <v>1360</v>
      </c>
      <c r="H33" s="709">
        <v>5.6500000000000002E-2</v>
      </c>
      <c r="I33" s="707">
        <v>2032</v>
      </c>
      <c r="J33" s="704">
        <v>7.5287868562980158</v>
      </c>
      <c r="K33" s="700">
        <v>44845</v>
      </c>
    </row>
    <row r="34" spans="5:11">
      <c r="E34" s="710" t="s">
        <v>1504</v>
      </c>
      <c r="F34" s="708" t="s">
        <v>1362</v>
      </c>
      <c r="G34" s="708" t="s">
        <v>1360</v>
      </c>
      <c r="H34" s="709">
        <v>5.6500000000000002E-2</v>
      </c>
      <c r="I34" s="707">
        <v>2035</v>
      </c>
      <c r="J34" s="704">
        <v>8.8455146368112914</v>
      </c>
      <c r="K34" s="700">
        <v>44845</v>
      </c>
    </row>
    <row r="35" spans="5:11">
      <c r="E35" s="710" t="s">
        <v>1505</v>
      </c>
      <c r="F35" s="708" t="s">
        <v>1520</v>
      </c>
      <c r="G35" s="708" t="s">
        <v>1360</v>
      </c>
      <c r="H35" s="709">
        <v>8.3500000000000005E-2</v>
      </c>
      <c r="I35" s="705" t="s">
        <v>34</v>
      </c>
      <c r="J35" s="708">
        <v>8</v>
      </c>
      <c r="K35" s="700">
        <v>44845</v>
      </c>
    </row>
    <row r="36" spans="5:11">
      <c r="E36" s="710" t="s">
        <v>1506</v>
      </c>
      <c r="F36" s="708" t="s">
        <v>1520</v>
      </c>
      <c r="G36" s="708" t="s">
        <v>1360</v>
      </c>
      <c r="H36" s="709">
        <v>8.4000000000000005E-2</v>
      </c>
      <c r="I36" s="705" t="s">
        <v>34</v>
      </c>
      <c r="J36" s="708">
        <v>9</v>
      </c>
      <c r="K36" s="700">
        <v>44845</v>
      </c>
    </row>
    <row r="37" spans="5:11">
      <c r="E37" s="710" t="s">
        <v>1507</v>
      </c>
      <c r="F37" s="708" t="s">
        <v>1520</v>
      </c>
      <c r="G37" s="708" t="s">
        <v>1360</v>
      </c>
      <c r="H37" s="709">
        <v>8.4500000000000006E-2</v>
      </c>
      <c r="I37" s="705" t="s">
        <v>34</v>
      </c>
      <c r="J37" s="708">
        <v>10</v>
      </c>
      <c r="K37" s="700">
        <v>44845</v>
      </c>
    </row>
    <row r="38" spans="5:11">
      <c r="E38" s="710" t="s">
        <v>1508</v>
      </c>
      <c r="F38" s="708" t="s">
        <v>1363</v>
      </c>
      <c r="G38" s="708" t="s">
        <v>1478</v>
      </c>
      <c r="H38" s="709">
        <v>0.13500000000000001</v>
      </c>
      <c r="I38" s="707">
        <v>2023</v>
      </c>
      <c r="J38" s="704">
        <v>0.19765163117560694</v>
      </c>
      <c r="K38" s="700">
        <v>44845</v>
      </c>
    </row>
    <row r="39" spans="5:11">
      <c r="E39" s="710" t="s">
        <v>1509</v>
      </c>
      <c r="F39" s="708" t="s">
        <v>1363</v>
      </c>
      <c r="G39" s="708" t="s">
        <v>1478</v>
      </c>
      <c r="H39" s="709">
        <v>0.115</v>
      </c>
      <c r="I39" s="707">
        <v>2025</v>
      </c>
      <c r="J39" s="704">
        <v>1.9867368135444126</v>
      </c>
      <c r="K39" s="700">
        <v>44845</v>
      </c>
    </row>
    <row r="40" spans="5:11">
      <c r="E40" s="710" t="s">
        <v>1510</v>
      </c>
      <c r="F40" s="708" t="s">
        <v>1477</v>
      </c>
      <c r="G40" s="708" t="s">
        <v>1478</v>
      </c>
      <c r="H40" s="709">
        <v>0.14350000000000002</v>
      </c>
      <c r="I40" s="705">
        <f t="shared" ref="I40:I42" ca="1" si="3">EDATE(TODAY(),J40*12)</f>
        <v>45213</v>
      </c>
      <c r="J40" s="708">
        <v>1</v>
      </c>
      <c r="K40" s="700">
        <v>44845</v>
      </c>
    </row>
    <row r="41" spans="5:11">
      <c r="E41" s="710" t="s">
        <v>1511</v>
      </c>
      <c r="F41" s="708" t="s">
        <v>1477</v>
      </c>
      <c r="G41" s="708" t="s">
        <v>1478</v>
      </c>
      <c r="H41" s="709">
        <v>0.1295</v>
      </c>
      <c r="I41" s="705">
        <f t="shared" ca="1" si="3"/>
        <v>45579</v>
      </c>
      <c r="J41" s="708">
        <v>2</v>
      </c>
      <c r="K41" s="700">
        <v>44845</v>
      </c>
    </row>
    <row r="42" spans="5:11">
      <c r="E42" s="710" t="s">
        <v>1512</v>
      </c>
      <c r="F42" s="708" t="s">
        <v>1477</v>
      </c>
      <c r="G42" s="708" t="s">
        <v>1478</v>
      </c>
      <c r="H42" s="709">
        <v>0.1285</v>
      </c>
      <c r="I42" s="705">
        <f t="shared" ca="1" si="3"/>
        <v>45944</v>
      </c>
      <c r="J42" s="708">
        <v>3</v>
      </c>
      <c r="K42" s="700">
        <v>44845</v>
      </c>
    </row>
    <row r="43" spans="5:11">
      <c r="E43" s="710" t="s">
        <v>1513</v>
      </c>
      <c r="F43" s="708" t="s">
        <v>1363</v>
      </c>
      <c r="G43" s="708" t="s">
        <v>1478</v>
      </c>
      <c r="H43" s="709">
        <v>0.1135</v>
      </c>
      <c r="I43" s="707">
        <v>2027</v>
      </c>
      <c r="J43" s="704">
        <v>3.4340746091315295</v>
      </c>
      <c r="K43" s="700">
        <v>44845</v>
      </c>
    </row>
    <row r="44" spans="5:11">
      <c r="E44" s="710" t="s">
        <v>1514</v>
      </c>
      <c r="F44" s="708" t="s">
        <v>1363</v>
      </c>
      <c r="G44" s="708" t="s">
        <v>1478</v>
      </c>
      <c r="H44" s="709">
        <v>0.115</v>
      </c>
      <c r="I44" s="707">
        <v>2029</v>
      </c>
      <c r="J44" s="704">
        <v>4.595447912689405</v>
      </c>
      <c r="K44" s="700">
        <v>44845</v>
      </c>
    </row>
    <row r="45" spans="5:11">
      <c r="E45" s="710" t="s">
        <v>1515</v>
      </c>
      <c r="F45" s="708" t="s">
        <v>1363</v>
      </c>
      <c r="G45" s="708" t="s">
        <v>1478</v>
      </c>
      <c r="H45" s="709">
        <v>0.11550000000000001</v>
      </c>
      <c r="I45" s="707">
        <v>2031</v>
      </c>
      <c r="J45" s="704">
        <v>5.5319718934676878</v>
      </c>
      <c r="K45" s="700">
        <v>44845</v>
      </c>
    </row>
    <row r="46" spans="5:11">
      <c r="E46" s="710" t="s">
        <v>1516</v>
      </c>
      <c r="F46" s="708" t="s">
        <v>1363</v>
      </c>
      <c r="G46" s="708" t="s">
        <v>1478</v>
      </c>
      <c r="H46" s="709">
        <v>0.11600000000000001</v>
      </c>
      <c r="I46" s="707">
        <v>2033</v>
      </c>
      <c r="J46" s="704">
        <v>6.275717259256484</v>
      </c>
      <c r="K46" s="700">
        <v>44845</v>
      </c>
    </row>
    <row r="47" spans="5:11">
      <c r="E47" s="710" t="s">
        <v>1517</v>
      </c>
      <c r="F47" s="708" t="s">
        <v>1477</v>
      </c>
      <c r="G47" s="708" t="s">
        <v>1478</v>
      </c>
      <c r="H47" s="709">
        <v>0.1295</v>
      </c>
      <c r="I47" s="705">
        <f t="shared" ref="I47:I49" ca="1" si="4">EDATE(TODAY(),J47*12)</f>
        <v>46309</v>
      </c>
      <c r="J47" s="708">
        <v>4</v>
      </c>
      <c r="K47" s="700">
        <v>44845</v>
      </c>
    </row>
    <row r="48" spans="5:11">
      <c r="E48" s="710" t="s">
        <v>1518</v>
      </c>
      <c r="F48" s="708" t="s">
        <v>1477</v>
      </c>
      <c r="G48" s="708" t="s">
        <v>1478</v>
      </c>
      <c r="H48" s="709">
        <v>0.1305</v>
      </c>
      <c r="I48" s="705">
        <f t="shared" ca="1" si="4"/>
        <v>46674</v>
      </c>
      <c r="J48" s="708">
        <v>5</v>
      </c>
      <c r="K48" s="700">
        <v>44845</v>
      </c>
    </row>
    <row r="49" spans="2:11">
      <c r="E49" s="710" t="s">
        <v>1519</v>
      </c>
      <c r="F49" s="708" t="s">
        <v>1477</v>
      </c>
      <c r="G49" s="708" t="s">
        <v>1478</v>
      </c>
      <c r="H49" s="709">
        <v>0.1285</v>
      </c>
      <c r="I49" s="705">
        <f t="shared" ca="1" si="4"/>
        <v>47040</v>
      </c>
      <c r="J49" s="708">
        <v>6</v>
      </c>
      <c r="K49" s="700">
        <v>44845</v>
      </c>
    </row>
    <row r="50" spans="2:11" s="153" customFormat="1" ht="11.25" customHeight="1">
      <c r="B50" s="190"/>
      <c r="C50" s="190"/>
      <c r="D50" s="190"/>
      <c r="F50" s="694"/>
      <c r="G50" s="694"/>
      <c r="H50" s="694"/>
      <c r="I50" s="696"/>
      <c r="J50" s="696"/>
      <c r="K50" s="694"/>
    </row>
  </sheetData>
  <mergeCells count="1">
    <mergeCell ref="E2:I3"/>
  </mergeCells>
  <conditionalFormatting sqref="G35:J37 F18:F21 J11:J13 F30 F25:J27 F9:J10 H33:J34 E9:E49 K9:K49 G28:J32 F11:I17 G18:J24 H38:J49">
    <cfRule type="expression" dxfId="25" priority="28">
      <formula>AND(E9&lt;&gt;"",#REF!="",OR(COLUMN(E9)=COLUMN(#REF!),COLUMN(E9)=COLUMN(#REF!)))</formula>
    </cfRule>
  </conditionalFormatting>
  <conditionalFormatting sqref="J14:J17 G33:K34">
    <cfRule type="expression" dxfId="24" priority="27">
      <formula>AND(G14&lt;&gt;"",#REF!="",OR(COLUMN(G14)=COLUMN(#REF!),COLUMN(G14)=COLUMN(#REF!)))</formula>
    </cfRule>
  </conditionalFormatting>
  <conditionalFormatting sqref="F33:F34">
    <cfRule type="expression" dxfId="23" priority="25">
      <formula>AND(F33&lt;&gt;"",#REF!="",OR(COLUMN(F33)=COLUMN(#REF!),COLUMN(F33)=COLUMN(#REF!)))</formula>
    </cfRule>
  </conditionalFormatting>
  <conditionalFormatting sqref="F38:F39">
    <cfRule type="expression" dxfId="22" priority="24">
      <formula>AND(F38&lt;&gt;"",#REF!="",OR(COLUMN(F38)=COLUMN(#REF!),COLUMN(F38)=COLUMN(#REF!)))</formula>
    </cfRule>
  </conditionalFormatting>
  <conditionalFormatting sqref="F43:F46">
    <cfRule type="expression" dxfId="21" priority="23">
      <formula>AND(F43&lt;&gt;"",#REF!="",OR(COLUMN(F43)=COLUMN(#REF!),COLUMN(F43)=COLUMN(#REF!)))</formula>
    </cfRule>
  </conditionalFormatting>
  <conditionalFormatting sqref="F22:F24">
    <cfRule type="expression" dxfId="20" priority="22">
      <formula>AND(F22&lt;&gt;"",#REF!="",OR(COLUMN(F22)=COLUMN(#REF!),COLUMN(F22)=COLUMN(#REF!)))</formula>
    </cfRule>
  </conditionalFormatting>
  <conditionalFormatting sqref="F30">
    <cfRule type="expression" dxfId="19" priority="21">
      <formula>AND(F30&lt;&gt;"",#REF!="",OR(COLUMN(F30)=COLUMN(#REF!),COLUMN(F30)=COLUMN(#REF!)))</formula>
    </cfRule>
  </conditionalFormatting>
  <conditionalFormatting sqref="F28:F30">
    <cfRule type="expression" dxfId="18" priority="20">
      <formula>AND(F28&lt;&gt;"",#REF!="",OR(COLUMN(F28)=COLUMN(#REF!),COLUMN(F28)=COLUMN(#REF!)))</formula>
    </cfRule>
  </conditionalFormatting>
  <conditionalFormatting sqref="F31:F32">
    <cfRule type="expression" dxfId="17" priority="19">
      <formula>AND(F31&lt;&gt;"",#REF!="",OR(COLUMN(F31)=COLUMN(#REF!),COLUMN(F31)=COLUMN(#REF!)))</formula>
    </cfRule>
  </conditionalFormatting>
  <conditionalFormatting sqref="I28:I32">
    <cfRule type="expression" dxfId="16" priority="18">
      <formula>AND(I28&lt;&gt;"",#REF!="",OR(COLUMN(I28)=COLUMN(#REF!),COLUMN(I28)=COLUMN(#REF!)))</formula>
    </cfRule>
  </conditionalFormatting>
  <conditionalFormatting sqref="F35:F37">
    <cfRule type="expression" dxfId="15" priority="17">
      <formula>AND(F35&lt;&gt;"",#REF!="",OR(COLUMN(F35)=COLUMN(#REF!),COLUMN(F35)=COLUMN(#REF!)))</formula>
    </cfRule>
  </conditionalFormatting>
  <conditionalFormatting sqref="I35:I37">
    <cfRule type="expression" dxfId="14" priority="16">
      <formula>AND(I35&lt;&gt;"",#REF!="",OR(COLUMN(I35)=COLUMN(#REF!),COLUMN(I35)=COLUMN(#REF!)))</formula>
    </cfRule>
  </conditionalFormatting>
  <conditionalFormatting sqref="F40">
    <cfRule type="expression" dxfId="13" priority="15">
      <formula>AND(F40&lt;&gt;"",#REF!="",OR(COLUMN(F40)=COLUMN(#REF!),COLUMN(F40)=COLUMN(#REF!)))</formula>
    </cfRule>
  </conditionalFormatting>
  <conditionalFormatting sqref="F41">
    <cfRule type="expression" dxfId="12" priority="14">
      <formula>AND(F41&lt;&gt;"",#REF!="",OR(COLUMN(F41)=COLUMN(#REF!),COLUMN(F41)=COLUMN(#REF!)))</formula>
    </cfRule>
  </conditionalFormatting>
  <conditionalFormatting sqref="F42">
    <cfRule type="expression" dxfId="11" priority="13">
      <formula>AND(F42&lt;&gt;"",#REF!="",OR(COLUMN(F42)=COLUMN(#REF!),COLUMN(F42)=COLUMN(#REF!)))</formula>
    </cfRule>
  </conditionalFormatting>
  <conditionalFormatting sqref="G38:K42">
    <cfRule type="expression" dxfId="10" priority="12">
      <formula>AND(G38&lt;&gt;"",#REF!="",OR(COLUMN(G38)=COLUMN(#REF!),COLUMN(G38)=COLUMN(#REF!)))</formula>
    </cfRule>
  </conditionalFormatting>
  <conditionalFormatting sqref="I40:I42">
    <cfRule type="expression" dxfId="9" priority="11">
      <formula>AND(I40&lt;&gt;"",#REF!="",OR(COLUMN(I40)=COLUMN(#REF!),COLUMN(I40)=COLUMN(#REF!)))</formula>
    </cfRule>
  </conditionalFormatting>
  <conditionalFormatting sqref="F47">
    <cfRule type="expression" dxfId="8" priority="10">
      <formula>AND(F47&lt;&gt;"",#REF!="",OR(COLUMN(F47)=COLUMN(#REF!),COLUMN(F47)=COLUMN(#REF!)))</formula>
    </cfRule>
  </conditionalFormatting>
  <conditionalFormatting sqref="F48">
    <cfRule type="expression" dxfId="7" priority="9">
      <formula>AND(F48&lt;&gt;"",#REF!="",OR(COLUMN(F48)=COLUMN(#REF!),COLUMN(F48)=COLUMN(#REF!)))</formula>
    </cfRule>
  </conditionalFormatting>
  <conditionalFormatting sqref="F49">
    <cfRule type="expression" dxfId="6" priority="8">
      <formula>AND(F49&lt;&gt;"",#REF!="",OR(COLUMN(F49)=COLUMN(#REF!),COLUMN(F49)=COLUMN(#REF!)))</formula>
    </cfRule>
  </conditionalFormatting>
  <conditionalFormatting sqref="I47:I49">
    <cfRule type="expression" dxfId="5" priority="7">
      <formula>AND(I47&lt;&gt;"",#REF!="",OR(COLUMN(I47)=COLUMN(#REF!),COLUMN(I47)=COLUMN(#REF!)))</formula>
    </cfRule>
  </conditionalFormatting>
  <conditionalFormatting sqref="G43:K49">
    <cfRule type="expression" dxfId="4" priority="5">
      <formula>AND(G43&lt;&gt;"",#REF!="",OR(COLUMN(G43)=COLUMN(#REF!),COLUMN(G43)=COLUMN(#REF!)))</formula>
    </cfRule>
  </conditionalFormatting>
  <conditionalFormatting sqref="I11:I14">
    <cfRule type="expression" dxfId="3" priority="4">
      <formula>AND(I11&lt;&gt;"",#REF!="",OR(COLUMN(I11)=COLUMN(#REF!),COLUMN(I11)=COLUMN(#REF!)))</formula>
    </cfRule>
  </conditionalFormatting>
  <conditionalFormatting sqref="I22:I24">
    <cfRule type="expression" dxfId="2" priority="3">
      <formula>AND(I22&lt;&gt;"",#REF!="",OR(COLUMN(I22)=COLUMN(#REF!),COLUMN(I22)=COLUMN(#REF!)))</formula>
    </cfRule>
  </conditionalFormatting>
  <conditionalFormatting sqref="I40:I42">
    <cfRule type="expression" dxfId="1" priority="2">
      <formula>AND(I40&lt;&gt;"",#REF!="",OR(COLUMN(I40)=COLUMN(#REF!),COLUMN(I40)=COLUMN(#REF!)))</formula>
    </cfRule>
  </conditionalFormatting>
  <conditionalFormatting sqref="I47:I49">
    <cfRule type="expression" dxfId="0" priority="1">
      <formula>AND(I47&lt;&gt;"",#REF!="",OR(COLUMN(I47)=COLUMN(#REF!),COLUMN(I47)=COLUMN(#REF!)))</formula>
    </cfRule>
  </conditionalFormatting>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B9A21-63F6-4969-977B-DCAF4F8A8B6A}">
  <sheetPr codeName="Sheet1"/>
  <dimension ref="A1"/>
  <sheetViews>
    <sheetView workbookViewId="0">
      <selection activeCell="H8" sqref="H8"/>
    </sheetView>
  </sheetViews>
  <sheetFormatPr defaultRowHeight="18.7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F8F3F-D9F1-407D-905E-A36FEBE37940}">
  <sheetPr codeName="Sheet2">
    <tabColor theme="0" tint="-0.249977111117893"/>
  </sheetPr>
  <dimension ref="A1:BA73"/>
  <sheetViews>
    <sheetView showGridLines="0" topLeftCell="AF20" workbookViewId="0">
      <selection activeCell="AN26" sqref="AN26"/>
    </sheetView>
  </sheetViews>
  <sheetFormatPr defaultColWidth="8.8984375" defaultRowHeight="18.75"/>
  <cols>
    <col min="1" max="1" width="8.69921875" customWidth="1"/>
    <col min="2" max="2" width="11.3984375" style="113" customWidth="1"/>
    <col min="3" max="3" width="15.09765625" style="113" customWidth="1"/>
    <col min="4" max="4" width="13.3984375" style="113" customWidth="1"/>
    <col min="5" max="5" width="9.09765625" style="113" customWidth="1"/>
    <col min="6" max="6" width="11.3984375" style="113" customWidth="1"/>
    <col min="7" max="7" width="9.3984375" style="113" customWidth="1"/>
    <col min="8" max="8" width="9.296875" style="113" customWidth="1"/>
    <col min="9" max="9" width="8.8984375" style="113"/>
    <col min="10" max="10" width="10.3984375" style="113" customWidth="1"/>
    <col min="11" max="11" width="8.8984375" style="113"/>
    <col min="12" max="12" width="11.3984375" style="113" customWidth="1"/>
    <col min="13" max="13" width="13.59765625" style="113" customWidth="1"/>
    <col min="14" max="14" width="10" style="113" customWidth="1"/>
    <col min="15" max="15" width="9.19921875" style="113" customWidth="1"/>
    <col min="16" max="16" width="11.296875" style="113" customWidth="1"/>
    <col min="17" max="18" width="8.59765625" style="113" customWidth="1"/>
    <col min="19" max="19" width="8.8984375" style="113"/>
    <col min="20" max="20" width="8.3984375" style="113" customWidth="1"/>
    <col min="21" max="21" width="8.8984375" style="113"/>
    <col min="22" max="22" width="8.69921875" customWidth="1"/>
    <col min="23" max="23" width="11.296875" customWidth="1"/>
    <col min="24" max="26" width="8.69921875" customWidth="1"/>
    <col min="27" max="27" width="9.19921875" customWidth="1"/>
    <col min="28" max="33" width="8.69921875" customWidth="1"/>
    <col min="34" max="16384" width="8.8984375" style="113"/>
  </cols>
  <sheetData>
    <row r="1" spans="2:20" s="113" customFormat="1" ht="16.5" thickBot="1"/>
    <row r="2" spans="2:20" s="113" customFormat="1" ht="15.75">
      <c r="B2" s="106" t="s">
        <v>705</v>
      </c>
      <c r="C2" s="107" t="s">
        <v>657</v>
      </c>
      <c r="D2" s="108" t="s">
        <v>658</v>
      </c>
      <c r="E2" s="107" t="s">
        <v>706</v>
      </c>
      <c r="F2" s="107" t="s">
        <v>622</v>
      </c>
      <c r="G2" s="107" t="s">
        <v>707</v>
      </c>
      <c r="H2" s="107" t="s">
        <v>659</v>
      </c>
      <c r="I2" s="107" t="s">
        <v>8</v>
      </c>
      <c r="J2" s="109" t="s">
        <v>32</v>
      </c>
      <c r="L2" s="110" t="s">
        <v>705</v>
      </c>
      <c r="M2" s="110" t="s">
        <v>657</v>
      </c>
      <c r="N2" s="111" t="s">
        <v>658</v>
      </c>
      <c r="O2" s="110" t="s">
        <v>706</v>
      </c>
      <c r="P2" s="110" t="s">
        <v>622</v>
      </c>
      <c r="Q2" s="110" t="s">
        <v>707</v>
      </c>
      <c r="R2" s="110" t="s">
        <v>659</v>
      </c>
      <c r="S2" s="110" t="s">
        <v>8</v>
      </c>
      <c r="T2" s="110" t="s">
        <v>660</v>
      </c>
    </row>
    <row r="3" spans="2:20" s="113" customFormat="1" ht="15.75">
      <c r="B3" s="112" t="s">
        <v>14</v>
      </c>
      <c r="C3" s="113" t="s">
        <v>607</v>
      </c>
      <c r="D3" s="113" t="s">
        <v>1319</v>
      </c>
      <c r="E3" s="113" t="s">
        <v>740</v>
      </c>
      <c r="F3" s="113" t="s">
        <v>1340</v>
      </c>
      <c r="G3" s="113" t="s">
        <v>1321</v>
      </c>
      <c r="H3" s="113" t="s">
        <v>608</v>
      </c>
      <c r="I3" s="113" t="s">
        <v>48</v>
      </c>
      <c r="J3" s="123" t="s">
        <v>717</v>
      </c>
      <c r="L3" s="124" t="s">
        <v>14</v>
      </c>
      <c r="M3" s="125" t="s">
        <v>607</v>
      </c>
      <c r="N3" s="126" t="s">
        <v>1319</v>
      </c>
      <c r="O3" s="126" t="s">
        <v>740</v>
      </c>
      <c r="P3" s="126" t="s">
        <v>1320</v>
      </c>
      <c r="Q3" s="126" t="s">
        <v>34</v>
      </c>
      <c r="R3" s="127" t="s">
        <v>608</v>
      </c>
      <c r="S3" s="126" t="s">
        <v>48</v>
      </c>
      <c r="T3" s="128" t="s">
        <v>1322</v>
      </c>
    </row>
    <row r="4" spans="2:20" s="113" customFormat="1" ht="15.75">
      <c r="B4" s="112" t="s">
        <v>13</v>
      </c>
      <c r="C4" s="113" t="s">
        <v>614</v>
      </c>
      <c r="D4" s="113" t="s">
        <v>691</v>
      </c>
      <c r="E4" s="113" t="s">
        <v>867</v>
      </c>
      <c r="F4" s="113" t="s">
        <v>867</v>
      </c>
      <c r="G4" s="113" t="s">
        <v>1306</v>
      </c>
      <c r="H4" s="113" t="s">
        <v>692</v>
      </c>
      <c r="I4" s="113" t="s">
        <v>49</v>
      </c>
      <c r="J4" s="123" t="s">
        <v>1341</v>
      </c>
      <c r="L4" s="129"/>
      <c r="M4" s="130" t="s">
        <v>614</v>
      </c>
      <c r="N4" s="113" t="s">
        <v>691</v>
      </c>
      <c r="O4" s="113" t="s">
        <v>867</v>
      </c>
      <c r="P4" s="113" t="s">
        <v>1324</v>
      </c>
      <c r="R4" s="131" t="s">
        <v>609</v>
      </c>
      <c r="S4" s="113" t="s">
        <v>49</v>
      </c>
      <c r="T4" s="132" t="s">
        <v>1325</v>
      </c>
    </row>
    <row r="5" spans="2:20" s="113" customFormat="1" ht="15.75">
      <c r="B5" s="112" t="s">
        <v>11</v>
      </c>
      <c r="C5" s="113" t="s">
        <v>15</v>
      </c>
      <c r="D5" s="113" t="s">
        <v>1347</v>
      </c>
      <c r="E5" s="113" t="s">
        <v>868</v>
      </c>
      <c r="F5" s="113" t="s">
        <v>1339</v>
      </c>
      <c r="G5" s="113" t="s">
        <v>34</v>
      </c>
      <c r="H5" s="113" t="s">
        <v>611</v>
      </c>
      <c r="I5" s="113" t="s">
        <v>1327</v>
      </c>
      <c r="J5" s="123" t="s">
        <v>1342</v>
      </c>
      <c r="L5" s="129"/>
      <c r="M5" s="130" t="s">
        <v>15</v>
      </c>
      <c r="N5" s="113" t="s">
        <v>610</v>
      </c>
      <c r="O5" s="113" t="s">
        <v>868</v>
      </c>
      <c r="R5" s="131" t="s">
        <v>611</v>
      </c>
      <c r="S5" s="113" t="s">
        <v>1327</v>
      </c>
      <c r="T5" s="132" t="s">
        <v>1326</v>
      </c>
    </row>
    <row r="6" spans="2:20" s="113" customFormat="1" ht="15.75">
      <c r="B6" s="112"/>
      <c r="C6" s="113" t="s">
        <v>615</v>
      </c>
      <c r="D6" s="113" t="s">
        <v>862</v>
      </c>
      <c r="E6" s="113" t="s">
        <v>34</v>
      </c>
      <c r="F6" s="113" t="s">
        <v>34</v>
      </c>
      <c r="H6" s="113" t="s">
        <v>612</v>
      </c>
      <c r="I6" s="113" t="s">
        <v>725</v>
      </c>
      <c r="J6" s="123"/>
      <c r="L6" s="129"/>
      <c r="M6" s="130"/>
      <c r="N6" s="113" t="s">
        <v>1328</v>
      </c>
      <c r="R6" s="131" t="s">
        <v>612</v>
      </c>
      <c r="S6" s="113" t="s">
        <v>725</v>
      </c>
      <c r="T6" s="132"/>
    </row>
    <row r="7" spans="2:20" s="113" customFormat="1" ht="15.75">
      <c r="B7" s="112"/>
      <c r="C7" s="113" t="s">
        <v>616</v>
      </c>
      <c r="D7" s="113" t="s">
        <v>610</v>
      </c>
      <c r="H7" s="113" t="s">
        <v>613</v>
      </c>
      <c r="I7" s="113" t="s">
        <v>34</v>
      </c>
      <c r="J7" s="123"/>
      <c r="L7" s="129"/>
      <c r="N7" s="113" t="s">
        <v>16</v>
      </c>
      <c r="R7" s="131" t="s">
        <v>613</v>
      </c>
      <c r="S7" s="113" t="s">
        <v>34</v>
      </c>
      <c r="T7" s="132"/>
    </row>
    <row r="8" spans="2:20" s="113" customFormat="1" ht="15.75">
      <c r="B8" s="112"/>
      <c r="C8" s="113" t="s">
        <v>620</v>
      </c>
      <c r="D8" s="113" t="s">
        <v>1328</v>
      </c>
      <c r="H8" s="113" t="s">
        <v>702</v>
      </c>
      <c r="J8" s="123"/>
      <c r="L8" s="133"/>
      <c r="N8" s="134" t="s">
        <v>17</v>
      </c>
      <c r="R8" s="131" t="s">
        <v>702</v>
      </c>
      <c r="T8" s="132"/>
    </row>
    <row r="9" spans="2:20" s="113" customFormat="1" ht="15.75">
      <c r="B9" s="112"/>
      <c r="C9" s="113" t="s">
        <v>663</v>
      </c>
      <c r="D9" s="113" t="s">
        <v>16</v>
      </c>
      <c r="H9" s="113" t="s">
        <v>698</v>
      </c>
      <c r="J9" s="123"/>
      <c r="L9" s="133"/>
      <c r="N9" s="134" t="s">
        <v>701</v>
      </c>
      <c r="R9" s="131" t="s">
        <v>698</v>
      </c>
      <c r="T9" s="132"/>
    </row>
    <row r="10" spans="2:20" s="113" customFormat="1" ht="15.75">
      <c r="B10" s="112"/>
      <c r="C10" s="113" t="s">
        <v>621</v>
      </c>
      <c r="D10" s="113" t="s">
        <v>17</v>
      </c>
      <c r="H10" s="113" t="s">
        <v>1272</v>
      </c>
      <c r="J10" s="123"/>
      <c r="L10" s="133"/>
      <c r="N10" s="134" t="s">
        <v>1328</v>
      </c>
      <c r="R10" s="131" t="s">
        <v>1272</v>
      </c>
      <c r="T10" s="132"/>
    </row>
    <row r="11" spans="2:20" s="113" customFormat="1" ht="15.75">
      <c r="B11" s="112"/>
      <c r="D11" s="113" t="s">
        <v>701</v>
      </c>
      <c r="J11" s="123"/>
      <c r="L11" s="133"/>
      <c r="N11" s="134" t="s">
        <v>1329</v>
      </c>
      <c r="R11" s="135"/>
      <c r="T11" s="132"/>
    </row>
    <row r="12" spans="2:20" s="113" customFormat="1" ht="15.75">
      <c r="B12" s="112"/>
      <c r="D12" s="113" t="s">
        <v>1328</v>
      </c>
      <c r="J12" s="123"/>
      <c r="L12" s="133"/>
      <c r="N12" s="134" t="s">
        <v>703</v>
      </c>
      <c r="R12" s="135"/>
      <c r="T12" s="132"/>
    </row>
    <row r="13" spans="2:20" s="113" customFormat="1" ht="15.75">
      <c r="B13" s="112"/>
      <c r="D13" s="113" t="s">
        <v>1329</v>
      </c>
      <c r="J13" s="123"/>
      <c r="L13" s="136"/>
      <c r="M13" s="137"/>
      <c r="N13" s="138"/>
      <c r="O13" s="137"/>
      <c r="P13" s="137"/>
      <c r="Q13" s="137"/>
      <c r="R13" s="139"/>
      <c r="S13" s="137"/>
      <c r="T13" s="140"/>
    </row>
    <row r="14" spans="2:20" s="113" customFormat="1" ht="15.75">
      <c r="B14" s="112"/>
      <c r="D14" s="113" t="s">
        <v>703</v>
      </c>
      <c r="J14" s="123"/>
      <c r="N14" s="134"/>
    </row>
    <row r="15" spans="2:20" s="113" customFormat="1" ht="15.75">
      <c r="B15" s="112"/>
      <c r="D15" s="113" t="s">
        <v>619</v>
      </c>
      <c r="J15" s="123"/>
      <c r="L15" s="124" t="s">
        <v>13</v>
      </c>
      <c r="M15" s="127" t="s">
        <v>615</v>
      </c>
      <c r="N15" s="141" t="s">
        <v>619</v>
      </c>
      <c r="O15" s="126" t="s">
        <v>34</v>
      </c>
      <c r="P15" s="126" t="s">
        <v>1320</v>
      </c>
      <c r="Q15" s="126" t="s">
        <v>34</v>
      </c>
      <c r="R15" s="126" t="s">
        <v>608</v>
      </c>
      <c r="S15" s="126" t="s">
        <v>1330</v>
      </c>
      <c r="T15" s="128" t="s">
        <v>1322</v>
      </c>
    </row>
    <row r="16" spans="2:20" s="113" customFormat="1" ht="15.75">
      <c r="B16" s="112"/>
      <c r="D16" s="113" t="s">
        <v>617</v>
      </c>
      <c r="J16" s="123"/>
      <c r="L16" s="129"/>
      <c r="M16" s="131" t="s">
        <v>616</v>
      </c>
      <c r="N16" s="142" t="s">
        <v>617</v>
      </c>
      <c r="P16" s="113" t="s">
        <v>1324</v>
      </c>
      <c r="R16" s="113" t="s">
        <v>609</v>
      </c>
      <c r="S16" s="113" t="s">
        <v>49</v>
      </c>
      <c r="T16" s="132" t="s">
        <v>1325</v>
      </c>
    </row>
    <row r="17" spans="1:53" ht="15.75">
      <c r="A17" s="113"/>
      <c r="B17" s="112"/>
      <c r="D17" s="113" t="s">
        <v>618</v>
      </c>
      <c r="J17" s="123"/>
      <c r="L17" s="129"/>
      <c r="M17" s="131"/>
      <c r="N17" s="142" t="s">
        <v>618</v>
      </c>
      <c r="P17" s="113" t="s">
        <v>34</v>
      </c>
      <c r="R17" s="113" t="s">
        <v>611</v>
      </c>
      <c r="T17" s="132" t="s">
        <v>1326</v>
      </c>
      <c r="V17" s="113"/>
      <c r="W17" s="113"/>
      <c r="X17" s="113"/>
      <c r="Y17" s="113"/>
      <c r="Z17" s="113"/>
      <c r="AA17" s="113"/>
      <c r="AB17" s="113"/>
      <c r="AC17" s="113"/>
      <c r="AD17" s="113"/>
      <c r="AE17" s="113"/>
      <c r="AF17" s="113"/>
      <c r="AG17" s="113"/>
    </row>
    <row r="18" spans="1:53" ht="15.75">
      <c r="A18" s="113"/>
      <c r="B18" s="112"/>
      <c r="D18" s="113" t="s">
        <v>610</v>
      </c>
      <c r="J18" s="123"/>
      <c r="L18" s="129"/>
      <c r="M18" s="131"/>
      <c r="N18" s="142" t="s">
        <v>610</v>
      </c>
      <c r="R18" s="113" t="s">
        <v>612</v>
      </c>
      <c r="T18" s="132"/>
      <c r="V18" s="113"/>
      <c r="W18" s="113"/>
      <c r="X18" s="113"/>
      <c r="Y18" s="113"/>
      <c r="Z18" s="113"/>
      <c r="AA18" s="113"/>
      <c r="AB18" s="113"/>
      <c r="AC18" s="113"/>
      <c r="AD18" s="113"/>
      <c r="AE18" s="113"/>
      <c r="AF18" s="113"/>
      <c r="AG18" s="113"/>
    </row>
    <row r="19" spans="1:53" ht="15.75">
      <c r="A19" s="113"/>
      <c r="B19" s="112"/>
      <c r="D19" s="113" t="s">
        <v>674</v>
      </c>
      <c r="J19" s="123"/>
      <c r="L19" s="143"/>
      <c r="M19" s="144"/>
      <c r="N19" s="145"/>
      <c r="O19" s="137"/>
      <c r="P19" s="137"/>
      <c r="Q19" s="137"/>
      <c r="R19" s="137" t="s">
        <v>613</v>
      </c>
      <c r="S19" s="137"/>
      <c r="T19" s="140"/>
      <c r="V19" s="113"/>
      <c r="W19" s="113"/>
      <c r="X19" s="113"/>
      <c r="Y19" s="113"/>
      <c r="Z19" s="113"/>
      <c r="AA19" s="113"/>
      <c r="AB19" s="113"/>
      <c r="AC19" s="113"/>
      <c r="AD19" s="113"/>
      <c r="AE19" s="113"/>
      <c r="AF19" s="113"/>
      <c r="AG19" s="113"/>
    </row>
    <row r="20" spans="1:53" ht="15.75">
      <c r="A20" s="113"/>
      <c r="B20" s="112"/>
      <c r="D20" s="113" t="s">
        <v>687</v>
      </c>
      <c r="J20" s="123"/>
      <c r="N20" s="134"/>
      <c r="V20" s="113"/>
      <c r="W20" s="113"/>
      <c r="X20" s="113"/>
      <c r="Y20" s="113"/>
      <c r="Z20" s="113"/>
      <c r="AA20" s="113"/>
      <c r="AB20" s="113"/>
      <c r="AC20" s="113"/>
      <c r="AD20" s="113"/>
      <c r="AE20" s="113"/>
      <c r="AF20" s="113"/>
      <c r="AG20" s="113"/>
    </row>
    <row r="21" spans="1:53" ht="15.75">
      <c r="A21" s="113"/>
      <c r="B21" s="112"/>
      <c r="D21" s="113" t="s">
        <v>694</v>
      </c>
      <c r="J21" s="123"/>
      <c r="L21" s="124" t="s">
        <v>11</v>
      </c>
      <c r="M21" s="127" t="s">
        <v>620</v>
      </c>
      <c r="N21" s="146" t="s">
        <v>674</v>
      </c>
      <c r="O21" s="127" t="s">
        <v>740</v>
      </c>
      <c r="P21" s="126" t="s">
        <v>34</v>
      </c>
      <c r="Q21" s="126" t="s">
        <v>1321</v>
      </c>
      <c r="R21" s="126" t="s">
        <v>608</v>
      </c>
      <c r="S21" s="126" t="s">
        <v>1330</v>
      </c>
      <c r="T21" s="128" t="s">
        <v>1322</v>
      </c>
      <c r="V21" s="113"/>
      <c r="W21" s="113"/>
      <c r="X21" s="113"/>
      <c r="Y21" s="113"/>
      <c r="Z21" s="113"/>
      <c r="AA21" s="113"/>
      <c r="AB21" s="113"/>
      <c r="AC21" s="113"/>
      <c r="AD21" s="113"/>
      <c r="AE21" s="113"/>
      <c r="AF21" s="113"/>
      <c r="AG21" s="113"/>
    </row>
    <row r="22" spans="1:53" ht="16.5" thickBot="1">
      <c r="A22" s="113"/>
      <c r="B22" s="147"/>
      <c r="C22" s="148"/>
      <c r="D22" s="148" t="s">
        <v>665</v>
      </c>
      <c r="E22" s="148"/>
      <c r="F22" s="148"/>
      <c r="G22" s="148"/>
      <c r="H22" s="148"/>
      <c r="I22" s="148"/>
      <c r="J22" s="149"/>
      <c r="L22" s="129"/>
      <c r="M22" s="131" t="s">
        <v>663</v>
      </c>
      <c r="N22" s="134" t="s">
        <v>687</v>
      </c>
      <c r="O22" s="131" t="s">
        <v>867</v>
      </c>
      <c r="Q22" s="113" t="s">
        <v>1306</v>
      </c>
      <c r="R22" s="113" t="s">
        <v>609</v>
      </c>
      <c r="S22" s="113" t="s">
        <v>49</v>
      </c>
      <c r="T22" s="132" t="s">
        <v>1325</v>
      </c>
      <c r="V22" s="113"/>
      <c r="W22" s="113"/>
      <c r="X22" s="113"/>
      <c r="Y22" s="113"/>
      <c r="Z22" s="113"/>
      <c r="AA22" s="113"/>
      <c r="AB22" s="113"/>
      <c r="AC22" s="113"/>
      <c r="AD22" s="113"/>
      <c r="AE22" s="113"/>
      <c r="AF22" s="113"/>
      <c r="AG22" s="113"/>
    </row>
    <row r="23" spans="1:53" ht="15.75">
      <c r="A23" s="113"/>
      <c r="L23" s="129"/>
      <c r="M23" s="131" t="s">
        <v>621</v>
      </c>
      <c r="N23" s="134" t="s">
        <v>694</v>
      </c>
      <c r="O23" s="131" t="s">
        <v>868</v>
      </c>
      <c r="R23" s="113" t="s">
        <v>611</v>
      </c>
      <c r="T23" s="132" t="s">
        <v>1326</v>
      </c>
      <c r="V23" s="113"/>
      <c r="W23" s="113"/>
      <c r="X23" s="113"/>
      <c r="Y23" s="113"/>
      <c r="Z23" s="113"/>
      <c r="AA23" s="113"/>
      <c r="AB23" s="113"/>
      <c r="AC23" s="113"/>
      <c r="AD23" s="113"/>
      <c r="AE23" s="113"/>
      <c r="AF23" s="113"/>
      <c r="AG23" s="113"/>
    </row>
    <row r="24" spans="1:53" ht="15.75">
      <c r="A24" s="113"/>
      <c r="L24" s="129"/>
      <c r="M24" s="131"/>
      <c r="N24" s="134" t="s">
        <v>665</v>
      </c>
      <c r="O24" s="131"/>
      <c r="R24" s="113" t="s">
        <v>612</v>
      </c>
      <c r="T24" s="132"/>
      <c r="V24" s="113"/>
      <c r="W24" s="113"/>
      <c r="X24" s="113"/>
      <c r="Y24" s="113"/>
      <c r="Z24" s="113"/>
      <c r="AA24" s="113"/>
      <c r="AB24" s="113"/>
      <c r="AC24" s="113"/>
      <c r="AD24" s="113"/>
      <c r="AE24" s="113"/>
      <c r="AF24" s="113"/>
      <c r="AG24" s="113"/>
    </row>
    <row r="25" spans="1:53" ht="15.75">
      <c r="A25" s="113"/>
      <c r="L25" s="150"/>
      <c r="M25" s="137"/>
      <c r="N25" s="138" t="s">
        <v>16</v>
      </c>
      <c r="O25" s="139"/>
      <c r="P25" s="137"/>
      <c r="Q25" s="137"/>
      <c r="R25" s="137" t="s">
        <v>613</v>
      </c>
      <c r="S25" s="137"/>
      <c r="T25" s="140"/>
      <c r="V25" s="113"/>
      <c r="W25" s="113"/>
      <c r="X25" s="113"/>
      <c r="Y25" s="113"/>
      <c r="Z25" s="113"/>
      <c r="AA25" s="113"/>
      <c r="AB25" s="113"/>
      <c r="AC25" s="113"/>
      <c r="AD25" s="113"/>
      <c r="AE25" s="113"/>
      <c r="AF25" s="113"/>
      <c r="AG25" s="113"/>
    </row>
    <row r="26" spans="1:53">
      <c r="A26" s="113"/>
      <c r="V26" s="113"/>
      <c r="W26" s="113"/>
      <c r="X26" s="113"/>
      <c r="Y26" s="113"/>
      <c r="Z26" s="113"/>
      <c r="AA26" s="113"/>
      <c r="AB26" s="113"/>
      <c r="AC26" s="113"/>
      <c r="AD26" s="113"/>
      <c r="AE26" s="113"/>
      <c r="AF26" s="113"/>
      <c r="AH26" s="113" t="s">
        <v>620</v>
      </c>
      <c r="AI26" s="113" t="s">
        <v>1374</v>
      </c>
      <c r="AJ26" s="113" t="s">
        <v>1378</v>
      </c>
      <c r="AK26" s="113" t="s">
        <v>1372</v>
      </c>
      <c r="AL26" s="113" t="s">
        <v>1375</v>
      </c>
      <c r="AM26" s="113" t="s">
        <v>1379</v>
      </c>
      <c r="AN26" s="113" t="s">
        <v>1373</v>
      </c>
      <c r="AO26" s="113" t="s">
        <v>615</v>
      </c>
      <c r="AP26" s="113" t="s">
        <v>610</v>
      </c>
      <c r="AQ26" s="113" t="s">
        <v>617</v>
      </c>
      <c r="AR26" s="113" t="s">
        <v>619</v>
      </c>
      <c r="AS26" s="113" t="s">
        <v>618</v>
      </c>
      <c r="AT26" s="113" t="s">
        <v>607</v>
      </c>
      <c r="AU26" s="113" t="s">
        <v>614</v>
      </c>
      <c r="AV26" s="113" t="s">
        <v>15</v>
      </c>
      <c r="AW26" s="113" t="s">
        <v>612</v>
      </c>
      <c r="AX26" s="113" t="s">
        <v>609</v>
      </c>
      <c r="AY26" s="113" t="s">
        <v>613</v>
      </c>
      <c r="AZ26" s="113" t="s">
        <v>611</v>
      </c>
      <c r="BA26" s="113" t="s">
        <v>698</v>
      </c>
    </row>
    <row r="27" spans="1:53" s="97" customFormat="1" ht="31.5">
      <c r="L27" s="239" t="s">
        <v>1380</v>
      </c>
      <c r="M27" s="240" t="str" cm="1">
        <f t="array" ref="M27:AF27">TRANSPOSE(L28:L47)</f>
        <v>Pós-fixado</v>
      </c>
      <c r="N27" s="240" t="str">
        <v>Inflação Curta (0-4)</v>
      </c>
      <c r="O27" s="240" t="str">
        <v>Inflação Média (4-7)</v>
      </c>
      <c r="P27" s="240" t="str">
        <v>Inflação Longa (7-11)</v>
      </c>
      <c r="Q27" s="240" t="str">
        <v>Pré Curta (0-3)</v>
      </c>
      <c r="R27" s="240" t="str">
        <v>Pré Média (3-6)</v>
      </c>
      <c r="S27" s="240" t="str">
        <v>Pré Longa (6-10)</v>
      </c>
      <c r="T27" s="240" t="str">
        <v>Macro</v>
      </c>
      <c r="U27" s="240" t="str">
        <v>Quant</v>
      </c>
      <c r="V27" s="240" t="str">
        <v>Long &amp; Short</v>
      </c>
      <c r="W27" s="240" t="str">
        <v>Multiestratégia</v>
      </c>
      <c r="X27" s="240" t="str">
        <v>Arbitragem</v>
      </c>
      <c r="Y27" s="240" t="str">
        <v>Long Only</v>
      </c>
      <c r="Z27" s="240" t="str">
        <v>Long Bias</v>
      </c>
      <c r="AA27" s="240" t="str">
        <v>Alternativos</v>
      </c>
      <c r="AB27" s="240" t="str">
        <v>China</v>
      </c>
      <c r="AC27" s="240" t="str">
        <v>EUA</v>
      </c>
      <c r="AD27" s="240" t="str">
        <v>Europa</v>
      </c>
      <c r="AE27" s="240" t="str">
        <v>Global</v>
      </c>
      <c r="AF27" s="240" t="str">
        <v>EM</v>
      </c>
      <c r="AH27" s="113" t="str" cm="1">
        <f t="array" aca="1" ref="AH27:AH72" ca="1">OFFSET($M$27,1,,COUNTA($M:$M)-COUNTA($M$1:$M$27))</f>
        <v>Riza Lotus FI RF DI</v>
      </c>
      <c r="AI27" s="113" t="str" cm="1">
        <f t="array" aca="1" ref="AI27:AI38" ca="1">OFFSET($N$27,1,,COUNTA($N:$N)-COUNTA($N$1:$N$27))</f>
        <v>ARX ELBrus FIC FI Infraestrutura RF</v>
      </c>
      <c r="AJ27" s="113" t="str" cm="1">
        <f t="array" aca="1" ref="AJ27:AJ36" ca="1">OFFSET($O$27,1,,COUNTA($O:$O)-COUNTA($O$1:$O$27))</f>
        <v>BTG Pactual Tesouro Ipca Geral FI RF REF</v>
      </c>
      <c r="AK27" s="113" t="str" cm="1">
        <f t="array" aca="1" ref="AK27:AK33" ca="1">OFFSET($P$27,1,,COUNTA($P:$P)-COUNTA($P$1:$P$27))</f>
        <v>ARX ELBrus Pro FI Infraestrutura RF</v>
      </c>
      <c r="AL27" s="113" t="str" cm="1">
        <f t="array" aca="1" ref="AL27:AL34" ca="1">OFFSET($Q$27,1,,COUNTA($Q:$Q)-COUNTA($Q$1:$Q$27))</f>
        <v>Oaktree Credit Access IE FIC MM</v>
      </c>
      <c r="AM27" s="113" t="str" cm="1">
        <f t="array" aca="1" ref="AM27:AM32" ca="1">OFFSET($R$27,1,,COUNTA($R:$R)-COUNTA($R$1:$R$27))</f>
        <v>NTN-F 2027 (11.35%)</v>
      </c>
      <c r="AN27" s="113" t="str" cm="1">
        <f t="array" aca="1" ref="AN27" ca="1">OFFSET($S$27,1,,COUNTA($S:$S)-COUNTA($S$1:$S$27))</f>
        <v/>
      </c>
      <c r="AO27" s="113" t="str" cm="1">
        <f t="array" aca="1" ref="AO27:AO61" ca="1">OFFSET($T$27,1,,COUNTA($T:$T)-COUNTA($T$1:$T$27))</f>
        <v>Absolute Vertex II FIC FIM</v>
      </c>
      <c r="AP27" s="113" t="str" cm="1">
        <f t="array" aca="1" ref="AP27:AP30" ca="1">OFFSET($U$27,1,,COUNTA($U:$U)-COUNTA($U$1:$U$27))</f>
        <v>Daemon Nous Global FIC FIM</v>
      </c>
      <c r="AQ27" s="113" t="str" cm="1">
        <f t="array" aca="1" ref="AQ27:AQ33" ca="1">OFFSET($V$27,1,,COUNTA($V:$V)-COUNTA($V$1:$V$27))</f>
        <v>Neo Argo Long And Short FIC de FIM</v>
      </c>
      <c r="AR27" s="113" t="str" cm="1">
        <f t="array" aca="1" ref="AR27:AR28" ca="1">OFFSET($W$27,1,,COUNTA($W:$W)-COUNTA($W$1:$W$27))</f>
        <v>Kapitalo Alpha Global FIC FIM</v>
      </c>
      <c r="AS27" s="113" t="str" cm="1">
        <f t="array" aca="1" ref="AS27:AS29" ca="1">OFFSET($X$27,1,,COUNTA($X:$X)-COUNTA($X$1:$X$27))</f>
        <v>Absolute Alpha Marb FIC FIM</v>
      </c>
      <c r="AT27" s="113" t="str" cm="1">
        <f t="array" aca="1" ref="AT27:AT48" ca="1">OFFSET($Y$27,1,,COUNTA($Y:$Y)-COUNTA($Y$1:$Y$27))</f>
        <v>ARX Income FIC FIA</v>
      </c>
      <c r="AU27" s="113" t="str" cm="1">
        <f t="array" aca="1" ref="AU27:AU43" ca="1">OFFSET($Z$27,1,,COUNTA($Z:$Z)-COUNTA($Z$1:$Z$27))</f>
        <v>Garin Cíclico LB FIM</v>
      </c>
      <c r="AV27" s="113" t="str" cm="1">
        <f t="array" aca="1" ref="AV27" ca="1">OFFSET($AA$27,1,,COUNTA($AA:$AA)-COUNTA($AA$1:$AA$27))</f>
        <v>Carteira de FII B.Side</v>
      </c>
      <c r="AW27" s="113" t="str" cm="1">
        <f t="array" aca="1" ref="AW27:AW29" ca="1">OFFSET($AB$27,1,,COUNTA($AB:$AB)-COUNTA($AB$1:$AB$27))</f>
        <v>Access China Advantage Ag21 FIA IE</v>
      </c>
      <c r="AX27" s="113" t="str" cm="1">
        <f t="array" aca="1" ref="AX27:AX28" ca="1">OFFSET($AC$27,1,,COUNTA($AC:$AC)-COUNTA($AC$1:$AC$27))</f>
        <v>Western Asset Us Index 500 FIM</v>
      </c>
      <c r="AY27" s="113" t="str" cm="1">
        <f t="array" aca="1" ref="AY27" ca="1">OFFSET($AD$27,1,,COUNTA($AD:$AD)-COUNTA($AD$1:$AD$27))</f>
        <v>EURP11</v>
      </c>
      <c r="AZ27" s="113" t="str" cm="1">
        <f t="array" aca="1" ref="AZ27:AZ32" ca="1">OFFSET($AE$27,1,,COUNTA($AE:$AE)-COUNTA($AE$1:$AE$27))</f>
        <v>Newton Global Tech Fund FIA IE</v>
      </c>
      <c r="BA27" s="113" t="str" cm="1">
        <f t="array" aca="1" ref="BA27:BA28" ca="1">OFFSET($AF$27,1,,COUNTA($AF:$AF)-COUNTA($AF$1:$AF$27))</f>
        <v>BTGp Mobius Emerging Markets FIM IE</v>
      </c>
    </row>
    <row r="28" spans="1:53">
      <c r="A28" s="113"/>
      <c r="L28" s="113" t="str">
        <f>IF('Criação de Portfólio'!E12="","",'Criação de Portfólio'!E12)</f>
        <v>Pós-fixado</v>
      </c>
      <c r="M28" s="113" t="str" cm="1">
        <f t="array" aca="1" ref="M28:M73" ca="1">IF(MAX(LEN(OFFSET('Produtos Selecionados'!$E$10,MATCH(M$27,'Produtos Selecionados'!$E:$E,0)-INDEX(ROW('Produtos Selecionados'!$E$10),1)+1,, MATCH(" ", OFFSET('Produtos Selecionados'!$E$10,MATCH(M$27,'Produtos Selecionados'!$E:$E,0)-INDEX(ROW('Produtos Selecionados'!$E$10),1)+1,,100),0)-1))) &lt; 1, "", OFFSET('Produtos Selecionados'!$E$10,MATCH(M$27,'Produtos Selecionados'!$E:$E,0)-INDEX(ROW('Produtos Selecionados'!$E$10),1)+1,, MATCH(" ", OFFSET('Produtos Selecionados'!$E$10,MATCH(M$27,'Produtos Selecionados'!$E:$E,0)-INDEX(ROW('Produtos Selecionados'!$E$10),1)+1,,100),0)-1))</f>
        <v>Riza Lotus FI RF DI</v>
      </c>
      <c r="N28" s="113" t="str" cm="1">
        <f t="array" aca="1" ref="N28:N39" ca="1">IF(MAX(LEN(OFFSET('Produtos Selecionados'!$E$10,MATCH(N$27,'Produtos Selecionados'!$E:$E,0)-INDEX(ROW('Produtos Selecionados'!$E$10),1)+1,, MATCH(" ", OFFSET('Produtos Selecionados'!$E$10,MATCH(N$27,'Produtos Selecionados'!$E:$E,0)-INDEX(ROW('Produtos Selecionados'!$E$10),1)+1,,100),0)-1))) &lt; 1, "", OFFSET('Produtos Selecionados'!$E$10,MATCH(N$27,'Produtos Selecionados'!$E:$E,0)-INDEX(ROW('Produtos Selecionados'!$E$10),1)+1,, MATCH(" ", OFFSET('Produtos Selecionados'!$E$10,MATCH(N$27,'Produtos Selecionados'!$E:$E,0)-INDEX(ROW('Produtos Selecionados'!$E$10),1)+1,,100),0)-1))</f>
        <v>ARX ELBrus FIC FI Infraestrutura RF</v>
      </c>
      <c r="O28" s="113" t="str" cm="1">
        <f t="array" aca="1" ref="O28:O37" ca="1">IF(MAX(LEN(OFFSET('Produtos Selecionados'!$E$10,MATCH(O$27,'Produtos Selecionados'!$E:$E,0)-INDEX(ROW('Produtos Selecionados'!$E$10),1)+1,, MATCH(" ", OFFSET('Produtos Selecionados'!$E$10,MATCH(O$27,'Produtos Selecionados'!$E:$E,0)-INDEX(ROW('Produtos Selecionados'!$E$10),1)+1,,100),0)-1))) &lt; 1, "", OFFSET('Produtos Selecionados'!$E$10,MATCH(O$27,'Produtos Selecionados'!$E:$E,0)-INDEX(ROW('Produtos Selecionados'!$E$10),1)+1,, MATCH(" ", OFFSET('Produtos Selecionados'!$E$10,MATCH(O$27,'Produtos Selecionados'!$E:$E,0)-INDEX(ROW('Produtos Selecionados'!$E$10),1)+1,,100),0)-1))</f>
        <v>BTG Pactual Tesouro Ipca Geral FI RF REF</v>
      </c>
      <c r="P28" s="113" t="str" cm="1">
        <f t="array" aca="1" ref="P28:P34" ca="1">IF(MAX(LEN(OFFSET('Produtos Selecionados'!$E$10,MATCH(P$27,'Produtos Selecionados'!$E:$E,0)-INDEX(ROW('Produtos Selecionados'!$E$10),1)+1,, MATCH(" ", OFFSET('Produtos Selecionados'!$E$10,MATCH(P$27,'Produtos Selecionados'!$E:$E,0)-INDEX(ROW('Produtos Selecionados'!$E$10),1)+1,,100),0)-1))) &lt; 1, "", OFFSET('Produtos Selecionados'!$E$10,MATCH(P$27,'Produtos Selecionados'!$E:$E,0)-INDEX(ROW('Produtos Selecionados'!$E$10),1)+1,, MATCH(" ", OFFSET('Produtos Selecionados'!$E$10,MATCH(P$27,'Produtos Selecionados'!$E:$E,0)-INDEX(ROW('Produtos Selecionados'!$E$10),1)+1,,100),0)-1))</f>
        <v>ARX ELBrus Pro FI Infraestrutura RF</v>
      </c>
      <c r="Q28" s="113" t="str" cm="1">
        <f t="array" aca="1" ref="Q28:Q35" ca="1">IF(MAX(LEN(OFFSET('Produtos Selecionados'!$E$10,MATCH(Q$27,'Produtos Selecionados'!$E:$E,0)-INDEX(ROW('Produtos Selecionados'!$E$10),1)+1,, MATCH(" ", OFFSET('Produtos Selecionados'!$E$10,MATCH(Q$27,'Produtos Selecionados'!$E:$E,0)-INDEX(ROW('Produtos Selecionados'!$E$10),1)+1,,100),0)-1))) &lt; 1, "", OFFSET('Produtos Selecionados'!$E$10,MATCH(Q$27,'Produtos Selecionados'!$E:$E,0)-INDEX(ROW('Produtos Selecionados'!$E$10),1)+1,, MATCH(" ", OFFSET('Produtos Selecionados'!$E$10,MATCH(Q$27,'Produtos Selecionados'!$E:$E,0)-INDEX(ROW('Produtos Selecionados'!$E$10),1)+1,,100),0)-1))</f>
        <v>Oaktree Credit Access IE FIC MM</v>
      </c>
      <c r="R28" s="113" t="str" cm="1">
        <f t="array" aca="1" ref="R28:R33" ca="1">IF(MAX(LEN(OFFSET('Produtos Selecionados'!$E$10,MATCH(R$27,'Produtos Selecionados'!$E:$E,0)-INDEX(ROW('Produtos Selecionados'!$E$10),1)+1,, MATCH(" ", OFFSET('Produtos Selecionados'!$E$10,MATCH(R$27,'Produtos Selecionados'!$E:$E,0)-INDEX(ROW('Produtos Selecionados'!$E$10),1)+1,,100),0)-1))) &lt; 1, "", OFFSET('Produtos Selecionados'!$E$10,MATCH(R$27,'Produtos Selecionados'!$E:$E,0)-INDEX(ROW('Produtos Selecionados'!$E$10),1)+1,, MATCH(" ", OFFSET('Produtos Selecionados'!$E$10,MATCH(R$27,'Produtos Selecionados'!$E:$E,0)-INDEX(ROW('Produtos Selecionados'!$E$10),1)+1,,100),0)-1))</f>
        <v>NTN-F 2027 (11.35%)</v>
      </c>
      <c r="S28" s="113" t="str" cm="1">
        <f t="array" aca="1" ref="S28" ca="1">IF(MAX(LEN(OFFSET('Produtos Selecionados'!$E$10,MATCH(S$27,'Produtos Selecionados'!$E:$E,0)-INDEX(ROW('Produtos Selecionados'!$E$10),1)+1,, MATCH(" ", OFFSET('Produtos Selecionados'!$E$10,MATCH(S$27,'Produtos Selecionados'!$E:$E,0)-INDEX(ROW('Produtos Selecionados'!$E$10),1)+1,,100),0)-1))) &lt; 1, "", OFFSET('Produtos Selecionados'!$E$10,MATCH(S$27,'Produtos Selecionados'!$E:$E,0)-INDEX(ROW('Produtos Selecionados'!$E$10),1)+1,, MATCH(" ", OFFSET('Produtos Selecionados'!$E$10,MATCH(S$27,'Produtos Selecionados'!$E:$E,0)-INDEX(ROW('Produtos Selecionados'!$E$10),1)+1,,100),0)-1))</f>
        <v/>
      </c>
      <c r="T28" s="113" t="str" cm="1">
        <f t="array" aca="1" ref="T28:T62" ca="1">IF(MAX(LEN(OFFSET('Produtos Selecionados'!$E$10,MATCH(T$27,'Produtos Selecionados'!$E:$E,0)-INDEX(ROW('Produtos Selecionados'!$E$10),1)+1,, MATCH(" ", OFFSET('Produtos Selecionados'!$E$10,MATCH(T$27,'Produtos Selecionados'!$E:$E,0)-INDEX(ROW('Produtos Selecionados'!$E$10),1)+1,,100),0)-1))) &lt; 1, "", OFFSET('Produtos Selecionados'!$E$10,MATCH(T$27,'Produtos Selecionados'!$E:$E,0)-INDEX(ROW('Produtos Selecionados'!$E$10),1)+1,, MATCH(" ", OFFSET('Produtos Selecionados'!$E$10,MATCH(T$27,'Produtos Selecionados'!$E:$E,0)-INDEX(ROW('Produtos Selecionados'!$E$10),1)+1,,100),0)-1))</f>
        <v>Absolute Vertex II FIC FIM</v>
      </c>
      <c r="U28" s="113" t="str" cm="1">
        <f t="array" aca="1" ref="U28:U31" ca="1">IF(MAX(LEN(OFFSET('Produtos Selecionados'!$E$10,MATCH(U$27,'Produtos Selecionados'!$E:$E,0)-INDEX(ROW('Produtos Selecionados'!$E$10),1)+1,, MATCH(" ", OFFSET('Produtos Selecionados'!$E$10,MATCH(U$27,'Produtos Selecionados'!$E:$E,0)-INDEX(ROW('Produtos Selecionados'!$E$10),1)+1,,100),0)-1))) &lt; 1, "", OFFSET('Produtos Selecionados'!$E$10,MATCH(U$27,'Produtos Selecionados'!$E:$E,0)-INDEX(ROW('Produtos Selecionados'!$E$10),1)+1,, MATCH(" ", OFFSET('Produtos Selecionados'!$E$10,MATCH(U$27,'Produtos Selecionados'!$E:$E,0)-INDEX(ROW('Produtos Selecionados'!$E$10),1)+1,,100),0)-1))</f>
        <v>Daemon Nous Global FIC FIM</v>
      </c>
      <c r="V28" s="113" t="str" cm="1">
        <f t="array" aca="1" ref="V28:V34" ca="1">IF(MAX(LEN(OFFSET('Produtos Selecionados'!$E$10,MATCH(V$27,'Produtos Selecionados'!$E:$E,0)-INDEX(ROW('Produtos Selecionados'!$E$10),1)+1,, MATCH(" ", OFFSET('Produtos Selecionados'!$E$10,MATCH(V$27,'Produtos Selecionados'!$E:$E,0)-INDEX(ROW('Produtos Selecionados'!$E$10),1)+1,,100),0)-1))) &lt; 1, "", OFFSET('Produtos Selecionados'!$E$10,MATCH(V$27,'Produtos Selecionados'!$E:$E,0)-INDEX(ROW('Produtos Selecionados'!$E$10),1)+1,, MATCH(" ", OFFSET('Produtos Selecionados'!$E$10,MATCH(V$27,'Produtos Selecionados'!$E:$E,0)-INDEX(ROW('Produtos Selecionados'!$E$10),1)+1,,100),0)-1))</f>
        <v>Neo Argo Long And Short FIC de FIM</v>
      </c>
      <c r="W28" s="113" t="str" cm="1">
        <f t="array" aca="1" ref="W28:W29" ca="1">IF(MAX(LEN(OFFSET('Produtos Selecionados'!$E$10,MATCH(W$27,'Produtos Selecionados'!$E:$E,0)-INDEX(ROW('Produtos Selecionados'!$E$10),1)+1,, MATCH(" ", OFFSET('Produtos Selecionados'!$E$10,MATCH(W$27,'Produtos Selecionados'!$E:$E,0)-INDEX(ROW('Produtos Selecionados'!$E$10),1)+1,,100),0)-1))) &lt; 1, "", OFFSET('Produtos Selecionados'!$E$10,MATCH(W$27,'Produtos Selecionados'!$E:$E,0)-INDEX(ROW('Produtos Selecionados'!$E$10),1)+1,, MATCH(" ", OFFSET('Produtos Selecionados'!$E$10,MATCH(W$27,'Produtos Selecionados'!$E:$E,0)-INDEX(ROW('Produtos Selecionados'!$E$10),1)+1,,100),0)-1))</f>
        <v>Kapitalo Alpha Global FIC FIM</v>
      </c>
      <c r="X28" s="113" t="str" cm="1">
        <f t="array" aca="1" ref="X28:X30" ca="1">IF(MAX(LEN(OFFSET('Produtos Selecionados'!$E$10,MATCH(X$27,'Produtos Selecionados'!$E:$E,0)-INDEX(ROW('Produtos Selecionados'!$E$10),1)+1,, MATCH(" ", OFFSET('Produtos Selecionados'!$E$10,MATCH(X$27,'Produtos Selecionados'!$E:$E,0)-INDEX(ROW('Produtos Selecionados'!$E$10),1)+1,,100),0)-1))) &lt; 1, "", OFFSET('Produtos Selecionados'!$E$10,MATCH(X$27,'Produtos Selecionados'!$E:$E,0)-INDEX(ROW('Produtos Selecionados'!$E$10),1)+1,, MATCH(" ", OFFSET('Produtos Selecionados'!$E$10,MATCH(X$27,'Produtos Selecionados'!$E:$E,0)-INDEX(ROW('Produtos Selecionados'!$E$10),1)+1,,100),0)-1))</f>
        <v>Absolute Alpha Marb FIC FIM</v>
      </c>
      <c r="Y28" s="113" t="str" cm="1">
        <f t="array" aca="1" ref="Y28:Y49" ca="1">IF(MAX(LEN(OFFSET('Produtos Selecionados'!$E$10,MATCH(Y$27,'Produtos Selecionados'!$E:$E,0)-INDEX(ROW('Produtos Selecionados'!$E$10),1)+1,, MATCH(" ", OFFSET('Produtos Selecionados'!$E$10,MATCH(Y$27,'Produtos Selecionados'!$E:$E,0)-INDEX(ROW('Produtos Selecionados'!$E$10),1)+1,,100),0)-1))) &lt; 1, "", OFFSET('Produtos Selecionados'!$E$10,MATCH(Y$27,'Produtos Selecionados'!$E:$E,0)-INDEX(ROW('Produtos Selecionados'!$E$10),1)+1,, MATCH(" ", OFFSET('Produtos Selecionados'!$E$10,MATCH(Y$27,'Produtos Selecionados'!$E:$E,0)-INDEX(ROW('Produtos Selecionados'!$E$10),1)+1,,100),0)-1))</f>
        <v>ARX Income FIC FIA</v>
      </c>
      <c r="Z28" s="113" t="str" cm="1">
        <f t="array" aca="1" ref="Z28:Z44" ca="1">IF(MAX(LEN(OFFSET('Produtos Selecionados'!$E$10,MATCH(Z$27,'Produtos Selecionados'!$E:$E,0)-INDEX(ROW('Produtos Selecionados'!$E$10),1)+1,, MATCH(" ", OFFSET('Produtos Selecionados'!$E$10,MATCH(Z$27,'Produtos Selecionados'!$E:$E,0)-INDEX(ROW('Produtos Selecionados'!$E$10),1)+1,,100),0)-1))) &lt; 1, "", OFFSET('Produtos Selecionados'!$E$10,MATCH(Z$27,'Produtos Selecionados'!$E:$E,0)-INDEX(ROW('Produtos Selecionados'!$E$10),1)+1,, MATCH(" ", OFFSET('Produtos Selecionados'!$E$10,MATCH(Z$27,'Produtos Selecionados'!$E:$E,0)-INDEX(ROW('Produtos Selecionados'!$E$10),1)+1,,100),0)-1))</f>
        <v>Garin Cíclico LB FIM</v>
      </c>
      <c r="AA28" s="113" t="str" cm="1">
        <f t="array" aca="1" ref="AA28" ca="1">IF(MAX(LEN(OFFSET('Produtos Selecionados'!$E$10,MATCH(AA$27,'Produtos Selecionados'!$E:$E,0)-INDEX(ROW('Produtos Selecionados'!$E$10),1)+1,, MATCH(" ", OFFSET('Produtos Selecionados'!$E$10,MATCH(AA$27,'Produtos Selecionados'!$E:$E,0)-INDEX(ROW('Produtos Selecionados'!$E$10),1)+1,,100),0)-1))) &lt; 1, "", OFFSET('Produtos Selecionados'!$E$10,MATCH(AA$27,'Produtos Selecionados'!$E:$E,0)-INDEX(ROW('Produtos Selecionados'!$E$10),1)+1,, MATCH(" ", OFFSET('Produtos Selecionados'!$E$10,MATCH(AA$27,'Produtos Selecionados'!$E:$E,0)-INDEX(ROW('Produtos Selecionados'!$E$10),1)+1,,100),0)-1))</f>
        <v>Carteira de FII B.Side</v>
      </c>
      <c r="AB28" s="113" t="str" cm="1">
        <f t="array" aca="1" ref="AB28:AB30" ca="1">IF(MAX(LEN(OFFSET('Produtos Selecionados'!$E$10,MATCH(AB$27,'Produtos Selecionados'!$E:$E,0)-INDEX(ROW('Produtos Selecionados'!$E$10),1)+1,, MATCH(" ", OFFSET('Produtos Selecionados'!$E$10,MATCH(AB$27,'Produtos Selecionados'!$E:$E,0)-INDEX(ROW('Produtos Selecionados'!$E$10),1)+1,,100),0)-1))) &lt; 1, "", OFFSET('Produtos Selecionados'!$E$10,MATCH(AB$27,'Produtos Selecionados'!$E:$E,0)-INDEX(ROW('Produtos Selecionados'!$E$10),1)+1,, MATCH(" ", OFFSET('Produtos Selecionados'!$E$10,MATCH(AB$27,'Produtos Selecionados'!$E:$E,0)-INDEX(ROW('Produtos Selecionados'!$E$10),1)+1,,100),0)-1))</f>
        <v>Access China Advantage Ag21 FIA IE</v>
      </c>
      <c r="AC28" s="113" t="str" cm="1">
        <f t="array" aca="1" ref="AC28:AC29" ca="1">IF(MAX(LEN(OFFSET('Produtos Selecionados'!$E$10,MATCH(AC$27,'Produtos Selecionados'!$E:$E,0)-INDEX(ROW('Produtos Selecionados'!$E$10),1)+1,, MATCH(" ", OFFSET('Produtos Selecionados'!$E$10,MATCH(AC$27,'Produtos Selecionados'!$E:$E,0)-INDEX(ROW('Produtos Selecionados'!$E$10),1)+1,,100),0)-1))) &lt; 1, "", OFFSET('Produtos Selecionados'!$E$10,MATCH(AC$27,'Produtos Selecionados'!$E:$E,0)-INDEX(ROW('Produtos Selecionados'!$E$10),1)+1,, MATCH(" ", OFFSET('Produtos Selecionados'!$E$10,MATCH(AC$27,'Produtos Selecionados'!$E:$E,0)-INDEX(ROW('Produtos Selecionados'!$E$10),1)+1,,100),0)-1))</f>
        <v>Western Asset Us Index 500 FIM</v>
      </c>
      <c r="AD28" s="113" t="str" cm="1">
        <f t="array" aca="1" ref="AD28" ca="1">IF(MAX(LEN(OFFSET('Produtos Selecionados'!$E$10,MATCH(AD$27,'Produtos Selecionados'!$E:$E,0)-INDEX(ROW('Produtos Selecionados'!$E$10),1)+1,, MATCH(" ", OFFSET('Produtos Selecionados'!$E$10,MATCH(AD$27,'Produtos Selecionados'!$E:$E,0)-INDEX(ROW('Produtos Selecionados'!$E$10),1)+1,,100),0)-1))) &lt; 1, "", OFFSET('Produtos Selecionados'!$E$10,MATCH(AD$27,'Produtos Selecionados'!$E:$E,0)-INDEX(ROW('Produtos Selecionados'!$E$10),1)+1,, MATCH(" ", OFFSET('Produtos Selecionados'!$E$10,MATCH(AD$27,'Produtos Selecionados'!$E:$E,0)-INDEX(ROW('Produtos Selecionados'!$E$10),1)+1,,100),0)-1))</f>
        <v>EURP11</v>
      </c>
      <c r="AE28" s="113" t="str" cm="1">
        <f t="array" aca="1" ref="AE28:AE33" ca="1">IF(MAX(LEN(OFFSET('Produtos Selecionados'!$E$10,MATCH(AE$27,'Produtos Selecionados'!$E:$E,0)-INDEX(ROW('Produtos Selecionados'!$E$10),1)+1,, MATCH(" ", OFFSET('Produtos Selecionados'!$E$10,MATCH(AE$27,'Produtos Selecionados'!$E:$E,0)-INDEX(ROW('Produtos Selecionados'!$E$10),1)+1,,100),0)-1))) &lt; 1, "", OFFSET('Produtos Selecionados'!$E$10,MATCH(AE$27,'Produtos Selecionados'!$E:$E,0)-INDEX(ROW('Produtos Selecionados'!$E$10),1)+1,, MATCH(" ", OFFSET('Produtos Selecionados'!$E$10,MATCH(AE$27,'Produtos Selecionados'!$E:$E,0)-INDEX(ROW('Produtos Selecionados'!$E$10),1)+1,,100),0)-1))</f>
        <v>Newton Global Tech Fund FIA IE</v>
      </c>
      <c r="AF28" s="113" t="str" cm="1">
        <f t="array" aca="1" ref="AF28:AF29" ca="1">IF(MAX(LEN(OFFSET('Produtos Selecionados'!$E$10,MATCH(AF$27,'Produtos Selecionados'!$E:$E,0)-INDEX(ROW('Produtos Selecionados'!$E$10),1)+1,, MATCH(" ", OFFSET('Produtos Selecionados'!$E$10,MATCH(AF$27,'Produtos Selecionados'!$E:$E,0)-INDEX(ROW('Produtos Selecionados'!$E$10),1)+1,,100),0)-1))) &lt; 1, "", OFFSET('Produtos Selecionados'!$E$10,MATCH(AF$27,'Produtos Selecionados'!$E:$E,0)-INDEX(ROW('Produtos Selecionados'!$E$10),1)+1,, MATCH(" ", OFFSET('Produtos Selecionados'!$E$10,MATCH(AF$27,'Produtos Selecionados'!$E:$E,0)-INDEX(ROW('Produtos Selecionados'!$E$10),1)+1,,100),0)-1))</f>
        <v>BTGp Mobius Emerging Markets FIM IE</v>
      </c>
      <c r="AH28" s="113" t="str">
        <f ca="1"/>
        <v>Tesouro Selic Simples FI RF</v>
      </c>
      <c r="AI28" s="113" t="str">
        <f ca="1"/>
        <v>Vinci Valorem FIM</v>
      </c>
      <c r="AJ28" s="113" t="str">
        <f ca="1"/>
        <v>NTN-B 2027 (IPCA+5.35%)</v>
      </c>
      <c r="AK28" s="113" t="str">
        <f ca="1"/>
        <v>BTG Pactual Tesouro Ipca Longo FI RF REF</v>
      </c>
      <c r="AL28" s="113" t="str">
        <f ca="1"/>
        <v>Pimco Income Dolar FIC FIM IE</v>
      </c>
      <c r="AM28" s="113" t="str">
        <f ca="1"/>
        <v>NTN-F 2029 (11.50%)</v>
      </c>
      <c r="AO28" s="113" t="str">
        <f ca="1"/>
        <v>ARX Macro FIC FIM</v>
      </c>
      <c r="AP28" s="113" t="str">
        <f ca="1"/>
        <v>Giant Zarathustra FIC FIM</v>
      </c>
      <c r="AQ28" s="113" t="str">
        <f ca="1"/>
        <v>Solana LS FIC FIM</v>
      </c>
      <c r="AR28" s="113" t="str">
        <f ca="1"/>
        <v>Dahlia Global Allocation FIC FIM</v>
      </c>
      <c r="AS28" s="113" t="str">
        <f ca="1"/>
        <v>Nw3 Event Driven Plus FIC FIM</v>
      </c>
      <c r="AT28" s="113" t="str">
        <f ca="1"/>
        <v>Real Investor FIC FIA BDR Nível I</v>
      </c>
      <c r="AU28" s="113" t="str">
        <f ca="1"/>
        <v>Genoa Capital Arpa FIC FIM</v>
      </c>
      <c r="AW28" s="113" t="str">
        <f ca="1"/>
        <v>Invesco Greater China Equity Dolar FIC FIA IE</v>
      </c>
      <c r="AX28" s="113" t="str">
        <f ca="1"/>
        <v>IVVB11</v>
      </c>
      <c r="AZ28" s="113" t="str">
        <f ca="1"/>
        <v>Vitreo Carbono FIM</v>
      </c>
      <c r="BA28" s="113" t="str">
        <f ca="1"/>
        <v>ASIA11</v>
      </c>
    </row>
    <row r="29" spans="1:53">
      <c r="A29" s="113"/>
      <c r="L29" s="113" t="str">
        <f>IF('Criação de Portfólio'!E32="","",'Criação de Portfólio'!E32)</f>
        <v>Inflação Curta (0-4)</v>
      </c>
      <c r="M29" s="113" t="str">
        <f ca="1"/>
        <v>Tesouro Selic Simples FI RF</v>
      </c>
      <c r="N29" s="113" t="str">
        <f ca="1"/>
        <v>Vinci Valorem FIM</v>
      </c>
      <c r="O29" s="113" t="str">
        <f ca="1"/>
        <v>NTN-B 2027 (IPCA+5.35%)</v>
      </c>
      <c r="P29" s="113" t="str">
        <f ca="1"/>
        <v>BTG Pactual Tesouro Ipca Longo FI RF REF</v>
      </c>
      <c r="Q29" s="113" t="str">
        <f ca="1"/>
        <v>Pimco Income Dolar FIC FIM IE</v>
      </c>
      <c r="R29" s="113" t="str">
        <f ca="1"/>
        <v>NTN-F 2029 (11.50%)</v>
      </c>
      <c r="T29" s="113" t="str">
        <f ca="1"/>
        <v>ARX Macro FIC FIM</v>
      </c>
      <c r="U29" s="113" t="str">
        <f ca="1"/>
        <v>Giant Zarathustra FIC FIM</v>
      </c>
      <c r="V29" s="113" t="str">
        <f ca="1"/>
        <v>Solana LS FIC FIM</v>
      </c>
      <c r="W29" s="113" t="str">
        <f ca="1"/>
        <v>Dahlia Global Allocation FIC FIM</v>
      </c>
      <c r="X29" s="113" t="str">
        <f ca="1"/>
        <v>Nw3 Event Driven Plus FIC FIM</v>
      </c>
      <c r="Y29" s="113" t="str">
        <f ca="1"/>
        <v>Real Investor FIC FIA BDR Nível I</v>
      </c>
      <c r="Z29" s="113" t="str">
        <f ca="1"/>
        <v>Genoa Capital Arpa FIC FIM</v>
      </c>
      <c r="AA29" s="113"/>
      <c r="AB29" s="113" t="str">
        <f ca="1"/>
        <v>Invesco Greater China Equity Dolar FIC FIA IE</v>
      </c>
      <c r="AC29" s="113" t="str">
        <f ca="1"/>
        <v>IVVB11</v>
      </c>
      <c r="AD29" s="113"/>
      <c r="AE29" s="113" t="str">
        <f ca="1"/>
        <v>Vitreo Carbono FIM</v>
      </c>
      <c r="AF29" s="113" t="str">
        <f ca="1"/>
        <v>ASIA11</v>
      </c>
      <c r="AH29" s="113" t="str">
        <f ca="1"/>
        <v>ARX Everest FIC FIRF CP</v>
      </c>
      <c r="AI29" s="113" t="str">
        <f ca="1"/>
        <v>BTG Pactual Debêntures Incentivadas Inflação Infra FIC Renda Fixa</v>
      </c>
      <c r="AJ29" s="113" t="str">
        <f ca="1"/>
        <v>NTN-B 2028 (IPCA+5.35%)</v>
      </c>
      <c r="AK29" s="113" t="str">
        <f ca="1"/>
        <v>NTN-B 2032 (IPCA+5.65%)</v>
      </c>
      <c r="AL29" s="113" t="str">
        <f ca="1"/>
        <v>Pimco Income FIC FIM IE</v>
      </c>
      <c r="AM29" s="113" t="str">
        <f ca="1"/>
        <v>NTN-F 2031 (11.55%)</v>
      </c>
      <c r="AO29" s="113" t="str">
        <f ca="1"/>
        <v>BTGp Access Gavea Macro FIQ FI MM</v>
      </c>
      <c r="AP29" s="113" t="str">
        <f ca="1"/>
        <v>Claritas Quant FIC FIM</v>
      </c>
      <c r="AQ29" s="113" t="str">
        <f ca="1"/>
        <v>Occam Equity Hedge FIC FIM Access</v>
      </c>
      <c r="AS29" s="113" t="str">
        <f ca="1"/>
        <v>Blackrock Global Event Driven FIC FIM IE</v>
      </c>
      <c r="AT29" s="113" t="str">
        <f ca="1"/>
        <v>Trigono Flagship Small Caps FIC FIA</v>
      </c>
      <c r="AU29" s="113" t="str">
        <f ca="1"/>
        <v>Rps Long Bias Access FIC FIA</v>
      </c>
      <c r="AW29" s="113" t="str">
        <f ca="1"/>
        <v>XINA11</v>
      </c>
      <c r="AZ29" s="113" t="str">
        <f ca="1"/>
        <v>Vitreo Uranio FIM</v>
      </c>
    </row>
    <row r="30" spans="1:53">
      <c r="A30" s="113"/>
      <c r="L30" s="113" t="str">
        <f>IF('Criação de Portfólio'!E35="","",'Criação de Portfólio'!E35)</f>
        <v>Inflação Média (4-7)</v>
      </c>
      <c r="M30" s="113" t="str">
        <f ca="1"/>
        <v>ARX Everest FIC FIRF CP</v>
      </c>
      <c r="N30" s="113" t="str">
        <f ca="1"/>
        <v>BTG Pactual Debêntures Incentivadas Inflação Infra FIC Renda Fixa</v>
      </c>
      <c r="O30" s="113" t="str">
        <f ca="1"/>
        <v>NTN-B 2028 (IPCA+5.35%)</v>
      </c>
      <c r="P30" s="113" t="str">
        <f ca="1"/>
        <v>NTN-B 2032 (IPCA+5.65%)</v>
      </c>
      <c r="Q30" s="113" t="str">
        <f ca="1"/>
        <v>Pimco Income FIC FIM IE</v>
      </c>
      <c r="R30" s="113" t="str">
        <f ca="1"/>
        <v>NTN-F 2031 (11.55%)</v>
      </c>
      <c r="T30" s="113" t="str">
        <f ca="1"/>
        <v>BTGp Access Gavea Macro FIQ FI MM</v>
      </c>
      <c r="U30" s="113" t="str">
        <f ca="1"/>
        <v>Claritas Quant FIC FIM</v>
      </c>
      <c r="V30" s="113" t="str">
        <f ca="1"/>
        <v>Occam Equity Hedge FIC FIM Access</v>
      </c>
      <c r="W30" s="113"/>
      <c r="X30" s="113" t="str">
        <f ca="1"/>
        <v>Blackrock Global Event Driven FIC FIM IE</v>
      </c>
      <c r="Y30" s="113" t="str">
        <f ca="1"/>
        <v>Trigono Flagship Small Caps FIC FIA</v>
      </c>
      <c r="Z30" s="113" t="str">
        <f ca="1"/>
        <v>Rps Long Bias Access FIC FIA</v>
      </c>
      <c r="AA30" s="113"/>
      <c r="AB30" s="113" t="str">
        <f ca="1"/>
        <v>XINA11</v>
      </c>
      <c r="AC30" s="113"/>
      <c r="AD30" s="113"/>
      <c r="AE30" s="113" t="str">
        <f ca="1"/>
        <v>Vitreo Uranio FIM</v>
      </c>
      <c r="AF30" s="113"/>
      <c r="AH30" s="113" t="str">
        <f ca="1"/>
        <v>ARX Vinson FIC FI RF CP</v>
      </c>
      <c r="AI30" s="113" t="str">
        <f ca="1"/>
        <v>JGP Debentures Incentivadas Juros Reais FIC FIM CP</v>
      </c>
      <c r="AJ30" s="113" t="str">
        <f ca="1"/>
        <v>NTN-B 2030 (IPCA+5.30%)</v>
      </c>
      <c r="AK30" s="113" t="str">
        <f ca="1"/>
        <v>NTN-B 2035 (IPCA+5.65%)</v>
      </c>
      <c r="AL30" s="113" t="str">
        <f ca="1"/>
        <v>NTN-F 2023 (13.50%)</v>
      </c>
      <c r="AM30" s="113" t="str">
        <f ca="1"/>
        <v>Títulos Bancários - 4 anos (12.95%)</v>
      </c>
      <c r="AO30" s="113" t="str">
        <f ca="1"/>
        <v>Capstone Macro FIC FIM</v>
      </c>
      <c r="AP30" s="113" t="str">
        <f ca="1"/>
        <v>Giant Sigma FIC FIM</v>
      </c>
      <c r="AQ30" s="113" t="str">
        <f ca="1"/>
        <v>Sharp Long Short 2X FIM</v>
      </c>
      <c r="AT30" s="113" t="str">
        <f ca="1"/>
        <v>Access Atmos II FIC FI Acoes</v>
      </c>
      <c r="AU30" s="113" t="str">
        <f ca="1"/>
        <v>Absolute Pace LB FIC FIA</v>
      </c>
      <c r="AZ30" s="113" t="str">
        <f ca="1"/>
        <v>Ip Participacoes FIC FIA BDR Nivel I</v>
      </c>
    </row>
    <row r="31" spans="1:53">
      <c r="A31" s="113"/>
      <c r="L31" s="113" t="str">
        <f>IF('Criação de Portfólio'!E42="","",'Criação de Portfólio'!E42)</f>
        <v>Inflação Longa (7-11)</v>
      </c>
      <c r="M31" s="113" t="str">
        <f ca="1"/>
        <v>ARX Vinson FIC FI RF CP</v>
      </c>
      <c r="N31" s="113" t="str">
        <f ca="1"/>
        <v>JGP Debentures Incentivadas Juros Reais FIC FIM CP</v>
      </c>
      <c r="O31" s="113" t="str">
        <f ca="1"/>
        <v>NTN-B 2030 (IPCA+5.30%)</v>
      </c>
      <c r="P31" s="113" t="str">
        <f ca="1"/>
        <v>NTN-B 2035 (IPCA+5.65%)</v>
      </c>
      <c r="Q31" s="113" t="str">
        <f ca="1"/>
        <v>NTN-F 2023 (13.50%)</v>
      </c>
      <c r="R31" s="113" t="str">
        <f ca="1"/>
        <v>Títulos Bancários - 4 anos (12.95%)</v>
      </c>
      <c r="T31" s="113" t="str">
        <f ca="1"/>
        <v>Capstone Macro FIC FIM</v>
      </c>
      <c r="U31" s="113" t="str">
        <f ca="1"/>
        <v>Giant Sigma FIC FIM</v>
      </c>
      <c r="V31" s="113" t="str">
        <f ca="1"/>
        <v>Sharp Long Short 2X FIM</v>
      </c>
      <c r="W31" s="113"/>
      <c r="X31" s="113"/>
      <c r="Y31" s="113" t="str">
        <f ca="1"/>
        <v>Access Atmos II FIC FI Acoes</v>
      </c>
      <c r="Z31" s="113" t="str">
        <f ca="1"/>
        <v>Absolute Pace LB FIC FIA</v>
      </c>
      <c r="AA31" s="113"/>
      <c r="AB31" s="113"/>
      <c r="AC31" s="113"/>
      <c r="AD31" s="113"/>
      <c r="AE31" s="113" t="str">
        <f ca="1"/>
        <v>Ip Participacoes FIC FIA BDR Nivel I</v>
      </c>
      <c r="AF31" s="113"/>
      <c r="AH31" s="113" t="str">
        <f ca="1"/>
        <v>BTG Pactual Cred Corp Plus FI RF CP</v>
      </c>
      <c r="AI31" s="113" t="str">
        <f ca="1"/>
        <v>Tesouro Ipca Curto RF</v>
      </c>
      <c r="AJ31" s="113" t="str">
        <f ca="1"/>
        <v>Títulos Bancários - 4 anos (IPCA+6.75%)</v>
      </c>
      <c r="AK31" s="113" t="str">
        <f ca="1"/>
        <v>Títulos Corporativos - 8 anos (IPCA+8.35%)</v>
      </c>
      <c r="AL31" s="113" t="str">
        <f ca="1"/>
        <v>NTN-F 2025 (11.50%)</v>
      </c>
      <c r="AM31" s="113" t="str">
        <f ca="1"/>
        <v>Títulos Bancários - 5 anos (13.05%)</v>
      </c>
      <c r="AO31" s="113" t="str">
        <f ca="1"/>
        <v>Gávea Macro FIC FIM</v>
      </c>
      <c r="AQ31" s="113" t="str">
        <f ca="1"/>
        <v>Sharp Long Short FIM</v>
      </c>
      <c r="AT31" s="113" t="str">
        <f ca="1"/>
        <v>Trigono Delphos Income FIC FIA</v>
      </c>
      <c r="AU31" s="113" t="str">
        <f ca="1"/>
        <v>Clave Total Return FIC FIM Access</v>
      </c>
      <c r="AZ31" s="113" t="str">
        <f ca="1"/>
        <v>Ip Atlas Usd FIC FIA IE</v>
      </c>
    </row>
    <row r="32" spans="1:53">
      <c r="A32" s="113"/>
      <c r="L32" s="113" t="str">
        <f>IF('Criação de Portfólio'!E48="","",'Criação de Portfólio'!E48)</f>
        <v>Pré Curta (0-3)</v>
      </c>
      <c r="M32" s="113" t="str">
        <f ca="1"/>
        <v>BTG Pactual Cred Corp Plus FI RF CP</v>
      </c>
      <c r="N32" s="113" t="str">
        <f ca="1"/>
        <v>Tesouro Ipca Curto RF</v>
      </c>
      <c r="O32" s="113" t="str">
        <f ca="1"/>
        <v>Títulos Bancários - 4 anos (IPCA+6.75%)</v>
      </c>
      <c r="P32" s="113" t="str">
        <f ca="1"/>
        <v>Títulos Corporativos - 8 anos (IPCA+8.35%)</v>
      </c>
      <c r="Q32" s="113" t="str">
        <f ca="1"/>
        <v>NTN-F 2025 (11.50%)</v>
      </c>
      <c r="R32" s="113" t="str">
        <f ca="1"/>
        <v>Títulos Bancários - 5 anos (13.05%)</v>
      </c>
      <c r="T32" s="113" t="str">
        <f ca="1"/>
        <v>Gávea Macro FIC FIM</v>
      </c>
      <c r="V32" s="113" t="str">
        <f ca="1"/>
        <v>Sharp Long Short FIM</v>
      </c>
      <c r="W32" s="113"/>
      <c r="X32" s="113"/>
      <c r="Y32" s="113" t="str">
        <f ca="1"/>
        <v>Trigono Delphos Income FIC FIA</v>
      </c>
      <c r="Z32" s="113" t="str">
        <f ca="1"/>
        <v>Clave Total Return FIC FIM Access</v>
      </c>
      <c r="AA32" s="113"/>
      <c r="AB32" s="113"/>
      <c r="AC32" s="113"/>
      <c r="AD32" s="113"/>
      <c r="AE32" s="113" t="str">
        <f ca="1"/>
        <v>Ip Atlas Usd FIC FIA IE</v>
      </c>
      <c r="AF32" s="113"/>
      <c r="AH32" s="113" t="str">
        <f ca="1"/>
        <v>Itaú Optimus FIC RF LP</v>
      </c>
      <c r="AI32" s="113" t="str">
        <f ca="1"/>
        <v>NTN-B 2023 (IPCA+7.25%)</v>
      </c>
      <c r="AJ32" s="113" t="str">
        <f ca="1"/>
        <v>Títulos Bancários - 5 anos (IPCA+6.80%)</v>
      </c>
      <c r="AK32" s="113" t="str">
        <f ca="1"/>
        <v>Títulos Corporativos - 9 anos (IPCA+8.40%)</v>
      </c>
      <c r="AL32" s="113" t="str">
        <f ca="1"/>
        <v>Títulos Bancários - 1 ano (14.35%)</v>
      </c>
      <c r="AM32" s="113" t="str">
        <f ca="1"/>
        <v>Títulos Bancários - 6 anos (12.85%)</v>
      </c>
      <c r="AO32" s="113" t="str">
        <f ca="1"/>
        <v>Gávea Macro II FIC FIM</v>
      </c>
      <c r="AQ32" s="113" t="str">
        <f ca="1"/>
        <v>Solana Equity Hedge FIC FIM</v>
      </c>
      <c r="AT32" s="113" t="str">
        <f ca="1"/>
        <v>Bogari Value FIC FIA</v>
      </c>
      <c r="AU32" s="113" t="str">
        <f ca="1"/>
        <v>Norte Long Bias FIC FIM</v>
      </c>
      <c r="AZ32" s="113" t="str">
        <f ca="1"/>
        <v>WRLD11</v>
      </c>
    </row>
    <row r="33" spans="1:47">
      <c r="A33" s="113"/>
      <c r="L33" s="113" t="str">
        <f>IF('Criação de Portfólio'!E52="","",'Criação de Portfólio'!E52)</f>
        <v>Pré Média (3-6)</v>
      </c>
      <c r="M33" s="113" t="str">
        <f ca="1"/>
        <v>Itaú Optimus FIC RF LP</v>
      </c>
      <c r="N33" s="113" t="str">
        <f ca="1"/>
        <v>NTN-B 2023 (IPCA+7.25%)</v>
      </c>
      <c r="O33" s="113" t="str">
        <f ca="1"/>
        <v>Títulos Bancários - 5 anos (IPCA+6.80%)</v>
      </c>
      <c r="P33" s="113" t="str">
        <f ca="1"/>
        <v>Títulos Corporativos - 9 anos (IPCA+8.40%)</v>
      </c>
      <c r="Q33" s="113" t="str">
        <f ca="1"/>
        <v>Títulos Bancários - 1 ano (14.35%)</v>
      </c>
      <c r="R33" s="113" t="str">
        <f ca="1"/>
        <v>Títulos Bancários - 6 anos (12.85%)</v>
      </c>
      <c r="T33" s="113" t="str">
        <f ca="1"/>
        <v>Gávea Macro II FIC FIM</v>
      </c>
      <c r="V33" s="113" t="str">
        <f ca="1"/>
        <v>Solana Equity Hedge FIC FIM</v>
      </c>
      <c r="W33" s="113"/>
      <c r="X33" s="113"/>
      <c r="Y33" s="113" t="str">
        <f ca="1"/>
        <v>Bogari Value FIC FIA</v>
      </c>
      <c r="Z33" s="113" t="str">
        <f ca="1"/>
        <v>Norte Long Bias FIC FIM</v>
      </c>
      <c r="AA33" s="113"/>
      <c r="AB33" s="113"/>
      <c r="AC33" s="113"/>
      <c r="AD33" s="113"/>
      <c r="AE33" s="113" t="str">
        <f ca="1"/>
        <v>WRLD11</v>
      </c>
      <c r="AF33" s="113"/>
      <c r="AH33" s="113" t="str">
        <f ca="1"/>
        <v>Itau Optimus RF Longo Prazo Distribuidores FIC FI</v>
      </c>
      <c r="AI33" s="113" t="str">
        <f ca="1"/>
        <v>NTN-B 2024 (IPCA+6.05%)</v>
      </c>
      <c r="AJ33" s="113" t="str">
        <f ca="1"/>
        <v>Títulos Corporativos - 4 anos (IPCA+7.70%)</v>
      </c>
      <c r="AK33" s="113" t="str">
        <f ca="1"/>
        <v>Títulos Corporativos - 10 anos (IPCA+8.45%)</v>
      </c>
      <c r="AL33" s="113" t="str">
        <f ca="1"/>
        <v>Títulos Bancários - 2 anos (12.95%)</v>
      </c>
      <c r="AO33" s="113" t="str">
        <f ca="1"/>
        <v>Gavea Macro Plus II FIC FIM</v>
      </c>
      <c r="AQ33" s="113" t="str">
        <f ca="1"/>
        <v>Truxt Long Short Access FIC MM</v>
      </c>
      <c r="AT33" s="113" t="str">
        <f ca="1"/>
        <v>Fama FIC FIA</v>
      </c>
      <c r="AU33" s="113" t="str">
        <f ca="1"/>
        <v>Vinland Long Bias FIC FIM</v>
      </c>
    </row>
    <row r="34" spans="1:47">
      <c r="A34" s="113"/>
      <c r="L34" s="113" t="str">
        <f>IF('Criação de Portfólio'!E56="","",'Criação de Portfólio'!E56)</f>
        <v>Pré Longa (6-10)</v>
      </c>
      <c r="M34" s="113" t="str">
        <f ca="1"/>
        <v>Itau Optimus RF Longo Prazo Distribuidores FIC FI</v>
      </c>
      <c r="N34" s="113" t="str">
        <f ca="1"/>
        <v>NTN-B 2024 (IPCA+6.05%)</v>
      </c>
      <c r="O34" s="113" t="str">
        <f ca="1"/>
        <v>Títulos Corporativos - 4 anos (IPCA+7.70%)</v>
      </c>
      <c r="P34" s="113" t="str">
        <f ca="1"/>
        <v>Títulos Corporativos - 10 anos (IPCA+8.45%)</v>
      </c>
      <c r="Q34" s="113" t="str">
        <f ca="1"/>
        <v>Títulos Bancários - 2 anos (12.95%)</v>
      </c>
      <c r="T34" s="113" t="str">
        <f ca="1"/>
        <v>Gavea Macro Plus II FIC FIM</v>
      </c>
      <c r="V34" s="113" t="str">
        <f ca="1"/>
        <v>Truxt Long Short Access FIC MM</v>
      </c>
      <c r="W34" s="113"/>
      <c r="X34" s="113"/>
      <c r="Y34" s="113" t="str">
        <f ca="1"/>
        <v>Fama FIC FIA</v>
      </c>
      <c r="Z34" s="113" t="str">
        <f ca="1"/>
        <v>Vinland Long Bias FIC FIM</v>
      </c>
      <c r="AA34" s="113"/>
      <c r="AB34" s="113"/>
      <c r="AC34" s="113"/>
      <c r="AD34" s="113"/>
      <c r="AE34" s="113"/>
      <c r="AF34" s="113"/>
      <c r="AH34" s="113" t="str">
        <f ca="1"/>
        <v>Somma Torino RF CP</v>
      </c>
      <c r="AI34" s="113" t="str">
        <f ca="1"/>
        <v>NTN-B 2025 (IPCA+5.45%)</v>
      </c>
      <c r="AJ34" s="113" t="str">
        <f ca="1"/>
        <v>Títulos Corporativos - 5 anos (IPCA+8.05%)</v>
      </c>
      <c r="AL34" s="113" t="str">
        <f ca="1"/>
        <v>Títulos Bancários - 3 anos (12.85%)</v>
      </c>
      <c r="AO34" s="113" t="str">
        <f ca="1"/>
        <v>Genoa Capital Radar FIC FI Mult Acs</v>
      </c>
      <c r="AT34" s="113" t="str">
        <f ca="1"/>
        <v>JGP Long Only FIC FIA</v>
      </c>
      <c r="AU34" s="113" t="str">
        <f ca="1"/>
        <v>Helius Lux Long Biased FIC FIM</v>
      </c>
    </row>
    <row r="35" spans="1:47">
      <c r="A35" s="113"/>
      <c r="L35" s="113" t="str">
        <f>IF('Criação de Portfólio'!E61="","",'Criação de Portfólio'!E61)</f>
        <v>Macro</v>
      </c>
      <c r="M35" s="113" t="str">
        <f ca="1"/>
        <v>Somma Torino RF CP</v>
      </c>
      <c r="N35" s="113" t="str">
        <f ca="1"/>
        <v>NTN-B 2025 (IPCA+5.45%)</v>
      </c>
      <c r="O35" s="113" t="str">
        <f ca="1"/>
        <v>Títulos Corporativos - 5 anos (IPCA+8.05%)</v>
      </c>
      <c r="Q35" s="113" t="str">
        <f ca="1"/>
        <v>Títulos Bancários - 3 anos (12.85%)</v>
      </c>
      <c r="T35" s="113" t="str">
        <f ca="1"/>
        <v>Genoa Capital Radar FIC FI Mult Acs</v>
      </c>
      <c r="V35" s="113"/>
      <c r="W35" s="113"/>
      <c r="X35" s="113"/>
      <c r="Y35" s="113" t="str">
        <f ca="1"/>
        <v>JGP Long Only FIC FIA</v>
      </c>
      <c r="Z35" s="113" t="str">
        <f ca="1"/>
        <v>Helius Lux Long Biased FIC FIM</v>
      </c>
      <c r="AA35" s="113"/>
      <c r="AB35" s="113"/>
      <c r="AC35" s="113"/>
      <c r="AD35" s="113"/>
      <c r="AE35" s="113"/>
      <c r="AF35" s="113"/>
      <c r="AH35" s="113" t="str">
        <f ca="1"/>
        <v>Augme 180 FIC FIM CP</v>
      </c>
      <c r="AI35" s="113" t="str">
        <f ca="1"/>
        <v>NTN-B 2026 (IPCA+5.30%)</v>
      </c>
      <c r="AJ35" s="113" t="str">
        <f ca="1"/>
        <v>Títulos Corporativos - 6 anos (IPCA+8.10%)</v>
      </c>
      <c r="AO35" s="113" t="str">
        <f ca="1"/>
        <v>Genoa Capital Radar FIC FIM</v>
      </c>
      <c r="AT35" s="113" t="str">
        <f ca="1"/>
        <v>Kinea Gama FIC FIA</v>
      </c>
      <c r="AU35" s="113" t="str">
        <f ca="1"/>
        <v>Itaú Distribuidores Hunter Total Return FIC FIM</v>
      </c>
    </row>
    <row r="36" spans="1:47">
      <c r="A36" s="113"/>
      <c r="L36" s="113" t="str">
        <f>IF('Criação de Portfólio'!E69="","",'Criação de Portfólio'!E69)</f>
        <v>Quant</v>
      </c>
      <c r="M36" s="113" t="str">
        <f ca="1"/>
        <v>Augme 180 FIC FIM CP</v>
      </c>
      <c r="N36" s="113" t="str">
        <f ca="1"/>
        <v>NTN-B 2026 (IPCA+5.30%)</v>
      </c>
      <c r="O36" s="113" t="str">
        <f ca="1"/>
        <v>Títulos Corporativos - 6 anos (IPCA+8.10%)</v>
      </c>
      <c r="T36" s="113" t="str">
        <f ca="1"/>
        <v>Genoa Capital Radar FIC FIM</v>
      </c>
      <c r="V36" s="113"/>
      <c r="W36" s="113"/>
      <c r="X36" s="113"/>
      <c r="Y36" s="113" t="str">
        <f ca="1"/>
        <v>Kinea Gama FIC FIA</v>
      </c>
      <c r="Z36" s="113" t="str">
        <f ca="1"/>
        <v>Itaú Distribuidores Hunter Total Return FIC FIM</v>
      </c>
      <c r="AA36" s="113"/>
      <c r="AB36" s="113"/>
      <c r="AC36" s="113"/>
      <c r="AD36" s="113"/>
      <c r="AE36" s="113"/>
      <c r="AF36" s="113"/>
      <c r="AH36" s="113" t="str">
        <f ca="1"/>
        <v>Everest High Yield FIC FIM - CP E1</v>
      </c>
      <c r="AI36" s="113" t="str">
        <f ca="1"/>
        <v>Títulos Bancários - 1 ano (IPCA+8.50%)</v>
      </c>
      <c r="AJ36" s="113" t="str">
        <f ca="1"/>
        <v>BDIF11 (IMA-B+2.20%)</v>
      </c>
      <c r="AO36" s="113" t="str">
        <f ca="1"/>
        <v>Ibiuna Hedge Sth FIC FIM</v>
      </c>
      <c r="AT36" s="113" t="str">
        <f ca="1"/>
        <v>Spx Patriot FIC FIA</v>
      </c>
      <c r="AU36" s="113" t="str">
        <f ca="1"/>
        <v>Moat Capital Long Bias FIC FIM</v>
      </c>
    </row>
    <row r="37" spans="1:47">
      <c r="A37" s="113"/>
      <c r="L37" s="113" t="str">
        <f>IF('Criação de Portfólio'!E72="","",'Criação de Portfólio'!E72)</f>
        <v>Long &amp; Short</v>
      </c>
      <c r="M37" s="113" t="str">
        <f ca="1"/>
        <v>Everest High Yield FIC FIM - CP E1</v>
      </c>
      <c r="N37" s="113" t="str">
        <f ca="1"/>
        <v>Títulos Bancários - 1 ano (IPCA+8.50%)</v>
      </c>
      <c r="O37" s="113" t="str">
        <f ca="1"/>
        <v>BDIF11 (IMA-B+2.20%)</v>
      </c>
      <c r="T37" s="113" t="str">
        <f ca="1"/>
        <v>Ibiuna Hedge Sth FIC FIM</v>
      </c>
      <c r="V37" s="113"/>
      <c r="W37" s="113"/>
      <c r="X37" s="113"/>
      <c r="Y37" s="113" t="str">
        <f ca="1"/>
        <v>Spx Patriot FIC FIA</v>
      </c>
      <c r="Z37" s="113" t="str">
        <f ca="1"/>
        <v>Moat Capital Long Bias FIC FIM</v>
      </c>
      <c r="AA37" s="113"/>
      <c r="AB37" s="113"/>
      <c r="AC37" s="113"/>
      <c r="AD37" s="113"/>
      <c r="AE37" s="113"/>
      <c r="AF37" s="113"/>
      <c r="AH37" s="113" t="str">
        <f ca="1"/>
        <v>Leste Credit Access IE FIC MM CP</v>
      </c>
      <c r="AI37" s="113" t="str">
        <f ca="1"/>
        <v>Títulos Bancários - 2 anos (IPCA+7.55%)</v>
      </c>
      <c r="AO37" s="113" t="str">
        <f ca="1"/>
        <v>Itaú Distribuidores  Hedge Plus II FICfim</v>
      </c>
      <c r="AT37" s="113" t="str">
        <f ca="1"/>
        <v>Tarpon Gt FIC FIA</v>
      </c>
      <c r="AU37" s="113" t="str">
        <f ca="1"/>
        <v>Sharp Long Biased Feeder FIC FIA</v>
      </c>
    </row>
    <row r="38" spans="1:47">
      <c r="A38" s="113"/>
      <c r="L38" s="113" t="str">
        <f>IF('Criação de Portfólio'!E76="","",'Criação de Portfólio'!E76)</f>
        <v>Multiestratégia</v>
      </c>
      <c r="M38" s="113" t="str">
        <f ca="1"/>
        <v>Leste Credit Access IE FIC MM CP</v>
      </c>
      <c r="N38" s="113" t="str">
        <f ca="1"/>
        <v>Títulos Bancários - 2 anos (IPCA+7.55%)</v>
      </c>
      <c r="T38" s="113" t="str">
        <f ca="1"/>
        <v>Itaú Distribuidores  Hedge Plus II FICfim</v>
      </c>
      <c r="V38" s="113"/>
      <c r="W38" s="113"/>
      <c r="X38" s="113"/>
      <c r="Y38" s="113" t="str">
        <f ca="1"/>
        <v>Tarpon Gt FIC FIA</v>
      </c>
      <c r="Z38" s="113" t="str">
        <f ca="1"/>
        <v>Sharp Long Biased Feeder FIC FIA</v>
      </c>
      <c r="AA38" s="113"/>
      <c r="AB38" s="113"/>
      <c r="AC38" s="113"/>
      <c r="AD38" s="113"/>
      <c r="AE38" s="113"/>
      <c r="AF38" s="113"/>
      <c r="AH38" s="113" t="str">
        <f ca="1"/>
        <v>Vinland RF Ativo LP FIC FI</v>
      </c>
      <c r="AI38" s="113" t="str">
        <f ca="1"/>
        <v>Títulos Bancários - 3 anos (IPCA+6.95%)</v>
      </c>
      <c r="AO38" s="113" t="str">
        <f ca="1"/>
        <v>Kapitalo K10 FIC FIM</v>
      </c>
      <c r="AT38" s="113" t="str">
        <f ca="1"/>
        <v>Velt FIC FIA</v>
      </c>
      <c r="AU38" s="113" t="str">
        <f ca="1"/>
        <v>Spx Falcon Access FIC FIA</v>
      </c>
    </row>
    <row r="39" spans="1:47">
      <c r="A39" s="113"/>
      <c r="L39" s="113" t="str">
        <f>IF('Criação de Portfólio'!E79="","",'Criação de Portfólio'!E79)</f>
        <v>Arbitragem</v>
      </c>
      <c r="M39" s="113" t="str">
        <f ca="1"/>
        <v>Vinland RF Ativo LP FIC FI</v>
      </c>
      <c r="N39" s="113" t="str">
        <f ca="1"/>
        <v>Títulos Bancários - 3 anos (IPCA+6.95%)</v>
      </c>
      <c r="T39" s="113" t="str">
        <f ca="1"/>
        <v>Kapitalo K10 FIC FIM</v>
      </c>
      <c r="V39" s="113"/>
      <c r="W39" s="113"/>
      <c r="X39" s="113"/>
      <c r="Y39" s="113" t="str">
        <f ca="1"/>
        <v>Velt FIC FIA</v>
      </c>
      <c r="Z39" s="113" t="str">
        <f ca="1"/>
        <v>Spx Falcon Access FIC FIA</v>
      </c>
      <c r="AA39" s="113"/>
      <c r="AB39" s="113"/>
      <c r="AC39" s="113"/>
      <c r="AD39" s="113"/>
      <c r="AE39" s="113"/>
      <c r="AF39" s="113"/>
      <c r="AH39" s="113" t="str">
        <f ca="1"/>
        <v>ARX Denali P FIRF CP</v>
      </c>
      <c r="AO39" s="113" t="str">
        <f ca="1"/>
        <v>Legacy Capital FIC FIM Access</v>
      </c>
      <c r="AT39" s="113" t="str">
        <f ca="1"/>
        <v>Absoluto Partners II Access FIC FIA</v>
      </c>
      <c r="AU39" s="113" t="str">
        <f ca="1"/>
        <v>Truxt I Long Bias FIC FIM</v>
      </c>
    </row>
    <row r="40" spans="1:47">
      <c r="A40" s="113"/>
      <c r="L40" s="113" t="str">
        <f>IF('Criação de Portfólio'!E86="","",'Criação de Portfólio'!E86)</f>
        <v>Long Only</v>
      </c>
      <c r="M40" s="113" t="str">
        <f ca="1"/>
        <v>ARX Denali P FIRF CP</v>
      </c>
      <c r="T40" s="113" t="str">
        <f ca="1"/>
        <v>Legacy Capital FIC FIM Access</v>
      </c>
      <c r="V40" s="113"/>
      <c r="W40" s="113"/>
      <c r="X40" s="113"/>
      <c r="Y40" s="113" t="str">
        <f ca="1"/>
        <v>Absoluto Partners II Access FIC FIA</v>
      </c>
      <c r="Z40" s="113" t="str">
        <f ca="1"/>
        <v>Truxt I Long Bias FIC FIM</v>
      </c>
      <c r="AA40" s="113"/>
      <c r="AB40" s="113"/>
      <c r="AC40" s="113"/>
      <c r="AD40" s="113"/>
      <c r="AE40" s="113"/>
      <c r="AF40" s="113"/>
      <c r="AH40" s="113" t="str">
        <f ca="1"/>
        <v>Sul America Excellence FIRF CP</v>
      </c>
      <c r="AO40" s="113" t="str">
        <f ca="1"/>
        <v>Manager Genoa Capital Radar FIC Multimercado</v>
      </c>
      <c r="AT40" s="113" t="str">
        <f ca="1"/>
        <v>Constellation FIC FIA Access</v>
      </c>
      <c r="AU40" s="113" t="str">
        <f ca="1"/>
        <v>Truxt Long Bias FIC FIA Access</v>
      </c>
    </row>
    <row r="41" spans="1:47">
      <c r="A41" s="113"/>
      <c r="L41" s="113" t="str">
        <f>IF('Criação de Portfólio'!E89="","",'Criação de Portfólio'!E89)</f>
        <v>Long Bias</v>
      </c>
      <c r="M41" s="113" t="str">
        <f ca="1"/>
        <v>Sul America Excellence FIRF CP</v>
      </c>
      <c r="T41" s="113" t="str">
        <f ca="1"/>
        <v>Manager Genoa Capital Radar FIC Multimercado</v>
      </c>
      <c r="V41" s="113"/>
      <c r="W41" s="113"/>
      <c r="X41" s="113"/>
      <c r="Y41" s="113" t="str">
        <f ca="1"/>
        <v>Constellation FIC FIA Access</v>
      </c>
      <c r="Z41" s="113" t="str">
        <f ca="1"/>
        <v>Truxt Long Bias FIC FIA Access</v>
      </c>
      <c r="AA41" s="113"/>
      <c r="AB41" s="113"/>
      <c r="AC41" s="113"/>
      <c r="AD41" s="113"/>
      <c r="AE41" s="113"/>
      <c r="AF41" s="113"/>
      <c r="AH41" s="113" t="str">
        <f ca="1"/>
        <v>Porto Seguro FI REF DI Crédito Privado</v>
      </c>
      <c r="AO41" s="113" t="str">
        <f ca="1"/>
        <v>Quantitas Galapagos FIM</v>
      </c>
      <c r="AT41" s="113" t="str">
        <f ca="1"/>
        <v>Trigono Verbier FIC de FIA</v>
      </c>
      <c r="AU41" s="113" t="str">
        <f ca="1"/>
        <v>Dahlia Total Return FIC FIM</v>
      </c>
    </row>
    <row r="42" spans="1:47">
      <c r="A42" s="113"/>
      <c r="L42" s="113" t="str">
        <f>IF('Criação de Portfólio'!E92="","",'Criação de Portfólio'!E92)</f>
        <v>Alternativos</v>
      </c>
      <c r="M42" s="113" t="str">
        <f ca="1"/>
        <v>Porto Seguro FI REF DI Crédito Privado</v>
      </c>
      <c r="T42" s="113" t="str">
        <f ca="1"/>
        <v>Quantitas Galapagos FIM</v>
      </c>
      <c r="V42" s="113"/>
      <c r="W42" s="113"/>
      <c r="X42" s="113"/>
      <c r="Y42" s="113" t="str">
        <f ca="1"/>
        <v>Trigono Verbier FIC de FIA</v>
      </c>
      <c r="Z42" s="113" t="str">
        <f ca="1"/>
        <v>Dahlia Total Return FIC FIM</v>
      </c>
      <c r="AA42" s="113"/>
      <c r="AB42" s="113"/>
      <c r="AC42" s="113"/>
      <c r="AD42" s="113"/>
      <c r="AE42" s="113"/>
      <c r="AF42" s="113"/>
      <c r="AH42" s="113" t="str">
        <f ca="1"/>
        <v>ARX Denali FIRF CP</v>
      </c>
      <c r="AO42" s="113" t="str">
        <f ca="1"/>
        <v>Spx Nimitz Feeder FIC de FIM</v>
      </c>
      <c r="AT42" s="113" t="str">
        <f ca="1"/>
        <v>Truxt I Valor FIC FIA</v>
      </c>
      <c r="AU42" s="113" t="str">
        <f ca="1"/>
        <v>Dao Multifactor FIM</v>
      </c>
    </row>
    <row r="43" spans="1:47">
      <c r="A43" s="113"/>
      <c r="L43" s="113" t="str">
        <f>IF('Criação de Portfólio'!E100="","",'Criação de Portfólio'!E100)</f>
        <v>China</v>
      </c>
      <c r="M43" s="113" t="str">
        <f ca="1"/>
        <v>ARX Denali FIRF CP</v>
      </c>
      <c r="T43" s="113" t="str">
        <f ca="1"/>
        <v>Spx Nimitz Feeder FIC de FIM</v>
      </c>
      <c r="V43" s="113"/>
      <c r="W43" s="113"/>
      <c r="X43" s="113"/>
      <c r="Y43" s="113" t="str">
        <f ca="1"/>
        <v>Truxt I Valor FIC FIA</v>
      </c>
      <c r="Z43" s="113" t="str">
        <f ca="1"/>
        <v>Dao Multifactor FIM</v>
      </c>
      <c r="AA43" s="113"/>
      <c r="AB43" s="113"/>
      <c r="AC43" s="113"/>
      <c r="AD43" s="113"/>
      <c r="AE43" s="113"/>
      <c r="AF43" s="113"/>
      <c r="AH43" s="113" t="str">
        <f ca="1"/>
        <v>Capitania Premium FIC de FIRF CP LP</v>
      </c>
      <c r="AO43" s="113" t="str">
        <f ca="1"/>
        <v>Vinland Macro Access FIC MM</v>
      </c>
      <c r="AT43" s="113" t="str">
        <f ca="1"/>
        <v>Vrb FIC FIA</v>
      </c>
      <c r="AU43" s="113" t="str">
        <f ca="1"/>
        <v>Tenax Total Return FIC FIM</v>
      </c>
    </row>
    <row r="44" spans="1:47">
      <c r="A44" s="113"/>
      <c r="L44" s="113" t="str">
        <f>IF('Criação de Portfólio'!E97="","",'Criação de Portfólio'!E97)</f>
        <v>EUA</v>
      </c>
      <c r="M44" s="113" t="str">
        <f ca="1"/>
        <v>Capitania Premium FIC de FIRF CP LP</v>
      </c>
      <c r="T44" s="113" t="str">
        <f ca="1"/>
        <v>Vinland Macro Access FIC MM</v>
      </c>
      <c r="V44" s="113"/>
      <c r="W44" s="113"/>
      <c r="X44" s="113"/>
      <c r="Y44" s="113" t="str">
        <f ca="1"/>
        <v>Vrb FIC FIA</v>
      </c>
      <c r="Z44" s="113" t="str">
        <f ca="1"/>
        <v>Tenax Total Return FIC FIM</v>
      </c>
      <c r="AA44" s="113"/>
      <c r="AB44" s="113"/>
      <c r="AC44" s="113"/>
      <c r="AD44" s="113"/>
      <c r="AE44" s="113"/>
      <c r="AF44" s="113"/>
      <c r="AH44" s="113" t="str">
        <f ca="1"/>
        <v>Capitania Top CP FIC RF</v>
      </c>
      <c r="AO44" s="113" t="str">
        <f ca="1"/>
        <v>Vinland Macro Plus FIC FIM</v>
      </c>
      <c r="AT44" s="113" t="str">
        <f ca="1"/>
        <v>Forpus Ações FIC FIA</v>
      </c>
    </row>
    <row r="45" spans="1:47">
      <c r="A45" s="113"/>
      <c r="L45" s="113" t="str">
        <f>IF('Criação de Portfólio'!E103="","",'Criação de Portfólio'!E103)</f>
        <v>Europa</v>
      </c>
      <c r="M45" s="113" t="str">
        <f ca="1"/>
        <v>Capitania Top CP FIC RF</v>
      </c>
      <c r="T45" s="113" t="str">
        <f ca="1"/>
        <v>Vinland Macro Plus FIC FIM</v>
      </c>
      <c r="V45" s="113"/>
      <c r="W45" s="113"/>
      <c r="X45" s="113"/>
      <c r="Y45" s="113" t="str">
        <f ca="1"/>
        <v>Forpus Ações FIC FIA</v>
      </c>
      <c r="Z45" s="113"/>
      <c r="AA45" s="113"/>
      <c r="AB45" s="113"/>
      <c r="AC45" s="113"/>
      <c r="AD45" s="113"/>
      <c r="AE45" s="113"/>
      <c r="AF45" s="113"/>
      <c r="AH45" s="113" t="str">
        <f ca="1"/>
        <v>Ibiuna Credit FIC FIM CP</v>
      </c>
      <c r="AO45" s="113" t="str">
        <f ca="1"/>
        <v>Absolute Alpha Global FIC FIM</v>
      </c>
      <c r="AT45" s="113" t="str">
        <f ca="1"/>
        <v>Vinland Long Only FIC FIA</v>
      </c>
    </row>
    <row r="46" spans="1:47">
      <c r="A46" s="113"/>
      <c r="L46" s="113" t="str">
        <f>IF('Criação de Portfólio'!E106="","",'Criação de Portfólio'!E106)</f>
        <v>Global</v>
      </c>
      <c r="M46" s="113" t="str">
        <f ca="1"/>
        <v>Ibiuna Credit FIC FIM CP</v>
      </c>
      <c r="T46" s="113" t="str">
        <f ca="1"/>
        <v>Absolute Alpha Global FIC FIM</v>
      </c>
      <c r="V46" s="113"/>
      <c r="W46" s="113"/>
      <c r="X46" s="113"/>
      <c r="Y46" s="113" t="str">
        <f ca="1"/>
        <v>Vinland Long Only FIC FIA</v>
      </c>
      <c r="Z46" s="113"/>
      <c r="AA46" s="113"/>
      <c r="AB46" s="113"/>
      <c r="AC46" s="113"/>
      <c r="AD46" s="113"/>
      <c r="AE46" s="113"/>
      <c r="AF46" s="113"/>
      <c r="AH46" s="113" t="str">
        <f ca="1"/>
        <v>Ibiuna Total Credit FIC FIM CP</v>
      </c>
      <c r="AO46" s="113" t="str">
        <f ca="1"/>
        <v>Absolute Hedge FIC de FIM</v>
      </c>
      <c r="AT46" s="113" t="str">
        <f ca="1"/>
        <v>Quasar Tropos FIA</v>
      </c>
    </row>
    <row r="47" spans="1:47">
      <c r="A47" s="113"/>
      <c r="L47" s="113" t="str">
        <f>IF('Criação de Portfólio'!E109="","",'Criação de Portfólio'!E109)</f>
        <v>EM</v>
      </c>
      <c r="M47" s="113" t="str">
        <f ca="1"/>
        <v>Ibiuna Total Credit FIC FIM CP</v>
      </c>
      <c r="T47" s="113" t="str">
        <f ca="1"/>
        <v>Absolute Hedge FIC de FIM</v>
      </c>
      <c r="V47" s="113"/>
      <c r="W47" s="113"/>
      <c r="X47" s="113"/>
      <c r="Y47" s="113" t="str">
        <f ca="1"/>
        <v>Quasar Tropos FIA</v>
      </c>
      <c r="Z47" s="113"/>
      <c r="AA47" s="113"/>
      <c r="AB47" s="113"/>
      <c r="AC47" s="113"/>
      <c r="AD47" s="113"/>
      <c r="AE47" s="113"/>
      <c r="AF47" s="113"/>
      <c r="AH47" s="113" t="str">
        <f ca="1"/>
        <v>Icatu Vanguarda CP FI RF LP</v>
      </c>
      <c r="AO47" s="113" t="str">
        <f ca="1"/>
        <v>Ace Capital FIC FIM</v>
      </c>
      <c r="AT47" s="113" t="str">
        <f ca="1"/>
        <v>IBOV11</v>
      </c>
    </row>
    <row r="48" spans="1:47">
      <c r="A48" s="113"/>
      <c r="M48" s="113" t="str">
        <f ca="1"/>
        <v>Icatu Vanguarda CP FI RF LP</v>
      </c>
      <c r="T48" s="113" t="str">
        <f ca="1"/>
        <v>Ace Capital FIC FIM</v>
      </c>
      <c r="V48" s="113"/>
      <c r="W48" s="113"/>
      <c r="X48" s="113"/>
      <c r="Y48" s="113" t="str">
        <f ca="1"/>
        <v>IBOV11</v>
      </c>
      <c r="Z48" s="113"/>
      <c r="AA48" s="113"/>
      <c r="AB48" s="113"/>
      <c r="AC48" s="113"/>
      <c r="AD48" s="113"/>
      <c r="AE48" s="113"/>
      <c r="AF48" s="113"/>
      <c r="AH48" s="113" t="str">
        <f ca="1"/>
        <v>JGP Corporate FIC FI RF CP LP</v>
      </c>
      <c r="AO48" s="113" t="str">
        <f ca="1"/>
        <v>Arcah FIC FIM CP</v>
      </c>
      <c r="AT48" s="113" t="str">
        <f ca="1"/>
        <v>Carteira de Ações B.Side</v>
      </c>
    </row>
    <row r="49" spans="13:41" s="113" customFormat="1" ht="15.75">
      <c r="M49" s="113" t="str">
        <f ca="1"/>
        <v>JGP Corporate FIC FI RF CP LP</v>
      </c>
      <c r="T49" s="113" t="str">
        <f ca="1"/>
        <v>Arcah FIC FIM CP</v>
      </c>
      <c r="Y49" s="113" t="str">
        <f ca="1"/>
        <v>Carteira de Ações B.Side</v>
      </c>
      <c r="AH49" s="113" t="str">
        <f ca="1"/>
        <v>JGP Corporate Plus FIC FIM CP</v>
      </c>
      <c r="AO49" s="113" t="str">
        <f ca="1"/>
        <v>Clave Alpha Macro FIC FIM Access</v>
      </c>
    </row>
    <row r="50" spans="13:41" s="113" customFormat="1" ht="15.75">
      <c r="M50" s="113" t="str">
        <f ca="1"/>
        <v>JGP Corporate Plus FIC FIM CP</v>
      </c>
      <c r="T50" s="113" t="str">
        <f ca="1"/>
        <v>Clave Alpha Macro FIC FIM Access</v>
      </c>
      <c r="AH50" s="113" t="str">
        <f ca="1"/>
        <v>JGP Select FIC FIM CP</v>
      </c>
      <c r="AO50" s="113" t="str">
        <f ca="1"/>
        <v>Gauss FIC FIM</v>
      </c>
    </row>
    <row r="51" spans="13:41" s="113" customFormat="1" ht="15.75">
      <c r="M51" s="113" t="str">
        <f ca="1"/>
        <v>JGP Select FIC FIM CP</v>
      </c>
      <c r="T51" s="113" t="str">
        <f ca="1"/>
        <v>Gauss FIC FIM</v>
      </c>
      <c r="AH51" s="113" t="str">
        <f ca="1"/>
        <v>JGP Select Premium FIM CP IE</v>
      </c>
      <c r="AO51" s="113" t="str">
        <f ca="1"/>
        <v>Gavea Macro Dolar FIC FIM</v>
      </c>
    </row>
    <row r="52" spans="13:41" s="113" customFormat="1" ht="15.75">
      <c r="M52" s="113" t="str">
        <f ca="1"/>
        <v>JGP Select Premium FIM CP IE</v>
      </c>
      <c r="T52" s="113" t="str">
        <f ca="1"/>
        <v>Gavea Macro Dolar FIC FIM</v>
      </c>
      <c r="AH52" s="113" t="str">
        <f ca="1"/>
        <v>Porto Seguro Ipe FIC RF CP LP</v>
      </c>
      <c r="AO52" s="113" t="str">
        <f ca="1"/>
        <v>Itaú Distribuidores Global Dinâmico Plus FIC FIM</v>
      </c>
    </row>
    <row r="53" spans="13:41" s="113" customFormat="1" ht="15.75">
      <c r="M53" s="113" t="str">
        <f ca="1"/>
        <v>Porto Seguro Ipe FIC RF CP LP</v>
      </c>
      <c r="T53" s="113" t="str">
        <f ca="1"/>
        <v>Itaú Distribuidores Global Dinâmico Plus FIC FIM</v>
      </c>
      <c r="AH53" s="113" t="str">
        <f ca="1"/>
        <v>Sf2 Tropico Cash FIM</v>
      </c>
      <c r="AO53" s="113" t="str">
        <f ca="1"/>
        <v>JGP Strategy Access FIC MM</v>
      </c>
    </row>
    <row r="54" spans="13:41" s="113" customFormat="1" ht="15.75">
      <c r="M54" s="113" t="str">
        <f ca="1"/>
        <v>Sf2 Tropico Cash FIM</v>
      </c>
      <c r="T54" s="113" t="str">
        <f ca="1"/>
        <v>JGP Strategy Access FIC MM</v>
      </c>
      <c r="AH54" s="113" t="str">
        <f ca="1"/>
        <v>Sparta Top FIC RF CP LP</v>
      </c>
      <c r="AO54" s="113" t="str">
        <f ca="1"/>
        <v>JGP Strategy FIC FIM</v>
      </c>
    </row>
    <row r="55" spans="13:41" s="113" customFormat="1" ht="15.75">
      <c r="M55" s="113" t="str">
        <f ca="1"/>
        <v>Sparta Top FIC RF CP LP</v>
      </c>
      <c r="T55" s="113" t="str">
        <f ca="1"/>
        <v>JGP Strategy FIC FIM</v>
      </c>
      <c r="AH55" s="113" t="str">
        <f ca="1"/>
        <v>Spx Seahawk Access FIC RF CP LP</v>
      </c>
      <c r="AO55" s="113" t="str">
        <f ca="1"/>
        <v>Kapitalo Kappa Access FIC MM</v>
      </c>
    </row>
    <row r="56" spans="13:41" s="113" customFormat="1" ht="15.75">
      <c r="M56" s="113" t="str">
        <f ca="1"/>
        <v>Spx Seahawk Access FIC RF CP LP</v>
      </c>
      <c r="T56" s="113" t="str">
        <f ca="1"/>
        <v>Kapitalo Kappa Access FIC MM</v>
      </c>
      <c r="AH56" s="113" t="str">
        <f ca="1"/>
        <v>Spx Seahawk Global FIC FIM CP</v>
      </c>
      <c r="AO56" s="113" t="str">
        <f ca="1"/>
        <v>Kapitalo Zeta FIC FIM</v>
      </c>
    </row>
    <row r="57" spans="13:41" s="113" customFormat="1" ht="15.75">
      <c r="M57" s="113" t="str">
        <f ca="1"/>
        <v>Spx Seahawk Global FIC FIM CP</v>
      </c>
      <c r="T57" s="113" t="str">
        <f ca="1"/>
        <v>Kapitalo Zeta FIC FIM</v>
      </c>
      <c r="AH57" s="113" t="str">
        <f ca="1"/>
        <v>K2 FIC FIM CP</v>
      </c>
      <c r="AO57" s="113" t="str">
        <f ca="1"/>
        <v>Mar Absoluto FIC FIM</v>
      </c>
    </row>
    <row r="58" spans="13:41">
      <c r="M58" s="113" t="str">
        <f ca="1"/>
        <v>K2 FIC FIM CP</v>
      </c>
      <c r="T58" s="113" t="str">
        <f ca="1"/>
        <v>Mar Absoluto FIC FIM</v>
      </c>
      <c r="AH58" s="113" t="str">
        <f ca="1"/>
        <v>Leste CP Brasil FIC FIM CP IE</v>
      </c>
      <c r="AO58" s="113" t="str">
        <f ca="1"/>
        <v>Quantitas FIC FIM Mallorca</v>
      </c>
    </row>
    <row r="59" spans="13:41">
      <c r="M59" s="113" t="str">
        <f ca="1"/>
        <v>Leste CP Brasil FIC FIM CP IE</v>
      </c>
      <c r="T59" s="113" t="str">
        <f ca="1"/>
        <v>Quantitas FIC FIM Mallorca</v>
      </c>
      <c r="AH59" s="113" t="str">
        <f ca="1"/>
        <v>Leste Credit Abs I FIC FIM CP IE</v>
      </c>
      <c r="AO59" s="113" t="str">
        <f ca="1"/>
        <v>Tenax Macro FIC FIM</v>
      </c>
    </row>
    <row r="60" spans="13:41">
      <c r="M60" s="113" t="str">
        <f ca="1"/>
        <v>Leste Credit Abs I FIC FIM CP IE</v>
      </c>
      <c r="T60" s="113" t="str">
        <f ca="1"/>
        <v>Tenax Macro FIC FIM</v>
      </c>
      <c r="AH60" s="113" t="str">
        <f ca="1"/>
        <v>BTG Pactual Debêntures Incentivadas FIC Infra Renda Fixa</v>
      </c>
      <c r="AO60" s="113" t="str">
        <f ca="1"/>
        <v>Occam Retorno Absoluto  FIC FIM</v>
      </c>
    </row>
    <row r="61" spans="13:41">
      <c r="M61" s="113" t="str">
        <f ca="1"/>
        <v>BTG Pactual Debêntures Incentivadas FIC Infra Renda Fixa</v>
      </c>
      <c r="T61" s="113" t="str">
        <f ca="1"/>
        <v>Occam Retorno Absoluto  FIC FIM</v>
      </c>
      <c r="AH61" s="113" t="str">
        <f ca="1"/>
        <v>JGP Debêntures Incentivadas FIC FI RF CP</v>
      </c>
      <c r="AO61" s="113" t="str">
        <f ca="1"/>
        <v>Vrb FIM</v>
      </c>
    </row>
    <row r="62" spans="13:41">
      <c r="M62" s="113" t="str">
        <f ca="1"/>
        <v>JGP Debêntures Incentivadas FIC FI RF CP</v>
      </c>
      <c r="T62" s="113" t="str">
        <f ca="1"/>
        <v>Vrb FIM</v>
      </c>
      <c r="AH62" s="113" t="str">
        <f ca="1"/>
        <v>Anga Portfolio FIM CP</v>
      </c>
    </row>
    <row r="63" spans="13:41">
      <c r="M63" s="113" t="str">
        <f ca="1"/>
        <v>Anga Portfolio FIM CP</v>
      </c>
      <c r="AH63" s="113" t="str">
        <f ca="1"/>
        <v>FIQ FIDC Via Multicrédito - Senior (CDI+2.50%)</v>
      </c>
    </row>
    <row r="64" spans="13:41">
      <c r="M64" s="113" t="str">
        <f ca="1"/>
        <v>FIQ FIDC Via Multicrédito - Senior (CDI+2.50%)</v>
      </c>
      <c r="AH64" s="113" t="str">
        <f ca="1"/>
        <v>LFT 2025 - Liquidez Diária (Selic+0.09%)</v>
      </c>
    </row>
    <row r="65" spans="13:34">
      <c r="M65" s="113" t="str">
        <f ca="1"/>
        <v>LFT 2025 - Liquidez Diária (Selic+0.09%)</v>
      </c>
      <c r="AH65" s="113" t="str">
        <f ca="1"/>
        <v>Títulos Bancários - Liquidez Diária (102.5% CDI)</v>
      </c>
    </row>
    <row r="66" spans="13:34">
      <c r="M66" s="113" t="str">
        <f ca="1"/>
        <v>Títulos Bancários - Liquidez Diária (102.5% CDI)</v>
      </c>
      <c r="AH66" s="113" t="str">
        <f ca="1"/>
        <v>Títulos Bancários - 6 meses (112.5% CDI)</v>
      </c>
    </row>
    <row r="67" spans="13:34">
      <c r="M67" s="113" t="str">
        <f ca="1"/>
        <v>Títulos Bancários - 6 meses (112.5% CDI)</v>
      </c>
      <c r="AH67" s="113" t="str">
        <f ca="1"/>
        <v>Títulos Bancários - 1 ano (115.0% CDI)</v>
      </c>
    </row>
    <row r="68" spans="13:34">
      <c r="M68" s="113" t="str">
        <f ca="1"/>
        <v>Títulos Bancários - 1 ano (115.0% CDI)</v>
      </c>
      <c r="AH68" s="113" t="str">
        <f ca="1"/>
        <v>Títulos Bancários - 2 anos (117.0% CDI)</v>
      </c>
    </row>
    <row r="69" spans="13:34">
      <c r="M69" s="113" t="str">
        <f ca="1"/>
        <v>Títulos Bancários - 2 anos (117.0% CDI)</v>
      </c>
      <c r="AH69" s="113" t="str">
        <f ca="1"/>
        <v>Títulos Bancários - 3 anos (116.0% CDI)</v>
      </c>
    </row>
    <row r="70" spans="13:34">
      <c r="M70" s="113" t="str">
        <f ca="1"/>
        <v>Títulos Bancários - 3 anos (116.0% CDI)</v>
      </c>
      <c r="AH70" s="113" t="str">
        <f ca="1"/>
        <v>Títulos Corporativos - 2 anos (CDI+1.60%)</v>
      </c>
    </row>
    <row r="71" spans="13:34">
      <c r="M71" s="113" t="str">
        <f ca="1"/>
        <v>Títulos Corporativos - 2 anos (CDI+1.60%)</v>
      </c>
      <c r="AH71" s="113" t="str">
        <f ca="1"/>
        <v>Títulos Corporativos - 3 anos (CDI+1.65%)</v>
      </c>
    </row>
    <row r="72" spans="13:34">
      <c r="M72" s="113" t="str">
        <f ca="1"/>
        <v>Títulos Corporativos - 3 anos (CDI+1.65%)</v>
      </c>
      <c r="AH72" s="113" t="str">
        <f ca="1"/>
        <v>Títulos Corporativos - 4 anos (CDI+1.90%)</v>
      </c>
    </row>
    <row r="73" spans="13:34">
      <c r="M73" s="113" t="str">
        <f ca="1"/>
        <v>Títulos Corporativos - 4 anos (CDI+1.90%)</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302D-3618-4B01-9F4B-85DF82E1A893}">
  <sheetPr codeName="Sheet26">
    <tabColor theme="0" tint="-4.9989318521683403E-2"/>
  </sheetPr>
  <dimension ref="A1:R16"/>
  <sheetViews>
    <sheetView showGridLines="0" showRuler="0" view="pageLayout" zoomScaleNormal="80" workbookViewId="0">
      <selection activeCell="B2" sqref="B2"/>
    </sheetView>
  </sheetViews>
  <sheetFormatPr defaultColWidth="10.69921875" defaultRowHeight="11.25"/>
  <cols>
    <col min="1" max="1" width="1.19921875" style="388" customWidth="1"/>
    <col min="2" max="2" width="26.796875" style="388" customWidth="1"/>
    <col min="3" max="3" width="0.59765625" style="388" customWidth="1"/>
    <col min="4" max="4" width="9.8984375" style="388" customWidth="1"/>
    <col min="5" max="5" width="5.09765625" style="391" customWidth="1"/>
    <col min="6" max="6" width="0.59765625" style="388" customWidth="1"/>
    <col min="7" max="7" width="5.19921875" style="391" customWidth="1"/>
    <col min="8" max="8" width="5.8984375" style="391" customWidth="1"/>
    <col min="9" max="9" width="5.19921875" style="391" customWidth="1"/>
    <col min="10" max="10" width="6.59765625" style="391" customWidth="1"/>
    <col min="11" max="11" width="5.19921875" style="391" customWidth="1"/>
    <col min="12" max="12" width="6.59765625" style="391" customWidth="1"/>
    <col min="13" max="13" width="5.19921875" style="391" customWidth="1"/>
    <col min="14" max="14" width="6.59765625" style="391" customWidth="1"/>
    <col min="15" max="15" width="7.09765625" style="391" customWidth="1"/>
    <col min="16" max="16" width="5.09765625" style="391" customWidth="1"/>
    <col min="17" max="17" width="0.59765625" style="391" customWidth="1"/>
    <col min="18" max="18" width="5.5" style="391" customWidth="1"/>
    <col min="19" max="19" width="14.796875" style="388" customWidth="1"/>
    <col min="20" max="16384" width="10.69921875" style="388"/>
  </cols>
  <sheetData>
    <row r="1" spans="1:17" ht="54" customHeight="1">
      <c r="A1" s="387"/>
      <c r="B1" s="440"/>
      <c r="C1" s="447"/>
      <c r="E1" s="392"/>
      <c r="F1" s="447"/>
      <c r="G1" s="392"/>
      <c r="I1" s="388"/>
      <c r="O1" s="389"/>
      <c r="P1" s="388"/>
      <c r="Q1" s="392"/>
    </row>
    <row r="2" spans="1:17" ht="27.75" customHeight="1">
      <c r="B2" s="461"/>
      <c r="C2" s="461"/>
      <c r="D2" s="461"/>
      <c r="E2" s="461"/>
      <c r="F2" s="461"/>
      <c r="G2" s="461"/>
      <c r="H2" s="461"/>
      <c r="I2" s="461"/>
      <c r="J2" s="461"/>
      <c r="K2" s="461"/>
      <c r="L2" s="461"/>
      <c r="M2" s="461"/>
      <c r="N2" s="461"/>
      <c r="O2" s="461"/>
      <c r="P2" s="461"/>
      <c r="Q2" s="461"/>
    </row>
    <row r="3" spans="1:17" ht="237.75" customHeight="1">
      <c r="B3" s="784" t="s">
        <v>1474</v>
      </c>
      <c r="C3" s="784"/>
      <c r="D3" s="784"/>
      <c r="E3" s="784"/>
      <c r="F3" s="784"/>
      <c r="G3" s="784"/>
      <c r="H3" s="784"/>
      <c r="I3" s="784"/>
      <c r="J3" s="784"/>
      <c r="K3" s="784"/>
      <c r="L3" s="784"/>
      <c r="M3" s="784"/>
      <c r="N3" s="784"/>
      <c r="O3" s="784"/>
      <c r="P3" s="784"/>
      <c r="Q3" s="784"/>
    </row>
    <row r="4" spans="1:17" ht="11.25" customHeight="1">
      <c r="B4" s="784"/>
      <c r="C4" s="784"/>
      <c r="D4" s="784"/>
      <c r="E4" s="784"/>
      <c r="F4" s="784"/>
      <c r="G4" s="784"/>
      <c r="H4" s="784"/>
      <c r="I4" s="784"/>
      <c r="J4" s="784"/>
      <c r="K4" s="784"/>
      <c r="L4" s="784"/>
      <c r="M4" s="784"/>
      <c r="N4" s="784"/>
      <c r="O4" s="784"/>
      <c r="P4" s="784"/>
      <c r="Q4" s="784"/>
    </row>
    <row r="5" spans="1:17" ht="11.25" customHeight="1">
      <c r="B5" s="784"/>
      <c r="C5" s="784"/>
      <c r="D5" s="784"/>
      <c r="E5" s="784"/>
      <c r="F5" s="784"/>
      <c r="G5" s="784"/>
      <c r="H5" s="784"/>
      <c r="I5" s="784"/>
      <c r="J5" s="784"/>
      <c r="K5" s="784"/>
      <c r="L5" s="784"/>
      <c r="M5" s="784"/>
      <c r="N5" s="784"/>
      <c r="O5" s="784"/>
      <c r="P5" s="784"/>
      <c r="Q5" s="784"/>
    </row>
    <row r="6" spans="1:17" ht="11.25" customHeight="1">
      <c r="B6" s="461"/>
      <c r="C6" s="461"/>
      <c r="D6" s="461"/>
      <c r="E6" s="461"/>
      <c r="F6" s="461"/>
      <c r="G6" s="461"/>
      <c r="H6" s="461"/>
      <c r="I6" s="461"/>
      <c r="J6" s="461"/>
      <c r="K6" s="461"/>
      <c r="L6" s="461"/>
      <c r="M6" s="461"/>
      <c r="N6" s="461"/>
      <c r="O6" s="461"/>
      <c r="P6" s="461"/>
      <c r="Q6" s="461"/>
    </row>
    <row r="7" spans="1:17" ht="11.25" customHeight="1">
      <c r="B7" s="461"/>
      <c r="C7" s="461"/>
      <c r="D7" s="461"/>
      <c r="E7" s="461"/>
      <c r="F7" s="461"/>
      <c r="G7" s="461"/>
      <c r="H7" s="461"/>
      <c r="I7" s="461"/>
      <c r="J7" s="461"/>
      <c r="K7" s="461"/>
      <c r="L7" s="461"/>
      <c r="M7" s="461"/>
      <c r="N7" s="461"/>
      <c r="O7" s="461"/>
      <c r="P7" s="461"/>
      <c r="Q7" s="461"/>
    </row>
    <row r="8" spans="1:17" ht="11.25" customHeight="1">
      <c r="B8" s="461"/>
      <c r="C8" s="461"/>
      <c r="D8" s="461"/>
      <c r="E8" s="461"/>
      <c r="F8" s="461"/>
      <c r="G8" s="461"/>
      <c r="H8" s="461"/>
      <c r="I8" s="461"/>
      <c r="J8" s="461"/>
      <c r="K8" s="461"/>
      <c r="L8" s="461"/>
      <c r="M8" s="461"/>
      <c r="N8" s="461"/>
      <c r="O8" s="461"/>
      <c r="P8" s="461"/>
      <c r="Q8" s="461"/>
    </row>
    <row r="9" spans="1:17" ht="11.25" customHeight="1">
      <c r="B9" s="461"/>
      <c r="C9" s="461"/>
      <c r="D9" s="461"/>
      <c r="E9" s="461"/>
      <c r="F9" s="461"/>
      <c r="G9" s="461"/>
      <c r="H9" s="461"/>
      <c r="I9" s="461"/>
      <c r="J9" s="461"/>
      <c r="K9" s="461"/>
      <c r="L9" s="461"/>
      <c r="M9" s="461"/>
      <c r="N9" s="461"/>
      <c r="O9" s="461"/>
      <c r="P9" s="461"/>
      <c r="Q9" s="461"/>
    </row>
    <row r="10" spans="1:17" ht="11.25" customHeight="1">
      <c r="B10" s="461"/>
      <c r="C10" s="461"/>
      <c r="D10" s="461"/>
      <c r="E10" s="461"/>
      <c r="F10" s="461"/>
      <c r="G10" s="461"/>
      <c r="H10" s="461"/>
      <c r="I10" s="461"/>
      <c r="J10" s="461"/>
      <c r="K10" s="461"/>
      <c r="L10" s="461"/>
      <c r="M10" s="461"/>
      <c r="N10" s="461"/>
      <c r="O10" s="461"/>
      <c r="P10" s="461"/>
      <c r="Q10" s="461"/>
    </row>
    <row r="11" spans="1:17" ht="11.25" customHeight="1">
      <c r="B11" s="461"/>
      <c r="C11" s="461"/>
      <c r="D11" s="461"/>
      <c r="E11" s="461"/>
      <c r="F11" s="461"/>
      <c r="G11" s="461"/>
      <c r="H11" s="461"/>
      <c r="I11" s="461"/>
      <c r="J11" s="461"/>
      <c r="K11" s="461"/>
      <c r="L11" s="461"/>
      <c r="M11" s="461"/>
      <c r="N11" s="461"/>
      <c r="O11" s="461"/>
      <c r="P11" s="461"/>
      <c r="Q11" s="461"/>
    </row>
    <row r="12" spans="1:17" ht="11.25" customHeight="1">
      <c r="B12" s="461"/>
      <c r="C12" s="461"/>
      <c r="D12" s="461"/>
      <c r="E12" s="461"/>
      <c r="F12" s="461"/>
      <c r="G12" s="461"/>
      <c r="H12" s="461"/>
      <c r="I12" s="461"/>
      <c r="J12" s="461"/>
      <c r="K12" s="461"/>
      <c r="L12" s="461"/>
      <c r="M12" s="461"/>
      <c r="N12" s="461"/>
      <c r="O12" s="461"/>
      <c r="P12" s="461"/>
      <c r="Q12" s="461"/>
    </row>
    <row r="13" spans="1:17" ht="11.25" customHeight="1">
      <c r="B13" s="461"/>
      <c r="C13" s="461"/>
      <c r="D13" s="461"/>
      <c r="E13" s="461"/>
      <c r="F13" s="461"/>
      <c r="G13" s="461"/>
      <c r="H13" s="461"/>
      <c r="I13" s="461"/>
      <c r="J13" s="461"/>
      <c r="K13" s="461"/>
      <c r="L13" s="461"/>
      <c r="M13" s="461"/>
      <c r="N13" s="461"/>
      <c r="O13" s="461"/>
      <c r="P13" s="461"/>
      <c r="Q13" s="461"/>
    </row>
    <row r="14" spans="1:17" ht="11.25" customHeight="1">
      <c r="B14" s="461"/>
      <c r="C14" s="461"/>
      <c r="D14" s="461"/>
      <c r="E14" s="461"/>
      <c r="F14" s="461"/>
      <c r="G14" s="461"/>
      <c r="H14" s="461"/>
      <c r="I14" s="461"/>
      <c r="J14" s="461"/>
      <c r="K14" s="461"/>
      <c r="L14" s="461"/>
      <c r="M14" s="461"/>
      <c r="N14" s="461"/>
      <c r="O14" s="461"/>
      <c r="P14" s="461"/>
      <c r="Q14" s="461"/>
    </row>
    <row r="15" spans="1:17" ht="11.25" customHeight="1">
      <c r="B15" s="461"/>
      <c r="C15" s="461"/>
      <c r="D15" s="461"/>
      <c r="E15" s="461"/>
      <c r="F15" s="461"/>
      <c r="G15" s="461"/>
      <c r="H15" s="461"/>
      <c r="I15" s="461"/>
      <c r="J15" s="461"/>
      <c r="K15" s="461"/>
      <c r="L15" s="461"/>
      <c r="M15" s="461"/>
      <c r="N15" s="461"/>
      <c r="O15" s="461"/>
      <c r="P15" s="461"/>
      <c r="Q15" s="461"/>
    </row>
    <row r="16" spans="1:17" ht="11.25" customHeight="1">
      <c r="B16" s="461"/>
      <c r="C16" s="461"/>
      <c r="D16" s="461"/>
      <c r="E16" s="461"/>
      <c r="F16" s="461"/>
      <c r="G16" s="461"/>
      <c r="H16" s="461"/>
      <c r="I16" s="461"/>
      <c r="J16" s="461"/>
      <c r="K16" s="461"/>
      <c r="L16" s="461"/>
      <c r="M16" s="461"/>
      <c r="N16" s="461"/>
      <c r="O16" s="461"/>
      <c r="P16" s="461"/>
      <c r="Q16" s="461"/>
    </row>
  </sheetData>
  <mergeCells count="1">
    <mergeCell ref="B3:Q5"/>
  </mergeCells>
  <printOptions horizontalCentered="1"/>
  <pageMargins left="0.25" right="0.25" top="0.5" bottom="0.5" header="0" footer="0"/>
  <pageSetup paperSize="9" pageOrder="overThenDown" orientation="landscape"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o" ma:contentTypeID="0x01010020E15E05AB53F44C973CEC3DEF5C047D" ma:contentTypeVersion="10" ma:contentTypeDescription="Crie um novo documento." ma:contentTypeScope="" ma:versionID="fd7c9dd8fdefef411f353c5e0e09a0e8">
  <xsd:schema xmlns:xsd="http://www.w3.org/2001/XMLSchema" xmlns:xs="http://www.w3.org/2001/XMLSchema" xmlns:p="http://schemas.microsoft.com/office/2006/metadata/properties" xmlns:ns2="76634582-3a0f-4b37-b7e1-67f00d8bb6d9" xmlns:ns3="5f3d4bf9-f166-4e25-99b2-80861b8a0952" targetNamespace="http://schemas.microsoft.com/office/2006/metadata/properties" ma:root="true" ma:fieldsID="0d7b096da322d6d7d009d2209d2fc7d0" ns2:_="" ns3:_="">
    <xsd:import namespace="76634582-3a0f-4b37-b7e1-67f00d8bb6d9"/>
    <xsd:import namespace="5f3d4bf9-f166-4e25-99b2-80861b8a095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34582-3a0f-4b37-b7e1-67f00d8bb6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f3d4bf9-f166-4e25-99b2-80861b8a0952"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7D15322-DE16-4619-8F91-39D54BFB68AE}">
  <ds:schemaRefs>
    <ds:schemaRef ds:uri="http://www.w3.org/XML/1998/namespace"/>
    <ds:schemaRef ds:uri="http://schemas.microsoft.com/office/2006/metadata/properties"/>
    <ds:schemaRef ds:uri="http://purl.org/dc/dcmitype/"/>
    <ds:schemaRef ds:uri="76634582-3a0f-4b37-b7e1-67f00d8bb6d9"/>
    <ds:schemaRef ds:uri="http://schemas.microsoft.com/office/2006/documentManagement/types"/>
    <ds:schemaRef ds:uri="http://purl.org/dc/terms/"/>
    <ds:schemaRef ds:uri="5f3d4bf9-f166-4e25-99b2-80861b8a0952"/>
    <ds:schemaRef ds:uri="http://purl.org/dc/elements/1.1/"/>
    <ds:schemaRef ds:uri="http://schemas.microsoft.com/office/infopath/2007/PartnerControls"/>
    <ds:schemaRef ds:uri="http://schemas.openxmlformats.org/package/2006/metadata/core-properties"/>
  </ds:schemaRefs>
</ds:datastoreItem>
</file>

<file path=customXml/itemProps2.xml><?xml version="1.0" encoding="utf-8"?>
<ds:datastoreItem xmlns:ds="http://schemas.openxmlformats.org/officeDocument/2006/customXml" ds:itemID="{8F3C45BE-A0B0-4A82-BF5D-BB938A81BCC0}">
  <ds:schemaRefs>
    <ds:schemaRef ds:uri="http://schemas.microsoft.com/DataMashup"/>
  </ds:schemaRefs>
</ds:datastoreItem>
</file>

<file path=customXml/itemProps3.xml><?xml version="1.0" encoding="utf-8"?>
<ds:datastoreItem xmlns:ds="http://schemas.openxmlformats.org/officeDocument/2006/customXml" ds:itemID="{B6238ED6-B996-4911-83DC-FDBCB5F522C9}">
  <ds:schemaRefs>
    <ds:schemaRef ds:uri="http://schemas.microsoft.com/sharepoint/v3/contenttype/forms"/>
  </ds:schemaRefs>
</ds:datastoreItem>
</file>

<file path=customXml/itemProps4.xml><?xml version="1.0" encoding="utf-8"?>
<ds:datastoreItem xmlns:ds="http://schemas.openxmlformats.org/officeDocument/2006/customXml" ds:itemID="{6C3F96E1-2F3B-42A6-B013-5C46E257A1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34582-3a0f-4b37-b7e1-67f00d8bb6d9"/>
    <ds:schemaRef ds:uri="5f3d4bf9-f166-4e25-99b2-80861b8a09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Inicio</vt:lpstr>
      <vt:lpstr>Criação de Portfólio</vt:lpstr>
      <vt:lpstr>Portfólio Final MFO</vt:lpstr>
      <vt:lpstr>Portfólio Final AAI</vt:lpstr>
      <vt:lpstr>Asset Allocation Estrutural</vt:lpstr>
      <vt:lpstr>Asset Allocation Tatico</vt:lpstr>
      <vt:lpstr>Produtos Selecionados</vt:lpstr>
      <vt:lpstr>Portfólios Modelo MFO</vt:lpstr>
      <vt:lpstr>Portfólios Modelo AAI</vt:lpstr>
      <vt:lpstr>Fund Guide</vt:lpstr>
      <vt:lpstr>Fund Guide DB</vt:lpstr>
      <vt:lpstr>RF &amp; RV Guide</vt:lpstr>
      <vt:lpstr>Taxas Diárias</vt:lpstr>
      <vt:lpstr>Sheet1</vt:lpstr>
      <vt:lpstr>Classificação</vt:lpstr>
      <vt:lpstr>Disclaimer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Eduardo Scheffer</dc:creator>
  <cp:keywords/>
  <dc:description/>
  <cp:lastModifiedBy>Eduardo Scheffer</cp:lastModifiedBy>
  <cp:revision/>
  <cp:lastPrinted>2022-10-11T21:49:23Z</cp:lastPrinted>
  <dcterms:created xsi:type="dcterms:W3CDTF">2020-12-28T22:16:49Z</dcterms:created>
  <dcterms:modified xsi:type="dcterms:W3CDTF">2022-10-14T20:41:54Z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0x01010020E15E05AB53F44C973CEC3DEF5C047D</vt:lpwstr>
  </property>
</Properties>
</file>